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F:\DATA\CODING\UDEMY- Data Analyst Bootcamp\"/>
    </mc:Choice>
  </mc:AlternateContent>
  <xr:revisionPtr revIDLastSave="0" documentId="13_ncr:1_{F5C8E0E0-0DC5-4D9B-AA84-F0776B28F934}" xr6:coauthVersionLast="47" xr6:coauthVersionMax="47" xr10:uidLastSave="{00000000-0000-0000-0000-000000000000}"/>
  <bookViews>
    <workbookView xWindow="-20610" yWindow="-120" windowWidth="20730" windowHeight="11040" tabRatio="683" firstSheet="2" activeTab="3" xr2:uid="{00000000-000D-0000-FFFF-FFFF00000000}"/>
  </bookViews>
  <sheets>
    <sheet name="Sheet3" sheetId="5" state="hidden" r:id="rId1"/>
    <sheet name="Sheet1" sheetId="7" state="hidden" r:id="rId2"/>
    <sheet name="Driver allocation " sheetId="12" r:id="rId3"/>
    <sheet name="TATA UTK" sheetId="1" r:id="rId4"/>
    <sheet name="TATA MKT" sheetId="2" r:id="rId5"/>
    <sheet name="COMBINE STG" sheetId="19" r:id="rId6"/>
    <sheet name="UTK STG" sheetId="8" r:id="rId7"/>
    <sheet name="MKT STG" sheetId="11" r:id="rId8"/>
    <sheet name="DRI UTK" sheetId="13" r:id="rId9"/>
    <sheet name="DRI MKT" sheetId="14" r:id="rId10"/>
    <sheet name="VEHICLEWISE" sheetId="15" r:id="rId11"/>
    <sheet name="TRIPS" sheetId="16" r:id="rId12"/>
    <sheet name="LR" sheetId="17" r:id="rId13"/>
    <sheet name="WATER TIME" sheetId="18" r:id="rId14"/>
  </sheets>
  <externalReferences>
    <externalReference r:id="rId15"/>
  </externalReferences>
  <definedNames>
    <definedName name="_xlnm._FilterDatabase" localSheetId="4" hidden="1">'TATA MKT'!$A$2:$M$1611</definedName>
    <definedName name="_xlnm._FilterDatabase" localSheetId="3" hidden="1">'TATA UTK'!$A$2:$O$4409</definedName>
    <definedName name="_xlnm._FilterDatabase" localSheetId="13" hidden="1">'WATER TIME'!$A$1:$N$781</definedName>
    <definedName name="Current_Year" localSheetId="13">#REF!</definedName>
    <definedName name="Current_Year">#REF!</definedName>
    <definedName name="drivernames">[1]!driverlist[DRIVER NAME]</definedName>
    <definedName name="NativeTimeline_DATE">#N/A</definedName>
    <definedName name="OD04P1145" comment="x">"aACACACACACAa"</definedName>
    <definedName name="Preceding_Year" localSheetId="13">#REF!</definedName>
    <definedName name="Preceding_Year">#REF!</definedName>
    <definedName name="vehiclenumber" localSheetId="13">#REF!</definedName>
    <definedName name="vehiclenumber">#REF!</definedName>
  </definedNames>
  <calcPr calcId="191029"/>
  <pivotCaches>
    <pivotCache cacheId="0" r:id="rId16"/>
    <pivotCache cacheId="1" r:id="rId17"/>
    <pivotCache cacheId="2" r:id="rId1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9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996" i="12" l="1"/>
  <c r="A5997" i="12"/>
  <c r="A5998" i="12"/>
  <c r="A5999" i="12"/>
  <c r="A6000" i="12"/>
  <c r="A6001" i="12"/>
  <c r="A6002" i="12"/>
  <c r="A6003" i="12"/>
  <c r="A6004" i="12"/>
  <c r="A6005" i="12"/>
  <c r="A6006" i="12"/>
  <c r="A6007" i="12"/>
  <c r="A6008" i="12"/>
  <c r="A6009" i="12"/>
  <c r="A6010" i="12"/>
  <c r="A6011" i="12"/>
  <c r="A6012" i="12"/>
  <c r="A6013" i="12"/>
  <c r="A6014" i="12"/>
  <c r="A6015" i="12"/>
  <c r="A6016" i="12"/>
  <c r="A6017" i="12"/>
  <c r="A6018" i="12"/>
  <c r="A6019" i="12"/>
  <c r="A6020" i="12"/>
  <c r="A6021" i="12"/>
  <c r="A6022" i="12"/>
  <c r="B4385" i="1" l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J4385" i="1"/>
  <c r="M4385" i="1" s="1"/>
  <c r="J4386" i="1"/>
  <c r="M4386" i="1" s="1"/>
  <c r="J4387" i="1"/>
  <c r="M4387" i="1" s="1"/>
  <c r="J4388" i="1"/>
  <c r="M4388" i="1" s="1"/>
  <c r="J4389" i="1"/>
  <c r="M4389" i="1" s="1"/>
  <c r="J4390" i="1"/>
  <c r="M4390" i="1" s="1"/>
  <c r="J4391" i="1"/>
  <c r="M4391" i="1" s="1"/>
  <c r="J4392" i="1"/>
  <c r="M4392" i="1" s="1"/>
  <c r="J4393" i="1"/>
  <c r="M4393" i="1" s="1"/>
  <c r="J4394" i="1"/>
  <c r="M4394" i="1" s="1"/>
  <c r="J4395" i="1"/>
  <c r="M4395" i="1" s="1"/>
  <c r="J4396" i="1"/>
  <c r="M4396" i="1" s="1"/>
  <c r="J4397" i="1"/>
  <c r="M4397" i="1" s="1"/>
  <c r="J4398" i="1"/>
  <c r="M4398" i="1" s="1"/>
  <c r="J4399" i="1"/>
  <c r="M4399" i="1" s="1"/>
  <c r="J4400" i="1"/>
  <c r="M4400" i="1" s="1"/>
  <c r="J4401" i="1"/>
  <c r="M4401" i="1" s="1"/>
  <c r="J4402" i="1"/>
  <c r="M4402" i="1" s="1"/>
  <c r="J4403" i="1"/>
  <c r="M4403" i="1" s="1"/>
  <c r="J4404" i="1"/>
  <c r="M4404" i="1" s="1"/>
  <c r="J4405" i="1"/>
  <c r="M4405" i="1" s="1"/>
  <c r="J4406" i="1"/>
  <c r="M4406" i="1" s="1"/>
  <c r="J4407" i="1"/>
  <c r="M4407" i="1" s="1"/>
  <c r="J4408" i="1"/>
  <c r="M4408" i="1" s="1"/>
  <c r="J4409" i="1"/>
  <c r="M4409" i="1" s="1"/>
  <c r="B1610" i="2"/>
  <c r="B1611" i="2"/>
  <c r="J1610" i="2"/>
  <c r="M1610" i="2" s="1"/>
  <c r="J1611" i="2"/>
  <c r="M1611" i="2" s="1"/>
  <c r="A5932" i="12" l="1"/>
  <c r="A5933" i="12"/>
  <c r="A5934" i="12"/>
  <c r="A5935" i="12"/>
  <c r="A5936" i="12"/>
  <c r="A5937" i="12"/>
  <c r="A5938" i="12"/>
  <c r="A5939" i="12"/>
  <c r="A5940" i="12"/>
  <c r="A5941" i="12"/>
  <c r="A5942" i="12"/>
  <c r="A5943" i="12"/>
  <c r="A5944" i="12"/>
  <c r="A5945" i="12"/>
  <c r="A5946" i="12"/>
  <c r="A5947" i="12"/>
  <c r="A5948" i="12"/>
  <c r="A5949" i="12"/>
  <c r="A5950" i="12"/>
  <c r="A5951" i="12"/>
  <c r="A5952" i="12"/>
  <c r="A5953" i="12"/>
  <c r="A5954" i="12"/>
  <c r="A5955" i="12"/>
  <c r="A5956" i="12"/>
  <c r="A5957" i="12"/>
  <c r="A5958" i="12"/>
  <c r="A5959" i="12"/>
  <c r="A5960" i="12"/>
  <c r="A5961" i="12"/>
  <c r="A5962" i="12"/>
  <c r="A5963" i="12"/>
  <c r="A5964" i="12"/>
  <c r="A5965" i="12"/>
  <c r="A5966" i="12"/>
  <c r="A5967" i="12"/>
  <c r="A5968" i="12"/>
  <c r="A5969" i="12"/>
  <c r="A5970" i="12"/>
  <c r="A5971" i="12"/>
  <c r="A5972" i="12"/>
  <c r="A5973" i="12"/>
  <c r="A5974" i="12"/>
  <c r="A5975" i="12"/>
  <c r="A5976" i="12"/>
  <c r="A5977" i="12"/>
  <c r="A5978" i="12"/>
  <c r="A5979" i="12"/>
  <c r="A5980" i="12"/>
  <c r="A5981" i="12"/>
  <c r="A5982" i="12"/>
  <c r="A5983" i="12"/>
  <c r="A5984" i="12"/>
  <c r="A5985" i="12"/>
  <c r="A5986" i="12"/>
  <c r="A5987" i="12"/>
  <c r="A5988" i="12"/>
  <c r="A5989" i="12"/>
  <c r="A5990" i="12"/>
  <c r="A5991" i="12"/>
  <c r="A5992" i="12"/>
  <c r="A5993" i="12"/>
  <c r="A5994" i="12"/>
  <c r="A5995" i="12"/>
  <c r="B4357" i="1" l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J4357" i="1"/>
  <c r="M4357" i="1" s="1"/>
  <c r="J4358" i="1"/>
  <c r="M4358" i="1" s="1"/>
  <c r="J4359" i="1"/>
  <c r="M4359" i="1" s="1"/>
  <c r="J4360" i="1"/>
  <c r="M4360" i="1" s="1"/>
  <c r="J4361" i="1"/>
  <c r="M4361" i="1" s="1"/>
  <c r="J4362" i="1"/>
  <c r="M4362" i="1" s="1"/>
  <c r="J4363" i="1"/>
  <c r="M4363" i="1" s="1"/>
  <c r="J4364" i="1"/>
  <c r="M4364" i="1" s="1"/>
  <c r="J4365" i="1"/>
  <c r="M4365" i="1" s="1"/>
  <c r="J4366" i="1"/>
  <c r="M4366" i="1" s="1"/>
  <c r="J4367" i="1"/>
  <c r="M4367" i="1" s="1"/>
  <c r="J4368" i="1"/>
  <c r="M4368" i="1" s="1"/>
  <c r="J4369" i="1"/>
  <c r="M4369" i="1" s="1"/>
  <c r="J4370" i="1"/>
  <c r="M4370" i="1" s="1"/>
  <c r="J4371" i="1"/>
  <c r="M4371" i="1" s="1"/>
  <c r="J4372" i="1"/>
  <c r="M4372" i="1" s="1"/>
  <c r="J4373" i="1"/>
  <c r="M4373" i="1" s="1"/>
  <c r="J4374" i="1"/>
  <c r="M4374" i="1" s="1"/>
  <c r="J4375" i="1"/>
  <c r="M4375" i="1" s="1"/>
  <c r="J4376" i="1"/>
  <c r="M4376" i="1" s="1"/>
  <c r="J4377" i="1"/>
  <c r="M4377" i="1" s="1"/>
  <c r="J4378" i="1"/>
  <c r="M4378" i="1" s="1"/>
  <c r="J4379" i="1"/>
  <c r="M4379" i="1" s="1"/>
  <c r="J4380" i="1"/>
  <c r="M4380" i="1" s="1"/>
  <c r="J4381" i="1"/>
  <c r="M4381" i="1" s="1"/>
  <c r="J4382" i="1"/>
  <c r="M4382" i="1" s="1"/>
  <c r="J4383" i="1"/>
  <c r="M4383" i="1" s="1"/>
  <c r="J4384" i="1"/>
  <c r="M4384" i="1" s="1"/>
  <c r="B1606" i="2"/>
  <c r="B1607" i="2"/>
  <c r="B1608" i="2"/>
  <c r="B1609" i="2"/>
  <c r="J1606" i="2"/>
  <c r="M1606" i="2" s="1"/>
  <c r="J1607" i="2"/>
  <c r="M1607" i="2" s="1"/>
  <c r="J1608" i="2"/>
  <c r="M1608" i="2" s="1"/>
  <c r="J1609" i="2"/>
  <c r="M1609" i="2" s="1"/>
  <c r="B4328" i="1" l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J4328" i="1"/>
  <c r="M4328" i="1" s="1"/>
  <c r="J4329" i="1"/>
  <c r="M4329" i="1" s="1"/>
  <c r="J4330" i="1"/>
  <c r="M4330" i="1" s="1"/>
  <c r="J4331" i="1"/>
  <c r="M4331" i="1" s="1"/>
  <c r="J4332" i="1"/>
  <c r="M4332" i="1" s="1"/>
  <c r="J4333" i="1"/>
  <c r="M4333" i="1" s="1"/>
  <c r="J4334" i="1"/>
  <c r="M4334" i="1" s="1"/>
  <c r="J4335" i="1"/>
  <c r="M4335" i="1" s="1"/>
  <c r="J4336" i="1"/>
  <c r="M4336" i="1" s="1"/>
  <c r="J4337" i="1"/>
  <c r="M4337" i="1" s="1"/>
  <c r="J4338" i="1"/>
  <c r="M4338" i="1" s="1"/>
  <c r="J4339" i="1"/>
  <c r="M4339" i="1" s="1"/>
  <c r="J4340" i="1"/>
  <c r="M4340" i="1" s="1"/>
  <c r="J4341" i="1"/>
  <c r="M4341" i="1" s="1"/>
  <c r="J4342" i="1"/>
  <c r="M4342" i="1" s="1"/>
  <c r="J4343" i="1"/>
  <c r="M4343" i="1" s="1"/>
  <c r="J4344" i="1"/>
  <c r="M4344" i="1" s="1"/>
  <c r="J4345" i="1"/>
  <c r="M4345" i="1" s="1"/>
  <c r="J4346" i="1"/>
  <c r="M4346" i="1" s="1"/>
  <c r="J4347" i="1"/>
  <c r="M4347" i="1" s="1"/>
  <c r="J4348" i="1"/>
  <c r="M4348" i="1" s="1"/>
  <c r="J4349" i="1"/>
  <c r="M4349" i="1" s="1"/>
  <c r="J4350" i="1"/>
  <c r="M4350" i="1" s="1"/>
  <c r="J4351" i="1"/>
  <c r="M4351" i="1" s="1"/>
  <c r="J4352" i="1"/>
  <c r="M4352" i="1" s="1"/>
  <c r="J4353" i="1"/>
  <c r="M4353" i="1" s="1"/>
  <c r="J4354" i="1"/>
  <c r="M4354" i="1" s="1"/>
  <c r="J4355" i="1"/>
  <c r="M4355" i="1" s="1"/>
  <c r="J4356" i="1"/>
  <c r="M4356" i="1" s="1"/>
  <c r="B1603" i="2"/>
  <c r="B1604" i="2"/>
  <c r="B1605" i="2"/>
  <c r="J1603" i="2"/>
  <c r="M1603" i="2" s="1"/>
  <c r="J1604" i="2"/>
  <c r="M1604" i="2" s="1"/>
  <c r="J1605" i="2"/>
  <c r="M1605" i="2" s="1"/>
  <c r="A5874" i="12" l="1"/>
  <c r="A5875" i="12"/>
  <c r="A5876" i="12"/>
  <c r="A5877" i="12"/>
  <c r="A5878" i="12"/>
  <c r="A5879" i="12"/>
  <c r="A5880" i="12"/>
  <c r="A5881" i="12"/>
  <c r="A5882" i="12"/>
  <c r="A5883" i="12"/>
  <c r="A5884" i="12"/>
  <c r="A5885" i="12"/>
  <c r="A5886" i="12"/>
  <c r="A5887" i="12"/>
  <c r="A5888" i="12"/>
  <c r="A5889" i="12"/>
  <c r="A5890" i="12"/>
  <c r="A5891" i="12"/>
  <c r="A5892" i="12"/>
  <c r="A5893" i="12"/>
  <c r="A5894" i="12"/>
  <c r="A5895" i="12"/>
  <c r="A5896" i="12"/>
  <c r="A5897" i="12"/>
  <c r="A5898" i="12"/>
  <c r="A5899" i="12"/>
  <c r="A5900" i="12"/>
  <c r="A5901" i="12"/>
  <c r="A5902" i="12"/>
  <c r="A5903" i="12"/>
  <c r="A5904" i="12"/>
  <c r="A5905" i="12"/>
  <c r="A5906" i="12"/>
  <c r="A5907" i="12"/>
  <c r="A5908" i="12"/>
  <c r="A5909" i="12"/>
  <c r="A5910" i="12"/>
  <c r="A5911" i="12"/>
  <c r="A5912" i="12"/>
  <c r="A5913" i="12"/>
  <c r="A5914" i="12"/>
  <c r="A5915" i="12"/>
  <c r="A5916" i="12"/>
  <c r="A5917" i="12"/>
  <c r="A5918" i="12"/>
  <c r="A5919" i="12"/>
  <c r="A5920" i="12"/>
  <c r="A5921" i="12"/>
  <c r="A5922" i="12"/>
  <c r="A5923" i="12"/>
  <c r="A5924" i="12"/>
  <c r="A5925" i="12"/>
  <c r="A5926" i="12"/>
  <c r="A5927" i="12"/>
  <c r="A5928" i="12"/>
  <c r="A5929" i="12"/>
  <c r="A5930" i="12"/>
  <c r="A5931" i="12"/>
  <c r="B4304" i="1" l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J4304" i="1"/>
  <c r="M4304" i="1" s="1"/>
  <c r="J4305" i="1"/>
  <c r="M4305" i="1" s="1"/>
  <c r="J4306" i="1"/>
  <c r="M4306" i="1" s="1"/>
  <c r="J4307" i="1"/>
  <c r="M4307" i="1" s="1"/>
  <c r="J4308" i="1"/>
  <c r="M4308" i="1" s="1"/>
  <c r="J4309" i="1"/>
  <c r="M4309" i="1" s="1"/>
  <c r="J4310" i="1"/>
  <c r="M4310" i="1" s="1"/>
  <c r="J4311" i="1"/>
  <c r="M4311" i="1" s="1"/>
  <c r="J4312" i="1"/>
  <c r="M4312" i="1" s="1"/>
  <c r="J4313" i="1"/>
  <c r="M4313" i="1" s="1"/>
  <c r="J4314" i="1"/>
  <c r="M4314" i="1" s="1"/>
  <c r="J4315" i="1"/>
  <c r="M4315" i="1" s="1"/>
  <c r="J4316" i="1"/>
  <c r="M4316" i="1" s="1"/>
  <c r="J4317" i="1"/>
  <c r="M4317" i="1" s="1"/>
  <c r="J4318" i="1"/>
  <c r="M4318" i="1" s="1"/>
  <c r="J4319" i="1"/>
  <c r="M4319" i="1" s="1"/>
  <c r="J4320" i="1"/>
  <c r="M4320" i="1" s="1"/>
  <c r="J4321" i="1"/>
  <c r="M4321" i="1" s="1"/>
  <c r="J4322" i="1"/>
  <c r="M4322" i="1" s="1"/>
  <c r="J4323" i="1"/>
  <c r="M4323" i="1" s="1"/>
  <c r="J4324" i="1"/>
  <c r="M4324" i="1" s="1"/>
  <c r="J4325" i="1"/>
  <c r="M4325" i="1" s="1"/>
  <c r="J4326" i="1"/>
  <c r="M4326" i="1" s="1"/>
  <c r="J4327" i="1"/>
  <c r="M4327" i="1" s="1"/>
  <c r="B1601" i="2"/>
  <c r="B1602" i="2"/>
  <c r="J1601" i="2"/>
  <c r="M1601" i="2" s="1"/>
  <c r="J1602" i="2"/>
  <c r="M1602" i="2" s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J4274" i="1"/>
  <c r="M4274" i="1" s="1"/>
  <c r="J4275" i="1"/>
  <c r="M4275" i="1" s="1"/>
  <c r="J4276" i="1"/>
  <c r="M4276" i="1" s="1"/>
  <c r="J4277" i="1"/>
  <c r="M4277" i="1" s="1"/>
  <c r="J4278" i="1"/>
  <c r="M4278" i="1" s="1"/>
  <c r="J4279" i="1"/>
  <c r="M4279" i="1" s="1"/>
  <c r="J4280" i="1"/>
  <c r="M4280" i="1" s="1"/>
  <c r="J4281" i="1"/>
  <c r="M4281" i="1" s="1"/>
  <c r="J4282" i="1"/>
  <c r="M4282" i="1" s="1"/>
  <c r="J4283" i="1"/>
  <c r="M4283" i="1" s="1"/>
  <c r="J4284" i="1"/>
  <c r="M4284" i="1" s="1"/>
  <c r="J4285" i="1"/>
  <c r="M4285" i="1" s="1"/>
  <c r="J4286" i="1"/>
  <c r="M4286" i="1" s="1"/>
  <c r="J4287" i="1"/>
  <c r="M4287" i="1" s="1"/>
  <c r="J4288" i="1"/>
  <c r="M4288" i="1" s="1"/>
  <c r="J4289" i="1"/>
  <c r="M4289" i="1" s="1"/>
  <c r="J4290" i="1"/>
  <c r="M4290" i="1" s="1"/>
  <c r="J4291" i="1"/>
  <c r="M4291" i="1" s="1"/>
  <c r="J4292" i="1"/>
  <c r="M4292" i="1" s="1"/>
  <c r="J4293" i="1"/>
  <c r="M4293" i="1" s="1"/>
  <c r="J4294" i="1"/>
  <c r="M4294" i="1" s="1"/>
  <c r="J4295" i="1"/>
  <c r="M4295" i="1" s="1"/>
  <c r="J4296" i="1"/>
  <c r="M4296" i="1" s="1"/>
  <c r="J4297" i="1"/>
  <c r="M4297" i="1" s="1"/>
  <c r="J4298" i="1"/>
  <c r="M4298" i="1" s="1"/>
  <c r="J4299" i="1"/>
  <c r="M4299" i="1" s="1"/>
  <c r="J4300" i="1"/>
  <c r="M4300" i="1" s="1"/>
  <c r="J4301" i="1"/>
  <c r="M4301" i="1" s="1"/>
  <c r="J4302" i="1"/>
  <c r="M4302" i="1" s="1"/>
  <c r="J4303" i="1"/>
  <c r="M4303" i="1" s="1"/>
  <c r="B1599" i="2"/>
  <c r="B1600" i="2"/>
  <c r="J1599" i="2"/>
  <c r="M1599" i="2" s="1"/>
  <c r="J1600" i="2"/>
  <c r="M1600" i="2" s="1"/>
  <c r="A5841" i="12" l="1"/>
  <c r="A5842" i="12"/>
  <c r="A5843" i="12"/>
  <c r="A5844" i="12"/>
  <c r="A5845" i="12"/>
  <c r="A5846" i="12"/>
  <c r="A5847" i="12"/>
  <c r="A5848" i="12"/>
  <c r="A5849" i="12"/>
  <c r="A5850" i="12"/>
  <c r="A5851" i="12"/>
  <c r="A5852" i="12"/>
  <c r="A5853" i="12"/>
  <c r="A5854" i="12"/>
  <c r="A5855" i="12"/>
  <c r="A5856" i="12"/>
  <c r="A5857" i="12"/>
  <c r="A5858" i="12"/>
  <c r="A5859" i="12"/>
  <c r="A5860" i="12"/>
  <c r="A5861" i="12"/>
  <c r="A5862" i="12"/>
  <c r="A5863" i="12"/>
  <c r="A5864" i="12"/>
  <c r="A5865" i="12"/>
  <c r="A5866" i="12"/>
  <c r="A5867" i="12"/>
  <c r="A5868" i="12"/>
  <c r="A5869" i="12"/>
  <c r="A5870" i="12"/>
  <c r="A5871" i="12"/>
  <c r="A5872" i="12"/>
  <c r="A5873" i="12"/>
  <c r="B4245" i="1" l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J4245" i="1"/>
  <c r="M4245" i="1" s="1"/>
  <c r="J4246" i="1"/>
  <c r="M4246" i="1" s="1"/>
  <c r="J4247" i="1"/>
  <c r="M4247" i="1" s="1"/>
  <c r="J4248" i="1"/>
  <c r="M4248" i="1" s="1"/>
  <c r="J4249" i="1"/>
  <c r="M4249" i="1" s="1"/>
  <c r="J4250" i="1"/>
  <c r="M4250" i="1" s="1"/>
  <c r="J4251" i="1"/>
  <c r="M4251" i="1" s="1"/>
  <c r="J4252" i="1"/>
  <c r="M4252" i="1" s="1"/>
  <c r="J4253" i="1"/>
  <c r="M4253" i="1" s="1"/>
  <c r="J4254" i="1"/>
  <c r="M4254" i="1" s="1"/>
  <c r="J4255" i="1"/>
  <c r="M4255" i="1" s="1"/>
  <c r="J4256" i="1"/>
  <c r="M4256" i="1" s="1"/>
  <c r="J4257" i="1"/>
  <c r="M4257" i="1" s="1"/>
  <c r="J4258" i="1"/>
  <c r="M4258" i="1" s="1"/>
  <c r="J4259" i="1"/>
  <c r="M4259" i="1" s="1"/>
  <c r="J4260" i="1"/>
  <c r="M4260" i="1" s="1"/>
  <c r="J4261" i="1"/>
  <c r="M4261" i="1" s="1"/>
  <c r="J4262" i="1"/>
  <c r="M4262" i="1" s="1"/>
  <c r="J4263" i="1"/>
  <c r="M4263" i="1" s="1"/>
  <c r="J4264" i="1"/>
  <c r="M4264" i="1" s="1"/>
  <c r="J4265" i="1"/>
  <c r="M4265" i="1" s="1"/>
  <c r="J4266" i="1"/>
  <c r="M4266" i="1" s="1"/>
  <c r="J4267" i="1"/>
  <c r="M4267" i="1" s="1"/>
  <c r="J4268" i="1"/>
  <c r="M4268" i="1" s="1"/>
  <c r="J4269" i="1"/>
  <c r="M4269" i="1" s="1"/>
  <c r="J4270" i="1"/>
  <c r="M4270" i="1" s="1"/>
  <c r="J4271" i="1"/>
  <c r="M4271" i="1" s="1"/>
  <c r="J4272" i="1"/>
  <c r="M4272" i="1" s="1"/>
  <c r="J4273" i="1"/>
  <c r="M4273" i="1" s="1"/>
  <c r="B1595" i="2"/>
  <c r="B1596" i="2"/>
  <c r="B1597" i="2"/>
  <c r="B1598" i="2"/>
  <c r="J1595" i="2"/>
  <c r="M1595" i="2" s="1"/>
  <c r="J1596" i="2"/>
  <c r="M1596" i="2" s="1"/>
  <c r="J1597" i="2"/>
  <c r="M1597" i="2" s="1"/>
  <c r="J1598" i="2"/>
  <c r="M1598" i="2" s="1"/>
  <c r="A5810" i="12" l="1"/>
  <c r="A5811" i="12"/>
  <c r="A5812" i="12"/>
  <c r="A5813" i="12"/>
  <c r="A5814" i="12"/>
  <c r="A5815" i="12"/>
  <c r="A5816" i="12"/>
  <c r="A5817" i="12"/>
  <c r="A5818" i="12"/>
  <c r="A5819" i="12"/>
  <c r="A5820" i="12"/>
  <c r="A5821" i="12"/>
  <c r="A5822" i="12"/>
  <c r="A5823" i="12"/>
  <c r="A5824" i="12"/>
  <c r="A5825" i="12"/>
  <c r="A5826" i="12"/>
  <c r="A5827" i="12"/>
  <c r="A5828" i="12"/>
  <c r="A5829" i="12"/>
  <c r="A5830" i="12"/>
  <c r="A5831" i="12"/>
  <c r="A5832" i="12"/>
  <c r="A5833" i="12"/>
  <c r="A5834" i="12"/>
  <c r="A5835" i="12"/>
  <c r="A5836" i="12"/>
  <c r="A5837" i="12"/>
  <c r="A5838" i="12"/>
  <c r="A5839" i="12"/>
  <c r="A5840" i="12"/>
  <c r="B4216" i="1" l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J4216" i="1"/>
  <c r="M4216" i="1" s="1"/>
  <c r="J4217" i="1"/>
  <c r="M4217" i="1" s="1"/>
  <c r="J4218" i="1"/>
  <c r="M4218" i="1" s="1"/>
  <c r="J4219" i="1"/>
  <c r="M4219" i="1" s="1"/>
  <c r="J4220" i="1"/>
  <c r="M4220" i="1" s="1"/>
  <c r="J4221" i="1"/>
  <c r="M4221" i="1" s="1"/>
  <c r="J4222" i="1"/>
  <c r="M4222" i="1" s="1"/>
  <c r="J4223" i="1"/>
  <c r="M4223" i="1" s="1"/>
  <c r="J4224" i="1"/>
  <c r="M4224" i="1" s="1"/>
  <c r="J4225" i="1"/>
  <c r="J4226" i="1"/>
  <c r="M4226" i="1" s="1"/>
  <c r="J4227" i="1"/>
  <c r="M4227" i="1" s="1"/>
  <c r="J4228" i="1"/>
  <c r="M4228" i="1" s="1"/>
  <c r="J4229" i="1"/>
  <c r="M4229" i="1" s="1"/>
  <c r="J4230" i="1"/>
  <c r="M4230" i="1" s="1"/>
  <c r="J4231" i="1"/>
  <c r="M4231" i="1" s="1"/>
  <c r="J4232" i="1"/>
  <c r="M4232" i="1" s="1"/>
  <c r="J4233" i="1"/>
  <c r="M4233" i="1" s="1"/>
  <c r="J4234" i="1"/>
  <c r="M4234" i="1" s="1"/>
  <c r="J4235" i="1"/>
  <c r="M4235" i="1" s="1"/>
  <c r="J4236" i="1"/>
  <c r="M4236" i="1" s="1"/>
  <c r="J4237" i="1"/>
  <c r="M4237" i="1" s="1"/>
  <c r="J4238" i="1"/>
  <c r="M4238" i="1" s="1"/>
  <c r="J4239" i="1"/>
  <c r="M4239" i="1" s="1"/>
  <c r="J4240" i="1"/>
  <c r="M4240" i="1" s="1"/>
  <c r="J4241" i="1"/>
  <c r="M4241" i="1" s="1"/>
  <c r="J4242" i="1"/>
  <c r="M4242" i="1" s="1"/>
  <c r="J4243" i="1"/>
  <c r="M4243" i="1" s="1"/>
  <c r="J4244" i="1"/>
  <c r="M4244" i="1" s="1"/>
  <c r="M4225" i="1"/>
  <c r="B1593" i="2"/>
  <c r="B1594" i="2"/>
  <c r="J1593" i="2"/>
  <c r="M1593" i="2" s="1"/>
  <c r="J1594" i="2"/>
  <c r="M1594" i="2" s="1"/>
  <c r="A5781" i="12" l="1"/>
  <c r="A5782" i="12"/>
  <c r="A5783" i="12"/>
  <c r="A5784" i="12"/>
  <c r="A5785" i="12"/>
  <c r="A5786" i="12"/>
  <c r="A5787" i="12"/>
  <c r="A5788" i="12"/>
  <c r="A5789" i="12"/>
  <c r="A5790" i="12"/>
  <c r="A5791" i="12"/>
  <c r="A5792" i="12"/>
  <c r="A5793" i="12"/>
  <c r="A5794" i="12"/>
  <c r="A5795" i="12"/>
  <c r="A5796" i="12"/>
  <c r="A5797" i="12"/>
  <c r="A5798" i="12"/>
  <c r="A5799" i="12"/>
  <c r="A5800" i="12"/>
  <c r="A5801" i="12"/>
  <c r="A5802" i="12"/>
  <c r="A5803" i="12"/>
  <c r="A5804" i="12"/>
  <c r="A5805" i="12"/>
  <c r="A5806" i="12"/>
  <c r="A5807" i="12"/>
  <c r="A5808" i="12"/>
  <c r="A5809" i="12"/>
  <c r="J1590" i="2" l="1"/>
  <c r="J1589" i="2"/>
  <c r="B4184" i="1" l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J4184" i="1"/>
  <c r="M4184" i="1" s="1"/>
  <c r="J4185" i="1"/>
  <c r="M4185" i="1" s="1"/>
  <c r="J4186" i="1"/>
  <c r="M4186" i="1" s="1"/>
  <c r="J4187" i="1"/>
  <c r="M4187" i="1" s="1"/>
  <c r="J4188" i="1"/>
  <c r="M4188" i="1" s="1"/>
  <c r="J4189" i="1"/>
  <c r="M4189" i="1" s="1"/>
  <c r="J4190" i="1"/>
  <c r="M4190" i="1" s="1"/>
  <c r="J4191" i="1"/>
  <c r="M4191" i="1" s="1"/>
  <c r="J4192" i="1"/>
  <c r="M4192" i="1" s="1"/>
  <c r="J4193" i="1"/>
  <c r="M4193" i="1" s="1"/>
  <c r="J4194" i="1"/>
  <c r="M4194" i="1" s="1"/>
  <c r="J4195" i="1"/>
  <c r="M4195" i="1" s="1"/>
  <c r="J4196" i="1"/>
  <c r="M4196" i="1" s="1"/>
  <c r="J4197" i="1"/>
  <c r="M4197" i="1" s="1"/>
  <c r="J4198" i="1"/>
  <c r="M4198" i="1" s="1"/>
  <c r="J4199" i="1"/>
  <c r="M4199" i="1" s="1"/>
  <c r="J4200" i="1"/>
  <c r="M4200" i="1" s="1"/>
  <c r="J4201" i="1"/>
  <c r="M4201" i="1" s="1"/>
  <c r="J4202" i="1"/>
  <c r="M4202" i="1" s="1"/>
  <c r="J4203" i="1"/>
  <c r="M4203" i="1" s="1"/>
  <c r="J4204" i="1"/>
  <c r="M4204" i="1" s="1"/>
  <c r="J4205" i="1"/>
  <c r="M4205" i="1" s="1"/>
  <c r="J4206" i="1"/>
  <c r="M4206" i="1" s="1"/>
  <c r="J4207" i="1"/>
  <c r="M4207" i="1" s="1"/>
  <c r="J4208" i="1"/>
  <c r="M4208" i="1" s="1"/>
  <c r="J4209" i="1"/>
  <c r="M4209" i="1" s="1"/>
  <c r="J4210" i="1"/>
  <c r="M4210" i="1" s="1"/>
  <c r="J4211" i="1"/>
  <c r="M4211" i="1" s="1"/>
  <c r="J4212" i="1"/>
  <c r="M4212" i="1" s="1"/>
  <c r="J4213" i="1"/>
  <c r="M4213" i="1" s="1"/>
  <c r="J4214" i="1"/>
  <c r="M4214" i="1" s="1"/>
  <c r="J4215" i="1"/>
  <c r="M4215" i="1" s="1"/>
  <c r="B1589" i="2"/>
  <c r="B1590" i="2"/>
  <c r="B1591" i="2"/>
  <c r="B1592" i="2"/>
  <c r="J1591" i="2"/>
  <c r="M1591" i="2" s="1"/>
  <c r="J1592" i="2"/>
  <c r="M1592" i="2" s="1"/>
  <c r="M1589" i="2"/>
  <c r="M1590" i="2"/>
  <c r="A5774" i="12" l="1"/>
  <c r="A5775" i="12"/>
  <c r="A5776" i="12"/>
  <c r="A5777" i="12"/>
  <c r="A5778" i="12"/>
  <c r="A5779" i="12"/>
  <c r="A5780" i="12"/>
  <c r="A5741" i="12"/>
  <c r="A5742" i="12"/>
  <c r="A5743" i="12"/>
  <c r="A5744" i="12"/>
  <c r="A5745" i="12"/>
  <c r="A5746" i="12"/>
  <c r="A5747" i="12"/>
  <c r="A5748" i="12"/>
  <c r="A5749" i="12"/>
  <c r="A5750" i="12"/>
  <c r="A5751" i="12"/>
  <c r="A5752" i="12"/>
  <c r="A5753" i="12"/>
  <c r="A5754" i="12"/>
  <c r="A5755" i="12"/>
  <c r="A5756" i="12"/>
  <c r="A5757" i="12"/>
  <c r="A5758" i="12"/>
  <c r="A5759" i="12"/>
  <c r="A5760" i="12"/>
  <c r="A5761" i="12"/>
  <c r="A5762" i="12"/>
  <c r="A5763" i="12"/>
  <c r="A5764" i="12"/>
  <c r="A5765" i="12"/>
  <c r="A5766" i="12"/>
  <c r="A5767" i="12"/>
  <c r="A5768" i="12"/>
  <c r="A5769" i="12"/>
  <c r="A5770" i="12"/>
  <c r="A5771" i="12"/>
  <c r="A5772" i="12"/>
  <c r="A5773" i="12"/>
  <c r="B4155" i="1" l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J4155" i="1"/>
  <c r="M4155" i="1" s="1"/>
  <c r="J4156" i="1"/>
  <c r="M4156" i="1" s="1"/>
  <c r="J4157" i="1"/>
  <c r="M4157" i="1" s="1"/>
  <c r="J4158" i="1"/>
  <c r="M4158" i="1" s="1"/>
  <c r="J4159" i="1"/>
  <c r="M4159" i="1" s="1"/>
  <c r="J4160" i="1"/>
  <c r="M4160" i="1" s="1"/>
  <c r="J4161" i="1"/>
  <c r="M4161" i="1" s="1"/>
  <c r="J4162" i="1"/>
  <c r="M4162" i="1" s="1"/>
  <c r="J4163" i="1"/>
  <c r="M4163" i="1" s="1"/>
  <c r="J4164" i="1"/>
  <c r="M4164" i="1" s="1"/>
  <c r="J4165" i="1"/>
  <c r="M4165" i="1" s="1"/>
  <c r="J4166" i="1"/>
  <c r="M4166" i="1" s="1"/>
  <c r="J4167" i="1"/>
  <c r="M4167" i="1" s="1"/>
  <c r="J4168" i="1"/>
  <c r="M4168" i="1" s="1"/>
  <c r="J4169" i="1"/>
  <c r="M4169" i="1" s="1"/>
  <c r="J4170" i="1"/>
  <c r="M4170" i="1" s="1"/>
  <c r="J4171" i="1"/>
  <c r="M4171" i="1" s="1"/>
  <c r="J4172" i="1"/>
  <c r="M4172" i="1" s="1"/>
  <c r="J4173" i="1"/>
  <c r="M4173" i="1" s="1"/>
  <c r="J4174" i="1"/>
  <c r="M4174" i="1" s="1"/>
  <c r="J4175" i="1"/>
  <c r="M4175" i="1" s="1"/>
  <c r="J4176" i="1"/>
  <c r="M4176" i="1" s="1"/>
  <c r="J4177" i="1"/>
  <c r="M4177" i="1" s="1"/>
  <c r="J4178" i="1"/>
  <c r="M4178" i="1" s="1"/>
  <c r="J4179" i="1"/>
  <c r="M4179" i="1" s="1"/>
  <c r="J4180" i="1"/>
  <c r="M4180" i="1" s="1"/>
  <c r="J4181" i="1"/>
  <c r="M4181" i="1" s="1"/>
  <c r="J4182" i="1"/>
  <c r="M4182" i="1" s="1"/>
  <c r="J4183" i="1"/>
  <c r="M4183" i="1" s="1"/>
  <c r="B1585" i="2"/>
  <c r="B1586" i="2"/>
  <c r="B1587" i="2"/>
  <c r="B1588" i="2"/>
  <c r="J1585" i="2"/>
  <c r="M1585" i="2" s="1"/>
  <c r="J1586" i="2"/>
  <c r="M1586" i="2" s="1"/>
  <c r="J1587" i="2"/>
  <c r="M1587" i="2" s="1"/>
  <c r="J1588" i="2"/>
  <c r="M1588" i="2" s="1"/>
  <c r="A5717" i="12" l="1"/>
  <c r="A5718" i="12"/>
  <c r="A5719" i="12"/>
  <c r="A5720" i="12"/>
  <c r="A5721" i="12"/>
  <c r="A5722" i="12"/>
  <c r="A5723" i="12"/>
  <c r="A5724" i="12"/>
  <c r="A5725" i="12"/>
  <c r="A5726" i="12"/>
  <c r="A5727" i="12"/>
  <c r="A5728" i="12"/>
  <c r="A5729" i="12"/>
  <c r="A5730" i="12"/>
  <c r="A5731" i="12"/>
  <c r="A5732" i="12"/>
  <c r="A5733" i="12"/>
  <c r="A5734" i="12"/>
  <c r="A5735" i="12"/>
  <c r="A5736" i="12"/>
  <c r="A5737" i="12"/>
  <c r="A5738" i="12"/>
  <c r="A5739" i="12"/>
  <c r="A5740" i="12"/>
  <c r="A5713" i="12"/>
  <c r="A5714" i="12"/>
  <c r="A5715" i="12"/>
  <c r="A5716" i="12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J4130" i="1"/>
  <c r="M4130" i="1" s="1"/>
  <c r="J4131" i="1"/>
  <c r="M4131" i="1" s="1"/>
  <c r="J4132" i="1"/>
  <c r="M4132" i="1" s="1"/>
  <c r="J4133" i="1"/>
  <c r="M4133" i="1" s="1"/>
  <c r="J4134" i="1"/>
  <c r="M4134" i="1" s="1"/>
  <c r="J4135" i="1"/>
  <c r="M4135" i="1" s="1"/>
  <c r="J4136" i="1"/>
  <c r="M4136" i="1" s="1"/>
  <c r="J4137" i="1"/>
  <c r="M4137" i="1" s="1"/>
  <c r="J4138" i="1"/>
  <c r="M4138" i="1" s="1"/>
  <c r="J4139" i="1"/>
  <c r="M4139" i="1" s="1"/>
  <c r="J4140" i="1"/>
  <c r="M4140" i="1" s="1"/>
  <c r="J4141" i="1"/>
  <c r="M4141" i="1" s="1"/>
  <c r="J4142" i="1"/>
  <c r="M4142" i="1" s="1"/>
  <c r="J4143" i="1"/>
  <c r="M4143" i="1" s="1"/>
  <c r="J4144" i="1"/>
  <c r="M4144" i="1" s="1"/>
  <c r="J4145" i="1"/>
  <c r="M4145" i="1" s="1"/>
  <c r="J4146" i="1"/>
  <c r="M4146" i="1" s="1"/>
  <c r="J4147" i="1"/>
  <c r="M4147" i="1" s="1"/>
  <c r="J4148" i="1"/>
  <c r="M4148" i="1" s="1"/>
  <c r="J4149" i="1"/>
  <c r="M4149" i="1" s="1"/>
  <c r="J4150" i="1"/>
  <c r="M4150" i="1" s="1"/>
  <c r="J4151" i="1"/>
  <c r="M4151" i="1" s="1"/>
  <c r="J4152" i="1"/>
  <c r="M4152" i="1" s="1"/>
  <c r="J4153" i="1"/>
  <c r="M4153" i="1" s="1"/>
  <c r="J4154" i="1"/>
  <c r="M4154" i="1" s="1"/>
  <c r="B1582" i="2"/>
  <c r="B1583" i="2"/>
  <c r="B1584" i="2"/>
  <c r="J1582" i="2"/>
  <c r="M1582" i="2" s="1"/>
  <c r="J1583" i="2"/>
  <c r="M1583" i="2" s="1"/>
  <c r="J1584" i="2"/>
  <c r="M1584" i="2" s="1"/>
  <c r="A5687" i="12" l="1"/>
  <c r="A5688" i="12"/>
  <c r="A5689" i="12"/>
  <c r="A5690" i="12"/>
  <c r="A5691" i="12"/>
  <c r="A5692" i="12"/>
  <c r="A5693" i="12"/>
  <c r="A5694" i="12"/>
  <c r="A5695" i="12"/>
  <c r="A5696" i="12"/>
  <c r="A5697" i="12"/>
  <c r="A5698" i="12"/>
  <c r="A5699" i="12"/>
  <c r="A5700" i="12"/>
  <c r="A5701" i="12"/>
  <c r="A5702" i="12"/>
  <c r="A5703" i="12"/>
  <c r="A5704" i="12"/>
  <c r="A5705" i="12"/>
  <c r="A5706" i="12"/>
  <c r="A5707" i="12"/>
  <c r="A5708" i="12"/>
  <c r="A5709" i="12"/>
  <c r="A5710" i="12"/>
  <c r="A5711" i="12"/>
  <c r="A5712" i="12"/>
  <c r="B4108" i="1" l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J4108" i="1"/>
  <c r="M4108" i="1" s="1"/>
  <c r="J4109" i="1"/>
  <c r="M4109" i="1" s="1"/>
  <c r="J4110" i="1"/>
  <c r="M4110" i="1" s="1"/>
  <c r="J4111" i="1"/>
  <c r="M4111" i="1" s="1"/>
  <c r="J4112" i="1"/>
  <c r="M4112" i="1" s="1"/>
  <c r="J4113" i="1"/>
  <c r="M4113" i="1" s="1"/>
  <c r="J4114" i="1"/>
  <c r="M4114" i="1" s="1"/>
  <c r="J4115" i="1"/>
  <c r="M4115" i="1" s="1"/>
  <c r="J4116" i="1"/>
  <c r="M4116" i="1" s="1"/>
  <c r="J4117" i="1"/>
  <c r="M4117" i="1" s="1"/>
  <c r="J4118" i="1"/>
  <c r="M4118" i="1" s="1"/>
  <c r="J4119" i="1"/>
  <c r="M4119" i="1" s="1"/>
  <c r="J4120" i="1"/>
  <c r="M4120" i="1" s="1"/>
  <c r="J4121" i="1"/>
  <c r="M4121" i="1" s="1"/>
  <c r="J4122" i="1"/>
  <c r="M4122" i="1" s="1"/>
  <c r="J4123" i="1"/>
  <c r="M4123" i="1" s="1"/>
  <c r="J4124" i="1"/>
  <c r="M4124" i="1" s="1"/>
  <c r="J4125" i="1"/>
  <c r="M4125" i="1" s="1"/>
  <c r="J4126" i="1"/>
  <c r="M4126" i="1" s="1"/>
  <c r="J4127" i="1"/>
  <c r="M4127" i="1" s="1"/>
  <c r="J4128" i="1"/>
  <c r="M4128" i="1" s="1"/>
  <c r="J4129" i="1"/>
  <c r="M4129" i="1" s="1"/>
  <c r="B1578" i="2"/>
  <c r="B1579" i="2"/>
  <c r="B1580" i="2"/>
  <c r="B1581" i="2"/>
  <c r="J1578" i="2"/>
  <c r="M1578" i="2" s="1"/>
  <c r="J1579" i="2"/>
  <c r="M1579" i="2" s="1"/>
  <c r="J1580" i="2"/>
  <c r="M1580" i="2" s="1"/>
  <c r="J1581" i="2"/>
  <c r="M1581" i="2" s="1"/>
  <c r="A5659" i="12" l="1"/>
  <c r="A5660" i="12"/>
  <c r="A5661" i="12"/>
  <c r="A5662" i="12"/>
  <c r="A5663" i="12"/>
  <c r="A5664" i="12"/>
  <c r="A5665" i="12"/>
  <c r="A5666" i="12"/>
  <c r="A5667" i="12"/>
  <c r="A5668" i="12"/>
  <c r="A5669" i="12"/>
  <c r="A5670" i="12"/>
  <c r="A5671" i="12"/>
  <c r="A5672" i="12"/>
  <c r="A5673" i="12"/>
  <c r="A5674" i="12"/>
  <c r="A5675" i="12"/>
  <c r="A5676" i="12"/>
  <c r="A5677" i="12"/>
  <c r="A5678" i="12"/>
  <c r="A5679" i="12"/>
  <c r="A5680" i="12"/>
  <c r="A5681" i="12"/>
  <c r="A5682" i="12"/>
  <c r="A5683" i="12"/>
  <c r="A5684" i="12"/>
  <c r="A5685" i="12"/>
  <c r="A5686" i="12"/>
  <c r="B4082" i="1" l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J4082" i="1"/>
  <c r="M4082" i="1" s="1"/>
  <c r="J4083" i="1"/>
  <c r="M4083" i="1" s="1"/>
  <c r="J4084" i="1"/>
  <c r="M4084" i="1" s="1"/>
  <c r="J4085" i="1"/>
  <c r="M4085" i="1" s="1"/>
  <c r="J4086" i="1"/>
  <c r="M4086" i="1" s="1"/>
  <c r="J4087" i="1"/>
  <c r="M4087" i="1" s="1"/>
  <c r="J4088" i="1"/>
  <c r="M4088" i="1" s="1"/>
  <c r="J4089" i="1"/>
  <c r="M4089" i="1" s="1"/>
  <c r="J4090" i="1"/>
  <c r="M4090" i="1" s="1"/>
  <c r="J4091" i="1"/>
  <c r="M4091" i="1" s="1"/>
  <c r="J4092" i="1"/>
  <c r="M4092" i="1" s="1"/>
  <c r="J4093" i="1"/>
  <c r="M4093" i="1" s="1"/>
  <c r="J4094" i="1"/>
  <c r="M4094" i="1" s="1"/>
  <c r="J4095" i="1"/>
  <c r="M4095" i="1" s="1"/>
  <c r="J4096" i="1"/>
  <c r="M4096" i="1" s="1"/>
  <c r="J4097" i="1"/>
  <c r="M4097" i="1" s="1"/>
  <c r="J4098" i="1"/>
  <c r="M4098" i="1" s="1"/>
  <c r="J4099" i="1"/>
  <c r="M4099" i="1" s="1"/>
  <c r="J4100" i="1"/>
  <c r="M4100" i="1" s="1"/>
  <c r="J4101" i="1"/>
  <c r="M4101" i="1" s="1"/>
  <c r="J4102" i="1"/>
  <c r="M4102" i="1" s="1"/>
  <c r="J4103" i="1"/>
  <c r="M4103" i="1" s="1"/>
  <c r="J4104" i="1"/>
  <c r="M4104" i="1" s="1"/>
  <c r="J4105" i="1"/>
  <c r="M4105" i="1" s="1"/>
  <c r="J4106" i="1"/>
  <c r="M4106" i="1" s="1"/>
  <c r="J4107" i="1"/>
  <c r="M4107" i="1" s="1"/>
  <c r="B1576" i="2"/>
  <c r="B1577" i="2"/>
  <c r="J1576" i="2"/>
  <c r="M1576" i="2" s="1"/>
  <c r="J1577" i="2"/>
  <c r="M1577" i="2" s="1"/>
  <c r="A5625" i="12" l="1"/>
  <c r="A5626" i="12"/>
  <c r="A5627" i="12"/>
  <c r="A5628" i="12"/>
  <c r="A5629" i="12"/>
  <c r="A5630" i="12"/>
  <c r="A5631" i="12"/>
  <c r="A5632" i="12"/>
  <c r="A5633" i="12"/>
  <c r="A5634" i="12"/>
  <c r="A5635" i="12"/>
  <c r="A5636" i="12"/>
  <c r="A5637" i="12"/>
  <c r="A5638" i="12"/>
  <c r="A5639" i="12"/>
  <c r="A5640" i="12"/>
  <c r="A5641" i="12"/>
  <c r="A5642" i="12"/>
  <c r="A5643" i="12"/>
  <c r="A5644" i="12"/>
  <c r="A5645" i="12"/>
  <c r="A5646" i="12"/>
  <c r="A5647" i="12"/>
  <c r="A5648" i="12"/>
  <c r="A5649" i="12"/>
  <c r="A5650" i="12"/>
  <c r="A5651" i="12"/>
  <c r="A5652" i="12"/>
  <c r="A5653" i="12"/>
  <c r="A5654" i="12"/>
  <c r="A5655" i="12"/>
  <c r="A5656" i="12"/>
  <c r="A5657" i="12"/>
  <c r="A5658" i="12"/>
  <c r="B4054" i="1" l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J4054" i="1"/>
  <c r="M4054" i="1" s="1"/>
  <c r="J4055" i="1"/>
  <c r="M4055" i="1" s="1"/>
  <c r="J4056" i="1"/>
  <c r="M4056" i="1" s="1"/>
  <c r="J4057" i="1"/>
  <c r="M4057" i="1" s="1"/>
  <c r="J4058" i="1"/>
  <c r="M4058" i="1" s="1"/>
  <c r="J4059" i="1"/>
  <c r="M4059" i="1" s="1"/>
  <c r="J4060" i="1"/>
  <c r="M4060" i="1" s="1"/>
  <c r="J4061" i="1"/>
  <c r="M4061" i="1" s="1"/>
  <c r="J4062" i="1"/>
  <c r="M4062" i="1" s="1"/>
  <c r="J4063" i="1"/>
  <c r="M4063" i="1" s="1"/>
  <c r="J4064" i="1"/>
  <c r="M4064" i="1" s="1"/>
  <c r="J4065" i="1"/>
  <c r="M4065" i="1" s="1"/>
  <c r="J4066" i="1"/>
  <c r="M4066" i="1" s="1"/>
  <c r="J4067" i="1"/>
  <c r="M4067" i="1" s="1"/>
  <c r="J4068" i="1"/>
  <c r="M4068" i="1" s="1"/>
  <c r="J4069" i="1"/>
  <c r="M4069" i="1" s="1"/>
  <c r="J4070" i="1"/>
  <c r="M4070" i="1" s="1"/>
  <c r="J4071" i="1"/>
  <c r="M4071" i="1" s="1"/>
  <c r="J4072" i="1"/>
  <c r="M4072" i="1" s="1"/>
  <c r="J4073" i="1"/>
  <c r="M4073" i="1" s="1"/>
  <c r="J4074" i="1"/>
  <c r="M4074" i="1" s="1"/>
  <c r="J4075" i="1"/>
  <c r="M4075" i="1" s="1"/>
  <c r="J4076" i="1"/>
  <c r="M4076" i="1" s="1"/>
  <c r="J4077" i="1"/>
  <c r="M4077" i="1" s="1"/>
  <c r="J4078" i="1"/>
  <c r="M4078" i="1" s="1"/>
  <c r="J4079" i="1"/>
  <c r="M4079" i="1" s="1"/>
  <c r="J4080" i="1"/>
  <c r="M4080" i="1" s="1"/>
  <c r="J4081" i="1"/>
  <c r="M4081" i="1" s="1"/>
  <c r="B1572" i="2"/>
  <c r="B1573" i="2"/>
  <c r="B1574" i="2"/>
  <c r="B1575" i="2"/>
  <c r="J1572" i="2"/>
  <c r="M1572" i="2" s="1"/>
  <c r="J1573" i="2"/>
  <c r="M1573" i="2" s="1"/>
  <c r="J1574" i="2"/>
  <c r="M1574" i="2" s="1"/>
  <c r="J1575" i="2"/>
  <c r="M1575" i="2" s="1"/>
  <c r="A5593" i="12" l="1"/>
  <c r="A5594" i="12"/>
  <c r="A5595" i="12"/>
  <c r="A5596" i="12"/>
  <c r="A5597" i="12"/>
  <c r="A5598" i="12"/>
  <c r="A5599" i="12"/>
  <c r="A5600" i="12"/>
  <c r="A5601" i="12"/>
  <c r="A5602" i="12"/>
  <c r="A5603" i="12"/>
  <c r="A5604" i="12"/>
  <c r="A5605" i="12"/>
  <c r="A5606" i="12"/>
  <c r="A5607" i="12"/>
  <c r="A5608" i="12"/>
  <c r="A5609" i="12"/>
  <c r="A5610" i="12"/>
  <c r="A5611" i="12"/>
  <c r="A5612" i="12"/>
  <c r="A5613" i="12"/>
  <c r="A5614" i="12"/>
  <c r="A5615" i="12"/>
  <c r="A5616" i="12"/>
  <c r="A5617" i="12"/>
  <c r="A5618" i="12"/>
  <c r="A5619" i="12"/>
  <c r="A5620" i="12"/>
  <c r="A5621" i="12"/>
  <c r="A5622" i="12"/>
  <c r="A5623" i="12"/>
  <c r="A5624" i="12"/>
  <c r="B4026" i="1" l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J4026" i="1"/>
  <c r="M4026" i="1" s="1"/>
  <c r="J4027" i="1"/>
  <c r="M4027" i="1" s="1"/>
  <c r="J4028" i="1"/>
  <c r="M4028" i="1" s="1"/>
  <c r="J4029" i="1"/>
  <c r="M4029" i="1" s="1"/>
  <c r="J4030" i="1"/>
  <c r="M4030" i="1" s="1"/>
  <c r="J4031" i="1"/>
  <c r="M4031" i="1" s="1"/>
  <c r="J4032" i="1"/>
  <c r="M4032" i="1" s="1"/>
  <c r="J4033" i="1"/>
  <c r="M4033" i="1" s="1"/>
  <c r="J4034" i="1"/>
  <c r="M4034" i="1" s="1"/>
  <c r="J4035" i="1"/>
  <c r="M4035" i="1" s="1"/>
  <c r="J4036" i="1"/>
  <c r="M4036" i="1" s="1"/>
  <c r="J4037" i="1"/>
  <c r="M4037" i="1" s="1"/>
  <c r="J4038" i="1"/>
  <c r="M4038" i="1" s="1"/>
  <c r="J4039" i="1"/>
  <c r="M4039" i="1" s="1"/>
  <c r="J4040" i="1"/>
  <c r="M4040" i="1" s="1"/>
  <c r="J4041" i="1"/>
  <c r="M4041" i="1" s="1"/>
  <c r="J4042" i="1"/>
  <c r="M4042" i="1" s="1"/>
  <c r="J4043" i="1"/>
  <c r="M4043" i="1" s="1"/>
  <c r="J4044" i="1"/>
  <c r="M4044" i="1" s="1"/>
  <c r="J4045" i="1"/>
  <c r="M4045" i="1" s="1"/>
  <c r="J4046" i="1"/>
  <c r="M4046" i="1" s="1"/>
  <c r="J4047" i="1"/>
  <c r="M4047" i="1" s="1"/>
  <c r="J4048" i="1"/>
  <c r="M4048" i="1" s="1"/>
  <c r="J4049" i="1"/>
  <c r="M4049" i="1" s="1"/>
  <c r="J4050" i="1"/>
  <c r="M4050" i="1" s="1"/>
  <c r="J4051" i="1"/>
  <c r="M4051" i="1" s="1"/>
  <c r="J4052" i="1"/>
  <c r="M4052" i="1" s="1"/>
  <c r="J4053" i="1"/>
  <c r="M4053" i="1" s="1"/>
  <c r="B1568" i="2"/>
  <c r="B1569" i="2"/>
  <c r="B1570" i="2"/>
  <c r="B1571" i="2"/>
  <c r="J1568" i="2"/>
  <c r="M1568" i="2" s="1"/>
  <c r="J1569" i="2"/>
  <c r="M1569" i="2" s="1"/>
  <c r="J1570" i="2"/>
  <c r="M1570" i="2" s="1"/>
  <c r="J1571" i="2"/>
  <c r="M1571" i="2" s="1"/>
  <c r="A5551" i="12" l="1"/>
  <c r="A5552" i="12"/>
  <c r="A5553" i="12"/>
  <c r="A5554" i="12"/>
  <c r="A5555" i="12"/>
  <c r="A5556" i="12"/>
  <c r="A5557" i="12"/>
  <c r="A5558" i="12"/>
  <c r="A5559" i="12"/>
  <c r="A5560" i="12"/>
  <c r="A5561" i="12"/>
  <c r="A5562" i="12"/>
  <c r="A5563" i="12"/>
  <c r="A5564" i="12"/>
  <c r="A5565" i="12"/>
  <c r="A5566" i="12"/>
  <c r="A5567" i="12"/>
  <c r="A5568" i="12"/>
  <c r="A5569" i="12"/>
  <c r="A5570" i="12"/>
  <c r="A5571" i="12"/>
  <c r="A5572" i="12"/>
  <c r="A5573" i="12"/>
  <c r="A5574" i="12"/>
  <c r="A5575" i="12"/>
  <c r="A5576" i="12"/>
  <c r="A5577" i="12"/>
  <c r="A5578" i="12"/>
  <c r="A5579" i="12"/>
  <c r="A5580" i="12"/>
  <c r="A5581" i="12"/>
  <c r="A5582" i="12"/>
  <c r="A5583" i="12"/>
  <c r="A5584" i="12"/>
  <c r="A5585" i="12"/>
  <c r="A5586" i="12"/>
  <c r="A5587" i="12"/>
  <c r="A5588" i="12"/>
  <c r="A5589" i="12"/>
  <c r="A5590" i="12"/>
  <c r="A5591" i="12"/>
  <c r="A5592" i="12"/>
  <c r="J4019" i="1" l="1"/>
  <c r="B3997" i="1" l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J3997" i="1"/>
  <c r="M3997" i="1" s="1"/>
  <c r="J3998" i="1"/>
  <c r="M3998" i="1" s="1"/>
  <c r="J3999" i="1"/>
  <c r="M3999" i="1" s="1"/>
  <c r="J4000" i="1"/>
  <c r="M4000" i="1" s="1"/>
  <c r="J4001" i="1"/>
  <c r="M4001" i="1" s="1"/>
  <c r="J4002" i="1"/>
  <c r="M4002" i="1" s="1"/>
  <c r="J4003" i="1"/>
  <c r="M4003" i="1" s="1"/>
  <c r="J4004" i="1"/>
  <c r="M4004" i="1" s="1"/>
  <c r="J4005" i="1"/>
  <c r="M4005" i="1" s="1"/>
  <c r="J4006" i="1"/>
  <c r="J4007" i="1"/>
  <c r="M4007" i="1" s="1"/>
  <c r="J4008" i="1"/>
  <c r="M4008" i="1" s="1"/>
  <c r="J4009" i="1"/>
  <c r="M4009" i="1" s="1"/>
  <c r="J4010" i="1"/>
  <c r="M4010" i="1" s="1"/>
  <c r="J4011" i="1"/>
  <c r="M4011" i="1" s="1"/>
  <c r="J4012" i="1"/>
  <c r="M4012" i="1" s="1"/>
  <c r="J4013" i="1"/>
  <c r="M4013" i="1" s="1"/>
  <c r="J4014" i="1"/>
  <c r="M4014" i="1" s="1"/>
  <c r="J4015" i="1"/>
  <c r="M4015" i="1" s="1"/>
  <c r="J4016" i="1"/>
  <c r="M4016" i="1" s="1"/>
  <c r="J4017" i="1"/>
  <c r="M4017" i="1" s="1"/>
  <c r="J4018" i="1"/>
  <c r="M4018" i="1" s="1"/>
  <c r="M4019" i="1"/>
  <c r="J4020" i="1"/>
  <c r="M4020" i="1" s="1"/>
  <c r="J4021" i="1"/>
  <c r="M4021" i="1" s="1"/>
  <c r="J4022" i="1"/>
  <c r="M4022" i="1" s="1"/>
  <c r="J4023" i="1"/>
  <c r="M4023" i="1" s="1"/>
  <c r="J4024" i="1"/>
  <c r="M4024" i="1" s="1"/>
  <c r="J4025" i="1"/>
  <c r="M4025" i="1" s="1"/>
  <c r="M4006" i="1"/>
  <c r="B3978" i="1" l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J3978" i="1"/>
  <c r="M3978" i="1" s="1"/>
  <c r="J3979" i="1"/>
  <c r="M3979" i="1" s="1"/>
  <c r="J3980" i="1"/>
  <c r="M3980" i="1" s="1"/>
  <c r="J3981" i="1"/>
  <c r="M3981" i="1" s="1"/>
  <c r="J3982" i="1"/>
  <c r="M3982" i="1" s="1"/>
  <c r="J3983" i="1"/>
  <c r="M3983" i="1" s="1"/>
  <c r="J3984" i="1"/>
  <c r="M3984" i="1" s="1"/>
  <c r="J3985" i="1"/>
  <c r="M3985" i="1" s="1"/>
  <c r="J3986" i="1"/>
  <c r="M3986" i="1" s="1"/>
  <c r="J3987" i="1"/>
  <c r="M3987" i="1" s="1"/>
  <c r="J3988" i="1"/>
  <c r="M3988" i="1" s="1"/>
  <c r="J3989" i="1"/>
  <c r="M3989" i="1" s="1"/>
  <c r="J3990" i="1"/>
  <c r="M3990" i="1" s="1"/>
  <c r="J3991" i="1"/>
  <c r="M3991" i="1" s="1"/>
  <c r="J3992" i="1"/>
  <c r="M3992" i="1" s="1"/>
  <c r="J3993" i="1"/>
  <c r="M3993" i="1" s="1"/>
  <c r="J3994" i="1"/>
  <c r="M3994" i="1" s="1"/>
  <c r="J3995" i="1"/>
  <c r="M3995" i="1" s="1"/>
  <c r="J3996" i="1"/>
  <c r="M3996" i="1" s="1"/>
  <c r="A5545" i="12" l="1"/>
  <c r="A5546" i="12"/>
  <c r="A5547" i="12"/>
  <c r="A5548" i="12"/>
  <c r="A5549" i="12"/>
  <c r="A5550" i="12"/>
  <c r="A5516" i="12"/>
  <c r="A5517" i="12"/>
  <c r="A5518" i="12"/>
  <c r="A5519" i="12"/>
  <c r="A5520" i="12"/>
  <c r="A5521" i="12"/>
  <c r="A5522" i="12"/>
  <c r="A5523" i="12"/>
  <c r="A5524" i="12"/>
  <c r="A5525" i="12"/>
  <c r="A5526" i="12"/>
  <c r="A5527" i="12"/>
  <c r="A5528" i="12"/>
  <c r="A5529" i="12"/>
  <c r="A5530" i="12"/>
  <c r="A5531" i="12"/>
  <c r="A5532" i="12"/>
  <c r="A5533" i="12"/>
  <c r="A5534" i="12"/>
  <c r="A5535" i="12"/>
  <c r="A5536" i="12"/>
  <c r="A5537" i="12"/>
  <c r="A5538" i="12"/>
  <c r="A5539" i="12"/>
  <c r="A5540" i="12"/>
  <c r="A5541" i="12"/>
  <c r="A5542" i="12"/>
  <c r="A5543" i="12"/>
  <c r="A5544" i="12"/>
  <c r="B3949" i="1" l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J3949" i="1"/>
  <c r="M3949" i="1" s="1"/>
  <c r="J3950" i="1"/>
  <c r="M3950" i="1" s="1"/>
  <c r="J3951" i="1"/>
  <c r="M3951" i="1" s="1"/>
  <c r="J3952" i="1"/>
  <c r="M3952" i="1" s="1"/>
  <c r="J3953" i="1"/>
  <c r="M3953" i="1" s="1"/>
  <c r="J3954" i="1"/>
  <c r="M3954" i="1" s="1"/>
  <c r="J3955" i="1"/>
  <c r="M3955" i="1" s="1"/>
  <c r="J3956" i="1"/>
  <c r="M3956" i="1" s="1"/>
  <c r="J3957" i="1"/>
  <c r="M3957" i="1" s="1"/>
  <c r="J3958" i="1"/>
  <c r="M3958" i="1" s="1"/>
  <c r="J3959" i="1"/>
  <c r="M3959" i="1" s="1"/>
  <c r="J3960" i="1"/>
  <c r="M3960" i="1" s="1"/>
  <c r="J3961" i="1"/>
  <c r="M3961" i="1" s="1"/>
  <c r="J3962" i="1"/>
  <c r="M3962" i="1" s="1"/>
  <c r="J3963" i="1"/>
  <c r="M3963" i="1" s="1"/>
  <c r="J3964" i="1"/>
  <c r="M3964" i="1" s="1"/>
  <c r="J3965" i="1"/>
  <c r="M3965" i="1" s="1"/>
  <c r="J3966" i="1"/>
  <c r="M3966" i="1" s="1"/>
  <c r="J3967" i="1"/>
  <c r="M3967" i="1" s="1"/>
  <c r="J3968" i="1"/>
  <c r="M3968" i="1" s="1"/>
  <c r="J3969" i="1"/>
  <c r="M3969" i="1" s="1"/>
  <c r="J3970" i="1"/>
  <c r="M3970" i="1" s="1"/>
  <c r="J3971" i="1"/>
  <c r="M3971" i="1" s="1"/>
  <c r="J3972" i="1"/>
  <c r="M3972" i="1" s="1"/>
  <c r="J3973" i="1"/>
  <c r="M3973" i="1" s="1"/>
  <c r="J3974" i="1"/>
  <c r="M3974" i="1" s="1"/>
  <c r="J3975" i="1"/>
  <c r="M3975" i="1" s="1"/>
  <c r="J3976" i="1"/>
  <c r="M3976" i="1" s="1"/>
  <c r="J3977" i="1"/>
  <c r="M3977" i="1" s="1"/>
  <c r="A5489" i="12" l="1"/>
  <c r="A5490" i="12"/>
  <c r="A5491" i="12"/>
  <c r="A5492" i="12"/>
  <c r="A5493" i="12"/>
  <c r="A5494" i="12"/>
  <c r="A5495" i="12"/>
  <c r="A5496" i="12"/>
  <c r="A5497" i="12"/>
  <c r="A5498" i="12"/>
  <c r="A5499" i="12"/>
  <c r="A5500" i="12"/>
  <c r="A5501" i="12"/>
  <c r="A5502" i="12"/>
  <c r="A5503" i="12"/>
  <c r="A5504" i="12"/>
  <c r="A5505" i="12"/>
  <c r="A5506" i="12"/>
  <c r="A5507" i="12"/>
  <c r="A5508" i="12"/>
  <c r="A5509" i="12"/>
  <c r="A5510" i="12"/>
  <c r="A5511" i="12"/>
  <c r="A5512" i="12"/>
  <c r="A5513" i="12"/>
  <c r="A5514" i="12"/>
  <c r="A5515" i="12"/>
  <c r="B3922" i="1" l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J3922" i="1"/>
  <c r="M3922" i="1" s="1"/>
  <c r="J3923" i="1"/>
  <c r="M3923" i="1" s="1"/>
  <c r="J3924" i="1"/>
  <c r="M3924" i="1" s="1"/>
  <c r="J3925" i="1"/>
  <c r="M3925" i="1" s="1"/>
  <c r="J3926" i="1"/>
  <c r="M3926" i="1" s="1"/>
  <c r="J3927" i="1"/>
  <c r="M3927" i="1" s="1"/>
  <c r="J3928" i="1"/>
  <c r="M3928" i="1" s="1"/>
  <c r="J3929" i="1"/>
  <c r="M3929" i="1" s="1"/>
  <c r="J3930" i="1"/>
  <c r="M3930" i="1" s="1"/>
  <c r="J3931" i="1"/>
  <c r="M3931" i="1" s="1"/>
  <c r="J3932" i="1"/>
  <c r="M3932" i="1" s="1"/>
  <c r="J3933" i="1"/>
  <c r="M3933" i="1" s="1"/>
  <c r="J3934" i="1"/>
  <c r="M3934" i="1" s="1"/>
  <c r="J3935" i="1"/>
  <c r="M3935" i="1" s="1"/>
  <c r="J3936" i="1"/>
  <c r="M3936" i="1" s="1"/>
  <c r="J3937" i="1"/>
  <c r="M3937" i="1" s="1"/>
  <c r="J3938" i="1"/>
  <c r="M3938" i="1" s="1"/>
  <c r="J3939" i="1"/>
  <c r="M3939" i="1" s="1"/>
  <c r="J3940" i="1"/>
  <c r="M3940" i="1" s="1"/>
  <c r="J3941" i="1"/>
  <c r="M3941" i="1" s="1"/>
  <c r="J3942" i="1"/>
  <c r="M3942" i="1" s="1"/>
  <c r="J3943" i="1"/>
  <c r="M3943" i="1" s="1"/>
  <c r="J3944" i="1"/>
  <c r="M3944" i="1" s="1"/>
  <c r="J3945" i="1"/>
  <c r="M3945" i="1" s="1"/>
  <c r="J3946" i="1"/>
  <c r="M3946" i="1" s="1"/>
  <c r="J3947" i="1"/>
  <c r="M3947" i="1" s="1"/>
  <c r="J3948" i="1"/>
  <c r="M3948" i="1" s="1"/>
  <c r="A5462" i="12" l="1"/>
  <c r="A5463" i="12"/>
  <c r="A5464" i="12"/>
  <c r="A5465" i="12"/>
  <c r="A5466" i="12"/>
  <c r="A5467" i="12"/>
  <c r="A5468" i="12"/>
  <c r="A5469" i="12"/>
  <c r="A5470" i="12"/>
  <c r="A5471" i="12"/>
  <c r="A5472" i="12"/>
  <c r="A5473" i="12"/>
  <c r="A5474" i="12"/>
  <c r="A5475" i="12"/>
  <c r="A5476" i="12"/>
  <c r="A5477" i="12"/>
  <c r="A5478" i="12"/>
  <c r="A5479" i="12"/>
  <c r="A5480" i="12"/>
  <c r="A5481" i="12"/>
  <c r="A5482" i="12"/>
  <c r="A5483" i="12"/>
  <c r="A5484" i="12"/>
  <c r="A5485" i="12"/>
  <c r="A5486" i="12"/>
  <c r="A5487" i="12"/>
  <c r="A5488" i="12"/>
  <c r="B3895" i="1" l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J3895" i="1"/>
  <c r="M3895" i="1" s="1"/>
  <c r="J3896" i="1"/>
  <c r="M3896" i="1" s="1"/>
  <c r="J3897" i="1"/>
  <c r="M3897" i="1" s="1"/>
  <c r="J3898" i="1"/>
  <c r="M3898" i="1" s="1"/>
  <c r="J3899" i="1"/>
  <c r="M3899" i="1" s="1"/>
  <c r="J3900" i="1"/>
  <c r="M3900" i="1" s="1"/>
  <c r="J3901" i="1"/>
  <c r="M3901" i="1" s="1"/>
  <c r="J3902" i="1"/>
  <c r="M3902" i="1" s="1"/>
  <c r="J3903" i="1"/>
  <c r="M3903" i="1" s="1"/>
  <c r="J3904" i="1"/>
  <c r="M3904" i="1" s="1"/>
  <c r="J3905" i="1"/>
  <c r="M3905" i="1" s="1"/>
  <c r="J3906" i="1"/>
  <c r="M3906" i="1" s="1"/>
  <c r="J3907" i="1"/>
  <c r="M3907" i="1" s="1"/>
  <c r="J3908" i="1"/>
  <c r="M3908" i="1" s="1"/>
  <c r="J3909" i="1"/>
  <c r="M3909" i="1" s="1"/>
  <c r="J3910" i="1"/>
  <c r="M3910" i="1" s="1"/>
  <c r="J3911" i="1"/>
  <c r="M3911" i="1" s="1"/>
  <c r="J3912" i="1"/>
  <c r="M3912" i="1" s="1"/>
  <c r="J3913" i="1"/>
  <c r="M3913" i="1" s="1"/>
  <c r="J3914" i="1"/>
  <c r="M3914" i="1" s="1"/>
  <c r="J3915" i="1"/>
  <c r="M3915" i="1" s="1"/>
  <c r="J3916" i="1"/>
  <c r="M3916" i="1" s="1"/>
  <c r="J3917" i="1"/>
  <c r="M3917" i="1" s="1"/>
  <c r="J3918" i="1"/>
  <c r="M3918" i="1" s="1"/>
  <c r="J3919" i="1"/>
  <c r="M3919" i="1" s="1"/>
  <c r="J3920" i="1"/>
  <c r="M3920" i="1" s="1"/>
  <c r="J3921" i="1"/>
  <c r="M3921" i="1" s="1"/>
  <c r="A5449" i="12" l="1"/>
  <c r="A5450" i="12"/>
  <c r="A5451" i="12"/>
  <c r="A5452" i="12"/>
  <c r="A5453" i="12"/>
  <c r="A5454" i="12"/>
  <c r="A5455" i="12"/>
  <c r="A5456" i="12"/>
  <c r="A5457" i="12"/>
  <c r="A5458" i="12"/>
  <c r="A5459" i="12"/>
  <c r="A5460" i="12"/>
  <c r="A5461" i="12"/>
  <c r="J3891" i="1"/>
  <c r="B3882" i="1" l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J3882" i="1"/>
  <c r="M3882" i="1" s="1"/>
  <c r="J3883" i="1"/>
  <c r="M3883" i="1" s="1"/>
  <c r="J3884" i="1"/>
  <c r="M3884" i="1" s="1"/>
  <c r="J3885" i="1"/>
  <c r="M3885" i="1" s="1"/>
  <c r="J3886" i="1"/>
  <c r="M3886" i="1" s="1"/>
  <c r="J3887" i="1"/>
  <c r="M3887" i="1" s="1"/>
  <c r="J3888" i="1"/>
  <c r="M3888" i="1" s="1"/>
  <c r="J3889" i="1"/>
  <c r="M3889" i="1" s="1"/>
  <c r="J3890" i="1"/>
  <c r="M3890" i="1" s="1"/>
  <c r="M3891" i="1"/>
  <c r="J3892" i="1"/>
  <c r="M3892" i="1" s="1"/>
  <c r="J3893" i="1"/>
  <c r="M3893" i="1" s="1"/>
  <c r="J3894" i="1"/>
  <c r="M3894" i="1" s="1"/>
  <c r="A5415" i="12" l="1"/>
  <c r="A5416" i="12"/>
  <c r="A5417" i="12"/>
  <c r="A5418" i="12"/>
  <c r="A5419" i="12"/>
  <c r="A5420" i="12"/>
  <c r="A5421" i="12"/>
  <c r="A5422" i="12"/>
  <c r="A5423" i="12"/>
  <c r="A5424" i="12"/>
  <c r="A5425" i="12"/>
  <c r="A5426" i="12"/>
  <c r="A5427" i="12"/>
  <c r="A5428" i="12"/>
  <c r="A5429" i="12"/>
  <c r="A5430" i="12"/>
  <c r="A5431" i="12"/>
  <c r="A5432" i="12"/>
  <c r="A5433" i="12"/>
  <c r="A5434" i="12"/>
  <c r="A5435" i="12"/>
  <c r="A5436" i="12"/>
  <c r="A5437" i="12"/>
  <c r="A5438" i="12"/>
  <c r="A5439" i="12"/>
  <c r="A5440" i="12"/>
  <c r="A5441" i="12"/>
  <c r="A5442" i="12"/>
  <c r="A5443" i="12"/>
  <c r="A5444" i="12"/>
  <c r="A5445" i="12"/>
  <c r="A5446" i="12"/>
  <c r="A5447" i="12"/>
  <c r="A5448" i="12"/>
  <c r="J1562" i="2" l="1"/>
  <c r="B3856" i="1" l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4" i="1"/>
  <c r="B3875" i="1"/>
  <c r="B3876" i="1"/>
  <c r="B3877" i="1"/>
  <c r="B3878" i="1"/>
  <c r="B3879" i="1"/>
  <c r="B3880" i="1"/>
  <c r="B3881" i="1"/>
  <c r="B3873" i="1"/>
  <c r="J3856" i="1"/>
  <c r="M3856" i="1" s="1"/>
  <c r="J3857" i="1"/>
  <c r="M3857" i="1" s="1"/>
  <c r="J3858" i="1"/>
  <c r="M3858" i="1" s="1"/>
  <c r="J3859" i="1"/>
  <c r="M3859" i="1" s="1"/>
  <c r="J3860" i="1"/>
  <c r="M3860" i="1" s="1"/>
  <c r="J3861" i="1"/>
  <c r="M3861" i="1" s="1"/>
  <c r="J3862" i="1"/>
  <c r="M3862" i="1" s="1"/>
  <c r="J3863" i="1"/>
  <c r="M3863" i="1" s="1"/>
  <c r="J3864" i="1"/>
  <c r="M3864" i="1" s="1"/>
  <c r="J3865" i="1"/>
  <c r="M3865" i="1" s="1"/>
  <c r="J3866" i="1"/>
  <c r="M3866" i="1" s="1"/>
  <c r="J3867" i="1"/>
  <c r="M3867" i="1" s="1"/>
  <c r="J3868" i="1"/>
  <c r="M3868" i="1" s="1"/>
  <c r="J3869" i="1"/>
  <c r="M3869" i="1" s="1"/>
  <c r="J3870" i="1"/>
  <c r="M3870" i="1" s="1"/>
  <c r="J3871" i="1"/>
  <c r="M3871" i="1" s="1"/>
  <c r="J3872" i="1"/>
  <c r="M3872" i="1" s="1"/>
  <c r="J3874" i="1"/>
  <c r="M3874" i="1" s="1"/>
  <c r="J3875" i="1"/>
  <c r="M3875" i="1" s="1"/>
  <c r="J3876" i="1"/>
  <c r="M3876" i="1" s="1"/>
  <c r="J3877" i="1"/>
  <c r="M3877" i="1" s="1"/>
  <c r="J3878" i="1"/>
  <c r="M3878" i="1" s="1"/>
  <c r="J3879" i="1"/>
  <c r="M3879" i="1" s="1"/>
  <c r="J3880" i="1"/>
  <c r="M3880" i="1" s="1"/>
  <c r="J3881" i="1"/>
  <c r="M3881" i="1" s="1"/>
  <c r="J3873" i="1"/>
  <c r="M3873" i="1" s="1"/>
  <c r="B1560" i="2"/>
  <c r="B1561" i="2"/>
  <c r="B1562" i="2"/>
  <c r="B1563" i="2"/>
  <c r="B1564" i="2"/>
  <c r="B1565" i="2"/>
  <c r="B1566" i="2"/>
  <c r="B1567" i="2"/>
  <c r="J1560" i="2"/>
  <c r="M1560" i="2" s="1"/>
  <c r="J1561" i="2"/>
  <c r="M1561" i="2" s="1"/>
  <c r="M1562" i="2"/>
  <c r="J1563" i="2"/>
  <c r="M1563" i="2" s="1"/>
  <c r="J1564" i="2"/>
  <c r="M1564" i="2" s="1"/>
  <c r="J1565" i="2"/>
  <c r="M1565" i="2" s="1"/>
  <c r="J1566" i="2"/>
  <c r="M1566" i="2" s="1"/>
  <c r="J1567" i="2"/>
  <c r="M1567" i="2" s="1"/>
  <c r="A5388" i="12" l="1"/>
  <c r="A5389" i="12"/>
  <c r="A5390" i="12"/>
  <c r="A5391" i="12"/>
  <c r="A5392" i="12"/>
  <c r="A5393" i="12"/>
  <c r="A5394" i="12"/>
  <c r="A5395" i="12"/>
  <c r="A5396" i="12"/>
  <c r="A5397" i="12"/>
  <c r="A5398" i="12"/>
  <c r="A5399" i="12"/>
  <c r="A5400" i="12"/>
  <c r="A5401" i="12"/>
  <c r="A5402" i="12"/>
  <c r="A5403" i="12"/>
  <c r="A5404" i="12"/>
  <c r="A5405" i="12"/>
  <c r="A5406" i="12"/>
  <c r="A5407" i="12"/>
  <c r="A5408" i="12"/>
  <c r="A5409" i="12"/>
  <c r="A5410" i="12"/>
  <c r="A5411" i="12"/>
  <c r="A5412" i="12"/>
  <c r="A5413" i="12"/>
  <c r="A5414" i="12"/>
  <c r="B3834" i="1" l="1"/>
  <c r="B3835" i="1"/>
  <c r="B3836" i="1"/>
  <c r="B3837" i="1"/>
  <c r="B3838" i="1"/>
  <c r="B3839" i="1"/>
  <c r="B3840" i="1"/>
  <c r="B3841" i="1"/>
  <c r="B3842" i="1"/>
  <c r="B3848" i="1"/>
  <c r="B3843" i="1"/>
  <c r="B3844" i="1"/>
  <c r="B3845" i="1"/>
  <c r="B3846" i="1"/>
  <c r="B3847" i="1"/>
  <c r="B3849" i="1"/>
  <c r="B3850" i="1"/>
  <c r="B3851" i="1"/>
  <c r="B3852" i="1"/>
  <c r="B3853" i="1"/>
  <c r="B3854" i="1"/>
  <c r="B3855" i="1"/>
  <c r="J3834" i="1"/>
  <c r="M3834" i="1" s="1"/>
  <c r="J3835" i="1"/>
  <c r="M3835" i="1" s="1"/>
  <c r="J3836" i="1"/>
  <c r="M3836" i="1" s="1"/>
  <c r="J3837" i="1"/>
  <c r="M3837" i="1" s="1"/>
  <c r="J3838" i="1"/>
  <c r="M3838" i="1" s="1"/>
  <c r="J3839" i="1"/>
  <c r="M3839" i="1" s="1"/>
  <c r="J3840" i="1"/>
  <c r="M3840" i="1" s="1"/>
  <c r="J3841" i="1"/>
  <c r="M3841" i="1" s="1"/>
  <c r="J3842" i="1"/>
  <c r="M3842" i="1" s="1"/>
  <c r="J3848" i="1"/>
  <c r="M3848" i="1" s="1"/>
  <c r="J3843" i="1"/>
  <c r="M3843" i="1" s="1"/>
  <c r="J3844" i="1"/>
  <c r="M3844" i="1" s="1"/>
  <c r="J3845" i="1"/>
  <c r="M3845" i="1" s="1"/>
  <c r="J3846" i="1"/>
  <c r="M3846" i="1" s="1"/>
  <c r="J3847" i="1"/>
  <c r="M3847" i="1" s="1"/>
  <c r="J3849" i="1"/>
  <c r="M3849" i="1" s="1"/>
  <c r="J3850" i="1"/>
  <c r="M3850" i="1" s="1"/>
  <c r="J3851" i="1"/>
  <c r="M3851" i="1" s="1"/>
  <c r="J3852" i="1"/>
  <c r="M3852" i="1" s="1"/>
  <c r="J3853" i="1"/>
  <c r="M3853" i="1" s="1"/>
  <c r="J3854" i="1"/>
  <c r="M3854" i="1" s="1"/>
  <c r="J3855" i="1"/>
  <c r="M3855" i="1" s="1"/>
  <c r="B1555" i="2"/>
  <c r="B1556" i="2"/>
  <c r="B1557" i="2"/>
  <c r="B1558" i="2"/>
  <c r="B1559" i="2"/>
  <c r="J1555" i="2"/>
  <c r="M1555" i="2" s="1"/>
  <c r="J1556" i="2"/>
  <c r="M1556" i="2" s="1"/>
  <c r="J1557" i="2"/>
  <c r="M1557" i="2" s="1"/>
  <c r="J1558" i="2"/>
  <c r="M1558" i="2" s="1"/>
  <c r="J1559" i="2"/>
  <c r="M1559" i="2" s="1"/>
  <c r="A5356" i="12" l="1"/>
  <c r="A5357" i="12"/>
  <c r="A5358" i="12"/>
  <c r="A5359" i="12"/>
  <c r="A5360" i="12"/>
  <c r="A5361" i="12"/>
  <c r="A5362" i="12"/>
  <c r="A5363" i="12"/>
  <c r="A5364" i="12"/>
  <c r="A5365" i="12"/>
  <c r="A5366" i="12"/>
  <c r="A5367" i="12"/>
  <c r="A5368" i="12"/>
  <c r="A5369" i="12"/>
  <c r="A5370" i="12"/>
  <c r="A5371" i="12"/>
  <c r="A5372" i="12"/>
  <c r="A5373" i="12"/>
  <c r="A5374" i="12"/>
  <c r="A5375" i="12"/>
  <c r="A5376" i="12"/>
  <c r="A5377" i="12"/>
  <c r="A5378" i="12"/>
  <c r="A5379" i="12"/>
  <c r="A5380" i="12"/>
  <c r="A5381" i="12"/>
  <c r="A5382" i="12"/>
  <c r="A5383" i="12"/>
  <c r="A5384" i="12"/>
  <c r="A5385" i="12"/>
  <c r="A5386" i="12"/>
  <c r="A5387" i="12"/>
  <c r="B3807" i="1" l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J3807" i="1"/>
  <c r="M3807" i="1" s="1"/>
  <c r="J3808" i="1"/>
  <c r="M3808" i="1" s="1"/>
  <c r="J3809" i="1"/>
  <c r="M3809" i="1" s="1"/>
  <c r="J3810" i="1"/>
  <c r="M3810" i="1" s="1"/>
  <c r="J3811" i="1"/>
  <c r="M3811" i="1" s="1"/>
  <c r="J3812" i="1"/>
  <c r="M3812" i="1" s="1"/>
  <c r="J3813" i="1"/>
  <c r="M3813" i="1" s="1"/>
  <c r="J3814" i="1"/>
  <c r="M3814" i="1" s="1"/>
  <c r="J3815" i="1"/>
  <c r="M3815" i="1" s="1"/>
  <c r="J3816" i="1"/>
  <c r="M3816" i="1" s="1"/>
  <c r="J3817" i="1"/>
  <c r="M3817" i="1" s="1"/>
  <c r="J3818" i="1"/>
  <c r="M3818" i="1" s="1"/>
  <c r="J3819" i="1"/>
  <c r="M3819" i="1" s="1"/>
  <c r="J3820" i="1"/>
  <c r="M3820" i="1" s="1"/>
  <c r="J3821" i="1"/>
  <c r="M3821" i="1" s="1"/>
  <c r="J3822" i="1"/>
  <c r="M3822" i="1" s="1"/>
  <c r="J3823" i="1"/>
  <c r="M3823" i="1" s="1"/>
  <c r="J3824" i="1"/>
  <c r="M3824" i="1" s="1"/>
  <c r="J3825" i="1"/>
  <c r="M3825" i="1" s="1"/>
  <c r="J3826" i="1"/>
  <c r="M3826" i="1" s="1"/>
  <c r="J3827" i="1"/>
  <c r="M3827" i="1" s="1"/>
  <c r="J3828" i="1"/>
  <c r="M3828" i="1" s="1"/>
  <c r="J3829" i="1"/>
  <c r="M3829" i="1" s="1"/>
  <c r="J3830" i="1"/>
  <c r="M3830" i="1" s="1"/>
  <c r="J3831" i="1"/>
  <c r="M3831" i="1" s="1"/>
  <c r="J3832" i="1"/>
  <c r="M3832" i="1" s="1"/>
  <c r="J3833" i="1"/>
  <c r="M3833" i="1" s="1"/>
  <c r="B1550" i="2"/>
  <c r="B1551" i="2"/>
  <c r="B1552" i="2"/>
  <c r="B1553" i="2"/>
  <c r="B1554" i="2"/>
  <c r="J1550" i="2"/>
  <c r="M1550" i="2" s="1"/>
  <c r="J1551" i="2"/>
  <c r="M1551" i="2" s="1"/>
  <c r="J1552" i="2"/>
  <c r="M1552" i="2" s="1"/>
  <c r="J1553" i="2"/>
  <c r="M1553" i="2" s="1"/>
  <c r="J1554" i="2"/>
  <c r="M1554" i="2" s="1"/>
  <c r="A5326" i="12" l="1"/>
  <c r="A5327" i="12"/>
  <c r="A5328" i="12"/>
  <c r="A5329" i="12"/>
  <c r="A5330" i="12"/>
  <c r="A5331" i="12"/>
  <c r="A5332" i="12"/>
  <c r="A5333" i="12"/>
  <c r="A5334" i="12"/>
  <c r="A5335" i="12"/>
  <c r="A5336" i="12"/>
  <c r="A5337" i="12"/>
  <c r="A5338" i="12"/>
  <c r="A5339" i="12"/>
  <c r="A5340" i="12"/>
  <c r="A5341" i="12"/>
  <c r="A5342" i="12"/>
  <c r="A5343" i="12"/>
  <c r="A5344" i="12"/>
  <c r="A5345" i="12"/>
  <c r="A5346" i="12"/>
  <c r="A5347" i="12"/>
  <c r="A5348" i="12"/>
  <c r="A5349" i="12"/>
  <c r="A5350" i="12"/>
  <c r="A5351" i="12"/>
  <c r="A5352" i="12"/>
  <c r="A5353" i="12"/>
  <c r="A5354" i="12"/>
  <c r="A5355" i="12"/>
  <c r="B3784" i="1" l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J3784" i="1"/>
  <c r="M3784" i="1" s="1"/>
  <c r="J3785" i="1"/>
  <c r="M3785" i="1" s="1"/>
  <c r="J3786" i="1"/>
  <c r="M3786" i="1" s="1"/>
  <c r="J3787" i="1"/>
  <c r="M3787" i="1" s="1"/>
  <c r="J3788" i="1"/>
  <c r="M3788" i="1" s="1"/>
  <c r="J3789" i="1"/>
  <c r="M3789" i="1" s="1"/>
  <c r="J3790" i="1"/>
  <c r="M3790" i="1" s="1"/>
  <c r="J3791" i="1"/>
  <c r="M3791" i="1" s="1"/>
  <c r="J3792" i="1"/>
  <c r="M3792" i="1" s="1"/>
  <c r="J3793" i="1"/>
  <c r="M3793" i="1" s="1"/>
  <c r="J3794" i="1"/>
  <c r="M3794" i="1" s="1"/>
  <c r="J3795" i="1"/>
  <c r="M3795" i="1" s="1"/>
  <c r="J3796" i="1"/>
  <c r="M3796" i="1" s="1"/>
  <c r="J3797" i="1"/>
  <c r="M3797" i="1" s="1"/>
  <c r="J3798" i="1"/>
  <c r="M3798" i="1" s="1"/>
  <c r="J3799" i="1"/>
  <c r="M3799" i="1" s="1"/>
  <c r="J3800" i="1"/>
  <c r="M3800" i="1" s="1"/>
  <c r="J3801" i="1"/>
  <c r="M3801" i="1" s="1"/>
  <c r="J3802" i="1"/>
  <c r="M3802" i="1" s="1"/>
  <c r="J3803" i="1"/>
  <c r="M3803" i="1" s="1"/>
  <c r="J3804" i="1"/>
  <c r="M3804" i="1" s="1"/>
  <c r="J3805" i="1"/>
  <c r="M3805" i="1" s="1"/>
  <c r="J3806" i="1"/>
  <c r="M3806" i="1" s="1"/>
  <c r="B1543" i="2"/>
  <c r="B1544" i="2"/>
  <c r="B1545" i="2"/>
  <c r="B1546" i="2"/>
  <c r="B1547" i="2"/>
  <c r="B1548" i="2"/>
  <c r="B1549" i="2"/>
  <c r="J1543" i="2"/>
  <c r="M1543" i="2" s="1"/>
  <c r="J1544" i="2"/>
  <c r="M1544" i="2" s="1"/>
  <c r="J1545" i="2"/>
  <c r="M1545" i="2" s="1"/>
  <c r="J1546" i="2"/>
  <c r="M1546" i="2" s="1"/>
  <c r="J1547" i="2"/>
  <c r="M1547" i="2" s="1"/>
  <c r="J1548" i="2"/>
  <c r="M1548" i="2" s="1"/>
  <c r="J1549" i="2"/>
  <c r="M1549" i="2" s="1"/>
  <c r="A5300" i="12" l="1"/>
  <c r="A5301" i="12"/>
  <c r="A5302" i="12"/>
  <c r="A5303" i="12"/>
  <c r="A5304" i="12"/>
  <c r="A5305" i="12"/>
  <c r="A5306" i="12"/>
  <c r="A5307" i="12"/>
  <c r="A5308" i="12"/>
  <c r="A5309" i="12"/>
  <c r="A5310" i="12"/>
  <c r="A5311" i="12"/>
  <c r="A5312" i="12"/>
  <c r="A5313" i="12"/>
  <c r="A5314" i="12"/>
  <c r="A5315" i="12"/>
  <c r="A5316" i="12"/>
  <c r="A5317" i="12"/>
  <c r="A5318" i="12"/>
  <c r="A5319" i="12"/>
  <c r="A5320" i="12"/>
  <c r="A5321" i="12"/>
  <c r="A5322" i="12"/>
  <c r="A5323" i="12"/>
  <c r="A5324" i="12"/>
  <c r="A5325" i="12"/>
  <c r="B3764" i="1" l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J3764" i="1"/>
  <c r="M3764" i="1" s="1"/>
  <c r="J3765" i="1"/>
  <c r="M3765" i="1" s="1"/>
  <c r="J3766" i="1"/>
  <c r="M3766" i="1" s="1"/>
  <c r="J3767" i="1"/>
  <c r="M3767" i="1" s="1"/>
  <c r="J3768" i="1"/>
  <c r="M3768" i="1" s="1"/>
  <c r="J3769" i="1"/>
  <c r="M3769" i="1" s="1"/>
  <c r="J3770" i="1"/>
  <c r="M3770" i="1" s="1"/>
  <c r="J3771" i="1"/>
  <c r="M3771" i="1" s="1"/>
  <c r="J3772" i="1"/>
  <c r="M3772" i="1" s="1"/>
  <c r="J3773" i="1"/>
  <c r="M3773" i="1" s="1"/>
  <c r="J3774" i="1"/>
  <c r="M3774" i="1" s="1"/>
  <c r="J3775" i="1"/>
  <c r="M3775" i="1" s="1"/>
  <c r="J3776" i="1"/>
  <c r="M3776" i="1" s="1"/>
  <c r="J3777" i="1"/>
  <c r="M3777" i="1" s="1"/>
  <c r="J3778" i="1"/>
  <c r="M3778" i="1" s="1"/>
  <c r="J3779" i="1"/>
  <c r="M3779" i="1" s="1"/>
  <c r="J3780" i="1"/>
  <c r="M3780" i="1" s="1"/>
  <c r="J3781" i="1"/>
  <c r="M3781" i="1" s="1"/>
  <c r="J3782" i="1"/>
  <c r="M3782" i="1" s="1"/>
  <c r="J3783" i="1"/>
  <c r="M3783" i="1" s="1"/>
  <c r="B1537" i="2"/>
  <c r="B1538" i="2"/>
  <c r="B1539" i="2"/>
  <c r="B1540" i="2"/>
  <c r="B1541" i="2"/>
  <c r="B1542" i="2"/>
  <c r="J1537" i="2"/>
  <c r="M1537" i="2" s="1"/>
  <c r="J1538" i="2"/>
  <c r="M1538" i="2" s="1"/>
  <c r="J1539" i="2"/>
  <c r="M1539" i="2" s="1"/>
  <c r="J1540" i="2"/>
  <c r="M1540" i="2" s="1"/>
  <c r="J1541" i="2"/>
  <c r="M1541" i="2" s="1"/>
  <c r="J1542" i="2"/>
  <c r="M1542" i="2" s="1"/>
  <c r="A5277" i="12" l="1"/>
  <c r="A5278" i="12"/>
  <c r="A5279" i="12"/>
  <c r="A5280" i="12"/>
  <c r="A5281" i="12"/>
  <c r="A5282" i="12"/>
  <c r="A5283" i="12"/>
  <c r="A5284" i="12"/>
  <c r="A5285" i="12"/>
  <c r="A5286" i="12"/>
  <c r="A5287" i="12"/>
  <c r="A5288" i="12"/>
  <c r="A5289" i="12"/>
  <c r="A5290" i="12"/>
  <c r="A5291" i="12"/>
  <c r="A5292" i="12"/>
  <c r="A5293" i="12"/>
  <c r="A5294" i="12"/>
  <c r="A5295" i="12"/>
  <c r="A5296" i="12"/>
  <c r="A5297" i="12"/>
  <c r="A5298" i="12"/>
  <c r="A5299" i="12"/>
  <c r="B3747" i="1" l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J3747" i="1"/>
  <c r="M3747" i="1" s="1"/>
  <c r="J3748" i="1"/>
  <c r="M3748" i="1" s="1"/>
  <c r="J3749" i="1"/>
  <c r="M3749" i="1" s="1"/>
  <c r="J3750" i="1"/>
  <c r="M3750" i="1" s="1"/>
  <c r="J3751" i="1"/>
  <c r="M3751" i="1" s="1"/>
  <c r="J3752" i="1"/>
  <c r="M3752" i="1" s="1"/>
  <c r="J3753" i="1"/>
  <c r="M3753" i="1" s="1"/>
  <c r="J3754" i="1"/>
  <c r="M3754" i="1" s="1"/>
  <c r="J3755" i="1"/>
  <c r="M3755" i="1" s="1"/>
  <c r="J3756" i="1"/>
  <c r="M3756" i="1" s="1"/>
  <c r="J3757" i="1"/>
  <c r="M3757" i="1" s="1"/>
  <c r="J3758" i="1"/>
  <c r="M3758" i="1" s="1"/>
  <c r="J3759" i="1"/>
  <c r="M3759" i="1" s="1"/>
  <c r="J3760" i="1"/>
  <c r="M3760" i="1" s="1"/>
  <c r="J3761" i="1"/>
  <c r="M3761" i="1" s="1"/>
  <c r="J3762" i="1"/>
  <c r="M3762" i="1" s="1"/>
  <c r="J3763" i="1"/>
  <c r="M3763" i="1" s="1"/>
  <c r="B1535" i="2"/>
  <c r="B1536" i="2"/>
  <c r="J1535" i="2"/>
  <c r="M1535" i="2" s="1"/>
  <c r="J1536" i="2"/>
  <c r="M1536" i="2" s="1"/>
  <c r="B1532" i="2"/>
  <c r="B1533" i="2"/>
  <c r="B1534" i="2"/>
  <c r="J1531" i="2"/>
  <c r="M1531" i="2" s="1"/>
  <c r="J1532" i="2"/>
  <c r="M1532" i="2" s="1"/>
  <c r="J1533" i="2"/>
  <c r="M1533" i="2" s="1"/>
  <c r="J1534" i="2"/>
  <c r="M1534" i="2" s="1"/>
  <c r="B1531" i="2"/>
  <c r="A5222" i="12" l="1"/>
  <c r="A5223" i="12"/>
  <c r="A5224" i="12"/>
  <c r="A5225" i="12"/>
  <c r="A5226" i="12"/>
  <c r="A5227" i="12"/>
  <c r="A5228" i="12"/>
  <c r="A5229" i="12"/>
  <c r="A5230" i="12"/>
  <c r="A5231" i="12"/>
  <c r="A5232" i="12"/>
  <c r="A5233" i="12"/>
  <c r="A5234" i="12"/>
  <c r="A5235" i="12"/>
  <c r="A5236" i="12"/>
  <c r="A5237" i="12"/>
  <c r="A5238" i="12"/>
  <c r="A5239" i="12"/>
  <c r="A5240" i="12"/>
  <c r="A5241" i="12"/>
  <c r="A5242" i="12"/>
  <c r="A5243" i="12"/>
  <c r="A5244" i="12"/>
  <c r="A5245" i="12"/>
  <c r="A5246" i="12"/>
  <c r="A5247" i="12"/>
  <c r="A5248" i="12"/>
  <c r="A5249" i="12"/>
  <c r="A5250" i="12"/>
  <c r="A5251" i="12"/>
  <c r="A5252" i="12"/>
  <c r="A5253" i="12"/>
  <c r="A5254" i="12"/>
  <c r="A5255" i="12"/>
  <c r="A5256" i="12"/>
  <c r="A5257" i="12"/>
  <c r="A5258" i="12"/>
  <c r="A5259" i="12"/>
  <c r="A5260" i="12"/>
  <c r="A5261" i="12"/>
  <c r="A5262" i="12"/>
  <c r="A5263" i="12"/>
  <c r="A5264" i="12"/>
  <c r="A5265" i="12"/>
  <c r="A5266" i="12"/>
  <c r="A5267" i="12"/>
  <c r="A5268" i="12"/>
  <c r="A5269" i="12"/>
  <c r="A5270" i="12"/>
  <c r="A5271" i="12"/>
  <c r="A5272" i="12"/>
  <c r="A5273" i="12"/>
  <c r="A5274" i="12"/>
  <c r="A5275" i="12"/>
  <c r="A5276" i="12"/>
  <c r="B3727" i="1" l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J3727" i="1"/>
  <c r="M3727" i="1" s="1"/>
  <c r="J3728" i="1"/>
  <c r="M3728" i="1" s="1"/>
  <c r="J3729" i="1"/>
  <c r="M3729" i="1" s="1"/>
  <c r="J3730" i="1"/>
  <c r="M3730" i="1" s="1"/>
  <c r="J3731" i="1"/>
  <c r="M3731" i="1" s="1"/>
  <c r="J3732" i="1"/>
  <c r="M3732" i="1" s="1"/>
  <c r="J3733" i="1"/>
  <c r="M3733" i="1" s="1"/>
  <c r="J3734" i="1"/>
  <c r="M3734" i="1" s="1"/>
  <c r="J3735" i="1"/>
  <c r="M3735" i="1" s="1"/>
  <c r="J3736" i="1"/>
  <c r="M3736" i="1" s="1"/>
  <c r="J3737" i="1"/>
  <c r="M3737" i="1" s="1"/>
  <c r="J3738" i="1"/>
  <c r="M3738" i="1" s="1"/>
  <c r="J3739" i="1"/>
  <c r="M3739" i="1" s="1"/>
  <c r="J3740" i="1"/>
  <c r="M3740" i="1" s="1"/>
  <c r="J3741" i="1"/>
  <c r="M3741" i="1" s="1"/>
  <c r="J3742" i="1"/>
  <c r="M3742" i="1" s="1"/>
  <c r="J3743" i="1"/>
  <c r="M3743" i="1" s="1"/>
  <c r="J3744" i="1"/>
  <c r="M3744" i="1" s="1"/>
  <c r="J3745" i="1"/>
  <c r="M3745" i="1" s="1"/>
  <c r="J3746" i="1"/>
  <c r="M3746" i="1" s="1"/>
  <c r="B1527" i="2"/>
  <c r="B1528" i="2"/>
  <c r="B1529" i="2"/>
  <c r="B1530" i="2"/>
  <c r="J1527" i="2"/>
  <c r="M1527" i="2" s="1"/>
  <c r="J1528" i="2"/>
  <c r="M1528" i="2" s="1"/>
  <c r="J1529" i="2"/>
  <c r="M1529" i="2" s="1"/>
  <c r="J1530" i="2"/>
  <c r="M1530" i="2" s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J3703" i="1"/>
  <c r="M3703" i="1" s="1"/>
  <c r="J3704" i="1"/>
  <c r="M3704" i="1" s="1"/>
  <c r="J3705" i="1"/>
  <c r="M3705" i="1" s="1"/>
  <c r="J3706" i="1"/>
  <c r="M3706" i="1" s="1"/>
  <c r="J3707" i="1"/>
  <c r="M3707" i="1" s="1"/>
  <c r="J3708" i="1"/>
  <c r="M3708" i="1" s="1"/>
  <c r="J3709" i="1"/>
  <c r="M3709" i="1" s="1"/>
  <c r="J3710" i="1"/>
  <c r="M3710" i="1" s="1"/>
  <c r="J3711" i="1"/>
  <c r="M3711" i="1" s="1"/>
  <c r="J3712" i="1"/>
  <c r="M3712" i="1" s="1"/>
  <c r="J3713" i="1"/>
  <c r="M3713" i="1" s="1"/>
  <c r="J3714" i="1"/>
  <c r="M3714" i="1" s="1"/>
  <c r="J3715" i="1"/>
  <c r="J3716" i="1"/>
  <c r="M3716" i="1" s="1"/>
  <c r="J3717" i="1"/>
  <c r="M3717" i="1" s="1"/>
  <c r="J3718" i="1"/>
  <c r="M3718" i="1" s="1"/>
  <c r="J3719" i="1"/>
  <c r="M3719" i="1" s="1"/>
  <c r="J3720" i="1"/>
  <c r="M3720" i="1" s="1"/>
  <c r="J3721" i="1"/>
  <c r="M3721" i="1" s="1"/>
  <c r="J3722" i="1"/>
  <c r="M3722" i="1" s="1"/>
  <c r="J3723" i="1"/>
  <c r="M3723" i="1" s="1"/>
  <c r="J3724" i="1"/>
  <c r="M3724" i="1" s="1"/>
  <c r="J3725" i="1"/>
  <c r="M3725" i="1" s="1"/>
  <c r="J3726" i="1"/>
  <c r="M3726" i="1" s="1"/>
  <c r="M3715" i="1"/>
  <c r="B1520" i="2"/>
  <c r="B1521" i="2"/>
  <c r="B1522" i="2"/>
  <c r="B1523" i="2"/>
  <c r="B1524" i="2"/>
  <c r="B1525" i="2"/>
  <c r="B1526" i="2"/>
  <c r="J1520" i="2"/>
  <c r="M1520" i="2" s="1"/>
  <c r="J1521" i="2"/>
  <c r="M1521" i="2" s="1"/>
  <c r="J1522" i="2"/>
  <c r="M1522" i="2" s="1"/>
  <c r="J1523" i="2"/>
  <c r="J1524" i="2"/>
  <c r="M1524" i="2" s="1"/>
  <c r="J1525" i="2"/>
  <c r="M1525" i="2" s="1"/>
  <c r="J1526" i="2"/>
  <c r="M1526" i="2" s="1"/>
  <c r="M1523" i="2"/>
  <c r="A5196" i="12" l="1"/>
  <c r="A5197" i="12"/>
  <c r="A5198" i="12"/>
  <c r="A5199" i="12"/>
  <c r="A5200" i="12"/>
  <c r="A5201" i="12"/>
  <c r="A5202" i="12"/>
  <c r="A5203" i="12"/>
  <c r="A5204" i="12"/>
  <c r="A5205" i="12"/>
  <c r="A5206" i="12"/>
  <c r="A5207" i="12"/>
  <c r="A5208" i="12"/>
  <c r="A5209" i="12"/>
  <c r="A5210" i="12"/>
  <c r="A5211" i="12"/>
  <c r="A5212" i="12"/>
  <c r="A5213" i="12"/>
  <c r="A5214" i="12"/>
  <c r="A5215" i="12"/>
  <c r="A5216" i="12"/>
  <c r="A5217" i="12"/>
  <c r="A5218" i="12"/>
  <c r="A5219" i="12"/>
  <c r="A5220" i="12"/>
  <c r="A5221" i="12"/>
  <c r="B3684" i="1" l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J3684" i="1"/>
  <c r="M3684" i="1" s="1"/>
  <c r="J3685" i="1"/>
  <c r="M3685" i="1" s="1"/>
  <c r="J3686" i="1"/>
  <c r="M3686" i="1" s="1"/>
  <c r="J3687" i="1"/>
  <c r="M3687" i="1" s="1"/>
  <c r="J3688" i="1"/>
  <c r="M3688" i="1" s="1"/>
  <c r="J3689" i="1"/>
  <c r="M3689" i="1" s="1"/>
  <c r="J3690" i="1"/>
  <c r="M3690" i="1" s="1"/>
  <c r="J3691" i="1"/>
  <c r="M3691" i="1" s="1"/>
  <c r="J3692" i="1"/>
  <c r="M3692" i="1" s="1"/>
  <c r="J3693" i="1"/>
  <c r="M3693" i="1" s="1"/>
  <c r="J3694" i="1"/>
  <c r="M3694" i="1" s="1"/>
  <c r="J3695" i="1"/>
  <c r="M3695" i="1" s="1"/>
  <c r="J3696" i="1"/>
  <c r="M3696" i="1" s="1"/>
  <c r="J3697" i="1"/>
  <c r="M3697" i="1" s="1"/>
  <c r="J3698" i="1"/>
  <c r="M3698" i="1" s="1"/>
  <c r="J3699" i="1"/>
  <c r="M3699" i="1" s="1"/>
  <c r="J3700" i="1"/>
  <c r="M3700" i="1" s="1"/>
  <c r="J3701" i="1"/>
  <c r="M3701" i="1" s="1"/>
  <c r="J3702" i="1"/>
  <c r="M3702" i="1" s="1"/>
  <c r="B1513" i="2"/>
  <c r="B1514" i="2"/>
  <c r="B1515" i="2"/>
  <c r="B1516" i="2"/>
  <c r="B1517" i="2"/>
  <c r="B1518" i="2"/>
  <c r="B1519" i="2"/>
  <c r="J1513" i="2"/>
  <c r="M1513" i="2" s="1"/>
  <c r="J1514" i="2"/>
  <c r="M1514" i="2" s="1"/>
  <c r="J1515" i="2"/>
  <c r="M1515" i="2" s="1"/>
  <c r="J1516" i="2"/>
  <c r="M1516" i="2" s="1"/>
  <c r="J1517" i="2"/>
  <c r="M1517" i="2" s="1"/>
  <c r="J1518" i="2"/>
  <c r="M1518" i="2" s="1"/>
  <c r="J1519" i="2"/>
  <c r="M1519" i="2" s="1"/>
  <c r="A5181" i="12" l="1"/>
  <c r="A5182" i="12"/>
  <c r="A5183" i="12"/>
  <c r="A5184" i="12"/>
  <c r="A5185" i="12"/>
  <c r="A5186" i="12"/>
  <c r="A5187" i="12"/>
  <c r="A5188" i="12"/>
  <c r="A5189" i="12"/>
  <c r="A5190" i="12"/>
  <c r="A5191" i="12"/>
  <c r="A5192" i="12"/>
  <c r="A5193" i="12"/>
  <c r="A5194" i="12"/>
  <c r="A5195" i="12"/>
  <c r="B3672" i="1" l="1"/>
  <c r="B3673" i="1"/>
  <c r="B3674" i="1"/>
  <c r="B3675" i="1"/>
  <c r="B3676" i="1"/>
  <c r="B3677" i="1"/>
  <c r="B3678" i="1"/>
  <c r="B3679" i="1"/>
  <c r="B3680" i="1"/>
  <c r="B3681" i="1"/>
  <c r="B3682" i="1"/>
  <c r="B3683" i="1"/>
  <c r="J3672" i="1"/>
  <c r="M3672" i="1" s="1"/>
  <c r="J3673" i="1"/>
  <c r="M3673" i="1" s="1"/>
  <c r="J3674" i="1"/>
  <c r="M3674" i="1" s="1"/>
  <c r="J3675" i="1"/>
  <c r="M3675" i="1" s="1"/>
  <c r="J3676" i="1"/>
  <c r="M3676" i="1" s="1"/>
  <c r="J3677" i="1"/>
  <c r="M3677" i="1" s="1"/>
  <c r="J3678" i="1"/>
  <c r="M3678" i="1" s="1"/>
  <c r="J3679" i="1"/>
  <c r="M3679" i="1" s="1"/>
  <c r="J3680" i="1"/>
  <c r="M3680" i="1" s="1"/>
  <c r="J3681" i="1"/>
  <c r="M3681" i="1" s="1"/>
  <c r="J3682" i="1"/>
  <c r="M3682" i="1" s="1"/>
  <c r="J3683" i="1"/>
  <c r="M3683" i="1" s="1"/>
  <c r="B1510" i="2"/>
  <c r="B1511" i="2"/>
  <c r="B1512" i="2"/>
  <c r="J1510" i="2"/>
  <c r="M1510" i="2" s="1"/>
  <c r="J1511" i="2"/>
  <c r="M1511" i="2" s="1"/>
  <c r="J1512" i="2"/>
  <c r="M1512" i="2" s="1"/>
  <c r="A5168" i="12" l="1"/>
  <c r="A5169" i="12"/>
  <c r="A5170" i="12"/>
  <c r="A5171" i="12"/>
  <c r="A5172" i="12"/>
  <c r="A5173" i="12"/>
  <c r="A5174" i="12"/>
  <c r="A5175" i="12"/>
  <c r="A5176" i="12"/>
  <c r="A5177" i="12"/>
  <c r="A5178" i="12"/>
  <c r="A5179" i="12"/>
  <c r="A5180" i="12"/>
  <c r="B3661" i="1" l="1"/>
  <c r="B3662" i="1"/>
  <c r="B3663" i="1"/>
  <c r="B3664" i="1"/>
  <c r="B3665" i="1"/>
  <c r="B3666" i="1"/>
  <c r="B3667" i="1"/>
  <c r="B3668" i="1"/>
  <c r="B3669" i="1"/>
  <c r="B3670" i="1"/>
  <c r="B3671" i="1"/>
  <c r="J3661" i="1"/>
  <c r="M3661" i="1" s="1"/>
  <c r="J3662" i="1"/>
  <c r="M3662" i="1" s="1"/>
  <c r="J3663" i="1"/>
  <c r="M3663" i="1" s="1"/>
  <c r="J3664" i="1"/>
  <c r="M3664" i="1" s="1"/>
  <c r="J3665" i="1"/>
  <c r="M3665" i="1" s="1"/>
  <c r="J3666" i="1"/>
  <c r="M3666" i="1" s="1"/>
  <c r="J3667" i="1"/>
  <c r="M3667" i="1" s="1"/>
  <c r="J3668" i="1"/>
  <c r="M3668" i="1" s="1"/>
  <c r="J3669" i="1"/>
  <c r="M3669" i="1" s="1"/>
  <c r="J3670" i="1"/>
  <c r="M3670" i="1" s="1"/>
  <c r="J3671" i="1"/>
  <c r="M3671" i="1" s="1"/>
  <c r="B1508" i="2"/>
  <c r="B1509" i="2"/>
  <c r="J1508" i="2"/>
  <c r="M1508" i="2" s="1"/>
  <c r="J1509" i="2"/>
  <c r="M1509" i="2" s="1"/>
  <c r="A5143" i="12" l="1"/>
  <c r="A5144" i="12"/>
  <c r="A5145" i="12"/>
  <c r="A5146" i="12"/>
  <c r="A5147" i="12"/>
  <c r="A5148" i="12"/>
  <c r="A5149" i="12"/>
  <c r="A5150" i="12"/>
  <c r="A5151" i="12"/>
  <c r="A5152" i="12"/>
  <c r="A5153" i="12"/>
  <c r="A5154" i="12"/>
  <c r="A5155" i="12"/>
  <c r="A5156" i="12"/>
  <c r="A5157" i="12"/>
  <c r="A5158" i="12"/>
  <c r="A5159" i="12"/>
  <c r="A5160" i="12"/>
  <c r="A5161" i="12"/>
  <c r="A5162" i="12"/>
  <c r="A5163" i="12"/>
  <c r="A5164" i="12"/>
  <c r="A5165" i="12"/>
  <c r="A5166" i="12"/>
  <c r="A5167" i="12"/>
  <c r="B1504" i="2" l="1"/>
  <c r="B1505" i="2"/>
  <c r="B1506" i="2"/>
  <c r="B1507" i="2"/>
  <c r="J1504" i="2"/>
  <c r="M1504" i="2" s="1"/>
  <c r="J1505" i="2"/>
  <c r="M1505" i="2" s="1"/>
  <c r="J1506" i="2"/>
  <c r="M1506" i="2" s="1"/>
  <c r="J1507" i="2"/>
  <c r="M1507" i="2" s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J3640" i="1"/>
  <c r="M3640" i="1" s="1"/>
  <c r="J3641" i="1"/>
  <c r="M3641" i="1" s="1"/>
  <c r="J3642" i="1"/>
  <c r="M3642" i="1" s="1"/>
  <c r="J3643" i="1"/>
  <c r="M3643" i="1" s="1"/>
  <c r="J3644" i="1"/>
  <c r="M3644" i="1" s="1"/>
  <c r="J3645" i="1"/>
  <c r="M3645" i="1" s="1"/>
  <c r="J3646" i="1"/>
  <c r="M3646" i="1" s="1"/>
  <c r="J3647" i="1"/>
  <c r="M3647" i="1" s="1"/>
  <c r="J3648" i="1"/>
  <c r="M3648" i="1" s="1"/>
  <c r="J3649" i="1"/>
  <c r="M3649" i="1" s="1"/>
  <c r="J3650" i="1"/>
  <c r="M3650" i="1" s="1"/>
  <c r="J3651" i="1"/>
  <c r="M3651" i="1" s="1"/>
  <c r="J3652" i="1"/>
  <c r="M3652" i="1" s="1"/>
  <c r="J3653" i="1"/>
  <c r="M3653" i="1" s="1"/>
  <c r="J3654" i="1"/>
  <c r="M3654" i="1" s="1"/>
  <c r="J3655" i="1"/>
  <c r="M3655" i="1" s="1"/>
  <c r="J3656" i="1"/>
  <c r="M3656" i="1" s="1"/>
  <c r="J3657" i="1"/>
  <c r="M3657" i="1" s="1"/>
  <c r="J3658" i="1"/>
  <c r="M3658" i="1" s="1"/>
  <c r="J3659" i="1"/>
  <c r="M3659" i="1" s="1"/>
  <c r="J3660" i="1"/>
  <c r="M3660" i="1" s="1"/>
  <c r="A5118" i="12" l="1"/>
  <c r="A5119" i="12"/>
  <c r="A5120" i="12"/>
  <c r="A5121" i="12"/>
  <c r="A5122" i="12"/>
  <c r="A5123" i="12"/>
  <c r="A5124" i="12"/>
  <c r="A5125" i="12"/>
  <c r="A5126" i="12"/>
  <c r="A5127" i="12"/>
  <c r="A5128" i="12"/>
  <c r="A5129" i="12"/>
  <c r="A5130" i="12"/>
  <c r="A5131" i="12"/>
  <c r="A5132" i="12"/>
  <c r="A5133" i="12"/>
  <c r="A5134" i="12"/>
  <c r="A5135" i="12"/>
  <c r="A5136" i="12"/>
  <c r="A5137" i="12"/>
  <c r="A5138" i="12"/>
  <c r="A5139" i="12"/>
  <c r="A5140" i="12"/>
  <c r="A5141" i="12"/>
  <c r="A5142" i="12"/>
  <c r="B3619" i="1" l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J3619" i="1"/>
  <c r="M3619" i="1" s="1"/>
  <c r="J3620" i="1"/>
  <c r="M3620" i="1" s="1"/>
  <c r="J3621" i="1"/>
  <c r="M3621" i="1" s="1"/>
  <c r="J3622" i="1"/>
  <c r="M3622" i="1" s="1"/>
  <c r="J3623" i="1"/>
  <c r="M3623" i="1" s="1"/>
  <c r="J3624" i="1"/>
  <c r="J3625" i="1"/>
  <c r="M3625" i="1" s="1"/>
  <c r="J3626" i="1"/>
  <c r="M3626" i="1" s="1"/>
  <c r="J3627" i="1"/>
  <c r="M3627" i="1" s="1"/>
  <c r="J3628" i="1"/>
  <c r="M3628" i="1" s="1"/>
  <c r="J3629" i="1"/>
  <c r="M3629" i="1" s="1"/>
  <c r="J3630" i="1"/>
  <c r="M3630" i="1" s="1"/>
  <c r="J3631" i="1"/>
  <c r="M3631" i="1" s="1"/>
  <c r="J3632" i="1"/>
  <c r="M3632" i="1" s="1"/>
  <c r="J3633" i="1"/>
  <c r="M3633" i="1" s="1"/>
  <c r="J3634" i="1"/>
  <c r="M3634" i="1" s="1"/>
  <c r="J3635" i="1"/>
  <c r="M3635" i="1" s="1"/>
  <c r="J3636" i="1"/>
  <c r="M3636" i="1" s="1"/>
  <c r="J3637" i="1"/>
  <c r="M3637" i="1" s="1"/>
  <c r="J3638" i="1"/>
  <c r="M3638" i="1" s="1"/>
  <c r="J3639" i="1"/>
  <c r="M3639" i="1" s="1"/>
  <c r="M3624" i="1"/>
  <c r="B1500" i="2"/>
  <c r="B1501" i="2"/>
  <c r="B1502" i="2"/>
  <c r="B1503" i="2"/>
  <c r="J1500" i="2"/>
  <c r="M1500" i="2" s="1"/>
  <c r="J1501" i="2"/>
  <c r="M1501" i="2" s="1"/>
  <c r="J1502" i="2"/>
  <c r="M1502" i="2" s="1"/>
  <c r="J1503" i="2"/>
  <c r="M1503" i="2" s="1"/>
  <c r="A5104" i="12" l="1"/>
  <c r="A5105" i="12"/>
  <c r="A5106" i="12"/>
  <c r="A5107" i="12"/>
  <c r="A5108" i="12"/>
  <c r="A5109" i="12"/>
  <c r="A5110" i="12"/>
  <c r="A5111" i="12"/>
  <c r="A5112" i="12"/>
  <c r="A5113" i="12"/>
  <c r="A5114" i="12"/>
  <c r="A5115" i="12"/>
  <c r="A5116" i="12"/>
  <c r="A5117" i="12"/>
  <c r="B1498" i="2" l="1"/>
  <c r="B1499" i="2"/>
  <c r="J1498" i="2"/>
  <c r="M1498" i="2" s="1"/>
  <c r="J1499" i="2"/>
  <c r="M1499" i="2" s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J3607" i="1"/>
  <c r="M3607" i="1" s="1"/>
  <c r="J3608" i="1"/>
  <c r="M3608" i="1" s="1"/>
  <c r="J3609" i="1"/>
  <c r="M3609" i="1" s="1"/>
  <c r="J3610" i="1"/>
  <c r="M3610" i="1" s="1"/>
  <c r="J3611" i="1"/>
  <c r="M3611" i="1" s="1"/>
  <c r="J3612" i="1"/>
  <c r="M3612" i="1" s="1"/>
  <c r="J3613" i="1"/>
  <c r="M3613" i="1" s="1"/>
  <c r="J3614" i="1"/>
  <c r="M3614" i="1" s="1"/>
  <c r="J3615" i="1"/>
  <c r="M3615" i="1" s="1"/>
  <c r="J3616" i="1"/>
  <c r="M3616" i="1" s="1"/>
  <c r="J3617" i="1"/>
  <c r="M3617" i="1" s="1"/>
  <c r="J3618" i="1"/>
  <c r="M3618" i="1" s="1"/>
  <c r="A5075" i="12" l="1"/>
  <c r="A5076" i="12"/>
  <c r="A5077" i="12"/>
  <c r="A5078" i="12"/>
  <c r="A5079" i="12"/>
  <c r="A5080" i="12"/>
  <c r="A5081" i="12"/>
  <c r="A5082" i="12"/>
  <c r="A5083" i="12"/>
  <c r="A5084" i="12"/>
  <c r="A5085" i="12"/>
  <c r="A5086" i="12"/>
  <c r="A5087" i="12"/>
  <c r="A5088" i="12"/>
  <c r="A5089" i="12"/>
  <c r="A5090" i="12"/>
  <c r="A5091" i="12"/>
  <c r="A5092" i="12"/>
  <c r="A5093" i="12"/>
  <c r="A5094" i="12"/>
  <c r="A5095" i="12"/>
  <c r="A5096" i="12"/>
  <c r="A5097" i="12"/>
  <c r="A5098" i="12"/>
  <c r="A5099" i="12"/>
  <c r="A5100" i="12"/>
  <c r="A5101" i="12"/>
  <c r="A5102" i="12"/>
  <c r="A5103" i="12"/>
  <c r="J3588" i="1" l="1"/>
  <c r="M3588" i="1" s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J3582" i="1"/>
  <c r="M3582" i="1" s="1"/>
  <c r="J3583" i="1"/>
  <c r="M3583" i="1" s="1"/>
  <c r="J3584" i="1"/>
  <c r="M3584" i="1" s="1"/>
  <c r="J3585" i="1"/>
  <c r="M3585" i="1" s="1"/>
  <c r="J3586" i="1"/>
  <c r="M3586" i="1" s="1"/>
  <c r="J3587" i="1"/>
  <c r="M3587" i="1" s="1"/>
  <c r="J3589" i="1"/>
  <c r="M3589" i="1" s="1"/>
  <c r="J3590" i="1"/>
  <c r="M3590" i="1" s="1"/>
  <c r="J3591" i="1"/>
  <c r="M3591" i="1" s="1"/>
  <c r="J3592" i="1"/>
  <c r="M3592" i="1" s="1"/>
  <c r="J3593" i="1"/>
  <c r="M3593" i="1" s="1"/>
  <c r="J3594" i="1"/>
  <c r="M3594" i="1" s="1"/>
  <c r="J3595" i="1"/>
  <c r="M3595" i="1" s="1"/>
  <c r="J3596" i="1"/>
  <c r="M3596" i="1" s="1"/>
  <c r="J3597" i="1"/>
  <c r="M3597" i="1" s="1"/>
  <c r="J3598" i="1"/>
  <c r="M3598" i="1" s="1"/>
  <c r="J3599" i="1"/>
  <c r="M3599" i="1" s="1"/>
  <c r="J3600" i="1"/>
  <c r="M3600" i="1" s="1"/>
  <c r="J3601" i="1"/>
  <c r="M3601" i="1" s="1"/>
  <c r="J3602" i="1"/>
  <c r="M3602" i="1" s="1"/>
  <c r="J3603" i="1"/>
  <c r="M3603" i="1" s="1"/>
  <c r="J3604" i="1"/>
  <c r="M3604" i="1" s="1"/>
  <c r="J3605" i="1"/>
  <c r="M3605" i="1" s="1"/>
  <c r="J3606" i="1"/>
  <c r="M3606" i="1" s="1"/>
  <c r="B1494" i="2"/>
  <c r="B1495" i="2"/>
  <c r="B1496" i="2"/>
  <c r="B1497" i="2"/>
  <c r="J1494" i="2"/>
  <c r="M1494" i="2" s="1"/>
  <c r="J1495" i="2"/>
  <c r="M1495" i="2" s="1"/>
  <c r="J1496" i="2"/>
  <c r="M1496" i="2" s="1"/>
  <c r="J1497" i="2"/>
  <c r="M1497" i="2" s="1"/>
  <c r="A5048" i="12" l="1"/>
  <c r="A5049" i="12"/>
  <c r="A5050" i="12"/>
  <c r="A5051" i="12"/>
  <c r="A5052" i="12"/>
  <c r="A5053" i="12"/>
  <c r="A5054" i="12"/>
  <c r="A5055" i="12"/>
  <c r="A5056" i="12"/>
  <c r="A5057" i="12"/>
  <c r="A5058" i="12"/>
  <c r="A5059" i="12"/>
  <c r="A5060" i="12"/>
  <c r="A5061" i="12"/>
  <c r="A5062" i="12"/>
  <c r="A5063" i="12"/>
  <c r="A5064" i="12"/>
  <c r="A5065" i="12"/>
  <c r="A5066" i="12"/>
  <c r="A5067" i="12"/>
  <c r="A5068" i="12"/>
  <c r="A5069" i="12"/>
  <c r="A5070" i="12"/>
  <c r="A5071" i="12"/>
  <c r="A5072" i="12"/>
  <c r="A5073" i="12"/>
  <c r="A5074" i="12"/>
  <c r="B3558" i="1" l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J3558" i="1"/>
  <c r="M3558" i="1" s="1"/>
  <c r="J3559" i="1"/>
  <c r="M3559" i="1" s="1"/>
  <c r="J3560" i="1"/>
  <c r="M3560" i="1" s="1"/>
  <c r="J3561" i="1"/>
  <c r="M3561" i="1" s="1"/>
  <c r="J3562" i="1"/>
  <c r="M3562" i="1" s="1"/>
  <c r="J3563" i="1"/>
  <c r="M3563" i="1" s="1"/>
  <c r="J3564" i="1"/>
  <c r="M3564" i="1" s="1"/>
  <c r="J3565" i="1"/>
  <c r="M3565" i="1" s="1"/>
  <c r="J3566" i="1"/>
  <c r="M3566" i="1" s="1"/>
  <c r="J3567" i="1"/>
  <c r="M3567" i="1" s="1"/>
  <c r="J3568" i="1"/>
  <c r="M3568" i="1" s="1"/>
  <c r="J3569" i="1"/>
  <c r="M3569" i="1" s="1"/>
  <c r="J3570" i="1"/>
  <c r="M3570" i="1" s="1"/>
  <c r="J3571" i="1"/>
  <c r="M3571" i="1" s="1"/>
  <c r="J3572" i="1"/>
  <c r="M3572" i="1" s="1"/>
  <c r="J3573" i="1"/>
  <c r="M3573" i="1" s="1"/>
  <c r="J3574" i="1"/>
  <c r="M3574" i="1" s="1"/>
  <c r="J3575" i="1"/>
  <c r="M3575" i="1" s="1"/>
  <c r="J3576" i="1"/>
  <c r="M3576" i="1" s="1"/>
  <c r="J3577" i="1"/>
  <c r="M3577" i="1" s="1"/>
  <c r="J3578" i="1"/>
  <c r="M3578" i="1" s="1"/>
  <c r="J3579" i="1"/>
  <c r="M3579" i="1" s="1"/>
  <c r="J3580" i="1"/>
  <c r="M3580" i="1" s="1"/>
  <c r="J3581" i="1"/>
  <c r="M3581" i="1" s="1"/>
  <c r="B1491" i="2"/>
  <c r="B1492" i="2"/>
  <c r="B1493" i="2"/>
  <c r="J1491" i="2"/>
  <c r="M1491" i="2" s="1"/>
  <c r="J1492" i="2"/>
  <c r="M1492" i="2" s="1"/>
  <c r="J1493" i="2"/>
  <c r="M1493" i="2" s="1"/>
  <c r="A5033" i="12" l="1"/>
  <c r="A5034" i="12"/>
  <c r="A5035" i="12"/>
  <c r="A5036" i="12"/>
  <c r="A5037" i="12"/>
  <c r="A5038" i="12"/>
  <c r="A5039" i="12"/>
  <c r="A5040" i="12"/>
  <c r="A5041" i="12"/>
  <c r="A5042" i="12"/>
  <c r="A5043" i="12"/>
  <c r="A5044" i="12"/>
  <c r="A5045" i="12"/>
  <c r="A5046" i="12"/>
  <c r="A5047" i="12"/>
  <c r="B3545" i="1" l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J3545" i="1"/>
  <c r="M3545" i="1" s="1"/>
  <c r="J3546" i="1"/>
  <c r="M3546" i="1" s="1"/>
  <c r="J3547" i="1"/>
  <c r="M3547" i="1" s="1"/>
  <c r="J3548" i="1"/>
  <c r="M3548" i="1" s="1"/>
  <c r="J3549" i="1"/>
  <c r="M3549" i="1" s="1"/>
  <c r="J3550" i="1"/>
  <c r="M3550" i="1" s="1"/>
  <c r="J3551" i="1"/>
  <c r="M3551" i="1" s="1"/>
  <c r="J3552" i="1"/>
  <c r="M3552" i="1" s="1"/>
  <c r="J3553" i="1"/>
  <c r="M3553" i="1" s="1"/>
  <c r="J3554" i="1"/>
  <c r="M3554" i="1" s="1"/>
  <c r="J3555" i="1"/>
  <c r="M3555" i="1" s="1"/>
  <c r="J3556" i="1"/>
  <c r="M3556" i="1" s="1"/>
  <c r="J3557" i="1"/>
  <c r="M3557" i="1" s="1"/>
  <c r="B1489" i="2"/>
  <c r="B1490" i="2"/>
  <c r="J1489" i="2"/>
  <c r="M1489" i="2" s="1"/>
  <c r="J1490" i="2"/>
  <c r="M1490" i="2" s="1"/>
  <c r="A5011" i="12" l="1"/>
  <c r="A5012" i="12"/>
  <c r="A5013" i="12"/>
  <c r="A5014" i="12"/>
  <c r="A5015" i="12"/>
  <c r="A5016" i="12"/>
  <c r="A5017" i="12"/>
  <c r="A5018" i="12"/>
  <c r="A5019" i="12"/>
  <c r="A5020" i="12"/>
  <c r="A5021" i="12"/>
  <c r="A5022" i="12"/>
  <c r="A5023" i="12"/>
  <c r="A5024" i="12"/>
  <c r="A5025" i="12"/>
  <c r="A5026" i="12"/>
  <c r="A5027" i="12"/>
  <c r="A5028" i="12"/>
  <c r="A5029" i="12"/>
  <c r="A5030" i="12"/>
  <c r="A5031" i="12"/>
  <c r="A5032" i="12"/>
  <c r="B3526" i="1" l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J3526" i="1"/>
  <c r="M3526" i="1" s="1"/>
  <c r="J3527" i="1"/>
  <c r="M3527" i="1" s="1"/>
  <c r="J3528" i="1"/>
  <c r="M3528" i="1" s="1"/>
  <c r="J3529" i="1"/>
  <c r="M3529" i="1" s="1"/>
  <c r="J3530" i="1"/>
  <c r="M3530" i="1" s="1"/>
  <c r="J3531" i="1"/>
  <c r="M3531" i="1" s="1"/>
  <c r="J3532" i="1"/>
  <c r="M3532" i="1" s="1"/>
  <c r="J3533" i="1"/>
  <c r="M3533" i="1" s="1"/>
  <c r="J3534" i="1"/>
  <c r="M3534" i="1" s="1"/>
  <c r="J3535" i="1"/>
  <c r="M3535" i="1" s="1"/>
  <c r="J3536" i="1"/>
  <c r="M3536" i="1" s="1"/>
  <c r="J3537" i="1"/>
  <c r="M3537" i="1" s="1"/>
  <c r="J3538" i="1"/>
  <c r="M3538" i="1" s="1"/>
  <c r="J3539" i="1"/>
  <c r="M3539" i="1" s="1"/>
  <c r="J3540" i="1"/>
  <c r="M3540" i="1" s="1"/>
  <c r="J3541" i="1"/>
  <c r="M3541" i="1" s="1"/>
  <c r="J3542" i="1"/>
  <c r="M3542" i="1" s="1"/>
  <c r="J3543" i="1"/>
  <c r="M3543" i="1" s="1"/>
  <c r="J3544" i="1"/>
  <c r="M3544" i="1" s="1"/>
  <c r="B1486" i="2"/>
  <c r="B1487" i="2"/>
  <c r="B1488" i="2"/>
  <c r="J1486" i="2"/>
  <c r="M1486" i="2" s="1"/>
  <c r="J1487" i="2"/>
  <c r="M1487" i="2" s="1"/>
  <c r="J1488" i="2"/>
  <c r="M1488" i="2" s="1"/>
  <c r="A4981" i="12" l="1"/>
  <c r="A4982" i="12"/>
  <c r="A4983" i="12"/>
  <c r="A4984" i="12"/>
  <c r="A4985" i="12"/>
  <c r="A4986" i="12"/>
  <c r="A4987" i="12"/>
  <c r="A4988" i="12"/>
  <c r="A4989" i="12"/>
  <c r="A4990" i="12"/>
  <c r="A4991" i="12"/>
  <c r="A4992" i="12"/>
  <c r="A4993" i="12"/>
  <c r="A4994" i="12"/>
  <c r="A4995" i="12"/>
  <c r="A4996" i="12"/>
  <c r="A4997" i="12"/>
  <c r="A4998" i="12"/>
  <c r="A4999" i="12"/>
  <c r="A5000" i="12"/>
  <c r="A5001" i="12"/>
  <c r="A5002" i="12"/>
  <c r="A5003" i="12"/>
  <c r="A5004" i="12"/>
  <c r="A5005" i="12"/>
  <c r="A5006" i="12"/>
  <c r="A5007" i="12"/>
  <c r="A5008" i="12"/>
  <c r="A5009" i="12"/>
  <c r="A5010" i="12"/>
  <c r="B3500" i="1" l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J3500" i="1"/>
  <c r="M3500" i="1" s="1"/>
  <c r="J3501" i="1"/>
  <c r="M3501" i="1" s="1"/>
  <c r="J3502" i="1"/>
  <c r="M3502" i="1" s="1"/>
  <c r="J3503" i="1"/>
  <c r="M3503" i="1" s="1"/>
  <c r="J3504" i="1"/>
  <c r="M3504" i="1" s="1"/>
  <c r="J3505" i="1"/>
  <c r="M3505" i="1" s="1"/>
  <c r="J3506" i="1"/>
  <c r="M3506" i="1" s="1"/>
  <c r="J3507" i="1"/>
  <c r="M3507" i="1" s="1"/>
  <c r="J3508" i="1"/>
  <c r="M3508" i="1" s="1"/>
  <c r="J3509" i="1"/>
  <c r="M3509" i="1" s="1"/>
  <c r="J3510" i="1"/>
  <c r="M3510" i="1" s="1"/>
  <c r="J3511" i="1"/>
  <c r="M3511" i="1" s="1"/>
  <c r="J3512" i="1"/>
  <c r="M3512" i="1" s="1"/>
  <c r="J3513" i="1"/>
  <c r="M3513" i="1" s="1"/>
  <c r="J3514" i="1"/>
  <c r="M3514" i="1" s="1"/>
  <c r="J3515" i="1"/>
  <c r="M3515" i="1" s="1"/>
  <c r="J3516" i="1"/>
  <c r="M3516" i="1" s="1"/>
  <c r="J3517" i="1"/>
  <c r="M3517" i="1" s="1"/>
  <c r="J3518" i="1"/>
  <c r="M3518" i="1" s="1"/>
  <c r="J3519" i="1"/>
  <c r="M3519" i="1" s="1"/>
  <c r="J3520" i="1"/>
  <c r="M3520" i="1" s="1"/>
  <c r="J3521" i="1"/>
  <c r="M3521" i="1" s="1"/>
  <c r="J3522" i="1"/>
  <c r="M3522" i="1" s="1"/>
  <c r="J3523" i="1"/>
  <c r="M3523" i="1" s="1"/>
  <c r="J3524" i="1"/>
  <c r="M3524" i="1" s="1"/>
  <c r="J3525" i="1"/>
  <c r="M3525" i="1" s="1"/>
  <c r="B1482" i="2"/>
  <c r="B1483" i="2"/>
  <c r="B1484" i="2"/>
  <c r="B1485" i="2"/>
  <c r="J1482" i="2"/>
  <c r="M1482" i="2" s="1"/>
  <c r="J1483" i="2"/>
  <c r="M1483" i="2" s="1"/>
  <c r="J1484" i="2"/>
  <c r="M1484" i="2" s="1"/>
  <c r="J1485" i="2"/>
  <c r="M1485" i="2" s="1"/>
  <c r="A4956" i="12" l="1"/>
  <c r="A4957" i="12"/>
  <c r="A4958" i="12"/>
  <c r="A4959" i="12"/>
  <c r="A4960" i="12"/>
  <c r="A4961" i="12"/>
  <c r="A4962" i="12"/>
  <c r="A4963" i="12"/>
  <c r="A4964" i="12"/>
  <c r="A4965" i="12"/>
  <c r="A4966" i="12"/>
  <c r="A4967" i="12"/>
  <c r="A4968" i="12"/>
  <c r="A4969" i="12"/>
  <c r="A4970" i="12"/>
  <c r="A4971" i="12"/>
  <c r="A4972" i="12"/>
  <c r="A4973" i="12"/>
  <c r="A4974" i="12"/>
  <c r="A4975" i="12"/>
  <c r="A4976" i="12"/>
  <c r="A4977" i="12"/>
  <c r="A4978" i="12"/>
  <c r="A4979" i="12"/>
  <c r="A4980" i="12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J3479" i="1"/>
  <c r="M3479" i="1" s="1"/>
  <c r="J3480" i="1"/>
  <c r="M3480" i="1" s="1"/>
  <c r="J3481" i="1"/>
  <c r="M3481" i="1" s="1"/>
  <c r="J3482" i="1"/>
  <c r="M3482" i="1" s="1"/>
  <c r="J3483" i="1"/>
  <c r="M3483" i="1" s="1"/>
  <c r="J3484" i="1"/>
  <c r="M3484" i="1" s="1"/>
  <c r="J3485" i="1"/>
  <c r="M3485" i="1" s="1"/>
  <c r="J3486" i="1"/>
  <c r="M3486" i="1" s="1"/>
  <c r="J3487" i="1"/>
  <c r="M3487" i="1" s="1"/>
  <c r="J3488" i="1"/>
  <c r="M3488" i="1" s="1"/>
  <c r="J3489" i="1"/>
  <c r="M3489" i="1" s="1"/>
  <c r="J3490" i="1"/>
  <c r="M3490" i="1" s="1"/>
  <c r="J3491" i="1"/>
  <c r="M3491" i="1" s="1"/>
  <c r="J3492" i="1"/>
  <c r="M3492" i="1" s="1"/>
  <c r="J3493" i="1"/>
  <c r="M3493" i="1" s="1"/>
  <c r="J3494" i="1"/>
  <c r="M3494" i="1" s="1"/>
  <c r="J3495" i="1"/>
  <c r="M3495" i="1" s="1"/>
  <c r="J3496" i="1"/>
  <c r="M3496" i="1" s="1"/>
  <c r="J3497" i="1"/>
  <c r="M3497" i="1" s="1"/>
  <c r="J3498" i="1"/>
  <c r="M3498" i="1" s="1"/>
  <c r="J3499" i="1"/>
  <c r="M3499" i="1" s="1"/>
  <c r="B1478" i="2"/>
  <c r="B1479" i="2"/>
  <c r="B1480" i="2"/>
  <c r="B1481" i="2"/>
  <c r="J1478" i="2"/>
  <c r="M1478" i="2" s="1"/>
  <c r="J1479" i="2"/>
  <c r="M1479" i="2" s="1"/>
  <c r="J1480" i="2"/>
  <c r="M1480" i="2" s="1"/>
  <c r="J1481" i="2"/>
  <c r="M1481" i="2" s="1"/>
  <c r="B3469" i="1" l="1"/>
  <c r="J3469" i="1"/>
  <c r="M3469" i="1" s="1"/>
  <c r="A4924" i="12"/>
  <c r="A4925" i="12"/>
  <c r="A4926" i="12"/>
  <c r="A4927" i="12"/>
  <c r="A4928" i="12"/>
  <c r="A4929" i="12"/>
  <c r="A4930" i="12"/>
  <c r="A4931" i="12"/>
  <c r="A4932" i="12"/>
  <c r="A4933" i="12"/>
  <c r="A4934" i="12"/>
  <c r="A4935" i="12"/>
  <c r="A4936" i="12"/>
  <c r="A4937" i="12"/>
  <c r="A4938" i="12"/>
  <c r="A4939" i="12"/>
  <c r="A4940" i="12"/>
  <c r="A4941" i="12"/>
  <c r="A4942" i="12"/>
  <c r="A4943" i="12"/>
  <c r="A4944" i="12"/>
  <c r="A4945" i="12"/>
  <c r="A4946" i="12"/>
  <c r="A4947" i="12"/>
  <c r="A4948" i="12"/>
  <c r="A4949" i="12"/>
  <c r="A4950" i="12"/>
  <c r="A4951" i="12"/>
  <c r="A4952" i="12"/>
  <c r="A4953" i="12"/>
  <c r="A4954" i="12"/>
  <c r="A4955" i="12"/>
  <c r="B1474" i="2" l="1"/>
  <c r="B1475" i="2"/>
  <c r="B1476" i="2"/>
  <c r="B1477" i="2"/>
  <c r="J1474" i="2"/>
  <c r="M1474" i="2" s="1"/>
  <c r="J1475" i="2"/>
  <c r="M1475" i="2" s="1"/>
  <c r="J1476" i="2"/>
  <c r="M1476" i="2" s="1"/>
  <c r="J1477" i="2"/>
  <c r="M1477" i="2" s="1"/>
  <c r="B3473" i="1"/>
  <c r="B3474" i="1"/>
  <c r="B3475" i="1"/>
  <c r="B3476" i="1"/>
  <c r="B3477" i="1"/>
  <c r="B3478" i="1"/>
  <c r="J3473" i="1"/>
  <c r="M3473" i="1" s="1"/>
  <c r="J3474" i="1"/>
  <c r="M3474" i="1" s="1"/>
  <c r="J3475" i="1"/>
  <c r="M3475" i="1" s="1"/>
  <c r="J3476" i="1"/>
  <c r="M3476" i="1" s="1"/>
  <c r="J3477" i="1"/>
  <c r="M3477" i="1" s="1"/>
  <c r="J3478" i="1"/>
  <c r="M3478" i="1" s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70" i="1"/>
  <c r="B3471" i="1"/>
  <c r="B3472" i="1"/>
  <c r="J3451" i="1"/>
  <c r="M3451" i="1" s="1"/>
  <c r="J3452" i="1"/>
  <c r="M3452" i="1" s="1"/>
  <c r="J3453" i="1"/>
  <c r="M3453" i="1" s="1"/>
  <c r="J3454" i="1"/>
  <c r="M3454" i="1" s="1"/>
  <c r="J3455" i="1"/>
  <c r="M3455" i="1" s="1"/>
  <c r="J3456" i="1"/>
  <c r="M3456" i="1" s="1"/>
  <c r="J3457" i="1"/>
  <c r="M3457" i="1" s="1"/>
  <c r="J3458" i="1"/>
  <c r="M3458" i="1" s="1"/>
  <c r="J3459" i="1"/>
  <c r="M3459" i="1" s="1"/>
  <c r="J3460" i="1"/>
  <c r="M3460" i="1" s="1"/>
  <c r="J3461" i="1"/>
  <c r="M3461" i="1" s="1"/>
  <c r="J3462" i="1"/>
  <c r="M3462" i="1" s="1"/>
  <c r="J3463" i="1"/>
  <c r="M3463" i="1" s="1"/>
  <c r="J3464" i="1"/>
  <c r="M3464" i="1" s="1"/>
  <c r="J3465" i="1"/>
  <c r="M3465" i="1" s="1"/>
  <c r="J3466" i="1"/>
  <c r="M3466" i="1" s="1"/>
  <c r="J3467" i="1"/>
  <c r="M3467" i="1" s="1"/>
  <c r="J3468" i="1"/>
  <c r="M3468" i="1" s="1"/>
  <c r="J3470" i="1"/>
  <c r="M3470" i="1" s="1"/>
  <c r="J3471" i="1"/>
  <c r="M3471" i="1" s="1"/>
  <c r="J3472" i="1"/>
  <c r="M3472" i="1" s="1"/>
  <c r="A4889" i="12" l="1"/>
  <c r="A4890" i="12"/>
  <c r="A4891" i="12"/>
  <c r="A4892" i="12"/>
  <c r="A4893" i="12"/>
  <c r="A4894" i="12"/>
  <c r="A4895" i="12"/>
  <c r="A4896" i="12"/>
  <c r="A4897" i="12"/>
  <c r="A4898" i="12"/>
  <c r="A4899" i="12"/>
  <c r="A4900" i="12"/>
  <c r="A4901" i="12"/>
  <c r="A4902" i="12"/>
  <c r="A4903" i="12"/>
  <c r="A4904" i="12"/>
  <c r="A4905" i="12"/>
  <c r="A4906" i="12"/>
  <c r="A4907" i="12"/>
  <c r="A4908" i="12"/>
  <c r="A4909" i="12"/>
  <c r="A4910" i="12"/>
  <c r="A4911" i="12"/>
  <c r="A4912" i="12"/>
  <c r="A4913" i="12"/>
  <c r="A4914" i="12"/>
  <c r="A4915" i="12"/>
  <c r="A4916" i="12"/>
  <c r="A4917" i="12"/>
  <c r="A4918" i="12"/>
  <c r="A4919" i="12"/>
  <c r="A4920" i="12"/>
  <c r="A4921" i="12"/>
  <c r="A4922" i="12"/>
  <c r="A4923" i="12"/>
  <c r="B1470" i="2" l="1"/>
  <c r="B1471" i="2"/>
  <c r="B1472" i="2"/>
  <c r="B1473" i="2"/>
  <c r="J1470" i="2"/>
  <c r="M1470" i="2" s="1"/>
  <c r="J1471" i="2"/>
  <c r="M1471" i="2" s="1"/>
  <c r="J1472" i="2"/>
  <c r="M1472" i="2" s="1"/>
  <c r="J1473" i="2"/>
  <c r="M1473" i="2" s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J3420" i="1"/>
  <c r="M3420" i="1" s="1"/>
  <c r="J3421" i="1"/>
  <c r="M3421" i="1" s="1"/>
  <c r="J3422" i="1"/>
  <c r="M3422" i="1" s="1"/>
  <c r="J3423" i="1"/>
  <c r="M3423" i="1" s="1"/>
  <c r="J3424" i="1"/>
  <c r="M3424" i="1" s="1"/>
  <c r="J3425" i="1"/>
  <c r="M3425" i="1" s="1"/>
  <c r="J3426" i="1"/>
  <c r="M3426" i="1" s="1"/>
  <c r="J3427" i="1"/>
  <c r="M3427" i="1" s="1"/>
  <c r="J3428" i="1"/>
  <c r="M3428" i="1" s="1"/>
  <c r="J3429" i="1"/>
  <c r="M3429" i="1" s="1"/>
  <c r="J3430" i="1"/>
  <c r="M3430" i="1" s="1"/>
  <c r="J3431" i="1"/>
  <c r="M3431" i="1" s="1"/>
  <c r="J3432" i="1"/>
  <c r="M3432" i="1" s="1"/>
  <c r="J3433" i="1"/>
  <c r="M3433" i="1" s="1"/>
  <c r="J3434" i="1"/>
  <c r="M3434" i="1" s="1"/>
  <c r="J3435" i="1"/>
  <c r="M3435" i="1" s="1"/>
  <c r="J3436" i="1"/>
  <c r="M3436" i="1" s="1"/>
  <c r="J3437" i="1"/>
  <c r="M3437" i="1" s="1"/>
  <c r="J3438" i="1"/>
  <c r="M3438" i="1" s="1"/>
  <c r="J3439" i="1"/>
  <c r="M3439" i="1" s="1"/>
  <c r="J3440" i="1"/>
  <c r="M3440" i="1" s="1"/>
  <c r="J3441" i="1"/>
  <c r="M3441" i="1" s="1"/>
  <c r="J3442" i="1"/>
  <c r="M3442" i="1" s="1"/>
  <c r="J3443" i="1"/>
  <c r="M3443" i="1" s="1"/>
  <c r="J3444" i="1"/>
  <c r="M3444" i="1" s="1"/>
  <c r="J3445" i="1"/>
  <c r="M3445" i="1" s="1"/>
  <c r="J3446" i="1"/>
  <c r="M3446" i="1" s="1"/>
  <c r="J3447" i="1"/>
  <c r="M3447" i="1" s="1"/>
  <c r="J3448" i="1"/>
  <c r="M3448" i="1" s="1"/>
  <c r="J3449" i="1"/>
  <c r="M3449" i="1" s="1"/>
  <c r="J3450" i="1"/>
  <c r="M3450" i="1" s="1"/>
  <c r="A4857" i="12" l="1"/>
  <c r="A4858" i="12"/>
  <c r="A4859" i="12"/>
  <c r="A4860" i="12"/>
  <c r="A4861" i="12"/>
  <c r="A4862" i="12"/>
  <c r="A4863" i="12"/>
  <c r="A4864" i="12"/>
  <c r="A4865" i="12"/>
  <c r="A4866" i="12"/>
  <c r="A4867" i="12"/>
  <c r="A4868" i="12"/>
  <c r="A4869" i="12"/>
  <c r="A4870" i="12"/>
  <c r="A4871" i="12"/>
  <c r="A4872" i="12"/>
  <c r="A4873" i="12"/>
  <c r="A4874" i="12"/>
  <c r="A4875" i="12"/>
  <c r="A4876" i="12"/>
  <c r="A4877" i="12"/>
  <c r="A4878" i="12"/>
  <c r="A4879" i="12"/>
  <c r="A4880" i="12"/>
  <c r="A4881" i="12"/>
  <c r="A4882" i="12"/>
  <c r="A4883" i="12"/>
  <c r="A4884" i="12"/>
  <c r="A4885" i="12"/>
  <c r="A4886" i="12"/>
  <c r="A4887" i="12"/>
  <c r="A4888" i="12"/>
  <c r="B1466" i="2" l="1"/>
  <c r="B1467" i="2"/>
  <c r="B1468" i="2"/>
  <c r="B1469" i="2"/>
  <c r="J1466" i="2"/>
  <c r="M1466" i="2" s="1"/>
  <c r="J1467" i="2"/>
  <c r="M1467" i="2" s="1"/>
  <c r="J1468" i="2"/>
  <c r="M1468" i="2" s="1"/>
  <c r="J1469" i="2"/>
  <c r="M1469" i="2" s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J3392" i="1"/>
  <c r="M3392" i="1" s="1"/>
  <c r="J3393" i="1"/>
  <c r="M3393" i="1" s="1"/>
  <c r="J3394" i="1"/>
  <c r="M3394" i="1" s="1"/>
  <c r="J3395" i="1"/>
  <c r="M3395" i="1" s="1"/>
  <c r="J3396" i="1"/>
  <c r="M3396" i="1" s="1"/>
  <c r="J3397" i="1"/>
  <c r="M3397" i="1" s="1"/>
  <c r="J3398" i="1"/>
  <c r="M3398" i="1" s="1"/>
  <c r="J3399" i="1"/>
  <c r="M3399" i="1" s="1"/>
  <c r="J3400" i="1"/>
  <c r="M3400" i="1" s="1"/>
  <c r="J3401" i="1"/>
  <c r="M3401" i="1" s="1"/>
  <c r="J3402" i="1"/>
  <c r="M3402" i="1" s="1"/>
  <c r="J3403" i="1"/>
  <c r="M3403" i="1" s="1"/>
  <c r="J3404" i="1"/>
  <c r="M3404" i="1" s="1"/>
  <c r="J3405" i="1"/>
  <c r="M3405" i="1" s="1"/>
  <c r="J3406" i="1"/>
  <c r="M3406" i="1" s="1"/>
  <c r="J3407" i="1"/>
  <c r="M3407" i="1" s="1"/>
  <c r="J3408" i="1"/>
  <c r="M3408" i="1" s="1"/>
  <c r="J3409" i="1"/>
  <c r="M3409" i="1" s="1"/>
  <c r="J3410" i="1"/>
  <c r="M3410" i="1" s="1"/>
  <c r="J3411" i="1"/>
  <c r="M3411" i="1" s="1"/>
  <c r="J3412" i="1"/>
  <c r="M3412" i="1" s="1"/>
  <c r="J3413" i="1"/>
  <c r="M3413" i="1" s="1"/>
  <c r="J3414" i="1"/>
  <c r="M3414" i="1" s="1"/>
  <c r="J3415" i="1"/>
  <c r="M3415" i="1" s="1"/>
  <c r="J3416" i="1"/>
  <c r="M3416" i="1" s="1"/>
  <c r="J3417" i="1"/>
  <c r="M3417" i="1" s="1"/>
  <c r="J3418" i="1"/>
  <c r="M3418" i="1" s="1"/>
  <c r="J3419" i="1"/>
  <c r="M3419" i="1" s="1"/>
  <c r="A4828" i="12" l="1"/>
  <c r="A4829" i="12"/>
  <c r="A4830" i="12"/>
  <c r="A4831" i="12"/>
  <c r="A4832" i="12"/>
  <c r="A4833" i="12"/>
  <c r="A4834" i="12"/>
  <c r="A4835" i="12"/>
  <c r="A4836" i="12"/>
  <c r="A4837" i="12"/>
  <c r="A4838" i="12"/>
  <c r="A4839" i="12"/>
  <c r="A4840" i="12"/>
  <c r="A4841" i="12"/>
  <c r="A4842" i="12"/>
  <c r="A4843" i="12"/>
  <c r="A4844" i="12"/>
  <c r="A4845" i="12"/>
  <c r="A4846" i="12"/>
  <c r="A4847" i="12"/>
  <c r="A4848" i="12"/>
  <c r="A4849" i="12"/>
  <c r="A4850" i="12"/>
  <c r="A4851" i="12"/>
  <c r="A4852" i="12"/>
  <c r="A4853" i="12"/>
  <c r="A4854" i="12"/>
  <c r="A4855" i="12"/>
  <c r="A4856" i="12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J3363" i="1"/>
  <c r="M3363" i="1" s="1"/>
  <c r="J3364" i="1"/>
  <c r="M3364" i="1" s="1"/>
  <c r="J3365" i="1"/>
  <c r="M3365" i="1" s="1"/>
  <c r="J3366" i="1"/>
  <c r="M3366" i="1" s="1"/>
  <c r="J3367" i="1"/>
  <c r="M3367" i="1" s="1"/>
  <c r="J3368" i="1"/>
  <c r="M3368" i="1" s="1"/>
  <c r="J3369" i="1"/>
  <c r="M3369" i="1" s="1"/>
  <c r="J3370" i="1"/>
  <c r="M3370" i="1" s="1"/>
  <c r="J3371" i="1"/>
  <c r="M3371" i="1" s="1"/>
  <c r="J3372" i="1"/>
  <c r="M3372" i="1" s="1"/>
  <c r="J3373" i="1"/>
  <c r="M3373" i="1" s="1"/>
  <c r="J3374" i="1"/>
  <c r="M3374" i="1" s="1"/>
  <c r="J3375" i="1"/>
  <c r="M3375" i="1" s="1"/>
  <c r="J3376" i="1"/>
  <c r="M3376" i="1" s="1"/>
  <c r="J3377" i="1"/>
  <c r="M3377" i="1" s="1"/>
  <c r="J3378" i="1"/>
  <c r="M3378" i="1" s="1"/>
  <c r="J3379" i="1"/>
  <c r="M3379" i="1" s="1"/>
  <c r="J3380" i="1"/>
  <c r="M3380" i="1" s="1"/>
  <c r="J3381" i="1"/>
  <c r="M3381" i="1" s="1"/>
  <c r="J3382" i="1"/>
  <c r="M3382" i="1" s="1"/>
  <c r="J3383" i="1"/>
  <c r="M3383" i="1" s="1"/>
  <c r="J3384" i="1"/>
  <c r="M3384" i="1" s="1"/>
  <c r="J3385" i="1"/>
  <c r="M3385" i="1" s="1"/>
  <c r="J3386" i="1"/>
  <c r="M3386" i="1" s="1"/>
  <c r="J3387" i="1"/>
  <c r="M3387" i="1" s="1"/>
  <c r="J3388" i="1"/>
  <c r="M3388" i="1" s="1"/>
  <c r="J3389" i="1"/>
  <c r="M3389" i="1" s="1"/>
  <c r="J3390" i="1"/>
  <c r="M3390" i="1" s="1"/>
  <c r="J3391" i="1"/>
  <c r="M3391" i="1" s="1"/>
  <c r="A4802" i="12" l="1"/>
  <c r="A4803" i="12"/>
  <c r="A4804" i="12"/>
  <c r="A4805" i="12"/>
  <c r="A4806" i="12"/>
  <c r="A4807" i="12"/>
  <c r="A4808" i="12"/>
  <c r="A4809" i="12"/>
  <c r="A4810" i="12"/>
  <c r="A4811" i="12"/>
  <c r="A4812" i="12"/>
  <c r="A4813" i="12"/>
  <c r="A4814" i="12"/>
  <c r="A4815" i="12"/>
  <c r="A4816" i="12"/>
  <c r="A4817" i="12"/>
  <c r="A4818" i="12"/>
  <c r="A4819" i="12"/>
  <c r="A4820" i="12"/>
  <c r="A4821" i="12"/>
  <c r="A4822" i="12"/>
  <c r="A4823" i="12"/>
  <c r="A4824" i="12"/>
  <c r="A4825" i="12"/>
  <c r="A4826" i="12"/>
  <c r="A4827" i="12"/>
  <c r="B3337" i="1" l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J3337" i="1"/>
  <c r="M3337" i="1" s="1"/>
  <c r="J3338" i="1"/>
  <c r="M3338" i="1" s="1"/>
  <c r="J3339" i="1"/>
  <c r="M3339" i="1" s="1"/>
  <c r="J3340" i="1"/>
  <c r="M3340" i="1" s="1"/>
  <c r="J3341" i="1"/>
  <c r="M3341" i="1" s="1"/>
  <c r="J3342" i="1"/>
  <c r="M3342" i="1" s="1"/>
  <c r="J3343" i="1"/>
  <c r="M3343" i="1" s="1"/>
  <c r="J3344" i="1"/>
  <c r="M3344" i="1" s="1"/>
  <c r="J3345" i="1"/>
  <c r="M3345" i="1" s="1"/>
  <c r="J3346" i="1"/>
  <c r="M3346" i="1" s="1"/>
  <c r="J3347" i="1"/>
  <c r="M3347" i="1" s="1"/>
  <c r="J3348" i="1"/>
  <c r="M3348" i="1" s="1"/>
  <c r="J3349" i="1"/>
  <c r="M3349" i="1" s="1"/>
  <c r="J3350" i="1"/>
  <c r="M3350" i="1" s="1"/>
  <c r="J3351" i="1"/>
  <c r="M3351" i="1" s="1"/>
  <c r="J3352" i="1"/>
  <c r="M3352" i="1" s="1"/>
  <c r="J3353" i="1"/>
  <c r="M3353" i="1" s="1"/>
  <c r="J3354" i="1"/>
  <c r="M3354" i="1" s="1"/>
  <c r="J3355" i="1"/>
  <c r="M3355" i="1" s="1"/>
  <c r="J3356" i="1"/>
  <c r="M3356" i="1" s="1"/>
  <c r="J3357" i="1"/>
  <c r="M3357" i="1" s="1"/>
  <c r="J3358" i="1"/>
  <c r="M3358" i="1" s="1"/>
  <c r="J3359" i="1"/>
  <c r="M3359" i="1" s="1"/>
  <c r="J3360" i="1"/>
  <c r="M3360" i="1" s="1"/>
  <c r="J3361" i="1"/>
  <c r="M3361" i="1" s="1"/>
  <c r="J3362" i="1"/>
  <c r="M3362" i="1" s="1"/>
  <c r="A4777" i="12" l="1"/>
  <c r="A4778" i="12"/>
  <c r="A4779" i="12"/>
  <c r="A4780" i="12"/>
  <c r="A4781" i="12"/>
  <c r="A4782" i="12"/>
  <c r="A4783" i="12"/>
  <c r="A4784" i="12"/>
  <c r="A4785" i="12"/>
  <c r="A4786" i="12"/>
  <c r="A4787" i="12"/>
  <c r="A4788" i="12"/>
  <c r="A4789" i="12"/>
  <c r="A4790" i="12"/>
  <c r="A4791" i="12"/>
  <c r="A4792" i="12"/>
  <c r="A4793" i="12"/>
  <c r="A4794" i="12"/>
  <c r="A4795" i="12"/>
  <c r="A4796" i="12"/>
  <c r="A4797" i="12"/>
  <c r="A4798" i="12"/>
  <c r="A4799" i="12"/>
  <c r="A4800" i="12"/>
  <c r="A4801" i="12"/>
  <c r="J3325" i="1" l="1"/>
  <c r="J3324" i="1"/>
  <c r="J3320" i="1"/>
  <c r="J3319" i="1"/>
  <c r="B3312" i="1" l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J3312" i="1"/>
  <c r="M3312" i="1" s="1"/>
  <c r="J3313" i="1"/>
  <c r="M3313" i="1" s="1"/>
  <c r="J3314" i="1"/>
  <c r="M3314" i="1" s="1"/>
  <c r="J3315" i="1"/>
  <c r="M3315" i="1" s="1"/>
  <c r="J3316" i="1"/>
  <c r="M3316" i="1" s="1"/>
  <c r="J3317" i="1"/>
  <c r="M3317" i="1" s="1"/>
  <c r="J3318" i="1"/>
  <c r="M3318" i="1" s="1"/>
  <c r="M3319" i="1"/>
  <c r="M3320" i="1"/>
  <c r="J3321" i="1"/>
  <c r="M3321" i="1" s="1"/>
  <c r="J3322" i="1"/>
  <c r="M3322" i="1" s="1"/>
  <c r="J3323" i="1"/>
  <c r="M3323" i="1" s="1"/>
  <c r="M3324" i="1"/>
  <c r="M3325" i="1"/>
  <c r="J3326" i="1"/>
  <c r="M3326" i="1" s="1"/>
  <c r="J3327" i="1"/>
  <c r="M3327" i="1" s="1"/>
  <c r="J3328" i="1"/>
  <c r="M3328" i="1" s="1"/>
  <c r="J3329" i="1"/>
  <c r="M3329" i="1" s="1"/>
  <c r="J3330" i="1"/>
  <c r="M3330" i="1" s="1"/>
  <c r="J3331" i="1"/>
  <c r="M3331" i="1" s="1"/>
  <c r="J3332" i="1"/>
  <c r="M3332" i="1" s="1"/>
  <c r="J3333" i="1"/>
  <c r="M3333" i="1" s="1"/>
  <c r="J3334" i="1"/>
  <c r="M3334" i="1" s="1"/>
  <c r="J3335" i="1"/>
  <c r="M3335" i="1" s="1"/>
  <c r="J3336" i="1"/>
  <c r="M3336" i="1" s="1"/>
  <c r="B3301" i="1" l="1"/>
  <c r="B3302" i="1"/>
  <c r="B3303" i="1"/>
  <c r="B3304" i="1"/>
  <c r="B3305" i="1"/>
  <c r="B3306" i="1"/>
  <c r="B3307" i="1"/>
  <c r="B3308" i="1"/>
  <c r="B3309" i="1"/>
  <c r="B3310" i="1"/>
  <c r="B3311" i="1"/>
  <c r="J3301" i="1"/>
  <c r="M3301" i="1" s="1"/>
  <c r="J3302" i="1"/>
  <c r="M3302" i="1" s="1"/>
  <c r="J3303" i="1"/>
  <c r="M3303" i="1" s="1"/>
  <c r="J3304" i="1"/>
  <c r="M3304" i="1" s="1"/>
  <c r="J3305" i="1"/>
  <c r="M3305" i="1" s="1"/>
  <c r="J3306" i="1"/>
  <c r="M3306" i="1" s="1"/>
  <c r="J3307" i="1"/>
  <c r="M3307" i="1" s="1"/>
  <c r="J3308" i="1"/>
  <c r="M3308" i="1" s="1"/>
  <c r="J3309" i="1"/>
  <c r="M3309" i="1" s="1"/>
  <c r="J3310" i="1"/>
  <c r="M3310" i="1" s="1"/>
  <c r="J3311" i="1"/>
  <c r="M3311" i="1" s="1"/>
  <c r="A4766" i="12"/>
  <c r="A4767" i="12"/>
  <c r="A4768" i="12"/>
  <c r="A4769" i="12"/>
  <c r="A4770" i="12"/>
  <c r="A4771" i="12"/>
  <c r="A4772" i="12"/>
  <c r="A4773" i="12"/>
  <c r="A4774" i="12"/>
  <c r="A4775" i="12"/>
  <c r="A4776" i="12"/>
  <c r="A4738" i="12"/>
  <c r="A4739" i="12"/>
  <c r="A4740" i="12"/>
  <c r="A4741" i="12"/>
  <c r="A4742" i="12"/>
  <c r="A4743" i="12"/>
  <c r="A4744" i="12"/>
  <c r="A4745" i="12"/>
  <c r="A4746" i="12"/>
  <c r="A4747" i="12"/>
  <c r="A4748" i="12"/>
  <c r="A4749" i="12"/>
  <c r="A4750" i="12"/>
  <c r="A4751" i="12"/>
  <c r="A4752" i="12"/>
  <c r="A4753" i="12"/>
  <c r="A4754" i="12"/>
  <c r="A4755" i="12"/>
  <c r="A4756" i="12"/>
  <c r="A4757" i="12"/>
  <c r="A4758" i="12"/>
  <c r="A4759" i="12"/>
  <c r="A4760" i="12"/>
  <c r="A4761" i="12"/>
  <c r="A4762" i="12"/>
  <c r="A4763" i="12"/>
  <c r="A4764" i="12"/>
  <c r="A4765" i="12"/>
  <c r="B3273" i="1" l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J3273" i="1"/>
  <c r="M3273" i="1" s="1"/>
  <c r="J3274" i="1"/>
  <c r="M3274" i="1" s="1"/>
  <c r="J3275" i="1"/>
  <c r="M3275" i="1" s="1"/>
  <c r="J3276" i="1"/>
  <c r="M3276" i="1" s="1"/>
  <c r="J3277" i="1"/>
  <c r="M3277" i="1" s="1"/>
  <c r="J3278" i="1"/>
  <c r="M3278" i="1" s="1"/>
  <c r="J3279" i="1"/>
  <c r="M3279" i="1" s="1"/>
  <c r="J3280" i="1"/>
  <c r="M3280" i="1" s="1"/>
  <c r="J3281" i="1"/>
  <c r="M3281" i="1" s="1"/>
  <c r="J3282" i="1"/>
  <c r="M3282" i="1" s="1"/>
  <c r="J3283" i="1"/>
  <c r="M3283" i="1" s="1"/>
  <c r="J3284" i="1"/>
  <c r="M3284" i="1" s="1"/>
  <c r="J3285" i="1"/>
  <c r="M3285" i="1" s="1"/>
  <c r="J3286" i="1"/>
  <c r="M3286" i="1" s="1"/>
  <c r="J3287" i="1"/>
  <c r="M3287" i="1" s="1"/>
  <c r="J3288" i="1"/>
  <c r="M3288" i="1" s="1"/>
  <c r="J3289" i="1"/>
  <c r="M3289" i="1" s="1"/>
  <c r="J3290" i="1"/>
  <c r="M3290" i="1" s="1"/>
  <c r="J3291" i="1"/>
  <c r="M3291" i="1" s="1"/>
  <c r="J3292" i="1"/>
  <c r="M3292" i="1" s="1"/>
  <c r="J3293" i="1"/>
  <c r="M3293" i="1" s="1"/>
  <c r="J3294" i="1"/>
  <c r="M3294" i="1" s="1"/>
  <c r="J3295" i="1"/>
  <c r="M3295" i="1" s="1"/>
  <c r="J3296" i="1"/>
  <c r="M3296" i="1" s="1"/>
  <c r="J3297" i="1"/>
  <c r="M3297" i="1" s="1"/>
  <c r="J3298" i="1"/>
  <c r="M3298" i="1" s="1"/>
  <c r="J3299" i="1"/>
  <c r="M3299" i="1" s="1"/>
  <c r="J3300" i="1"/>
  <c r="M3300" i="1" s="1"/>
  <c r="A4709" i="12" l="1"/>
  <c r="A4710" i="12"/>
  <c r="A4711" i="12"/>
  <c r="A4712" i="12"/>
  <c r="A4713" i="12"/>
  <c r="A4714" i="12"/>
  <c r="A4715" i="12"/>
  <c r="A4716" i="12"/>
  <c r="A4717" i="12"/>
  <c r="A4718" i="12"/>
  <c r="A4719" i="12"/>
  <c r="A4720" i="12"/>
  <c r="A4721" i="12"/>
  <c r="A4722" i="12"/>
  <c r="A4723" i="12"/>
  <c r="A4724" i="12"/>
  <c r="A4725" i="12"/>
  <c r="A4726" i="12"/>
  <c r="A4727" i="12"/>
  <c r="A4728" i="12"/>
  <c r="A4729" i="12"/>
  <c r="A4730" i="12"/>
  <c r="A4731" i="12"/>
  <c r="A4732" i="12"/>
  <c r="A4733" i="12"/>
  <c r="A4734" i="12"/>
  <c r="A4735" i="12"/>
  <c r="A4736" i="12"/>
  <c r="A4737" i="12"/>
  <c r="J3265" i="1" l="1"/>
  <c r="B3244" i="1" l="1"/>
  <c r="B3245" i="1"/>
  <c r="B3246" i="1"/>
  <c r="B3247" i="1"/>
  <c r="B3248" i="1"/>
  <c r="B3249" i="1"/>
  <c r="B3250" i="1"/>
  <c r="B3251" i="1"/>
  <c r="B3252" i="1"/>
  <c r="B3253" i="1"/>
  <c r="B3254" i="1"/>
  <c r="B3255" i="1"/>
  <c r="B3265" i="1"/>
  <c r="B3256" i="1"/>
  <c r="B3257" i="1"/>
  <c r="B3258" i="1"/>
  <c r="B3259" i="1"/>
  <c r="B3260" i="1"/>
  <c r="B3261" i="1"/>
  <c r="B3262" i="1"/>
  <c r="B3263" i="1"/>
  <c r="B3264" i="1"/>
  <c r="B3266" i="1"/>
  <c r="B3267" i="1"/>
  <c r="B3268" i="1"/>
  <c r="B3269" i="1"/>
  <c r="B3270" i="1"/>
  <c r="B3271" i="1"/>
  <c r="B3272" i="1"/>
  <c r="J3244" i="1"/>
  <c r="M3244" i="1" s="1"/>
  <c r="J3245" i="1"/>
  <c r="M3245" i="1" s="1"/>
  <c r="J3246" i="1"/>
  <c r="M3246" i="1" s="1"/>
  <c r="J3247" i="1"/>
  <c r="M3247" i="1" s="1"/>
  <c r="J3248" i="1"/>
  <c r="M3248" i="1" s="1"/>
  <c r="J3249" i="1"/>
  <c r="M3249" i="1" s="1"/>
  <c r="J3250" i="1"/>
  <c r="M3250" i="1" s="1"/>
  <c r="J3251" i="1"/>
  <c r="M3251" i="1" s="1"/>
  <c r="J3252" i="1"/>
  <c r="M3252" i="1" s="1"/>
  <c r="J3253" i="1"/>
  <c r="M3253" i="1" s="1"/>
  <c r="J3254" i="1"/>
  <c r="M3254" i="1" s="1"/>
  <c r="J3255" i="1"/>
  <c r="M3255" i="1" s="1"/>
  <c r="M3265" i="1"/>
  <c r="J3256" i="1"/>
  <c r="M3256" i="1" s="1"/>
  <c r="J3257" i="1"/>
  <c r="M3257" i="1" s="1"/>
  <c r="J3258" i="1"/>
  <c r="M3258" i="1" s="1"/>
  <c r="J3259" i="1"/>
  <c r="M3259" i="1" s="1"/>
  <c r="J3260" i="1"/>
  <c r="M3260" i="1" s="1"/>
  <c r="J3261" i="1"/>
  <c r="M3261" i="1" s="1"/>
  <c r="J3262" i="1"/>
  <c r="M3262" i="1" s="1"/>
  <c r="J3263" i="1"/>
  <c r="M3263" i="1" s="1"/>
  <c r="J3264" i="1"/>
  <c r="M3264" i="1" s="1"/>
  <c r="J3266" i="1"/>
  <c r="M3266" i="1" s="1"/>
  <c r="J3267" i="1"/>
  <c r="M3267" i="1" s="1"/>
  <c r="J3268" i="1"/>
  <c r="M3268" i="1" s="1"/>
  <c r="J3269" i="1"/>
  <c r="M3269" i="1" s="1"/>
  <c r="J3270" i="1"/>
  <c r="M3270" i="1" s="1"/>
  <c r="J3271" i="1"/>
  <c r="M3271" i="1" s="1"/>
  <c r="J3272" i="1"/>
  <c r="M3272" i="1" s="1"/>
  <c r="A4677" i="12" l="1"/>
  <c r="A4678" i="12"/>
  <c r="A4679" i="12"/>
  <c r="A4680" i="12"/>
  <c r="A4681" i="12"/>
  <c r="A4682" i="12"/>
  <c r="A4683" i="12"/>
  <c r="A4684" i="12"/>
  <c r="A4685" i="12"/>
  <c r="A4686" i="12"/>
  <c r="A4687" i="12"/>
  <c r="A4688" i="12"/>
  <c r="A4689" i="12"/>
  <c r="A4690" i="12"/>
  <c r="A4691" i="12"/>
  <c r="A4692" i="12"/>
  <c r="A4693" i="12"/>
  <c r="A4694" i="12"/>
  <c r="A4695" i="12"/>
  <c r="A4696" i="12"/>
  <c r="A4697" i="12"/>
  <c r="A4698" i="12"/>
  <c r="A4699" i="12"/>
  <c r="A4700" i="12"/>
  <c r="A4701" i="12"/>
  <c r="A4702" i="12"/>
  <c r="A4703" i="12"/>
  <c r="A4704" i="12"/>
  <c r="A4705" i="12"/>
  <c r="A4706" i="12"/>
  <c r="A4707" i="12"/>
  <c r="A4708" i="12"/>
  <c r="B3212" i="1" l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J3212" i="1"/>
  <c r="M3212" i="1" s="1"/>
  <c r="J3213" i="1"/>
  <c r="M3213" i="1" s="1"/>
  <c r="J3214" i="1"/>
  <c r="M3214" i="1" s="1"/>
  <c r="J3215" i="1"/>
  <c r="M3215" i="1" s="1"/>
  <c r="J3216" i="1"/>
  <c r="M3216" i="1" s="1"/>
  <c r="J3217" i="1"/>
  <c r="M3217" i="1" s="1"/>
  <c r="J3218" i="1"/>
  <c r="M3218" i="1" s="1"/>
  <c r="J3219" i="1"/>
  <c r="M3219" i="1" s="1"/>
  <c r="J3220" i="1"/>
  <c r="M3220" i="1" s="1"/>
  <c r="J3221" i="1"/>
  <c r="M3221" i="1" s="1"/>
  <c r="J3222" i="1"/>
  <c r="M3222" i="1" s="1"/>
  <c r="J3223" i="1"/>
  <c r="M3223" i="1" s="1"/>
  <c r="J3224" i="1"/>
  <c r="M3224" i="1" s="1"/>
  <c r="J3225" i="1"/>
  <c r="M3225" i="1" s="1"/>
  <c r="J3226" i="1"/>
  <c r="M3226" i="1" s="1"/>
  <c r="J3227" i="1"/>
  <c r="M3227" i="1" s="1"/>
  <c r="J3228" i="1"/>
  <c r="M3228" i="1" s="1"/>
  <c r="J3229" i="1"/>
  <c r="M3229" i="1" s="1"/>
  <c r="J3230" i="1"/>
  <c r="M3230" i="1" s="1"/>
  <c r="J3231" i="1"/>
  <c r="M3231" i="1" s="1"/>
  <c r="J3232" i="1"/>
  <c r="M3232" i="1" s="1"/>
  <c r="J3233" i="1"/>
  <c r="M3233" i="1" s="1"/>
  <c r="J3234" i="1"/>
  <c r="M3234" i="1" s="1"/>
  <c r="J3235" i="1"/>
  <c r="M3235" i="1" s="1"/>
  <c r="J3236" i="1"/>
  <c r="M3236" i="1" s="1"/>
  <c r="J3237" i="1"/>
  <c r="M3237" i="1" s="1"/>
  <c r="J3238" i="1"/>
  <c r="M3238" i="1" s="1"/>
  <c r="J3239" i="1"/>
  <c r="M3239" i="1" s="1"/>
  <c r="J3240" i="1"/>
  <c r="M3240" i="1" s="1"/>
  <c r="J3241" i="1"/>
  <c r="M3241" i="1" s="1"/>
  <c r="J3242" i="1"/>
  <c r="M3242" i="1" s="1"/>
  <c r="J3243" i="1"/>
  <c r="M3243" i="1" s="1"/>
  <c r="A4651" i="12" l="1"/>
  <c r="A4652" i="12"/>
  <c r="A4653" i="12"/>
  <c r="A4654" i="12"/>
  <c r="A4655" i="12"/>
  <c r="A4656" i="12"/>
  <c r="A4657" i="12"/>
  <c r="A4658" i="12"/>
  <c r="A4659" i="12"/>
  <c r="A4660" i="12"/>
  <c r="A4661" i="12"/>
  <c r="A4662" i="12"/>
  <c r="A4663" i="12"/>
  <c r="A4664" i="12"/>
  <c r="A4665" i="12"/>
  <c r="A4666" i="12"/>
  <c r="A4667" i="12"/>
  <c r="A4668" i="12"/>
  <c r="A4669" i="12"/>
  <c r="A4670" i="12"/>
  <c r="A4671" i="12"/>
  <c r="A4672" i="12"/>
  <c r="A4673" i="12"/>
  <c r="A4674" i="12"/>
  <c r="A4675" i="12"/>
  <c r="A4676" i="12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J3186" i="1"/>
  <c r="M3186" i="1" s="1"/>
  <c r="J3187" i="1"/>
  <c r="M3187" i="1" s="1"/>
  <c r="J3188" i="1"/>
  <c r="M3188" i="1" s="1"/>
  <c r="J3189" i="1"/>
  <c r="M3189" i="1" s="1"/>
  <c r="J3190" i="1"/>
  <c r="M3190" i="1" s="1"/>
  <c r="J3191" i="1"/>
  <c r="M3191" i="1" s="1"/>
  <c r="J3192" i="1"/>
  <c r="M3192" i="1" s="1"/>
  <c r="J3193" i="1"/>
  <c r="M3193" i="1" s="1"/>
  <c r="J3194" i="1"/>
  <c r="M3194" i="1" s="1"/>
  <c r="J3195" i="1"/>
  <c r="M3195" i="1" s="1"/>
  <c r="J3196" i="1"/>
  <c r="M3196" i="1" s="1"/>
  <c r="J3197" i="1"/>
  <c r="M3197" i="1" s="1"/>
  <c r="J3198" i="1"/>
  <c r="M3198" i="1" s="1"/>
  <c r="J3199" i="1"/>
  <c r="M3199" i="1" s="1"/>
  <c r="J3200" i="1"/>
  <c r="M3200" i="1" s="1"/>
  <c r="J3201" i="1"/>
  <c r="M3201" i="1" s="1"/>
  <c r="J3202" i="1"/>
  <c r="M3202" i="1" s="1"/>
  <c r="J3203" i="1"/>
  <c r="M3203" i="1" s="1"/>
  <c r="J3204" i="1"/>
  <c r="M3204" i="1" s="1"/>
  <c r="J3205" i="1"/>
  <c r="M3205" i="1" s="1"/>
  <c r="J3206" i="1"/>
  <c r="M3206" i="1" s="1"/>
  <c r="J3207" i="1"/>
  <c r="M3207" i="1" s="1"/>
  <c r="J3208" i="1"/>
  <c r="M3208" i="1" s="1"/>
  <c r="J3209" i="1"/>
  <c r="M3209" i="1" s="1"/>
  <c r="J3210" i="1"/>
  <c r="M3210" i="1" s="1"/>
  <c r="J3211" i="1"/>
  <c r="M3211" i="1" s="1"/>
  <c r="A4625" i="12" l="1"/>
  <c r="A4626" i="12"/>
  <c r="A4627" i="12"/>
  <c r="A4628" i="12"/>
  <c r="A4629" i="12"/>
  <c r="A4630" i="12"/>
  <c r="A4631" i="12"/>
  <c r="A4632" i="12"/>
  <c r="A4633" i="12"/>
  <c r="A4634" i="12"/>
  <c r="A4635" i="12"/>
  <c r="A4636" i="12"/>
  <c r="A4637" i="12"/>
  <c r="A4638" i="12"/>
  <c r="A4639" i="12"/>
  <c r="A4640" i="12"/>
  <c r="A4641" i="12"/>
  <c r="A4642" i="12"/>
  <c r="A4643" i="12"/>
  <c r="A4644" i="12"/>
  <c r="A4645" i="12"/>
  <c r="A4646" i="12"/>
  <c r="A4647" i="12"/>
  <c r="A4648" i="12"/>
  <c r="A4649" i="12"/>
  <c r="A4650" i="12"/>
  <c r="B3160" i="1" l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J3160" i="1"/>
  <c r="M3160" i="1" s="1"/>
  <c r="J3161" i="1"/>
  <c r="M3161" i="1" s="1"/>
  <c r="J3162" i="1"/>
  <c r="M3162" i="1" s="1"/>
  <c r="J3163" i="1"/>
  <c r="M3163" i="1" s="1"/>
  <c r="J3164" i="1"/>
  <c r="M3164" i="1" s="1"/>
  <c r="J3165" i="1"/>
  <c r="M3165" i="1" s="1"/>
  <c r="J3166" i="1"/>
  <c r="M3166" i="1" s="1"/>
  <c r="J3167" i="1"/>
  <c r="M3167" i="1" s="1"/>
  <c r="J3168" i="1"/>
  <c r="M3168" i="1" s="1"/>
  <c r="J3169" i="1"/>
  <c r="M3169" i="1" s="1"/>
  <c r="J3170" i="1"/>
  <c r="M3170" i="1" s="1"/>
  <c r="J3171" i="1"/>
  <c r="M3171" i="1" s="1"/>
  <c r="J3172" i="1"/>
  <c r="M3172" i="1" s="1"/>
  <c r="J3173" i="1"/>
  <c r="M3173" i="1" s="1"/>
  <c r="J3174" i="1"/>
  <c r="M3174" i="1" s="1"/>
  <c r="J3175" i="1"/>
  <c r="M3175" i="1" s="1"/>
  <c r="J3176" i="1"/>
  <c r="M3176" i="1" s="1"/>
  <c r="J3177" i="1"/>
  <c r="M3177" i="1" s="1"/>
  <c r="J3178" i="1"/>
  <c r="M3178" i="1" s="1"/>
  <c r="J3179" i="1"/>
  <c r="M3179" i="1" s="1"/>
  <c r="J3180" i="1"/>
  <c r="M3180" i="1" s="1"/>
  <c r="J3181" i="1"/>
  <c r="M3181" i="1" s="1"/>
  <c r="J3182" i="1"/>
  <c r="M3182" i="1" s="1"/>
  <c r="J3183" i="1"/>
  <c r="M3183" i="1" s="1"/>
  <c r="J3184" i="1"/>
  <c r="M3184" i="1" s="1"/>
  <c r="J3185" i="1"/>
  <c r="M3185" i="1" s="1"/>
  <c r="A4597" i="12" l="1"/>
  <c r="A4598" i="12"/>
  <c r="A4599" i="12"/>
  <c r="A4600" i="12"/>
  <c r="A4601" i="12"/>
  <c r="A4602" i="12"/>
  <c r="A4603" i="12"/>
  <c r="A4604" i="12"/>
  <c r="A4605" i="12"/>
  <c r="A4606" i="12"/>
  <c r="A4607" i="12"/>
  <c r="A4608" i="12"/>
  <c r="A4609" i="12"/>
  <c r="A4610" i="12"/>
  <c r="A4611" i="12"/>
  <c r="A4612" i="12"/>
  <c r="A4613" i="12"/>
  <c r="A4614" i="12"/>
  <c r="A4615" i="12"/>
  <c r="A4616" i="12"/>
  <c r="A4617" i="12"/>
  <c r="A4618" i="12"/>
  <c r="A4619" i="12"/>
  <c r="A4620" i="12"/>
  <c r="A4621" i="12"/>
  <c r="A4622" i="12"/>
  <c r="A4623" i="12"/>
  <c r="A4624" i="12"/>
  <c r="B3132" i="1" l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J3132" i="1"/>
  <c r="J3133" i="1"/>
  <c r="M3133" i="1" s="1"/>
  <c r="J3134" i="1"/>
  <c r="M3134" i="1" s="1"/>
  <c r="J3135" i="1"/>
  <c r="M3135" i="1" s="1"/>
  <c r="J3136" i="1"/>
  <c r="M3136" i="1" s="1"/>
  <c r="J3137" i="1"/>
  <c r="M3137" i="1" s="1"/>
  <c r="J3138" i="1"/>
  <c r="M3138" i="1" s="1"/>
  <c r="J3139" i="1"/>
  <c r="M3139" i="1" s="1"/>
  <c r="J3140" i="1"/>
  <c r="M3140" i="1" s="1"/>
  <c r="J3141" i="1"/>
  <c r="M3141" i="1" s="1"/>
  <c r="J3142" i="1"/>
  <c r="M3142" i="1" s="1"/>
  <c r="J3143" i="1"/>
  <c r="M3143" i="1" s="1"/>
  <c r="J3144" i="1"/>
  <c r="M3144" i="1" s="1"/>
  <c r="J3145" i="1"/>
  <c r="M3145" i="1" s="1"/>
  <c r="J3146" i="1"/>
  <c r="M3146" i="1" s="1"/>
  <c r="J3147" i="1"/>
  <c r="M3147" i="1" s="1"/>
  <c r="J3148" i="1"/>
  <c r="M3148" i="1" s="1"/>
  <c r="J3149" i="1"/>
  <c r="M3149" i="1" s="1"/>
  <c r="J3150" i="1"/>
  <c r="M3150" i="1" s="1"/>
  <c r="J3151" i="1"/>
  <c r="M3151" i="1" s="1"/>
  <c r="J3152" i="1"/>
  <c r="M3152" i="1" s="1"/>
  <c r="J3153" i="1"/>
  <c r="M3153" i="1" s="1"/>
  <c r="J3154" i="1"/>
  <c r="M3154" i="1" s="1"/>
  <c r="J3155" i="1"/>
  <c r="M3155" i="1" s="1"/>
  <c r="J3156" i="1"/>
  <c r="M3156" i="1" s="1"/>
  <c r="J3157" i="1"/>
  <c r="M3157" i="1" s="1"/>
  <c r="J3158" i="1"/>
  <c r="M3158" i="1" s="1"/>
  <c r="J3159" i="1"/>
  <c r="M3159" i="1" s="1"/>
  <c r="M3132" i="1"/>
  <c r="A4565" i="12" l="1"/>
  <c r="A4566" i="12"/>
  <c r="A4567" i="12"/>
  <c r="A4568" i="12"/>
  <c r="A4569" i="12"/>
  <c r="A4570" i="12"/>
  <c r="A4571" i="12"/>
  <c r="A4572" i="12"/>
  <c r="A4573" i="12"/>
  <c r="A4574" i="12"/>
  <c r="A4575" i="12"/>
  <c r="A4576" i="12"/>
  <c r="A4577" i="12"/>
  <c r="A4578" i="12"/>
  <c r="A4579" i="12"/>
  <c r="A4580" i="12"/>
  <c r="A4581" i="12"/>
  <c r="A4582" i="12"/>
  <c r="A4583" i="12"/>
  <c r="A4584" i="12"/>
  <c r="A4585" i="12"/>
  <c r="A4586" i="12"/>
  <c r="A4587" i="12"/>
  <c r="A4588" i="12"/>
  <c r="A4589" i="12"/>
  <c r="A4590" i="12"/>
  <c r="A4591" i="12"/>
  <c r="A4592" i="12"/>
  <c r="A4593" i="12"/>
  <c r="A4594" i="12"/>
  <c r="A4595" i="12"/>
  <c r="A4596" i="12"/>
  <c r="B3100" i="1" l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J3100" i="1"/>
  <c r="M3100" i="1" s="1"/>
  <c r="J3101" i="1"/>
  <c r="M3101" i="1" s="1"/>
  <c r="J3102" i="1"/>
  <c r="M3102" i="1" s="1"/>
  <c r="J3103" i="1"/>
  <c r="M3103" i="1" s="1"/>
  <c r="J3104" i="1"/>
  <c r="M3104" i="1" s="1"/>
  <c r="J3105" i="1"/>
  <c r="M3105" i="1" s="1"/>
  <c r="J3106" i="1"/>
  <c r="M3106" i="1" s="1"/>
  <c r="J3107" i="1"/>
  <c r="M3107" i="1" s="1"/>
  <c r="J3108" i="1"/>
  <c r="M3108" i="1" s="1"/>
  <c r="J3109" i="1"/>
  <c r="M3109" i="1" s="1"/>
  <c r="J3110" i="1"/>
  <c r="M3110" i="1" s="1"/>
  <c r="J3111" i="1"/>
  <c r="M3111" i="1" s="1"/>
  <c r="J3112" i="1"/>
  <c r="M3112" i="1" s="1"/>
  <c r="J3113" i="1"/>
  <c r="M3113" i="1" s="1"/>
  <c r="J3114" i="1"/>
  <c r="M3114" i="1" s="1"/>
  <c r="J3115" i="1"/>
  <c r="M3115" i="1" s="1"/>
  <c r="J3116" i="1"/>
  <c r="M3116" i="1" s="1"/>
  <c r="J3117" i="1"/>
  <c r="M3117" i="1" s="1"/>
  <c r="J3118" i="1"/>
  <c r="M3118" i="1" s="1"/>
  <c r="J3119" i="1"/>
  <c r="M3119" i="1" s="1"/>
  <c r="J3120" i="1"/>
  <c r="M3120" i="1" s="1"/>
  <c r="J3121" i="1"/>
  <c r="M3121" i="1" s="1"/>
  <c r="J3122" i="1"/>
  <c r="M3122" i="1" s="1"/>
  <c r="J3123" i="1"/>
  <c r="M3123" i="1" s="1"/>
  <c r="J3124" i="1"/>
  <c r="M3124" i="1" s="1"/>
  <c r="J3125" i="1"/>
  <c r="M3125" i="1" s="1"/>
  <c r="J3126" i="1"/>
  <c r="M3126" i="1" s="1"/>
  <c r="J3127" i="1"/>
  <c r="M3127" i="1" s="1"/>
  <c r="J3128" i="1"/>
  <c r="M3128" i="1" s="1"/>
  <c r="J3129" i="1"/>
  <c r="M3129" i="1" s="1"/>
  <c r="J3130" i="1"/>
  <c r="M3130" i="1" s="1"/>
  <c r="J3131" i="1"/>
  <c r="M3131" i="1" s="1"/>
  <c r="A4530" i="12" l="1"/>
  <c r="A4531" i="12"/>
  <c r="A4532" i="12"/>
  <c r="A4533" i="12"/>
  <c r="A4534" i="12"/>
  <c r="A4535" i="12"/>
  <c r="A4536" i="12"/>
  <c r="A4537" i="12"/>
  <c r="A4538" i="12"/>
  <c r="A4539" i="12"/>
  <c r="A4540" i="12"/>
  <c r="A4541" i="12"/>
  <c r="A4542" i="12"/>
  <c r="A4543" i="12"/>
  <c r="A4544" i="12"/>
  <c r="A4545" i="12"/>
  <c r="A4546" i="12"/>
  <c r="A4547" i="12"/>
  <c r="A4548" i="12"/>
  <c r="A4549" i="12"/>
  <c r="A4550" i="12"/>
  <c r="A4551" i="12"/>
  <c r="A4552" i="12"/>
  <c r="A4553" i="12"/>
  <c r="A4554" i="12"/>
  <c r="A4555" i="12"/>
  <c r="A4556" i="12"/>
  <c r="A4557" i="12"/>
  <c r="A4558" i="12"/>
  <c r="A4559" i="12"/>
  <c r="A4560" i="12"/>
  <c r="A4561" i="12"/>
  <c r="A4562" i="12"/>
  <c r="A4563" i="12"/>
  <c r="A4564" i="12"/>
  <c r="B3065" i="1" l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J3065" i="1"/>
  <c r="M3065" i="1" s="1"/>
  <c r="J3066" i="1"/>
  <c r="M3066" i="1" s="1"/>
  <c r="J3067" i="1"/>
  <c r="M3067" i="1" s="1"/>
  <c r="J3068" i="1"/>
  <c r="M3068" i="1" s="1"/>
  <c r="J3069" i="1"/>
  <c r="M3069" i="1" s="1"/>
  <c r="J3070" i="1"/>
  <c r="M3070" i="1" s="1"/>
  <c r="J3071" i="1"/>
  <c r="M3071" i="1" s="1"/>
  <c r="J3072" i="1"/>
  <c r="M3072" i="1" s="1"/>
  <c r="J3073" i="1"/>
  <c r="M3073" i="1" s="1"/>
  <c r="J3074" i="1"/>
  <c r="M3074" i="1" s="1"/>
  <c r="J3075" i="1"/>
  <c r="M3075" i="1" s="1"/>
  <c r="J3076" i="1"/>
  <c r="M3076" i="1" s="1"/>
  <c r="J3077" i="1"/>
  <c r="M3077" i="1" s="1"/>
  <c r="J3078" i="1"/>
  <c r="M3078" i="1" s="1"/>
  <c r="J3079" i="1"/>
  <c r="M3079" i="1" s="1"/>
  <c r="J3080" i="1"/>
  <c r="M3080" i="1" s="1"/>
  <c r="J3081" i="1"/>
  <c r="M3081" i="1" s="1"/>
  <c r="J3082" i="1"/>
  <c r="M3082" i="1" s="1"/>
  <c r="J3083" i="1"/>
  <c r="M3083" i="1" s="1"/>
  <c r="J3084" i="1"/>
  <c r="M3084" i="1" s="1"/>
  <c r="J3085" i="1"/>
  <c r="M3085" i="1" s="1"/>
  <c r="J3086" i="1"/>
  <c r="M3086" i="1" s="1"/>
  <c r="J3087" i="1"/>
  <c r="M3087" i="1" s="1"/>
  <c r="J3088" i="1"/>
  <c r="M3088" i="1" s="1"/>
  <c r="J3089" i="1"/>
  <c r="M3089" i="1" s="1"/>
  <c r="J3090" i="1"/>
  <c r="M3090" i="1" s="1"/>
  <c r="J3091" i="1"/>
  <c r="M3091" i="1" s="1"/>
  <c r="J3092" i="1"/>
  <c r="M3092" i="1" s="1"/>
  <c r="J3093" i="1"/>
  <c r="M3093" i="1" s="1"/>
  <c r="J3094" i="1"/>
  <c r="M3094" i="1" s="1"/>
  <c r="J3095" i="1"/>
  <c r="M3095" i="1" s="1"/>
  <c r="J3096" i="1"/>
  <c r="M3096" i="1" s="1"/>
  <c r="J3097" i="1"/>
  <c r="M3097" i="1" s="1"/>
  <c r="J3098" i="1"/>
  <c r="M3098" i="1" s="1"/>
  <c r="J3099" i="1"/>
  <c r="M3099" i="1" s="1"/>
  <c r="A4510" i="12" l="1"/>
  <c r="A4511" i="12"/>
  <c r="A4512" i="12"/>
  <c r="A4513" i="12"/>
  <c r="A4514" i="12"/>
  <c r="A4515" i="12"/>
  <c r="A4516" i="12"/>
  <c r="A4517" i="12"/>
  <c r="A4518" i="12"/>
  <c r="A4519" i="12"/>
  <c r="A4520" i="12"/>
  <c r="A4521" i="12"/>
  <c r="A4522" i="12"/>
  <c r="A4523" i="12"/>
  <c r="A4524" i="12"/>
  <c r="A4525" i="12"/>
  <c r="A4526" i="12"/>
  <c r="A4527" i="12"/>
  <c r="A4528" i="12"/>
  <c r="A4529" i="12"/>
  <c r="B3045" i="1" l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J3045" i="1"/>
  <c r="M3045" i="1" s="1"/>
  <c r="J3046" i="1"/>
  <c r="M3046" i="1" s="1"/>
  <c r="J3047" i="1"/>
  <c r="M3047" i="1" s="1"/>
  <c r="J3048" i="1"/>
  <c r="M3048" i="1" s="1"/>
  <c r="J3049" i="1"/>
  <c r="M3049" i="1" s="1"/>
  <c r="J3050" i="1"/>
  <c r="M3050" i="1" s="1"/>
  <c r="J3051" i="1"/>
  <c r="M3051" i="1" s="1"/>
  <c r="J3052" i="1"/>
  <c r="M3052" i="1" s="1"/>
  <c r="J3053" i="1"/>
  <c r="M3053" i="1" s="1"/>
  <c r="J3054" i="1"/>
  <c r="M3054" i="1" s="1"/>
  <c r="J3055" i="1"/>
  <c r="M3055" i="1" s="1"/>
  <c r="J3056" i="1"/>
  <c r="M3056" i="1" s="1"/>
  <c r="J3057" i="1"/>
  <c r="M3057" i="1" s="1"/>
  <c r="J3058" i="1"/>
  <c r="M3058" i="1" s="1"/>
  <c r="J3059" i="1"/>
  <c r="M3059" i="1" s="1"/>
  <c r="J3060" i="1"/>
  <c r="M3060" i="1" s="1"/>
  <c r="J3061" i="1"/>
  <c r="M3061" i="1" s="1"/>
  <c r="J3062" i="1"/>
  <c r="M3062" i="1" s="1"/>
  <c r="J3063" i="1"/>
  <c r="M3063" i="1" s="1"/>
  <c r="J3064" i="1"/>
  <c r="M3064" i="1" s="1"/>
  <c r="A4478" i="12" l="1"/>
  <c r="A4479" i="12"/>
  <c r="A4480" i="12"/>
  <c r="A4481" i="12"/>
  <c r="A4482" i="12"/>
  <c r="A4483" i="12"/>
  <c r="A4484" i="12"/>
  <c r="A4485" i="12"/>
  <c r="A4486" i="12"/>
  <c r="A4487" i="12"/>
  <c r="A4488" i="12"/>
  <c r="A4489" i="12"/>
  <c r="A4490" i="12"/>
  <c r="A4491" i="12"/>
  <c r="A4492" i="12"/>
  <c r="A4493" i="12"/>
  <c r="A4494" i="12"/>
  <c r="A4495" i="12"/>
  <c r="A4496" i="12"/>
  <c r="A4497" i="12"/>
  <c r="A4498" i="12"/>
  <c r="A4499" i="12"/>
  <c r="A4500" i="12"/>
  <c r="A4501" i="12"/>
  <c r="A4502" i="12"/>
  <c r="A4503" i="12"/>
  <c r="A4504" i="12"/>
  <c r="A4505" i="12"/>
  <c r="A4506" i="12"/>
  <c r="A4507" i="12"/>
  <c r="A4508" i="12"/>
  <c r="A4509" i="12"/>
  <c r="J3016" i="1"/>
  <c r="M3016" i="1" s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J3013" i="1"/>
  <c r="M3013" i="1" s="1"/>
  <c r="J3014" i="1"/>
  <c r="M3014" i="1" s="1"/>
  <c r="J3015" i="1"/>
  <c r="M3015" i="1" s="1"/>
  <c r="J3017" i="1"/>
  <c r="M3017" i="1" s="1"/>
  <c r="J3018" i="1"/>
  <c r="M3018" i="1" s="1"/>
  <c r="J3019" i="1"/>
  <c r="M3019" i="1" s="1"/>
  <c r="J3020" i="1"/>
  <c r="M3020" i="1" s="1"/>
  <c r="J3021" i="1"/>
  <c r="M3021" i="1" s="1"/>
  <c r="J3022" i="1"/>
  <c r="M3022" i="1" s="1"/>
  <c r="J3023" i="1"/>
  <c r="M3023" i="1" s="1"/>
  <c r="J3024" i="1"/>
  <c r="M3024" i="1" s="1"/>
  <c r="J3025" i="1"/>
  <c r="M3025" i="1" s="1"/>
  <c r="J3026" i="1"/>
  <c r="M3026" i="1" s="1"/>
  <c r="J3027" i="1"/>
  <c r="M3027" i="1" s="1"/>
  <c r="J3028" i="1"/>
  <c r="M3028" i="1" s="1"/>
  <c r="J3029" i="1"/>
  <c r="M3029" i="1" s="1"/>
  <c r="J3030" i="1"/>
  <c r="M3030" i="1" s="1"/>
  <c r="J3031" i="1"/>
  <c r="M3031" i="1" s="1"/>
  <c r="J3032" i="1"/>
  <c r="M3032" i="1" s="1"/>
  <c r="J3033" i="1"/>
  <c r="M3033" i="1" s="1"/>
  <c r="J3034" i="1"/>
  <c r="M3034" i="1" s="1"/>
  <c r="J3035" i="1"/>
  <c r="M3035" i="1" s="1"/>
  <c r="J3036" i="1"/>
  <c r="M3036" i="1" s="1"/>
  <c r="J3037" i="1"/>
  <c r="M3037" i="1" s="1"/>
  <c r="J3038" i="1"/>
  <c r="M3038" i="1" s="1"/>
  <c r="J3039" i="1"/>
  <c r="M3039" i="1" s="1"/>
  <c r="J3040" i="1"/>
  <c r="M3040" i="1" s="1"/>
  <c r="J3041" i="1"/>
  <c r="M3041" i="1" s="1"/>
  <c r="J3042" i="1"/>
  <c r="M3042" i="1" s="1"/>
  <c r="J3043" i="1"/>
  <c r="M3043" i="1" s="1"/>
  <c r="J3044" i="1"/>
  <c r="M3044" i="1" s="1"/>
  <c r="G32" i="19"/>
  <c r="C32" i="19"/>
  <c r="C26" i="19"/>
  <c r="C20" i="19"/>
  <c r="C14" i="19"/>
  <c r="C8" i="19"/>
  <c r="H30" i="19"/>
  <c r="J30" i="19"/>
  <c r="J24" i="19"/>
  <c r="J18" i="19"/>
  <c r="J12" i="19"/>
  <c r="J6" i="19"/>
  <c r="D25" i="19"/>
  <c r="E29" i="19"/>
  <c r="E23" i="19"/>
  <c r="E17" i="19"/>
  <c r="E11" i="19"/>
  <c r="E5" i="19"/>
  <c r="D22" i="19"/>
  <c r="D15" i="19"/>
  <c r="D8" i="19"/>
  <c r="G25" i="19"/>
  <c r="F12" i="19"/>
  <c r="H20" i="19"/>
  <c r="G31" i="19"/>
  <c r="C31" i="19"/>
  <c r="C25" i="19"/>
  <c r="C19" i="19"/>
  <c r="C13" i="19"/>
  <c r="C7" i="19"/>
  <c r="H27" i="19"/>
  <c r="J29" i="19"/>
  <c r="J23" i="19"/>
  <c r="J17" i="19"/>
  <c r="J11" i="19"/>
  <c r="J5" i="19"/>
  <c r="H22" i="19"/>
  <c r="E28" i="19"/>
  <c r="E22" i="19"/>
  <c r="E16" i="19"/>
  <c r="E10" i="19"/>
  <c r="E4" i="19"/>
  <c r="D19" i="19"/>
  <c r="D11" i="19"/>
  <c r="D4" i="19"/>
  <c r="H8" i="19"/>
  <c r="D17" i="19"/>
  <c r="D24" i="19"/>
  <c r="F24" i="19"/>
  <c r="H12" i="19"/>
  <c r="G30" i="19"/>
  <c r="G24" i="19"/>
  <c r="G18" i="19"/>
  <c r="G12" i="19"/>
  <c r="G6" i="19"/>
  <c r="D26" i="19"/>
  <c r="F29" i="19"/>
  <c r="F23" i="19"/>
  <c r="F17" i="19"/>
  <c r="F11" i="19"/>
  <c r="F5" i="19"/>
  <c r="D21" i="19"/>
  <c r="I27" i="19"/>
  <c r="I21" i="19"/>
  <c r="I15" i="19"/>
  <c r="I9" i="19"/>
  <c r="I3" i="19"/>
  <c r="D13" i="19"/>
  <c r="H18" i="19"/>
  <c r="F7" i="19"/>
  <c r="G19" i="19"/>
  <c r="I4" i="19"/>
  <c r="C30" i="19"/>
  <c r="C24" i="19"/>
  <c r="C18" i="19"/>
  <c r="C12" i="19"/>
  <c r="C6" i="19"/>
  <c r="H24" i="19"/>
  <c r="J28" i="19"/>
  <c r="J22" i="19"/>
  <c r="J16" i="19"/>
  <c r="J10" i="19"/>
  <c r="J4" i="19"/>
  <c r="H19" i="19"/>
  <c r="E27" i="19"/>
  <c r="E21" i="19"/>
  <c r="E15" i="19"/>
  <c r="E9" i="19"/>
  <c r="E3" i="19"/>
  <c r="H6" i="19"/>
  <c r="D7" i="19"/>
  <c r="H9" i="19"/>
  <c r="F18" i="19"/>
  <c r="G29" i="19"/>
  <c r="G23" i="19"/>
  <c r="G17" i="19"/>
  <c r="G11" i="19"/>
  <c r="G5" i="19"/>
  <c r="D23" i="19"/>
  <c r="F28" i="19"/>
  <c r="F22" i="19"/>
  <c r="F16" i="19"/>
  <c r="F10" i="19"/>
  <c r="F4" i="19"/>
  <c r="I32" i="19"/>
  <c r="I26" i="19"/>
  <c r="I20" i="19"/>
  <c r="I14" i="19"/>
  <c r="I8" i="19"/>
  <c r="D32" i="19"/>
  <c r="H7" i="19"/>
  <c r="H4" i="19"/>
  <c r="H14" i="19"/>
  <c r="I11" i="19"/>
  <c r="G7" i="19"/>
  <c r="I28" i="19"/>
  <c r="C29" i="19"/>
  <c r="C23" i="19"/>
  <c r="C17" i="19"/>
  <c r="C11" i="19"/>
  <c r="C5" i="19"/>
  <c r="H21" i="19"/>
  <c r="J27" i="19"/>
  <c r="J21" i="19"/>
  <c r="J15" i="19"/>
  <c r="J9" i="19"/>
  <c r="J3" i="19"/>
  <c r="E32" i="19"/>
  <c r="E26" i="19"/>
  <c r="E20" i="19"/>
  <c r="E14" i="19"/>
  <c r="E8" i="19"/>
  <c r="D31" i="19"/>
  <c r="D18" i="19"/>
  <c r="D3" i="19"/>
  <c r="H10" i="19"/>
  <c r="F19" i="19"/>
  <c r="I5" i="19"/>
  <c r="F30" i="19"/>
  <c r="I22" i="19"/>
  <c r="G28" i="19"/>
  <c r="G22" i="19"/>
  <c r="G16" i="19"/>
  <c r="G10" i="19"/>
  <c r="G4" i="19"/>
  <c r="D20" i="19"/>
  <c r="F27" i="19"/>
  <c r="F21" i="19"/>
  <c r="F15" i="19"/>
  <c r="F9" i="19"/>
  <c r="F3" i="19"/>
  <c r="I31" i="19"/>
  <c r="I25" i="19"/>
  <c r="I19" i="19"/>
  <c r="I13" i="19"/>
  <c r="I7" i="19"/>
  <c r="H29" i="19"/>
  <c r="H15" i="19"/>
  <c r="H17" i="19"/>
  <c r="D9" i="19"/>
  <c r="D28" i="19"/>
  <c r="D16" i="19"/>
  <c r="D5" i="19"/>
  <c r="D10" i="19"/>
  <c r="F25" i="19"/>
  <c r="D27" i="19"/>
  <c r="H23" i="19"/>
  <c r="C28" i="19"/>
  <c r="C22" i="19"/>
  <c r="C16" i="19"/>
  <c r="C10" i="19"/>
  <c r="C4" i="19"/>
  <c r="J32" i="19"/>
  <c r="J26" i="19"/>
  <c r="J20" i="19"/>
  <c r="J14" i="19"/>
  <c r="J8" i="19"/>
  <c r="H32" i="19"/>
  <c r="E31" i="19"/>
  <c r="E25" i="19"/>
  <c r="E19" i="19"/>
  <c r="E13" i="19"/>
  <c r="E7" i="19"/>
  <c r="D14" i="19"/>
  <c r="H11" i="19"/>
  <c r="H31" i="19"/>
  <c r="I17" i="19"/>
  <c r="D29" i="19"/>
  <c r="I10" i="19"/>
  <c r="G27" i="19"/>
  <c r="G21" i="19"/>
  <c r="G15" i="19"/>
  <c r="G9" i="19"/>
  <c r="G3" i="19"/>
  <c r="F32" i="19"/>
  <c r="F26" i="19"/>
  <c r="F20" i="19"/>
  <c r="F14" i="19"/>
  <c r="F8" i="19"/>
  <c r="D30" i="19"/>
  <c r="I30" i="19"/>
  <c r="I24" i="19"/>
  <c r="I18" i="19"/>
  <c r="I12" i="19"/>
  <c r="I6" i="19"/>
  <c r="H26" i="19"/>
  <c r="H13" i="19"/>
  <c r="F31" i="19"/>
  <c r="I29" i="19"/>
  <c r="G13" i="19"/>
  <c r="I16" i="19"/>
  <c r="C27" i="19"/>
  <c r="C21" i="19"/>
  <c r="C15" i="19"/>
  <c r="C9" i="19"/>
  <c r="C3" i="19"/>
  <c r="J31" i="19"/>
  <c r="J25" i="19"/>
  <c r="J19" i="19"/>
  <c r="J13" i="19"/>
  <c r="J7" i="19"/>
  <c r="H28" i="19"/>
  <c r="E30" i="19"/>
  <c r="E24" i="19"/>
  <c r="E18" i="19"/>
  <c r="E12" i="19"/>
  <c r="E6" i="19"/>
  <c r="H25" i="19"/>
  <c r="D6" i="19"/>
  <c r="D12" i="19"/>
  <c r="H3" i="19"/>
  <c r="G26" i="19"/>
  <c r="G20" i="19"/>
  <c r="G14" i="19"/>
  <c r="G8" i="19"/>
  <c r="F13" i="19"/>
  <c r="I23" i="19"/>
  <c r="H16" i="19"/>
  <c r="F6" i="19"/>
  <c r="H5" i="19"/>
  <c r="M3" i="19" l="1"/>
  <c r="E33" i="19"/>
  <c r="I3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N3" i="19"/>
  <c r="F33" i="19"/>
  <c r="J3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C33" i="19"/>
  <c r="K3" i="19"/>
  <c r="L3" i="19"/>
  <c r="G33" i="19"/>
  <c r="K4" i="19"/>
  <c r="L4" i="19"/>
  <c r="K5" i="19"/>
  <c r="L5" i="19"/>
  <c r="K6" i="19"/>
  <c r="L6" i="19"/>
  <c r="K7" i="19"/>
  <c r="L7" i="19"/>
  <c r="K8" i="19"/>
  <c r="L8" i="19"/>
  <c r="K9" i="19"/>
  <c r="L9" i="19"/>
  <c r="K10" i="19"/>
  <c r="L10" i="19"/>
  <c r="K11" i="19"/>
  <c r="L11" i="19"/>
  <c r="K12" i="19"/>
  <c r="L12" i="19"/>
  <c r="K13" i="19"/>
  <c r="L13" i="19"/>
  <c r="K14" i="19"/>
  <c r="L14" i="19"/>
  <c r="K15" i="19"/>
  <c r="L15" i="19"/>
  <c r="K16" i="19"/>
  <c r="L16" i="19"/>
  <c r="K17" i="19"/>
  <c r="L17" i="19"/>
  <c r="K18" i="19"/>
  <c r="L18" i="19"/>
  <c r="K19" i="19"/>
  <c r="L19" i="19"/>
  <c r="K20" i="19"/>
  <c r="L20" i="19"/>
  <c r="K21" i="19"/>
  <c r="L21" i="19"/>
  <c r="K22" i="19"/>
  <c r="L22" i="19"/>
  <c r="K23" i="19"/>
  <c r="L23" i="19"/>
  <c r="K24" i="19"/>
  <c r="L24" i="19"/>
  <c r="K25" i="19"/>
  <c r="L25" i="19"/>
  <c r="K26" i="19"/>
  <c r="L26" i="19"/>
  <c r="K27" i="19"/>
  <c r="L27" i="19"/>
  <c r="K28" i="19"/>
  <c r="L28" i="19"/>
  <c r="K29" i="19"/>
  <c r="L29" i="19"/>
  <c r="K30" i="19"/>
  <c r="L30" i="19"/>
  <c r="K31" i="19"/>
  <c r="L31" i="19"/>
  <c r="K32" i="19"/>
  <c r="L32" i="19"/>
  <c r="N33" i="19" l="1"/>
  <c r="M33" i="19"/>
  <c r="K33" i="19"/>
  <c r="A4444" i="12" l="1"/>
  <c r="A4445" i="12"/>
  <c r="A4446" i="12"/>
  <c r="A4447" i="12"/>
  <c r="A4448" i="12"/>
  <c r="A4449" i="12"/>
  <c r="A4450" i="12"/>
  <c r="A4451" i="12"/>
  <c r="A4452" i="12"/>
  <c r="A4453" i="12"/>
  <c r="A4454" i="12"/>
  <c r="A4455" i="12"/>
  <c r="A4456" i="12"/>
  <c r="A4457" i="12"/>
  <c r="A4458" i="12"/>
  <c r="A4459" i="12"/>
  <c r="A4460" i="12"/>
  <c r="A4461" i="12"/>
  <c r="A4462" i="12"/>
  <c r="A4463" i="12"/>
  <c r="A4464" i="12"/>
  <c r="A4465" i="12"/>
  <c r="A4466" i="12"/>
  <c r="A4467" i="12"/>
  <c r="A4468" i="12"/>
  <c r="A4469" i="12"/>
  <c r="A4470" i="12"/>
  <c r="A4471" i="12"/>
  <c r="A4472" i="12"/>
  <c r="A4473" i="12"/>
  <c r="A4474" i="12"/>
  <c r="A4475" i="12"/>
  <c r="A4476" i="12"/>
  <c r="A4477" i="12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J2979" i="1"/>
  <c r="M2979" i="1" s="1"/>
  <c r="J2980" i="1"/>
  <c r="M2980" i="1" s="1"/>
  <c r="J2981" i="1"/>
  <c r="M2981" i="1" s="1"/>
  <c r="J2982" i="1"/>
  <c r="M2982" i="1" s="1"/>
  <c r="J2983" i="1"/>
  <c r="M2983" i="1" s="1"/>
  <c r="J2984" i="1"/>
  <c r="M2984" i="1" s="1"/>
  <c r="J2985" i="1"/>
  <c r="M2985" i="1" s="1"/>
  <c r="J2986" i="1"/>
  <c r="M2986" i="1" s="1"/>
  <c r="J2987" i="1"/>
  <c r="M2987" i="1" s="1"/>
  <c r="J2988" i="1"/>
  <c r="M2988" i="1" s="1"/>
  <c r="J2989" i="1"/>
  <c r="M2989" i="1" s="1"/>
  <c r="J2990" i="1"/>
  <c r="M2990" i="1" s="1"/>
  <c r="J2991" i="1"/>
  <c r="M2991" i="1" s="1"/>
  <c r="J2992" i="1"/>
  <c r="M2992" i="1" s="1"/>
  <c r="J2993" i="1"/>
  <c r="M2993" i="1" s="1"/>
  <c r="J2994" i="1"/>
  <c r="M2994" i="1" s="1"/>
  <c r="J2995" i="1"/>
  <c r="M2995" i="1" s="1"/>
  <c r="J2996" i="1"/>
  <c r="M2996" i="1" s="1"/>
  <c r="J2997" i="1"/>
  <c r="M2997" i="1" s="1"/>
  <c r="J2998" i="1"/>
  <c r="M2998" i="1" s="1"/>
  <c r="J2999" i="1"/>
  <c r="M2999" i="1" s="1"/>
  <c r="J3000" i="1"/>
  <c r="M3000" i="1" s="1"/>
  <c r="J3001" i="1"/>
  <c r="M3001" i="1" s="1"/>
  <c r="J3002" i="1"/>
  <c r="M3002" i="1" s="1"/>
  <c r="J3003" i="1"/>
  <c r="M3003" i="1" s="1"/>
  <c r="J3004" i="1"/>
  <c r="M3004" i="1" s="1"/>
  <c r="J3005" i="1"/>
  <c r="M3005" i="1" s="1"/>
  <c r="J3006" i="1"/>
  <c r="M3006" i="1" s="1"/>
  <c r="J3007" i="1"/>
  <c r="M3007" i="1" s="1"/>
  <c r="J3008" i="1"/>
  <c r="M3008" i="1" s="1"/>
  <c r="J3009" i="1"/>
  <c r="M3009" i="1" s="1"/>
  <c r="J3010" i="1"/>
  <c r="M3010" i="1" s="1"/>
  <c r="J3011" i="1"/>
  <c r="M3011" i="1" s="1"/>
  <c r="J3012" i="1"/>
  <c r="M3012" i="1" s="1"/>
  <c r="A4412" i="12" l="1"/>
  <c r="A4413" i="12"/>
  <c r="A4414" i="12"/>
  <c r="A4415" i="12"/>
  <c r="A4416" i="12"/>
  <c r="A4417" i="12"/>
  <c r="A4418" i="12"/>
  <c r="A4419" i="12"/>
  <c r="A4420" i="12"/>
  <c r="A4421" i="12"/>
  <c r="A4422" i="12"/>
  <c r="A4423" i="12"/>
  <c r="A4424" i="12"/>
  <c r="A4425" i="12"/>
  <c r="A4426" i="12"/>
  <c r="A4427" i="12"/>
  <c r="A4428" i="12"/>
  <c r="A4429" i="12"/>
  <c r="A4430" i="12"/>
  <c r="A4431" i="12"/>
  <c r="A4432" i="12"/>
  <c r="A4433" i="12"/>
  <c r="A4434" i="12"/>
  <c r="A4435" i="12"/>
  <c r="A4436" i="12"/>
  <c r="A4437" i="12"/>
  <c r="A4438" i="12"/>
  <c r="A4439" i="12"/>
  <c r="A4440" i="12"/>
  <c r="A4441" i="12"/>
  <c r="A4442" i="12"/>
  <c r="A4443" i="12"/>
  <c r="B2947" i="1" l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J2947" i="1"/>
  <c r="M2947" i="1" s="1"/>
  <c r="J2948" i="1"/>
  <c r="M2948" i="1" s="1"/>
  <c r="J2949" i="1"/>
  <c r="M2949" i="1" s="1"/>
  <c r="J2950" i="1"/>
  <c r="M2950" i="1" s="1"/>
  <c r="J2951" i="1"/>
  <c r="M2951" i="1" s="1"/>
  <c r="J2952" i="1"/>
  <c r="M2952" i="1" s="1"/>
  <c r="J2953" i="1"/>
  <c r="M2953" i="1" s="1"/>
  <c r="J2954" i="1"/>
  <c r="M2954" i="1" s="1"/>
  <c r="J2955" i="1"/>
  <c r="M2955" i="1" s="1"/>
  <c r="J2956" i="1"/>
  <c r="M2956" i="1" s="1"/>
  <c r="J2957" i="1"/>
  <c r="M2957" i="1" s="1"/>
  <c r="J2958" i="1"/>
  <c r="M2958" i="1" s="1"/>
  <c r="J2959" i="1"/>
  <c r="M2959" i="1" s="1"/>
  <c r="J2960" i="1"/>
  <c r="M2960" i="1" s="1"/>
  <c r="J2961" i="1"/>
  <c r="M2961" i="1" s="1"/>
  <c r="J2962" i="1"/>
  <c r="M2962" i="1" s="1"/>
  <c r="J2963" i="1"/>
  <c r="M2963" i="1" s="1"/>
  <c r="J2964" i="1"/>
  <c r="M2964" i="1" s="1"/>
  <c r="J2965" i="1"/>
  <c r="M2965" i="1" s="1"/>
  <c r="J2966" i="1"/>
  <c r="M2966" i="1" s="1"/>
  <c r="J2967" i="1"/>
  <c r="M2967" i="1" s="1"/>
  <c r="J2968" i="1"/>
  <c r="M2968" i="1" s="1"/>
  <c r="J2969" i="1"/>
  <c r="M2969" i="1" s="1"/>
  <c r="J2970" i="1"/>
  <c r="M2970" i="1" s="1"/>
  <c r="J2971" i="1"/>
  <c r="M2971" i="1" s="1"/>
  <c r="J2972" i="1"/>
  <c r="M2972" i="1" s="1"/>
  <c r="J2973" i="1"/>
  <c r="M2973" i="1" s="1"/>
  <c r="J2974" i="1"/>
  <c r="M2974" i="1" s="1"/>
  <c r="J2975" i="1"/>
  <c r="M2975" i="1" s="1"/>
  <c r="J2976" i="1"/>
  <c r="M2976" i="1" s="1"/>
  <c r="J2977" i="1"/>
  <c r="M2977" i="1" s="1"/>
  <c r="J2978" i="1"/>
  <c r="M2978" i="1" s="1"/>
  <c r="A4406" i="12" l="1"/>
  <c r="A4407" i="12"/>
  <c r="A4408" i="12"/>
  <c r="A4409" i="12"/>
  <c r="A4410" i="12"/>
  <c r="A4411" i="12"/>
  <c r="B2941" i="1" l="1"/>
  <c r="B2942" i="1"/>
  <c r="B2943" i="1"/>
  <c r="B2944" i="1"/>
  <c r="B2945" i="1"/>
  <c r="B2946" i="1"/>
  <c r="J2941" i="1"/>
  <c r="M2941" i="1" s="1"/>
  <c r="J2942" i="1"/>
  <c r="M2942" i="1" s="1"/>
  <c r="J2943" i="1"/>
  <c r="M2943" i="1" s="1"/>
  <c r="J2944" i="1"/>
  <c r="M2944" i="1" s="1"/>
  <c r="J2945" i="1"/>
  <c r="M2945" i="1" s="1"/>
  <c r="J2946" i="1"/>
  <c r="M2946" i="1" s="1"/>
  <c r="A4400" i="12" l="1"/>
  <c r="A4401" i="12"/>
  <c r="A4402" i="12"/>
  <c r="A4403" i="12"/>
  <c r="A4404" i="12"/>
  <c r="A4405" i="12"/>
  <c r="B2935" i="1"/>
  <c r="B2936" i="1"/>
  <c r="B2937" i="1"/>
  <c r="B2938" i="1"/>
  <c r="B2939" i="1"/>
  <c r="B2940" i="1"/>
  <c r="J2935" i="1"/>
  <c r="M2935" i="1" s="1"/>
  <c r="J2936" i="1"/>
  <c r="M2936" i="1" s="1"/>
  <c r="J2937" i="1"/>
  <c r="M2937" i="1" s="1"/>
  <c r="J2938" i="1"/>
  <c r="M2938" i="1" s="1"/>
  <c r="J2939" i="1"/>
  <c r="M2939" i="1" s="1"/>
  <c r="J2940" i="1"/>
  <c r="M2940" i="1" s="1"/>
  <c r="A4376" i="12" l="1"/>
  <c r="A4377" i="12"/>
  <c r="A4378" i="12"/>
  <c r="A4379" i="12"/>
  <c r="A4380" i="12"/>
  <c r="A4381" i="12"/>
  <c r="A4382" i="12"/>
  <c r="A4383" i="12"/>
  <c r="A4384" i="12"/>
  <c r="A4385" i="12"/>
  <c r="A4386" i="12"/>
  <c r="A4387" i="12"/>
  <c r="A4388" i="12"/>
  <c r="A4389" i="12"/>
  <c r="A4390" i="12"/>
  <c r="A4391" i="12"/>
  <c r="A4392" i="12"/>
  <c r="A4393" i="12"/>
  <c r="A4394" i="12"/>
  <c r="A4395" i="12"/>
  <c r="A4396" i="12"/>
  <c r="A4397" i="12"/>
  <c r="A4398" i="12"/>
  <c r="A4399" i="12"/>
  <c r="B2911" i="1" l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J2911" i="1"/>
  <c r="M2911" i="1" s="1"/>
  <c r="J2912" i="1"/>
  <c r="M2912" i="1" s="1"/>
  <c r="J2913" i="1"/>
  <c r="M2913" i="1" s="1"/>
  <c r="J2914" i="1"/>
  <c r="M2914" i="1" s="1"/>
  <c r="J2915" i="1"/>
  <c r="M2915" i="1" s="1"/>
  <c r="J2916" i="1"/>
  <c r="M2916" i="1" s="1"/>
  <c r="J2917" i="1"/>
  <c r="M2917" i="1" s="1"/>
  <c r="J2918" i="1"/>
  <c r="M2918" i="1" s="1"/>
  <c r="J2919" i="1"/>
  <c r="M2919" i="1" s="1"/>
  <c r="J2920" i="1"/>
  <c r="M2920" i="1" s="1"/>
  <c r="J2921" i="1"/>
  <c r="M2921" i="1" s="1"/>
  <c r="J2922" i="1"/>
  <c r="M2922" i="1" s="1"/>
  <c r="J2923" i="1"/>
  <c r="M2923" i="1" s="1"/>
  <c r="J2924" i="1"/>
  <c r="M2924" i="1" s="1"/>
  <c r="J2925" i="1"/>
  <c r="M2925" i="1" s="1"/>
  <c r="J2926" i="1"/>
  <c r="M2926" i="1" s="1"/>
  <c r="J2927" i="1"/>
  <c r="M2927" i="1" s="1"/>
  <c r="J2928" i="1"/>
  <c r="M2928" i="1" s="1"/>
  <c r="J2929" i="1"/>
  <c r="M2929" i="1" s="1"/>
  <c r="J2930" i="1"/>
  <c r="M2930" i="1" s="1"/>
  <c r="J2931" i="1"/>
  <c r="M2931" i="1" s="1"/>
  <c r="J2932" i="1"/>
  <c r="M2932" i="1" s="1"/>
  <c r="J2933" i="1"/>
  <c r="M2933" i="1" s="1"/>
  <c r="J2934" i="1"/>
  <c r="M2934" i="1" s="1"/>
  <c r="A4351" i="12" l="1"/>
  <c r="A4352" i="12"/>
  <c r="A4353" i="12"/>
  <c r="A4354" i="12"/>
  <c r="A4355" i="12"/>
  <c r="A4356" i="12"/>
  <c r="A4357" i="12"/>
  <c r="A4358" i="12"/>
  <c r="A4359" i="12"/>
  <c r="A4360" i="12"/>
  <c r="A4361" i="12"/>
  <c r="A4362" i="12"/>
  <c r="A4363" i="12"/>
  <c r="A4364" i="12"/>
  <c r="A4365" i="12"/>
  <c r="A4366" i="12"/>
  <c r="A4367" i="12"/>
  <c r="A4368" i="12"/>
  <c r="A4369" i="12"/>
  <c r="A4370" i="12"/>
  <c r="A4371" i="12"/>
  <c r="A4372" i="12"/>
  <c r="A4373" i="12"/>
  <c r="A4374" i="12"/>
  <c r="A4375" i="12"/>
  <c r="B2886" i="1" l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J2886" i="1"/>
  <c r="M2886" i="1" s="1"/>
  <c r="J2887" i="1"/>
  <c r="M2887" i="1" s="1"/>
  <c r="J2888" i="1"/>
  <c r="M2888" i="1" s="1"/>
  <c r="J2889" i="1"/>
  <c r="M2889" i="1" s="1"/>
  <c r="J2890" i="1"/>
  <c r="M2890" i="1" s="1"/>
  <c r="J2891" i="1"/>
  <c r="M2891" i="1" s="1"/>
  <c r="J2892" i="1"/>
  <c r="M2892" i="1" s="1"/>
  <c r="J2893" i="1"/>
  <c r="M2893" i="1" s="1"/>
  <c r="J2894" i="1"/>
  <c r="M2894" i="1" s="1"/>
  <c r="J2895" i="1"/>
  <c r="M2895" i="1" s="1"/>
  <c r="J2896" i="1"/>
  <c r="M2896" i="1" s="1"/>
  <c r="J2897" i="1"/>
  <c r="M2897" i="1" s="1"/>
  <c r="J2898" i="1"/>
  <c r="M2898" i="1" s="1"/>
  <c r="J2899" i="1"/>
  <c r="M2899" i="1" s="1"/>
  <c r="J2900" i="1"/>
  <c r="M2900" i="1" s="1"/>
  <c r="J2901" i="1"/>
  <c r="M2901" i="1" s="1"/>
  <c r="J2902" i="1"/>
  <c r="M2902" i="1" s="1"/>
  <c r="J2903" i="1"/>
  <c r="M2903" i="1" s="1"/>
  <c r="J2904" i="1"/>
  <c r="M2904" i="1" s="1"/>
  <c r="J2905" i="1"/>
  <c r="M2905" i="1" s="1"/>
  <c r="J2906" i="1"/>
  <c r="M2906" i="1" s="1"/>
  <c r="J2907" i="1"/>
  <c r="M2907" i="1" s="1"/>
  <c r="J2908" i="1"/>
  <c r="M2908" i="1" s="1"/>
  <c r="J2909" i="1"/>
  <c r="M2909" i="1" s="1"/>
  <c r="J2910" i="1"/>
  <c r="M2910" i="1" s="1"/>
  <c r="A4318" i="12" l="1"/>
  <c r="A4319" i="12"/>
  <c r="A4320" i="12"/>
  <c r="A4321" i="12"/>
  <c r="A4322" i="12"/>
  <c r="A4323" i="12"/>
  <c r="A4324" i="12"/>
  <c r="A4325" i="12"/>
  <c r="A4326" i="12"/>
  <c r="A4327" i="12"/>
  <c r="A4328" i="12"/>
  <c r="A4329" i="12"/>
  <c r="A4330" i="12"/>
  <c r="A4331" i="12"/>
  <c r="A4332" i="12"/>
  <c r="A4333" i="12"/>
  <c r="A4334" i="12"/>
  <c r="A4335" i="12"/>
  <c r="A4336" i="12"/>
  <c r="A4337" i="12"/>
  <c r="A4338" i="12"/>
  <c r="A4339" i="12"/>
  <c r="A4340" i="12"/>
  <c r="A4341" i="12"/>
  <c r="A4342" i="12"/>
  <c r="A4343" i="12"/>
  <c r="A4344" i="12"/>
  <c r="A4345" i="12"/>
  <c r="A4346" i="12"/>
  <c r="A4347" i="12"/>
  <c r="A4348" i="12"/>
  <c r="A4349" i="12"/>
  <c r="A4350" i="12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J2853" i="1"/>
  <c r="M2853" i="1" s="1"/>
  <c r="J2854" i="1"/>
  <c r="M2854" i="1" s="1"/>
  <c r="J2855" i="1"/>
  <c r="M2855" i="1" s="1"/>
  <c r="J2856" i="1"/>
  <c r="M2856" i="1" s="1"/>
  <c r="J2857" i="1"/>
  <c r="M2857" i="1" s="1"/>
  <c r="J2858" i="1"/>
  <c r="M2858" i="1" s="1"/>
  <c r="J2859" i="1"/>
  <c r="M2859" i="1" s="1"/>
  <c r="J2860" i="1"/>
  <c r="M2860" i="1" s="1"/>
  <c r="J2861" i="1"/>
  <c r="M2861" i="1" s="1"/>
  <c r="J2862" i="1"/>
  <c r="M2862" i="1" s="1"/>
  <c r="J2863" i="1"/>
  <c r="M2863" i="1" s="1"/>
  <c r="J2864" i="1"/>
  <c r="M2864" i="1" s="1"/>
  <c r="J2865" i="1"/>
  <c r="M2865" i="1" s="1"/>
  <c r="J2866" i="1"/>
  <c r="M2866" i="1" s="1"/>
  <c r="J2867" i="1"/>
  <c r="M2867" i="1" s="1"/>
  <c r="J2868" i="1"/>
  <c r="M2868" i="1" s="1"/>
  <c r="J2869" i="1"/>
  <c r="M2869" i="1" s="1"/>
  <c r="J2870" i="1"/>
  <c r="M2870" i="1" s="1"/>
  <c r="J2871" i="1"/>
  <c r="M2871" i="1" s="1"/>
  <c r="J2872" i="1"/>
  <c r="M2872" i="1" s="1"/>
  <c r="J2873" i="1"/>
  <c r="M2873" i="1" s="1"/>
  <c r="J2874" i="1"/>
  <c r="M2874" i="1" s="1"/>
  <c r="J2875" i="1"/>
  <c r="M2875" i="1" s="1"/>
  <c r="J2876" i="1"/>
  <c r="M2876" i="1" s="1"/>
  <c r="J2877" i="1"/>
  <c r="M2877" i="1" s="1"/>
  <c r="J2878" i="1"/>
  <c r="M2878" i="1" s="1"/>
  <c r="J2879" i="1"/>
  <c r="M2879" i="1" s="1"/>
  <c r="J2880" i="1"/>
  <c r="M2880" i="1" s="1"/>
  <c r="J2881" i="1"/>
  <c r="M2881" i="1" s="1"/>
  <c r="J2882" i="1"/>
  <c r="M2882" i="1" s="1"/>
  <c r="J2883" i="1"/>
  <c r="M2883" i="1" s="1"/>
  <c r="J2884" i="1"/>
  <c r="M2884" i="1" s="1"/>
  <c r="J2885" i="1"/>
  <c r="M2885" i="1" s="1"/>
  <c r="A4301" i="12" l="1"/>
  <c r="A4302" i="12"/>
  <c r="A4303" i="12"/>
  <c r="A4304" i="12"/>
  <c r="A4305" i="12"/>
  <c r="A4306" i="12"/>
  <c r="A4307" i="12"/>
  <c r="A4308" i="12"/>
  <c r="A4309" i="12"/>
  <c r="A4310" i="12"/>
  <c r="A4311" i="12"/>
  <c r="A4312" i="12"/>
  <c r="A4313" i="12"/>
  <c r="A4314" i="12"/>
  <c r="A4315" i="12"/>
  <c r="A4316" i="12"/>
  <c r="A4317" i="12"/>
  <c r="A4291" i="12"/>
  <c r="A4292" i="12"/>
  <c r="A4293" i="12"/>
  <c r="A4294" i="12"/>
  <c r="A4295" i="12"/>
  <c r="A4296" i="12"/>
  <c r="A4297" i="12"/>
  <c r="A4298" i="12"/>
  <c r="A4299" i="12"/>
  <c r="A4300" i="12"/>
  <c r="B2826" i="1" l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J2826" i="1"/>
  <c r="M2826" i="1" s="1"/>
  <c r="J2827" i="1"/>
  <c r="M2827" i="1" s="1"/>
  <c r="J2828" i="1"/>
  <c r="M2828" i="1" s="1"/>
  <c r="J2829" i="1"/>
  <c r="M2829" i="1" s="1"/>
  <c r="J2830" i="1"/>
  <c r="M2830" i="1" s="1"/>
  <c r="J2831" i="1"/>
  <c r="M2831" i="1" s="1"/>
  <c r="J2832" i="1"/>
  <c r="M2832" i="1" s="1"/>
  <c r="J2833" i="1"/>
  <c r="M2833" i="1" s="1"/>
  <c r="J2834" i="1"/>
  <c r="M2834" i="1" s="1"/>
  <c r="J2835" i="1"/>
  <c r="M2835" i="1" s="1"/>
  <c r="J2836" i="1"/>
  <c r="M2836" i="1" s="1"/>
  <c r="J2837" i="1"/>
  <c r="M2837" i="1" s="1"/>
  <c r="J2838" i="1"/>
  <c r="M2838" i="1" s="1"/>
  <c r="J2839" i="1"/>
  <c r="M2839" i="1" s="1"/>
  <c r="J2840" i="1"/>
  <c r="M2840" i="1" s="1"/>
  <c r="J2841" i="1"/>
  <c r="M2841" i="1" s="1"/>
  <c r="J2842" i="1"/>
  <c r="M2842" i="1" s="1"/>
  <c r="J2843" i="1"/>
  <c r="M2843" i="1" s="1"/>
  <c r="J2844" i="1"/>
  <c r="M2844" i="1" s="1"/>
  <c r="J2845" i="1"/>
  <c r="M2845" i="1" s="1"/>
  <c r="J2846" i="1"/>
  <c r="M2846" i="1" s="1"/>
  <c r="J2847" i="1"/>
  <c r="M2847" i="1" s="1"/>
  <c r="J2848" i="1"/>
  <c r="M2848" i="1" s="1"/>
  <c r="J2849" i="1"/>
  <c r="M2849" i="1" s="1"/>
  <c r="J2850" i="1"/>
  <c r="M2850" i="1" s="1"/>
  <c r="J2851" i="1"/>
  <c r="M2851" i="1" s="1"/>
  <c r="J2852" i="1"/>
  <c r="M2852" i="1" s="1"/>
  <c r="A4256" i="12" l="1"/>
  <c r="A4257" i="12"/>
  <c r="A4258" i="12"/>
  <c r="A4259" i="12"/>
  <c r="A4260" i="12"/>
  <c r="A4261" i="12"/>
  <c r="A4262" i="12"/>
  <c r="A4263" i="12"/>
  <c r="A4264" i="12"/>
  <c r="A4265" i="12"/>
  <c r="A4266" i="12"/>
  <c r="A4267" i="12"/>
  <c r="A4268" i="12"/>
  <c r="A4269" i="12"/>
  <c r="A4270" i="12"/>
  <c r="A4271" i="12"/>
  <c r="A4272" i="12"/>
  <c r="A4273" i="12"/>
  <c r="A4274" i="12"/>
  <c r="A4275" i="12"/>
  <c r="A4276" i="12"/>
  <c r="A4277" i="12"/>
  <c r="A4278" i="12"/>
  <c r="A4279" i="12"/>
  <c r="A4280" i="12"/>
  <c r="A4281" i="12"/>
  <c r="A4282" i="12"/>
  <c r="A4283" i="12"/>
  <c r="A4284" i="12"/>
  <c r="A4285" i="12"/>
  <c r="A4286" i="12"/>
  <c r="A4287" i="12"/>
  <c r="A4288" i="12"/>
  <c r="A4289" i="12"/>
  <c r="A4290" i="12"/>
  <c r="B2823" i="1" l="1"/>
  <c r="J2823" i="1"/>
  <c r="M2823" i="1" s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4" i="1"/>
  <c r="B2825" i="1"/>
  <c r="J2791" i="1"/>
  <c r="M2791" i="1" s="1"/>
  <c r="J2792" i="1"/>
  <c r="M2792" i="1" s="1"/>
  <c r="J2793" i="1"/>
  <c r="J2794" i="1"/>
  <c r="M2794" i="1" s="1"/>
  <c r="J2795" i="1"/>
  <c r="M2795" i="1" s="1"/>
  <c r="J2796" i="1"/>
  <c r="M2796" i="1" s="1"/>
  <c r="J2797" i="1"/>
  <c r="M2797" i="1" s="1"/>
  <c r="J2798" i="1"/>
  <c r="M2798" i="1" s="1"/>
  <c r="J2799" i="1"/>
  <c r="M2799" i="1" s="1"/>
  <c r="J2800" i="1"/>
  <c r="M2800" i="1" s="1"/>
  <c r="J2801" i="1"/>
  <c r="M2801" i="1" s="1"/>
  <c r="J2802" i="1"/>
  <c r="M2802" i="1" s="1"/>
  <c r="J2803" i="1"/>
  <c r="M2803" i="1" s="1"/>
  <c r="J2804" i="1"/>
  <c r="M2804" i="1" s="1"/>
  <c r="J2805" i="1"/>
  <c r="M2805" i="1" s="1"/>
  <c r="J2806" i="1"/>
  <c r="M2806" i="1" s="1"/>
  <c r="J2807" i="1"/>
  <c r="M2807" i="1" s="1"/>
  <c r="J2808" i="1"/>
  <c r="M2808" i="1" s="1"/>
  <c r="J2809" i="1"/>
  <c r="M2809" i="1" s="1"/>
  <c r="J2810" i="1"/>
  <c r="J2811" i="1"/>
  <c r="M2811" i="1" s="1"/>
  <c r="J2812" i="1"/>
  <c r="M2812" i="1" s="1"/>
  <c r="J2813" i="1"/>
  <c r="M2813" i="1" s="1"/>
  <c r="J2814" i="1"/>
  <c r="M2814" i="1" s="1"/>
  <c r="J2815" i="1"/>
  <c r="M2815" i="1" s="1"/>
  <c r="J2816" i="1"/>
  <c r="M2816" i="1" s="1"/>
  <c r="J2817" i="1"/>
  <c r="M2817" i="1" s="1"/>
  <c r="J2818" i="1"/>
  <c r="M2818" i="1" s="1"/>
  <c r="J2819" i="1"/>
  <c r="M2819" i="1" s="1"/>
  <c r="J2820" i="1"/>
  <c r="M2820" i="1" s="1"/>
  <c r="J2821" i="1"/>
  <c r="M2821" i="1" s="1"/>
  <c r="J2822" i="1"/>
  <c r="M2822" i="1" s="1"/>
  <c r="J2824" i="1"/>
  <c r="M2824" i="1" s="1"/>
  <c r="J2825" i="1"/>
  <c r="M2825" i="1" s="1"/>
  <c r="M2793" i="1"/>
  <c r="M2810" i="1"/>
  <c r="A4230" i="12" l="1"/>
  <c r="A4231" i="12"/>
  <c r="A4232" i="12"/>
  <c r="A4233" i="12"/>
  <c r="A4234" i="12"/>
  <c r="A4235" i="12"/>
  <c r="A4236" i="12"/>
  <c r="A4237" i="12"/>
  <c r="A4238" i="12"/>
  <c r="A4239" i="12"/>
  <c r="A4240" i="12"/>
  <c r="A4241" i="12"/>
  <c r="A4242" i="12"/>
  <c r="A4243" i="12"/>
  <c r="A4244" i="12"/>
  <c r="A4245" i="12"/>
  <c r="A4246" i="12"/>
  <c r="A4247" i="12"/>
  <c r="A4248" i="12"/>
  <c r="A4249" i="12"/>
  <c r="A4250" i="12"/>
  <c r="A4251" i="12"/>
  <c r="A4252" i="12"/>
  <c r="A4253" i="12"/>
  <c r="A4254" i="12"/>
  <c r="A4255" i="12"/>
  <c r="B2765" i="1" l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J2765" i="1"/>
  <c r="M2765" i="1" s="1"/>
  <c r="J2766" i="1"/>
  <c r="M2766" i="1" s="1"/>
  <c r="J2767" i="1"/>
  <c r="M2767" i="1" s="1"/>
  <c r="J2768" i="1"/>
  <c r="M2768" i="1" s="1"/>
  <c r="J2769" i="1"/>
  <c r="M2769" i="1" s="1"/>
  <c r="J2770" i="1"/>
  <c r="M2770" i="1" s="1"/>
  <c r="J2771" i="1"/>
  <c r="M2771" i="1" s="1"/>
  <c r="J2772" i="1"/>
  <c r="M2772" i="1" s="1"/>
  <c r="J2773" i="1"/>
  <c r="M2773" i="1" s="1"/>
  <c r="J2774" i="1"/>
  <c r="M2774" i="1" s="1"/>
  <c r="J2775" i="1"/>
  <c r="M2775" i="1" s="1"/>
  <c r="J2776" i="1"/>
  <c r="M2776" i="1" s="1"/>
  <c r="J2777" i="1"/>
  <c r="M2777" i="1" s="1"/>
  <c r="J2778" i="1"/>
  <c r="M2778" i="1" s="1"/>
  <c r="J2779" i="1"/>
  <c r="M2779" i="1" s="1"/>
  <c r="J2780" i="1"/>
  <c r="M2780" i="1" s="1"/>
  <c r="J2781" i="1"/>
  <c r="M2781" i="1" s="1"/>
  <c r="J2782" i="1"/>
  <c r="M2782" i="1" s="1"/>
  <c r="J2783" i="1"/>
  <c r="M2783" i="1" s="1"/>
  <c r="J2784" i="1"/>
  <c r="M2784" i="1" s="1"/>
  <c r="J2785" i="1"/>
  <c r="M2785" i="1" s="1"/>
  <c r="J2786" i="1"/>
  <c r="M2786" i="1" s="1"/>
  <c r="J2787" i="1"/>
  <c r="M2787" i="1" s="1"/>
  <c r="J2788" i="1"/>
  <c r="M2788" i="1" s="1"/>
  <c r="J2789" i="1"/>
  <c r="M2789" i="1" s="1"/>
  <c r="J2790" i="1"/>
  <c r="M2790" i="1" s="1"/>
  <c r="A4199" i="12" l="1"/>
  <c r="A4200" i="12"/>
  <c r="A4201" i="12"/>
  <c r="A4202" i="12"/>
  <c r="A4203" i="12"/>
  <c r="A4204" i="12"/>
  <c r="A4205" i="12"/>
  <c r="A4206" i="12"/>
  <c r="A4207" i="12"/>
  <c r="A4208" i="12"/>
  <c r="A4209" i="12"/>
  <c r="A4210" i="12"/>
  <c r="A4211" i="12"/>
  <c r="A4212" i="12"/>
  <c r="A4213" i="12"/>
  <c r="A4214" i="12"/>
  <c r="A4215" i="12"/>
  <c r="A4216" i="12"/>
  <c r="A4217" i="12"/>
  <c r="A4218" i="12"/>
  <c r="A4219" i="12"/>
  <c r="A4220" i="12"/>
  <c r="A4221" i="12"/>
  <c r="A4222" i="12"/>
  <c r="A4223" i="12"/>
  <c r="A4224" i="12"/>
  <c r="A4225" i="12"/>
  <c r="A4226" i="12"/>
  <c r="A4227" i="12"/>
  <c r="A4228" i="12"/>
  <c r="A4229" i="12"/>
  <c r="B2734" i="1" l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J2734" i="1"/>
  <c r="M2734" i="1" s="1"/>
  <c r="J2735" i="1"/>
  <c r="M2735" i="1" s="1"/>
  <c r="J2736" i="1"/>
  <c r="M2736" i="1" s="1"/>
  <c r="J2737" i="1"/>
  <c r="M2737" i="1" s="1"/>
  <c r="J2738" i="1"/>
  <c r="M2738" i="1" s="1"/>
  <c r="J2739" i="1"/>
  <c r="M2739" i="1" s="1"/>
  <c r="J2740" i="1"/>
  <c r="M2740" i="1" s="1"/>
  <c r="J2741" i="1"/>
  <c r="M2741" i="1" s="1"/>
  <c r="J2742" i="1"/>
  <c r="M2742" i="1" s="1"/>
  <c r="J2743" i="1"/>
  <c r="M2743" i="1" s="1"/>
  <c r="J2744" i="1"/>
  <c r="M2744" i="1" s="1"/>
  <c r="J2745" i="1"/>
  <c r="M2745" i="1" s="1"/>
  <c r="J2746" i="1"/>
  <c r="M2746" i="1" s="1"/>
  <c r="J2747" i="1"/>
  <c r="M2747" i="1" s="1"/>
  <c r="J2748" i="1"/>
  <c r="M2748" i="1" s="1"/>
  <c r="J2749" i="1"/>
  <c r="M2749" i="1" s="1"/>
  <c r="J2750" i="1"/>
  <c r="M2750" i="1" s="1"/>
  <c r="J2751" i="1"/>
  <c r="M2751" i="1" s="1"/>
  <c r="J2752" i="1"/>
  <c r="M2752" i="1" s="1"/>
  <c r="J2753" i="1"/>
  <c r="M2753" i="1" s="1"/>
  <c r="J2754" i="1"/>
  <c r="M2754" i="1" s="1"/>
  <c r="J2755" i="1"/>
  <c r="M2755" i="1" s="1"/>
  <c r="J2756" i="1"/>
  <c r="M2756" i="1" s="1"/>
  <c r="J2757" i="1"/>
  <c r="M2757" i="1" s="1"/>
  <c r="J2758" i="1"/>
  <c r="M2758" i="1" s="1"/>
  <c r="J2759" i="1"/>
  <c r="M2759" i="1" s="1"/>
  <c r="J2760" i="1"/>
  <c r="M2760" i="1" s="1"/>
  <c r="J2761" i="1"/>
  <c r="M2761" i="1" s="1"/>
  <c r="J2762" i="1"/>
  <c r="M2762" i="1" s="1"/>
  <c r="J2763" i="1"/>
  <c r="M2763" i="1" s="1"/>
  <c r="J2764" i="1"/>
  <c r="M2764" i="1" s="1"/>
  <c r="A4167" i="12" l="1"/>
  <c r="A4168" i="12"/>
  <c r="A4169" i="12"/>
  <c r="A4170" i="12"/>
  <c r="A4171" i="12"/>
  <c r="A4172" i="12"/>
  <c r="A4173" i="12"/>
  <c r="A4174" i="12"/>
  <c r="A4175" i="12"/>
  <c r="A4176" i="12"/>
  <c r="A4177" i="12"/>
  <c r="A4178" i="12"/>
  <c r="A4179" i="12"/>
  <c r="A4180" i="12"/>
  <c r="A4181" i="12"/>
  <c r="A4182" i="12"/>
  <c r="A4183" i="12"/>
  <c r="A4184" i="12"/>
  <c r="A4185" i="12"/>
  <c r="A4186" i="12"/>
  <c r="A4187" i="12"/>
  <c r="A4188" i="12"/>
  <c r="A4189" i="12"/>
  <c r="A4190" i="12"/>
  <c r="A4191" i="12"/>
  <c r="A4192" i="12"/>
  <c r="A4193" i="12"/>
  <c r="A4194" i="12"/>
  <c r="A4195" i="12"/>
  <c r="A4196" i="12"/>
  <c r="A4197" i="12"/>
  <c r="A4198" i="12"/>
  <c r="A4158" i="12"/>
  <c r="A4159" i="12"/>
  <c r="A4160" i="12"/>
  <c r="A4161" i="12"/>
  <c r="A4162" i="12"/>
  <c r="A4163" i="12"/>
  <c r="A4164" i="12"/>
  <c r="A4165" i="12"/>
  <c r="A4166" i="12"/>
  <c r="J1460" i="2" l="1"/>
  <c r="M1460" i="2" s="1"/>
  <c r="J2715" i="1"/>
  <c r="M2715" i="1" s="1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J1454" i="2"/>
  <c r="M1454" i="2" s="1"/>
  <c r="J1455" i="2"/>
  <c r="M1455" i="2" s="1"/>
  <c r="J1456" i="2"/>
  <c r="M1456" i="2" s="1"/>
  <c r="J1457" i="2"/>
  <c r="M1457" i="2" s="1"/>
  <c r="J1458" i="2"/>
  <c r="M1458" i="2" s="1"/>
  <c r="J1459" i="2"/>
  <c r="M1459" i="2" s="1"/>
  <c r="J1461" i="2"/>
  <c r="M1461" i="2" s="1"/>
  <c r="J1462" i="2"/>
  <c r="M1462" i="2" s="1"/>
  <c r="J1463" i="2"/>
  <c r="M1463" i="2" s="1"/>
  <c r="J1464" i="2"/>
  <c r="M1464" i="2" s="1"/>
  <c r="J1465" i="2"/>
  <c r="M1465" i="2" s="1"/>
  <c r="B2733" i="1"/>
  <c r="J2733" i="1"/>
  <c r="M2733" i="1" s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J2705" i="1"/>
  <c r="M2705" i="1" s="1"/>
  <c r="J2706" i="1"/>
  <c r="M2706" i="1" s="1"/>
  <c r="J2707" i="1"/>
  <c r="M2707" i="1" s="1"/>
  <c r="J2708" i="1"/>
  <c r="M2708" i="1" s="1"/>
  <c r="J2709" i="1"/>
  <c r="M2709" i="1" s="1"/>
  <c r="J2710" i="1"/>
  <c r="M2710" i="1" s="1"/>
  <c r="J2711" i="1"/>
  <c r="M2711" i="1" s="1"/>
  <c r="J2712" i="1"/>
  <c r="M2712" i="1" s="1"/>
  <c r="J2713" i="1"/>
  <c r="M2713" i="1" s="1"/>
  <c r="J2714" i="1"/>
  <c r="M2714" i="1" s="1"/>
  <c r="J2716" i="1"/>
  <c r="M2716" i="1" s="1"/>
  <c r="J2717" i="1"/>
  <c r="M2717" i="1" s="1"/>
  <c r="J2718" i="1"/>
  <c r="M2718" i="1" s="1"/>
  <c r="J2719" i="1"/>
  <c r="M2719" i="1" s="1"/>
  <c r="J2720" i="1"/>
  <c r="M2720" i="1" s="1"/>
  <c r="J2721" i="1"/>
  <c r="M2721" i="1" s="1"/>
  <c r="J2722" i="1"/>
  <c r="M2722" i="1" s="1"/>
  <c r="J2723" i="1"/>
  <c r="M2723" i="1" s="1"/>
  <c r="J2724" i="1"/>
  <c r="M2724" i="1" s="1"/>
  <c r="J2725" i="1"/>
  <c r="M2725" i="1" s="1"/>
  <c r="J2726" i="1"/>
  <c r="M2726" i="1" s="1"/>
  <c r="J2727" i="1"/>
  <c r="M2727" i="1" s="1"/>
  <c r="J2728" i="1"/>
  <c r="M2728" i="1" s="1"/>
  <c r="J2729" i="1"/>
  <c r="M2729" i="1" s="1"/>
  <c r="J2730" i="1"/>
  <c r="M2730" i="1" s="1"/>
  <c r="J2731" i="1"/>
  <c r="M2731" i="1" s="1"/>
  <c r="J2732" i="1"/>
  <c r="M2732" i="1" s="1"/>
  <c r="A4135" i="12" l="1"/>
  <c r="A4136" i="12"/>
  <c r="A4137" i="12"/>
  <c r="A4138" i="12"/>
  <c r="A4139" i="12"/>
  <c r="A4140" i="12"/>
  <c r="A4141" i="12"/>
  <c r="A4142" i="12"/>
  <c r="A4143" i="12"/>
  <c r="A4144" i="12"/>
  <c r="A4145" i="12"/>
  <c r="A4146" i="12"/>
  <c r="A4147" i="12"/>
  <c r="A4148" i="12"/>
  <c r="A4149" i="12"/>
  <c r="A4150" i="12"/>
  <c r="A4151" i="12"/>
  <c r="A4152" i="12"/>
  <c r="A4153" i="12"/>
  <c r="A4154" i="12"/>
  <c r="A4155" i="12"/>
  <c r="A4156" i="12"/>
  <c r="A4157" i="12"/>
  <c r="A4125" i="12"/>
  <c r="A4126" i="12"/>
  <c r="A4127" i="12"/>
  <c r="A4128" i="12"/>
  <c r="A4129" i="12"/>
  <c r="A4130" i="12"/>
  <c r="A4131" i="12"/>
  <c r="A4132" i="12"/>
  <c r="A4133" i="12"/>
  <c r="A4134" i="12"/>
  <c r="J2703" i="1" l="1"/>
  <c r="B1444" i="2" l="1"/>
  <c r="B1445" i="2"/>
  <c r="B1446" i="2"/>
  <c r="B1447" i="2"/>
  <c r="B1448" i="2"/>
  <c r="B1449" i="2"/>
  <c r="B1450" i="2"/>
  <c r="B1451" i="2"/>
  <c r="B1452" i="2"/>
  <c r="B1453" i="2"/>
  <c r="J1444" i="2"/>
  <c r="M1444" i="2" s="1"/>
  <c r="J1445" i="2"/>
  <c r="M1445" i="2" s="1"/>
  <c r="J1446" i="2"/>
  <c r="M1446" i="2" s="1"/>
  <c r="J1447" i="2"/>
  <c r="M1447" i="2" s="1"/>
  <c r="J1448" i="2"/>
  <c r="M1448" i="2" s="1"/>
  <c r="J1449" i="2"/>
  <c r="M1449" i="2" s="1"/>
  <c r="J1450" i="2"/>
  <c r="M1450" i="2" s="1"/>
  <c r="J1451" i="2"/>
  <c r="M1451" i="2" s="1"/>
  <c r="J1452" i="2"/>
  <c r="M1452" i="2" s="1"/>
  <c r="J1453" i="2"/>
  <c r="M1453" i="2" s="1"/>
  <c r="B2701" i="1"/>
  <c r="B2702" i="1"/>
  <c r="B2703" i="1"/>
  <c r="B2704" i="1"/>
  <c r="J2701" i="1"/>
  <c r="M2701" i="1" s="1"/>
  <c r="J2702" i="1"/>
  <c r="M2702" i="1" s="1"/>
  <c r="M2703" i="1"/>
  <c r="J2704" i="1"/>
  <c r="M2704" i="1" s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J2682" i="1"/>
  <c r="M2682" i="1" s="1"/>
  <c r="J2683" i="1"/>
  <c r="M2683" i="1" s="1"/>
  <c r="J2684" i="1"/>
  <c r="M2684" i="1" s="1"/>
  <c r="J2685" i="1"/>
  <c r="M2685" i="1" s="1"/>
  <c r="J2686" i="1"/>
  <c r="M2686" i="1" s="1"/>
  <c r="J2687" i="1"/>
  <c r="M2687" i="1" s="1"/>
  <c r="J2688" i="1"/>
  <c r="M2688" i="1" s="1"/>
  <c r="J2689" i="1"/>
  <c r="M2689" i="1" s="1"/>
  <c r="J2690" i="1"/>
  <c r="M2690" i="1" s="1"/>
  <c r="J2691" i="1"/>
  <c r="M2691" i="1" s="1"/>
  <c r="J2692" i="1"/>
  <c r="M2692" i="1" s="1"/>
  <c r="J2693" i="1"/>
  <c r="M2693" i="1" s="1"/>
  <c r="J2694" i="1"/>
  <c r="M2694" i="1" s="1"/>
  <c r="J2695" i="1"/>
  <c r="M2695" i="1" s="1"/>
  <c r="J2696" i="1"/>
  <c r="M2696" i="1" s="1"/>
  <c r="J2697" i="1"/>
  <c r="M2697" i="1" s="1"/>
  <c r="J2698" i="1"/>
  <c r="M2698" i="1" s="1"/>
  <c r="J2699" i="1"/>
  <c r="M2699" i="1" s="1"/>
  <c r="J2700" i="1"/>
  <c r="M2700" i="1" s="1"/>
  <c r="A4068" i="12" l="1"/>
  <c r="A4069" i="12"/>
  <c r="A4070" i="12"/>
  <c r="A4071" i="12"/>
  <c r="A4072" i="12"/>
  <c r="A4073" i="12"/>
  <c r="A4074" i="12"/>
  <c r="A4075" i="12"/>
  <c r="A4076" i="12"/>
  <c r="A4077" i="12"/>
  <c r="A4078" i="12"/>
  <c r="A4079" i="12"/>
  <c r="A4080" i="12"/>
  <c r="A4081" i="12"/>
  <c r="A4082" i="12"/>
  <c r="A4083" i="12"/>
  <c r="A4084" i="12"/>
  <c r="A4085" i="12"/>
  <c r="A4086" i="12"/>
  <c r="A4087" i="12"/>
  <c r="A4088" i="12"/>
  <c r="A4089" i="12"/>
  <c r="A4090" i="12"/>
  <c r="A4091" i="12"/>
  <c r="A4092" i="12"/>
  <c r="A4093" i="12"/>
  <c r="A4094" i="12"/>
  <c r="A4095" i="12"/>
  <c r="A4096" i="12"/>
  <c r="A4097" i="12"/>
  <c r="A4098" i="12"/>
  <c r="A4099" i="12"/>
  <c r="A4100" i="12"/>
  <c r="A4101" i="12"/>
  <c r="A4102" i="12"/>
  <c r="A4103" i="12"/>
  <c r="A4104" i="12"/>
  <c r="A4105" i="12"/>
  <c r="A4106" i="12"/>
  <c r="A4107" i="12"/>
  <c r="A4108" i="12"/>
  <c r="A4109" i="12"/>
  <c r="A4110" i="12"/>
  <c r="A4111" i="12"/>
  <c r="A4112" i="12"/>
  <c r="A4113" i="12"/>
  <c r="A4114" i="12"/>
  <c r="A4115" i="12"/>
  <c r="A4116" i="12"/>
  <c r="A4117" i="12"/>
  <c r="A4118" i="12"/>
  <c r="A4119" i="12"/>
  <c r="A4120" i="12"/>
  <c r="A4121" i="12"/>
  <c r="A4122" i="12"/>
  <c r="A4123" i="12"/>
  <c r="A4124" i="12"/>
  <c r="A4056" i="12" l="1"/>
  <c r="A4057" i="12"/>
  <c r="A4058" i="12"/>
  <c r="A4059" i="12"/>
  <c r="A4060" i="12"/>
  <c r="A4061" i="12"/>
  <c r="A4062" i="12"/>
  <c r="A4063" i="12"/>
  <c r="A4064" i="12"/>
  <c r="A4065" i="12"/>
  <c r="A4066" i="12"/>
  <c r="A4067" i="12"/>
  <c r="B1432" i="2" l="1"/>
  <c r="B1433" i="2"/>
  <c r="B1434" i="2"/>
  <c r="B1435" i="2"/>
  <c r="B1436" i="2"/>
  <c r="B1437" i="2"/>
  <c r="B1438" i="2"/>
  <c r="B1439" i="2"/>
  <c r="B1440" i="2"/>
  <c r="B1441" i="2"/>
  <c r="B1442" i="2"/>
  <c r="B1443" i="2"/>
  <c r="J1432" i="2"/>
  <c r="M1432" i="2" s="1"/>
  <c r="J1433" i="2"/>
  <c r="M1433" i="2" s="1"/>
  <c r="J1434" i="2"/>
  <c r="M1434" i="2" s="1"/>
  <c r="J1435" i="2"/>
  <c r="M1435" i="2" s="1"/>
  <c r="J1436" i="2"/>
  <c r="M1436" i="2" s="1"/>
  <c r="J1437" i="2"/>
  <c r="M1437" i="2" s="1"/>
  <c r="J1438" i="2"/>
  <c r="M1438" i="2" s="1"/>
  <c r="J1439" i="2"/>
  <c r="M1439" i="2" s="1"/>
  <c r="J1440" i="2"/>
  <c r="M1440" i="2" s="1"/>
  <c r="J1441" i="2"/>
  <c r="M1441" i="2" s="1"/>
  <c r="J1442" i="2"/>
  <c r="M1442" i="2" s="1"/>
  <c r="J1443" i="2"/>
  <c r="M1443" i="2" s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J2653" i="1"/>
  <c r="M2653" i="1" s="1"/>
  <c r="J2654" i="1"/>
  <c r="M2654" i="1" s="1"/>
  <c r="J2655" i="1"/>
  <c r="M2655" i="1" s="1"/>
  <c r="J2656" i="1"/>
  <c r="M2656" i="1" s="1"/>
  <c r="J2657" i="1"/>
  <c r="M2657" i="1" s="1"/>
  <c r="J2658" i="1"/>
  <c r="M2658" i="1" s="1"/>
  <c r="J2659" i="1"/>
  <c r="M2659" i="1" s="1"/>
  <c r="J2660" i="1"/>
  <c r="M2660" i="1" s="1"/>
  <c r="J2661" i="1"/>
  <c r="M2661" i="1" s="1"/>
  <c r="J2662" i="1"/>
  <c r="M2662" i="1" s="1"/>
  <c r="J2663" i="1"/>
  <c r="M2663" i="1" s="1"/>
  <c r="J2664" i="1"/>
  <c r="M2664" i="1" s="1"/>
  <c r="J2665" i="1"/>
  <c r="M2665" i="1" s="1"/>
  <c r="J2666" i="1"/>
  <c r="M2666" i="1" s="1"/>
  <c r="J2667" i="1"/>
  <c r="M2667" i="1" s="1"/>
  <c r="J2668" i="1"/>
  <c r="M2668" i="1" s="1"/>
  <c r="J2669" i="1"/>
  <c r="M2669" i="1" s="1"/>
  <c r="J2670" i="1"/>
  <c r="M2670" i="1" s="1"/>
  <c r="J2671" i="1"/>
  <c r="M2671" i="1" s="1"/>
  <c r="J2672" i="1"/>
  <c r="M2672" i="1" s="1"/>
  <c r="J2673" i="1"/>
  <c r="M2673" i="1" s="1"/>
  <c r="J2674" i="1"/>
  <c r="M2674" i="1" s="1"/>
  <c r="J2675" i="1"/>
  <c r="M2675" i="1" s="1"/>
  <c r="J2676" i="1"/>
  <c r="M2676" i="1" s="1"/>
  <c r="J2677" i="1"/>
  <c r="M2677" i="1" s="1"/>
  <c r="J2678" i="1"/>
  <c r="M2678" i="1" s="1"/>
  <c r="J2679" i="1"/>
  <c r="M2679" i="1" s="1"/>
  <c r="J2680" i="1"/>
  <c r="M2680" i="1" s="1"/>
  <c r="J2681" i="1"/>
  <c r="M2681" i="1" s="1"/>
  <c r="B1423" i="2" l="1"/>
  <c r="B1424" i="2"/>
  <c r="B1425" i="2"/>
  <c r="B1426" i="2"/>
  <c r="B1427" i="2"/>
  <c r="B1428" i="2"/>
  <c r="B1429" i="2"/>
  <c r="B1430" i="2"/>
  <c r="B1431" i="2"/>
  <c r="J1423" i="2"/>
  <c r="M1423" i="2" s="1"/>
  <c r="J1424" i="2"/>
  <c r="M1424" i="2" s="1"/>
  <c r="J1425" i="2"/>
  <c r="M1425" i="2" s="1"/>
  <c r="J1426" i="2"/>
  <c r="M1426" i="2" s="1"/>
  <c r="J1427" i="2"/>
  <c r="M1427" i="2" s="1"/>
  <c r="J1428" i="2"/>
  <c r="M1428" i="2" s="1"/>
  <c r="J1429" i="2"/>
  <c r="M1429" i="2" s="1"/>
  <c r="J1430" i="2"/>
  <c r="M1430" i="2" s="1"/>
  <c r="J1431" i="2"/>
  <c r="M1431" i="2" s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J2634" i="1"/>
  <c r="M2634" i="1" s="1"/>
  <c r="J2635" i="1"/>
  <c r="M2635" i="1" s="1"/>
  <c r="J2636" i="1"/>
  <c r="M2636" i="1" s="1"/>
  <c r="J2637" i="1"/>
  <c r="M2637" i="1" s="1"/>
  <c r="J2638" i="1"/>
  <c r="M2638" i="1" s="1"/>
  <c r="J2639" i="1"/>
  <c r="M2639" i="1" s="1"/>
  <c r="J2640" i="1"/>
  <c r="M2640" i="1" s="1"/>
  <c r="J2641" i="1"/>
  <c r="M2641" i="1" s="1"/>
  <c r="J2642" i="1"/>
  <c r="M2642" i="1" s="1"/>
  <c r="J2643" i="1"/>
  <c r="M2643" i="1" s="1"/>
  <c r="J2644" i="1"/>
  <c r="M2644" i="1" s="1"/>
  <c r="J2645" i="1"/>
  <c r="M2645" i="1" s="1"/>
  <c r="J2646" i="1"/>
  <c r="M2646" i="1" s="1"/>
  <c r="J2647" i="1"/>
  <c r="M2647" i="1" s="1"/>
  <c r="J2648" i="1"/>
  <c r="M2648" i="1" s="1"/>
  <c r="J2649" i="1"/>
  <c r="M2649" i="1" s="1"/>
  <c r="J2650" i="1"/>
  <c r="M2650" i="1" s="1"/>
  <c r="J2651" i="1"/>
  <c r="M2651" i="1" s="1"/>
  <c r="J2652" i="1"/>
  <c r="M2652" i="1" s="1"/>
  <c r="A3984" i="12" l="1"/>
  <c r="A3985" i="12"/>
  <c r="A3986" i="12"/>
  <c r="A3987" i="12"/>
  <c r="A3988" i="12"/>
  <c r="A3989" i="12"/>
  <c r="A3990" i="12"/>
  <c r="A3991" i="12"/>
  <c r="A3992" i="12"/>
  <c r="A3993" i="12"/>
  <c r="A3994" i="12"/>
  <c r="A3995" i="12"/>
  <c r="A3996" i="12"/>
  <c r="A3997" i="12"/>
  <c r="A3998" i="12"/>
  <c r="A3999" i="12"/>
  <c r="A4000" i="12"/>
  <c r="A4001" i="12"/>
  <c r="A4002" i="12"/>
  <c r="A4003" i="12"/>
  <c r="A4004" i="12"/>
  <c r="A4005" i="12"/>
  <c r="A4006" i="12"/>
  <c r="A4007" i="12"/>
  <c r="A4008" i="12"/>
  <c r="A4009" i="12"/>
  <c r="A4010" i="12"/>
  <c r="A4011" i="12"/>
  <c r="A4012" i="12"/>
  <c r="A4013" i="12"/>
  <c r="A4014" i="12"/>
  <c r="A4015" i="12"/>
  <c r="A4016" i="12"/>
  <c r="A4017" i="12"/>
  <c r="A4018" i="12"/>
  <c r="A4019" i="12"/>
  <c r="A4020" i="12"/>
  <c r="A4021" i="12"/>
  <c r="A4022" i="12"/>
  <c r="A4023" i="12"/>
  <c r="A4024" i="12"/>
  <c r="A4025" i="12"/>
  <c r="A4026" i="12"/>
  <c r="A4027" i="12"/>
  <c r="A4028" i="12"/>
  <c r="A4029" i="12"/>
  <c r="A4030" i="12"/>
  <c r="A4031" i="12"/>
  <c r="A4032" i="12"/>
  <c r="A4033" i="12"/>
  <c r="A4034" i="12"/>
  <c r="A4035" i="12"/>
  <c r="A4036" i="12"/>
  <c r="A4037" i="12"/>
  <c r="A4038" i="12"/>
  <c r="A4039" i="12"/>
  <c r="A4040" i="12"/>
  <c r="A4041" i="12"/>
  <c r="A4042" i="12"/>
  <c r="A4043" i="12"/>
  <c r="A4044" i="12"/>
  <c r="A4045" i="12"/>
  <c r="A4046" i="12"/>
  <c r="A4047" i="12"/>
  <c r="A4048" i="12"/>
  <c r="A4049" i="12"/>
  <c r="A4050" i="12"/>
  <c r="A4051" i="12"/>
  <c r="A4052" i="12"/>
  <c r="A4053" i="12"/>
  <c r="A4054" i="12"/>
  <c r="A4055" i="12"/>
  <c r="A3980" i="12"/>
  <c r="A3981" i="12"/>
  <c r="A3982" i="12"/>
  <c r="A3983" i="12"/>
  <c r="B1412" i="2"/>
  <c r="B1413" i="2"/>
  <c r="B1414" i="2"/>
  <c r="B1415" i="2"/>
  <c r="B1416" i="2"/>
  <c r="B1417" i="2"/>
  <c r="B1418" i="2"/>
  <c r="B1419" i="2"/>
  <c r="B1420" i="2"/>
  <c r="B1421" i="2"/>
  <c r="B1422" i="2"/>
  <c r="J1412" i="2"/>
  <c r="M1412" i="2" s="1"/>
  <c r="J1413" i="2"/>
  <c r="M1413" i="2" s="1"/>
  <c r="J1414" i="2"/>
  <c r="M1414" i="2" s="1"/>
  <c r="J1415" i="2"/>
  <c r="M1415" i="2" s="1"/>
  <c r="J1416" i="2"/>
  <c r="M1416" i="2" s="1"/>
  <c r="J1417" i="2"/>
  <c r="M1417" i="2" s="1"/>
  <c r="J1418" i="2"/>
  <c r="M1418" i="2" s="1"/>
  <c r="J1419" i="2"/>
  <c r="M1419" i="2" s="1"/>
  <c r="J1420" i="2"/>
  <c r="M1420" i="2" s="1"/>
  <c r="J1421" i="2"/>
  <c r="M1421" i="2" s="1"/>
  <c r="J1422" i="2"/>
  <c r="M1422" i="2" s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J2607" i="1"/>
  <c r="M2607" i="1" s="1"/>
  <c r="J2608" i="1"/>
  <c r="M2608" i="1" s="1"/>
  <c r="J2609" i="1"/>
  <c r="M2609" i="1" s="1"/>
  <c r="J2610" i="1"/>
  <c r="M2610" i="1" s="1"/>
  <c r="J2611" i="1"/>
  <c r="M2611" i="1" s="1"/>
  <c r="J2612" i="1"/>
  <c r="M2612" i="1" s="1"/>
  <c r="J2613" i="1"/>
  <c r="M2613" i="1" s="1"/>
  <c r="J2614" i="1"/>
  <c r="M2614" i="1" s="1"/>
  <c r="J2615" i="1"/>
  <c r="M2615" i="1" s="1"/>
  <c r="J2616" i="1"/>
  <c r="M2616" i="1" s="1"/>
  <c r="J2617" i="1"/>
  <c r="M2617" i="1" s="1"/>
  <c r="J2618" i="1"/>
  <c r="M2618" i="1" s="1"/>
  <c r="J2619" i="1"/>
  <c r="M2619" i="1" s="1"/>
  <c r="J2620" i="1"/>
  <c r="M2620" i="1" s="1"/>
  <c r="J2621" i="1"/>
  <c r="M2621" i="1" s="1"/>
  <c r="J2622" i="1"/>
  <c r="M2622" i="1" s="1"/>
  <c r="J2623" i="1"/>
  <c r="M2623" i="1" s="1"/>
  <c r="J2624" i="1"/>
  <c r="M2624" i="1" s="1"/>
  <c r="J2625" i="1"/>
  <c r="M2625" i="1" s="1"/>
  <c r="J2626" i="1"/>
  <c r="M2626" i="1" s="1"/>
  <c r="J2627" i="1"/>
  <c r="M2627" i="1" s="1"/>
  <c r="J2628" i="1"/>
  <c r="M2628" i="1" s="1"/>
  <c r="J2629" i="1"/>
  <c r="M2629" i="1" s="1"/>
  <c r="J2630" i="1"/>
  <c r="M2630" i="1" s="1"/>
  <c r="J2631" i="1"/>
  <c r="M2631" i="1" s="1"/>
  <c r="J2632" i="1"/>
  <c r="M2632" i="1" s="1"/>
  <c r="J2633" i="1"/>
  <c r="M2633" i="1" s="1"/>
  <c r="B1402" i="2" l="1"/>
  <c r="B1403" i="2"/>
  <c r="B1404" i="2"/>
  <c r="B1405" i="2"/>
  <c r="B1406" i="2"/>
  <c r="B1407" i="2"/>
  <c r="B1408" i="2"/>
  <c r="B1409" i="2"/>
  <c r="B1410" i="2"/>
  <c r="B1411" i="2"/>
  <c r="J1402" i="2"/>
  <c r="M1402" i="2" s="1"/>
  <c r="J1403" i="2"/>
  <c r="M1403" i="2" s="1"/>
  <c r="J1404" i="2"/>
  <c r="M1404" i="2" s="1"/>
  <c r="J1405" i="2"/>
  <c r="M1405" i="2" s="1"/>
  <c r="J1406" i="2"/>
  <c r="M1406" i="2" s="1"/>
  <c r="J1407" i="2"/>
  <c r="M1407" i="2" s="1"/>
  <c r="J1408" i="2"/>
  <c r="M1408" i="2" s="1"/>
  <c r="J1409" i="2"/>
  <c r="M1409" i="2" s="1"/>
  <c r="J1410" i="2"/>
  <c r="M1410" i="2" s="1"/>
  <c r="J1411" i="2"/>
  <c r="M1411" i="2" s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J2579" i="1"/>
  <c r="M2579" i="1" s="1"/>
  <c r="J2580" i="1"/>
  <c r="M2580" i="1" s="1"/>
  <c r="J2581" i="1"/>
  <c r="M2581" i="1" s="1"/>
  <c r="J2582" i="1"/>
  <c r="M2582" i="1" s="1"/>
  <c r="J2583" i="1"/>
  <c r="M2583" i="1" s="1"/>
  <c r="J2584" i="1"/>
  <c r="M2584" i="1" s="1"/>
  <c r="J2585" i="1"/>
  <c r="M2585" i="1" s="1"/>
  <c r="J2586" i="1"/>
  <c r="M2586" i="1" s="1"/>
  <c r="J2587" i="1"/>
  <c r="M2587" i="1" s="1"/>
  <c r="J2588" i="1"/>
  <c r="M2588" i="1" s="1"/>
  <c r="J2589" i="1"/>
  <c r="M2589" i="1" s="1"/>
  <c r="J2590" i="1"/>
  <c r="M2590" i="1" s="1"/>
  <c r="J2591" i="1"/>
  <c r="M2591" i="1" s="1"/>
  <c r="J2592" i="1"/>
  <c r="M2592" i="1" s="1"/>
  <c r="J2593" i="1"/>
  <c r="M2593" i="1" s="1"/>
  <c r="J2594" i="1"/>
  <c r="M2594" i="1" s="1"/>
  <c r="J2595" i="1"/>
  <c r="M2595" i="1" s="1"/>
  <c r="J2596" i="1"/>
  <c r="M2596" i="1" s="1"/>
  <c r="J2597" i="1"/>
  <c r="M2597" i="1" s="1"/>
  <c r="J2598" i="1"/>
  <c r="M2598" i="1" s="1"/>
  <c r="J2599" i="1"/>
  <c r="M2599" i="1" s="1"/>
  <c r="J2600" i="1"/>
  <c r="M2600" i="1" s="1"/>
  <c r="J2601" i="1"/>
  <c r="M2601" i="1" s="1"/>
  <c r="J2602" i="1"/>
  <c r="M2602" i="1" s="1"/>
  <c r="J2603" i="1"/>
  <c r="M2603" i="1" s="1"/>
  <c r="J2604" i="1"/>
  <c r="M2604" i="1" s="1"/>
  <c r="J2605" i="1"/>
  <c r="M2605" i="1" s="1"/>
  <c r="J2606" i="1"/>
  <c r="M2606" i="1" s="1"/>
  <c r="A3970" i="12" l="1"/>
  <c r="A3971" i="12"/>
  <c r="A3972" i="12"/>
  <c r="A3973" i="12"/>
  <c r="A3974" i="12"/>
  <c r="A3975" i="12"/>
  <c r="A3976" i="12"/>
  <c r="A3977" i="12"/>
  <c r="A3978" i="12"/>
  <c r="A3979" i="12"/>
  <c r="A3956" i="12"/>
  <c r="A3957" i="12"/>
  <c r="A3958" i="12"/>
  <c r="A3959" i="12"/>
  <c r="A3960" i="12"/>
  <c r="A3961" i="12"/>
  <c r="A3962" i="12"/>
  <c r="A3963" i="12"/>
  <c r="A3964" i="12"/>
  <c r="A3965" i="12"/>
  <c r="A3966" i="12"/>
  <c r="A3967" i="12"/>
  <c r="A3968" i="12"/>
  <c r="A3969" i="12"/>
  <c r="B1395" i="2"/>
  <c r="B1396" i="2"/>
  <c r="B1397" i="2"/>
  <c r="B1398" i="2"/>
  <c r="B1399" i="2"/>
  <c r="B1400" i="2"/>
  <c r="B1401" i="2"/>
  <c r="J1395" i="2"/>
  <c r="M1395" i="2" s="1"/>
  <c r="J1396" i="2"/>
  <c r="M1396" i="2" s="1"/>
  <c r="J1397" i="2"/>
  <c r="M1397" i="2" s="1"/>
  <c r="J1398" i="2"/>
  <c r="M1398" i="2" s="1"/>
  <c r="J1399" i="2"/>
  <c r="M1399" i="2" s="1"/>
  <c r="J1400" i="2"/>
  <c r="M1400" i="2" s="1"/>
  <c r="J1401" i="2"/>
  <c r="M1401" i="2" s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J2562" i="1"/>
  <c r="M2562" i="1" s="1"/>
  <c r="J2563" i="1"/>
  <c r="M2563" i="1" s="1"/>
  <c r="J2564" i="1"/>
  <c r="M2564" i="1" s="1"/>
  <c r="J2565" i="1"/>
  <c r="M2565" i="1" s="1"/>
  <c r="J2566" i="1"/>
  <c r="M2566" i="1" s="1"/>
  <c r="J2567" i="1"/>
  <c r="M2567" i="1" s="1"/>
  <c r="J2568" i="1"/>
  <c r="M2568" i="1" s="1"/>
  <c r="J2569" i="1"/>
  <c r="M2569" i="1" s="1"/>
  <c r="J2570" i="1"/>
  <c r="M2570" i="1" s="1"/>
  <c r="J2571" i="1"/>
  <c r="M2571" i="1" s="1"/>
  <c r="J2572" i="1"/>
  <c r="M2572" i="1" s="1"/>
  <c r="J2573" i="1"/>
  <c r="M2573" i="1" s="1"/>
  <c r="J2574" i="1"/>
  <c r="M2574" i="1" s="1"/>
  <c r="J2575" i="1"/>
  <c r="M2575" i="1" s="1"/>
  <c r="J2576" i="1"/>
  <c r="M2576" i="1" s="1"/>
  <c r="J2577" i="1"/>
  <c r="M2577" i="1" s="1"/>
  <c r="J2578" i="1"/>
  <c r="M2578" i="1" s="1"/>
  <c r="A3907" i="12" l="1"/>
  <c r="A3908" i="12"/>
  <c r="A3909" i="12"/>
  <c r="A3910" i="12"/>
  <c r="A3911" i="12"/>
  <c r="A3912" i="12"/>
  <c r="A3913" i="12"/>
  <c r="A3914" i="12"/>
  <c r="A3915" i="12"/>
  <c r="A3916" i="12"/>
  <c r="A3917" i="12"/>
  <c r="A3918" i="12"/>
  <c r="A3919" i="12"/>
  <c r="A3920" i="12"/>
  <c r="A3921" i="12"/>
  <c r="A3922" i="12"/>
  <c r="A3923" i="12"/>
  <c r="A3924" i="12"/>
  <c r="A3925" i="12"/>
  <c r="A3926" i="12"/>
  <c r="A3927" i="12"/>
  <c r="A3928" i="12"/>
  <c r="A3929" i="12"/>
  <c r="A3930" i="12"/>
  <c r="A3931" i="12"/>
  <c r="A3932" i="12"/>
  <c r="A3933" i="12"/>
  <c r="A3934" i="12"/>
  <c r="A3935" i="12"/>
  <c r="A3936" i="12"/>
  <c r="A3937" i="12"/>
  <c r="A3938" i="12"/>
  <c r="A3939" i="12"/>
  <c r="A3940" i="12"/>
  <c r="A3941" i="12"/>
  <c r="A3942" i="12"/>
  <c r="A3943" i="12"/>
  <c r="A3944" i="12"/>
  <c r="A3945" i="12"/>
  <c r="A3946" i="12"/>
  <c r="A3947" i="12"/>
  <c r="A3948" i="12"/>
  <c r="A3949" i="12"/>
  <c r="A3950" i="12"/>
  <c r="A3951" i="12"/>
  <c r="A3952" i="12"/>
  <c r="A3953" i="12"/>
  <c r="A3954" i="12"/>
  <c r="A3955" i="12"/>
  <c r="A3900" i="12"/>
  <c r="A3901" i="12"/>
  <c r="A3902" i="12"/>
  <c r="A3903" i="12"/>
  <c r="A3904" i="12"/>
  <c r="A3905" i="12"/>
  <c r="A3906" i="12"/>
  <c r="B1387" i="2" l="1"/>
  <c r="B1388" i="2"/>
  <c r="B1389" i="2"/>
  <c r="B1390" i="2"/>
  <c r="B1391" i="2"/>
  <c r="B1392" i="2"/>
  <c r="B1393" i="2"/>
  <c r="B1394" i="2"/>
  <c r="J1387" i="2"/>
  <c r="M1387" i="2" s="1"/>
  <c r="J1388" i="2"/>
  <c r="M1388" i="2" s="1"/>
  <c r="J1389" i="2"/>
  <c r="M1389" i="2" s="1"/>
  <c r="J1390" i="2"/>
  <c r="M1390" i="2" s="1"/>
  <c r="J1391" i="2"/>
  <c r="M1391" i="2" s="1"/>
  <c r="J1392" i="2"/>
  <c r="M1392" i="2" s="1"/>
  <c r="J1393" i="2"/>
  <c r="M1393" i="2" s="1"/>
  <c r="J1394" i="2"/>
  <c r="M1394" i="2" s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J2536" i="1"/>
  <c r="M2536" i="1" s="1"/>
  <c r="J2537" i="1"/>
  <c r="M2537" i="1" s="1"/>
  <c r="J2538" i="1"/>
  <c r="M2538" i="1" s="1"/>
  <c r="J2539" i="1"/>
  <c r="M2539" i="1" s="1"/>
  <c r="J2540" i="1"/>
  <c r="M2540" i="1" s="1"/>
  <c r="J2541" i="1"/>
  <c r="M2541" i="1" s="1"/>
  <c r="J2542" i="1"/>
  <c r="M2542" i="1" s="1"/>
  <c r="J2543" i="1"/>
  <c r="M2543" i="1" s="1"/>
  <c r="J2544" i="1"/>
  <c r="M2544" i="1" s="1"/>
  <c r="J2545" i="1"/>
  <c r="M2545" i="1" s="1"/>
  <c r="J2546" i="1"/>
  <c r="M2546" i="1" s="1"/>
  <c r="J2547" i="1"/>
  <c r="M2547" i="1" s="1"/>
  <c r="J2548" i="1"/>
  <c r="M2548" i="1" s="1"/>
  <c r="J2549" i="1"/>
  <c r="M2549" i="1" s="1"/>
  <c r="J2550" i="1"/>
  <c r="M2550" i="1" s="1"/>
  <c r="J2551" i="1"/>
  <c r="M2551" i="1" s="1"/>
  <c r="J2552" i="1"/>
  <c r="M2552" i="1" s="1"/>
  <c r="J2553" i="1"/>
  <c r="M2553" i="1" s="1"/>
  <c r="J2554" i="1"/>
  <c r="M2554" i="1" s="1"/>
  <c r="J2555" i="1"/>
  <c r="M2555" i="1" s="1"/>
  <c r="J2556" i="1"/>
  <c r="M2556" i="1" s="1"/>
  <c r="J2557" i="1"/>
  <c r="M2557" i="1" s="1"/>
  <c r="J2558" i="1"/>
  <c r="M2558" i="1" s="1"/>
  <c r="J2559" i="1"/>
  <c r="M2559" i="1" s="1"/>
  <c r="J2560" i="1"/>
  <c r="M2560" i="1" s="1"/>
  <c r="J2561" i="1"/>
  <c r="M2561" i="1" s="1"/>
  <c r="B1382" i="2"/>
  <c r="B1383" i="2"/>
  <c r="B1384" i="2"/>
  <c r="B1385" i="2"/>
  <c r="B1386" i="2"/>
  <c r="J1382" i="2"/>
  <c r="M1382" i="2" s="1"/>
  <c r="J1383" i="2"/>
  <c r="M1383" i="2" s="1"/>
  <c r="J1384" i="2"/>
  <c r="M1384" i="2" s="1"/>
  <c r="J1385" i="2"/>
  <c r="M1385" i="2" s="1"/>
  <c r="J1386" i="2"/>
  <c r="M1386" i="2" s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J2519" i="1"/>
  <c r="M2519" i="1" s="1"/>
  <c r="J2520" i="1"/>
  <c r="M2520" i="1" s="1"/>
  <c r="J2521" i="1"/>
  <c r="M2521" i="1" s="1"/>
  <c r="J2522" i="1"/>
  <c r="M2522" i="1" s="1"/>
  <c r="J2523" i="1"/>
  <c r="M2523" i="1" s="1"/>
  <c r="J2524" i="1"/>
  <c r="M2524" i="1" s="1"/>
  <c r="J2525" i="1"/>
  <c r="M2525" i="1" s="1"/>
  <c r="J2526" i="1"/>
  <c r="M2526" i="1" s="1"/>
  <c r="J2527" i="1"/>
  <c r="M2527" i="1" s="1"/>
  <c r="J2528" i="1"/>
  <c r="M2528" i="1" s="1"/>
  <c r="J2529" i="1"/>
  <c r="M2529" i="1" s="1"/>
  <c r="J2530" i="1"/>
  <c r="M2530" i="1" s="1"/>
  <c r="J2531" i="1"/>
  <c r="M2531" i="1" s="1"/>
  <c r="J2532" i="1"/>
  <c r="M2532" i="1" s="1"/>
  <c r="J2533" i="1"/>
  <c r="M2533" i="1" s="1"/>
  <c r="J2534" i="1"/>
  <c r="M2534" i="1" s="1"/>
  <c r="J2535" i="1"/>
  <c r="M2535" i="1" s="1"/>
  <c r="A3860" i="12" l="1"/>
  <c r="A3861" i="12"/>
  <c r="A3862" i="12"/>
  <c r="A3863" i="12"/>
  <c r="A3864" i="12"/>
  <c r="A3865" i="12"/>
  <c r="A3866" i="12"/>
  <c r="A3867" i="12"/>
  <c r="A3868" i="12"/>
  <c r="A3869" i="12"/>
  <c r="A3870" i="12"/>
  <c r="A3871" i="12"/>
  <c r="A3872" i="12"/>
  <c r="A3873" i="12"/>
  <c r="A3874" i="12"/>
  <c r="A3875" i="12"/>
  <c r="A3876" i="12"/>
  <c r="A3877" i="12"/>
  <c r="A3878" i="12"/>
  <c r="A3879" i="12"/>
  <c r="A3880" i="12"/>
  <c r="A3881" i="12"/>
  <c r="A3882" i="12"/>
  <c r="A3883" i="12"/>
  <c r="A3884" i="12"/>
  <c r="A3885" i="12"/>
  <c r="A3886" i="12"/>
  <c r="A3887" i="12"/>
  <c r="A3888" i="12"/>
  <c r="A3889" i="12"/>
  <c r="A3890" i="12"/>
  <c r="A3891" i="12"/>
  <c r="A3892" i="12"/>
  <c r="A3893" i="12"/>
  <c r="A3894" i="12"/>
  <c r="A3895" i="12"/>
  <c r="A3896" i="12"/>
  <c r="A3897" i="12"/>
  <c r="A3898" i="12"/>
  <c r="A3899" i="12"/>
  <c r="B1373" i="2"/>
  <c r="B1374" i="2"/>
  <c r="B1375" i="2"/>
  <c r="B1376" i="2"/>
  <c r="B1377" i="2"/>
  <c r="B1378" i="2"/>
  <c r="B1379" i="2"/>
  <c r="B1380" i="2"/>
  <c r="B1381" i="2"/>
  <c r="J1373" i="2"/>
  <c r="M1373" i="2" s="1"/>
  <c r="J1374" i="2"/>
  <c r="M1374" i="2" s="1"/>
  <c r="J1375" i="2"/>
  <c r="M1375" i="2" s="1"/>
  <c r="J1376" i="2"/>
  <c r="M1376" i="2" s="1"/>
  <c r="J1377" i="2"/>
  <c r="M1377" i="2" s="1"/>
  <c r="J1378" i="2"/>
  <c r="M1378" i="2" s="1"/>
  <c r="J1379" i="2"/>
  <c r="M1379" i="2" s="1"/>
  <c r="J1380" i="2"/>
  <c r="M1380" i="2" s="1"/>
  <c r="J1381" i="2"/>
  <c r="M1381" i="2" s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J2495" i="1"/>
  <c r="M2495" i="1" s="1"/>
  <c r="J2496" i="1"/>
  <c r="M2496" i="1" s="1"/>
  <c r="J2497" i="1"/>
  <c r="M2497" i="1" s="1"/>
  <c r="J2498" i="1"/>
  <c r="M2498" i="1" s="1"/>
  <c r="J2499" i="1"/>
  <c r="M2499" i="1" s="1"/>
  <c r="J2500" i="1"/>
  <c r="M2500" i="1" s="1"/>
  <c r="J2501" i="1"/>
  <c r="M2501" i="1" s="1"/>
  <c r="J2502" i="1"/>
  <c r="M2502" i="1" s="1"/>
  <c r="J2503" i="1"/>
  <c r="M2503" i="1" s="1"/>
  <c r="J2504" i="1"/>
  <c r="M2504" i="1" s="1"/>
  <c r="J2505" i="1"/>
  <c r="M2505" i="1" s="1"/>
  <c r="J2506" i="1"/>
  <c r="M2506" i="1" s="1"/>
  <c r="J2507" i="1"/>
  <c r="M2507" i="1" s="1"/>
  <c r="J2508" i="1"/>
  <c r="M2508" i="1" s="1"/>
  <c r="J2509" i="1"/>
  <c r="M2509" i="1" s="1"/>
  <c r="J2510" i="1"/>
  <c r="M2510" i="1" s="1"/>
  <c r="J2511" i="1"/>
  <c r="M2511" i="1" s="1"/>
  <c r="J2512" i="1"/>
  <c r="M2512" i="1" s="1"/>
  <c r="J2513" i="1"/>
  <c r="M2513" i="1" s="1"/>
  <c r="J2514" i="1"/>
  <c r="M2514" i="1" s="1"/>
  <c r="J2515" i="1"/>
  <c r="M2515" i="1" s="1"/>
  <c r="J2516" i="1"/>
  <c r="M2516" i="1" s="1"/>
  <c r="J2517" i="1"/>
  <c r="M2517" i="1" s="1"/>
  <c r="J2518" i="1"/>
  <c r="M2518" i="1" s="1"/>
  <c r="B1371" i="2" l="1"/>
  <c r="B1372" i="2"/>
  <c r="J1371" i="2"/>
  <c r="M1371" i="2" s="1"/>
  <c r="J1372" i="2"/>
  <c r="M1372" i="2" s="1"/>
  <c r="B2486" i="1"/>
  <c r="B2487" i="1"/>
  <c r="B2488" i="1"/>
  <c r="B2489" i="1"/>
  <c r="B2490" i="1"/>
  <c r="B2491" i="1"/>
  <c r="B2492" i="1"/>
  <c r="B2493" i="1"/>
  <c r="B2494" i="1"/>
  <c r="J2486" i="1"/>
  <c r="M2486" i="1" s="1"/>
  <c r="J2487" i="1"/>
  <c r="M2487" i="1" s="1"/>
  <c r="J2488" i="1"/>
  <c r="M2488" i="1" s="1"/>
  <c r="J2489" i="1"/>
  <c r="M2489" i="1" s="1"/>
  <c r="J2490" i="1"/>
  <c r="M2490" i="1" s="1"/>
  <c r="J2491" i="1"/>
  <c r="M2491" i="1" s="1"/>
  <c r="J2492" i="1"/>
  <c r="M2492" i="1" s="1"/>
  <c r="J2493" i="1"/>
  <c r="M2493" i="1" s="1"/>
  <c r="J2494" i="1"/>
  <c r="M2494" i="1" s="1"/>
  <c r="A3856" i="12" l="1"/>
  <c r="A3857" i="12"/>
  <c r="A3858" i="12"/>
  <c r="A3859" i="12"/>
  <c r="A3837" i="12"/>
  <c r="A3838" i="12"/>
  <c r="A3839" i="12"/>
  <c r="A3840" i="12"/>
  <c r="A3841" i="12"/>
  <c r="A3842" i="12"/>
  <c r="A3843" i="12"/>
  <c r="A3844" i="12"/>
  <c r="A3845" i="12"/>
  <c r="A3846" i="12"/>
  <c r="A3847" i="12"/>
  <c r="A3848" i="12"/>
  <c r="A3849" i="12"/>
  <c r="A3850" i="12"/>
  <c r="A3851" i="12"/>
  <c r="A3852" i="12"/>
  <c r="A3853" i="12"/>
  <c r="A3854" i="12"/>
  <c r="A3855" i="12"/>
  <c r="A3830" i="12" l="1"/>
  <c r="A3831" i="12"/>
  <c r="A3832" i="12"/>
  <c r="A3833" i="12"/>
  <c r="A3834" i="12"/>
  <c r="A3835" i="12"/>
  <c r="A3836" i="12"/>
  <c r="B1365" i="2" l="1"/>
  <c r="B1366" i="2"/>
  <c r="B1367" i="2"/>
  <c r="B1368" i="2"/>
  <c r="B1369" i="2"/>
  <c r="B1370" i="2"/>
  <c r="J1365" i="2"/>
  <c r="M1365" i="2" s="1"/>
  <c r="J1366" i="2"/>
  <c r="M1366" i="2" s="1"/>
  <c r="J1367" i="2"/>
  <c r="M1367" i="2" s="1"/>
  <c r="J1368" i="2"/>
  <c r="M1368" i="2" s="1"/>
  <c r="J1369" i="2"/>
  <c r="M1369" i="2" s="1"/>
  <c r="J1370" i="2"/>
  <c r="M1370" i="2" s="1"/>
  <c r="B2477" i="1"/>
  <c r="B2478" i="1"/>
  <c r="B2479" i="1"/>
  <c r="B2480" i="1"/>
  <c r="B2481" i="1"/>
  <c r="B2482" i="1"/>
  <c r="B2483" i="1"/>
  <c r="B2484" i="1"/>
  <c r="B2485" i="1"/>
  <c r="J2477" i="1"/>
  <c r="M2477" i="1" s="1"/>
  <c r="J2478" i="1"/>
  <c r="M2478" i="1" s="1"/>
  <c r="J2479" i="1"/>
  <c r="M2479" i="1" s="1"/>
  <c r="J2480" i="1"/>
  <c r="M2480" i="1" s="1"/>
  <c r="J2481" i="1"/>
  <c r="M2481" i="1" s="1"/>
  <c r="J2482" i="1"/>
  <c r="M2482" i="1" s="1"/>
  <c r="J2483" i="1"/>
  <c r="M2483" i="1" s="1"/>
  <c r="J2484" i="1"/>
  <c r="M2484" i="1" s="1"/>
  <c r="J2485" i="1"/>
  <c r="M2485" i="1" s="1"/>
  <c r="B2466" i="1"/>
  <c r="B2467" i="1"/>
  <c r="B2468" i="1"/>
  <c r="B2469" i="1"/>
  <c r="B2470" i="1"/>
  <c r="B2471" i="1"/>
  <c r="B2472" i="1"/>
  <c r="B2473" i="1"/>
  <c r="B2474" i="1"/>
  <c r="B2475" i="1"/>
  <c r="B2476" i="1"/>
  <c r="J2466" i="1"/>
  <c r="M2466" i="1" s="1"/>
  <c r="J2467" i="1"/>
  <c r="M2467" i="1" s="1"/>
  <c r="J2468" i="1"/>
  <c r="M2468" i="1" s="1"/>
  <c r="J2469" i="1"/>
  <c r="M2469" i="1" s="1"/>
  <c r="J2470" i="1"/>
  <c r="M2470" i="1" s="1"/>
  <c r="J2471" i="1"/>
  <c r="M2471" i="1" s="1"/>
  <c r="J2472" i="1"/>
  <c r="M2472" i="1" s="1"/>
  <c r="J2473" i="1"/>
  <c r="M2473" i="1" s="1"/>
  <c r="J2474" i="1"/>
  <c r="M2474" i="1" s="1"/>
  <c r="J2475" i="1"/>
  <c r="M2475" i="1" s="1"/>
  <c r="J2476" i="1"/>
  <c r="M2476" i="1" s="1"/>
  <c r="A3812" i="12" l="1"/>
  <c r="A3813" i="12"/>
  <c r="A3814" i="12"/>
  <c r="A3815" i="12"/>
  <c r="A3816" i="12"/>
  <c r="A3817" i="12"/>
  <c r="A3818" i="12"/>
  <c r="A3819" i="12"/>
  <c r="A3820" i="12"/>
  <c r="A3821" i="12"/>
  <c r="A3822" i="12"/>
  <c r="A3823" i="12"/>
  <c r="A3824" i="12"/>
  <c r="A3825" i="12"/>
  <c r="A3826" i="12"/>
  <c r="A3827" i="12"/>
  <c r="A3828" i="12"/>
  <c r="A3829" i="12"/>
  <c r="A3806" i="12"/>
  <c r="A3807" i="12"/>
  <c r="A3808" i="12"/>
  <c r="A3809" i="12"/>
  <c r="A3810" i="12"/>
  <c r="A3811" i="12"/>
  <c r="B2449" i="1" l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J2449" i="1"/>
  <c r="M2449" i="1" s="1"/>
  <c r="J2450" i="1"/>
  <c r="M2450" i="1" s="1"/>
  <c r="J2451" i="1"/>
  <c r="M2451" i="1" s="1"/>
  <c r="J2452" i="1"/>
  <c r="M2452" i="1" s="1"/>
  <c r="J2453" i="1"/>
  <c r="M2453" i="1" s="1"/>
  <c r="J2454" i="1"/>
  <c r="M2454" i="1" s="1"/>
  <c r="J2455" i="1"/>
  <c r="M2455" i="1" s="1"/>
  <c r="J2456" i="1"/>
  <c r="M2456" i="1" s="1"/>
  <c r="J2457" i="1"/>
  <c r="M2457" i="1" s="1"/>
  <c r="J2458" i="1"/>
  <c r="M2458" i="1" s="1"/>
  <c r="J2459" i="1"/>
  <c r="M2459" i="1" s="1"/>
  <c r="J2460" i="1"/>
  <c r="M2460" i="1" s="1"/>
  <c r="J2461" i="1"/>
  <c r="M2461" i="1" s="1"/>
  <c r="J2462" i="1"/>
  <c r="M2462" i="1" s="1"/>
  <c r="J2463" i="1"/>
  <c r="M2463" i="1" s="1"/>
  <c r="J2464" i="1"/>
  <c r="M2464" i="1" s="1"/>
  <c r="J2465" i="1"/>
  <c r="M2465" i="1" s="1"/>
  <c r="B1358" i="2"/>
  <c r="B1359" i="2"/>
  <c r="B1360" i="2"/>
  <c r="B1361" i="2"/>
  <c r="B1362" i="2"/>
  <c r="B1363" i="2"/>
  <c r="B1364" i="2"/>
  <c r="J1358" i="2"/>
  <c r="M1358" i="2" s="1"/>
  <c r="J1359" i="2"/>
  <c r="M1359" i="2" s="1"/>
  <c r="J1360" i="2"/>
  <c r="M1360" i="2" s="1"/>
  <c r="J1361" i="2"/>
  <c r="M1361" i="2" s="1"/>
  <c r="J1362" i="2"/>
  <c r="M1362" i="2" s="1"/>
  <c r="J1363" i="2"/>
  <c r="M1363" i="2" s="1"/>
  <c r="J1364" i="2"/>
  <c r="M1364" i="2" s="1"/>
  <c r="A3764" i="12" l="1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756" i="12"/>
  <c r="A3757" i="12"/>
  <c r="A3758" i="12"/>
  <c r="A3759" i="12"/>
  <c r="A3760" i="12"/>
  <c r="A3761" i="12"/>
  <c r="A3762" i="12"/>
  <c r="A3763" i="12"/>
  <c r="B2427" i="1" l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J2427" i="1"/>
  <c r="M2427" i="1" s="1"/>
  <c r="J2428" i="1"/>
  <c r="M2428" i="1" s="1"/>
  <c r="J2429" i="1"/>
  <c r="M2429" i="1" s="1"/>
  <c r="J2430" i="1"/>
  <c r="M2430" i="1" s="1"/>
  <c r="J2431" i="1"/>
  <c r="M2431" i="1" s="1"/>
  <c r="J2432" i="1"/>
  <c r="M2432" i="1" s="1"/>
  <c r="J2433" i="1"/>
  <c r="M2433" i="1" s="1"/>
  <c r="J2434" i="1"/>
  <c r="M2434" i="1" s="1"/>
  <c r="J2435" i="1"/>
  <c r="M2435" i="1" s="1"/>
  <c r="J2436" i="1"/>
  <c r="M2436" i="1" s="1"/>
  <c r="J2437" i="1"/>
  <c r="M2437" i="1" s="1"/>
  <c r="J2438" i="1"/>
  <c r="M2438" i="1" s="1"/>
  <c r="J2439" i="1"/>
  <c r="M2439" i="1" s="1"/>
  <c r="J2440" i="1"/>
  <c r="M2440" i="1" s="1"/>
  <c r="J2441" i="1"/>
  <c r="M2441" i="1" s="1"/>
  <c r="J2442" i="1"/>
  <c r="M2442" i="1" s="1"/>
  <c r="J2443" i="1"/>
  <c r="M2443" i="1" s="1"/>
  <c r="J2444" i="1"/>
  <c r="M2444" i="1" s="1"/>
  <c r="J2445" i="1"/>
  <c r="M2445" i="1" s="1"/>
  <c r="J2446" i="1"/>
  <c r="M2446" i="1" s="1"/>
  <c r="J2447" i="1"/>
  <c r="M2447" i="1" s="1"/>
  <c r="J2448" i="1"/>
  <c r="M2448" i="1" s="1"/>
  <c r="B1353" i="2"/>
  <c r="B1354" i="2"/>
  <c r="B1355" i="2"/>
  <c r="B1356" i="2"/>
  <c r="B1357" i="2"/>
  <c r="J1353" i="2"/>
  <c r="M1353" i="2" s="1"/>
  <c r="J1354" i="2"/>
  <c r="M1354" i="2" s="1"/>
  <c r="J1355" i="2"/>
  <c r="M1355" i="2" s="1"/>
  <c r="J1356" i="2"/>
  <c r="M1356" i="2" s="1"/>
  <c r="J1357" i="2"/>
  <c r="M1357" i="2" s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J2412" i="1"/>
  <c r="M2412" i="1" s="1"/>
  <c r="J2413" i="1"/>
  <c r="M2413" i="1" s="1"/>
  <c r="J2414" i="1"/>
  <c r="M2414" i="1" s="1"/>
  <c r="J2415" i="1"/>
  <c r="M2415" i="1" s="1"/>
  <c r="J2416" i="1"/>
  <c r="M2416" i="1" s="1"/>
  <c r="J2417" i="1"/>
  <c r="M2417" i="1" s="1"/>
  <c r="J2418" i="1"/>
  <c r="M2418" i="1" s="1"/>
  <c r="J2419" i="1"/>
  <c r="M2419" i="1" s="1"/>
  <c r="J2420" i="1"/>
  <c r="M2420" i="1" s="1"/>
  <c r="J2421" i="1"/>
  <c r="M2421" i="1" s="1"/>
  <c r="J2422" i="1"/>
  <c r="M2422" i="1" s="1"/>
  <c r="J2423" i="1"/>
  <c r="M2423" i="1" s="1"/>
  <c r="J2424" i="1"/>
  <c r="M2424" i="1" s="1"/>
  <c r="J2425" i="1"/>
  <c r="M2425" i="1" s="1"/>
  <c r="J2426" i="1"/>
  <c r="M2426" i="1" s="1"/>
  <c r="B1345" i="2"/>
  <c r="B1346" i="2"/>
  <c r="B1347" i="2"/>
  <c r="B1348" i="2"/>
  <c r="B1349" i="2"/>
  <c r="B1350" i="2"/>
  <c r="B1351" i="2"/>
  <c r="B1352" i="2"/>
  <c r="J1345" i="2"/>
  <c r="M1345" i="2" s="1"/>
  <c r="J1346" i="2"/>
  <c r="M1346" i="2" s="1"/>
  <c r="J1347" i="2"/>
  <c r="M1347" i="2" s="1"/>
  <c r="J1348" i="2"/>
  <c r="M1348" i="2" s="1"/>
  <c r="J1349" i="2"/>
  <c r="M1349" i="2" s="1"/>
  <c r="J1350" i="2"/>
  <c r="M1350" i="2" s="1"/>
  <c r="J1351" i="2"/>
  <c r="M1351" i="2" s="1"/>
  <c r="J1352" i="2"/>
  <c r="M1352" i="2" s="1"/>
  <c r="A3742" i="12" l="1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J2395" i="1"/>
  <c r="M2395" i="1" s="1"/>
  <c r="J2396" i="1"/>
  <c r="M2396" i="1" s="1"/>
  <c r="J2397" i="1"/>
  <c r="M2397" i="1" s="1"/>
  <c r="J2398" i="1"/>
  <c r="M2398" i="1" s="1"/>
  <c r="J2399" i="1"/>
  <c r="M2399" i="1" s="1"/>
  <c r="J2400" i="1"/>
  <c r="M2400" i="1" s="1"/>
  <c r="J2401" i="1"/>
  <c r="M2401" i="1" s="1"/>
  <c r="J2402" i="1"/>
  <c r="M2402" i="1" s="1"/>
  <c r="J2403" i="1"/>
  <c r="M2403" i="1" s="1"/>
  <c r="J2404" i="1"/>
  <c r="M2404" i="1" s="1"/>
  <c r="J2405" i="1"/>
  <c r="M2405" i="1" s="1"/>
  <c r="J2406" i="1"/>
  <c r="M2406" i="1" s="1"/>
  <c r="J2407" i="1"/>
  <c r="M2407" i="1" s="1"/>
  <c r="J2408" i="1"/>
  <c r="M2408" i="1" s="1"/>
  <c r="J2409" i="1"/>
  <c r="M2409" i="1" s="1"/>
  <c r="J2410" i="1"/>
  <c r="M2410" i="1" s="1"/>
  <c r="J2411" i="1"/>
  <c r="M2411" i="1" s="1"/>
  <c r="B1341" i="2"/>
  <c r="B1342" i="2"/>
  <c r="B1343" i="2"/>
  <c r="B1344" i="2"/>
  <c r="J1341" i="2"/>
  <c r="M1341" i="2" s="1"/>
  <c r="J1342" i="2"/>
  <c r="M1342" i="2" s="1"/>
  <c r="J1343" i="2"/>
  <c r="M1343" i="2" s="1"/>
  <c r="J1344" i="2"/>
  <c r="M1344" i="2" s="1"/>
  <c r="A3735" i="12" l="1"/>
  <c r="A3736" i="12"/>
  <c r="A3737" i="12"/>
  <c r="A3738" i="12"/>
  <c r="A3739" i="12"/>
  <c r="A3740" i="12"/>
  <c r="A3741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B2379" i="1" l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J2379" i="1"/>
  <c r="M2379" i="1" s="1"/>
  <c r="J2380" i="1"/>
  <c r="M2380" i="1" s="1"/>
  <c r="J2381" i="1"/>
  <c r="M2381" i="1" s="1"/>
  <c r="J2382" i="1"/>
  <c r="M2382" i="1" s="1"/>
  <c r="J2383" i="1"/>
  <c r="M2383" i="1" s="1"/>
  <c r="J2384" i="1"/>
  <c r="M2384" i="1" s="1"/>
  <c r="J2385" i="1"/>
  <c r="M2385" i="1" s="1"/>
  <c r="J2386" i="1"/>
  <c r="M2386" i="1" s="1"/>
  <c r="J2387" i="1"/>
  <c r="M2387" i="1" s="1"/>
  <c r="J2388" i="1"/>
  <c r="M2388" i="1" s="1"/>
  <c r="J2389" i="1"/>
  <c r="M2389" i="1" s="1"/>
  <c r="J2390" i="1"/>
  <c r="M2390" i="1" s="1"/>
  <c r="J2391" i="1"/>
  <c r="M2391" i="1" s="1"/>
  <c r="J2392" i="1"/>
  <c r="M2392" i="1" s="1"/>
  <c r="J2393" i="1"/>
  <c r="M2393" i="1" s="1"/>
  <c r="J2394" i="1"/>
  <c r="M2394" i="1" s="1"/>
  <c r="B1336" i="2"/>
  <c r="B1337" i="2"/>
  <c r="B1338" i="2"/>
  <c r="B1339" i="2"/>
  <c r="B1340" i="2"/>
  <c r="J1336" i="2"/>
  <c r="M1336" i="2" s="1"/>
  <c r="J1337" i="2"/>
  <c r="M1337" i="2" s="1"/>
  <c r="J1338" i="2"/>
  <c r="M1338" i="2" s="1"/>
  <c r="J1339" i="2"/>
  <c r="M1339" i="2" s="1"/>
  <c r="J1340" i="2"/>
  <c r="M1340" i="2" s="1"/>
  <c r="A3714" i="12" l="1"/>
  <c r="A3715" i="12"/>
  <c r="A3716" i="12"/>
  <c r="A3717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686" i="12" l="1"/>
  <c r="A3687" i="12"/>
  <c r="A3688" i="12"/>
  <c r="A3689" i="12"/>
  <c r="A3690" i="12"/>
  <c r="A3691" i="12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J2358" i="1"/>
  <c r="M2358" i="1" s="1"/>
  <c r="J2359" i="1"/>
  <c r="M2359" i="1" s="1"/>
  <c r="J2360" i="1"/>
  <c r="M2360" i="1" s="1"/>
  <c r="J2361" i="1"/>
  <c r="M2361" i="1" s="1"/>
  <c r="J2362" i="1"/>
  <c r="M2362" i="1" s="1"/>
  <c r="J2363" i="1"/>
  <c r="M2363" i="1" s="1"/>
  <c r="J2364" i="1"/>
  <c r="M2364" i="1" s="1"/>
  <c r="J2365" i="1"/>
  <c r="M2365" i="1" s="1"/>
  <c r="J2366" i="1"/>
  <c r="M2366" i="1" s="1"/>
  <c r="J2367" i="1"/>
  <c r="M2367" i="1" s="1"/>
  <c r="J2368" i="1"/>
  <c r="M2368" i="1" s="1"/>
  <c r="J2369" i="1"/>
  <c r="M2369" i="1" s="1"/>
  <c r="J2370" i="1"/>
  <c r="M2370" i="1" s="1"/>
  <c r="J2371" i="1"/>
  <c r="M2371" i="1" s="1"/>
  <c r="J2372" i="1"/>
  <c r="M2372" i="1" s="1"/>
  <c r="J2373" i="1"/>
  <c r="M2373" i="1" s="1"/>
  <c r="J2374" i="1"/>
  <c r="M2374" i="1" s="1"/>
  <c r="J2375" i="1"/>
  <c r="M2375" i="1" s="1"/>
  <c r="J2376" i="1"/>
  <c r="M2376" i="1" s="1"/>
  <c r="J2377" i="1"/>
  <c r="M2377" i="1" s="1"/>
  <c r="J2378" i="1"/>
  <c r="M2378" i="1" s="1"/>
  <c r="B1329" i="2"/>
  <c r="B1330" i="2"/>
  <c r="B1331" i="2"/>
  <c r="B1332" i="2"/>
  <c r="B1333" i="2"/>
  <c r="B1334" i="2"/>
  <c r="B1335" i="2"/>
  <c r="J1329" i="2"/>
  <c r="M1329" i="2" s="1"/>
  <c r="J1330" i="2"/>
  <c r="M1330" i="2" s="1"/>
  <c r="J1331" i="2"/>
  <c r="M1331" i="2" s="1"/>
  <c r="J1332" i="2"/>
  <c r="M1332" i="2" s="1"/>
  <c r="J1333" i="2"/>
  <c r="M1333" i="2" s="1"/>
  <c r="J1334" i="2"/>
  <c r="M1334" i="2" s="1"/>
  <c r="J1335" i="2"/>
  <c r="M1335" i="2" s="1"/>
  <c r="A3660" i="12" l="1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54" i="12"/>
  <c r="A3655" i="12"/>
  <c r="A3656" i="12"/>
  <c r="A3657" i="12"/>
  <c r="A3658" i="12"/>
  <c r="A3659" i="12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J2334" i="1"/>
  <c r="M2334" i="1" s="1"/>
  <c r="J2335" i="1"/>
  <c r="M2335" i="1" s="1"/>
  <c r="J2336" i="1"/>
  <c r="M2336" i="1" s="1"/>
  <c r="J2337" i="1"/>
  <c r="M2337" i="1" s="1"/>
  <c r="J2338" i="1"/>
  <c r="M2338" i="1" s="1"/>
  <c r="J2339" i="1"/>
  <c r="M2339" i="1" s="1"/>
  <c r="J2340" i="1"/>
  <c r="M2340" i="1" s="1"/>
  <c r="J2341" i="1"/>
  <c r="M2341" i="1" s="1"/>
  <c r="J2342" i="1"/>
  <c r="M2342" i="1" s="1"/>
  <c r="J2343" i="1"/>
  <c r="M2343" i="1" s="1"/>
  <c r="J2344" i="1"/>
  <c r="M2344" i="1" s="1"/>
  <c r="J2345" i="1"/>
  <c r="M2345" i="1" s="1"/>
  <c r="J2346" i="1"/>
  <c r="M2346" i="1" s="1"/>
  <c r="J2347" i="1"/>
  <c r="M2347" i="1" s="1"/>
  <c r="J2348" i="1"/>
  <c r="M2348" i="1" s="1"/>
  <c r="J2349" i="1"/>
  <c r="M2349" i="1" s="1"/>
  <c r="J2350" i="1"/>
  <c r="M2350" i="1" s="1"/>
  <c r="J2351" i="1"/>
  <c r="M2351" i="1" s="1"/>
  <c r="J2352" i="1"/>
  <c r="M2352" i="1" s="1"/>
  <c r="J2353" i="1"/>
  <c r="M2353" i="1" s="1"/>
  <c r="J2354" i="1"/>
  <c r="M2354" i="1" s="1"/>
  <c r="J2355" i="1"/>
  <c r="M2355" i="1" s="1"/>
  <c r="J2356" i="1"/>
  <c r="M2356" i="1" s="1"/>
  <c r="J2357" i="1"/>
  <c r="M2357" i="1" s="1"/>
  <c r="B1321" i="2"/>
  <c r="B1322" i="2"/>
  <c r="B1323" i="2"/>
  <c r="B1324" i="2"/>
  <c r="B1325" i="2"/>
  <c r="B1326" i="2"/>
  <c r="B1327" i="2"/>
  <c r="B1328" i="2"/>
  <c r="J1321" i="2"/>
  <c r="M1321" i="2" s="1"/>
  <c r="J1322" i="2"/>
  <c r="M1322" i="2" s="1"/>
  <c r="J1323" i="2"/>
  <c r="M1323" i="2" s="1"/>
  <c r="J1324" i="2"/>
  <c r="M1324" i="2" s="1"/>
  <c r="J1325" i="2"/>
  <c r="M1325" i="2" s="1"/>
  <c r="J1326" i="2"/>
  <c r="M1326" i="2" s="1"/>
  <c r="J1327" i="2"/>
  <c r="M1327" i="2" s="1"/>
  <c r="J1328" i="2"/>
  <c r="M1328" i="2" s="1"/>
  <c r="B2316" i="1" l="1"/>
  <c r="B2314" i="1"/>
  <c r="B2315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J2316" i="1"/>
  <c r="M2316" i="1" s="1"/>
  <c r="J2314" i="1"/>
  <c r="M2314" i="1" s="1"/>
  <c r="J2315" i="1"/>
  <c r="M2315" i="1" s="1"/>
  <c r="J2317" i="1"/>
  <c r="M2317" i="1" s="1"/>
  <c r="J2318" i="1"/>
  <c r="M2318" i="1" s="1"/>
  <c r="J2319" i="1"/>
  <c r="M2319" i="1" s="1"/>
  <c r="J2320" i="1"/>
  <c r="M2320" i="1" s="1"/>
  <c r="J2321" i="1"/>
  <c r="M2321" i="1" s="1"/>
  <c r="J2322" i="1"/>
  <c r="M2322" i="1" s="1"/>
  <c r="J2323" i="1"/>
  <c r="M2323" i="1" s="1"/>
  <c r="J2324" i="1"/>
  <c r="M2324" i="1" s="1"/>
  <c r="J2325" i="1"/>
  <c r="M2325" i="1" s="1"/>
  <c r="J2326" i="1"/>
  <c r="M2326" i="1" s="1"/>
  <c r="J2327" i="1"/>
  <c r="M2327" i="1" s="1"/>
  <c r="J2328" i="1"/>
  <c r="M2328" i="1" s="1"/>
  <c r="J2329" i="1"/>
  <c r="M2329" i="1" s="1"/>
  <c r="J2330" i="1"/>
  <c r="M2330" i="1" s="1"/>
  <c r="J2331" i="1"/>
  <c r="M2331" i="1" s="1"/>
  <c r="J2332" i="1"/>
  <c r="M2332" i="1" s="1"/>
  <c r="J2333" i="1"/>
  <c r="M2333" i="1" s="1"/>
  <c r="B1316" i="2"/>
  <c r="B1317" i="2"/>
  <c r="B1318" i="2"/>
  <c r="B1319" i="2"/>
  <c r="B1320" i="2"/>
  <c r="J1316" i="2"/>
  <c r="M1316" i="2" s="1"/>
  <c r="J1317" i="2"/>
  <c r="M1317" i="2" s="1"/>
  <c r="J1318" i="2"/>
  <c r="M1318" i="2" s="1"/>
  <c r="J1319" i="2"/>
  <c r="M1319" i="2" s="1"/>
  <c r="J1320" i="2"/>
  <c r="M1320" i="2" s="1"/>
  <c r="A3644" i="12" l="1"/>
  <c r="A3645" i="12"/>
  <c r="A3646" i="12"/>
  <c r="A3647" i="12"/>
  <c r="A3648" i="12"/>
  <c r="A3649" i="12"/>
  <c r="A3650" i="12"/>
  <c r="A3651" i="12"/>
  <c r="A3652" i="12"/>
  <c r="A3653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J1310" i="2" l="1"/>
  <c r="M1310" i="2" s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J2291" i="1"/>
  <c r="M2291" i="1" s="1"/>
  <c r="J2292" i="1"/>
  <c r="M2292" i="1" s="1"/>
  <c r="J2293" i="1"/>
  <c r="M2293" i="1" s="1"/>
  <c r="J2294" i="1"/>
  <c r="M2294" i="1" s="1"/>
  <c r="J2295" i="1"/>
  <c r="M2295" i="1" s="1"/>
  <c r="J2296" i="1"/>
  <c r="M2296" i="1" s="1"/>
  <c r="J2297" i="1"/>
  <c r="M2297" i="1" s="1"/>
  <c r="J2298" i="1"/>
  <c r="M2298" i="1" s="1"/>
  <c r="J2299" i="1"/>
  <c r="M2299" i="1" s="1"/>
  <c r="J2300" i="1"/>
  <c r="M2300" i="1" s="1"/>
  <c r="J2301" i="1"/>
  <c r="M2301" i="1" s="1"/>
  <c r="J2302" i="1"/>
  <c r="M2302" i="1" s="1"/>
  <c r="J2303" i="1"/>
  <c r="M2303" i="1" s="1"/>
  <c r="J2304" i="1"/>
  <c r="M2304" i="1" s="1"/>
  <c r="J2305" i="1"/>
  <c r="M2305" i="1" s="1"/>
  <c r="J2306" i="1"/>
  <c r="M2306" i="1" s="1"/>
  <c r="J2307" i="1"/>
  <c r="M2307" i="1" s="1"/>
  <c r="J2308" i="1"/>
  <c r="M2308" i="1" s="1"/>
  <c r="J2309" i="1"/>
  <c r="M2309" i="1" s="1"/>
  <c r="J2310" i="1"/>
  <c r="M2310" i="1" s="1"/>
  <c r="J2311" i="1"/>
  <c r="M2311" i="1" s="1"/>
  <c r="J2312" i="1"/>
  <c r="M2312" i="1" s="1"/>
  <c r="J2313" i="1"/>
  <c r="M2313" i="1" s="1"/>
  <c r="B1306" i="2"/>
  <c r="B1307" i="2"/>
  <c r="B1308" i="2"/>
  <c r="B1309" i="2"/>
  <c r="B1310" i="2"/>
  <c r="B1311" i="2"/>
  <c r="B1312" i="2"/>
  <c r="B1313" i="2"/>
  <c r="B1314" i="2"/>
  <c r="B1315" i="2"/>
  <c r="J1306" i="2"/>
  <c r="M1306" i="2" s="1"/>
  <c r="J1307" i="2"/>
  <c r="M1307" i="2" s="1"/>
  <c r="J1308" i="2"/>
  <c r="M1308" i="2" s="1"/>
  <c r="J1309" i="2"/>
  <c r="M1309" i="2" s="1"/>
  <c r="J1311" i="2"/>
  <c r="M1311" i="2" s="1"/>
  <c r="J1312" i="2"/>
  <c r="M1312" i="2" s="1"/>
  <c r="J1313" i="2"/>
  <c r="M1313" i="2" s="1"/>
  <c r="J1314" i="2"/>
  <c r="M1314" i="2" s="1"/>
  <c r="J1315" i="2"/>
  <c r="M1315" i="2" s="1"/>
  <c r="A3596" i="12" l="1"/>
  <c r="A3597" i="12"/>
  <c r="A3598" i="12"/>
  <c r="A3599" i="12"/>
  <c r="A3600" i="12"/>
  <c r="A3601" i="12"/>
  <c r="A3602" i="12"/>
  <c r="A3603" i="12"/>
  <c r="A3604" i="12"/>
  <c r="A3579" i="12" l="1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73" i="12"/>
  <c r="A3574" i="12"/>
  <c r="A3575" i="12"/>
  <c r="A3576" i="12"/>
  <c r="A3577" i="12"/>
  <c r="A3578" i="12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J2277" i="1"/>
  <c r="M2277" i="1" s="1"/>
  <c r="J2278" i="1"/>
  <c r="M2278" i="1" s="1"/>
  <c r="J2279" i="1"/>
  <c r="M2279" i="1" s="1"/>
  <c r="J2280" i="1"/>
  <c r="M2280" i="1" s="1"/>
  <c r="J2281" i="1"/>
  <c r="M2281" i="1" s="1"/>
  <c r="J2282" i="1"/>
  <c r="M2282" i="1" s="1"/>
  <c r="J2283" i="1"/>
  <c r="M2283" i="1" s="1"/>
  <c r="J2284" i="1"/>
  <c r="M2284" i="1" s="1"/>
  <c r="J2285" i="1"/>
  <c r="M2285" i="1" s="1"/>
  <c r="J2286" i="1"/>
  <c r="M2286" i="1" s="1"/>
  <c r="J2287" i="1"/>
  <c r="M2287" i="1" s="1"/>
  <c r="J2288" i="1"/>
  <c r="M2288" i="1" s="1"/>
  <c r="J2289" i="1"/>
  <c r="M2289" i="1" s="1"/>
  <c r="J2290" i="1"/>
  <c r="M2290" i="1" s="1"/>
  <c r="B1297" i="2"/>
  <c r="B1298" i="2"/>
  <c r="B1299" i="2"/>
  <c r="B1300" i="2"/>
  <c r="B1301" i="2"/>
  <c r="B1302" i="2"/>
  <c r="B1303" i="2"/>
  <c r="B1304" i="2"/>
  <c r="B1305" i="2"/>
  <c r="J1297" i="2"/>
  <c r="M1297" i="2" s="1"/>
  <c r="J1298" i="2"/>
  <c r="M1298" i="2" s="1"/>
  <c r="J1299" i="2"/>
  <c r="M1299" i="2" s="1"/>
  <c r="J1300" i="2"/>
  <c r="M1300" i="2" s="1"/>
  <c r="J1301" i="2"/>
  <c r="M1301" i="2" s="1"/>
  <c r="J1302" i="2"/>
  <c r="M1302" i="2" s="1"/>
  <c r="J1303" i="2"/>
  <c r="M1303" i="2" s="1"/>
  <c r="J1304" i="2"/>
  <c r="M1304" i="2" s="1"/>
  <c r="J1305" i="2"/>
  <c r="M1305" i="2" s="1"/>
  <c r="A3555" i="12" l="1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50" i="12"/>
  <c r="A3551" i="12"/>
  <c r="A3552" i="12"/>
  <c r="A3553" i="12"/>
  <c r="A3554" i="12"/>
  <c r="B2262" i="1" l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J2262" i="1"/>
  <c r="M2262" i="1" s="1"/>
  <c r="J2263" i="1"/>
  <c r="M2263" i="1" s="1"/>
  <c r="J2264" i="1"/>
  <c r="M2264" i="1" s="1"/>
  <c r="J2265" i="1"/>
  <c r="M2265" i="1" s="1"/>
  <c r="J2266" i="1"/>
  <c r="M2266" i="1" s="1"/>
  <c r="J2267" i="1"/>
  <c r="M2267" i="1" s="1"/>
  <c r="J2268" i="1"/>
  <c r="M2268" i="1" s="1"/>
  <c r="J2269" i="1"/>
  <c r="M2269" i="1" s="1"/>
  <c r="J2270" i="1"/>
  <c r="M2270" i="1" s="1"/>
  <c r="J2271" i="1"/>
  <c r="M2271" i="1" s="1"/>
  <c r="J2272" i="1"/>
  <c r="M2272" i="1" s="1"/>
  <c r="J2273" i="1"/>
  <c r="M2273" i="1" s="1"/>
  <c r="J2274" i="1"/>
  <c r="M2274" i="1" s="1"/>
  <c r="J2275" i="1"/>
  <c r="M2275" i="1" s="1"/>
  <c r="J2276" i="1"/>
  <c r="M2276" i="1" s="1"/>
  <c r="B1289" i="2"/>
  <c r="B1290" i="2"/>
  <c r="B1291" i="2"/>
  <c r="B1292" i="2"/>
  <c r="B1293" i="2"/>
  <c r="B1294" i="2"/>
  <c r="B1295" i="2"/>
  <c r="B1296" i="2"/>
  <c r="J1289" i="2"/>
  <c r="M1289" i="2" s="1"/>
  <c r="J1290" i="2"/>
  <c r="M1290" i="2" s="1"/>
  <c r="J1291" i="2"/>
  <c r="M1291" i="2" s="1"/>
  <c r="J1292" i="2"/>
  <c r="M1292" i="2" s="1"/>
  <c r="J1293" i="2"/>
  <c r="M1293" i="2" s="1"/>
  <c r="J1294" i="2"/>
  <c r="M1294" i="2" s="1"/>
  <c r="J1295" i="2"/>
  <c r="M1295" i="2" s="1"/>
  <c r="J1296" i="2"/>
  <c r="M1296" i="2" s="1"/>
  <c r="A3538" i="12" l="1"/>
  <c r="A3539" i="12"/>
  <c r="A3540" i="12"/>
  <c r="A3541" i="12"/>
  <c r="A3542" i="12"/>
  <c r="A3543" i="12"/>
  <c r="A3544" i="12"/>
  <c r="A3545" i="12"/>
  <c r="A3546" i="12"/>
  <c r="A3547" i="12"/>
  <c r="A3548" i="12"/>
  <c r="A3549" i="12"/>
  <c r="A3531" i="12"/>
  <c r="A3532" i="12"/>
  <c r="A3533" i="12"/>
  <c r="A3534" i="12"/>
  <c r="A3535" i="12"/>
  <c r="A3536" i="12"/>
  <c r="A3537" i="12"/>
  <c r="B2247" i="1" l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J2247" i="1"/>
  <c r="M2247" i="1" s="1"/>
  <c r="J2248" i="1"/>
  <c r="M2248" i="1" s="1"/>
  <c r="J2249" i="1"/>
  <c r="M2249" i="1" s="1"/>
  <c r="J2250" i="1"/>
  <c r="M2250" i="1" s="1"/>
  <c r="J2251" i="1"/>
  <c r="M2251" i="1" s="1"/>
  <c r="J2252" i="1"/>
  <c r="M2252" i="1" s="1"/>
  <c r="J2253" i="1"/>
  <c r="M2253" i="1" s="1"/>
  <c r="J2254" i="1"/>
  <c r="M2254" i="1" s="1"/>
  <c r="J2255" i="1"/>
  <c r="M2255" i="1" s="1"/>
  <c r="J2256" i="1"/>
  <c r="M2256" i="1" s="1"/>
  <c r="J2257" i="1"/>
  <c r="M2257" i="1" s="1"/>
  <c r="J2258" i="1"/>
  <c r="M2258" i="1" s="1"/>
  <c r="J2259" i="1"/>
  <c r="M2259" i="1" s="1"/>
  <c r="J2260" i="1"/>
  <c r="M2260" i="1" s="1"/>
  <c r="J2261" i="1"/>
  <c r="M2261" i="1" s="1"/>
  <c r="B1285" i="2"/>
  <c r="B1286" i="2"/>
  <c r="B1287" i="2"/>
  <c r="B1288" i="2"/>
  <c r="J1285" i="2"/>
  <c r="M1285" i="2" s="1"/>
  <c r="J1286" i="2"/>
  <c r="M1286" i="2" s="1"/>
  <c r="J1287" i="2"/>
  <c r="M1287" i="2" s="1"/>
  <c r="J1288" i="2"/>
  <c r="M1288" i="2" s="1"/>
  <c r="A3516" i="12" l="1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06" i="12" l="1"/>
  <c r="A3507" i="12"/>
  <c r="A3508" i="12"/>
  <c r="A3509" i="12"/>
  <c r="A3510" i="12"/>
  <c r="A3511" i="12"/>
  <c r="A3512" i="12"/>
  <c r="A3513" i="12"/>
  <c r="A3514" i="12"/>
  <c r="A3515" i="12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J2228" i="1"/>
  <c r="M2228" i="1" s="1"/>
  <c r="J2229" i="1"/>
  <c r="M2229" i="1" s="1"/>
  <c r="J2230" i="1"/>
  <c r="M2230" i="1" s="1"/>
  <c r="J2231" i="1"/>
  <c r="M2231" i="1" s="1"/>
  <c r="J2232" i="1"/>
  <c r="M2232" i="1" s="1"/>
  <c r="J2233" i="1"/>
  <c r="M2233" i="1" s="1"/>
  <c r="J2234" i="1"/>
  <c r="M2234" i="1" s="1"/>
  <c r="J2235" i="1"/>
  <c r="M2235" i="1" s="1"/>
  <c r="J2236" i="1"/>
  <c r="M2236" i="1" s="1"/>
  <c r="J2237" i="1"/>
  <c r="M2237" i="1" s="1"/>
  <c r="J2238" i="1"/>
  <c r="M2238" i="1" s="1"/>
  <c r="J2239" i="1"/>
  <c r="M2239" i="1" s="1"/>
  <c r="J2240" i="1"/>
  <c r="M2240" i="1" s="1"/>
  <c r="J2241" i="1"/>
  <c r="M2241" i="1" s="1"/>
  <c r="J2242" i="1"/>
  <c r="M2242" i="1" s="1"/>
  <c r="J2243" i="1"/>
  <c r="M2243" i="1" s="1"/>
  <c r="J2244" i="1"/>
  <c r="M2244" i="1" s="1"/>
  <c r="J2245" i="1"/>
  <c r="M2245" i="1" s="1"/>
  <c r="J2246" i="1"/>
  <c r="M2246" i="1" s="1"/>
  <c r="B1279" i="2"/>
  <c r="B1280" i="2"/>
  <c r="B1281" i="2"/>
  <c r="B1282" i="2"/>
  <c r="B1283" i="2"/>
  <c r="B1284" i="2"/>
  <c r="J1279" i="2"/>
  <c r="M1279" i="2" s="1"/>
  <c r="J1280" i="2"/>
  <c r="M1280" i="2" s="1"/>
  <c r="J1281" i="2"/>
  <c r="M1281" i="2" s="1"/>
  <c r="J1282" i="2"/>
  <c r="M1282" i="2" s="1"/>
  <c r="J1283" i="2"/>
  <c r="M1283" i="2" s="1"/>
  <c r="J1284" i="2"/>
  <c r="M1284" i="2" s="1"/>
  <c r="B2203" i="1" l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J2203" i="1"/>
  <c r="M2203" i="1" s="1"/>
  <c r="J2204" i="1"/>
  <c r="M2204" i="1" s="1"/>
  <c r="J2205" i="1"/>
  <c r="M2205" i="1" s="1"/>
  <c r="J2206" i="1"/>
  <c r="M2206" i="1" s="1"/>
  <c r="J2207" i="1"/>
  <c r="M2207" i="1" s="1"/>
  <c r="J2208" i="1"/>
  <c r="M2208" i="1" s="1"/>
  <c r="J2209" i="1"/>
  <c r="M2209" i="1" s="1"/>
  <c r="J2210" i="1"/>
  <c r="M2210" i="1" s="1"/>
  <c r="J2211" i="1"/>
  <c r="M2211" i="1" s="1"/>
  <c r="J2212" i="1"/>
  <c r="M2212" i="1" s="1"/>
  <c r="J2213" i="1"/>
  <c r="M2213" i="1" s="1"/>
  <c r="J2214" i="1"/>
  <c r="M2214" i="1" s="1"/>
  <c r="J2215" i="1"/>
  <c r="M2215" i="1" s="1"/>
  <c r="J2216" i="1"/>
  <c r="M2216" i="1" s="1"/>
  <c r="J2217" i="1"/>
  <c r="M2217" i="1" s="1"/>
  <c r="J2218" i="1"/>
  <c r="M2218" i="1" s="1"/>
  <c r="J2219" i="1"/>
  <c r="M2219" i="1" s="1"/>
  <c r="J2220" i="1"/>
  <c r="M2220" i="1" s="1"/>
  <c r="J2221" i="1"/>
  <c r="M2221" i="1" s="1"/>
  <c r="J2222" i="1"/>
  <c r="M2222" i="1" s="1"/>
  <c r="J2223" i="1"/>
  <c r="M2223" i="1" s="1"/>
  <c r="J2224" i="1"/>
  <c r="M2224" i="1" s="1"/>
  <c r="J2225" i="1"/>
  <c r="M2225" i="1" s="1"/>
  <c r="J2226" i="1"/>
  <c r="M2226" i="1" s="1"/>
  <c r="J2227" i="1"/>
  <c r="M2227" i="1" s="1"/>
  <c r="B1277" i="2"/>
  <c r="B1278" i="2"/>
  <c r="J1277" i="2"/>
  <c r="M1277" i="2" s="1"/>
  <c r="J1278" i="2"/>
  <c r="M1278" i="2" s="1"/>
  <c r="B1271" i="2"/>
  <c r="B1272" i="2"/>
  <c r="B1273" i="2"/>
  <c r="B1274" i="2"/>
  <c r="B1275" i="2"/>
  <c r="B1276" i="2"/>
  <c r="J1271" i="2"/>
  <c r="M1271" i="2" s="1"/>
  <c r="J1272" i="2"/>
  <c r="M1272" i="2" s="1"/>
  <c r="J1273" i="2"/>
  <c r="M1273" i="2" s="1"/>
  <c r="J1274" i="2"/>
  <c r="M1274" i="2" s="1"/>
  <c r="J1275" i="2"/>
  <c r="M1275" i="2" s="1"/>
  <c r="J1276" i="2"/>
  <c r="M1276" i="2" s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J2178" i="1"/>
  <c r="M2178" i="1" s="1"/>
  <c r="J2179" i="1"/>
  <c r="M2179" i="1" s="1"/>
  <c r="J2180" i="1"/>
  <c r="M2180" i="1" s="1"/>
  <c r="J2181" i="1"/>
  <c r="M2181" i="1" s="1"/>
  <c r="J2182" i="1"/>
  <c r="M2182" i="1" s="1"/>
  <c r="J2183" i="1"/>
  <c r="M2183" i="1" s="1"/>
  <c r="J2184" i="1"/>
  <c r="M2184" i="1" s="1"/>
  <c r="J2185" i="1"/>
  <c r="M2185" i="1" s="1"/>
  <c r="J2186" i="1"/>
  <c r="M2186" i="1" s="1"/>
  <c r="J2187" i="1"/>
  <c r="M2187" i="1" s="1"/>
  <c r="J2188" i="1"/>
  <c r="M2188" i="1" s="1"/>
  <c r="J2189" i="1"/>
  <c r="M2189" i="1" s="1"/>
  <c r="J2190" i="1"/>
  <c r="M2190" i="1" s="1"/>
  <c r="J2191" i="1"/>
  <c r="M2191" i="1" s="1"/>
  <c r="J2192" i="1"/>
  <c r="M2192" i="1" s="1"/>
  <c r="J2193" i="1"/>
  <c r="M2193" i="1" s="1"/>
  <c r="J2194" i="1"/>
  <c r="M2194" i="1" s="1"/>
  <c r="J2195" i="1"/>
  <c r="M2195" i="1" s="1"/>
  <c r="J2196" i="1"/>
  <c r="M2196" i="1" s="1"/>
  <c r="J2197" i="1"/>
  <c r="M2197" i="1" s="1"/>
  <c r="J2198" i="1"/>
  <c r="M2198" i="1" s="1"/>
  <c r="J2199" i="1"/>
  <c r="M2199" i="1" s="1"/>
  <c r="J2200" i="1"/>
  <c r="M2200" i="1" s="1"/>
  <c r="J2201" i="1"/>
  <c r="M2201" i="1" s="1"/>
  <c r="J2202" i="1"/>
  <c r="M2202" i="1" s="1"/>
  <c r="B1261" i="2"/>
  <c r="B1262" i="2"/>
  <c r="B1263" i="2"/>
  <c r="B1264" i="2"/>
  <c r="B1265" i="2"/>
  <c r="B1266" i="2"/>
  <c r="B1267" i="2"/>
  <c r="B1268" i="2"/>
  <c r="B1269" i="2"/>
  <c r="B1270" i="2"/>
  <c r="J1261" i="2"/>
  <c r="M1261" i="2" s="1"/>
  <c r="J1262" i="2"/>
  <c r="M1262" i="2" s="1"/>
  <c r="J1263" i="2"/>
  <c r="M1263" i="2" s="1"/>
  <c r="J1264" i="2"/>
  <c r="M1264" i="2" s="1"/>
  <c r="J1265" i="2"/>
  <c r="M1265" i="2" s="1"/>
  <c r="J1266" i="2"/>
  <c r="M1266" i="2" s="1"/>
  <c r="J1267" i="2"/>
  <c r="M1267" i="2" s="1"/>
  <c r="J1268" i="2"/>
  <c r="M1268" i="2" s="1"/>
  <c r="J1269" i="2"/>
  <c r="M1269" i="2" s="1"/>
  <c r="J1270" i="2"/>
  <c r="M1270" i="2" s="1"/>
  <c r="A3346" i="12" l="1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A3386" i="12"/>
  <c r="A3387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337" i="12"/>
  <c r="A3338" i="12"/>
  <c r="A3339" i="12"/>
  <c r="A3340" i="12"/>
  <c r="A3341" i="12"/>
  <c r="A3342" i="12"/>
  <c r="A3343" i="12"/>
  <c r="A3344" i="12"/>
  <c r="A3345" i="12"/>
  <c r="B2150" i="1" l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J2150" i="1"/>
  <c r="M2150" i="1" s="1"/>
  <c r="J2151" i="1"/>
  <c r="M2151" i="1" s="1"/>
  <c r="J2152" i="1"/>
  <c r="M2152" i="1" s="1"/>
  <c r="J2153" i="1"/>
  <c r="M2153" i="1" s="1"/>
  <c r="J2154" i="1"/>
  <c r="M2154" i="1" s="1"/>
  <c r="J2155" i="1"/>
  <c r="M2155" i="1" s="1"/>
  <c r="J2156" i="1"/>
  <c r="M2156" i="1" s="1"/>
  <c r="J2157" i="1"/>
  <c r="M2157" i="1" s="1"/>
  <c r="J2158" i="1"/>
  <c r="M2158" i="1" s="1"/>
  <c r="J2159" i="1"/>
  <c r="M2159" i="1" s="1"/>
  <c r="J2160" i="1"/>
  <c r="M2160" i="1" s="1"/>
  <c r="J2161" i="1"/>
  <c r="M2161" i="1" s="1"/>
  <c r="J2162" i="1"/>
  <c r="M2162" i="1" s="1"/>
  <c r="J2163" i="1"/>
  <c r="M2163" i="1" s="1"/>
  <c r="J2164" i="1"/>
  <c r="M2164" i="1" s="1"/>
  <c r="J2165" i="1"/>
  <c r="M2165" i="1" s="1"/>
  <c r="J2166" i="1"/>
  <c r="M2166" i="1" s="1"/>
  <c r="J2167" i="1"/>
  <c r="M2167" i="1" s="1"/>
  <c r="J2168" i="1"/>
  <c r="M2168" i="1" s="1"/>
  <c r="J2169" i="1"/>
  <c r="M2169" i="1" s="1"/>
  <c r="J2170" i="1"/>
  <c r="M2170" i="1" s="1"/>
  <c r="J2171" i="1"/>
  <c r="M2171" i="1" s="1"/>
  <c r="J2172" i="1"/>
  <c r="M2172" i="1" s="1"/>
  <c r="J2173" i="1"/>
  <c r="M2173" i="1" s="1"/>
  <c r="J2174" i="1"/>
  <c r="M2174" i="1" s="1"/>
  <c r="J2175" i="1"/>
  <c r="M2175" i="1" s="1"/>
  <c r="J2176" i="1"/>
  <c r="M2176" i="1" s="1"/>
  <c r="J2177" i="1"/>
  <c r="M2177" i="1" s="1"/>
  <c r="B1256" i="2"/>
  <c r="B1257" i="2"/>
  <c r="B1258" i="2"/>
  <c r="B1259" i="2"/>
  <c r="B1260" i="2"/>
  <c r="J1256" i="2"/>
  <c r="M1256" i="2" s="1"/>
  <c r="J1257" i="2"/>
  <c r="M1257" i="2" s="1"/>
  <c r="J1258" i="2"/>
  <c r="M1258" i="2" s="1"/>
  <c r="J1259" i="2"/>
  <c r="M1259" i="2" s="1"/>
  <c r="J1260" i="2"/>
  <c r="M1260" i="2" s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J2133" i="1"/>
  <c r="M2133" i="1" s="1"/>
  <c r="J2134" i="1"/>
  <c r="M2134" i="1" s="1"/>
  <c r="J2135" i="1"/>
  <c r="M2135" i="1" s="1"/>
  <c r="J2136" i="1"/>
  <c r="M2136" i="1" s="1"/>
  <c r="J2137" i="1"/>
  <c r="M2137" i="1" s="1"/>
  <c r="J2138" i="1"/>
  <c r="M2138" i="1" s="1"/>
  <c r="J2139" i="1"/>
  <c r="M2139" i="1" s="1"/>
  <c r="J2140" i="1"/>
  <c r="M2140" i="1" s="1"/>
  <c r="J2141" i="1"/>
  <c r="M2141" i="1" s="1"/>
  <c r="J2142" i="1"/>
  <c r="M2142" i="1" s="1"/>
  <c r="J2143" i="1"/>
  <c r="M2143" i="1" s="1"/>
  <c r="J2144" i="1"/>
  <c r="M2144" i="1" s="1"/>
  <c r="J2145" i="1"/>
  <c r="M2145" i="1" s="1"/>
  <c r="J2146" i="1"/>
  <c r="M2146" i="1" s="1"/>
  <c r="J2147" i="1"/>
  <c r="M2147" i="1" s="1"/>
  <c r="J2148" i="1"/>
  <c r="M2148" i="1" s="1"/>
  <c r="J2149" i="1"/>
  <c r="M2149" i="1" s="1"/>
  <c r="B1245" i="2"/>
  <c r="B1246" i="2"/>
  <c r="B1247" i="2"/>
  <c r="B1248" i="2"/>
  <c r="B1249" i="2"/>
  <c r="B1250" i="2"/>
  <c r="B1251" i="2"/>
  <c r="B1252" i="2"/>
  <c r="B1253" i="2"/>
  <c r="B1254" i="2"/>
  <c r="B1255" i="2"/>
  <c r="J1245" i="2"/>
  <c r="M1245" i="2" s="1"/>
  <c r="J1246" i="2"/>
  <c r="M1246" i="2" s="1"/>
  <c r="J1247" i="2"/>
  <c r="M1247" i="2" s="1"/>
  <c r="J1248" i="2"/>
  <c r="J1249" i="2"/>
  <c r="M1249" i="2" s="1"/>
  <c r="J1250" i="2"/>
  <c r="M1250" i="2" s="1"/>
  <c r="J1251" i="2"/>
  <c r="M1251" i="2" s="1"/>
  <c r="J1252" i="2"/>
  <c r="M1252" i="2" s="1"/>
  <c r="J1253" i="2"/>
  <c r="M1253" i="2" s="1"/>
  <c r="J1254" i="2"/>
  <c r="M1254" i="2" s="1"/>
  <c r="J1255" i="2"/>
  <c r="M1255" i="2" s="1"/>
  <c r="M1248" i="2"/>
  <c r="B2105" i="1" l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J2105" i="1"/>
  <c r="M2105" i="1" s="1"/>
  <c r="J2106" i="1"/>
  <c r="M2106" i="1" s="1"/>
  <c r="J2107" i="1"/>
  <c r="M2107" i="1" s="1"/>
  <c r="J2108" i="1"/>
  <c r="M2108" i="1" s="1"/>
  <c r="J2109" i="1"/>
  <c r="M2109" i="1" s="1"/>
  <c r="J2110" i="1"/>
  <c r="M2110" i="1" s="1"/>
  <c r="J2111" i="1"/>
  <c r="M2111" i="1" s="1"/>
  <c r="J2112" i="1"/>
  <c r="M2112" i="1" s="1"/>
  <c r="J2113" i="1"/>
  <c r="M2113" i="1" s="1"/>
  <c r="J2114" i="1"/>
  <c r="M2114" i="1" s="1"/>
  <c r="J2115" i="1"/>
  <c r="M2115" i="1" s="1"/>
  <c r="J2116" i="1"/>
  <c r="M2116" i="1" s="1"/>
  <c r="J2117" i="1"/>
  <c r="M2117" i="1" s="1"/>
  <c r="J2118" i="1"/>
  <c r="M2118" i="1" s="1"/>
  <c r="J2119" i="1"/>
  <c r="M2119" i="1" s="1"/>
  <c r="J2120" i="1"/>
  <c r="M2120" i="1" s="1"/>
  <c r="J2121" i="1"/>
  <c r="M2121" i="1" s="1"/>
  <c r="J2122" i="1"/>
  <c r="M2122" i="1" s="1"/>
  <c r="J2123" i="1"/>
  <c r="M2123" i="1" s="1"/>
  <c r="J2124" i="1"/>
  <c r="M2124" i="1" s="1"/>
  <c r="J2125" i="1"/>
  <c r="M2125" i="1" s="1"/>
  <c r="J2126" i="1"/>
  <c r="M2126" i="1" s="1"/>
  <c r="J2127" i="1"/>
  <c r="M2127" i="1" s="1"/>
  <c r="J2128" i="1"/>
  <c r="M2128" i="1" s="1"/>
  <c r="J2129" i="1"/>
  <c r="M2129" i="1" s="1"/>
  <c r="J2130" i="1"/>
  <c r="M2130" i="1" s="1"/>
  <c r="J2131" i="1"/>
  <c r="M2131" i="1" s="1"/>
  <c r="J2132" i="1"/>
  <c r="M2132" i="1" s="1"/>
  <c r="B1243" i="2"/>
  <c r="B1244" i="2"/>
  <c r="J1243" i="2"/>
  <c r="M1243" i="2" s="1"/>
  <c r="J1244" i="2"/>
  <c r="M1244" i="2" s="1"/>
  <c r="A3298" i="12" l="1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H39" i="19"/>
  <c r="E50" i="19"/>
  <c r="E53" i="19"/>
  <c r="I41" i="19"/>
  <c r="H37" i="19"/>
  <c r="J47" i="19"/>
  <c r="F63" i="19"/>
  <c r="F42" i="19"/>
  <c r="C46" i="19"/>
  <c r="G55" i="19"/>
  <c r="C52" i="19"/>
  <c r="F36" i="19"/>
  <c r="I42" i="19"/>
  <c r="H38" i="19"/>
  <c r="G56" i="19"/>
  <c r="D54" i="19"/>
  <c r="G42" i="19"/>
  <c r="F47" i="19"/>
  <c r="D41" i="19"/>
  <c r="E38" i="19"/>
  <c r="G48" i="19"/>
  <c r="F41" i="19"/>
  <c r="J39" i="19"/>
  <c r="J56" i="19"/>
  <c r="J63" i="19"/>
  <c r="H42" i="19"/>
  <c r="F46" i="19"/>
  <c r="J52" i="19"/>
  <c r="D47" i="19"/>
  <c r="D58" i="19"/>
  <c r="F51" i="19"/>
  <c r="D63" i="19"/>
  <c r="C56" i="19"/>
  <c r="H52" i="19"/>
  <c r="J59" i="19"/>
  <c r="J45" i="19"/>
  <c r="E40" i="19"/>
  <c r="H53" i="19"/>
  <c r="I55" i="19"/>
  <c r="E49" i="19"/>
  <c r="F50" i="19"/>
  <c r="F59" i="19"/>
  <c r="I44" i="19"/>
  <c r="E56" i="19"/>
  <c r="H50" i="19"/>
  <c r="D61" i="19"/>
  <c r="C54" i="19"/>
  <c r="E44" i="19"/>
  <c r="F57" i="19"/>
  <c r="G54" i="19"/>
  <c r="G49" i="19"/>
  <c r="I59" i="19"/>
  <c r="E61" i="19"/>
  <c r="I64" i="19"/>
  <c r="C55" i="19"/>
  <c r="E54" i="19"/>
  <c r="D53" i="19"/>
  <c r="J36" i="19"/>
  <c r="C43" i="19"/>
  <c r="C37" i="19"/>
  <c r="G44" i="19"/>
  <c r="G57" i="19"/>
  <c r="E48" i="19"/>
  <c r="D64" i="19"/>
  <c r="D45" i="19"/>
  <c r="E51" i="19"/>
  <c r="D37" i="19"/>
  <c r="C57" i="19"/>
  <c r="D42" i="19"/>
  <c r="I62" i="19"/>
  <c r="G43" i="19"/>
  <c r="J51" i="19"/>
  <c r="E59" i="19"/>
  <c r="G59" i="19"/>
  <c r="I63" i="19"/>
  <c r="G52" i="19"/>
  <c r="D52" i="19"/>
  <c r="G62" i="19"/>
  <c r="D57" i="19"/>
  <c r="G63" i="19"/>
  <c r="H43" i="19"/>
  <c r="H36" i="19"/>
  <c r="J54" i="19"/>
  <c r="H64" i="19"/>
  <c r="C38" i="19"/>
  <c r="D56" i="19"/>
  <c r="C48" i="19"/>
  <c r="G64" i="19"/>
  <c r="H58" i="19"/>
  <c r="G40" i="19"/>
  <c r="F62" i="19"/>
  <c r="D50" i="19"/>
  <c r="G58" i="19"/>
  <c r="D55" i="19"/>
  <c r="J62" i="19"/>
  <c r="H44" i="19"/>
  <c r="I36" i="19"/>
  <c r="H59" i="19"/>
  <c r="H47" i="19"/>
  <c r="I53" i="19"/>
  <c r="E43" i="19"/>
  <c r="I58" i="19"/>
  <c r="C40" i="19"/>
  <c r="J40" i="19"/>
  <c r="J50" i="19"/>
  <c r="E57" i="19"/>
  <c r="F37" i="19"/>
  <c r="J48" i="19"/>
  <c r="I57" i="19"/>
  <c r="I54" i="19"/>
  <c r="D36" i="19"/>
  <c r="C63" i="19"/>
  <c r="F45" i="19"/>
  <c r="I51" i="19"/>
  <c r="E37" i="19"/>
  <c r="I56" i="19"/>
  <c r="F40" i="19"/>
  <c r="E46" i="19"/>
  <c r="E55" i="19"/>
  <c r="E36" i="19"/>
  <c r="C50" i="19"/>
  <c r="C62" i="19"/>
  <c r="D46" i="19"/>
  <c r="G50" i="19"/>
  <c r="J44" i="19"/>
  <c r="H40" i="19"/>
  <c r="C41" i="19"/>
  <c r="I37" i="19"/>
  <c r="D62" i="19"/>
  <c r="G53" i="19"/>
  <c r="D44" i="19"/>
  <c r="G46" i="19"/>
  <c r="D49" i="19"/>
  <c r="J55" i="19"/>
  <c r="F61" i="19"/>
  <c r="E45" i="19"/>
  <c r="H62" i="19"/>
  <c r="G61" i="19"/>
  <c r="I47" i="19"/>
  <c r="H55" i="19"/>
  <c r="D59" i="19"/>
  <c r="J58" i="19"/>
  <c r="J57" i="19"/>
  <c r="I46" i="19"/>
  <c r="E39" i="19"/>
  <c r="E60" i="19"/>
  <c r="H41" i="19"/>
  <c r="F49" i="19"/>
  <c r="F52" i="19"/>
  <c r="E62" i="19"/>
  <c r="J41" i="19"/>
  <c r="C60" i="19"/>
  <c r="I45" i="19"/>
  <c r="H49" i="19"/>
  <c r="I50" i="19"/>
  <c r="C44" i="19"/>
  <c r="H46" i="19"/>
  <c r="F48" i="19"/>
  <c r="E64" i="19"/>
  <c r="C59" i="19"/>
  <c r="F58" i="19"/>
  <c r="C36" i="19"/>
  <c r="I60" i="19"/>
  <c r="I48" i="19"/>
  <c r="G38" i="19"/>
  <c r="F56" i="19"/>
  <c r="D39" i="19"/>
  <c r="C53" i="19"/>
  <c r="J60" i="19"/>
  <c r="E42" i="19"/>
  <c r="E63" i="19"/>
  <c r="F60" i="19"/>
  <c r="F43" i="19"/>
  <c r="F55" i="19"/>
  <c r="C47" i="19"/>
  <c r="F54" i="19"/>
  <c r="D38" i="19"/>
  <c r="F64" i="19"/>
  <c r="J49" i="19"/>
  <c r="J61" i="19"/>
  <c r="G36" i="19"/>
  <c r="C61" i="19"/>
  <c r="H56" i="19"/>
  <c r="G47" i="19"/>
  <c r="D48" i="19"/>
  <c r="H61" i="19"/>
  <c r="C51" i="19"/>
  <c r="J43" i="19"/>
  <c r="G45" i="19"/>
  <c r="I40" i="19"/>
  <c r="H51" i="19"/>
  <c r="H60" i="19"/>
  <c r="C49" i="19"/>
  <c r="H54" i="19"/>
  <c r="G41" i="19"/>
  <c r="I39" i="19"/>
  <c r="C64" i="19"/>
  <c r="D51" i="19"/>
  <c r="C42" i="19"/>
  <c r="J42" i="19"/>
  <c r="H63" i="19"/>
  <c r="E58" i="19"/>
  <c r="J53" i="19"/>
  <c r="I49" i="19"/>
  <c r="H57" i="19"/>
  <c r="G60" i="19"/>
  <c r="J38" i="19"/>
  <c r="J64" i="19"/>
  <c r="F44" i="19"/>
  <c r="G37" i="19"/>
  <c r="C39" i="19"/>
  <c r="C45" i="19"/>
  <c r="H48" i="19"/>
  <c r="F53" i="19"/>
  <c r="D40" i="19"/>
  <c r="C58" i="19"/>
  <c r="E47" i="19"/>
  <c r="D43" i="19"/>
  <c r="I38" i="19"/>
  <c r="H45" i="19"/>
  <c r="E52" i="19"/>
  <c r="G51" i="19"/>
  <c r="I43" i="19"/>
  <c r="J46" i="19"/>
  <c r="E41" i="19"/>
  <c r="I61" i="19"/>
  <c r="F38" i="19"/>
  <c r="J37" i="19"/>
  <c r="G39" i="19"/>
  <c r="F39" i="19"/>
  <c r="I52" i="19"/>
  <c r="D60" i="19"/>
  <c r="L64" i="19" l="1"/>
  <c r="K64" i="19"/>
  <c r="L60" i="19"/>
  <c r="K60" i="19"/>
  <c r="L56" i="19"/>
  <c r="K56" i="19"/>
  <c r="L54" i="19"/>
  <c r="K54" i="19"/>
  <c r="L50" i="19"/>
  <c r="K50" i="19"/>
  <c r="L48" i="19"/>
  <c r="K48" i="19"/>
  <c r="L46" i="19"/>
  <c r="K46" i="19"/>
  <c r="L44" i="19"/>
  <c r="K44" i="19"/>
  <c r="N63" i="19"/>
  <c r="N61" i="19"/>
  <c r="N59" i="19"/>
  <c r="N57" i="19"/>
  <c r="N55" i="19"/>
  <c r="N53" i="19"/>
  <c r="N51" i="19"/>
  <c r="N49" i="19"/>
  <c r="N47" i="19"/>
  <c r="N45" i="19"/>
  <c r="L41" i="19"/>
  <c r="K41" i="19"/>
  <c r="L63" i="19"/>
  <c r="K63" i="19"/>
  <c r="L61" i="19"/>
  <c r="K61" i="19"/>
  <c r="L59" i="19"/>
  <c r="K59" i="19"/>
  <c r="L57" i="19"/>
  <c r="K57" i="19"/>
  <c r="L55" i="19"/>
  <c r="K55" i="19"/>
  <c r="L53" i="19"/>
  <c r="K53" i="19"/>
  <c r="L51" i="19"/>
  <c r="K51" i="19"/>
  <c r="L49" i="19"/>
  <c r="K49" i="19"/>
  <c r="L47" i="19"/>
  <c r="K47" i="19"/>
  <c r="L45" i="19"/>
  <c r="K45" i="19"/>
  <c r="L42" i="19"/>
  <c r="K42" i="19"/>
  <c r="L62" i="19"/>
  <c r="K62" i="19"/>
  <c r="L58" i="19"/>
  <c r="K58" i="19"/>
  <c r="L52" i="19"/>
  <c r="K52" i="19"/>
  <c r="N64" i="19"/>
  <c r="N62" i="19"/>
  <c r="N60" i="19"/>
  <c r="N58" i="19"/>
  <c r="N56" i="19"/>
  <c r="N54" i="19"/>
  <c r="N52" i="19"/>
  <c r="N50" i="19"/>
  <c r="N48" i="19"/>
  <c r="N46" i="19"/>
  <c r="N44" i="19"/>
  <c r="L43" i="19"/>
  <c r="K43" i="19"/>
  <c r="N43" i="19"/>
  <c r="N42" i="19"/>
  <c r="N41" i="19"/>
  <c r="N40" i="19"/>
  <c r="N39" i="19"/>
  <c r="N38" i="19"/>
  <c r="N37" i="19"/>
  <c r="J65" i="19"/>
  <c r="F65" i="19"/>
  <c r="N36" i="19"/>
  <c r="M64" i="19"/>
  <c r="M63" i="19"/>
  <c r="M62" i="19"/>
  <c r="M61" i="19"/>
  <c r="M60" i="19"/>
  <c r="M59" i="19"/>
  <c r="M58" i="19"/>
  <c r="M57" i="19"/>
  <c r="M56" i="19"/>
  <c r="M55" i="19"/>
  <c r="M54" i="19"/>
  <c r="M53" i="19"/>
  <c r="M52" i="19"/>
  <c r="M51" i="19"/>
  <c r="M50" i="19"/>
  <c r="M49" i="19"/>
  <c r="M48" i="19"/>
  <c r="M47" i="19"/>
  <c r="M46" i="19"/>
  <c r="M45" i="19"/>
  <c r="M44" i="19"/>
  <c r="M43" i="19"/>
  <c r="M42" i="19"/>
  <c r="M41" i="19"/>
  <c r="M40" i="19"/>
  <c r="M39" i="19"/>
  <c r="M38" i="19"/>
  <c r="M37" i="19"/>
  <c r="I65" i="19"/>
  <c r="E65" i="19"/>
  <c r="M36" i="19"/>
  <c r="L40" i="19"/>
  <c r="K40" i="19"/>
  <c r="K39" i="19"/>
  <c r="L39" i="19"/>
  <c r="K38" i="19"/>
  <c r="L38" i="19"/>
  <c r="K37" i="19"/>
  <c r="L37" i="19"/>
  <c r="G65" i="19"/>
  <c r="K36" i="19"/>
  <c r="L36" i="19"/>
  <c r="C65" i="19"/>
  <c r="B1233" i="2"/>
  <c r="B1234" i="2"/>
  <c r="B1235" i="2"/>
  <c r="B1236" i="2"/>
  <c r="B1237" i="2"/>
  <c r="B1238" i="2"/>
  <c r="B1239" i="2"/>
  <c r="B1240" i="2"/>
  <c r="B1241" i="2"/>
  <c r="B1242" i="2"/>
  <c r="J1233" i="2"/>
  <c r="M1233" i="2" s="1"/>
  <c r="J1234" i="2"/>
  <c r="M1234" i="2" s="1"/>
  <c r="J1235" i="2"/>
  <c r="M1235" i="2" s="1"/>
  <c r="J1236" i="2"/>
  <c r="M1236" i="2" s="1"/>
  <c r="J1237" i="2"/>
  <c r="M1237" i="2" s="1"/>
  <c r="J1238" i="2"/>
  <c r="M1238" i="2" s="1"/>
  <c r="J1239" i="2"/>
  <c r="M1239" i="2" s="1"/>
  <c r="J1240" i="2"/>
  <c r="M1240" i="2" s="1"/>
  <c r="J1241" i="2"/>
  <c r="M1241" i="2" s="1"/>
  <c r="J1242" i="2"/>
  <c r="M1242" i="2" s="1"/>
  <c r="N65" i="19" l="1"/>
  <c r="M65" i="19"/>
  <c r="K65" i="19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J2074" i="1"/>
  <c r="M2074" i="1" s="1"/>
  <c r="J2075" i="1"/>
  <c r="M2075" i="1" s="1"/>
  <c r="J2076" i="1"/>
  <c r="M2076" i="1" s="1"/>
  <c r="J2077" i="1"/>
  <c r="M2077" i="1" s="1"/>
  <c r="J2078" i="1"/>
  <c r="M2078" i="1" s="1"/>
  <c r="J2079" i="1"/>
  <c r="M2079" i="1" s="1"/>
  <c r="J2080" i="1"/>
  <c r="M2080" i="1" s="1"/>
  <c r="J2081" i="1"/>
  <c r="M2081" i="1" s="1"/>
  <c r="J2082" i="1"/>
  <c r="M2082" i="1" s="1"/>
  <c r="J2083" i="1"/>
  <c r="M2083" i="1" s="1"/>
  <c r="J2084" i="1"/>
  <c r="M2084" i="1" s="1"/>
  <c r="J2085" i="1"/>
  <c r="M2085" i="1" s="1"/>
  <c r="J2086" i="1"/>
  <c r="M2086" i="1" s="1"/>
  <c r="J2087" i="1"/>
  <c r="M2087" i="1" s="1"/>
  <c r="J2088" i="1"/>
  <c r="M2088" i="1" s="1"/>
  <c r="J2089" i="1"/>
  <c r="M2089" i="1" s="1"/>
  <c r="J2090" i="1"/>
  <c r="M2090" i="1" s="1"/>
  <c r="J2091" i="1"/>
  <c r="M2091" i="1" s="1"/>
  <c r="J2092" i="1"/>
  <c r="M2092" i="1" s="1"/>
  <c r="J2093" i="1"/>
  <c r="M2093" i="1" s="1"/>
  <c r="J2094" i="1"/>
  <c r="M2094" i="1" s="1"/>
  <c r="J2095" i="1"/>
  <c r="M2095" i="1" s="1"/>
  <c r="J2096" i="1"/>
  <c r="M2096" i="1" s="1"/>
  <c r="J2097" i="1"/>
  <c r="M2097" i="1" s="1"/>
  <c r="J2098" i="1"/>
  <c r="M2098" i="1" s="1"/>
  <c r="J2099" i="1"/>
  <c r="M2099" i="1" s="1"/>
  <c r="J2100" i="1"/>
  <c r="M2100" i="1" s="1"/>
  <c r="J2101" i="1"/>
  <c r="M2101" i="1" s="1"/>
  <c r="J2102" i="1"/>
  <c r="M2102" i="1" s="1"/>
  <c r="J2103" i="1"/>
  <c r="M2103" i="1" s="1"/>
  <c r="J2104" i="1"/>
  <c r="M2104" i="1" s="1"/>
  <c r="B1225" i="2"/>
  <c r="B1226" i="2"/>
  <c r="B1227" i="2"/>
  <c r="B1228" i="2"/>
  <c r="B1229" i="2"/>
  <c r="B1230" i="2"/>
  <c r="B1231" i="2"/>
  <c r="B1232" i="2"/>
  <c r="J1225" i="2"/>
  <c r="M1225" i="2" s="1"/>
  <c r="J1226" i="2"/>
  <c r="M1226" i="2" s="1"/>
  <c r="J1227" i="2"/>
  <c r="M1227" i="2" s="1"/>
  <c r="J1228" i="2"/>
  <c r="M1228" i="2" s="1"/>
  <c r="J1229" i="2"/>
  <c r="M1229" i="2" s="1"/>
  <c r="J1230" i="2"/>
  <c r="M1230" i="2" s="1"/>
  <c r="J1231" i="2"/>
  <c r="M1231" i="2" s="1"/>
  <c r="J1232" i="2"/>
  <c r="M1232" i="2" s="1"/>
  <c r="F6023" i="12" l="1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78" i="12"/>
  <c r="A3279" i="12"/>
  <c r="A3280" i="12"/>
  <c r="A3281" i="12"/>
  <c r="B2059" i="1" l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J2059" i="1"/>
  <c r="M2059" i="1" s="1"/>
  <c r="J2060" i="1"/>
  <c r="M2060" i="1" s="1"/>
  <c r="J2061" i="1"/>
  <c r="M2061" i="1" s="1"/>
  <c r="J2062" i="1"/>
  <c r="M2062" i="1" s="1"/>
  <c r="J2063" i="1"/>
  <c r="M2063" i="1" s="1"/>
  <c r="J2064" i="1"/>
  <c r="M2064" i="1" s="1"/>
  <c r="J2065" i="1"/>
  <c r="M2065" i="1" s="1"/>
  <c r="J2066" i="1"/>
  <c r="M2066" i="1" s="1"/>
  <c r="J2067" i="1"/>
  <c r="M2067" i="1" s="1"/>
  <c r="J2068" i="1"/>
  <c r="M2068" i="1" s="1"/>
  <c r="J2069" i="1"/>
  <c r="M2069" i="1" s="1"/>
  <c r="J2070" i="1"/>
  <c r="M2070" i="1" s="1"/>
  <c r="J2071" i="1"/>
  <c r="M2071" i="1" s="1"/>
  <c r="J2072" i="1"/>
  <c r="M2072" i="1" s="1"/>
  <c r="J2073" i="1"/>
  <c r="M2073" i="1" s="1"/>
  <c r="B1220" i="2"/>
  <c r="B1221" i="2"/>
  <c r="B1222" i="2"/>
  <c r="B1223" i="2"/>
  <c r="B1224" i="2"/>
  <c r="J1220" i="2"/>
  <c r="M1220" i="2" s="1"/>
  <c r="J1221" i="2"/>
  <c r="M1221" i="2" s="1"/>
  <c r="J1222" i="2"/>
  <c r="M1222" i="2" s="1"/>
  <c r="J1223" i="2"/>
  <c r="M1223" i="2" s="1"/>
  <c r="J1224" i="2"/>
  <c r="M1224" i="2" s="1"/>
  <c r="A3252" i="12" l="1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B2038" i="1" l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J2038" i="1"/>
  <c r="M2038" i="1" s="1"/>
  <c r="J2039" i="1"/>
  <c r="M2039" i="1" s="1"/>
  <c r="J2040" i="1"/>
  <c r="M2040" i="1" s="1"/>
  <c r="J2041" i="1"/>
  <c r="M2041" i="1" s="1"/>
  <c r="J2042" i="1"/>
  <c r="M2042" i="1" s="1"/>
  <c r="J2043" i="1"/>
  <c r="M2043" i="1" s="1"/>
  <c r="J2044" i="1"/>
  <c r="M2044" i="1" s="1"/>
  <c r="J2045" i="1"/>
  <c r="M2045" i="1" s="1"/>
  <c r="J2046" i="1"/>
  <c r="M2046" i="1" s="1"/>
  <c r="J2047" i="1"/>
  <c r="M2047" i="1" s="1"/>
  <c r="J2048" i="1"/>
  <c r="M2048" i="1" s="1"/>
  <c r="J2049" i="1"/>
  <c r="M2049" i="1" s="1"/>
  <c r="J2050" i="1"/>
  <c r="M2050" i="1" s="1"/>
  <c r="J2051" i="1"/>
  <c r="M2051" i="1" s="1"/>
  <c r="J2052" i="1"/>
  <c r="M2052" i="1" s="1"/>
  <c r="J2053" i="1"/>
  <c r="M2053" i="1" s="1"/>
  <c r="J2054" i="1"/>
  <c r="M2054" i="1" s="1"/>
  <c r="J2055" i="1"/>
  <c r="M2055" i="1" s="1"/>
  <c r="J2056" i="1"/>
  <c r="M2056" i="1" s="1"/>
  <c r="J2057" i="1"/>
  <c r="M2057" i="1" s="1"/>
  <c r="J2058" i="1"/>
  <c r="M2058" i="1" s="1"/>
  <c r="B1210" i="2"/>
  <c r="B1211" i="2"/>
  <c r="B1212" i="2"/>
  <c r="B1213" i="2"/>
  <c r="B1214" i="2"/>
  <c r="B1215" i="2"/>
  <c r="B1216" i="2"/>
  <c r="B1217" i="2"/>
  <c r="B1218" i="2"/>
  <c r="B1219" i="2"/>
  <c r="J1210" i="2"/>
  <c r="M1210" i="2" s="1"/>
  <c r="J1211" i="2"/>
  <c r="M1211" i="2" s="1"/>
  <c r="J1212" i="2"/>
  <c r="M1212" i="2" s="1"/>
  <c r="J1213" i="2"/>
  <c r="M1213" i="2" s="1"/>
  <c r="J1214" i="2"/>
  <c r="M1214" i="2" s="1"/>
  <c r="J1215" i="2"/>
  <c r="M1215" i="2" s="1"/>
  <c r="J1216" i="2"/>
  <c r="M1216" i="2" s="1"/>
  <c r="J1217" i="2"/>
  <c r="M1217" i="2" s="1"/>
  <c r="J1218" i="2"/>
  <c r="M1218" i="2" s="1"/>
  <c r="J1219" i="2"/>
  <c r="M1219" i="2" s="1"/>
  <c r="A3247" i="12" l="1"/>
  <c r="A3248" i="12"/>
  <c r="A3249" i="12"/>
  <c r="A3250" i="12"/>
  <c r="A3251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19" i="12" l="1"/>
  <c r="B2017" i="1" l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J2017" i="1"/>
  <c r="M2017" i="1" s="1"/>
  <c r="J2018" i="1"/>
  <c r="M2018" i="1" s="1"/>
  <c r="J2019" i="1"/>
  <c r="M2019" i="1" s="1"/>
  <c r="J2020" i="1"/>
  <c r="M2020" i="1" s="1"/>
  <c r="J2021" i="1"/>
  <c r="M2021" i="1" s="1"/>
  <c r="J2022" i="1"/>
  <c r="M2022" i="1" s="1"/>
  <c r="J2023" i="1"/>
  <c r="M2023" i="1" s="1"/>
  <c r="J2024" i="1"/>
  <c r="M2024" i="1" s="1"/>
  <c r="J2025" i="1"/>
  <c r="M2025" i="1" s="1"/>
  <c r="J2026" i="1"/>
  <c r="M2026" i="1" s="1"/>
  <c r="J2027" i="1"/>
  <c r="M2027" i="1" s="1"/>
  <c r="J2028" i="1"/>
  <c r="M2028" i="1" s="1"/>
  <c r="J2029" i="1"/>
  <c r="M2029" i="1" s="1"/>
  <c r="J2030" i="1"/>
  <c r="M2030" i="1" s="1"/>
  <c r="J2031" i="1"/>
  <c r="M2031" i="1" s="1"/>
  <c r="J2032" i="1"/>
  <c r="M2032" i="1" s="1"/>
  <c r="J2033" i="1"/>
  <c r="M2033" i="1" s="1"/>
  <c r="J2034" i="1"/>
  <c r="M2034" i="1" s="1"/>
  <c r="J2035" i="1"/>
  <c r="M2035" i="1" s="1"/>
  <c r="J2036" i="1"/>
  <c r="M2036" i="1" s="1"/>
  <c r="J2037" i="1"/>
  <c r="M2037" i="1" s="1"/>
  <c r="B1200" i="2"/>
  <c r="B1201" i="2"/>
  <c r="B1202" i="2"/>
  <c r="B1203" i="2"/>
  <c r="B1204" i="2"/>
  <c r="B1205" i="2"/>
  <c r="B1206" i="2"/>
  <c r="B1207" i="2"/>
  <c r="B1208" i="2"/>
  <c r="B1209" i="2"/>
  <c r="J1200" i="2"/>
  <c r="M1200" i="2" s="1"/>
  <c r="J1201" i="2"/>
  <c r="M1201" i="2" s="1"/>
  <c r="J1202" i="2"/>
  <c r="M1202" i="2" s="1"/>
  <c r="J1203" i="2"/>
  <c r="M1203" i="2" s="1"/>
  <c r="J1204" i="2"/>
  <c r="M1204" i="2" s="1"/>
  <c r="J1205" i="2"/>
  <c r="M1205" i="2" s="1"/>
  <c r="J1206" i="2"/>
  <c r="M1206" i="2" s="1"/>
  <c r="J1207" i="2"/>
  <c r="M1207" i="2" s="1"/>
  <c r="J1208" i="2"/>
  <c r="M1208" i="2" s="1"/>
  <c r="J1209" i="2"/>
  <c r="M1209" i="2" s="1"/>
  <c r="A3215" i="12" l="1"/>
  <c r="A3216" i="12"/>
  <c r="A3217" i="12"/>
  <c r="A3218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B1991" i="1" l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J1991" i="1"/>
  <c r="M1991" i="1" s="1"/>
  <c r="J1992" i="1"/>
  <c r="M1992" i="1" s="1"/>
  <c r="J1993" i="1"/>
  <c r="M1993" i="1" s="1"/>
  <c r="J1994" i="1"/>
  <c r="M1994" i="1" s="1"/>
  <c r="J1995" i="1"/>
  <c r="M1995" i="1" s="1"/>
  <c r="J1996" i="1"/>
  <c r="M1996" i="1" s="1"/>
  <c r="J1997" i="1"/>
  <c r="M1997" i="1" s="1"/>
  <c r="J1998" i="1"/>
  <c r="M1998" i="1" s="1"/>
  <c r="J1999" i="1"/>
  <c r="M1999" i="1" s="1"/>
  <c r="J2000" i="1"/>
  <c r="M2000" i="1" s="1"/>
  <c r="J2001" i="1"/>
  <c r="M2001" i="1" s="1"/>
  <c r="J2002" i="1"/>
  <c r="M2002" i="1" s="1"/>
  <c r="J2003" i="1"/>
  <c r="M2003" i="1" s="1"/>
  <c r="J2004" i="1"/>
  <c r="M2004" i="1" s="1"/>
  <c r="J2005" i="1"/>
  <c r="M2005" i="1" s="1"/>
  <c r="J2006" i="1"/>
  <c r="M2006" i="1" s="1"/>
  <c r="J2007" i="1"/>
  <c r="M2007" i="1" s="1"/>
  <c r="J2008" i="1"/>
  <c r="M2008" i="1" s="1"/>
  <c r="J2009" i="1"/>
  <c r="M2009" i="1" s="1"/>
  <c r="J2010" i="1"/>
  <c r="M2010" i="1" s="1"/>
  <c r="J2011" i="1"/>
  <c r="M2011" i="1" s="1"/>
  <c r="J2012" i="1"/>
  <c r="M2012" i="1" s="1"/>
  <c r="J2013" i="1"/>
  <c r="M2013" i="1" s="1"/>
  <c r="J2014" i="1"/>
  <c r="M2014" i="1" s="1"/>
  <c r="J2015" i="1"/>
  <c r="M2015" i="1" s="1"/>
  <c r="J2016" i="1"/>
  <c r="M2016" i="1" s="1"/>
  <c r="B1190" i="2"/>
  <c r="B1191" i="2"/>
  <c r="B1192" i="2"/>
  <c r="B1193" i="2"/>
  <c r="B1194" i="2"/>
  <c r="B1195" i="2"/>
  <c r="B1196" i="2"/>
  <c r="B1197" i="2"/>
  <c r="B1198" i="2"/>
  <c r="B1199" i="2"/>
  <c r="J1190" i="2"/>
  <c r="M1190" i="2" s="1"/>
  <c r="J1191" i="2"/>
  <c r="M1191" i="2" s="1"/>
  <c r="J1192" i="2"/>
  <c r="M1192" i="2" s="1"/>
  <c r="J1193" i="2"/>
  <c r="M1193" i="2" s="1"/>
  <c r="J1194" i="2"/>
  <c r="M1194" i="2" s="1"/>
  <c r="J1195" i="2"/>
  <c r="M1195" i="2" s="1"/>
  <c r="J1196" i="2"/>
  <c r="M1196" i="2" s="1"/>
  <c r="J1197" i="2"/>
  <c r="M1197" i="2" s="1"/>
  <c r="J1198" i="2"/>
  <c r="M1198" i="2" s="1"/>
  <c r="J1199" i="2"/>
  <c r="M1199" i="2" s="1"/>
  <c r="A3179" i="12" l="1"/>
  <c r="A3180" i="12"/>
  <c r="A3181" i="12"/>
  <c r="A3182" i="12"/>
  <c r="A3183" i="12"/>
  <c r="A3184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50" i="12"/>
  <c r="A3151" i="12"/>
  <c r="A3152" i="12"/>
  <c r="A3153" i="12"/>
  <c r="A3154" i="12"/>
  <c r="A3155" i="12"/>
  <c r="A3156" i="12"/>
  <c r="B1970" i="1" l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J1970" i="1"/>
  <c r="M1970" i="1" s="1"/>
  <c r="J1971" i="1"/>
  <c r="M1971" i="1" s="1"/>
  <c r="J1972" i="1"/>
  <c r="M1972" i="1" s="1"/>
  <c r="J1973" i="1"/>
  <c r="M1973" i="1" s="1"/>
  <c r="J1974" i="1"/>
  <c r="M1974" i="1" s="1"/>
  <c r="J1975" i="1"/>
  <c r="M1975" i="1" s="1"/>
  <c r="J1976" i="1"/>
  <c r="M1976" i="1" s="1"/>
  <c r="J1977" i="1"/>
  <c r="M1977" i="1" s="1"/>
  <c r="J1978" i="1"/>
  <c r="M1978" i="1" s="1"/>
  <c r="J1979" i="1"/>
  <c r="M1979" i="1" s="1"/>
  <c r="J1980" i="1"/>
  <c r="M1980" i="1" s="1"/>
  <c r="J1981" i="1"/>
  <c r="M1981" i="1" s="1"/>
  <c r="J1982" i="1"/>
  <c r="M1982" i="1" s="1"/>
  <c r="J1983" i="1"/>
  <c r="M1983" i="1" s="1"/>
  <c r="J1984" i="1"/>
  <c r="M1984" i="1" s="1"/>
  <c r="J1985" i="1"/>
  <c r="M1985" i="1" s="1"/>
  <c r="J1986" i="1"/>
  <c r="M1986" i="1" s="1"/>
  <c r="J1987" i="1"/>
  <c r="M1987" i="1" s="1"/>
  <c r="J1988" i="1"/>
  <c r="M1988" i="1" s="1"/>
  <c r="J1989" i="1"/>
  <c r="M1989" i="1" s="1"/>
  <c r="J1990" i="1"/>
  <c r="M1990" i="1" s="1"/>
  <c r="B1182" i="2"/>
  <c r="B1183" i="2"/>
  <c r="B1184" i="2"/>
  <c r="B1185" i="2"/>
  <c r="B1186" i="2"/>
  <c r="B1187" i="2"/>
  <c r="B1188" i="2"/>
  <c r="B1189" i="2"/>
  <c r="J1182" i="2"/>
  <c r="M1182" i="2" s="1"/>
  <c r="J1183" i="2"/>
  <c r="M1183" i="2" s="1"/>
  <c r="J1184" i="2"/>
  <c r="M1184" i="2" s="1"/>
  <c r="J1185" i="2"/>
  <c r="M1185" i="2" s="1"/>
  <c r="J1186" i="2"/>
  <c r="M1186" i="2" s="1"/>
  <c r="J1187" i="2"/>
  <c r="M1187" i="2" s="1"/>
  <c r="J1188" i="2"/>
  <c r="M1188" i="2" s="1"/>
  <c r="J1189" i="2"/>
  <c r="M1189" i="2" s="1"/>
  <c r="A3127" i="12" l="1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18" i="12"/>
  <c r="A3119" i="12"/>
  <c r="A3120" i="12"/>
  <c r="A3121" i="12"/>
  <c r="A3122" i="12"/>
  <c r="A3123" i="12"/>
  <c r="A3124" i="12"/>
  <c r="A3125" i="12"/>
  <c r="A3126" i="12"/>
  <c r="B1952" i="1" l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J1952" i="1"/>
  <c r="M1952" i="1" s="1"/>
  <c r="J1953" i="1"/>
  <c r="M1953" i="1" s="1"/>
  <c r="J1954" i="1"/>
  <c r="M1954" i="1" s="1"/>
  <c r="J1955" i="1"/>
  <c r="M1955" i="1" s="1"/>
  <c r="J1956" i="1"/>
  <c r="M1956" i="1" s="1"/>
  <c r="J1957" i="1"/>
  <c r="M1957" i="1" s="1"/>
  <c r="J1958" i="1"/>
  <c r="M1958" i="1" s="1"/>
  <c r="J1959" i="1"/>
  <c r="M1959" i="1" s="1"/>
  <c r="J1960" i="1"/>
  <c r="M1960" i="1" s="1"/>
  <c r="J1961" i="1"/>
  <c r="M1961" i="1" s="1"/>
  <c r="J1962" i="1"/>
  <c r="M1962" i="1" s="1"/>
  <c r="J1963" i="1"/>
  <c r="M1963" i="1" s="1"/>
  <c r="J1964" i="1"/>
  <c r="M1964" i="1" s="1"/>
  <c r="J1965" i="1"/>
  <c r="M1965" i="1" s="1"/>
  <c r="J1966" i="1"/>
  <c r="M1966" i="1" s="1"/>
  <c r="J1967" i="1"/>
  <c r="M1967" i="1" s="1"/>
  <c r="J1968" i="1"/>
  <c r="M1968" i="1" s="1"/>
  <c r="J1969" i="1"/>
  <c r="M1969" i="1" s="1"/>
  <c r="B1946" i="1"/>
  <c r="B1947" i="1"/>
  <c r="B1948" i="1"/>
  <c r="B1949" i="1"/>
  <c r="B1950" i="1"/>
  <c r="B1951" i="1"/>
  <c r="J1946" i="1"/>
  <c r="M1946" i="1" s="1"/>
  <c r="J1947" i="1"/>
  <c r="M1947" i="1" s="1"/>
  <c r="J1948" i="1"/>
  <c r="M1948" i="1" s="1"/>
  <c r="J1949" i="1"/>
  <c r="M1949" i="1" s="1"/>
  <c r="J1950" i="1"/>
  <c r="M1950" i="1" s="1"/>
  <c r="J1951" i="1"/>
  <c r="M1951" i="1" s="1"/>
  <c r="B1179" i="2"/>
  <c r="B1180" i="2"/>
  <c r="B1181" i="2"/>
  <c r="J1179" i="2"/>
  <c r="M1179" i="2" s="1"/>
  <c r="J1180" i="2"/>
  <c r="M1180" i="2" s="1"/>
  <c r="J1181" i="2"/>
  <c r="M1181" i="2" s="1"/>
  <c r="B1174" i="2"/>
  <c r="B1175" i="2"/>
  <c r="B1176" i="2"/>
  <c r="B1177" i="2"/>
  <c r="B1178" i="2"/>
  <c r="J1174" i="2"/>
  <c r="M1174" i="2" s="1"/>
  <c r="J1175" i="2"/>
  <c r="M1175" i="2" s="1"/>
  <c r="J1176" i="2"/>
  <c r="M1176" i="2" s="1"/>
  <c r="J1177" i="2"/>
  <c r="M1177" i="2" s="1"/>
  <c r="J1178" i="2"/>
  <c r="M1178" i="2" s="1"/>
  <c r="A3090" i="12" l="1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B1923" i="1" l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J1923" i="1"/>
  <c r="M1923" i="1" s="1"/>
  <c r="J1924" i="1"/>
  <c r="M1924" i="1" s="1"/>
  <c r="J1925" i="1"/>
  <c r="M1925" i="1" s="1"/>
  <c r="J1926" i="1"/>
  <c r="M1926" i="1" s="1"/>
  <c r="J1927" i="1"/>
  <c r="M1927" i="1" s="1"/>
  <c r="J1928" i="1"/>
  <c r="M1928" i="1" s="1"/>
  <c r="J1929" i="1"/>
  <c r="M1929" i="1" s="1"/>
  <c r="J1930" i="1"/>
  <c r="M1930" i="1" s="1"/>
  <c r="J1931" i="1"/>
  <c r="M1931" i="1" s="1"/>
  <c r="J1932" i="1"/>
  <c r="M1932" i="1" s="1"/>
  <c r="J1933" i="1"/>
  <c r="M1933" i="1" s="1"/>
  <c r="J1934" i="1"/>
  <c r="M1934" i="1" s="1"/>
  <c r="J1935" i="1"/>
  <c r="M1935" i="1" s="1"/>
  <c r="J1936" i="1"/>
  <c r="M1936" i="1" s="1"/>
  <c r="J1937" i="1"/>
  <c r="M1937" i="1" s="1"/>
  <c r="J1938" i="1"/>
  <c r="M1938" i="1" s="1"/>
  <c r="J1939" i="1"/>
  <c r="M1939" i="1" s="1"/>
  <c r="J1940" i="1"/>
  <c r="M1940" i="1" s="1"/>
  <c r="J1941" i="1"/>
  <c r="M1941" i="1" s="1"/>
  <c r="J1942" i="1"/>
  <c r="M1942" i="1" s="1"/>
  <c r="J1943" i="1"/>
  <c r="M1943" i="1" s="1"/>
  <c r="J1944" i="1"/>
  <c r="M1944" i="1" s="1"/>
  <c r="J1945" i="1"/>
  <c r="M1945" i="1" s="1"/>
  <c r="B1166" i="2"/>
  <c r="B1167" i="2"/>
  <c r="B1168" i="2"/>
  <c r="B1169" i="2"/>
  <c r="B1170" i="2"/>
  <c r="B1171" i="2"/>
  <c r="B1172" i="2"/>
  <c r="B1173" i="2"/>
  <c r="J1166" i="2"/>
  <c r="M1166" i="2" s="1"/>
  <c r="J1167" i="2"/>
  <c r="M1167" i="2" s="1"/>
  <c r="J1168" i="2"/>
  <c r="M1168" i="2" s="1"/>
  <c r="J1169" i="2"/>
  <c r="M1169" i="2" s="1"/>
  <c r="J1170" i="2"/>
  <c r="M1170" i="2" s="1"/>
  <c r="J1171" i="2"/>
  <c r="M1171" i="2" s="1"/>
  <c r="J1172" i="2"/>
  <c r="M1172" i="2" s="1"/>
  <c r="J1173" i="2"/>
  <c r="M1173" i="2" s="1"/>
  <c r="A3087" i="12" l="1"/>
  <c r="A3088" i="12"/>
  <c r="A3089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E97" i="19"/>
  <c r="I97" i="19"/>
  <c r="M97" i="19" l="1"/>
  <c r="A3064" i="12"/>
  <c r="A3065" i="12"/>
  <c r="A3066" i="12"/>
  <c r="A3067" i="12"/>
  <c r="A3068" i="12"/>
  <c r="A3069" i="12"/>
  <c r="A3070" i="12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J1906" i="1"/>
  <c r="M1906" i="1" s="1"/>
  <c r="J1907" i="1"/>
  <c r="M1907" i="1" s="1"/>
  <c r="J1908" i="1"/>
  <c r="M1908" i="1" s="1"/>
  <c r="J1909" i="1"/>
  <c r="M1909" i="1" s="1"/>
  <c r="J1910" i="1"/>
  <c r="M1910" i="1" s="1"/>
  <c r="J1911" i="1"/>
  <c r="M1911" i="1" s="1"/>
  <c r="J1912" i="1"/>
  <c r="M1912" i="1" s="1"/>
  <c r="J1913" i="1"/>
  <c r="M1913" i="1" s="1"/>
  <c r="J1914" i="1"/>
  <c r="M1914" i="1" s="1"/>
  <c r="J1915" i="1"/>
  <c r="M1915" i="1" s="1"/>
  <c r="J1916" i="1"/>
  <c r="M1916" i="1" s="1"/>
  <c r="J1917" i="1"/>
  <c r="M1917" i="1" s="1"/>
  <c r="J1918" i="1"/>
  <c r="M1918" i="1" s="1"/>
  <c r="J1919" i="1"/>
  <c r="M1919" i="1" s="1"/>
  <c r="J1920" i="1"/>
  <c r="M1920" i="1" s="1"/>
  <c r="J1921" i="1"/>
  <c r="M1921" i="1" s="1"/>
  <c r="J1922" i="1"/>
  <c r="M1922" i="1" s="1"/>
  <c r="B1160" i="2"/>
  <c r="B1161" i="2"/>
  <c r="B1162" i="2"/>
  <c r="B1163" i="2"/>
  <c r="B1164" i="2"/>
  <c r="B1165" i="2"/>
  <c r="J1160" i="2"/>
  <c r="M1160" i="2" s="1"/>
  <c r="J1161" i="2"/>
  <c r="M1161" i="2" s="1"/>
  <c r="J1162" i="2"/>
  <c r="M1162" i="2" s="1"/>
  <c r="J1163" i="2"/>
  <c r="M1163" i="2" s="1"/>
  <c r="J1164" i="2"/>
  <c r="M1164" i="2" s="1"/>
  <c r="J1165" i="2"/>
  <c r="M1165" i="2" s="1"/>
  <c r="A3039" i="12" l="1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B1885" i="1" l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J1885" i="1"/>
  <c r="M1885" i="1" s="1"/>
  <c r="J1886" i="1"/>
  <c r="M1886" i="1" s="1"/>
  <c r="J1887" i="1"/>
  <c r="M1887" i="1" s="1"/>
  <c r="J1888" i="1"/>
  <c r="M1888" i="1" s="1"/>
  <c r="J1889" i="1"/>
  <c r="M1889" i="1" s="1"/>
  <c r="J1890" i="1"/>
  <c r="M1890" i="1" s="1"/>
  <c r="J1891" i="1"/>
  <c r="M1891" i="1" s="1"/>
  <c r="J1892" i="1"/>
  <c r="M1892" i="1" s="1"/>
  <c r="J1893" i="1"/>
  <c r="M1893" i="1" s="1"/>
  <c r="J1894" i="1"/>
  <c r="M1894" i="1" s="1"/>
  <c r="J1895" i="1"/>
  <c r="M1895" i="1" s="1"/>
  <c r="J1896" i="1"/>
  <c r="M1896" i="1" s="1"/>
  <c r="J1897" i="1"/>
  <c r="M1897" i="1" s="1"/>
  <c r="J1898" i="1"/>
  <c r="M1898" i="1" s="1"/>
  <c r="J1899" i="1"/>
  <c r="M1899" i="1" s="1"/>
  <c r="J1900" i="1"/>
  <c r="M1900" i="1" s="1"/>
  <c r="J1901" i="1"/>
  <c r="M1901" i="1" s="1"/>
  <c r="J1902" i="1"/>
  <c r="M1902" i="1" s="1"/>
  <c r="J1903" i="1"/>
  <c r="M1903" i="1" s="1"/>
  <c r="J1904" i="1"/>
  <c r="M1904" i="1" s="1"/>
  <c r="J1905" i="1"/>
  <c r="M1905" i="1" s="1"/>
  <c r="B1149" i="2"/>
  <c r="B1150" i="2"/>
  <c r="B1151" i="2"/>
  <c r="B1152" i="2"/>
  <c r="B1153" i="2"/>
  <c r="B1154" i="2"/>
  <c r="B1155" i="2"/>
  <c r="B1156" i="2"/>
  <c r="B1157" i="2"/>
  <c r="B1158" i="2"/>
  <c r="B1159" i="2"/>
  <c r="J1149" i="2"/>
  <c r="M1149" i="2" s="1"/>
  <c r="J1150" i="2"/>
  <c r="M1150" i="2" s="1"/>
  <c r="J1151" i="2"/>
  <c r="M1151" i="2" s="1"/>
  <c r="J1152" i="2"/>
  <c r="M1152" i="2" s="1"/>
  <c r="J1153" i="2"/>
  <c r="M1153" i="2" s="1"/>
  <c r="J1154" i="2"/>
  <c r="M1154" i="2" s="1"/>
  <c r="J1155" i="2"/>
  <c r="M1155" i="2" s="1"/>
  <c r="J1156" i="2"/>
  <c r="M1156" i="2" s="1"/>
  <c r="J1157" i="2"/>
  <c r="M1157" i="2" s="1"/>
  <c r="J1158" i="2"/>
  <c r="M1158" i="2" s="1"/>
  <c r="J1159" i="2"/>
  <c r="M1159" i="2" s="1"/>
  <c r="A3032" i="12" l="1"/>
  <c r="A3033" i="12"/>
  <c r="A3034" i="12"/>
  <c r="A3035" i="12"/>
  <c r="A3036" i="12"/>
  <c r="A3037" i="12"/>
  <c r="A3038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2992" i="12" l="1"/>
  <c r="A2993" i="12"/>
  <c r="A2994" i="12"/>
  <c r="A2995" i="12"/>
  <c r="A2996" i="12"/>
  <c r="A2997" i="12"/>
  <c r="A2998" i="12"/>
  <c r="A2999" i="12"/>
  <c r="A3000" i="12"/>
  <c r="A3001" i="12"/>
  <c r="A3002" i="12"/>
  <c r="A3003" i="12"/>
  <c r="B1856" i="1" l="1"/>
  <c r="J1856" i="1"/>
  <c r="M1856" i="1" s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J1857" i="1"/>
  <c r="J1858" i="1"/>
  <c r="M1858" i="1" s="1"/>
  <c r="J1859" i="1"/>
  <c r="M1859" i="1" s="1"/>
  <c r="J1860" i="1"/>
  <c r="M1860" i="1" s="1"/>
  <c r="J1861" i="1"/>
  <c r="M1861" i="1" s="1"/>
  <c r="J1862" i="1"/>
  <c r="M1862" i="1" s="1"/>
  <c r="J1863" i="1"/>
  <c r="M1863" i="1" s="1"/>
  <c r="J1864" i="1"/>
  <c r="M1864" i="1" s="1"/>
  <c r="J1865" i="1"/>
  <c r="M1865" i="1" s="1"/>
  <c r="J1866" i="1"/>
  <c r="M1866" i="1" s="1"/>
  <c r="J1867" i="1"/>
  <c r="M1867" i="1" s="1"/>
  <c r="J1868" i="1"/>
  <c r="M1868" i="1" s="1"/>
  <c r="J1869" i="1"/>
  <c r="M1869" i="1" s="1"/>
  <c r="J1870" i="1"/>
  <c r="M1870" i="1" s="1"/>
  <c r="J1871" i="1"/>
  <c r="M1871" i="1" s="1"/>
  <c r="J1872" i="1"/>
  <c r="M1872" i="1" s="1"/>
  <c r="J1873" i="1"/>
  <c r="M1873" i="1" s="1"/>
  <c r="J1874" i="1"/>
  <c r="M1874" i="1" s="1"/>
  <c r="J1875" i="1"/>
  <c r="M1875" i="1" s="1"/>
  <c r="J1876" i="1"/>
  <c r="M1876" i="1" s="1"/>
  <c r="J1877" i="1"/>
  <c r="M1877" i="1" s="1"/>
  <c r="J1878" i="1"/>
  <c r="M1878" i="1" s="1"/>
  <c r="J1879" i="1"/>
  <c r="M1879" i="1" s="1"/>
  <c r="J1880" i="1"/>
  <c r="M1880" i="1" s="1"/>
  <c r="J1881" i="1"/>
  <c r="M1881" i="1" s="1"/>
  <c r="J1882" i="1"/>
  <c r="M1882" i="1" s="1"/>
  <c r="J1883" i="1"/>
  <c r="M1883" i="1" s="1"/>
  <c r="J1884" i="1"/>
  <c r="M1884" i="1" s="1"/>
  <c r="M1857" i="1"/>
  <c r="F4410" i="1"/>
  <c r="B1143" i="2"/>
  <c r="B1144" i="2"/>
  <c r="B1145" i="2"/>
  <c r="B1146" i="2"/>
  <c r="B1147" i="2"/>
  <c r="B1148" i="2"/>
  <c r="J1143" i="2"/>
  <c r="M1143" i="2" s="1"/>
  <c r="J1144" i="2"/>
  <c r="M1144" i="2" s="1"/>
  <c r="J1145" i="2"/>
  <c r="M1145" i="2" s="1"/>
  <c r="J1146" i="2"/>
  <c r="M1146" i="2" s="1"/>
  <c r="J1147" i="2"/>
  <c r="M1147" i="2" s="1"/>
  <c r="J1148" i="2"/>
  <c r="M1148" i="2" s="1"/>
  <c r="B1138" i="2"/>
  <c r="B1139" i="2"/>
  <c r="B1140" i="2"/>
  <c r="B1141" i="2"/>
  <c r="B1142" i="2"/>
  <c r="J1138" i="2"/>
  <c r="M1138" i="2" s="1"/>
  <c r="J1139" i="2"/>
  <c r="M1139" i="2" s="1"/>
  <c r="J1140" i="2"/>
  <c r="M1140" i="2" s="1"/>
  <c r="J1141" i="2"/>
  <c r="M1141" i="2" s="1"/>
  <c r="J1142" i="2"/>
  <c r="M1142" i="2" s="1"/>
  <c r="A2971" i="12" l="1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63" i="12"/>
  <c r="A2964" i="12"/>
  <c r="A2965" i="12"/>
  <c r="A2966" i="12"/>
  <c r="A2967" i="12"/>
  <c r="A2968" i="12"/>
  <c r="A2969" i="12"/>
  <c r="A2970" i="12"/>
  <c r="B1837" i="1" l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J1837" i="1"/>
  <c r="M1837" i="1" s="1"/>
  <c r="J1838" i="1"/>
  <c r="M1838" i="1" s="1"/>
  <c r="J1839" i="1"/>
  <c r="M1839" i="1" s="1"/>
  <c r="J1840" i="1"/>
  <c r="M1840" i="1" s="1"/>
  <c r="J1841" i="1"/>
  <c r="M1841" i="1" s="1"/>
  <c r="J1842" i="1"/>
  <c r="M1842" i="1" s="1"/>
  <c r="J1843" i="1"/>
  <c r="M1843" i="1" s="1"/>
  <c r="J1844" i="1"/>
  <c r="M1844" i="1" s="1"/>
  <c r="J1845" i="1"/>
  <c r="M1845" i="1" s="1"/>
  <c r="J1846" i="1"/>
  <c r="M1846" i="1" s="1"/>
  <c r="J1847" i="1"/>
  <c r="M1847" i="1" s="1"/>
  <c r="J1848" i="1"/>
  <c r="M1848" i="1" s="1"/>
  <c r="J1849" i="1"/>
  <c r="M1849" i="1" s="1"/>
  <c r="J1850" i="1"/>
  <c r="M1850" i="1" s="1"/>
  <c r="J1851" i="1"/>
  <c r="M1851" i="1" s="1"/>
  <c r="J1852" i="1"/>
  <c r="M1852" i="1" s="1"/>
  <c r="J1853" i="1"/>
  <c r="M1853" i="1" s="1"/>
  <c r="J1854" i="1"/>
  <c r="M1854" i="1" s="1"/>
  <c r="J1855" i="1"/>
  <c r="M1855" i="1" s="1"/>
  <c r="B1128" i="2"/>
  <c r="B1129" i="2"/>
  <c r="B1130" i="2"/>
  <c r="B1131" i="2"/>
  <c r="B1132" i="2"/>
  <c r="B1133" i="2"/>
  <c r="B1134" i="2"/>
  <c r="B1135" i="2"/>
  <c r="B1136" i="2"/>
  <c r="B1137" i="2"/>
  <c r="J1128" i="2"/>
  <c r="M1128" i="2" s="1"/>
  <c r="J1129" i="2"/>
  <c r="M1129" i="2" s="1"/>
  <c r="J1130" i="2"/>
  <c r="M1130" i="2" s="1"/>
  <c r="J1131" i="2"/>
  <c r="M1131" i="2" s="1"/>
  <c r="J1132" i="2"/>
  <c r="M1132" i="2" s="1"/>
  <c r="J1133" i="2"/>
  <c r="M1133" i="2" s="1"/>
  <c r="J1134" i="2"/>
  <c r="M1134" i="2" s="1"/>
  <c r="J1135" i="2"/>
  <c r="M1135" i="2" s="1"/>
  <c r="J1136" i="2"/>
  <c r="M1136" i="2" s="1"/>
  <c r="J1137" i="2"/>
  <c r="M1137" i="2" s="1"/>
  <c r="A2936" i="12" l="1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F97" i="19"/>
  <c r="F95" i="19"/>
  <c r="C95" i="19"/>
  <c r="E96" i="19"/>
  <c r="H97" i="19"/>
  <c r="G94" i="19"/>
  <c r="F96" i="19"/>
  <c r="D95" i="19"/>
  <c r="D94" i="19"/>
  <c r="J96" i="19"/>
  <c r="I96" i="19"/>
  <c r="G95" i="19"/>
  <c r="E95" i="19"/>
  <c r="H95" i="19"/>
  <c r="C97" i="19"/>
  <c r="E94" i="19"/>
  <c r="J95" i="19"/>
  <c r="C96" i="19"/>
  <c r="D97" i="19"/>
  <c r="J97" i="19"/>
  <c r="D96" i="19"/>
  <c r="I95" i="19"/>
  <c r="H96" i="19"/>
  <c r="G97" i="19"/>
  <c r="G96" i="19"/>
  <c r="C94" i="19"/>
  <c r="J94" i="19"/>
  <c r="H94" i="19"/>
  <c r="F94" i="19"/>
  <c r="I94" i="19"/>
  <c r="N94" i="19" l="1"/>
  <c r="M94" i="19"/>
  <c r="K94" i="19"/>
  <c r="L94" i="19"/>
  <c r="N95" i="19"/>
  <c r="M95" i="19"/>
  <c r="K95" i="19"/>
  <c r="L95" i="19"/>
  <c r="N96" i="19"/>
  <c r="M96" i="19"/>
  <c r="K96" i="19"/>
  <c r="L96" i="19"/>
  <c r="N97" i="19"/>
  <c r="K97" i="19"/>
  <c r="L97" i="19"/>
  <c r="I779" i="18"/>
  <c r="L779" i="18" s="1"/>
  <c r="I778" i="18"/>
  <c r="L778" i="18" s="1"/>
  <c r="I777" i="18"/>
  <c r="L777" i="18" s="1"/>
  <c r="I776" i="18"/>
  <c r="L776" i="18" s="1"/>
  <c r="I775" i="18"/>
  <c r="L775" i="18" s="1"/>
  <c r="I774" i="18"/>
  <c r="L774" i="18" s="1"/>
  <c r="I773" i="18"/>
  <c r="L773" i="18" s="1"/>
  <c r="I772" i="18"/>
  <c r="L772" i="18" s="1"/>
  <c r="I771" i="18"/>
  <c r="L771" i="18" s="1"/>
  <c r="I770" i="18"/>
  <c r="L770" i="18" s="1"/>
  <c r="I768" i="18"/>
  <c r="L768" i="18" s="1"/>
  <c r="I767" i="18"/>
  <c r="L767" i="18" s="1"/>
  <c r="I766" i="18"/>
  <c r="L766" i="18" s="1"/>
  <c r="I765" i="18"/>
  <c r="L765" i="18" s="1"/>
  <c r="I764" i="18"/>
  <c r="L764" i="18" s="1"/>
  <c r="I763" i="18"/>
  <c r="L763" i="18" s="1"/>
  <c r="I762" i="18"/>
  <c r="L762" i="18" s="1"/>
  <c r="I761" i="18"/>
  <c r="L761" i="18" s="1"/>
  <c r="I760" i="18"/>
  <c r="L760" i="18" s="1"/>
  <c r="I759" i="18"/>
  <c r="L759" i="18" s="1"/>
  <c r="I758" i="18"/>
  <c r="L758" i="18" s="1"/>
  <c r="I757" i="18"/>
  <c r="L757" i="18" s="1"/>
  <c r="I756" i="18"/>
  <c r="L756" i="18" s="1"/>
  <c r="I755" i="18"/>
  <c r="L755" i="18" s="1"/>
  <c r="I754" i="18"/>
  <c r="L754" i="18" s="1"/>
  <c r="I753" i="18"/>
  <c r="L753" i="18" s="1"/>
  <c r="I752" i="18"/>
  <c r="L752" i="18" s="1"/>
  <c r="I751" i="18"/>
  <c r="L751" i="18" s="1"/>
  <c r="I750" i="18"/>
  <c r="L750" i="18" s="1"/>
  <c r="I749" i="18"/>
  <c r="L749" i="18" s="1"/>
  <c r="I748" i="18"/>
  <c r="L748" i="18" s="1"/>
  <c r="B1817" i="1" l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16" i="1"/>
  <c r="B1830" i="1"/>
  <c r="B1831" i="1"/>
  <c r="B1832" i="1"/>
  <c r="B1833" i="1"/>
  <c r="B1834" i="1"/>
  <c r="B1835" i="1"/>
  <c r="B1836" i="1"/>
  <c r="J1817" i="1"/>
  <c r="M1817" i="1" s="1"/>
  <c r="J1818" i="1"/>
  <c r="M1818" i="1" s="1"/>
  <c r="J1819" i="1"/>
  <c r="M1819" i="1" s="1"/>
  <c r="J1820" i="1"/>
  <c r="M1820" i="1" s="1"/>
  <c r="J1821" i="1"/>
  <c r="M1821" i="1" s="1"/>
  <c r="J1822" i="1"/>
  <c r="M1822" i="1" s="1"/>
  <c r="J1823" i="1"/>
  <c r="M1823" i="1" s="1"/>
  <c r="J1824" i="1"/>
  <c r="M1824" i="1" s="1"/>
  <c r="J1825" i="1"/>
  <c r="M1825" i="1" s="1"/>
  <c r="J1826" i="1"/>
  <c r="M1826" i="1" s="1"/>
  <c r="J1827" i="1"/>
  <c r="M1827" i="1" s="1"/>
  <c r="J1828" i="1"/>
  <c r="M1828" i="1" s="1"/>
  <c r="J1829" i="1"/>
  <c r="M1829" i="1" s="1"/>
  <c r="J1816" i="1"/>
  <c r="M1816" i="1" s="1"/>
  <c r="J1830" i="1"/>
  <c r="M1830" i="1" s="1"/>
  <c r="J1831" i="1"/>
  <c r="M1831" i="1" s="1"/>
  <c r="J1832" i="1"/>
  <c r="M1832" i="1" s="1"/>
  <c r="J1833" i="1"/>
  <c r="M1833" i="1" s="1"/>
  <c r="J1834" i="1"/>
  <c r="M1834" i="1" s="1"/>
  <c r="J1835" i="1"/>
  <c r="M1835" i="1" s="1"/>
  <c r="J1836" i="1"/>
  <c r="M1836" i="1" s="1"/>
  <c r="B1118" i="2"/>
  <c r="B1119" i="2"/>
  <c r="B1120" i="2"/>
  <c r="B1121" i="2"/>
  <c r="B1122" i="2"/>
  <c r="B1123" i="2"/>
  <c r="B1124" i="2"/>
  <c r="B1125" i="2"/>
  <c r="B1126" i="2"/>
  <c r="B1127" i="2"/>
  <c r="J1118" i="2"/>
  <c r="M1118" i="2" s="1"/>
  <c r="J1119" i="2"/>
  <c r="M1119" i="2" s="1"/>
  <c r="J1120" i="2"/>
  <c r="M1120" i="2" s="1"/>
  <c r="J1121" i="2"/>
  <c r="M1121" i="2" s="1"/>
  <c r="J1122" i="2"/>
  <c r="M1122" i="2" s="1"/>
  <c r="J1123" i="2"/>
  <c r="M1123" i="2" s="1"/>
  <c r="J1124" i="2"/>
  <c r="M1124" i="2" s="1"/>
  <c r="J1125" i="2"/>
  <c r="M1125" i="2" s="1"/>
  <c r="J1126" i="2"/>
  <c r="M1126" i="2" s="1"/>
  <c r="J1127" i="2"/>
  <c r="M1127" i="2" s="1"/>
  <c r="A2932" i="12" l="1"/>
  <c r="A2933" i="12"/>
  <c r="A2934" i="12"/>
  <c r="A2935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00" i="12"/>
  <c r="A2901" i="12"/>
  <c r="A2902" i="12"/>
  <c r="A2903" i="12"/>
  <c r="A2904" i="12"/>
  <c r="A2905" i="12"/>
  <c r="A2906" i="12"/>
  <c r="I746" i="18"/>
  <c r="L746" i="18" s="1"/>
  <c r="I745" i="18"/>
  <c r="L745" i="18" s="1"/>
  <c r="I744" i="18"/>
  <c r="L744" i="18" s="1"/>
  <c r="I743" i="18"/>
  <c r="L743" i="18" s="1"/>
  <c r="I742" i="18"/>
  <c r="L742" i="18" s="1"/>
  <c r="I741" i="18"/>
  <c r="L741" i="18" s="1"/>
  <c r="I740" i="18"/>
  <c r="L740" i="18" s="1"/>
  <c r="I739" i="18"/>
  <c r="L739" i="18" s="1"/>
  <c r="I737" i="18"/>
  <c r="L737" i="18" s="1"/>
  <c r="I736" i="18"/>
  <c r="L736" i="18" s="1"/>
  <c r="I735" i="18"/>
  <c r="L735" i="18" s="1"/>
  <c r="I734" i="18"/>
  <c r="L734" i="18" s="1"/>
  <c r="I733" i="18"/>
  <c r="L733" i="18" s="1"/>
  <c r="I732" i="18"/>
  <c r="L732" i="18" s="1"/>
  <c r="I731" i="18"/>
  <c r="L731" i="18" s="1"/>
  <c r="I730" i="18"/>
  <c r="L730" i="18" s="1"/>
  <c r="I729" i="18"/>
  <c r="L729" i="18" s="1"/>
  <c r="I728" i="18"/>
  <c r="L728" i="18" s="1"/>
  <c r="I727" i="18"/>
  <c r="L727" i="18" s="1"/>
  <c r="I726" i="18"/>
  <c r="L726" i="18" s="1"/>
  <c r="I725" i="18"/>
  <c r="L725" i="18" s="1"/>
  <c r="I724" i="18"/>
  <c r="L724" i="18" s="1"/>
  <c r="I723" i="18"/>
  <c r="L723" i="18" s="1"/>
  <c r="I722" i="18"/>
  <c r="L722" i="18" s="1"/>
  <c r="I721" i="18"/>
  <c r="L721" i="18" s="1"/>
  <c r="I720" i="18"/>
  <c r="L720" i="18" s="1"/>
  <c r="I719" i="18"/>
  <c r="L719" i="18" s="1"/>
  <c r="I718" i="18"/>
  <c r="L718" i="18" s="1"/>
  <c r="I717" i="18"/>
  <c r="L717" i="18" s="1"/>
  <c r="I716" i="18"/>
  <c r="L716" i="18" s="1"/>
  <c r="I715" i="18"/>
  <c r="L715" i="18" s="1"/>
  <c r="B1793" i="1" l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J1793" i="1"/>
  <c r="M1793" i="1" s="1"/>
  <c r="J1794" i="1"/>
  <c r="M1794" i="1" s="1"/>
  <c r="J1795" i="1"/>
  <c r="M1795" i="1" s="1"/>
  <c r="J1796" i="1"/>
  <c r="M1796" i="1" s="1"/>
  <c r="J1797" i="1"/>
  <c r="M1797" i="1" s="1"/>
  <c r="J1798" i="1"/>
  <c r="M1798" i="1" s="1"/>
  <c r="J1799" i="1"/>
  <c r="M1799" i="1" s="1"/>
  <c r="J1800" i="1"/>
  <c r="M1800" i="1" s="1"/>
  <c r="J1801" i="1"/>
  <c r="M1801" i="1" s="1"/>
  <c r="J1802" i="1"/>
  <c r="M1802" i="1" s="1"/>
  <c r="J1803" i="1"/>
  <c r="M1803" i="1" s="1"/>
  <c r="J1804" i="1"/>
  <c r="M1804" i="1" s="1"/>
  <c r="J1805" i="1"/>
  <c r="M1805" i="1" s="1"/>
  <c r="J1806" i="1"/>
  <c r="M1806" i="1" s="1"/>
  <c r="J1807" i="1"/>
  <c r="M1807" i="1" s="1"/>
  <c r="J1808" i="1"/>
  <c r="M1808" i="1" s="1"/>
  <c r="J1809" i="1"/>
  <c r="M1809" i="1" s="1"/>
  <c r="J1810" i="1"/>
  <c r="M1810" i="1" s="1"/>
  <c r="J1811" i="1"/>
  <c r="M1811" i="1" s="1"/>
  <c r="J1812" i="1"/>
  <c r="M1812" i="1" s="1"/>
  <c r="J1813" i="1"/>
  <c r="M1813" i="1" s="1"/>
  <c r="J1814" i="1"/>
  <c r="M1814" i="1" s="1"/>
  <c r="J1815" i="1"/>
  <c r="M1815" i="1" s="1"/>
  <c r="B1110" i="2"/>
  <c r="B1111" i="2"/>
  <c r="B1112" i="2"/>
  <c r="B1113" i="2"/>
  <c r="B1114" i="2"/>
  <c r="B1115" i="2"/>
  <c r="B1116" i="2"/>
  <c r="B1117" i="2"/>
  <c r="J1110" i="2"/>
  <c r="M1110" i="2" s="1"/>
  <c r="J1111" i="2"/>
  <c r="M1111" i="2" s="1"/>
  <c r="J1112" i="2"/>
  <c r="M1112" i="2" s="1"/>
  <c r="J1113" i="2"/>
  <c r="M1113" i="2" s="1"/>
  <c r="J1114" i="2"/>
  <c r="M1114" i="2" s="1"/>
  <c r="J1115" i="2"/>
  <c r="M1115" i="2" s="1"/>
  <c r="J1116" i="2"/>
  <c r="M1116" i="2" s="1"/>
  <c r="J1117" i="2"/>
  <c r="M1117" i="2" s="1"/>
  <c r="I713" i="18" l="1"/>
  <c r="L713" i="18" s="1"/>
  <c r="I712" i="18"/>
  <c r="L712" i="18" s="1"/>
  <c r="I711" i="18"/>
  <c r="L711" i="18" s="1"/>
  <c r="I710" i="18"/>
  <c r="L710" i="18" s="1"/>
  <c r="I709" i="18"/>
  <c r="L709" i="18" s="1"/>
  <c r="I708" i="18"/>
  <c r="L708" i="18" s="1"/>
  <c r="I707" i="18"/>
  <c r="L707" i="18" s="1"/>
  <c r="I706" i="18"/>
  <c r="L706" i="18" s="1"/>
  <c r="I705" i="18"/>
  <c r="L705" i="18" s="1"/>
  <c r="I704" i="18"/>
  <c r="L704" i="18" s="1"/>
  <c r="I702" i="18"/>
  <c r="L702" i="18" s="1"/>
  <c r="I701" i="18"/>
  <c r="L701" i="18" s="1"/>
  <c r="I700" i="18"/>
  <c r="L700" i="18" s="1"/>
  <c r="I699" i="18"/>
  <c r="L699" i="18" s="1"/>
  <c r="I698" i="18"/>
  <c r="L698" i="18" s="1"/>
  <c r="I697" i="18"/>
  <c r="L697" i="18" s="1"/>
  <c r="I696" i="18"/>
  <c r="L696" i="18" s="1"/>
  <c r="I695" i="18"/>
  <c r="L695" i="18" s="1"/>
  <c r="I694" i="18"/>
  <c r="L694" i="18" s="1"/>
  <c r="I693" i="18"/>
  <c r="L693" i="18" s="1"/>
  <c r="I692" i="18"/>
  <c r="L692" i="18" s="1"/>
  <c r="I691" i="18"/>
  <c r="L691" i="18" s="1"/>
  <c r="I690" i="18"/>
  <c r="L690" i="18" s="1"/>
  <c r="I689" i="18"/>
  <c r="L689" i="18" s="1"/>
  <c r="I688" i="18"/>
  <c r="L688" i="18" s="1"/>
  <c r="I687" i="18"/>
  <c r="L687" i="18" s="1"/>
  <c r="I686" i="18"/>
  <c r="L686" i="18" s="1"/>
  <c r="I685" i="18"/>
  <c r="L685" i="18" s="1"/>
  <c r="I684" i="18"/>
  <c r="L684" i="18" s="1"/>
  <c r="A2875" i="12" l="1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B1774" i="1" l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J1774" i="1"/>
  <c r="M1774" i="1" s="1"/>
  <c r="J1775" i="1"/>
  <c r="M1775" i="1" s="1"/>
  <c r="J1776" i="1"/>
  <c r="M1776" i="1" s="1"/>
  <c r="J1777" i="1"/>
  <c r="M1777" i="1" s="1"/>
  <c r="J1778" i="1"/>
  <c r="M1778" i="1" s="1"/>
  <c r="J1779" i="1"/>
  <c r="M1779" i="1" s="1"/>
  <c r="J1780" i="1"/>
  <c r="M1780" i="1" s="1"/>
  <c r="J1781" i="1"/>
  <c r="M1781" i="1" s="1"/>
  <c r="J1782" i="1"/>
  <c r="M1782" i="1" s="1"/>
  <c r="J1783" i="1"/>
  <c r="M1783" i="1" s="1"/>
  <c r="J1784" i="1"/>
  <c r="M1784" i="1" s="1"/>
  <c r="J1785" i="1"/>
  <c r="M1785" i="1" s="1"/>
  <c r="J1786" i="1"/>
  <c r="M1786" i="1" s="1"/>
  <c r="J1787" i="1"/>
  <c r="M1787" i="1" s="1"/>
  <c r="J1788" i="1"/>
  <c r="M1788" i="1" s="1"/>
  <c r="J1789" i="1"/>
  <c r="M1789" i="1" s="1"/>
  <c r="J1790" i="1"/>
  <c r="M1790" i="1" s="1"/>
  <c r="J1791" i="1"/>
  <c r="M1791" i="1" s="1"/>
  <c r="J1792" i="1"/>
  <c r="M1792" i="1" s="1"/>
  <c r="B1100" i="2"/>
  <c r="B1101" i="2"/>
  <c r="B1102" i="2"/>
  <c r="B1103" i="2"/>
  <c r="B1104" i="2"/>
  <c r="B1105" i="2"/>
  <c r="B1106" i="2"/>
  <c r="B1107" i="2"/>
  <c r="B1108" i="2"/>
  <c r="B1109" i="2"/>
  <c r="J1100" i="2"/>
  <c r="M1100" i="2" s="1"/>
  <c r="J1101" i="2"/>
  <c r="M1101" i="2" s="1"/>
  <c r="J1102" i="2"/>
  <c r="M1102" i="2" s="1"/>
  <c r="J1103" i="2"/>
  <c r="M1103" i="2" s="1"/>
  <c r="J1104" i="2"/>
  <c r="M1104" i="2" s="1"/>
  <c r="J1105" i="2"/>
  <c r="M1105" i="2" s="1"/>
  <c r="J1106" i="2"/>
  <c r="M1106" i="2" s="1"/>
  <c r="J1107" i="2"/>
  <c r="M1107" i="2" s="1"/>
  <c r="J1108" i="2"/>
  <c r="M1108" i="2" s="1"/>
  <c r="J1109" i="2"/>
  <c r="M1109" i="2" s="1"/>
  <c r="A2871" i="12" l="1"/>
  <c r="A2872" i="12"/>
  <c r="A2873" i="12"/>
  <c r="A287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I682" i="18" l="1"/>
  <c r="L682" i="18" s="1"/>
  <c r="I681" i="18"/>
  <c r="L681" i="18" s="1"/>
  <c r="I680" i="18"/>
  <c r="L680" i="18" s="1"/>
  <c r="I679" i="18"/>
  <c r="L679" i="18" s="1"/>
  <c r="I678" i="18"/>
  <c r="L678" i="18" s="1"/>
  <c r="I677" i="18"/>
  <c r="L677" i="18" s="1"/>
  <c r="I676" i="18"/>
  <c r="L676" i="18" s="1"/>
  <c r="I675" i="18"/>
  <c r="L675" i="18" s="1"/>
  <c r="I674" i="18"/>
  <c r="L674" i="18" s="1"/>
  <c r="I673" i="18"/>
  <c r="L673" i="18" s="1"/>
  <c r="I672" i="18"/>
  <c r="L672" i="18" s="1"/>
  <c r="I671" i="18"/>
  <c r="L671" i="18" s="1"/>
  <c r="I670" i="18"/>
  <c r="L670" i="18" s="1"/>
  <c r="I669" i="18"/>
  <c r="L669" i="18" s="1"/>
  <c r="I668" i="18"/>
  <c r="L668" i="18" s="1"/>
  <c r="I667" i="18"/>
  <c r="L667" i="18" s="1"/>
  <c r="I666" i="18"/>
  <c r="L666" i="18" s="1"/>
  <c r="I665" i="18"/>
  <c r="L665" i="18" s="1"/>
  <c r="I664" i="18"/>
  <c r="L664" i="18" s="1"/>
  <c r="I663" i="18"/>
  <c r="L663" i="18" s="1"/>
  <c r="I662" i="18"/>
  <c r="L662" i="18" s="1"/>
  <c r="I661" i="18"/>
  <c r="L661" i="18" s="1"/>
  <c r="I660" i="18"/>
  <c r="L660" i="18" s="1"/>
  <c r="I658" i="18"/>
  <c r="L658" i="18" s="1"/>
  <c r="I657" i="18"/>
  <c r="L657" i="18" s="1"/>
  <c r="I656" i="18"/>
  <c r="L656" i="18" s="1"/>
  <c r="I655" i="18"/>
  <c r="L655" i="18" s="1"/>
  <c r="I654" i="18"/>
  <c r="L654" i="18" s="1"/>
  <c r="I653" i="18"/>
  <c r="L653" i="18" s="1"/>
  <c r="I652" i="18"/>
  <c r="L652" i="18" s="1"/>
  <c r="I651" i="18"/>
  <c r="L651" i="18" s="1"/>
  <c r="I650" i="18"/>
  <c r="L650" i="18" s="1"/>
  <c r="I649" i="18"/>
  <c r="L649" i="18" s="1"/>
  <c r="I648" i="18"/>
  <c r="L648" i="18" s="1"/>
  <c r="I647" i="18"/>
  <c r="L647" i="18" s="1"/>
  <c r="B1754" i="1" l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J1754" i="1"/>
  <c r="M1754" i="1" s="1"/>
  <c r="J1755" i="1"/>
  <c r="M1755" i="1" s="1"/>
  <c r="J1756" i="1"/>
  <c r="M1756" i="1" s="1"/>
  <c r="J1757" i="1"/>
  <c r="M1757" i="1" s="1"/>
  <c r="J1758" i="1"/>
  <c r="M1758" i="1" s="1"/>
  <c r="J1759" i="1"/>
  <c r="M1759" i="1" s="1"/>
  <c r="J1760" i="1"/>
  <c r="M1760" i="1" s="1"/>
  <c r="J1761" i="1"/>
  <c r="M1761" i="1" s="1"/>
  <c r="J1762" i="1"/>
  <c r="M1762" i="1" s="1"/>
  <c r="J1763" i="1"/>
  <c r="M1763" i="1" s="1"/>
  <c r="J1764" i="1"/>
  <c r="M1764" i="1" s="1"/>
  <c r="J1765" i="1"/>
  <c r="M1765" i="1" s="1"/>
  <c r="J1766" i="1"/>
  <c r="M1766" i="1" s="1"/>
  <c r="J1767" i="1"/>
  <c r="M1767" i="1" s="1"/>
  <c r="J1768" i="1"/>
  <c r="M1768" i="1" s="1"/>
  <c r="J1769" i="1"/>
  <c r="M1769" i="1" s="1"/>
  <c r="J1770" i="1"/>
  <c r="M1770" i="1" s="1"/>
  <c r="J1771" i="1"/>
  <c r="M1771" i="1" s="1"/>
  <c r="J1772" i="1"/>
  <c r="M1772" i="1" s="1"/>
  <c r="J1773" i="1"/>
  <c r="M1773" i="1" s="1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J1088" i="2"/>
  <c r="M1088" i="2" s="1"/>
  <c r="J1089" i="2"/>
  <c r="M1089" i="2" s="1"/>
  <c r="J1090" i="2"/>
  <c r="M1090" i="2" s="1"/>
  <c r="J1091" i="2"/>
  <c r="M1091" i="2" s="1"/>
  <c r="J1092" i="2"/>
  <c r="M1092" i="2" s="1"/>
  <c r="J1093" i="2"/>
  <c r="M1093" i="2" s="1"/>
  <c r="J1094" i="2"/>
  <c r="M1094" i="2" s="1"/>
  <c r="J1095" i="2"/>
  <c r="M1095" i="2" s="1"/>
  <c r="J1096" i="2"/>
  <c r="M1096" i="2" s="1"/>
  <c r="J1097" i="2"/>
  <c r="M1097" i="2" s="1"/>
  <c r="J1098" i="2"/>
  <c r="M1098" i="2" s="1"/>
  <c r="J1099" i="2"/>
  <c r="M1099" i="2" s="1"/>
  <c r="B1751" i="1"/>
  <c r="B1752" i="1"/>
  <c r="B1753" i="1"/>
  <c r="J1751" i="1"/>
  <c r="M1751" i="1" s="1"/>
  <c r="J1752" i="1"/>
  <c r="M1752" i="1" s="1"/>
  <c r="J1753" i="1"/>
  <c r="M1753" i="1" s="1"/>
  <c r="A2836" i="12" l="1"/>
  <c r="A2837" i="12"/>
  <c r="A2838" i="12"/>
  <c r="A2839" i="12"/>
  <c r="A2840" i="12"/>
  <c r="A2841" i="12"/>
  <c r="A2842" i="12"/>
  <c r="A2843" i="12"/>
  <c r="A2844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C113" i="19"/>
  <c r="D159" i="19"/>
  <c r="F85" i="19"/>
  <c r="C140" i="19"/>
  <c r="I84" i="19"/>
  <c r="G151" i="19"/>
  <c r="C117" i="19"/>
  <c r="D158" i="19"/>
  <c r="D166" i="19"/>
  <c r="E132" i="19"/>
  <c r="G103" i="19"/>
  <c r="G126" i="19"/>
  <c r="E117" i="19"/>
  <c r="H127" i="19"/>
  <c r="G120" i="19"/>
  <c r="C163" i="19"/>
  <c r="C152" i="19"/>
  <c r="F73" i="19"/>
  <c r="F77" i="19"/>
  <c r="H144" i="19"/>
  <c r="G167" i="19"/>
  <c r="H82" i="19"/>
  <c r="I121" i="19"/>
  <c r="H129" i="19"/>
  <c r="I141" i="19"/>
  <c r="I140" i="19"/>
  <c r="J106" i="19"/>
  <c r="I92" i="19"/>
  <c r="G73" i="19"/>
  <c r="C103" i="19"/>
  <c r="H98" i="19"/>
  <c r="H138" i="19"/>
  <c r="J161" i="19"/>
  <c r="D109" i="19"/>
  <c r="E125" i="19"/>
  <c r="J126" i="19"/>
  <c r="I166" i="19"/>
  <c r="D122" i="19"/>
  <c r="I130" i="19"/>
  <c r="J107" i="19"/>
  <c r="G76" i="19"/>
  <c r="F141" i="19"/>
  <c r="E110" i="19"/>
  <c r="E146" i="19"/>
  <c r="G98" i="19"/>
  <c r="C87" i="19"/>
  <c r="D124" i="19"/>
  <c r="F143" i="19"/>
  <c r="D160" i="19"/>
  <c r="D115" i="19"/>
  <c r="E143" i="19"/>
  <c r="D139" i="19"/>
  <c r="F72" i="19"/>
  <c r="F69" i="19"/>
  <c r="E69" i="19"/>
  <c r="F80" i="19"/>
  <c r="E75" i="19"/>
  <c r="D129" i="19"/>
  <c r="E151" i="19"/>
  <c r="D113" i="19"/>
  <c r="I165" i="19"/>
  <c r="I83" i="19"/>
  <c r="E89" i="19"/>
  <c r="D144" i="19"/>
  <c r="G139" i="19"/>
  <c r="G70" i="19"/>
  <c r="J151" i="19"/>
  <c r="H103" i="19"/>
  <c r="J157" i="19"/>
  <c r="H124" i="19"/>
  <c r="I118" i="19"/>
  <c r="C93" i="19"/>
  <c r="I144" i="19"/>
  <c r="G127" i="19"/>
  <c r="I139" i="19"/>
  <c r="G92" i="19"/>
  <c r="G118" i="19"/>
  <c r="H80" i="19"/>
  <c r="G123" i="19"/>
  <c r="J149" i="19"/>
  <c r="J77" i="19"/>
  <c r="D138" i="19"/>
  <c r="J156" i="19"/>
  <c r="H88" i="19"/>
  <c r="H75" i="19"/>
  <c r="G153" i="19"/>
  <c r="I69" i="19"/>
  <c r="J128" i="19"/>
  <c r="J164" i="19"/>
  <c r="F119" i="19"/>
  <c r="E81" i="19"/>
  <c r="H163" i="19"/>
  <c r="G114" i="19"/>
  <c r="F148" i="19"/>
  <c r="H123" i="19"/>
  <c r="I133" i="19"/>
  <c r="H117" i="19"/>
  <c r="H151" i="19"/>
  <c r="E103" i="19"/>
  <c r="F165" i="19"/>
  <c r="E127" i="19"/>
  <c r="D133" i="19"/>
  <c r="C104" i="19"/>
  <c r="I87" i="19"/>
  <c r="E121" i="19"/>
  <c r="E158" i="19"/>
  <c r="C132" i="19"/>
  <c r="C79" i="19"/>
  <c r="D71" i="19"/>
  <c r="C144" i="19"/>
  <c r="E84" i="19"/>
  <c r="F128" i="19"/>
  <c r="D152" i="19"/>
  <c r="F86" i="19"/>
  <c r="E82" i="19"/>
  <c r="D126" i="19"/>
  <c r="C128" i="19"/>
  <c r="E163" i="19"/>
  <c r="D127" i="19"/>
  <c r="D118" i="19"/>
  <c r="I143" i="19"/>
  <c r="G80" i="19"/>
  <c r="J145" i="19"/>
  <c r="I128" i="19"/>
  <c r="E118" i="19"/>
  <c r="C127" i="19"/>
  <c r="E92" i="19"/>
  <c r="D86" i="19"/>
  <c r="I161" i="19"/>
  <c r="G148" i="19"/>
  <c r="H133" i="19"/>
  <c r="G163" i="19"/>
  <c r="J162" i="19"/>
  <c r="D120" i="19"/>
  <c r="G125" i="19"/>
  <c r="C106" i="19"/>
  <c r="J123" i="19"/>
  <c r="I119" i="19"/>
  <c r="J89" i="19"/>
  <c r="H157" i="19"/>
  <c r="H140" i="19"/>
  <c r="I78" i="19"/>
  <c r="G115" i="19"/>
  <c r="H145" i="19"/>
  <c r="I98" i="19"/>
  <c r="J119" i="19"/>
  <c r="H162" i="19"/>
  <c r="J116" i="19"/>
  <c r="J78" i="19"/>
  <c r="J118" i="19"/>
  <c r="J122" i="19"/>
  <c r="F105" i="19"/>
  <c r="H78" i="19"/>
  <c r="J127" i="19"/>
  <c r="J140" i="19"/>
  <c r="H118" i="19"/>
  <c r="H69" i="19"/>
  <c r="I122" i="19"/>
  <c r="C154" i="19"/>
  <c r="F121" i="19"/>
  <c r="F108" i="19"/>
  <c r="E128" i="19"/>
  <c r="D141" i="19"/>
  <c r="E106" i="19"/>
  <c r="F127" i="19"/>
  <c r="D155" i="19"/>
  <c r="J132" i="19"/>
  <c r="D162" i="19"/>
  <c r="C77" i="19"/>
  <c r="D75" i="19"/>
  <c r="E139" i="19"/>
  <c r="C76" i="19"/>
  <c r="F126" i="19"/>
  <c r="E104" i="19"/>
  <c r="D145" i="19"/>
  <c r="C90" i="19"/>
  <c r="D103" i="19"/>
  <c r="J87" i="19"/>
  <c r="C148" i="19"/>
  <c r="E157" i="19"/>
  <c r="D130" i="19"/>
  <c r="D164" i="19"/>
  <c r="G140" i="19"/>
  <c r="H76" i="19"/>
  <c r="G78" i="19"/>
  <c r="J70" i="19"/>
  <c r="D153" i="19"/>
  <c r="C155" i="19"/>
  <c r="H93" i="19"/>
  <c r="I155" i="19"/>
  <c r="J150" i="19"/>
  <c r="H152" i="19"/>
  <c r="H141" i="19"/>
  <c r="J139" i="19"/>
  <c r="J144" i="19"/>
  <c r="J111" i="19"/>
  <c r="J160" i="19"/>
  <c r="C91" i="19"/>
  <c r="H90" i="19"/>
  <c r="H85" i="19"/>
  <c r="H79" i="19"/>
  <c r="J88" i="19"/>
  <c r="C160" i="19"/>
  <c r="I125" i="19"/>
  <c r="J84" i="19"/>
  <c r="H77" i="19"/>
  <c r="E111" i="19"/>
  <c r="C153" i="19"/>
  <c r="I91" i="19"/>
  <c r="J109" i="19"/>
  <c r="I127" i="19"/>
  <c r="G166" i="19"/>
  <c r="D121" i="19"/>
  <c r="H146" i="19"/>
  <c r="H108" i="19"/>
  <c r="C80" i="19"/>
  <c r="D91" i="19"/>
  <c r="E76" i="19"/>
  <c r="D165" i="19"/>
  <c r="E148" i="19"/>
  <c r="E116" i="19"/>
  <c r="E119" i="19"/>
  <c r="F109" i="19"/>
  <c r="E108" i="19"/>
  <c r="H116" i="19"/>
  <c r="F160" i="19"/>
  <c r="C81" i="19"/>
  <c r="F166" i="19"/>
  <c r="D76" i="19"/>
  <c r="C165" i="19"/>
  <c r="C85" i="19"/>
  <c r="C112" i="19"/>
  <c r="F123" i="19"/>
  <c r="C159" i="19"/>
  <c r="D79" i="19"/>
  <c r="C162" i="19"/>
  <c r="E77" i="19"/>
  <c r="G157" i="19"/>
  <c r="J120" i="19"/>
  <c r="I142" i="19"/>
  <c r="E79" i="19"/>
  <c r="F113" i="19"/>
  <c r="E141" i="19"/>
  <c r="F149" i="19"/>
  <c r="D82" i="19"/>
  <c r="H87" i="19"/>
  <c r="J148" i="19"/>
  <c r="G142" i="19"/>
  <c r="H139" i="19"/>
  <c r="C139" i="19"/>
  <c r="D112" i="19"/>
  <c r="F147" i="19"/>
  <c r="D110" i="19"/>
  <c r="H73" i="19"/>
  <c r="I116" i="19"/>
  <c r="H113" i="19"/>
  <c r="I159" i="19"/>
  <c r="I90" i="19"/>
  <c r="I72" i="19"/>
  <c r="H154" i="19"/>
  <c r="H111" i="19"/>
  <c r="H86" i="19"/>
  <c r="H104" i="19"/>
  <c r="H121" i="19"/>
  <c r="E162" i="19"/>
  <c r="G108" i="19"/>
  <c r="G109" i="19"/>
  <c r="F132" i="19"/>
  <c r="C150" i="19"/>
  <c r="I110" i="19"/>
  <c r="J83" i="19"/>
  <c r="I148" i="19"/>
  <c r="D108" i="19"/>
  <c r="I117" i="19"/>
  <c r="J90" i="19"/>
  <c r="D125" i="19"/>
  <c r="F111" i="19"/>
  <c r="E105" i="19"/>
  <c r="E149" i="19"/>
  <c r="C141" i="19"/>
  <c r="E74" i="19"/>
  <c r="F162" i="19"/>
  <c r="D69" i="19"/>
  <c r="G113" i="19"/>
  <c r="D98" i="19"/>
  <c r="F155" i="19"/>
  <c r="D106" i="19"/>
  <c r="F92" i="19"/>
  <c r="C130" i="19"/>
  <c r="C167" i="19"/>
  <c r="J130" i="19"/>
  <c r="J117" i="19"/>
  <c r="D157" i="19"/>
  <c r="F151" i="19"/>
  <c r="F138" i="19"/>
  <c r="H83" i="19"/>
  <c r="H164" i="19"/>
  <c r="I131" i="19"/>
  <c r="G71" i="19"/>
  <c r="G82" i="19"/>
  <c r="I73" i="19"/>
  <c r="G131" i="19"/>
  <c r="H142" i="19"/>
  <c r="I132" i="19"/>
  <c r="C98" i="19"/>
  <c r="H125" i="19"/>
  <c r="J69" i="19"/>
  <c r="I162" i="19"/>
  <c r="H106" i="19"/>
  <c r="H120" i="19"/>
  <c r="I124" i="19"/>
  <c r="J147" i="19"/>
  <c r="J85" i="19"/>
  <c r="I86" i="19"/>
  <c r="G141" i="19"/>
  <c r="J86" i="19"/>
  <c r="H132" i="19"/>
  <c r="I151" i="19"/>
  <c r="I153" i="19"/>
  <c r="H109" i="19"/>
  <c r="E114" i="19"/>
  <c r="F114" i="19"/>
  <c r="J103" i="19"/>
  <c r="I129" i="19"/>
  <c r="I89" i="19"/>
  <c r="G124" i="19"/>
  <c r="E88" i="19"/>
  <c r="G144" i="19"/>
  <c r="E152" i="19"/>
  <c r="E70" i="19"/>
  <c r="D93" i="19"/>
  <c r="F167" i="19"/>
  <c r="F88" i="19"/>
  <c r="F125" i="19"/>
  <c r="E123" i="19"/>
  <c r="D167" i="19"/>
  <c r="D111" i="19"/>
  <c r="D105" i="19"/>
  <c r="I126" i="19"/>
  <c r="E138" i="19"/>
  <c r="C109" i="19"/>
  <c r="E80" i="19"/>
  <c r="F103" i="19"/>
  <c r="F106" i="19"/>
  <c r="C147" i="19"/>
  <c r="F158" i="19"/>
  <c r="C108" i="19"/>
  <c r="C158" i="19"/>
  <c r="F116" i="19"/>
  <c r="J131" i="19"/>
  <c r="I106" i="19"/>
  <c r="E159" i="19"/>
  <c r="D90" i="19"/>
  <c r="F140" i="19"/>
  <c r="F89" i="19"/>
  <c r="F142" i="19"/>
  <c r="D77" i="19"/>
  <c r="D140" i="19"/>
  <c r="G147" i="19"/>
  <c r="H89" i="19"/>
  <c r="H105" i="19"/>
  <c r="D146" i="19"/>
  <c r="E156" i="19"/>
  <c r="H156" i="19"/>
  <c r="D81" i="19"/>
  <c r="I152" i="19"/>
  <c r="G152" i="19"/>
  <c r="G107" i="19"/>
  <c r="J75" i="19"/>
  <c r="J108" i="19"/>
  <c r="G129" i="19"/>
  <c r="E161" i="19"/>
  <c r="C149" i="19"/>
  <c r="H91" i="19"/>
  <c r="J110" i="19"/>
  <c r="I164" i="19"/>
  <c r="J98" i="19"/>
  <c r="H167" i="19"/>
  <c r="J142" i="19"/>
  <c r="E145" i="19"/>
  <c r="F74" i="19"/>
  <c r="F71" i="19"/>
  <c r="H149" i="19"/>
  <c r="J133" i="19"/>
  <c r="C75" i="19"/>
  <c r="G106" i="19"/>
  <c r="D85" i="19"/>
  <c r="C83" i="19"/>
  <c r="C105" i="19"/>
  <c r="C120" i="19"/>
  <c r="C88" i="19"/>
  <c r="E140" i="19"/>
  <c r="F122" i="19"/>
  <c r="E90" i="19"/>
  <c r="C145" i="19"/>
  <c r="I74" i="19"/>
  <c r="D88" i="19"/>
  <c r="F79" i="19"/>
  <c r="E73" i="19"/>
  <c r="C131" i="19"/>
  <c r="E166" i="19"/>
  <c r="D149" i="19"/>
  <c r="F82" i="19"/>
  <c r="D87" i="19"/>
  <c r="E71" i="19"/>
  <c r="E83" i="19"/>
  <c r="G159" i="19"/>
  <c r="J74" i="19"/>
  <c r="J159" i="19"/>
  <c r="D123" i="19"/>
  <c r="E124" i="19"/>
  <c r="H153" i="19"/>
  <c r="I82" i="19"/>
  <c r="J158" i="19"/>
  <c r="H148" i="19"/>
  <c r="H84" i="19"/>
  <c r="G165" i="19"/>
  <c r="G122" i="19"/>
  <c r="I123" i="19"/>
  <c r="G104" i="19"/>
  <c r="J80" i="19"/>
  <c r="C84" i="19"/>
  <c r="I70" i="19"/>
  <c r="G155" i="19"/>
  <c r="H165" i="19"/>
  <c r="G116" i="19"/>
  <c r="C138" i="19"/>
  <c r="G128" i="19"/>
  <c r="H110" i="19"/>
  <c r="C124" i="19"/>
  <c r="E120" i="19"/>
  <c r="I150" i="19"/>
  <c r="C92" i="19"/>
  <c r="G145" i="19"/>
  <c r="G74" i="19"/>
  <c r="J92" i="19"/>
  <c r="H92" i="19"/>
  <c r="E85" i="19"/>
  <c r="J167" i="19"/>
  <c r="I156" i="19"/>
  <c r="G133" i="19"/>
  <c r="H112" i="19"/>
  <c r="J113" i="19"/>
  <c r="E165" i="19"/>
  <c r="G85" i="19"/>
  <c r="D72" i="19"/>
  <c r="F117" i="19"/>
  <c r="C161" i="19"/>
  <c r="D116" i="19"/>
  <c r="F81" i="19"/>
  <c r="E160" i="19"/>
  <c r="D154" i="19"/>
  <c r="C119" i="19"/>
  <c r="D74" i="19"/>
  <c r="F133" i="19"/>
  <c r="I76" i="19"/>
  <c r="C123" i="19"/>
  <c r="D92" i="19"/>
  <c r="C72" i="19"/>
  <c r="F70" i="19"/>
  <c r="E72" i="19"/>
  <c r="F76" i="19"/>
  <c r="F139" i="19"/>
  <c r="D84" i="19"/>
  <c r="E87" i="19"/>
  <c r="C157" i="19"/>
  <c r="D73" i="19"/>
  <c r="C73" i="19"/>
  <c r="C164" i="19"/>
  <c r="H81" i="19"/>
  <c r="H126" i="19"/>
  <c r="H131" i="19"/>
  <c r="F153" i="19"/>
  <c r="F124" i="19"/>
  <c r="D114" i="19"/>
  <c r="E112" i="19"/>
  <c r="F161" i="19"/>
  <c r="J104" i="19"/>
  <c r="J141" i="19"/>
  <c r="G91" i="19"/>
  <c r="J112" i="19"/>
  <c r="C142" i="19"/>
  <c r="C156" i="19"/>
  <c r="J146" i="19"/>
  <c r="E91" i="19"/>
  <c r="G158" i="19"/>
  <c r="J82" i="19"/>
  <c r="J93" i="19"/>
  <c r="G110" i="19"/>
  <c r="H143" i="19"/>
  <c r="I120" i="19"/>
  <c r="J125" i="19"/>
  <c r="G149" i="19"/>
  <c r="G130" i="19"/>
  <c r="G117" i="19"/>
  <c r="J81" i="19"/>
  <c r="E142" i="19"/>
  <c r="I114" i="19"/>
  <c r="I154" i="19"/>
  <c r="D131" i="19"/>
  <c r="D119" i="19"/>
  <c r="I109" i="19"/>
  <c r="E126" i="19"/>
  <c r="H114" i="19"/>
  <c r="I107" i="19"/>
  <c r="I163" i="19"/>
  <c r="G119" i="19"/>
  <c r="C126" i="19"/>
  <c r="C114" i="19"/>
  <c r="D150" i="19"/>
  <c r="E98" i="19"/>
  <c r="D104" i="19"/>
  <c r="F145" i="19"/>
  <c r="D89" i="19"/>
  <c r="D151" i="19"/>
  <c r="D107" i="19"/>
  <c r="F104" i="19"/>
  <c r="C107" i="19"/>
  <c r="C143" i="19"/>
  <c r="F131" i="19"/>
  <c r="F163" i="19"/>
  <c r="D142" i="19"/>
  <c r="E115" i="19"/>
  <c r="D117" i="19"/>
  <c r="D80" i="19"/>
  <c r="F90" i="19"/>
  <c r="F129" i="19"/>
  <c r="G138" i="19"/>
  <c r="F112" i="19"/>
  <c r="E122" i="19"/>
  <c r="G121" i="19"/>
  <c r="J72" i="19"/>
  <c r="G90" i="19"/>
  <c r="G72" i="19"/>
  <c r="J115" i="19"/>
  <c r="I80" i="19"/>
  <c r="G161" i="19"/>
  <c r="D128" i="19"/>
  <c r="H166" i="19"/>
  <c r="H161" i="19"/>
  <c r="G112" i="19"/>
  <c r="I112" i="19"/>
  <c r="I145" i="19"/>
  <c r="I146" i="19"/>
  <c r="H70" i="19"/>
  <c r="G88" i="19"/>
  <c r="I160" i="19"/>
  <c r="H74" i="19"/>
  <c r="I93" i="19"/>
  <c r="H107" i="19"/>
  <c r="G111" i="19"/>
  <c r="F144" i="19"/>
  <c r="H72" i="19"/>
  <c r="I85" i="19"/>
  <c r="G150" i="19"/>
  <c r="I77" i="19"/>
  <c r="F118" i="19"/>
  <c r="H147" i="19"/>
  <c r="I149" i="19"/>
  <c r="J121" i="19"/>
  <c r="C125" i="19"/>
  <c r="F159" i="19"/>
  <c r="E164" i="19"/>
  <c r="H155" i="19"/>
  <c r="E113" i="19"/>
  <c r="I157" i="19"/>
  <c r="C166" i="19"/>
  <c r="F164" i="19"/>
  <c r="C89" i="19"/>
  <c r="J114" i="19"/>
  <c r="F157" i="19"/>
  <c r="E154" i="19"/>
  <c r="D132" i="19"/>
  <c r="F152" i="19"/>
  <c r="F93" i="19"/>
  <c r="C151" i="19"/>
  <c r="C86" i="19"/>
  <c r="E131" i="19"/>
  <c r="C78" i="19"/>
  <c r="C118" i="19"/>
  <c r="F115" i="19"/>
  <c r="F146" i="19"/>
  <c r="C129" i="19"/>
  <c r="F110" i="19"/>
  <c r="F83" i="19"/>
  <c r="G105" i="19"/>
  <c r="I105" i="19"/>
  <c r="G146" i="19"/>
  <c r="D78" i="19"/>
  <c r="E144" i="19"/>
  <c r="C69" i="19"/>
  <c r="F75" i="19"/>
  <c r="I167" i="19"/>
  <c r="J91" i="19"/>
  <c r="I158" i="19"/>
  <c r="I115" i="19"/>
  <c r="H159" i="19"/>
  <c r="E109" i="19"/>
  <c r="C71" i="19"/>
  <c r="E78" i="19"/>
  <c r="E153" i="19"/>
  <c r="G84" i="19"/>
  <c r="J71" i="19"/>
  <c r="G79" i="19"/>
  <c r="J165" i="19"/>
  <c r="G93" i="19"/>
  <c r="H160" i="19"/>
  <c r="C122" i="19"/>
  <c r="H150" i="19"/>
  <c r="J166" i="19"/>
  <c r="J129" i="19"/>
  <c r="I103" i="19"/>
  <c r="J143" i="19"/>
  <c r="J163" i="19"/>
  <c r="G75" i="19"/>
  <c r="C133" i="19"/>
  <c r="D70" i="19"/>
  <c r="J138" i="19"/>
  <c r="J105" i="19"/>
  <c r="G86" i="19"/>
  <c r="J124" i="19"/>
  <c r="G89" i="19"/>
  <c r="I104" i="19"/>
  <c r="E133" i="19"/>
  <c r="F78" i="19"/>
  <c r="F87" i="19"/>
  <c r="J153" i="19"/>
  <c r="F91" i="19"/>
  <c r="E150" i="19"/>
  <c r="F84" i="19"/>
  <c r="E130" i="19"/>
  <c r="F156" i="19"/>
  <c r="D156" i="19"/>
  <c r="D161" i="19"/>
  <c r="E155" i="19"/>
  <c r="C82" i="19"/>
  <c r="C121" i="19"/>
  <c r="F130" i="19"/>
  <c r="I138" i="19"/>
  <c r="H158" i="19"/>
  <c r="G87" i="19"/>
  <c r="E129" i="19"/>
  <c r="D148" i="19"/>
  <c r="J154" i="19"/>
  <c r="I147" i="19"/>
  <c r="I88" i="19"/>
  <c r="H122" i="19"/>
  <c r="H119" i="19"/>
  <c r="D163" i="19"/>
  <c r="I75" i="19"/>
  <c r="D143" i="19"/>
  <c r="G81" i="19"/>
  <c r="G77" i="19"/>
  <c r="G156" i="19"/>
  <c r="I108" i="19"/>
  <c r="J152" i="19"/>
  <c r="I81" i="19"/>
  <c r="I79" i="19"/>
  <c r="I111" i="19"/>
  <c r="G69" i="19"/>
  <c r="I113" i="19"/>
  <c r="G154" i="19"/>
  <c r="J76" i="19"/>
  <c r="G132" i="19"/>
  <c r="G162" i="19"/>
  <c r="H128" i="19"/>
  <c r="G164" i="19"/>
  <c r="J155" i="19"/>
  <c r="E147" i="19"/>
  <c r="C74" i="19"/>
  <c r="G83" i="19"/>
  <c r="I71" i="19"/>
  <c r="H130" i="19"/>
  <c r="H115" i="19"/>
  <c r="J79" i="19"/>
  <c r="G143" i="19"/>
  <c r="G160" i="19"/>
  <c r="E93" i="19"/>
  <c r="H71" i="19"/>
  <c r="F98" i="19"/>
  <c r="F120" i="19"/>
  <c r="F154" i="19"/>
  <c r="J73" i="19"/>
  <c r="D147" i="19"/>
  <c r="C115" i="19"/>
  <c r="C116" i="19"/>
  <c r="E107" i="19"/>
  <c r="F107" i="19"/>
  <c r="D83" i="19"/>
  <c r="F150" i="19"/>
  <c r="E167" i="19"/>
  <c r="C111" i="19"/>
  <c r="C146" i="19"/>
  <c r="C110" i="19"/>
  <c r="E86" i="19"/>
  <c r="C70" i="19"/>
  <c r="M71" i="19" l="1"/>
  <c r="L159" i="19"/>
  <c r="K159" i="19"/>
  <c r="M163" i="19"/>
  <c r="K128" i="19"/>
  <c r="L128" i="19"/>
  <c r="L70" i="19"/>
  <c r="K70" i="19"/>
  <c r="L157" i="19"/>
  <c r="K157" i="19"/>
  <c r="N146" i="19"/>
  <c r="M87" i="19"/>
  <c r="L108" i="19"/>
  <c r="K108" i="19"/>
  <c r="L90" i="19"/>
  <c r="K90" i="19"/>
  <c r="N123" i="19"/>
  <c r="M75" i="19"/>
  <c r="M86" i="19"/>
  <c r="M83" i="19"/>
  <c r="M115" i="19"/>
  <c r="N139" i="19"/>
  <c r="N82" i="19"/>
  <c r="N158" i="19"/>
  <c r="M151" i="19"/>
  <c r="L112" i="19"/>
  <c r="K112" i="19"/>
  <c r="M104" i="19"/>
  <c r="M82" i="19"/>
  <c r="N80" i="19"/>
  <c r="K110" i="19"/>
  <c r="L110" i="19"/>
  <c r="N130" i="19"/>
  <c r="N115" i="19"/>
  <c r="N76" i="19"/>
  <c r="K147" i="19"/>
  <c r="L147" i="19"/>
  <c r="L167" i="19"/>
  <c r="K167" i="19"/>
  <c r="K85" i="19"/>
  <c r="L85" i="19"/>
  <c r="N126" i="19"/>
  <c r="N86" i="19"/>
  <c r="M69" i="19"/>
  <c r="E99" i="19"/>
  <c r="K146" i="19"/>
  <c r="L146" i="19"/>
  <c r="K121" i="19"/>
  <c r="L121" i="19"/>
  <c r="K118" i="19"/>
  <c r="L118" i="19"/>
  <c r="N163" i="19"/>
  <c r="M72" i="19"/>
  <c r="M166" i="19"/>
  <c r="N106" i="19"/>
  <c r="K130" i="19"/>
  <c r="L130" i="19"/>
  <c r="L165" i="19"/>
  <c r="K165" i="19"/>
  <c r="L76" i="19"/>
  <c r="K76" i="19"/>
  <c r="F99" i="19"/>
  <c r="N69" i="19"/>
  <c r="L111" i="19"/>
  <c r="K111" i="19"/>
  <c r="L82" i="19"/>
  <c r="K82" i="19"/>
  <c r="K78" i="19"/>
  <c r="L78" i="19"/>
  <c r="N131" i="19"/>
  <c r="N70" i="19"/>
  <c r="L131" i="19"/>
  <c r="K131" i="19"/>
  <c r="N103" i="19"/>
  <c r="F134" i="19"/>
  <c r="N92" i="19"/>
  <c r="M139" i="19"/>
  <c r="N128" i="19"/>
  <c r="N72" i="19"/>
  <c r="M167" i="19"/>
  <c r="M155" i="19"/>
  <c r="M131" i="19"/>
  <c r="L143" i="19"/>
  <c r="K143" i="19"/>
  <c r="K72" i="19"/>
  <c r="L72" i="19"/>
  <c r="M73" i="19"/>
  <c r="M80" i="19"/>
  <c r="N166" i="19"/>
  <c r="M84" i="19"/>
  <c r="N150" i="19"/>
  <c r="L86" i="19"/>
  <c r="K86" i="19"/>
  <c r="K107" i="19"/>
  <c r="L107" i="19"/>
  <c r="N79" i="19"/>
  <c r="K109" i="19"/>
  <c r="L109" i="19"/>
  <c r="N155" i="19"/>
  <c r="L81" i="19"/>
  <c r="K81" i="19"/>
  <c r="K77" i="19"/>
  <c r="L77" i="19"/>
  <c r="K144" i="19"/>
  <c r="L144" i="19"/>
  <c r="M143" i="19"/>
  <c r="L151" i="19"/>
  <c r="K151" i="19"/>
  <c r="N104" i="19"/>
  <c r="L123" i="19"/>
  <c r="K123" i="19"/>
  <c r="M138" i="19"/>
  <c r="E168" i="19"/>
  <c r="N160" i="19"/>
  <c r="N107" i="19"/>
  <c r="N156" i="19"/>
  <c r="N93" i="19"/>
  <c r="L79" i="19"/>
  <c r="K79" i="19"/>
  <c r="M107" i="19"/>
  <c r="M130" i="19"/>
  <c r="N152" i="19"/>
  <c r="N133" i="19"/>
  <c r="K145" i="19"/>
  <c r="L145" i="19"/>
  <c r="M108" i="19"/>
  <c r="K132" i="19"/>
  <c r="L132" i="19"/>
  <c r="N143" i="19"/>
  <c r="K116" i="19"/>
  <c r="L116" i="19"/>
  <c r="N84" i="19"/>
  <c r="M90" i="19"/>
  <c r="N162" i="19"/>
  <c r="N109" i="19"/>
  <c r="N127" i="19"/>
  <c r="M158" i="19"/>
  <c r="L115" i="19"/>
  <c r="K115" i="19"/>
  <c r="M150" i="19"/>
  <c r="M154" i="19"/>
  <c r="N145" i="19"/>
  <c r="K119" i="19"/>
  <c r="L119" i="19"/>
  <c r="N122" i="19"/>
  <c r="M74" i="19"/>
  <c r="M119" i="19"/>
  <c r="M106" i="19"/>
  <c r="M121" i="19"/>
  <c r="K87" i="19"/>
  <c r="L87" i="19"/>
  <c r="N91" i="19"/>
  <c r="N157" i="19"/>
  <c r="M140" i="19"/>
  <c r="M123" i="19"/>
  <c r="L141" i="19"/>
  <c r="K141" i="19"/>
  <c r="M116" i="19"/>
  <c r="M98" i="19"/>
  <c r="M160" i="19"/>
  <c r="K88" i="19"/>
  <c r="L88" i="19"/>
  <c r="N125" i="19"/>
  <c r="M149" i="19"/>
  <c r="M148" i="19"/>
  <c r="M128" i="19"/>
  <c r="K104" i="19"/>
  <c r="L104" i="19"/>
  <c r="M146" i="19"/>
  <c r="N154" i="19"/>
  <c r="N87" i="19"/>
  <c r="L89" i="19"/>
  <c r="K89" i="19"/>
  <c r="N81" i="19"/>
  <c r="K120" i="19"/>
  <c r="L120" i="19"/>
  <c r="N88" i="19"/>
  <c r="M105" i="19"/>
  <c r="N108" i="19"/>
  <c r="M110" i="19"/>
  <c r="N120" i="19"/>
  <c r="N78" i="19"/>
  <c r="N164" i="19"/>
  <c r="L114" i="19"/>
  <c r="K114" i="19"/>
  <c r="L105" i="19"/>
  <c r="K105" i="19"/>
  <c r="N167" i="19"/>
  <c r="N111" i="19"/>
  <c r="M76" i="19"/>
  <c r="N121" i="19"/>
  <c r="M127" i="19"/>
  <c r="N141" i="19"/>
  <c r="N98" i="19"/>
  <c r="M133" i="19"/>
  <c r="K166" i="19"/>
  <c r="L166" i="19"/>
  <c r="L126" i="19"/>
  <c r="K126" i="19"/>
  <c r="K161" i="19"/>
  <c r="L161" i="19"/>
  <c r="L83" i="19"/>
  <c r="K83" i="19"/>
  <c r="L154" i="19"/>
  <c r="K154" i="19"/>
  <c r="N165" i="19"/>
  <c r="N117" i="19"/>
  <c r="M70" i="19"/>
  <c r="L80" i="19"/>
  <c r="K80" i="19"/>
  <c r="M103" i="19"/>
  <c r="E134" i="19"/>
  <c r="M93" i="19"/>
  <c r="M113" i="19"/>
  <c r="M152" i="19"/>
  <c r="K75" i="19"/>
  <c r="L75" i="19"/>
  <c r="M164" i="19"/>
  <c r="M165" i="19"/>
  <c r="M88" i="19"/>
  <c r="N159" i="19"/>
  <c r="M126" i="19"/>
  <c r="J168" i="19"/>
  <c r="L125" i="19"/>
  <c r="K125" i="19"/>
  <c r="N71" i="19"/>
  <c r="N148" i="19"/>
  <c r="M125" i="19"/>
  <c r="N74" i="19"/>
  <c r="K150" i="19"/>
  <c r="L150" i="19"/>
  <c r="N105" i="19"/>
  <c r="K133" i="19"/>
  <c r="L133" i="19"/>
  <c r="M145" i="19"/>
  <c r="J134" i="19"/>
  <c r="N132" i="19"/>
  <c r="N114" i="19"/>
  <c r="L153" i="19"/>
  <c r="K153" i="19"/>
  <c r="M81" i="19"/>
  <c r="K74" i="19"/>
  <c r="L74" i="19"/>
  <c r="N118" i="19"/>
  <c r="M85" i="19"/>
  <c r="M114" i="19"/>
  <c r="M111" i="19"/>
  <c r="N119" i="19"/>
  <c r="M147" i="19"/>
  <c r="M142" i="19"/>
  <c r="M162" i="19"/>
  <c r="C134" i="19"/>
  <c r="K103" i="19"/>
  <c r="L103" i="19"/>
  <c r="I134" i="19"/>
  <c r="I99" i="19"/>
  <c r="L160" i="19"/>
  <c r="K160" i="19"/>
  <c r="N144" i="19"/>
  <c r="K92" i="19"/>
  <c r="L92" i="19"/>
  <c r="K149" i="19"/>
  <c r="L149" i="19"/>
  <c r="L122" i="19"/>
  <c r="K122" i="19"/>
  <c r="M161" i="19"/>
  <c r="M120" i="19"/>
  <c r="L124" i="19"/>
  <c r="K124" i="19"/>
  <c r="L91" i="19"/>
  <c r="K91" i="19"/>
  <c r="G99" i="19"/>
  <c r="K138" i="19"/>
  <c r="L138" i="19"/>
  <c r="C168" i="19"/>
  <c r="N77" i="19"/>
  <c r="M153" i="19"/>
  <c r="M91" i="19"/>
  <c r="K106" i="19"/>
  <c r="L106" i="19"/>
  <c r="N73" i="19"/>
  <c r="M78" i="19"/>
  <c r="J99" i="19"/>
  <c r="N147" i="19"/>
  <c r="L152" i="19"/>
  <c r="K152" i="19"/>
  <c r="K71" i="19"/>
  <c r="L71" i="19"/>
  <c r="K156" i="19"/>
  <c r="L156" i="19"/>
  <c r="M156" i="19"/>
  <c r="K163" i="19"/>
  <c r="L163" i="19"/>
  <c r="M109" i="19"/>
  <c r="L142" i="19"/>
  <c r="K142" i="19"/>
  <c r="K84" i="19"/>
  <c r="L84" i="19"/>
  <c r="L98" i="19"/>
  <c r="K98" i="19"/>
  <c r="L139" i="19"/>
  <c r="K139" i="19"/>
  <c r="L93" i="19"/>
  <c r="K93" i="19"/>
  <c r="M117" i="19"/>
  <c r="L155" i="19"/>
  <c r="K155" i="19"/>
  <c r="G134" i="19"/>
  <c r="N161" i="19"/>
  <c r="M132" i="19"/>
  <c r="N75" i="19"/>
  <c r="M112" i="19"/>
  <c r="N142" i="19"/>
  <c r="N149" i="19"/>
  <c r="M92" i="19"/>
  <c r="L69" i="19"/>
  <c r="K69" i="19"/>
  <c r="C99" i="19"/>
  <c r="N89" i="19"/>
  <c r="M141" i="19"/>
  <c r="K127" i="19"/>
  <c r="L127" i="19"/>
  <c r="M144" i="19"/>
  <c r="N124" i="19"/>
  <c r="N140" i="19"/>
  <c r="N113" i="19"/>
  <c r="M118" i="19"/>
  <c r="K117" i="19"/>
  <c r="L117" i="19"/>
  <c r="N153" i="19"/>
  <c r="M79" i="19"/>
  <c r="M159" i="19"/>
  <c r="N138" i="19"/>
  <c r="F168" i="19"/>
  <c r="M122" i="19"/>
  <c r="M124" i="19"/>
  <c r="N151" i="19"/>
  <c r="M157" i="19"/>
  <c r="M89" i="19"/>
  <c r="L140" i="19"/>
  <c r="K140" i="19"/>
  <c r="M129" i="19"/>
  <c r="N112" i="19"/>
  <c r="L148" i="19"/>
  <c r="K148" i="19"/>
  <c r="N85" i="19"/>
  <c r="N83" i="19"/>
  <c r="G168" i="19"/>
  <c r="L164" i="19"/>
  <c r="K164" i="19"/>
  <c r="N116" i="19"/>
  <c r="M77" i="19"/>
  <c r="N110" i="19"/>
  <c r="N129" i="19"/>
  <c r="K73" i="19"/>
  <c r="L73" i="19"/>
  <c r="K158" i="19"/>
  <c r="L158" i="19"/>
  <c r="L162" i="19"/>
  <c r="K162" i="19"/>
  <c r="L113" i="19"/>
  <c r="K113" i="19"/>
  <c r="I168" i="19"/>
  <c r="K129" i="19"/>
  <c r="L129" i="19"/>
  <c r="N90" i="19"/>
  <c r="I645" i="18"/>
  <c r="L645" i="18" s="1"/>
  <c r="I644" i="18"/>
  <c r="L644" i="18" s="1"/>
  <c r="I643" i="18"/>
  <c r="L643" i="18" s="1"/>
  <c r="I642" i="18"/>
  <c r="L642" i="18" s="1"/>
  <c r="I641" i="18"/>
  <c r="L641" i="18" s="1"/>
  <c r="I640" i="18"/>
  <c r="L640" i="18" s="1"/>
  <c r="I639" i="18"/>
  <c r="L639" i="18" s="1"/>
  <c r="I638" i="18"/>
  <c r="L638" i="18" s="1"/>
  <c r="I637" i="18"/>
  <c r="L637" i="18" s="1"/>
  <c r="I636" i="18"/>
  <c r="L636" i="18" s="1"/>
  <c r="I635" i="18"/>
  <c r="L635" i="18" s="1"/>
  <c r="I634" i="18"/>
  <c r="L634" i="18" s="1"/>
  <c r="I633" i="18"/>
  <c r="L633" i="18" s="1"/>
  <c r="I632" i="18"/>
  <c r="L632" i="18" s="1"/>
  <c r="I631" i="18"/>
  <c r="L631" i="18" s="1"/>
  <c r="I630" i="18"/>
  <c r="L630" i="18" s="1"/>
  <c r="I629" i="18"/>
  <c r="L629" i="18" s="1"/>
  <c r="I627" i="18"/>
  <c r="L627" i="18" s="1"/>
  <c r="I626" i="18"/>
  <c r="L626" i="18" s="1"/>
  <c r="I625" i="18"/>
  <c r="L625" i="18" s="1"/>
  <c r="I624" i="18"/>
  <c r="L624" i="18" s="1"/>
  <c r="I623" i="18"/>
  <c r="L623" i="18" s="1"/>
  <c r="I622" i="18"/>
  <c r="L622" i="18" s="1"/>
  <c r="I621" i="18"/>
  <c r="L621" i="18" s="1"/>
  <c r="I620" i="18"/>
  <c r="L620" i="18" s="1"/>
  <c r="I619" i="18"/>
  <c r="L619" i="18" s="1"/>
  <c r="I618" i="18"/>
  <c r="L618" i="18" s="1"/>
  <c r="K168" i="19" l="1"/>
  <c r="K99" i="19"/>
  <c r="M99" i="19"/>
  <c r="M168" i="19"/>
  <c r="N168" i="19"/>
  <c r="K134" i="19"/>
  <c r="M134" i="19"/>
  <c r="N99" i="19"/>
  <c r="N134" i="19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J1734" i="1"/>
  <c r="M1734" i="1" s="1"/>
  <c r="J1735" i="1"/>
  <c r="M1735" i="1" s="1"/>
  <c r="J1736" i="1"/>
  <c r="M1736" i="1" s="1"/>
  <c r="J1737" i="1"/>
  <c r="M1737" i="1" s="1"/>
  <c r="J1738" i="1"/>
  <c r="M1738" i="1" s="1"/>
  <c r="J1739" i="1"/>
  <c r="M1739" i="1" s="1"/>
  <c r="J1740" i="1"/>
  <c r="M1740" i="1" s="1"/>
  <c r="J1741" i="1"/>
  <c r="M1741" i="1" s="1"/>
  <c r="J1742" i="1"/>
  <c r="M1742" i="1" s="1"/>
  <c r="J1743" i="1"/>
  <c r="M1743" i="1" s="1"/>
  <c r="J1744" i="1"/>
  <c r="M1744" i="1" s="1"/>
  <c r="J1745" i="1"/>
  <c r="M1745" i="1" s="1"/>
  <c r="J1746" i="1"/>
  <c r="M1746" i="1" s="1"/>
  <c r="J1747" i="1"/>
  <c r="M1747" i="1" s="1"/>
  <c r="J1748" i="1"/>
  <c r="M1748" i="1" s="1"/>
  <c r="J1749" i="1"/>
  <c r="M1749" i="1" s="1"/>
  <c r="J1750" i="1"/>
  <c r="M1750" i="1" s="1"/>
  <c r="B1078" i="2"/>
  <c r="B1079" i="2"/>
  <c r="B1080" i="2"/>
  <c r="B1081" i="2"/>
  <c r="B1082" i="2"/>
  <c r="B1083" i="2"/>
  <c r="B1084" i="2"/>
  <c r="B1085" i="2"/>
  <c r="B1086" i="2"/>
  <c r="B1087" i="2"/>
  <c r="J1078" i="2"/>
  <c r="M1078" i="2" s="1"/>
  <c r="J1079" i="2"/>
  <c r="M1079" i="2" s="1"/>
  <c r="J1080" i="2"/>
  <c r="M1080" i="2" s="1"/>
  <c r="J1081" i="2"/>
  <c r="M1081" i="2" s="1"/>
  <c r="J1082" i="2"/>
  <c r="M1082" i="2" s="1"/>
  <c r="J1083" i="2"/>
  <c r="M1083" i="2" s="1"/>
  <c r="J1084" i="2"/>
  <c r="M1084" i="2" s="1"/>
  <c r="J1085" i="2"/>
  <c r="M1085" i="2" s="1"/>
  <c r="J1086" i="2"/>
  <c r="M1086" i="2" s="1"/>
  <c r="J1087" i="2"/>
  <c r="M1087" i="2" s="1"/>
  <c r="I616" i="18" l="1"/>
  <c r="L616" i="18" s="1"/>
  <c r="I615" i="18"/>
  <c r="L615" i="18" s="1"/>
  <c r="I614" i="18"/>
  <c r="L614" i="18" s="1"/>
  <c r="I613" i="18"/>
  <c r="L613" i="18" s="1"/>
  <c r="I612" i="18"/>
  <c r="L612" i="18" s="1"/>
  <c r="I611" i="18"/>
  <c r="L611" i="18" s="1"/>
  <c r="I610" i="18"/>
  <c r="L610" i="18" s="1"/>
  <c r="I609" i="18"/>
  <c r="L609" i="18" s="1"/>
  <c r="I608" i="18"/>
  <c r="L608" i="18" s="1"/>
  <c r="I607" i="18"/>
  <c r="L607" i="18" s="1"/>
  <c r="I606" i="18"/>
  <c r="L606" i="18" s="1"/>
  <c r="I605" i="18"/>
  <c r="L605" i="18" s="1"/>
  <c r="I604" i="18"/>
  <c r="L604" i="18" s="1"/>
  <c r="I603" i="18"/>
  <c r="L603" i="18" s="1"/>
  <c r="I602" i="18"/>
  <c r="L602" i="18" s="1"/>
  <c r="I601" i="18"/>
  <c r="L601" i="18" s="1"/>
  <c r="I600" i="18"/>
  <c r="L600" i="18" s="1"/>
  <c r="I599" i="18"/>
  <c r="L599" i="18" s="1"/>
  <c r="I597" i="18"/>
  <c r="L597" i="18" s="1"/>
  <c r="I596" i="18"/>
  <c r="L596" i="18" s="1"/>
  <c r="I595" i="18"/>
  <c r="L595" i="18" s="1"/>
  <c r="I594" i="18"/>
  <c r="L594" i="18" s="1"/>
  <c r="I593" i="18"/>
  <c r="L593" i="18" s="1"/>
  <c r="I592" i="18"/>
  <c r="L592" i="18" s="1"/>
  <c r="I591" i="18"/>
  <c r="L591" i="18" s="1"/>
  <c r="I590" i="18"/>
  <c r="L590" i="18" s="1"/>
  <c r="I589" i="18"/>
  <c r="L589" i="18" s="1"/>
  <c r="I588" i="18"/>
  <c r="L588" i="18" s="1"/>
  <c r="A2809" i="12"/>
  <c r="A2810" i="12"/>
  <c r="A2811" i="12"/>
  <c r="A2812" i="12"/>
  <c r="A2813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781" i="12"/>
  <c r="A2782" i="12"/>
  <c r="A2783" i="12"/>
  <c r="A2784" i="12"/>
  <c r="A2785" i="12"/>
  <c r="A2786" i="12"/>
  <c r="B1716" i="1" l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J1716" i="1"/>
  <c r="M1716" i="1" s="1"/>
  <c r="J1717" i="1"/>
  <c r="M1717" i="1" s="1"/>
  <c r="J1718" i="1"/>
  <c r="M1718" i="1" s="1"/>
  <c r="J1719" i="1"/>
  <c r="M1719" i="1" s="1"/>
  <c r="J1720" i="1"/>
  <c r="M1720" i="1" s="1"/>
  <c r="J1721" i="1"/>
  <c r="M1721" i="1" s="1"/>
  <c r="J1722" i="1"/>
  <c r="M1722" i="1" s="1"/>
  <c r="J1723" i="1"/>
  <c r="M1723" i="1" s="1"/>
  <c r="J1724" i="1"/>
  <c r="M1724" i="1" s="1"/>
  <c r="J1725" i="1"/>
  <c r="M1725" i="1" s="1"/>
  <c r="J1726" i="1"/>
  <c r="M1726" i="1" s="1"/>
  <c r="J1727" i="1"/>
  <c r="M1727" i="1" s="1"/>
  <c r="J1728" i="1"/>
  <c r="M1728" i="1" s="1"/>
  <c r="J1729" i="1"/>
  <c r="M1729" i="1" s="1"/>
  <c r="J1730" i="1"/>
  <c r="M1730" i="1" s="1"/>
  <c r="J1731" i="1"/>
  <c r="M1731" i="1" s="1"/>
  <c r="J1732" i="1"/>
  <c r="M1732" i="1" s="1"/>
  <c r="J1733" i="1"/>
  <c r="M1733" i="1" s="1"/>
  <c r="B1068" i="2"/>
  <c r="B1069" i="2"/>
  <c r="B1070" i="2"/>
  <c r="B1071" i="2"/>
  <c r="B1072" i="2"/>
  <c r="B1073" i="2"/>
  <c r="B1074" i="2"/>
  <c r="B1075" i="2"/>
  <c r="B1076" i="2"/>
  <c r="B1077" i="2"/>
  <c r="J1068" i="2"/>
  <c r="M1068" i="2" s="1"/>
  <c r="J1069" i="2"/>
  <c r="M1069" i="2" s="1"/>
  <c r="J1070" i="2"/>
  <c r="M1070" i="2" s="1"/>
  <c r="J1071" i="2"/>
  <c r="M1071" i="2" s="1"/>
  <c r="J1072" i="2"/>
  <c r="M1072" i="2" s="1"/>
  <c r="J1073" i="2"/>
  <c r="M1073" i="2" s="1"/>
  <c r="J1074" i="2"/>
  <c r="M1074" i="2" s="1"/>
  <c r="J1075" i="2"/>
  <c r="M1075" i="2" s="1"/>
  <c r="J1076" i="2"/>
  <c r="M1076" i="2" s="1"/>
  <c r="J1077" i="2"/>
  <c r="M1077" i="2" s="1"/>
  <c r="I586" i="18" l="1"/>
  <c r="L586" i="18" s="1"/>
  <c r="I585" i="18"/>
  <c r="L585" i="18" s="1"/>
  <c r="I584" i="18"/>
  <c r="L584" i="18" s="1"/>
  <c r="I583" i="18"/>
  <c r="L583" i="18" s="1"/>
  <c r="I582" i="18"/>
  <c r="L582" i="18" s="1"/>
  <c r="I581" i="18"/>
  <c r="L581" i="18" s="1"/>
  <c r="I580" i="18"/>
  <c r="L580" i="18" s="1"/>
  <c r="I579" i="18"/>
  <c r="L579" i="18" s="1"/>
  <c r="I578" i="18"/>
  <c r="L578" i="18" s="1"/>
  <c r="I577" i="18"/>
  <c r="L577" i="18" s="1"/>
  <c r="I576" i="18"/>
  <c r="L576" i="18" s="1"/>
  <c r="I575" i="18"/>
  <c r="L575" i="18" s="1"/>
  <c r="I574" i="18"/>
  <c r="L574" i="18" s="1"/>
  <c r="I573" i="18"/>
  <c r="L573" i="18" s="1"/>
  <c r="I572" i="18"/>
  <c r="L572" i="18" s="1"/>
  <c r="I571" i="18"/>
  <c r="L571" i="18" s="1"/>
  <c r="I570" i="18"/>
  <c r="L570" i="18" s="1"/>
  <c r="I569" i="18"/>
  <c r="L569" i="18" s="1"/>
  <c r="I568" i="18"/>
  <c r="L568" i="18" s="1"/>
  <c r="I567" i="18"/>
  <c r="L567" i="18" s="1"/>
  <c r="I566" i="18"/>
  <c r="L566" i="18" s="1"/>
  <c r="I564" i="18"/>
  <c r="L564" i="18" s="1"/>
  <c r="I563" i="18"/>
  <c r="L563" i="18" s="1"/>
  <c r="I562" i="18"/>
  <c r="L562" i="18" s="1"/>
  <c r="I561" i="18"/>
  <c r="L561" i="18" s="1"/>
  <c r="I560" i="18"/>
  <c r="L560" i="18" s="1"/>
  <c r="I559" i="18"/>
  <c r="L559" i="18" s="1"/>
  <c r="I558" i="18"/>
  <c r="L558" i="18" s="1"/>
  <c r="I557" i="18"/>
  <c r="L557" i="18" s="1"/>
  <c r="I556" i="18"/>
  <c r="L556" i="18" s="1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B1695" i="1" l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J1695" i="1"/>
  <c r="M1695" i="1" s="1"/>
  <c r="J1696" i="1"/>
  <c r="M1696" i="1" s="1"/>
  <c r="J1697" i="1"/>
  <c r="M1697" i="1" s="1"/>
  <c r="J1698" i="1"/>
  <c r="M1698" i="1" s="1"/>
  <c r="J1699" i="1"/>
  <c r="M1699" i="1" s="1"/>
  <c r="J1700" i="1"/>
  <c r="M1700" i="1" s="1"/>
  <c r="J1701" i="1"/>
  <c r="M1701" i="1" s="1"/>
  <c r="J1702" i="1"/>
  <c r="M1702" i="1" s="1"/>
  <c r="J1703" i="1"/>
  <c r="M1703" i="1" s="1"/>
  <c r="J1704" i="1"/>
  <c r="M1704" i="1" s="1"/>
  <c r="J1705" i="1"/>
  <c r="M1705" i="1" s="1"/>
  <c r="J1706" i="1"/>
  <c r="M1706" i="1" s="1"/>
  <c r="J1707" i="1"/>
  <c r="M1707" i="1" s="1"/>
  <c r="J1708" i="1"/>
  <c r="M1708" i="1" s="1"/>
  <c r="J1709" i="1"/>
  <c r="M1709" i="1" s="1"/>
  <c r="J1710" i="1"/>
  <c r="M1710" i="1" s="1"/>
  <c r="J1711" i="1"/>
  <c r="M1711" i="1" s="1"/>
  <c r="J1712" i="1"/>
  <c r="M1712" i="1" s="1"/>
  <c r="J1713" i="1"/>
  <c r="M1713" i="1" s="1"/>
  <c r="J1714" i="1"/>
  <c r="M1714" i="1" s="1"/>
  <c r="J1715" i="1"/>
  <c r="M1715" i="1" s="1"/>
  <c r="B1065" i="2"/>
  <c r="B1064" i="2"/>
  <c r="B1061" i="2"/>
  <c r="B1060" i="2"/>
  <c r="B1059" i="2"/>
  <c r="B1062" i="2"/>
  <c r="B1063" i="2"/>
  <c r="B1066" i="2"/>
  <c r="B1067" i="2"/>
  <c r="J1059" i="2"/>
  <c r="M1059" i="2" s="1"/>
  <c r="J1060" i="2"/>
  <c r="M1060" i="2" s="1"/>
  <c r="J1061" i="2"/>
  <c r="M1061" i="2" s="1"/>
  <c r="J1062" i="2"/>
  <c r="M1062" i="2" s="1"/>
  <c r="J1063" i="2"/>
  <c r="M1063" i="2" s="1"/>
  <c r="J1064" i="2"/>
  <c r="M1064" i="2" s="1"/>
  <c r="J1065" i="2"/>
  <c r="M1065" i="2" s="1"/>
  <c r="J1066" i="2"/>
  <c r="M1066" i="2" s="1"/>
  <c r="J1067" i="2"/>
  <c r="M1067" i="2" s="1"/>
  <c r="I554" i="18" l="1"/>
  <c r="L554" i="18" s="1"/>
  <c r="I553" i="18"/>
  <c r="L553" i="18" s="1"/>
  <c r="I552" i="18"/>
  <c r="L552" i="18" s="1"/>
  <c r="I551" i="18"/>
  <c r="L551" i="18" s="1"/>
  <c r="I550" i="18"/>
  <c r="L550" i="18" s="1"/>
  <c r="I549" i="18"/>
  <c r="L549" i="18" s="1"/>
  <c r="I548" i="18"/>
  <c r="L548" i="18" s="1"/>
  <c r="I547" i="18"/>
  <c r="L547" i="18" s="1"/>
  <c r="I546" i="18"/>
  <c r="L546" i="18" s="1"/>
  <c r="I545" i="18"/>
  <c r="L545" i="18" s="1"/>
  <c r="I544" i="18"/>
  <c r="L544" i="18" s="1"/>
  <c r="I543" i="18"/>
  <c r="L543" i="18" s="1"/>
  <c r="I542" i="18"/>
  <c r="L542" i="18" s="1"/>
  <c r="I541" i="18"/>
  <c r="L541" i="18" s="1"/>
  <c r="I540" i="18"/>
  <c r="L540" i="18" s="1"/>
  <c r="I539" i="18"/>
  <c r="L539" i="18" s="1"/>
  <c r="I538" i="18"/>
  <c r="L538" i="18" s="1"/>
  <c r="I537" i="18"/>
  <c r="L537" i="18" s="1"/>
  <c r="I536" i="18"/>
  <c r="L536" i="18" s="1"/>
  <c r="I535" i="18"/>
  <c r="L535" i="18" s="1"/>
  <c r="I533" i="18"/>
  <c r="L533" i="18" s="1"/>
  <c r="I532" i="18"/>
  <c r="L532" i="18" s="1"/>
  <c r="I531" i="18"/>
  <c r="L531" i="18" s="1"/>
  <c r="I530" i="18"/>
  <c r="L530" i="18" s="1"/>
  <c r="I529" i="18"/>
  <c r="L529" i="18" s="1"/>
  <c r="I528" i="18"/>
  <c r="L528" i="18" s="1"/>
  <c r="I527" i="18"/>
  <c r="L527" i="18" s="1"/>
  <c r="I526" i="18"/>
  <c r="L526" i="18" s="1"/>
  <c r="I525" i="18"/>
  <c r="L525" i="18" s="1"/>
  <c r="I524" i="18"/>
  <c r="L524" i="18" s="1"/>
  <c r="I523" i="18"/>
  <c r="L523" i="18" s="1"/>
  <c r="A2751" i="12"/>
  <c r="A2752" i="12"/>
  <c r="A2753" i="12"/>
  <c r="A2754" i="12"/>
  <c r="A2755" i="12"/>
  <c r="A2756" i="12"/>
  <c r="A275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B1675" i="1" l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J1675" i="1"/>
  <c r="M1675" i="1" s="1"/>
  <c r="J1676" i="1"/>
  <c r="M1676" i="1" s="1"/>
  <c r="J1677" i="1"/>
  <c r="M1677" i="1" s="1"/>
  <c r="J1678" i="1"/>
  <c r="M1678" i="1" s="1"/>
  <c r="J1679" i="1"/>
  <c r="M1679" i="1" s="1"/>
  <c r="J1680" i="1"/>
  <c r="M1680" i="1" s="1"/>
  <c r="J1681" i="1"/>
  <c r="M1681" i="1" s="1"/>
  <c r="J1682" i="1"/>
  <c r="M1682" i="1" s="1"/>
  <c r="J1683" i="1"/>
  <c r="M1683" i="1" s="1"/>
  <c r="J1684" i="1"/>
  <c r="M1684" i="1" s="1"/>
  <c r="J1685" i="1"/>
  <c r="M1685" i="1" s="1"/>
  <c r="J1686" i="1"/>
  <c r="M1686" i="1" s="1"/>
  <c r="J1687" i="1"/>
  <c r="M1687" i="1" s="1"/>
  <c r="J1688" i="1"/>
  <c r="M1688" i="1" s="1"/>
  <c r="J1689" i="1"/>
  <c r="M1689" i="1" s="1"/>
  <c r="J1690" i="1"/>
  <c r="M1690" i="1" s="1"/>
  <c r="J1691" i="1"/>
  <c r="M1691" i="1" s="1"/>
  <c r="J1692" i="1"/>
  <c r="M1692" i="1" s="1"/>
  <c r="J1693" i="1"/>
  <c r="M1693" i="1" s="1"/>
  <c r="J1694" i="1"/>
  <c r="M1694" i="1" s="1"/>
  <c r="B1048" i="2"/>
  <c r="B1049" i="2"/>
  <c r="B1050" i="2"/>
  <c r="B1051" i="2"/>
  <c r="B1052" i="2"/>
  <c r="B1053" i="2"/>
  <c r="B1054" i="2"/>
  <c r="B1055" i="2"/>
  <c r="B1056" i="2"/>
  <c r="B1057" i="2"/>
  <c r="B1058" i="2"/>
  <c r="J1048" i="2"/>
  <c r="M1048" i="2" s="1"/>
  <c r="J1049" i="2"/>
  <c r="M1049" i="2" s="1"/>
  <c r="J1050" i="2"/>
  <c r="M1050" i="2" s="1"/>
  <c r="J1051" i="2"/>
  <c r="M1051" i="2" s="1"/>
  <c r="J1052" i="2"/>
  <c r="M1052" i="2" s="1"/>
  <c r="J1053" i="2"/>
  <c r="M1053" i="2" s="1"/>
  <c r="J1054" i="2"/>
  <c r="M1054" i="2" s="1"/>
  <c r="J1055" i="2"/>
  <c r="M1055" i="2" s="1"/>
  <c r="J1056" i="2"/>
  <c r="M1056" i="2" s="1"/>
  <c r="J1057" i="2"/>
  <c r="M1057" i="2" s="1"/>
  <c r="J1058" i="2"/>
  <c r="M1058" i="2" s="1"/>
  <c r="I521" i="18" l="1"/>
  <c r="L521" i="18" s="1"/>
  <c r="I520" i="18"/>
  <c r="L520" i="18" s="1"/>
  <c r="I519" i="18"/>
  <c r="L519" i="18" s="1"/>
  <c r="I518" i="18"/>
  <c r="L518" i="18" s="1"/>
  <c r="I517" i="18"/>
  <c r="L517" i="18" s="1"/>
  <c r="I516" i="18"/>
  <c r="L516" i="18" s="1"/>
  <c r="I515" i="18"/>
  <c r="L515" i="18" s="1"/>
  <c r="I514" i="18"/>
  <c r="L514" i="18" s="1"/>
  <c r="I513" i="18"/>
  <c r="L513" i="18" s="1"/>
  <c r="I512" i="18"/>
  <c r="L512" i="18" s="1"/>
  <c r="I511" i="18"/>
  <c r="L511" i="18" s="1"/>
  <c r="I510" i="18"/>
  <c r="L510" i="18" s="1"/>
  <c r="I509" i="18"/>
  <c r="L509" i="18" s="1"/>
  <c r="I508" i="18"/>
  <c r="L508" i="18" s="1"/>
  <c r="I507" i="18"/>
  <c r="L507" i="18" s="1"/>
  <c r="I506" i="18"/>
  <c r="L506" i="18" s="1"/>
  <c r="I505" i="18"/>
  <c r="L505" i="18" s="1"/>
  <c r="I504" i="18"/>
  <c r="L504" i="18" s="1"/>
  <c r="I503" i="18"/>
  <c r="L503" i="18" s="1"/>
  <c r="I502" i="18"/>
  <c r="L502" i="18" s="1"/>
  <c r="I500" i="18"/>
  <c r="L500" i="18" s="1"/>
  <c r="I499" i="18"/>
  <c r="L499" i="18" s="1"/>
  <c r="I498" i="18"/>
  <c r="L498" i="18" s="1"/>
  <c r="I497" i="18"/>
  <c r="L497" i="18" s="1"/>
  <c r="I496" i="18"/>
  <c r="L496" i="18" s="1"/>
  <c r="I495" i="18"/>
  <c r="L495" i="18" s="1"/>
  <c r="I494" i="18"/>
  <c r="L494" i="18" s="1"/>
  <c r="I493" i="18"/>
  <c r="L493" i="18" s="1"/>
  <c r="I492" i="18"/>
  <c r="L492" i="18" s="1"/>
  <c r="I491" i="18"/>
  <c r="L491" i="18" s="1"/>
  <c r="I490" i="18"/>
  <c r="L490" i="18" s="1"/>
  <c r="I489" i="18"/>
  <c r="L489" i="18" s="1"/>
  <c r="A2720" i="12"/>
  <c r="A2721" i="12"/>
  <c r="A2722" i="12"/>
  <c r="A2723" i="12"/>
  <c r="A2724" i="12"/>
  <c r="A2725" i="12"/>
  <c r="A2726" i="12"/>
  <c r="A2727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J1047" i="2" l="1"/>
  <c r="M1047" i="2" s="1"/>
  <c r="B1047" i="2" l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J1655" i="1"/>
  <c r="M1655" i="1" s="1"/>
  <c r="J1656" i="1"/>
  <c r="M1656" i="1" s="1"/>
  <c r="J1657" i="1"/>
  <c r="M1657" i="1" s="1"/>
  <c r="J1658" i="1"/>
  <c r="M1658" i="1" s="1"/>
  <c r="J1659" i="1"/>
  <c r="M1659" i="1" s="1"/>
  <c r="J1660" i="1"/>
  <c r="M1660" i="1" s="1"/>
  <c r="J1661" i="1"/>
  <c r="M1661" i="1" s="1"/>
  <c r="J1662" i="1"/>
  <c r="M1662" i="1" s="1"/>
  <c r="J1663" i="1"/>
  <c r="M1663" i="1" s="1"/>
  <c r="J1664" i="1"/>
  <c r="M1664" i="1" s="1"/>
  <c r="J1665" i="1"/>
  <c r="M1665" i="1" s="1"/>
  <c r="J1666" i="1"/>
  <c r="M1666" i="1" s="1"/>
  <c r="J1667" i="1"/>
  <c r="M1667" i="1" s="1"/>
  <c r="J1668" i="1"/>
  <c r="M1668" i="1" s="1"/>
  <c r="J1669" i="1"/>
  <c r="M1669" i="1" s="1"/>
  <c r="J1670" i="1"/>
  <c r="M1670" i="1" s="1"/>
  <c r="J1671" i="1"/>
  <c r="M1671" i="1" s="1"/>
  <c r="J1672" i="1"/>
  <c r="M1672" i="1" s="1"/>
  <c r="J1673" i="1"/>
  <c r="M1673" i="1" s="1"/>
  <c r="J1674" i="1"/>
  <c r="M1674" i="1" s="1"/>
  <c r="B1036" i="2"/>
  <c r="B1037" i="2"/>
  <c r="B1038" i="2"/>
  <c r="B1039" i="2"/>
  <c r="B1040" i="2"/>
  <c r="B1041" i="2"/>
  <c r="B1042" i="2"/>
  <c r="B1043" i="2"/>
  <c r="B1044" i="2"/>
  <c r="B1045" i="2"/>
  <c r="B1046" i="2"/>
  <c r="J1036" i="2"/>
  <c r="M1036" i="2" s="1"/>
  <c r="J1037" i="2"/>
  <c r="M1037" i="2" s="1"/>
  <c r="J1038" i="2"/>
  <c r="M1038" i="2" s="1"/>
  <c r="J1039" i="2"/>
  <c r="M1039" i="2" s="1"/>
  <c r="J1040" i="2"/>
  <c r="M1040" i="2" s="1"/>
  <c r="J1041" i="2"/>
  <c r="M1041" i="2" s="1"/>
  <c r="J1042" i="2"/>
  <c r="M1042" i="2" s="1"/>
  <c r="J1043" i="2"/>
  <c r="M1043" i="2" s="1"/>
  <c r="J1044" i="2"/>
  <c r="M1044" i="2" s="1"/>
  <c r="J1045" i="2"/>
  <c r="M1045" i="2" s="1"/>
  <c r="J1046" i="2"/>
  <c r="M1046" i="2" s="1"/>
  <c r="I487" i="18" l="1"/>
  <c r="L487" i="18" s="1"/>
  <c r="I486" i="18"/>
  <c r="L486" i="18" s="1"/>
  <c r="I485" i="18"/>
  <c r="L485" i="18" s="1"/>
  <c r="I484" i="18"/>
  <c r="L484" i="18" s="1"/>
  <c r="I483" i="18"/>
  <c r="L483" i="18" s="1"/>
  <c r="I482" i="18"/>
  <c r="L482" i="18" s="1"/>
  <c r="I481" i="18"/>
  <c r="L481" i="18" s="1"/>
  <c r="I480" i="18"/>
  <c r="L480" i="18" s="1"/>
  <c r="I479" i="18"/>
  <c r="L479" i="18" s="1"/>
  <c r="I478" i="18"/>
  <c r="L478" i="18" s="1"/>
  <c r="I477" i="18"/>
  <c r="L477" i="18" s="1"/>
  <c r="I476" i="18"/>
  <c r="L476" i="18" s="1"/>
  <c r="I475" i="18"/>
  <c r="L475" i="18" s="1"/>
  <c r="I474" i="18"/>
  <c r="L474" i="18" s="1"/>
  <c r="I473" i="18"/>
  <c r="L473" i="18" s="1"/>
  <c r="I472" i="18"/>
  <c r="L472" i="18" s="1"/>
  <c r="I470" i="18"/>
  <c r="L470" i="18" s="1"/>
  <c r="I469" i="18"/>
  <c r="L469" i="18" s="1"/>
  <c r="I468" i="18"/>
  <c r="L468" i="18" s="1"/>
  <c r="I467" i="18"/>
  <c r="L467" i="18" s="1"/>
  <c r="I466" i="18"/>
  <c r="L466" i="18" s="1"/>
  <c r="A2688" i="12" l="1"/>
  <c r="A2689" i="12"/>
  <c r="A2690" i="12"/>
  <c r="A2691" i="12"/>
  <c r="A2692" i="12"/>
  <c r="A2680" i="12"/>
  <c r="A2681" i="12"/>
  <c r="A2682" i="12"/>
  <c r="A2683" i="12"/>
  <c r="A2684" i="12"/>
  <c r="A2685" i="12"/>
  <c r="A2686" i="12"/>
  <c r="A2687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B1639" i="1" l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J1639" i="1"/>
  <c r="M1639" i="1" s="1"/>
  <c r="J1640" i="1"/>
  <c r="M1640" i="1" s="1"/>
  <c r="J1641" i="1"/>
  <c r="M1641" i="1" s="1"/>
  <c r="J1642" i="1"/>
  <c r="M1642" i="1" s="1"/>
  <c r="J1643" i="1"/>
  <c r="M1643" i="1" s="1"/>
  <c r="J1644" i="1"/>
  <c r="M1644" i="1" s="1"/>
  <c r="J1645" i="1"/>
  <c r="M1645" i="1" s="1"/>
  <c r="J1646" i="1"/>
  <c r="M1646" i="1" s="1"/>
  <c r="J1647" i="1"/>
  <c r="M1647" i="1" s="1"/>
  <c r="J1648" i="1"/>
  <c r="M1648" i="1" s="1"/>
  <c r="J1649" i="1"/>
  <c r="M1649" i="1" s="1"/>
  <c r="J1650" i="1"/>
  <c r="M1650" i="1" s="1"/>
  <c r="J1651" i="1"/>
  <c r="M1651" i="1" s="1"/>
  <c r="J1652" i="1"/>
  <c r="M1652" i="1" s="1"/>
  <c r="J1653" i="1"/>
  <c r="M1653" i="1" s="1"/>
  <c r="J1654" i="1"/>
  <c r="M1654" i="1" s="1"/>
  <c r="B1031" i="2"/>
  <c r="B1032" i="2"/>
  <c r="B1033" i="2"/>
  <c r="B1034" i="2"/>
  <c r="B1035" i="2"/>
  <c r="J1031" i="2"/>
  <c r="M1031" i="2" s="1"/>
  <c r="J1032" i="2"/>
  <c r="M1032" i="2" s="1"/>
  <c r="J1033" i="2"/>
  <c r="M1033" i="2" s="1"/>
  <c r="J1034" i="2"/>
  <c r="M1034" i="2" s="1"/>
  <c r="J1035" i="2"/>
  <c r="M1035" i="2" s="1"/>
  <c r="I464" i="18" l="1"/>
  <c r="L464" i="18" s="1"/>
  <c r="I463" i="18"/>
  <c r="L463" i="18" s="1"/>
  <c r="I462" i="18"/>
  <c r="L462" i="18" s="1"/>
  <c r="I461" i="18"/>
  <c r="L461" i="18" s="1"/>
  <c r="I460" i="18"/>
  <c r="L460" i="18" s="1"/>
  <c r="I459" i="18"/>
  <c r="L459" i="18" s="1"/>
  <c r="I458" i="18"/>
  <c r="L458" i="18" s="1"/>
  <c r="I457" i="18"/>
  <c r="L457" i="18" s="1"/>
  <c r="I456" i="18"/>
  <c r="L456" i="18" s="1"/>
  <c r="I455" i="18"/>
  <c r="L455" i="18" s="1"/>
  <c r="I454" i="18"/>
  <c r="L454" i="18" s="1"/>
  <c r="I453" i="18"/>
  <c r="L453" i="18" s="1"/>
  <c r="I452" i="18"/>
  <c r="L452" i="18" s="1"/>
  <c r="I451" i="18"/>
  <c r="L451" i="18" s="1"/>
  <c r="I450" i="18"/>
  <c r="L450" i="18" s="1"/>
  <c r="I449" i="18"/>
  <c r="L449" i="18" s="1"/>
  <c r="I448" i="18"/>
  <c r="L448" i="18" s="1"/>
  <c r="I447" i="18"/>
  <c r="L447" i="18" s="1"/>
  <c r="I446" i="18"/>
  <c r="L446" i="18" s="1"/>
  <c r="I445" i="18"/>
  <c r="L445" i="18" s="1"/>
  <c r="I444" i="18"/>
  <c r="L444" i="18" s="1"/>
  <c r="I443" i="18"/>
  <c r="L443" i="18" s="1"/>
  <c r="I441" i="18"/>
  <c r="L441" i="18" s="1"/>
  <c r="I440" i="18"/>
  <c r="L440" i="18" s="1"/>
  <c r="I439" i="18"/>
  <c r="L439" i="18" s="1"/>
  <c r="I438" i="18"/>
  <c r="L438" i="18" s="1"/>
  <c r="I437" i="18"/>
  <c r="L437" i="18" s="1"/>
  <c r="I436" i="18"/>
  <c r="L436" i="18" s="1"/>
  <c r="I435" i="18"/>
  <c r="L435" i="18" s="1"/>
  <c r="I434" i="18"/>
  <c r="L434" i="18" s="1"/>
  <c r="I433" i="18"/>
  <c r="L433" i="18" s="1"/>
  <c r="A2665" i="12"/>
  <c r="A2666" i="12"/>
  <c r="A2636" i="12" l="1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J1631" i="1"/>
  <c r="M1631" i="1" s="1"/>
  <c r="J1617" i="1"/>
  <c r="M1617" i="1" s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J1618" i="1"/>
  <c r="M1618" i="1" s="1"/>
  <c r="J1619" i="1"/>
  <c r="M1619" i="1" s="1"/>
  <c r="J1620" i="1"/>
  <c r="M1620" i="1" s="1"/>
  <c r="J1621" i="1"/>
  <c r="M1621" i="1" s="1"/>
  <c r="J1622" i="1"/>
  <c r="M1622" i="1" s="1"/>
  <c r="J1623" i="1"/>
  <c r="M1623" i="1" s="1"/>
  <c r="J1624" i="1"/>
  <c r="M1624" i="1" s="1"/>
  <c r="J1625" i="1"/>
  <c r="M1625" i="1" s="1"/>
  <c r="J1626" i="1"/>
  <c r="M1626" i="1" s="1"/>
  <c r="J1627" i="1"/>
  <c r="M1627" i="1" s="1"/>
  <c r="J1628" i="1"/>
  <c r="M1628" i="1" s="1"/>
  <c r="J1629" i="1"/>
  <c r="M1629" i="1" s="1"/>
  <c r="J1630" i="1"/>
  <c r="M1630" i="1" s="1"/>
  <c r="J1632" i="1"/>
  <c r="M1632" i="1" s="1"/>
  <c r="J1633" i="1"/>
  <c r="M1633" i="1" s="1"/>
  <c r="J1634" i="1"/>
  <c r="M1634" i="1" s="1"/>
  <c r="J1635" i="1"/>
  <c r="M1635" i="1" s="1"/>
  <c r="J1636" i="1"/>
  <c r="M1636" i="1" s="1"/>
  <c r="J1637" i="1"/>
  <c r="M1637" i="1" s="1"/>
  <c r="J1638" i="1"/>
  <c r="M1638" i="1" s="1"/>
  <c r="B1022" i="2"/>
  <c r="B1023" i="2"/>
  <c r="B1024" i="2"/>
  <c r="B1025" i="2"/>
  <c r="B1026" i="2"/>
  <c r="B1027" i="2"/>
  <c r="B1028" i="2"/>
  <c r="B1029" i="2"/>
  <c r="B1030" i="2"/>
  <c r="J1022" i="2"/>
  <c r="M1022" i="2" s="1"/>
  <c r="J1023" i="2"/>
  <c r="M1023" i="2" s="1"/>
  <c r="J1024" i="2"/>
  <c r="M1024" i="2" s="1"/>
  <c r="J1025" i="2"/>
  <c r="M1025" i="2" s="1"/>
  <c r="J1026" i="2"/>
  <c r="M1026" i="2" s="1"/>
  <c r="J1027" i="2"/>
  <c r="M1027" i="2" s="1"/>
  <c r="J1028" i="2"/>
  <c r="M1028" i="2" s="1"/>
  <c r="J1029" i="2"/>
  <c r="M1029" i="2" s="1"/>
  <c r="J1030" i="2"/>
  <c r="M1030" i="2" s="1"/>
  <c r="I431" i="18" l="1"/>
  <c r="L431" i="18" s="1"/>
  <c r="I430" i="18"/>
  <c r="L430" i="18" s="1"/>
  <c r="I429" i="18"/>
  <c r="L429" i="18" s="1"/>
  <c r="I428" i="18"/>
  <c r="L428" i="18" s="1"/>
  <c r="I427" i="18"/>
  <c r="L427" i="18" s="1"/>
  <c r="I426" i="18"/>
  <c r="L426" i="18" s="1"/>
  <c r="I425" i="18"/>
  <c r="L425" i="18" s="1"/>
  <c r="I424" i="18"/>
  <c r="L424" i="18" s="1"/>
  <c r="I423" i="18"/>
  <c r="L423" i="18" s="1"/>
  <c r="I422" i="18"/>
  <c r="L422" i="18" s="1"/>
  <c r="I421" i="18"/>
  <c r="L421" i="18" s="1"/>
  <c r="I420" i="18"/>
  <c r="L420" i="18" s="1"/>
  <c r="I419" i="18"/>
  <c r="L419" i="18" s="1"/>
  <c r="I418" i="18"/>
  <c r="L418" i="18" s="1"/>
  <c r="I417" i="18"/>
  <c r="L417" i="18" s="1"/>
  <c r="I416" i="18"/>
  <c r="L416" i="18" s="1"/>
  <c r="I415" i="18"/>
  <c r="L415" i="18" s="1"/>
  <c r="I414" i="18"/>
  <c r="L414" i="18" s="1"/>
  <c r="I412" i="18"/>
  <c r="L412" i="18" s="1"/>
  <c r="I411" i="18"/>
  <c r="L411" i="18" s="1"/>
  <c r="I410" i="18"/>
  <c r="L410" i="18" s="1"/>
  <c r="I409" i="18"/>
  <c r="L409" i="18" s="1"/>
  <c r="I408" i="18"/>
  <c r="L408" i="18" s="1"/>
  <c r="I407" i="18"/>
  <c r="L407" i="18" s="1"/>
  <c r="I406" i="18"/>
  <c r="L406" i="18" s="1"/>
  <c r="I405" i="18"/>
  <c r="L405" i="18" s="1"/>
  <c r="I404" i="18"/>
  <c r="L404" i="18" s="1"/>
  <c r="I403" i="18"/>
  <c r="L403" i="18" s="1"/>
  <c r="B1599" i="1" l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J1599" i="1"/>
  <c r="M1599" i="1" s="1"/>
  <c r="J1600" i="1"/>
  <c r="M1600" i="1" s="1"/>
  <c r="J1601" i="1"/>
  <c r="M1601" i="1" s="1"/>
  <c r="J1602" i="1"/>
  <c r="M1602" i="1" s="1"/>
  <c r="J1603" i="1"/>
  <c r="M1603" i="1" s="1"/>
  <c r="J1604" i="1"/>
  <c r="M1604" i="1" s="1"/>
  <c r="J1605" i="1"/>
  <c r="M1605" i="1" s="1"/>
  <c r="J1606" i="1"/>
  <c r="M1606" i="1" s="1"/>
  <c r="J1607" i="1"/>
  <c r="M1607" i="1" s="1"/>
  <c r="J1608" i="1"/>
  <c r="M1608" i="1" s="1"/>
  <c r="J1609" i="1"/>
  <c r="M1609" i="1" s="1"/>
  <c r="J1610" i="1"/>
  <c r="M1610" i="1" s="1"/>
  <c r="J1611" i="1"/>
  <c r="M1611" i="1" s="1"/>
  <c r="J1612" i="1"/>
  <c r="M1612" i="1" s="1"/>
  <c r="J1613" i="1"/>
  <c r="M1613" i="1" s="1"/>
  <c r="J1614" i="1"/>
  <c r="M1614" i="1" s="1"/>
  <c r="J1615" i="1"/>
  <c r="M1615" i="1" s="1"/>
  <c r="J1616" i="1"/>
  <c r="M1616" i="1" s="1"/>
  <c r="B1017" i="2"/>
  <c r="B1018" i="2"/>
  <c r="B1019" i="2"/>
  <c r="B1020" i="2"/>
  <c r="B1021" i="2"/>
  <c r="J1017" i="2"/>
  <c r="M1017" i="2" s="1"/>
  <c r="J1018" i="2"/>
  <c r="M1018" i="2" s="1"/>
  <c r="J1019" i="2"/>
  <c r="M1019" i="2" s="1"/>
  <c r="J1020" i="2"/>
  <c r="M1020" i="2" s="1"/>
  <c r="J1021" i="2"/>
  <c r="M1021" i="2" s="1"/>
  <c r="B1016" i="2"/>
  <c r="B1012" i="2"/>
  <c r="B1015" i="2"/>
  <c r="J1012" i="2"/>
  <c r="M1012" i="2" s="1"/>
  <c r="J1013" i="2"/>
  <c r="M1013" i="2" s="1"/>
  <c r="J1014" i="2"/>
  <c r="M1014" i="2" s="1"/>
  <c r="J1015" i="2"/>
  <c r="M1015" i="2" s="1"/>
  <c r="J1016" i="2"/>
  <c r="M1016" i="2" s="1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08" i="12"/>
  <c r="A2609" i="12"/>
  <c r="A2610" i="12"/>
  <c r="A2611" i="12"/>
  <c r="A2612" i="12"/>
  <c r="A2613" i="12"/>
  <c r="A2614" i="12"/>
  <c r="A2615" i="12"/>
  <c r="A2616" i="12"/>
  <c r="A2617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B1014" i="2" l="1"/>
  <c r="B1013" i="2"/>
  <c r="I401" i="18" l="1"/>
  <c r="L401" i="18" s="1"/>
  <c r="I400" i="18"/>
  <c r="L400" i="18" s="1"/>
  <c r="I399" i="18"/>
  <c r="L399" i="18" s="1"/>
  <c r="I398" i="18"/>
  <c r="L398" i="18" s="1"/>
  <c r="I397" i="18"/>
  <c r="L397" i="18" s="1"/>
  <c r="I396" i="18"/>
  <c r="L396" i="18" s="1"/>
  <c r="I395" i="18"/>
  <c r="L395" i="18" s="1"/>
  <c r="I394" i="18"/>
  <c r="L394" i="18" s="1"/>
  <c r="I393" i="18"/>
  <c r="L393" i="18" s="1"/>
  <c r="I392" i="18"/>
  <c r="L392" i="18" s="1"/>
  <c r="I391" i="18"/>
  <c r="L391" i="18" s="1"/>
  <c r="I390" i="18"/>
  <c r="L390" i="18" s="1"/>
  <c r="I389" i="18"/>
  <c r="L389" i="18" s="1"/>
  <c r="I388" i="18"/>
  <c r="L388" i="18" s="1"/>
  <c r="I387" i="18"/>
  <c r="L387" i="18" s="1"/>
  <c r="I386" i="18"/>
  <c r="L386" i="18" s="1"/>
  <c r="I385" i="18"/>
  <c r="L385" i="18" s="1"/>
  <c r="I384" i="18"/>
  <c r="L384" i="18" s="1"/>
  <c r="I383" i="18"/>
  <c r="L383" i="18" s="1"/>
  <c r="I381" i="18"/>
  <c r="L381" i="18" s="1"/>
  <c r="I380" i="18"/>
  <c r="L380" i="18" s="1"/>
  <c r="I379" i="18"/>
  <c r="L379" i="18" s="1"/>
  <c r="I378" i="18"/>
  <c r="L378" i="18" s="1"/>
  <c r="I377" i="18"/>
  <c r="L377" i="18" s="1"/>
  <c r="I376" i="18"/>
  <c r="L376" i="18" s="1"/>
  <c r="I375" i="18"/>
  <c r="L375" i="18" s="1"/>
  <c r="I374" i="18"/>
  <c r="L374" i="18" s="1"/>
  <c r="I373" i="18"/>
  <c r="L373" i="18" s="1"/>
  <c r="I372" i="18"/>
  <c r="L372" i="18" s="1"/>
  <c r="I371" i="18"/>
  <c r="L371" i="18" s="1"/>
  <c r="B1580" i="1" l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J1580" i="1"/>
  <c r="M1580" i="1" s="1"/>
  <c r="J1581" i="1"/>
  <c r="M1581" i="1" s="1"/>
  <c r="J1582" i="1"/>
  <c r="M1582" i="1" s="1"/>
  <c r="J1583" i="1"/>
  <c r="M1583" i="1" s="1"/>
  <c r="J1584" i="1"/>
  <c r="M1584" i="1" s="1"/>
  <c r="J1585" i="1"/>
  <c r="M1585" i="1" s="1"/>
  <c r="J1586" i="1"/>
  <c r="M1586" i="1" s="1"/>
  <c r="J1587" i="1"/>
  <c r="M1587" i="1" s="1"/>
  <c r="J1588" i="1"/>
  <c r="M1588" i="1" s="1"/>
  <c r="J1589" i="1"/>
  <c r="M1589" i="1" s="1"/>
  <c r="J1590" i="1"/>
  <c r="M1590" i="1" s="1"/>
  <c r="J1591" i="1"/>
  <c r="M1591" i="1" s="1"/>
  <c r="J1592" i="1"/>
  <c r="M1592" i="1" s="1"/>
  <c r="J1593" i="1"/>
  <c r="M1593" i="1" s="1"/>
  <c r="J1594" i="1"/>
  <c r="M1594" i="1" s="1"/>
  <c r="J1595" i="1"/>
  <c r="M1595" i="1" s="1"/>
  <c r="J1596" i="1"/>
  <c r="M1596" i="1" s="1"/>
  <c r="J1597" i="1"/>
  <c r="M1597" i="1" s="1"/>
  <c r="J1598" i="1"/>
  <c r="M1598" i="1" s="1"/>
  <c r="B1001" i="2"/>
  <c r="B1002" i="2"/>
  <c r="B1003" i="2"/>
  <c r="B1004" i="2"/>
  <c r="B1005" i="2"/>
  <c r="B1006" i="2"/>
  <c r="B1007" i="2"/>
  <c r="B1008" i="2"/>
  <c r="B1009" i="2"/>
  <c r="B1010" i="2"/>
  <c r="B1011" i="2"/>
  <c r="J1001" i="2"/>
  <c r="M1001" i="2" s="1"/>
  <c r="J1002" i="2"/>
  <c r="M1002" i="2" s="1"/>
  <c r="J1003" i="2"/>
  <c r="M1003" i="2" s="1"/>
  <c r="J1004" i="2"/>
  <c r="M1004" i="2" s="1"/>
  <c r="J1005" i="2"/>
  <c r="M1005" i="2" s="1"/>
  <c r="J1006" i="2"/>
  <c r="M1006" i="2" s="1"/>
  <c r="J1007" i="2"/>
  <c r="M1007" i="2" s="1"/>
  <c r="J1008" i="2"/>
  <c r="M1008" i="2" s="1"/>
  <c r="J1009" i="2"/>
  <c r="M1009" i="2" s="1"/>
  <c r="J1010" i="2"/>
  <c r="M1010" i="2" s="1"/>
  <c r="J1011" i="2"/>
  <c r="M1011" i="2" s="1"/>
  <c r="I369" i="18" l="1"/>
  <c r="L369" i="18" s="1"/>
  <c r="I368" i="18"/>
  <c r="L368" i="18" s="1"/>
  <c r="I367" i="18"/>
  <c r="L367" i="18" s="1"/>
  <c r="I366" i="18"/>
  <c r="L366" i="18" s="1"/>
  <c r="I365" i="18"/>
  <c r="L365" i="18" s="1"/>
  <c r="I364" i="18"/>
  <c r="L364" i="18" s="1"/>
  <c r="I363" i="18"/>
  <c r="L363" i="18" s="1"/>
  <c r="I362" i="18"/>
  <c r="L362" i="18" s="1"/>
  <c r="I361" i="18"/>
  <c r="L361" i="18" s="1"/>
  <c r="I360" i="18"/>
  <c r="L360" i="18" s="1"/>
  <c r="I359" i="18"/>
  <c r="L359" i="18" s="1"/>
  <c r="I358" i="18"/>
  <c r="L358" i="18" s="1"/>
  <c r="I357" i="18"/>
  <c r="L357" i="18" s="1"/>
  <c r="I356" i="18"/>
  <c r="L356" i="18" s="1"/>
  <c r="I355" i="18"/>
  <c r="L355" i="18" s="1"/>
  <c r="I354" i="18"/>
  <c r="L354" i="18" s="1"/>
  <c r="I353" i="18"/>
  <c r="L353" i="18" s="1"/>
  <c r="I352" i="18"/>
  <c r="L352" i="18" s="1"/>
  <c r="I351" i="18"/>
  <c r="L351" i="18" s="1"/>
  <c r="I350" i="18"/>
  <c r="L350" i="18" s="1"/>
  <c r="I348" i="18"/>
  <c r="L348" i="18" s="1"/>
  <c r="I347" i="18"/>
  <c r="L347" i="18" s="1"/>
  <c r="I346" i="18"/>
  <c r="L346" i="18" s="1"/>
  <c r="I345" i="18"/>
  <c r="L345" i="18" s="1"/>
  <c r="I344" i="18"/>
  <c r="L344" i="18" s="1"/>
  <c r="I343" i="18"/>
  <c r="L343" i="18" s="1"/>
  <c r="I342" i="18"/>
  <c r="L342" i="18" s="1"/>
  <c r="I341" i="18"/>
  <c r="L341" i="18" s="1"/>
  <c r="I340" i="18"/>
  <c r="L340" i="18" s="1"/>
  <c r="I339" i="18"/>
  <c r="L339" i="18" s="1"/>
  <c r="B1560" i="1" l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J1560" i="1"/>
  <c r="M1560" i="1" s="1"/>
  <c r="J1561" i="1"/>
  <c r="M1561" i="1" s="1"/>
  <c r="J1562" i="1"/>
  <c r="M1562" i="1" s="1"/>
  <c r="J1563" i="1"/>
  <c r="M1563" i="1" s="1"/>
  <c r="J1564" i="1"/>
  <c r="M1564" i="1" s="1"/>
  <c r="J1565" i="1"/>
  <c r="M1565" i="1" s="1"/>
  <c r="J1566" i="1"/>
  <c r="M1566" i="1" s="1"/>
  <c r="J1567" i="1"/>
  <c r="M1567" i="1" s="1"/>
  <c r="J1568" i="1"/>
  <c r="M1568" i="1" s="1"/>
  <c r="J1569" i="1"/>
  <c r="M1569" i="1" s="1"/>
  <c r="J1570" i="1"/>
  <c r="M1570" i="1" s="1"/>
  <c r="J1571" i="1"/>
  <c r="M1571" i="1" s="1"/>
  <c r="J1572" i="1"/>
  <c r="M1572" i="1" s="1"/>
  <c r="J1573" i="1"/>
  <c r="M1573" i="1" s="1"/>
  <c r="J1574" i="1"/>
  <c r="M1574" i="1" s="1"/>
  <c r="J1575" i="1"/>
  <c r="M1575" i="1" s="1"/>
  <c r="J1576" i="1"/>
  <c r="M1576" i="1" s="1"/>
  <c r="J1577" i="1"/>
  <c r="M1577" i="1" s="1"/>
  <c r="J1578" i="1"/>
  <c r="M1578" i="1" s="1"/>
  <c r="J1579" i="1"/>
  <c r="M1579" i="1" s="1"/>
  <c r="B991" i="2"/>
  <c r="B992" i="2"/>
  <c r="B993" i="2"/>
  <c r="B994" i="2"/>
  <c r="B995" i="2"/>
  <c r="B996" i="2"/>
  <c r="B997" i="2"/>
  <c r="B998" i="2"/>
  <c r="B999" i="2"/>
  <c r="B1000" i="2"/>
  <c r="J991" i="2"/>
  <c r="M991" i="2" s="1"/>
  <c r="J992" i="2"/>
  <c r="M992" i="2" s="1"/>
  <c r="J993" i="2"/>
  <c r="M993" i="2" s="1"/>
  <c r="J994" i="2"/>
  <c r="M994" i="2" s="1"/>
  <c r="J995" i="2"/>
  <c r="M995" i="2" s="1"/>
  <c r="J996" i="2"/>
  <c r="M996" i="2" s="1"/>
  <c r="J997" i="2"/>
  <c r="M997" i="2" s="1"/>
  <c r="J998" i="2"/>
  <c r="M998" i="2" s="1"/>
  <c r="J999" i="2"/>
  <c r="M999" i="2" s="1"/>
  <c r="J1000" i="2"/>
  <c r="M1000" i="2" s="1"/>
  <c r="I337" i="18" l="1"/>
  <c r="L337" i="18" s="1"/>
  <c r="I336" i="18"/>
  <c r="L336" i="18" s="1"/>
  <c r="I335" i="18"/>
  <c r="L335" i="18" s="1"/>
  <c r="I334" i="18"/>
  <c r="L334" i="18" s="1"/>
  <c r="I333" i="18"/>
  <c r="L333" i="18" s="1"/>
  <c r="I332" i="18"/>
  <c r="L332" i="18" s="1"/>
  <c r="I331" i="18"/>
  <c r="L331" i="18" s="1"/>
  <c r="I330" i="18"/>
  <c r="L330" i="18" s="1"/>
  <c r="I329" i="18"/>
  <c r="L329" i="18" s="1"/>
  <c r="I328" i="18"/>
  <c r="L328" i="18" s="1"/>
  <c r="I327" i="18"/>
  <c r="L327" i="18" s="1"/>
  <c r="I326" i="18"/>
  <c r="L326" i="18" s="1"/>
  <c r="I325" i="18"/>
  <c r="L325" i="18" s="1"/>
  <c r="I324" i="18"/>
  <c r="L324" i="18" s="1"/>
  <c r="I322" i="18"/>
  <c r="L322" i="18" s="1"/>
  <c r="I321" i="18"/>
  <c r="L321" i="18" s="1"/>
  <c r="I320" i="18"/>
  <c r="L320" i="18" s="1"/>
  <c r="I319" i="18"/>
  <c r="L319" i="18" s="1"/>
  <c r="I318" i="18"/>
  <c r="L318" i="18" s="1"/>
  <c r="I317" i="18"/>
  <c r="L317" i="18" s="1"/>
  <c r="B1546" i="1" l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J1546" i="1"/>
  <c r="M1546" i="1" s="1"/>
  <c r="J1547" i="1"/>
  <c r="M1547" i="1" s="1"/>
  <c r="J1548" i="1"/>
  <c r="M1548" i="1" s="1"/>
  <c r="J1549" i="1"/>
  <c r="M1549" i="1" s="1"/>
  <c r="J1550" i="1"/>
  <c r="M1550" i="1" s="1"/>
  <c r="J1551" i="1"/>
  <c r="M1551" i="1" s="1"/>
  <c r="J1552" i="1"/>
  <c r="M1552" i="1" s="1"/>
  <c r="J1553" i="1"/>
  <c r="M1553" i="1" s="1"/>
  <c r="J1554" i="1"/>
  <c r="M1554" i="1" s="1"/>
  <c r="J1555" i="1"/>
  <c r="M1555" i="1" s="1"/>
  <c r="J1556" i="1"/>
  <c r="M1556" i="1" s="1"/>
  <c r="J1557" i="1"/>
  <c r="M1557" i="1" s="1"/>
  <c r="J1558" i="1"/>
  <c r="M1558" i="1" s="1"/>
  <c r="J1559" i="1"/>
  <c r="M1559" i="1" s="1"/>
  <c r="B985" i="2"/>
  <c r="B986" i="2"/>
  <c r="B987" i="2"/>
  <c r="B988" i="2"/>
  <c r="B989" i="2"/>
  <c r="B990" i="2"/>
  <c r="J985" i="2"/>
  <c r="M985" i="2" s="1"/>
  <c r="J986" i="2"/>
  <c r="M986" i="2" s="1"/>
  <c r="J987" i="2"/>
  <c r="M987" i="2" s="1"/>
  <c r="J988" i="2"/>
  <c r="M988" i="2" s="1"/>
  <c r="J989" i="2"/>
  <c r="M989" i="2" s="1"/>
  <c r="J990" i="2"/>
  <c r="M990" i="2" s="1"/>
  <c r="I315" i="18" l="1"/>
  <c r="L315" i="18" s="1"/>
  <c r="I314" i="18"/>
  <c r="L314" i="18" s="1"/>
  <c r="I313" i="18"/>
  <c r="L313" i="18" s="1"/>
  <c r="I312" i="18"/>
  <c r="L312" i="18" s="1"/>
  <c r="I311" i="18"/>
  <c r="L311" i="18" s="1"/>
  <c r="I310" i="18"/>
  <c r="L310" i="18" s="1"/>
  <c r="I309" i="18"/>
  <c r="L309" i="18" s="1"/>
  <c r="I308" i="18"/>
  <c r="L308" i="18" s="1"/>
  <c r="I307" i="18"/>
  <c r="L307" i="18" s="1"/>
  <c r="I306" i="18"/>
  <c r="L306" i="18" s="1"/>
  <c r="I305" i="18"/>
  <c r="L305" i="18" s="1"/>
  <c r="I304" i="18"/>
  <c r="L304" i="18" s="1"/>
  <c r="I303" i="18"/>
  <c r="L303" i="18" s="1"/>
  <c r="I301" i="18"/>
  <c r="L301" i="18" s="1"/>
  <c r="I300" i="18"/>
  <c r="L300" i="18" s="1"/>
  <c r="I299" i="18"/>
  <c r="L299" i="18" s="1"/>
  <c r="I298" i="18"/>
  <c r="L298" i="18" s="1"/>
  <c r="I297" i="18"/>
  <c r="L297" i="18" s="1"/>
  <c r="I296" i="18"/>
  <c r="L296" i="18" s="1"/>
  <c r="I295" i="18"/>
  <c r="L295" i="18" s="1"/>
  <c r="I294" i="18"/>
  <c r="L294" i="18" s="1"/>
  <c r="I293" i="18"/>
  <c r="L293" i="18" s="1"/>
  <c r="I292" i="18"/>
  <c r="L292" i="18" s="1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B1533" i="1" l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J1533" i="1"/>
  <c r="M1533" i="1" s="1"/>
  <c r="J1534" i="1"/>
  <c r="M1534" i="1" s="1"/>
  <c r="J1535" i="1"/>
  <c r="M1535" i="1" s="1"/>
  <c r="J1536" i="1"/>
  <c r="M1536" i="1" s="1"/>
  <c r="J1537" i="1"/>
  <c r="M1537" i="1" s="1"/>
  <c r="J1538" i="1"/>
  <c r="M1538" i="1" s="1"/>
  <c r="J1539" i="1"/>
  <c r="M1539" i="1" s="1"/>
  <c r="J1540" i="1"/>
  <c r="M1540" i="1" s="1"/>
  <c r="J1541" i="1"/>
  <c r="M1541" i="1" s="1"/>
  <c r="J1542" i="1"/>
  <c r="M1542" i="1" s="1"/>
  <c r="J1543" i="1"/>
  <c r="M1543" i="1" s="1"/>
  <c r="J1544" i="1"/>
  <c r="M1544" i="1" s="1"/>
  <c r="J1545" i="1"/>
  <c r="M1545" i="1" s="1"/>
  <c r="B975" i="2"/>
  <c r="B976" i="2"/>
  <c r="B977" i="2"/>
  <c r="B978" i="2"/>
  <c r="B979" i="2"/>
  <c r="B980" i="2"/>
  <c r="B981" i="2"/>
  <c r="B982" i="2"/>
  <c r="B983" i="2"/>
  <c r="B984" i="2"/>
  <c r="J975" i="2"/>
  <c r="M975" i="2" s="1"/>
  <c r="J976" i="2"/>
  <c r="M976" i="2" s="1"/>
  <c r="J977" i="2"/>
  <c r="M977" i="2" s="1"/>
  <c r="J978" i="2"/>
  <c r="M978" i="2" s="1"/>
  <c r="J979" i="2"/>
  <c r="M979" i="2" s="1"/>
  <c r="J980" i="2"/>
  <c r="M980" i="2" s="1"/>
  <c r="J981" i="2"/>
  <c r="M981" i="2" s="1"/>
  <c r="J982" i="2"/>
  <c r="M982" i="2" s="1"/>
  <c r="J983" i="2"/>
  <c r="M983" i="2" s="1"/>
  <c r="J984" i="2"/>
  <c r="M984" i="2" s="1"/>
  <c r="I290" i="18" l="1"/>
  <c r="L290" i="18" s="1"/>
  <c r="I289" i="18"/>
  <c r="L289" i="18" s="1"/>
  <c r="I288" i="18"/>
  <c r="L288" i="18" s="1"/>
  <c r="I287" i="18"/>
  <c r="L287" i="18" s="1"/>
  <c r="I286" i="18"/>
  <c r="L286" i="18" s="1"/>
  <c r="I285" i="18"/>
  <c r="L285" i="18" s="1"/>
  <c r="I284" i="18"/>
  <c r="L284" i="18" s="1"/>
  <c r="I283" i="18"/>
  <c r="I282" i="18"/>
  <c r="L282" i="18" s="1"/>
  <c r="I281" i="18"/>
  <c r="L281" i="18" s="1"/>
  <c r="I280" i="18"/>
  <c r="L280" i="18" s="1"/>
  <c r="I279" i="18"/>
  <c r="L279" i="18" s="1"/>
  <c r="I278" i="18"/>
  <c r="L278" i="18" s="1"/>
  <c r="I277" i="18"/>
  <c r="L277" i="18" s="1"/>
  <c r="I276" i="18"/>
  <c r="L276" i="18" s="1"/>
  <c r="I275" i="18"/>
  <c r="L275" i="18" s="1"/>
  <c r="I274" i="18"/>
  <c r="L274" i="18" s="1"/>
  <c r="I273" i="18"/>
  <c r="L273" i="18" s="1"/>
  <c r="I272" i="18"/>
  <c r="L272" i="18" s="1"/>
  <c r="I270" i="18"/>
  <c r="L270" i="18" s="1"/>
  <c r="I269" i="18"/>
  <c r="L269" i="18" s="1"/>
  <c r="I268" i="18"/>
  <c r="L268" i="18" s="1"/>
  <c r="I267" i="18"/>
  <c r="L267" i="18" s="1"/>
  <c r="I266" i="18"/>
  <c r="L266" i="18" s="1"/>
  <c r="I265" i="18"/>
  <c r="L265" i="18" s="1"/>
  <c r="I264" i="18"/>
  <c r="L264" i="18" s="1"/>
  <c r="I263" i="18"/>
  <c r="L263" i="18" s="1"/>
  <c r="I262" i="18"/>
  <c r="L262" i="18" s="1"/>
  <c r="I261" i="18"/>
  <c r="L261" i="18" s="1"/>
  <c r="I260" i="18"/>
  <c r="L260" i="18" s="1"/>
  <c r="I258" i="18"/>
  <c r="L258" i="18" s="1"/>
  <c r="I257" i="18"/>
  <c r="L257" i="18" s="1"/>
  <c r="I256" i="18"/>
  <c r="L256" i="18" s="1"/>
  <c r="I255" i="18"/>
  <c r="L255" i="18" s="1"/>
  <c r="I254" i="18"/>
  <c r="L254" i="18" s="1"/>
  <c r="I253" i="18"/>
  <c r="L253" i="18" s="1"/>
  <c r="I252" i="18"/>
  <c r="L252" i="18" s="1"/>
  <c r="I251" i="18"/>
  <c r="L251" i="18" s="1"/>
  <c r="I250" i="18"/>
  <c r="L250" i="18" s="1"/>
  <c r="I249" i="18"/>
  <c r="L249" i="18" s="1"/>
  <c r="I248" i="18"/>
  <c r="L248" i="18" s="1"/>
  <c r="I247" i="18"/>
  <c r="L247" i="18" s="1"/>
  <c r="I246" i="18"/>
  <c r="L246" i="18" s="1"/>
  <c r="I245" i="18"/>
  <c r="L245" i="18" s="1"/>
  <c r="I244" i="18"/>
  <c r="L244" i="18" s="1"/>
  <c r="I243" i="18"/>
  <c r="L243" i="18" s="1"/>
  <c r="I242" i="18"/>
  <c r="L242" i="18" s="1"/>
  <c r="I241" i="18"/>
  <c r="L241" i="18" s="1"/>
  <c r="I240" i="18"/>
  <c r="L240" i="18" s="1"/>
  <c r="I238" i="18"/>
  <c r="L238" i="18" s="1"/>
  <c r="I237" i="18"/>
  <c r="L237" i="18" s="1"/>
  <c r="I236" i="18"/>
  <c r="L236" i="18" s="1"/>
  <c r="I235" i="18"/>
  <c r="L235" i="18" s="1"/>
  <c r="I234" i="18"/>
  <c r="L234" i="18" s="1"/>
  <c r="I233" i="18"/>
  <c r="L233" i="18" s="1"/>
  <c r="A2463" i="12" l="1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J970" i="2" l="1"/>
  <c r="M970" i="2" s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J1514" i="1"/>
  <c r="M1514" i="1" s="1"/>
  <c r="J1515" i="1"/>
  <c r="M1515" i="1" s="1"/>
  <c r="J1516" i="1"/>
  <c r="M1516" i="1" s="1"/>
  <c r="J1517" i="1"/>
  <c r="M1517" i="1" s="1"/>
  <c r="J1518" i="1"/>
  <c r="M1518" i="1" s="1"/>
  <c r="J1519" i="1"/>
  <c r="M1519" i="1" s="1"/>
  <c r="J1520" i="1"/>
  <c r="M1520" i="1" s="1"/>
  <c r="J1521" i="1"/>
  <c r="M1521" i="1" s="1"/>
  <c r="J1522" i="1"/>
  <c r="M1522" i="1" s="1"/>
  <c r="J1523" i="1"/>
  <c r="M1523" i="1" s="1"/>
  <c r="J1524" i="1"/>
  <c r="M1524" i="1" s="1"/>
  <c r="J1525" i="1"/>
  <c r="M1525" i="1" s="1"/>
  <c r="J1526" i="1"/>
  <c r="M1526" i="1" s="1"/>
  <c r="J1527" i="1"/>
  <c r="M1527" i="1" s="1"/>
  <c r="J1528" i="1"/>
  <c r="M1528" i="1" s="1"/>
  <c r="J1529" i="1"/>
  <c r="M1529" i="1" s="1"/>
  <c r="J1530" i="1"/>
  <c r="M1530" i="1" s="1"/>
  <c r="J1531" i="1"/>
  <c r="M1531" i="1" s="1"/>
  <c r="J1532" i="1"/>
  <c r="M1532" i="1" s="1"/>
  <c r="B964" i="2"/>
  <c r="B965" i="2"/>
  <c r="B966" i="2"/>
  <c r="B967" i="2"/>
  <c r="B968" i="2"/>
  <c r="B969" i="2"/>
  <c r="B970" i="2"/>
  <c r="B971" i="2"/>
  <c r="B972" i="2"/>
  <c r="B973" i="2"/>
  <c r="B974" i="2"/>
  <c r="J964" i="2"/>
  <c r="M964" i="2" s="1"/>
  <c r="J965" i="2"/>
  <c r="M965" i="2" s="1"/>
  <c r="J966" i="2"/>
  <c r="M966" i="2" s="1"/>
  <c r="J967" i="2"/>
  <c r="M967" i="2" s="1"/>
  <c r="J968" i="2"/>
  <c r="M968" i="2" s="1"/>
  <c r="J969" i="2"/>
  <c r="M969" i="2" s="1"/>
  <c r="J971" i="2"/>
  <c r="M971" i="2" s="1"/>
  <c r="J972" i="2"/>
  <c r="M972" i="2" s="1"/>
  <c r="J973" i="2"/>
  <c r="M973" i="2" s="1"/>
  <c r="J974" i="2"/>
  <c r="M974" i="2" s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J1495" i="1"/>
  <c r="M1495" i="1" s="1"/>
  <c r="J1496" i="1"/>
  <c r="M1496" i="1" s="1"/>
  <c r="J1497" i="1"/>
  <c r="M1497" i="1" s="1"/>
  <c r="J1498" i="1"/>
  <c r="M1498" i="1" s="1"/>
  <c r="J1499" i="1"/>
  <c r="M1499" i="1" s="1"/>
  <c r="J1500" i="1"/>
  <c r="M1500" i="1" s="1"/>
  <c r="J1501" i="1"/>
  <c r="M1501" i="1" s="1"/>
  <c r="J1502" i="1"/>
  <c r="M1502" i="1" s="1"/>
  <c r="J1503" i="1"/>
  <c r="M1503" i="1" s="1"/>
  <c r="J1504" i="1"/>
  <c r="M1504" i="1" s="1"/>
  <c r="J1505" i="1"/>
  <c r="M1505" i="1" s="1"/>
  <c r="J1506" i="1"/>
  <c r="M1506" i="1" s="1"/>
  <c r="J1507" i="1"/>
  <c r="M1507" i="1" s="1"/>
  <c r="J1508" i="1"/>
  <c r="M1508" i="1" s="1"/>
  <c r="J1509" i="1"/>
  <c r="M1509" i="1" s="1"/>
  <c r="J1510" i="1"/>
  <c r="M1510" i="1" s="1"/>
  <c r="J1511" i="1"/>
  <c r="M1511" i="1" s="1"/>
  <c r="J1512" i="1"/>
  <c r="M1512" i="1" s="1"/>
  <c r="J1513" i="1"/>
  <c r="M1513" i="1" s="1"/>
  <c r="B958" i="2"/>
  <c r="B959" i="2"/>
  <c r="B960" i="2"/>
  <c r="B961" i="2"/>
  <c r="B962" i="2"/>
  <c r="B963" i="2"/>
  <c r="J958" i="2"/>
  <c r="M958" i="2" s="1"/>
  <c r="J959" i="2"/>
  <c r="M959" i="2" s="1"/>
  <c r="J960" i="2"/>
  <c r="M960" i="2" s="1"/>
  <c r="J961" i="2"/>
  <c r="M961" i="2" s="1"/>
  <c r="J962" i="2"/>
  <c r="M962" i="2" s="1"/>
  <c r="J963" i="2"/>
  <c r="M963" i="2" s="1"/>
  <c r="I231" i="18" l="1"/>
  <c r="L231" i="18" s="1"/>
  <c r="I230" i="18"/>
  <c r="L230" i="18" s="1"/>
  <c r="I229" i="18"/>
  <c r="L229" i="18" s="1"/>
  <c r="I228" i="18"/>
  <c r="L228" i="18" s="1"/>
  <c r="I227" i="18"/>
  <c r="L227" i="18" s="1"/>
  <c r="I226" i="18"/>
  <c r="L226" i="18" s="1"/>
  <c r="I225" i="18"/>
  <c r="L225" i="18" s="1"/>
  <c r="I224" i="18"/>
  <c r="L224" i="18" s="1"/>
  <c r="I223" i="18"/>
  <c r="L223" i="18" s="1"/>
  <c r="I221" i="18"/>
  <c r="L221" i="18" s="1"/>
  <c r="I220" i="18"/>
  <c r="L220" i="18" s="1"/>
  <c r="I219" i="18"/>
  <c r="L219" i="18" s="1"/>
  <c r="I218" i="18"/>
  <c r="L218" i="18" s="1"/>
  <c r="I217" i="18"/>
  <c r="L217" i="18" s="1"/>
  <c r="I216" i="18"/>
  <c r="L216" i="18" s="1"/>
  <c r="I215" i="18"/>
  <c r="L215" i="18" s="1"/>
  <c r="I214" i="18"/>
  <c r="L214" i="18" s="1"/>
  <c r="I213" i="18"/>
  <c r="L213" i="18" s="1"/>
  <c r="I212" i="18"/>
  <c r="L212" i="18" s="1"/>
  <c r="I211" i="18"/>
  <c r="L211" i="18" s="1"/>
  <c r="I210" i="18"/>
  <c r="L210" i="18" s="1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43" i="12"/>
  <c r="A2444" i="12"/>
  <c r="A2445" i="12"/>
  <c r="A2446" i="12"/>
  <c r="A2447" i="12"/>
  <c r="A2448" i="12"/>
  <c r="A2449" i="12"/>
  <c r="B949" i="2" l="1"/>
  <c r="B950" i="2"/>
  <c r="B951" i="2"/>
  <c r="B952" i="2"/>
  <c r="B953" i="2"/>
  <c r="B954" i="2"/>
  <c r="B955" i="2"/>
  <c r="B956" i="2"/>
  <c r="B957" i="2"/>
  <c r="J949" i="2"/>
  <c r="M949" i="2" s="1"/>
  <c r="J950" i="2"/>
  <c r="M950" i="2" s="1"/>
  <c r="J951" i="2"/>
  <c r="M951" i="2" s="1"/>
  <c r="J952" i="2"/>
  <c r="M952" i="2" s="1"/>
  <c r="J953" i="2"/>
  <c r="M953" i="2" s="1"/>
  <c r="J954" i="2"/>
  <c r="M954" i="2" s="1"/>
  <c r="J955" i="2"/>
  <c r="M955" i="2" s="1"/>
  <c r="J956" i="2"/>
  <c r="M956" i="2" s="1"/>
  <c r="J957" i="2"/>
  <c r="M957" i="2" s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J1483" i="1"/>
  <c r="M1483" i="1" s="1"/>
  <c r="J1484" i="1"/>
  <c r="M1484" i="1" s="1"/>
  <c r="J1485" i="1"/>
  <c r="M1485" i="1" s="1"/>
  <c r="J1486" i="1"/>
  <c r="M1486" i="1" s="1"/>
  <c r="J1487" i="1"/>
  <c r="M1487" i="1" s="1"/>
  <c r="J1488" i="1"/>
  <c r="M1488" i="1" s="1"/>
  <c r="J1489" i="1"/>
  <c r="M1489" i="1" s="1"/>
  <c r="J1490" i="1"/>
  <c r="M1490" i="1" s="1"/>
  <c r="J1491" i="1"/>
  <c r="M1491" i="1" s="1"/>
  <c r="J1492" i="1"/>
  <c r="M1492" i="1" s="1"/>
  <c r="J1493" i="1"/>
  <c r="M1493" i="1" s="1"/>
  <c r="J1494" i="1"/>
  <c r="M1494" i="1" s="1"/>
  <c r="I208" i="18" l="1"/>
  <c r="L208" i="18" s="1"/>
  <c r="I207" i="18"/>
  <c r="L207" i="18" s="1"/>
  <c r="I206" i="18"/>
  <c r="L206" i="18" s="1"/>
  <c r="I205" i="18"/>
  <c r="L205" i="18" s="1"/>
  <c r="I204" i="18"/>
  <c r="L204" i="18" s="1"/>
  <c r="I203" i="18"/>
  <c r="L203" i="18" s="1"/>
  <c r="I202" i="18"/>
  <c r="L202" i="18" s="1"/>
  <c r="I201" i="18"/>
  <c r="L201" i="18" s="1"/>
  <c r="I200" i="18"/>
  <c r="L200" i="18" s="1"/>
  <c r="I199" i="18"/>
  <c r="L199" i="18" s="1"/>
  <c r="I198" i="18"/>
  <c r="L198" i="18" s="1"/>
  <c r="I197" i="18"/>
  <c r="L197" i="18" s="1"/>
  <c r="I196" i="18"/>
  <c r="L196" i="18" s="1"/>
  <c r="I195" i="18"/>
  <c r="L195" i="18" s="1"/>
  <c r="I194" i="18"/>
  <c r="L194" i="18" s="1"/>
  <c r="I193" i="18"/>
  <c r="L193" i="18" s="1"/>
  <c r="I192" i="18"/>
  <c r="L192" i="18" s="1"/>
  <c r="I190" i="18"/>
  <c r="L190" i="18" s="1"/>
  <c r="I189" i="18"/>
  <c r="L189" i="18" s="1"/>
  <c r="I188" i="18"/>
  <c r="L188" i="18" s="1"/>
  <c r="I187" i="18"/>
  <c r="L187" i="18" s="1"/>
  <c r="I186" i="18"/>
  <c r="L186" i="18" s="1"/>
  <c r="I185" i="18"/>
  <c r="L185" i="18" s="1"/>
  <c r="I184" i="18"/>
  <c r="L184" i="18" s="1"/>
  <c r="I183" i="18"/>
  <c r="L183" i="18" s="1"/>
  <c r="I182" i="18"/>
  <c r="L182" i="18" s="1"/>
  <c r="I181" i="18"/>
  <c r="L181" i="18" s="1"/>
  <c r="I180" i="18"/>
  <c r="L180" i="18" s="1"/>
  <c r="I179" i="18"/>
  <c r="L179" i="18" s="1"/>
  <c r="I178" i="18"/>
  <c r="L178" i="18" s="1"/>
  <c r="I177" i="18"/>
  <c r="L177" i="18" s="1"/>
  <c r="I176" i="18"/>
  <c r="L176" i="18" s="1"/>
  <c r="I175" i="18"/>
  <c r="L175" i="18" s="1"/>
  <c r="I174" i="18"/>
  <c r="L174" i="18" s="1"/>
  <c r="I173" i="18"/>
  <c r="L173" i="18" s="1"/>
  <c r="I172" i="18"/>
  <c r="L172" i="18" s="1"/>
  <c r="I171" i="18"/>
  <c r="L171" i="18" s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J1463" i="1"/>
  <c r="M1463" i="1" s="1"/>
  <c r="J1464" i="1"/>
  <c r="M1464" i="1" s="1"/>
  <c r="J1465" i="1"/>
  <c r="M1465" i="1" s="1"/>
  <c r="J1466" i="1"/>
  <c r="M1466" i="1" s="1"/>
  <c r="J1467" i="1"/>
  <c r="M1467" i="1" s="1"/>
  <c r="J1468" i="1"/>
  <c r="M1468" i="1" s="1"/>
  <c r="J1469" i="1"/>
  <c r="M1469" i="1" s="1"/>
  <c r="J1470" i="1"/>
  <c r="M1470" i="1" s="1"/>
  <c r="J1471" i="1"/>
  <c r="M1471" i="1" s="1"/>
  <c r="J1472" i="1"/>
  <c r="M1472" i="1" s="1"/>
  <c r="J1473" i="1"/>
  <c r="M1473" i="1" s="1"/>
  <c r="J1474" i="1"/>
  <c r="M1474" i="1" s="1"/>
  <c r="J1475" i="1"/>
  <c r="M1475" i="1" s="1"/>
  <c r="J1476" i="1"/>
  <c r="M1476" i="1" s="1"/>
  <c r="J1477" i="1"/>
  <c r="M1477" i="1" s="1"/>
  <c r="J1478" i="1"/>
  <c r="M1478" i="1" s="1"/>
  <c r="J1479" i="1"/>
  <c r="M1479" i="1" s="1"/>
  <c r="J1480" i="1"/>
  <c r="M1480" i="1" s="1"/>
  <c r="J1481" i="1"/>
  <c r="M1481" i="1" s="1"/>
  <c r="J1482" i="1"/>
  <c r="M1482" i="1" s="1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J932" i="2"/>
  <c r="M932" i="2" s="1"/>
  <c r="J933" i="2"/>
  <c r="M933" i="2" s="1"/>
  <c r="J934" i="2"/>
  <c r="M934" i="2" s="1"/>
  <c r="J935" i="2"/>
  <c r="M935" i="2" s="1"/>
  <c r="J936" i="2"/>
  <c r="M936" i="2" s="1"/>
  <c r="J937" i="2"/>
  <c r="M937" i="2" s="1"/>
  <c r="J938" i="2"/>
  <c r="M938" i="2" s="1"/>
  <c r="J939" i="2"/>
  <c r="M939" i="2" s="1"/>
  <c r="J940" i="2"/>
  <c r="M940" i="2" s="1"/>
  <c r="J941" i="2"/>
  <c r="M941" i="2" s="1"/>
  <c r="J942" i="2"/>
  <c r="M942" i="2" s="1"/>
  <c r="J943" i="2"/>
  <c r="M943" i="2" s="1"/>
  <c r="J944" i="2"/>
  <c r="M944" i="2" s="1"/>
  <c r="J945" i="2"/>
  <c r="M945" i="2" s="1"/>
  <c r="J946" i="2"/>
  <c r="M946" i="2" s="1"/>
  <c r="J947" i="2"/>
  <c r="M947" i="2" s="1"/>
  <c r="J948" i="2"/>
  <c r="M948" i="2" s="1"/>
  <c r="A2366" i="12" l="1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I2" i="18"/>
  <c r="L2" i="18" s="1"/>
  <c r="I3" i="18"/>
  <c r="L3" i="18" s="1"/>
  <c r="I4" i="18"/>
  <c r="L4" i="18" s="1"/>
  <c r="I5" i="18"/>
  <c r="L5" i="18" s="1"/>
  <c r="I7" i="18"/>
  <c r="L7" i="18" s="1"/>
  <c r="I8" i="18"/>
  <c r="L8" i="18" s="1"/>
  <c r="I9" i="18"/>
  <c r="L9" i="18" s="1"/>
  <c r="I10" i="18"/>
  <c r="L10" i="18" s="1"/>
  <c r="I12" i="18"/>
  <c r="L12" i="18" s="1"/>
  <c r="I13" i="18"/>
  <c r="L13" i="18" s="1"/>
  <c r="I14" i="18"/>
  <c r="L14" i="18" s="1"/>
  <c r="I15" i="18"/>
  <c r="L15" i="18" s="1"/>
  <c r="I16" i="18"/>
  <c r="L16" i="18" s="1"/>
  <c r="I17" i="18"/>
  <c r="L17" i="18" s="1"/>
  <c r="I18" i="18"/>
  <c r="L18" i="18" s="1"/>
  <c r="I19" i="18"/>
  <c r="L19" i="18" s="1"/>
  <c r="I20" i="18"/>
  <c r="L20" i="18" s="1"/>
  <c r="I21" i="18"/>
  <c r="L21" i="18" s="1"/>
  <c r="I22" i="18"/>
  <c r="L22" i="18" s="1"/>
  <c r="I23" i="18"/>
  <c r="L23" i="18" s="1"/>
  <c r="I24" i="18"/>
  <c r="L24" i="18" s="1"/>
  <c r="I25" i="18"/>
  <c r="L25" i="18" s="1"/>
  <c r="I26" i="18"/>
  <c r="L26" i="18" s="1"/>
  <c r="I27" i="18"/>
  <c r="L27" i="18" s="1"/>
  <c r="I28" i="18"/>
  <c r="L28" i="18" s="1"/>
  <c r="I29" i="18"/>
  <c r="L29" i="18" s="1"/>
  <c r="I30" i="18"/>
  <c r="L30" i="18" s="1"/>
  <c r="I31" i="18"/>
  <c r="L31" i="18" s="1"/>
  <c r="I32" i="18"/>
  <c r="L32" i="18" s="1"/>
  <c r="I33" i="18"/>
  <c r="L33" i="18" s="1"/>
  <c r="I34" i="18"/>
  <c r="L34" i="18" s="1"/>
  <c r="I35" i="18"/>
  <c r="L35" i="18" s="1"/>
  <c r="I36" i="18"/>
  <c r="L36" i="18" s="1"/>
  <c r="I37" i="18"/>
  <c r="L37" i="18" s="1"/>
  <c r="I38" i="18"/>
  <c r="L38" i="18" s="1"/>
  <c r="I40" i="18"/>
  <c r="L40" i="18" s="1"/>
  <c r="I41" i="18"/>
  <c r="L41" i="18" s="1"/>
  <c r="I42" i="18"/>
  <c r="L42" i="18" s="1"/>
  <c r="I43" i="18"/>
  <c r="L43" i="18" s="1"/>
  <c r="I44" i="18"/>
  <c r="L44" i="18" s="1"/>
  <c r="I45" i="18"/>
  <c r="L45" i="18" s="1"/>
  <c r="I46" i="18"/>
  <c r="L46" i="18" s="1"/>
  <c r="I47" i="18"/>
  <c r="L47" i="18" s="1"/>
  <c r="I48" i="18"/>
  <c r="L48" i="18" s="1"/>
  <c r="I49" i="18"/>
  <c r="L49" i="18" s="1"/>
  <c r="I50" i="18"/>
  <c r="L50" i="18" s="1"/>
  <c r="I51" i="18"/>
  <c r="L51" i="18" s="1"/>
  <c r="I53" i="18"/>
  <c r="L53" i="18" s="1"/>
  <c r="I54" i="18"/>
  <c r="L54" i="18" s="1"/>
  <c r="I55" i="18"/>
  <c r="L55" i="18" s="1"/>
  <c r="I56" i="18"/>
  <c r="L56" i="18" s="1"/>
  <c r="I57" i="18"/>
  <c r="L57" i="18" s="1"/>
  <c r="I58" i="18"/>
  <c r="L58" i="18" s="1"/>
  <c r="I59" i="18"/>
  <c r="L59" i="18" s="1"/>
  <c r="I60" i="18"/>
  <c r="L60" i="18" s="1"/>
  <c r="I61" i="18"/>
  <c r="L61" i="18" s="1"/>
  <c r="I62" i="18"/>
  <c r="L62" i="18" s="1"/>
  <c r="I63" i="18"/>
  <c r="L63" i="18" s="1"/>
  <c r="I64" i="18"/>
  <c r="L64" i="18" s="1"/>
  <c r="I65" i="18"/>
  <c r="L65" i="18" s="1"/>
  <c r="I66" i="18"/>
  <c r="L66" i="18" s="1"/>
  <c r="I67" i="18"/>
  <c r="L67" i="18" s="1"/>
  <c r="I68" i="18"/>
  <c r="L68" i="18" s="1"/>
  <c r="I69" i="18"/>
  <c r="L69" i="18" s="1"/>
  <c r="I70" i="18"/>
  <c r="L70" i="18" s="1"/>
  <c r="I71" i="18"/>
  <c r="L71" i="18" s="1"/>
  <c r="I72" i="18"/>
  <c r="L72" i="18" s="1"/>
  <c r="I73" i="18"/>
  <c r="L73" i="18" s="1"/>
  <c r="I74" i="18"/>
  <c r="L74" i="18" s="1"/>
  <c r="I75" i="18"/>
  <c r="L75" i="18" s="1"/>
  <c r="I76" i="18"/>
  <c r="L76" i="18" s="1"/>
  <c r="I78" i="18"/>
  <c r="L78" i="18" s="1"/>
  <c r="I79" i="18"/>
  <c r="L79" i="18" s="1"/>
  <c r="I80" i="18"/>
  <c r="L80" i="18" s="1"/>
  <c r="I81" i="18"/>
  <c r="L81" i="18" s="1"/>
  <c r="I82" i="18"/>
  <c r="L82" i="18" s="1"/>
  <c r="I83" i="18"/>
  <c r="L83" i="18" s="1"/>
  <c r="I84" i="18"/>
  <c r="L84" i="18" s="1"/>
  <c r="I85" i="18"/>
  <c r="L85" i="18" s="1"/>
  <c r="I86" i="18"/>
  <c r="L86" i="18" s="1"/>
  <c r="I87" i="18"/>
  <c r="L87" i="18" s="1"/>
  <c r="I88" i="18"/>
  <c r="L88" i="18" s="1"/>
  <c r="I89" i="18"/>
  <c r="L89" i="18" s="1"/>
  <c r="I90" i="18"/>
  <c r="L90" i="18" s="1"/>
  <c r="I91" i="18"/>
  <c r="L91" i="18" s="1"/>
  <c r="I92" i="18"/>
  <c r="L92" i="18" s="1"/>
  <c r="I93" i="18"/>
  <c r="L93" i="18" s="1"/>
  <c r="I95" i="18"/>
  <c r="L95" i="18" s="1"/>
  <c r="I96" i="18"/>
  <c r="L96" i="18" s="1"/>
  <c r="I97" i="18"/>
  <c r="L97" i="18" s="1"/>
  <c r="I98" i="18"/>
  <c r="L98" i="18" s="1"/>
  <c r="I99" i="18"/>
  <c r="L99" i="18" s="1"/>
  <c r="I100" i="18"/>
  <c r="L100" i="18" s="1"/>
  <c r="I101" i="18"/>
  <c r="L101" i="18" s="1"/>
  <c r="I102" i="18"/>
  <c r="L102" i="18" s="1"/>
  <c r="I103" i="18"/>
  <c r="L103" i="18" s="1"/>
  <c r="I104" i="18"/>
  <c r="L104" i="18" s="1"/>
  <c r="I105" i="18"/>
  <c r="L105" i="18" s="1"/>
  <c r="I106" i="18"/>
  <c r="L106" i="18" s="1"/>
  <c r="I107" i="18"/>
  <c r="L107" i="18" s="1"/>
  <c r="I108" i="18"/>
  <c r="L108" i="18" s="1"/>
  <c r="I109" i="18"/>
  <c r="L109" i="18" s="1"/>
  <c r="I110" i="18"/>
  <c r="L110" i="18" s="1"/>
  <c r="I111" i="18"/>
  <c r="L111" i="18" s="1"/>
  <c r="I112" i="18"/>
  <c r="L112" i="18" s="1"/>
  <c r="I113" i="18"/>
  <c r="L113" i="18" s="1"/>
  <c r="I114" i="18"/>
  <c r="L114" i="18" s="1"/>
  <c r="I116" i="18"/>
  <c r="L116" i="18" s="1"/>
  <c r="I117" i="18"/>
  <c r="L117" i="18" s="1"/>
  <c r="I118" i="18"/>
  <c r="L118" i="18" s="1"/>
  <c r="I119" i="18"/>
  <c r="L119" i="18" s="1"/>
  <c r="I120" i="18"/>
  <c r="L120" i="18" s="1"/>
  <c r="I121" i="18"/>
  <c r="L121" i="18" s="1"/>
  <c r="I122" i="18"/>
  <c r="L122" i="18" s="1"/>
  <c r="I123" i="18"/>
  <c r="L123" i="18" s="1"/>
  <c r="I124" i="18"/>
  <c r="L124" i="18" s="1"/>
  <c r="I125" i="18"/>
  <c r="L125" i="18" s="1"/>
  <c r="I126" i="18"/>
  <c r="L126" i="18" s="1"/>
  <c r="I127" i="18"/>
  <c r="L127" i="18" s="1"/>
  <c r="I128" i="18"/>
  <c r="L128" i="18" s="1"/>
  <c r="I129" i="18"/>
  <c r="L129" i="18" s="1"/>
  <c r="I130" i="18"/>
  <c r="L130" i="18" s="1"/>
  <c r="I131" i="18"/>
  <c r="L131" i="18" s="1"/>
  <c r="I133" i="18"/>
  <c r="L133" i="18" s="1"/>
  <c r="I134" i="18"/>
  <c r="L134" i="18" s="1"/>
  <c r="I135" i="18"/>
  <c r="L135" i="18" s="1"/>
  <c r="I136" i="18"/>
  <c r="L136" i="18" s="1"/>
  <c r="I137" i="18"/>
  <c r="L137" i="18" s="1"/>
  <c r="I138" i="18"/>
  <c r="L138" i="18" s="1"/>
  <c r="I139" i="18"/>
  <c r="L139" i="18" s="1"/>
  <c r="I140" i="18"/>
  <c r="L140" i="18" s="1"/>
  <c r="I141" i="18"/>
  <c r="L141" i="18" s="1"/>
  <c r="I142" i="18"/>
  <c r="L142" i="18" s="1"/>
  <c r="I143" i="18"/>
  <c r="L143" i="18" s="1"/>
  <c r="I144" i="18"/>
  <c r="L144" i="18" s="1"/>
  <c r="I145" i="18"/>
  <c r="L145" i="18" s="1"/>
  <c r="I146" i="18"/>
  <c r="L146" i="18" s="1"/>
  <c r="I147" i="18"/>
  <c r="L147" i="18" s="1"/>
  <c r="I148" i="18"/>
  <c r="L148" i="18" s="1"/>
  <c r="I149" i="18"/>
  <c r="L149" i="18" s="1"/>
  <c r="I150" i="18"/>
  <c r="L150" i="18" s="1"/>
  <c r="I151" i="18"/>
  <c r="L151" i="18" s="1"/>
  <c r="I152" i="18"/>
  <c r="L152" i="18" s="1"/>
  <c r="I154" i="18"/>
  <c r="L154" i="18" s="1"/>
  <c r="I155" i="18"/>
  <c r="L155" i="18" s="1"/>
  <c r="I156" i="18"/>
  <c r="L156" i="18" s="1"/>
  <c r="I157" i="18"/>
  <c r="L157" i="18" s="1"/>
  <c r="I158" i="18"/>
  <c r="L158" i="18" s="1"/>
  <c r="I159" i="18"/>
  <c r="L159" i="18" s="1"/>
  <c r="I160" i="18"/>
  <c r="L160" i="18" s="1"/>
  <c r="I161" i="18"/>
  <c r="L161" i="18" s="1"/>
  <c r="I162" i="18"/>
  <c r="L162" i="18" s="1"/>
  <c r="I163" i="18"/>
  <c r="L163" i="18" s="1"/>
  <c r="I164" i="18"/>
  <c r="L164" i="18" s="1"/>
  <c r="I165" i="18"/>
  <c r="L165" i="18" s="1"/>
  <c r="I166" i="18"/>
  <c r="L166" i="18" s="1"/>
  <c r="I167" i="18"/>
  <c r="L167" i="18" s="1"/>
  <c r="I168" i="18"/>
  <c r="L168" i="18" s="1"/>
  <c r="I169" i="18"/>
  <c r="L169" i="18" s="1"/>
  <c r="E782" i="18"/>
  <c r="J782" i="18"/>
  <c r="L782" i="18" l="1"/>
  <c r="B1444" i="1" l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J1444" i="1"/>
  <c r="M1444" i="1" s="1"/>
  <c r="J1445" i="1"/>
  <c r="M1445" i="1" s="1"/>
  <c r="J1446" i="1"/>
  <c r="M1446" i="1" s="1"/>
  <c r="J1447" i="1"/>
  <c r="M1447" i="1" s="1"/>
  <c r="J1448" i="1"/>
  <c r="M1448" i="1" s="1"/>
  <c r="J1449" i="1"/>
  <c r="M1449" i="1" s="1"/>
  <c r="J1450" i="1"/>
  <c r="M1450" i="1" s="1"/>
  <c r="J1451" i="1"/>
  <c r="M1451" i="1" s="1"/>
  <c r="J1452" i="1"/>
  <c r="M1452" i="1" s="1"/>
  <c r="J1453" i="1"/>
  <c r="M1453" i="1" s="1"/>
  <c r="J1454" i="1"/>
  <c r="M1454" i="1" s="1"/>
  <c r="J1455" i="1"/>
  <c r="M1455" i="1" s="1"/>
  <c r="J1456" i="1"/>
  <c r="M1456" i="1" s="1"/>
  <c r="J1457" i="1"/>
  <c r="M1457" i="1" s="1"/>
  <c r="J1458" i="1"/>
  <c r="M1458" i="1" s="1"/>
  <c r="J1459" i="1"/>
  <c r="M1459" i="1" s="1"/>
  <c r="J1460" i="1"/>
  <c r="M1460" i="1" s="1"/>
  <c r="J1461" i="1"/>
  <c r="M1461" i="1" s="1"/>
  <c r="J1462" i="1"/>
  <c r="M1462" i="1" s="1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J917" i="2"/>
  <c r="M917" i="2" s="1"/>
  <c r="J918" i="2"/>
  <c r="M918" i="2" s="1"/>
  <c r="J919" i="2"/>
  <c r="M919" i="2" s="1"/>
  <c r="J920" i="2"/>
  <c r="M920" i="2" s="1"/>
  <c r="J921" i="2"/>
  <c r="M921" i="2" s="1"/>
  <c r="J922" i="2"/>
  <c r="M922" i="2" s="1"/>
  <c r="J923" i="2"/>
  <c r="M923" i="2" s="1"/>
  <c r="J924" i="2"/>
  <c r="M924" i="2" s="1"/>
  <c r="J925" i="2"/>
  <c r="M925" i="2" s="1"/>
  <c r="J926" i="2"/>
  <c r="M926" i="2" s="1"/>
  <c r="J927" i="2"/>
  <c r="M927" i="2" s="1"/>
  <c r="J928" i="2"/>
  <c r="M928" i="2" s="1"/>
  <c r="J929" i="2"/>
  <c r="M929" i="2" s="1"/>
  <c r="J930" i="2"/>
  <c r="M930" i="2" s="1"/>
  <c r="J931" i="2"/>
  <c r="M931" i="2" s="1"/>
  <c r="B915" i="2" l="1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J1429" i="1"/>
  <c r="J1412" i="1" l="1"/>
  <c r="A2188" i="12" l="1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B1365" i="1"/>
  <c r="J1365" i="1"/>
  <c r="M1365" i="1" s="1"/>
  <c r="B1356" i="1"/>
  <c r="J1356" i="1"/>
  <c r="M1356" i="1" s="1"/>
  <c r="B1352" i="1"/>
  <c r="J1352" i="1"/>
  <c r="M1352" i="1" s="1"/>
  <c r="B1348" i="1"/>
  <c r="J1348" i="1"/>
  <c r="M1348" i="1" s="1"/>
  <c r="B1342" i="1"/>
  <c r="J1342" i="1"/>
  <c r="M1342" i="1" s="1"/>
  <c r="B1338" i="1"/>
  <c r="A2175" i="12" l="1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J1338" i="1"/>
  <c r="M1338" i="1" s="1"/>
  <c r="B1333" i="1"/>
  <c r="J1333" i="1"/>
  <c r="M1333" i="1" s="1"/>
  <c r="B1328" i="1"/>
  <c r="J1328" i="1"/>
  <c r="M1328" i="1" s="1"/>
  <c r="B1325" i="1"/>
  <c r="J1325" i="1"/>
  <c r="M1325" i="1" s="1"/>
  <c r="B1321" i="1"/>
  <c r="J1321" i="1"/>
  <c r="M1321" i="1" s="1"/>
  <c r="B1317" i="1"/>
  <c r="J1317" i="1"/>
  <c r="M1317" i="1" s="1"/>
  <c r="J1314" i="1" l="1"/>
  <c r="M1314" i="1" s="1"/>
  <c r="J1313" i="1"/>
  <c r="M1313" i="1" s="1"/>
  <c r="J1312" i="1"/>
  <c r="M1312" i="1" s="1"/>
  <c r="J1311" i="1"/>
  <c r="M1311" i="1" s="1"/>
  <c r="J1310" i="1"/>
  <c r="M1310" i="1" s="1"/>
  <c r="J1309" i="1"/>
  <c r="M1309" i="1" s="1"/>
  <c r="J1308" i="1"/>
  <c r="M1308" i="1" s="1"/>
  <c r="J1307" i="1"/>
  <c r="M1307" i="1" s="1"/>
  <c r="J1306" i="1"/>
  <c r="M1306" i="1" s="1"/>
  <c r="J1305" i="1"/>
  <c r="M1305" i="1" s="1"/>
  <c r="J1304" i="1"/>
  <c r="M1304" i="1" s="1"/>
  <c r="J1303" i="1"/>
  <c r="M1303" i="1" s="1"/>
  <c r="J1302" i="1"/>
  <c r="M1302" i="1" s="1"/>
  <c r="J1300" i="1"/>
  <c r="M1300" i="1" s="1"/>
  <c r="J1299" i="1"/>
  <c r="M1299" i="1" s="1"/>
  <c r="J1298" i="1"/>
  <c r="M1298" i="1" s="1"/>
  <c r="J1297" i="1"/>
  <c r="M1297" i="1" s="1"/>
  <c r="J1296" i="1"/>
  <c r="M1296" i="1" s="1"/>
  <c r="J1295" i="1"/>
  <c r="M1295" i="1" s="1"/>
  <c r="J1294" i="1"/>
  <c r="M1294" i="1" s="1"/>
  <c r="J1293" i="1"/>
  <c r="M1293" i="1" s="1"/>
  <c r="J1292" i="1"/>
  <c r="M1292" i="1" s="1"/>
  <c r="J1301" i="1"/>
  <c r="M1301" i="1" s="1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1318" i="1" l="1"/>
  <c r="E49" i="17"/>
  <c r="Q44" i="17"/>
  <c r="P44" i="17"/>
  <c r="Q43" i="17"/>
  <c r="P43" i="17"/>
  <c r="Q42" i="17"/>
  <c r="P42" i="17"/>
  <c r="Q41" i="17"/>
  <c r="P41" i="17"/>
  <c r="Q40" i="17"/>
  <c r="P40" i="17"/>
  <c r="Q39" i="17"/>
  <c r="P39" i="17"/>
  <c r="Q38" i="17"/>
  <c r="P38" i="17"/>
  <c r="Q37" i="17"/>
  <c r="P37" i="17"/>
  <c r="Q36" i="17"/>
  <c r="P36" i="17"/>
  <c r="Q35" i="17"/>
  <c r="P35" i="17"/>
  <c r="Q34" i="17"/>
  <c r="P34" i="17"/>
  <c r="Q33" i="17"/>
  <c r="P33" i="17"/>
  <c r="Q32" i="17"/>
  <c r="P32" i="17"/>
  <c r="Q31" i="17"/>
  <c r="P31" i="17"/>
  <c r="Q30" i="17"/>
  <c r="P30" i="17"/>
  <c r="B1443" i="1" l="1"/>
  <c r="J1443" i="1"/>
  <c r="M1443" i="1" s="1"/>
  <c r="B1285" i="1"/>
  <c r="J1285" i="1"/>
  <c r="M1285" i="1" s="1"/>
  <c r="B1286" i="1"/>
  <c r="J1286" i="1"/>
  <c r="M1286" i="1" s="1"/>
  <c r="B1276" i="1"/>
  <c r="J1276" i="1"/>
  <c r="M1276" i="1" s="1"/>
  <c r="B1273" i="1"/>
  <c r="J1273" i="1"/>
  <c r="M1273" i="1" s="1"/>
  <c r="B1270" i="1"/>
  <c r="J1270" i="1"/>
  <c r="M1270" i="1" s="1"/>
  <c r="J1264" i="1" l="1"/>
  <c r="M1264" i="1" s="1"/>
  <c r="J1265" i="1"/>
  <c r="M1265" i="1" s="1"/>
  <c r="J1266" i="1"/>
  <c r="M1266" i="1" s="1"/>
  <c r="B683" i="2" l="1"/>
  <c r="B269" i="2"/>
  <c r="B11" i="2"/>
  <c r="B312" i="2"/>
  <c r="B10" i="2"/>
  <c r="B682" i="2"/>
  <c r="B170" i="2"/>
  <c r="B709" i="2"/>
  <c r="B405" i="2"/>
  <c r="B33" i="2"/>
  <c r="B49" i="2"/>
  <c r="B485" i="2"/>
  <c r="B1203" i="1"/>
  <c r="B1155" i="1"/>
  <c r="B1030" i="1"/>
  <c r="B935" i="1"/>
  <c r="B909" i="1"/>
  <c r="B885" i="1"/>
  <c r="B839" i="1"/>
  <c r="B811" i="1"/>
  <c r="B727" i="1"/>
  <c r="B700" i="1"/>
  <c r="B59" i="1"/>
  <c r="B21" i="1"/>
  <c r="B6" i="1"/>
  <c r="B357" i="1"/>
  <c r="B292" i="1"/>
  <c r="B233" i="1"/>
  <c r="B137" i="1"/>
  <c r="B106" i="1"/>
  <c r="B1230" i="1"/>
  <c r="B1186" i="1"/>
  <c r="B1153" i="1"/>
  <c r="B1125" i="1"/>
  <c r="B78" i="1"/>
  <c r="B1057" i="1"/>
  <c r="B624" i="1"/>
  <c r="B605" i="1"/>
  <c r="B554" i="1"/>
  <c r="B464" i="1"/>
  <c r="B409" i="1"/>
  <c r="B386" i="1"/>
  <c r="B345" i="1"/>
  <c r="B323" i="1"/>
  <c r="B199" i="1"/>
  <c r="B161" i="1"/>
  <c r="B136" i="1"/>
  <c r="B1257" i="1"/>
  <c r="B1221" i="1"/>
  <c r="B1191" i="1"/>
  <c r="B1158" i="1"/>
  <c r="B1107" i="1"/>
  <c r="B40" i="1"/>
  <c r="B1077" i="1"/>
  <c r="B1039" i="1"/>
  <c r="B1015" i="1"/>
  <c r="B977" i="1"/>
  <c r="B911" i="1"/>
  <c r="B862" i="1"/>
  <c r="B824" i="1"/>
  <c r="B781" i="1"/>
  <c r="B769" i="1"/>
  <c r="B746" i="1"/>
  <c r="B660" i="1"/>
  <c r="B613" i="1"/>
  <c r="B562" i="1"/>
  <c r="B516" i="1"/>
  <c r="B493" i="1"/>
  <c r="B453" i="1"/>
  <c r="B279" i="1"/>
  <c r="B252" i="1"/>
  <c r="B226" i="1"/>
  <c r="B206" i="1"/>
  <c r="B155" i="1"/>
  <c r="B141" i="1"/>
  <c r="B1254" i="1"/>
  <c r="B1166" i="1"/>
  <c r="B1146" i="1"/>
  <c r="B62" i="1"/>
  <c r="B36" i="1"/>
  <c r="B1043" i="1"/>
  <c r="B1038" i="1"/>
  <c r="B920" i="1"/>
  <c r="B908" i="1"/>
  <c r="B881" i="1"/>
  <c r="B834" i="1"/>
  <c r="B821" i="1"/>
  <c r="B790" i="1"/>
  <c r="B764" i="1"/>
  <c r="B742" i="1"/>
  <c r="B697" i="1"/>
  <c r="B680" i="1"/>
  <c r="B655" i="1"/>
  <c r="B625" i="1"/>
  <c r="B602" i="1"/>
  <c r="B574" i="1"/>
  <c r="B545" i="1"/>
  <c r="B525" i="1"/>
  <c r="B497" i="1"/>
  <c r="B455" i="1"/>
  <c r="B434" i="1"/>
  <c r="B380" i="1"/>
  <c r="B359" i="1"/>
  <c r="B290" i="1"/>
  <c r="B230" i="1"/>
  <c r="B164" i="1"/>
  <c r="B133" i="1"/>
  <c r="B1247" i="1"/>
  <c r="B1227" i="1"/>
  <c r="B1150" i="1"/>
  <c r="B1126" i="1"/>
  <c r="B1075" i="1"/>
  <c r="B1044" i="1"/>
  <c r="B1032" i="1"/>
  <c r="B888" i="1"/>
  <c r="B856" i="1"/>
  <c r="B828" i="1"/>
  <c r="B788" i="1"/>
  <c r="B770" i="1"/>
  <c r="B741" i="1"/>
  <c r="B696" i="1"/>
  <c r="B674" i="1"/>
  <c r="B636" i="1"/>
  <c r="B609" i="1"/>
  <c r="B502" i="1"/>
  <c r="B471" i="1"/>
  <c r="B457" i="1"/>
  <c r="B368" i="1"/>
  <c r="B358" i="1"/>
  <c r="B318" i="1"/>
  <c r="B258" i="1"/>
  <c r="B225" i="1"/>
  <c r="B200" i="1"/>
  <c r="B171" i="1"/>
  <c r="B121" i="1"/>
  <c r="B107" i="1"/>
  <c r="B1229" i="1"/>
  <c r="B1192" i="1"/>
  <c r="B993" i="1"/>
  <c r="B979" i="1"/>
  <c r="B934" i="1"/>
  <c r="B931" i="1"/>
  <c r="B907" i="1"/>
  <c r="B855" i="1"/>
  <c r="B798" i="1"/>
  <c r="B785" i="1"/>
  <c r="B751" i="1"/>
  <c r="B743" i="1"/>
  <c r="B720" i="1"/>
  <c r="B695" i="1"/>
  <c r="B671" i="1"/>
  <c r="B654" i="1"/>
  <c r="B626" i="1"/>
  <c r="B600" i="1"/>
  <c r="B577" i="1"/>
  <c r="B528" i="1"/>
  <c r="B526" i="1"/>
  <c r="B463" i="1"/>
  <c r="B456" i="1"/>
  <c r="B410" i="1"/>
  <c r="B381" i="1"/>
  <c r="B348" i="1"/>
  <c r="B299" i="1"/>
  <c r="B291" i="1"/>
  <c r="B264" i="1"/>
  <c r="B204" i="1"/>
  <c r="B166" i="1"/>
  <c r="B1222" i="1"/>
  <c r="B1176" i="1"/>
  <c r="B82" i="1"/>
  <c r="B77" i="1"/>
  <c r="B14" i="1"/>
  <c r="B1040" i="1"/>
  <c r="B1010" i="1"/>
  <c r="B929" i="1"/>
  <c r="B910" i="1"/>
  <c r="B893" i="1"/>
  <c r="B860" i="1"/>
  <c r="B818" i="1"/>
  <c r="B800" i="1"/>
  <c r="B789" i="1"/>
  <c r="B758" i="1"/>
  <c r="B745" i="1"/>
  <c r="B668" i="1"/>
  <c r="B657" i="1"/>
  <c r="B630" i="1"/>
  <c r="B583" i="1"/>
  <c r="B550" i="1"/>
  <c r="B353" i="1"/>
  <c r="B242" i="1"/>
  <c r="B227" i="1"/>
  <c r="B197" i="1"/>
  <c r="B145" i="1"/>
  <c r="B69" i="1"/>
  <c r="B41" i="1"/>
  <c r="B8" i="1"/>
  <c r="B669" i="1"/>
  <c r="B659" i="1"/>
  <c r="B628" i="1"/>
  <c r="B549" i="1"/>
  <c r="B482" i="1"/>
  <c r="B421" i="1"/>
  <c r="B405" i="1"/>
  <c r="B350" i="1"/>
  <c r="B293" i="1"/>
  <c r="B224" i="1"/>
  <c r="B203" i="1"/>
  <c r="B131" i="1"/>
  <c r="B1251" i="1"/>
  <c r="B1232" i="1"/>
  <c r="B49" i="1"/>
  <c r="B1076" i="1"/>
  <c r="B1050" i="1"/>
  <c r="B728" i="1"/>
  <c r="B698" i="1"/>
  <c r="B579" i="1"/>
  <c r="B411" i="1"/>
  <c r="B391" i="1"/>
  <c r="B319" i="1"/>
  <c r="B278" i="1"/>
  <c r="B263" i="1"/>
  <c r="B142" i="1"/>
  <c r="B1250" i="1"/>
  <c r="B1233" i="1"/>
  <c r="B1151" i="1"/>
  <c r="B1116" i="1"/>
  <c r="B72" i="1"/>
  <c r="B1002" i="1"/>
  <c r="B985" i="1"/>
  <c r="B916" i="1"/>
  <c r="B886" i="1"/>
  <c r="B864" i="1"/>
  <c r="B840" i="1"/>
  <c r="B819" i="1"/>
  <c r="B783" i="1"/>
  <c r="B768" i="1"/>
  <c r="B704" i="1"/>
  <c r="B143" i="1"/>
  <c r="B104" i="1"/>
  <c r="B1236" i="1"/>
  <c r="B1202" i="1"/>
  <c r="B1162" i="1"/>
  <c r="B50" i="1"/>
  <c r="B1060" i="1"/>
  <c r="B1053" i="1"/>
  <c r="B988" i="1"/>
  <c r="B971" i="1"/>
  <c r="B948" i="1"/>
  <c r="B932" i="1"/>
  <c r="B866" i="1"/>
  <c r="B837" i="1"/>
  <c r="B829" i="1"/>
  <c r="B762" i="1"/>
  <c r="B733" i="1"/>
  <c r="B715" i="1"/>
  <c r="B703" i="1"/>
  <c r="B681" i="1"/>
  <c r="B658" i="1"/>
  <c r="B635" i="1"/>
  <c r="B611" i="1"/>
  <c r="B584" i="1"/>
  <c r="B552" i="1"/>
  <c r="B503" i="1"/>
  <c r="B478" i="1"/>
  <c r="B458" i="1"/>
  <c r="B436" i="1"/>
  <c r="B414" i="1"/>
  <c r="B384" i="1"/>
  <c r="B346" i="1"/>
  <c r="B322" i="1"/>
  <c r="B285" i="1"/>
  <c r="B247" i="1"/>
  <c r="B231" i="1"/>
  <c r="B194" i="1"/>
  <c r="B165" i="1"/>
  <c r="B114" i="1"/>
  <c r="B109" i="1"/>
  <c r="B1252" i="1"/>
  <c r="B1223" i="1"/>
  <c r="B1194" i="1"/>
  <c r="B47" i="1"/>
  <c r="B16" i="1"/>
  <c r="B672" i="1"/>
  <c r="B649" i="1"/>
  <c r="B608" i="1"/>
  <c r="B581" i="1"/>
  <c r="B551" i="1"/>
  <c r="B435" i="1"/>
  <c r="B401" i="1"/>
  <c r="B372" i="1"/>
  <c r="B344" i="1"/>
  <c r="B321" i="1"/>
  <c r="B289" i="1"/>
  <c r="B261" i="1"/>
  <c r="B236" i="1"/>
  <c r="B196" i="1"/>
  <c r="B170" i="1"/>
  <c r="B118" i="1"/>
  <c r="B1209" i="1"/>
  <c r="B1200" i="1"/>
  <c r="B1120" i="1"/>
  <c r="B76" i="1"/>
  <c r="B37" i="1"/>
  <c r="B5" i="1"/>
  <c r="B1074" i="1"/>
  <c r="B1056" i="1"/>
  <c r="B1023" i="1"/>
  <c r="B940" i="1"/>
  <c r="B923" i="1"/>
  <c r="B912" i="1"/>
  <c r="B883" i="1"/>
  <c r="B833" i="1"/>
  <c r="B786" i="1"/>
  <c r="B760" i="1"/>
  <c r="B731" i="1"/>
  <c r="B724" i="1"/>
  <c r="B701" i="1"/>
  <c r="B679" i="1"/>
  <c r="B651" i="1"/>
  <c r="B632" i="1"/>
  <c r="B606" i="1"/>
  <c r="B569" i="1"/>
  <c r="B556" i="1"/>
  <c r="B513" i="1"/>
  <c r="B459" i="1"/>
  <c r="B383" i="1"/>
  <c r="B298" i="1"/>
  <c r="B287" i="1"/>
  <c r="B262" i="1"/>
  <c r="B228" i="1"/>
  <c r="B191" i="1"/>
  <c r="B163" i="1"/>
  <c r="B132" i="1"/>
  <c r="B95" i="1"/>
  <c r="B64" i="1"/>
  <c r="B43" i="1"/>
  <c r="B7" i="1"/>
  <c r="B982" i="1"/>
  <c r="B917" i="1"/>
  <c r="B891" i="1"/>
  <c r="B861" i="1"/>
  <c r="B826" i="1"/>
  <c r="B795" i="1"/>
  <c r="B734" i="1"/>
  <c r="B677" i="1"/>
  <c r="B631" i="1"/>
  <c r="B593" i="1"/>
  <c r="B580" i="1"/>
  <c r="B557" i="1"/>
  <c r="B522" i="1"/>
  <c r="B504" i="1"/>
  <c r="B477" i="1"/>
  <c r="B355" i="1"/>
  <c r="B316" i="1"/>
  <c r="B288" i="1"/>
  <c r="B266" i="1"/>
  <c r="B229" i="1"/>
  <c r="B201" i="1"/>
  <c r="B140" i="1"/>
  <c r="B1263" i="1"/>
  <c r="B1189" i="1"/>
  <c r="B85" i="1"/>
  <c r="B75" i="1"/>
  <c r="B38" i="1"/>
  <c r="B1069" i="1"/>
  <c r="B1049" i="1"/>
  <c r="B1005" i="1"/>
  <c r="B969" i="1"/>
  <c r="B494" i="1"/>
  <c r="B470" i="1"/>
  <c r="B354" i="1"/>
  <c r="B234" i="1"/>
  <c r="B193" i="1"/>
  <c r="B168" i="1"/>
  <c r="B129" i="1"/>
  <c r="B101" i="1"/>
  <c r="B1093" i="1"/>
  <c r="B1072" i="1"/>
  <c r="B1022" i="1"/>
  <c r="B1012" i="1"/>
  <c r="B989" i="1"/>
  <c r="B957" i="1"/>
  <c r="B890" i="1"/>
  <c r="B838" i="1"/>
  <c r="B816" i="1"/>
  <c r="B799" i="1"/>
  <c r="B793" i="1"/>
  <c r="B726" i="1"/>
  <c r="B702" i="1"/>
  <c r="B678" i="1"/>
  <c r="B652" i="1"/>
  <c r="B634" i="1"/>
  <c r="B610" i="1"/>
  <c r="B548" i="1"/>
  <c r="B505" i="1"/>
  <c r="B389" i="1"/>
  <c r="B349" i="1"/>
  <c r="B320" i="1"/>
  <c r="B277" i="1"/>
  <c r="B1154" i="1"/>
  <c r="B66" i="1"/>
  <c r="B48" i="1"/>
  <c r="B18" i="1"/>
  <c r="B1011" i="1"/>
  <c r="B986" i="1"/>
  <c r="B902" i="1"/>
  <c r="B887" i="1"/>
  <c r="B827" i="1"/>
  <c r="B791" i="1"/>
  <c r="B716" i="1"/>
  <c r="B699" i="1"/>
  <c r="B656" i="1"/>
  <c r="B629" i="1"/>
  <c r="B601" i="1"/>
  <c r="B575" i="1"/>
  <c r="B546" i="1"/>
  <c r="B507" i="1"/>
  <c r="B479" i="1"/>
  <c r="B460" i="1"/>
  <c r="B417" i="1"/>
  <c r="B412" i="1"/>
  <c r="B378" i="1"/>
  <c r="B313" i="1"/>
  <c r="B256" i="1"/>
  <c r="B237" i="1"/>
  <c r="B195" i="1"/>
  <c r="B139" i="1"/>
  <c r="B89" i="1"/>
  <c r="B63" i="1"/>
  <c r="B46" i="1"/>
  <c r="B484" i="1"/>
  <c r="B426" i="1"/>
  <c r="B379" i="1"/>
  <c r="B338" i="1"/>
  <c r="B1255" i="1"/>
  <c r="B1226" i="1"/>
  <c r="B1201" i="1"/>
  <c r="B1137" i="1"/>
  <c r="B1123" i="1"/>
  <c r="B44" i="1"/>
  <c r="B1068" i="1"/>
  <c r="B1054" i="1"/>
  <c r="B565" i="1"/>
  <c r="B547" i="1"/>
  <c r="B510" i="1"/>
  <c r="B480" i="1"/>
  <c r="B382" i="1"/>
  <c r="B352" i="1"/>
  <c r="B286" i="1"/>
  <c r="B257" i="1"/>
  <c r="B232" i="1"/>
  <c r="B198" i="1"/>
  <c r="B169" i="1"/>
  <c r="B1217" i="1"/>
  <c r="B1199" i="1"/>
  <c r="B1148" i="1"/>
  <c r="B1113" i="1"/>
  <c r="B73" i="1"/>
  <c r="B52" i="1"/>
  <c r="B1052" i="1"/>
  <c r="B1036" i="1"/>
  <c r="B878" i="1"/>
  <c r="B863" i="1"/>
  <c r="B767" i="1"/>
  <c r="B725" i="1"/>
  <c r="B705" i="1"/>
  <c r="B663" i="1"/>
  <c r="B653" i="1"/>
  <c r="B633" i="1"/>
  <c r="B612" i="1"/>
  <c r="B578" i="1"/>
  <c r="B553" i="1"/>
  <c r="B506" i="1"/>
  <c r="B472" i="1"/>
  <c r="B449" i="1"/>
  <c r="B415" i="1"/>
  <c r="B390" i="1"/>
  <c r="B324" i="1"/>
  <c r="B259" i="1"/>
  <c r="B235" i="1"/>
  <c r="B205" i="1"/>
  <c r="B157" i="1"/>
  <c r="B134" i="1"/>
  <c r="A2" i="12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A1998" i="12"/>
  <c r="A1999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E99" i="17"/>
  <c r="Q94" i="17"/>
  <c r="P94" i="17"/>
  <c r="Q93" i="17"/>
  <c r="P93" i="17"/>
  <c r="Q92" i="17"/>
  <c r="P92" i="17"/>
  <c r="Q91" i="17"/>
  <c r="P91" i="17"/>
  <c r="Q90" i="17"/>
  <c r="P90" i="17"/>
  <c r="Q89" i="17"/>
  <c r="P89" i="17"/>
  <c r="Q88" i="17"/>
  <c r="P88" i="17"/>
  <c r="Q87" i="17"/>
  <c r="P87" i="17"/>
  <c r="Q86" i="17"/>
  <c r="P86" i="17"/>
  <c r="Q85" i="17"/>
  <c r="P85" i="17"/>
  <c r="Q84" i="17"/>
  <c r="P84" i="17"/>
  <c r="Q83" i="17"/>
  <c r="P83" i="17"/>
  <c r="Q82" i="17"/>
  <c r="P82" i="17"/>
  <c r="Q81" i="17"/>
  <c r="P81" i="17"/>
  <c r="Q80" i="17"/>
  <c r="P80" i="17"/>
  <c r="B9" i="2"/>
  <c r="B16" i="2"/>
  <c r="B34" i="2"/>
  <c r="B48" i="2"/>
  <c r="B100" i="2"/>
  <c r="B118" i="2"/>
  <c r="B119" i="2"/>
  <c r="B135" i="2"/>
  <c r="B153" i="2"/>
  <c r="B186" i="2"/>
  <c r="B188" i="2"/>
  <c r="B223" i="2"/>
  <c r="B253" i="2"/>
  <c r="B270" i="2"/>
  <c r="B283" i="2"/>
  <c r="B284" i="2"/>
  <c r="B299" i="2"/>
  <c r="B311" i="2"/>
  <c r="B344" i="2"/>
  <c r="B374" i="2"/>
  <c r="B389" i="2"/>
  <c r="B420" i="2"/>
  <c r="B451" i="2"/>
  <c r="B478" i="2"/>
  <c r="B503" i="2"/>
  <c r="B529" i="2"/>
  <c r="B547" i="2"/>
  <c r="B565" i="2"/>
  <c r="B577" i="2"/>
  <c r="B578" i="2"/>
  <c r="B586" i="2"/>
  <c r="B604" i="2"/>
  <c r="B605" i="2"/>
  <c r="B634" i="2"/>
  <c r="B647" i="2"/>
  <c r="B665" i="2"/>
  <c r="B697" i="2"/>
  <c r="B708" i="2"/>
  <c r="B722" i="2"/>
  <c r="B740" i="2"/>
  <c r="B752" i="2"/>
  <c r="B753" i="2"/>
  <c r="B767" i="2"/>
  <c r="B802" i="2"/>
  <c r="B3" i="1"/>
  <c r="B4" i="1"/>
  <c r="B9" i="1"/>
  <c r="B10" i="1"/>
  <c r="B11" i="1"/>
  <c r="B12" i="1"/>
  <c r="B13" i="1"/>
  <c r="B15" i="1"/>
  <c r="B17" i="1"/>
  <c r="B20" i="1"/>
  <c r="B23" i="1"/>
  <c r="B24" i="1"/>
  <c r="B26" i="1"/>
  <c r="B27" i="1"/>
  <c r="B31" i="1"/>
  <c r="B32" i="1"/>
  <c r="B33" i="1"/>
  <c r="B34" i="1"/>
  <c r="B35" i="1"/>
  <c r="B42" i="1"/>
  <c r="B45" i="1"/>
  <c r="B51" i="1"/>
  <c r="B53" i="1"/>
  <c r="B54" i="1"/>
  <c r="B55" i="1"/>
  <c r="B56" i="1"/>
  <c r="B58" i="1"/>
  <c r="B65" i="1"/>
  <c r="B67" i="1"/>
  <c r="B68" i="1"/>
  <c r="B70" i="1"/>
  <c r="B71" i="1"/>
  <c r="B80" i="1"/>
  <c r="B81" i="1"/>
  <c r="B83" i="1"/>
  <c r="B84" i="1"/>
  <c r="B86" i="1"/>
  <c r="B87" i="1"/>
  <c r="B88" i="1"/>
  <c r="B90" i="1"/>
  <c r="B92" i="1"/>
  <c r="B93" i="1"/>
  <c r="B94" i="1"/>
  <c r="B96" i="1"/>
  <c r="B97" i="1"/>
  <c r="B98" i="1"/>
  <c r="B99" i="1"/>
  <c r="B100" i="1"/>
  <c r="B102" i="1"/>
  <c r="B103" i="1"/>
  <c r="B105" i="1"/>
  <c r="B108" i="1"/>
  <c r="B110" i="1"/>
  <c r="B111" i="1"/>
  <c r="B112" i="1"/>
  <c r="B113" i="1"/>
  <c r="B115" i="1"/>
  <c r="B116" i="1"/>
  <c r="B120" i="1"/>
  <c r="B122" i="1"/>
  <c r="B123" i="1"/>
  <c r="B124" i="1"/>
  <c r="B125" i="1"/>
  <c r="B127" i="1"/>
  <c r="B146" i="1"/>
  <c r="B147" i="1"/>
  <c r="B149" i="1"/>
  <c r="B150" i="1"/>
  <c r="B151" i="1"/>
  <c r="B153" i="1"/>
  <c r="B154" i="1"/>
  <c r="B156" i="1"/>
  <c r="B158" i="1"/>
  <c r="B159" i="1"/>
  <c r="B160" i="1"/>
  <c r="B162" i="1"/>
  <c r="B173" i="1"/>
  <c r="B175" i="1"/>
  <c r="B176" i="1"/>
  <c r="B178" i="1"/>
  <c r="B179" i="1"/>
  <c r="B180" i="1"/>
  <c r="B181" i="1"/>
  <c r="B182" i="1"/>
  <c r="B184" i="1"/>
  <c r="B188" i="1"/>
  <c r="B190" i="1"/>
  <c r="B207" i="1"/>
  <c r="B208" i="1"/>
  <c r="B209" i="1"/>
  <c r="B210" i="1"/>
  <c r="B211" i="1"/>
  <c r="B212" i="1"/>
  <c r="B213" i="1"/>
  <c r="B214" i="1"/>
  <c r="B215" i="1"/>
  <c r="B216" i="1"/>
  <c r="B217" i="1"/>
  <c r="B219" i="1"/>
  <c r="B220" i="1"/>
  <c r="B221" i="1"/>
  <c r="B222" i="1"/>
  <c r="B223" i="1"/>
  <c r="B238" i="1"/>
  <c r="B239" i="1"/>
  <c r="B241" i="1"/>
  <c r="B243" i="1"/>
  <c r="B244" i="1"/>
  <c r="B246" i="1"/>
  <c r="B248" i="1"/>
  <c r="B249" i="1"/>
  <c r="B250" i="1"/>
  <c r="B251" i="1"/>
  <c r="B253" i="1"/>
  <c r="B254" i="1"/>
  <c r="B255" i="1"/>
  <c r="B268" i="1"/>
  <c r="B269" i="1"/>
  <c r="B270" i="1"/>
  <c r="B271" i="1"/>
  <c r="B272" i="1"/>
  <c r="B273" i="1"/>
  <c r="B274" i="1"/>
  <c r="B275" i="1"/>
  <c r="B276" i="1"/>
  <c r="B280" i="1"/>
  <c r="B281" i="1"/>
  <c r="B282" i="1"/>
  <c r="B283" i="1"/>
  <c r="B284" i="1"/>
  <c r="B294" i="1"/>
  <c r="B295" i="1"/>
  <c r="B297" i="1"/>
  <c r="B300" i="1"/>
  <c r="B301" i="1"/>
  <c r="B303" i="1"/>
  <c r="B304" i="1"/>
  <c r="B305" i="1"/>
  <c r="B306" i="1"/>
  <c r="B307" i="1"/>
  <c r="B308" i="1"/>
  <c r="B309" i="1"/>
  <c r="B310" i="1"/>
  <c r="B311" i="1"/>
  <c r="B312" i="1"/>
  <c r="B325" i="1"/>
  <c r="B326" i="1"/>
  <c r="B328" i="1"/>
  <c r="B329" i="1"/>
  <c r="B330" i="1"/>
  <c r="B331" i="1"/>
  <c r="B333" i="1"/>
  <c r="B334" i="1"/>
  <c r="B336" i="1"/>
  <c r="B337" i="1"/>
  <c r="B339" i="1"/>
  <c r="B341" i="1"/>
  <c r="B342" i="1"/>
  <c r="B347" i="1"/>
  <c r="B351" i="1"/>
  <c r="B361" i="1"/>
  <c r="B362" i="1"/>
  <c r="B363" i="1"/>
  <c r="B364" i="1"/>
  <c r="B365" i="1"/>
  <c r="B366" i="1"/>
  <c r="B369" i="1"/>
  <c r="B371" i="1"/>
  <c r="B374" i="1"/>
  <c r="B375" i="1"/>
  <c r="B376" i="1"/>
  <c r="B377" i="1"/>
  <c r="B392" i="1"/>
  <c r="B393" i="1"/>
  <c r="B397" i="1"/>
  <c r="B398" i="1"/>
  <c r="B399" i="1"/>
  <c r="B400" i="1"/>
  <c r="B402" i="1"/>
  <c r="B403" i="1"/>
  <c r="B404" i="1"/>
  <c r="B406" i="1"/>
  <c r="B407" i="1"/>
  <c r="B408" i="1"/>
  <c r="B416" i="1"/>
  <c r="B418" i="1"/>
  <c r="B419" i="1"/>
  <c r="B422" i="1"/>
  <c r="B423" i="1"/>
  <c r="B424" i="1"/>
  <c r="B425" i="1"/>
  <c r="B427" i="1"/>
  <c r="B428" i="1"/>
  <c r="B429" i="1"/>
  <c r="B430" i="1"/>
  <c r="B431" i="1"/>
  <c r="B432" i="1"/>
  <c r="B433" i="1"/>
  <c r="B437" i="1"/>
  <c r="B438" i="1"/>
  <c r="B439" i="1"/>
  <c r="B441" i="1"/>
  <c r="B442" i="1"/>
  <c r="B443" i="1"/>
  <c r="B444" i="1"/>
  <c r="B445" i="1"/>
  <c r="B446" i="1"/>
  <c r="B447" i="1"/>
  <c r="B448" i="1"/>
  <c r="B450" i="1"/>
  <c r="B451" i="1"/>
  <c r="B452" i="1"/>
  <c r="B454" i="1"/>
  <c r="B462" i="1"/>
  <c r="B465" i="1"/>
  <c r="B467" i="1"/>
  <c r="B468" i="1"/>
  <c r="B469" i="1"/>
  <c r="B473" i="1"/>
  <c r="B474" i="1"/>
  <c r="B475" i="1"/>
  <c r="B476" i="1"/>
  <c r="B485" i="1"/>
  <c r="B487" i="1"/>
  <c r="B488" i="1"/>
  <c r="B490" i="1"/>
  <c r="B491" i="1"/>
  <c r="B492" i="1"/>
  <c r="B495" i="1"/>
  <c r="B496" i="1"/>
  <c r="B498" i="1"/>
  <c r="B499" i="1"/>
  <c r="B500" i="1"/>
  <c r="B501" i="1"/>
  <c r="B508" i="1"/>
  <c r="B511" i="1"/>
  <c r="B512" i="1"/>
  <c r="B514" i="1"/>
  <c r="B515" i="1"/>
  <c r="B517" i="1"/>
  <c r="B518" i="1"/>
  <c r="B519" i="1"/>
  <c r="B520" i="1"/>
  <c r="B521" i="1"/>
  <c r="B523" i="1"/>
  <c r="B524" i="1"/>
  <c r="B527" i="1"/>
  <c r="B529" i="1"/>
  <c r="B530" i="1"/>
  <c r="B531" i="1"/>
  <c r="B533" i="1"/>
  <c r="B534" i="1"/>
  <c r="B535" i="1"/>
  <c r="B536" i="1"/>
  <c r="B537" i="1"/>
  <c r="B538" i="1"/>
  <c r="B540" i="1"/>
  <c r="B541" i="1"/>
  <c r="B543" i="1"/>
  <c r="B555" i="1"/>
  <c r="B559" i="1"/>
  <c r="B560" i="1"/>
  <c r="B561" i="1"/>
  <c r="B563" i="1"/>
  <c r="B566" i="1"/>
  <c r="B567" i="1"/>
  <c r="B571" i="1"/>
  <c r="B572" i="1"/>
  <c r="B573" i="1"/>
  <c r="B586" i="1"/>
  <c r="B587" i="1"/>
  <c r="B588" i="1"/>
  <c r="B589" i="1"/>
  <c r="B590" i="1"/>
  <c r="B591" i="1"/>
  <c r="B594" i="1"/>
  <c r="B595" i="1"/>
  <c r="B596" i="1"/>
  <c r="B597" i="1"/>
  <c r="B599" i="1"/>
  <c r="B603" i="1"/>
  <c r="B615" i="1"/>
  <c r="B616" i="1"/>
  <c r="B617" i="1"/>
  <c r="B618" i="1"/>
  <c r="B619" i="1"/>
  <c r="B620" i="1"/>
  <c r="B621" i="1"/>
  <c r="B622" i="1"/>
  <c r="B623" i="1"/>
  <c r="B627" i="1"/>
  <c r="B637" i="1"/>
  <c r="B638" i="1"/>
  <c r="B639" i="1"/>
  <c r="B640" i="1"/>
  <c r="B641" i="1"/>
  <c r="B642" i="1"/>
  <c r="B643" i="1"/>
  <c r="B646" i="1"/>
  <c r="B647" i="1"/>
  <c r="B648" i="1"/>
  <c r="B650" i="1"/>
  <c r="B662" i="1"/>
  <c r="B664" i="1"/>
  <c r="B666" i="1"/>
  <c r="B667" i="1"/>
  <c r="B670" i="1"/>
  <c r="B673" i="1"/>
  <c r="B682" i="1"/>
  <c r="B683" i="1"/>
  <c r="B684" i="1"/>
  <c r="B685" i="1"/>
  <c r="B686" i="1"/>
  <c r="B687" i="1"/>
  <c r="B688" i="1"/>
  <c r="B689" i="1"/>
  <c r="B691" i="1"/>
  <c r="B692" i="1"/>
  <c r="B693" i="1"/>
  <c r="B694" i="1"/>
  <c r="B707" i="1"/>
  <c r="B708" i="1"/>
  <c r="B709" i="1"/>
  <c r="B710" i="1"/>
  <c r="B711" i="1"/>
  <c r="B712" i="1"/>
  <c r="B713" i="1"/>
  <c r="B714" i="1"/>
  <c r="B717" i="1"/>
  <c r="B718" i="1"/>
  <c r="B719" i="1"/>
  <c r="B722" i="1"/>
  <c r="B723" i="1"/>
  <c r="B730" i="1"/>
  <c r="B732" i="1"/>
  <c r="B735" i="1"/>
  <c r="B736" i="1"/>
  <c r="B737" i="1"/>
  <c r="B738" i="1"/>
  <c r="B739" i="1"/>
  <c r="B740" i="1"/>
  <c r="B747" i="1"/>
  <c r="B748" i="1"/>
  <c r="B749" i="1"/>
  <c r="B750" i="1"/>
  <c r="B752" i="1"/>
  <c r="B754" i="1"/>
  <c r="B755" i="1"/>
  <c r="B757" i="1"/>
  <c r="B759" i="1"/>
  <c r="B763" i="1"/>
  <c r="B765" i="1"/>
  <c r="B766" i="1"/>
  <c r="B772" i="1"/>
  <c r="B773" i="1"/>
  <c r="B774" i="1"/>
  <c r="B775" i="1"/>
  <c r="B776" i="1"/>
  <c r="B777" i="1"/>
  <c r="B778" i="1"/>
  <c r="B779" i="1"/>
  <c r="B780" i="1"/>
  <c r="B782" i="1"/>
  <c r="B784" i="1"/>
  <c r="B787" i="1"/>
  <c r="B792" i="1"/>
  <c r="B794" i="1"/>
  <c r="B796" i="1"/>
  <c r="B797" i="1"/>
  <c r="B801" i="1"/>
  <c r="B802" i="1"/>
  <c r="B803" i="1"/>
  <c r="B804" i="1"/>
  <c r="B805" i="1"/>
  <c r="B806" i="1"/>
  <c r="B807" i="1"/>
  <c r="B812" i="1"/>
  <c r="B814" i="1"/>
  <c r="B815" i="1"/>
  <c r="B817" i="1"/>
  <c r="B820" i="1"/>
  <c r="B823" i="1"/>
  <c r="B830" i="1"/>
  <c r="B831" i="1"/>
  <c r="B832" i="1"/>
  <c r="B835" i="1"/>
  <c r="B836" i="1"/>
  <c r="B841" i="1"/>
  <c r="B842" i="1"/>
  <c r="B843" i="1"/>
  <c r="B844" i="1"/>
  <c r="B845" i="1"/>
  <c r="B847" i="1"/>
  <c r="B848" i="1"/>
  <c r="B849" i="1"/>
  <c r="B850" i="1"/>
  <c r="B851" i="1"/>
  <c r="B854" i="1"/>
  <c r="B858" i="1"/>
  <c r="B859" i="1"/>
  <c r="B865" i="1"/>
  <c r="B867" i="1"/>
  <c r="B868" i="1"/>
  <c r="B869" i="1"/>
  <c r="B870" i="1"/>
  <c r="B871" i="1"/>
  <c r="B872" i="1"/>
  <c r="B873" i="1"/>
  <c r="B875" i="1"/>
  <c r="B877" i="1"/>
  <c r="B880" i="1"/>
  <c r="B882" i="1"/>
  <c r="B884" i="1"/>
  <c r="B894" i="1"/>
  <c r="B897" i="1"/>
  <c r="B898" i="1"/>
  <c r="B899" i="1"/>
  <c r="B900" i="1"/>
  <c r="B901" i="1"/>
  <c r="B903" i="1"/>
  <c r="B905" i="1"/>
  <c r="B906" i="1"/>
  <c r="B913" i="1"/>
  <c r="B914" i="1"/>
  <c r="B921" i="1"/>
  <c r="B922" i="1"/>
  <c r="B924" i="1"/>
  <c r="B925" i="1"/>
  <c r="B926" i="1"/>
  <c r="B927" i="1"/>
  <c r="B928" i="1"/>
  <c r="B933" i="1"/>
  <c r="B936" i="1"/>
  <c r="B937" i="1"/>
  <c r="B938" i="1"/>
  <c r="B939" i="1"/>
  <c r="B941" i="1"/>
  <c r="B942" i="1"/>
  <c r="B943" i="1"/>
  <c r="B944" i="1"/>
  <c r="B945" i="1"/>
  <c r="B946" i="1"/>
  <c r="B947" i="1"/>
  <c r="B949" i="1"/>
  <c r="B950" i="1"/>
  <c r="B951" i="1"/>
  <c r="B952" i="1"/>
  <c r="B953" i="1"/>
  <c r="B954" i="1"/>
  <c r="B955" i="1"/>
  <c r="B956" i="1"/>
  <c r="B959" i="1"/>
  <c r="B960" i="1"/>
  <c r="B961" i="1"/>
  <c r="B962" i="1"/>
  <c r="B963" i="1"/>
  <c r="B964" i="1"/>
  <c r="B965" i="1"/>
  <c r="B966" i="1"/>
  <c r="B967" i="1"/>
  <c r="B968" i="1"/>
  <c r="B970" i="1"/>
  <c r="B972" i="1"/>
  <c r="B973" i="1"/>
  <c r="B974" i="1"/>
  <c r="B975" i="1"/>
  <c r="B978" i="1"/>
  <c r="B980" i="1"/>
  <c r="B981" i="1"/>
  <c r="B983" i="1"/>
  <c r="B984" i="1"/>
  <c r="B987" i="1"/>
  <c r="B990" i="1"/>
  <c r="B991" i="1"/>
  <c r="B992" i="1"/>
  <c r="B994" i="1"/>
  <c r="B995" i="1"/>
  <c r="B1001" i="1"/>
  <c r="B1003" i="1"/>
  <c r="B1006" i="1"/>
  <c r="B1007" i="1"/>
  <c r="B1009" i="1"/>
  <c r="B1016" i="1"/>
  <c r="B1017" i="1"/>
  <c r="B1019" i="1"/>
  <c r="B1020" i="1"/>
  <c r="B1024" i="1"/>
  <c r="B1026" i="1"/>
  <c r="B1027" i="1"/>
  <c r="B1028" i="1"/>
  <c r="B1029" i="1"/>
  <c r="B1031" i="1"/>
  <c r="B1033" i="1"/>
  <c r="B1034" i="1"/>
  <c r="B1041" i="1"/>
  <c r="B1042" i="1"/>
  <c r="B1045" i="1"/>
  <c r="B1046" i="1"/>
  <c r="B1047" i="1"/>
  <c r="B1048" i="1"/>
  <c r="B1051" i="1"/>
  <c r="B1055" i="1"/>
  <c r="B1058" i="1"/>
  <c r="B1059" i="1"/>
  <c r="B1061" i="1"/>
  <c r="B1062" i="1"/>
  <c r="B1064" i="1"/>
  <c r="B1065" i="1"/>
  <c r="B1066" i="1"/>
  <c r="B1067" i="1"/>
  <c r="B1070" i="1"/>
  <c r="B1071" i="1"/>
  <c r="B1073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4" i="1"/>
  <c r="B1095" i="1"/>
  <c r="B1096" i="1"/>
  <c r="B1097" i="1"/>
  <c r="B1098" i="1"/>
  <c r="B1099" i="1"/>
  <c r="B1100" i="1"/>
  <c r="B1101" i="1"/>
  <c r="B1102" i="1"/>
  <c r="B1103" i="1"/>
  <c r="B1104" i="1"/>
  <c r="B1108" i="1"/>
  <c r="B1109" i="1"/>
  <c r="B1110" i="1"/>
  <c r="B1111" i="1"/>
  <c r="B1112" i="1"/>
  <c r="B1114" i="1"/>
  <c r="B1115" i="1"/>
  <c r="B1117" i="1"/>
  <c r="B1118" i="1"/>
  <c r="B1119" i="1"/>
  <c r="B1121" i="1"/>
  <c r="B1122" i="1"/>
  <c r="B1128" i="1"/>
  <c r="B1129" i="1"/>
  <c r="B1130" i="1"/>
  <c r="B1131" i="1"/>
  <c r="B1132" i="1"/>
  <c r="B1134" i="1"/>
  <c r="B1136" i="1"/>
  <c r="B1138" i="1"/>
  <c r="B1140" i="1"/>
  <c r="B1141" i="1"/>
  <c r="B1142" i="1"/>
  <c r="B1143" i="1"/>
  <c r="B1144" i="1"/>
  <c r="B1145" i="1"/>
  <c r="B1147" i="1"/>
  <c r="B1149" i="1"/>
  <c r="B1156" i="1"/>
  <c r="B1157" i="1"/>
  <c r="B1159" i="1"/>
  <c r="B1161" i="1"/>
  <c r="B1163" i="1"/>
  <c r="B1164" i="1"/>
  <c r="B1165" i="1"/>
  <c r="B1167" i="1"/>
  <c r="B1168" i="1"/>
  <c r="B1169" i="1"/>
  <c r="B1170" i="1"/>
  <c r="B1171" i="1"/>
  <c r="B1172" i="1"/>
  <c r="B1173" i="1"/>
  <c r="B1174" i="1"/>
  <c r="B1175" i="1"/>
  <c r="B1177" i="1"/>
  <c r="B1178" i="1"/>
  <c r="B1179" i="1"/>
  <c r="B1180" i="1"/>
  <c r="B1181" i="1"/>
  <c r="B1182" i="1"/>
  <c r="B1183" i="1"/>
  <c r="B1184" i="1"/>
  <c r="B1185" i="1"/>
  <c r="B1188" i="1"/>
  <c r="B1190" i="1"/>
  <c r="B1193" i="1"/>
  <c r="B1195" i="1"/>
  <c r="B1196" i="1"/>
  <c r="B1197" i="1"/>
  <c r="B1198" i="1"/>
  <c r="B1206" i="1"/>
  <c r="B1207" i="1"/>
  <c r="B1208" i="1"/>
  <c r="B1212" i="1"/>
  <c r="B1214" i="1"/>
  <c r="B1216" i="1"/>
  <c r="B1218" i="1"/>
  <c r="B1219" i="1"/>
  <c r="B1220" i="1"/>
  <c r="B1224" i="1"/>
  <c r="B1225" i="1"/>
  <c r="B1228" i="1"/>
  <c r="B1231" i="1"/>
  <c r="B1234" i="1"/>
  <c r="B1237" i="1"/>
  <c r="B1238" i="1"/>
  <c r="B1239" i="1"/>
  <c r="B1240" i="1"/>
  <c r="B1241" i="1"/>
  <c r="B1242" i="1"/>
  <c r="B1243" i="1"/>
  <c r="B1245" i="1"/>
  <c r="B1246" i="1"/>
  <c r="B1248" i="1"/>
  <c r="B1249" i="1"/>
  <c r="B1253" i="1"/>
  <c r="B1256" i="1"/>
  <c r="B1258" i="1"/>
  <c r="B1259" i="1"/>
  <c r="B1260" i="1"/>
  <c r="B1262" i="1"/>
  <c r="B1264" i="1"/>
  <c r="B1265" i="1"/>
  <c r="B1266" i="1"/>
  <c r="Q4407" i="1" l="1"/>
  <c r="Q4406" i="1"/>
  <c r="Q4390" i="1"/>
  <c r="Q4409" i="1"/>
  <c r="Q4393" i="1"/>
  <c r="Q1610" i="2"/>
  <c r="Q4396" i="1"/>
  <c r="Q4387" i="1"/>
  <c r="Q1611" i="2"/>
  <c r="Q4400" i="1"/>
  <c r="Q4395" i="1"/>
  <c r="Q4402" i="1"/>
  <c r="Q4386" i="1"/>
  <c r="Q4405" i="1"/>
  <c r="Q4389" i="1"/>
  <c r="Q4408" i="1"/>
  <c r="Q4392" i="1"/>
  <c r="Q4403" i="1"/>
  <c r="Q4391" i="1"/>
  <c r="Q4398" i="1"/>
  <c r="Q4399" i="1"/>
  <c r="Q4401" i="1"/>
  <c r="Q4385" i="1"/>
  <c r="Q4404" i="1"/>
  <c r="Q4388" i="1"/>
  <c r="Q4394" i="1"/>
  <c r="Q4397" i="1"/>
  <c r="Q4362" i="1"/>
  <c r="Q4370" i="1"/>
  <c r="Q4366" i="1"/>
  <c r="Q4358" i="1"/>
  <c r="Q4367" i="1"/>
  <c r="Q4359" i="1"/>
  <c r="Q4369" i="1"/>
  <c r="Q1608" i="2"/>
  <c r="Q4371" i="1"/>
  <c r="Q4378" i="1"/>
  <c r="Q4377" i="1"/>
  <c r="Q4357" i="1"/>
  <c r="Q4376" i="1"/>
  <c r="Q4360" i="1"/>
  <c r="Q4383" i="1"/>
  <c r="Q4363" i="1"/>
  <c r="Q4374" i="1"/>
  <c r="Q4373" i="1"/>
  <c r="Q1609" i="2"/>
  <c r="Q4372" i="1"/>
  <c r="Q4379" i="1"/>
  <c r="Q1607" i="2"/>
  <c r="Q1606" i="2"/>
  <c r="Q4365" i="1"/>
  <c r="Q4384" i="1"/>
  <c r="Q4368" i="1"/>
  <c r="Q4375" i="1"/>
  <c r="Q4382" i="1"/>
  <c r="Q4381" i="1"/>
  <c r="Q4361" i="1"/>
  <c r="Q4380" i="1"/>
  <c r="Q4364" i="1"/>
  <c r="Q1603" i="2"/>
  <c r="Q4342" i="1"/>
  <c r="Q1605" i="2"/>
  <c r="Q4345" i="1"/>
  <c r="Q4329" i="1"/>
  <c r="Q4344" i="1"/>
  <c r="Q4328" i="1"/>
  <c r="Q4343" i="1"/>
  <c r="Q4339" i="1"/>
  <c r="Q4354" i="1"/>
  <c r="Q4338" i="1"/>
  <c r="Q4355" i="1"/>
  <c r="Q4341" i="1"/>
  <c r="Q4356" i="1"/>
  <c r="Q4340" i="1"/>
  <c r="Q1604" i="2"/>
  <c r="Q4350" i="1"/>
  <c r="Q4334" i="1"/>
  <c r="Q4353" i="1"/>
  <c r="Q4337" i="1"/>
  <c r="Q4352" i="1"/>
  <c r="Q4336" i="1"/>
  <c r="Q4351" i="1"/>
  <c r="Q4335" i="1"/>
  <c r="Q4346" i="1"/>
  <c r="Q4330" i="1"/>
  <c r="Q4349" i="1"/>
  <c r="Q4333" i="1"/>
  <c r="Q4348" i="1"/>
  <c r="Q4332" i="1"/>
  <c r="Q4347" i="1"/>
  <c r="Q4331" i="1"/>
  <c r="Q4308" i="1"/>
  <c r="Q4309" i="1"/>
  <c r="Q1599" i="2"/>
  <c r="Q4289" i="1"/>
  <c r="Q4326" i="1"/>
  <c r="Q4310" i="1"/>
  <c r="Q4292" i="1"/>
  <c r="Q4276" i="1"/>
  <c r="Q4313" i="1"/>
  <c r="Q4299" i="1"/>
  <c r="Q4283" i="1"/>
  <c r="Q4324" i="1"/>
  <c r="Q4304" i="1"/>
  <c r="Q4290" i="1"/>
  <c r="Q4274" i="1"/>
  <c r="Q4319" i="1"/>
  <c r="Q4301" i="1"/>
  <c r="Q4285" i="1"/>
  <c r="Q4322" i="1"/>
  <c r="Q4306" i="1"/>
  <c r="Q4288" i="1"/>
  <c r="Q4325" i="1"/>
  <c r="Q4305" i="1"/>
  <c r="Q4295" i="1"/>
  <c r="Q4279" i="1"/>
  <c r="Q4320" i="1"/>
  <c r="Q4302" i="1"/>
  <c r="Q4286" i="1"/>
  <c r="Q1601" i="2"/>
  <c r="Q4315" i="1"/>
  <c r="Q4297" i="1"/>
  <c r="Q4281" i="1"/>
  <c r="Q4318" i="1"/>
  <c r="Q4300" i="1"/>
  <c r="Q4284" i="1"/>
  <c r="Q4321" i="1"/>
  <c r="Q1600" i="2"/>
  <c r="Q4291" i="1"/>
  <c r="Q4275" i="1"/>
  <c r="Q4316" i="1"/>
  <c r="Q4298" i="1"/>
  <c r="Q4282" i="1"/>
  <c r="Q4327" i="1"/>
  <c r="Q4311" i="1"/>
  <c r="Q4293" i="1"/>
  <c r="Q4277" i="1"/>
  <c r="Q4314" i="1"/>
  <c r="Q4296" i="1"/>
  <c r="Q4280" i="1"/>
  <c r="Q4317" i="1"/>
  <c r="Q4303" i="1"/>
  <c r="Q4287" i="1"/>
  <c r="Q1602" i="2"/>
  <c r="Q4312" i="1"/>
  <c r="Q4294" i="1"/>
  <c r="Q4278" i="1"/>
  <c r="Q4323" i="1"/>
  <c r="Q4307" i="1"/>
  <c r="Q4253" i="1"/>
  <c r="Q4261" i="1"/>
  <c r="Q4269" i="1"/>
  <c r="Q4246" i="1"/>
  <c r="Q4254" i="1"/>
  <c r="Q4262" i="1"/>
  <c r="Q4270" i="1"/>
  <c r="Q4249" i="1"/>
  <c r="Q4257" i="1"/>
  <c r="Q4265" i="1"/>
  <c r="Q4273" i="1"/>
  <c r="Q4266" i="1"/>
  <c r="Q4250" i="1"/>
  <c r="Q4258" i="1"/>
  <c r="Q1596" i="2"/>
  <c r="Q4259" i="1"/>
  <c r="Q1598" i="2"/>
  <c r="Q4272" i="1"/>
  <c r="Q4256" i="1"/>
  <c r="Q4271" i="1"/>
  <c r="Q4255" i="1"/>
  <c r="Q1595" i="2"/>
  <c r="Q4268" i="1"/>
  <c r="Q4252" i="1"/>
  <c r="Q4267" i="1"/>
  <c r="Q4251" i="1"/>
  <c r="Q1597" i="2"/>
  <c r="Q4264" i="1"/>
  <c r="Q4263" i="1"/>
  <c r="Q4247" i="1"/>
  <c r="Q4245" i="1"/>
  <c r="Q4260" i="1"/>
  <c r="Q4248" i="1"/>
  <c r="Q4220" i="1"/>
  <c r="Q4228" i="1"/>
  <c r="Q4236" i="1"/>
  <c r="Q4221" i="1"/>
  <c r="Q4229" i="1"/>
  <c r="Q4238" i="1"/>
  <c r="Q4244" i="1"/>
  <c r="Q4242" i="1"/>
  <c r="Q4217" i="1"/>
  <c r="Q4224" i="1"/>
  <c r="Q4230" i="1"/>
  <c r="Q4240" i="1"/>
  <c r="Q4218" i="1"/>
  <c r="Q4225" i="1"/>
  <c r="Q4234" i="1"/>
  <c r="Q4241" i="1"/>
  <c r="Q1594" i="2"/>
  <c r="Q4237" i="1"/>
  <c r="Q4243" i="1"/>
  <c r="Q4227" i="1"/>
  <c r="Q4226" i="1"/>
  <c r="Q4233" i="1"/>
  <c r="Q4239" i="1"/>
  <c r="Q4223" i="1"/>
  <c r="Q4219" i="1"/>
  <c r="Q4222" i="1"/>
  <c r="Q4232" i="1"/>
  <c r="Q4235" i="1"/>
  <c r="Q1593" i="2"/>
  <c r="Q4216" i="1"/>
  <c r="Q4231" i="1"/>
  <c r="Q4205" i="1"/>
  <c r="Q4210" i="1"/>
  <c r="Q4201" i="1"/>
  <c r="Q4206" i="1"/>
  <c r="Q4212" i="1"/>
  <c r="Q4202" i="1"/>
  <c r="Q4208" i="1"/>
  <c r="Q4213" i="1"/>
  <c r="Q4204" i="1"/>
  <c r="Q4209" i="1"/>
  <c r="Q1589" i="2"/>
  <c r="Q4190" i="1"/>
  <c r="Q4193" i="1"/>
  <c r="Q4200" i="1"/>
  <c r="Q4184" i="1"/>
  <c r="Q4207" i="1"/>
  <c r="Q4191" i="1"/>
  <c r="Q4214" i="1"/>
  <c r="Q4186" i="1"/>
  <c r="Q4189" i="1"/>
  <c r="Q4196" i="1"/>
  <c r="Q1590" i="2"/>
  <c r="Q4203" i="1"/>
  <c r="Q4187" i="1"/>
  <c r="Q4198" i="1"/>
  <c r="Q1592" i="2"/>
  <c r="Q4185" i="1"/>
  <c r="Q4192" i="1"/>
  <c r="Q4215" i="1"/>
  <c r="Q4199" i="1"/>
  <c r="Q4194" i="1"/>
  <c r="Q4197" i="1"/>
  <c r="Q1591" i="2"/>
  <c r="Q4188" i="1"/>
  <c r="Q4211" i="1"/>
  <c r="Q4195" i="1"/>
  <c r="Q1585" i="2"/>
  <c r="Q4169" i="1"/>
  <c r="Q1588" i="2"/>
  <c r="Q4168" i="1"/>
  <c r="Q1587" i="2"/>
  <c r="Q4171" i="1"/>
  <c r="Q4155" i="1"/>
  <c r="Q4174" i="1"/>
  <c r="Q4158" i="1"/>
  <c r="Q4181" i="1"/>
  <c r="Q4165" i="1"/>
  <c r="Q4180" i="1"/>
  <c r="Q4164" i="1"/>
  <c r="Q4183" i="1"/>
  <c r="Q4167" i="1"/>
  <c r="Q1586" i="2"/>
  <c r="Q4170" i="1"/>
  <c r="Q4177" i="1"/>
  <c r="Q4161" i="1"/>
  <c r="Q4176" i="1"/>
  <c r="Q4160" i="1"/>
  <c r="Q4179" i="1"/>
  <c r="Q4163" i="1"/>
  <c r="Q4182" i="1"/>
  <c r="Q4166" i="1"/>
  <c r="Q4173" i="1"/>
  <c r="Q4157" i="1"/>
  <c r="Q4172" i="1"/>
  <c r="Q4156" i="1"/>
  <c r="Q4175" i="1"/>
  <c r="Q4159" i="1"/>
  <c r="Q4178" i="1"/>
  <c r="Q4162" i="1"/>
  <c r="Q4139" i="1"/>
  <c r="Q4138" i="1"/>
  <c r="Q4149" i="1"/>
  <c r="Q4133" i="1"/>
  <c r="Q1584" i="2"/>
  <c r="Q1582" i="2"/>
  <c r="Q4140" i="1"/>
  <c r="Q4131" i="1"/>
  <c r="Q4130" i="1"/>
  <c r="Q4145" i="1"/>
  <c r="Q4151" i="1"/>
  <c r="Q4150" i="1"/>
  <c r="Q4152" i="1"/>
  <c r="Q4136" i="1"/>
  <c r="Q4154" i="1"/>
  <c r="Q1583" i="2"/>
  <c r="Q4141" i="1"/>
  <c r="Q4143" i="1"/>
  <c r="Q4142" i="1"/>
  <c r="Q4148" i="1"/>
  <c r="Q4132" i="1"/>
  <c r="Q4147" i="1"/>
  <c r="Q4146" i="1"/>
  <c r="Q4153" i="1"/>
  <c r="Q4137" i="1"/>
  <c r="Q4135" i="1"/>
  <c r="Q4134" i="1"/>
  <c r="Q4144" i="1"/>
  <c r="Q4127" i="1"/>
  <c r="Q4126" i="1"/>
  <c r="Q4110" i="1"/>
  <c r="Q4121" i="1"/>
  <c r="Q1581" i="2"/>
  <c r="Q4128" i="1"/>
  <c r="Q4112" i="1"/>
  <c r="Q4109" i="1"/>
  <c r="Q4115" i="1"/>
  <c r="Q4122" i="1"/>
  <c r="Q4123" i="1"/>
  <c r="Q4117" i="1"/>
  <c r="Q4119" i="1"/>
  <c r="Q4124" i="1"/>
  <c r="Q4108" i="1"/>
  <c r="Q4114" i="1"/>
  <c r="Q4116" i="1"/>
  <c r="Q4111" i="1"/>
  <c r="Q4118" i="1"/>
  <c r="Q1579" i="2"/>
  <c r="Q4113" i="1"/>
  <c r="Q4129" i="1"/>
  <c r="Q4120" i="1"/>
  <c r="Q1580" i="2"/>
  <c r="Q4125" i="1"/>
  <c r="Q1578" i="2"/>
  <c r="Q1576" i="2"/>
  <c r="Q4095" i="1"/>
  <c r="Q4106" i="1"/>
  <c r="Q4090" i="1"/>
  <c r="Q4101" i="1"/>
  <c r="Q4085" i="1"/>
  <c r="Q4107" i="1"/>
  <c r="Q4091" i="1"/>
  <c r="Q4102" i="1"/>
  <c r="Q4086" i="1"/>
  <c r="Q4097" i="1"/>
  <c r="Q1577" i="2"/>
  <c r="Q4092" i="1"/>
  <c r="Q4103" i="1"/>
  <c r="Q4087" i="1"/>
  <c r="Q4098" i="1"/>
  <c r="Q4082" i="1"/>
  <c r="Q4093" i="1"/>
  <c r="Q4104" i="1"/>
  <c r="Q4088" i="1"/>
  <c r="Q4099" i="1"/>
  <c r="Q4083" i="1"/>
  <c r="Q4094" i="1"/>
  <c r="Q4105" i="1"/>
  <c r="Q4089" i="1"/>
  <c r="Q4100" i="1"/>
  <c r="Q4084" i="1"/>
  <c r="Q4096" i="1"/>
  <c r="Q4070" i="1"/>
  <c r="Q4058" i="1"/>
  <c r="Q4074" i="1"/>
  <c r="Q4078" i="1"/>
  <c r="Q4062" i="1"/>
  <c r="Q4066" i="1"/>
  <c r="Q1572" i="2"/>
  <c r="Q4068" i="1"/>
  <c r="Q4079" i="1"/>
  <c r="Q4063" i="1"/>
  <c r="Q1574" i="2"/>
  <c r="Q4077" i="1"/>
  <c r="Q4061" i="1"/>
  <c r="Q4076" i="1"/>
  <c r="Q4055" i="1"/>
  <c r="Q4080" i="1"/>
  <c r="Q4064" i="1"/>
  <c r="Q4075" i="1"/>
  <c r="Q4059" i="1"/>
  <c r="Q4054" i="1"/>
  <c r="Q4073" i="1"/>
  <c r="Q4057" i="1"/>
  <c r="Q4060" i="1"/>
  <c r="Q1573" i="2"/>
  <c r="Q4072" i="1"/>
  <c r="Q4056" i="1"/>
  <c r="Q4067" i="1"/>
  <c r="Q1575" i="2"/>
  <c r="Q4081" i="1"/>
  <c r="Q4065" i="1"/>
  <c r="Q4071" i="1"/>
  <c r="Q4069" i="1"/>
  <c r="Q4029" i="1"/>
  <c r="Q4041" i="1"/>
  <c r="Q1568" i="2"/>
  <c r="Q4040" i="1"/>
  <c r="Q1571" i="2"/>
  <c r="Q4039" i="1"/>
  <c r="Q4050" i="1"/>
  <c r="Q4034" i="1"/>
  <c r="Q1569" i="2"/>
  <c r="Q4037" i="1"/>
  <c r="Q4052" i="1"/>
  <c r="Q4036" i="1"/>
  <c r="Q4051" i="1"/>
  <c r="Q4035" i="1"/>
  <c r="Q4046" i="1"/>
  <c r="Q4030" i="1"/>
  <c r="Q4053" i="1"/>
  <c r="Q4033" i="1"/>
  <c r="Q4048" i="1"/>
  <c r="Q4032" i="1"/>
  <c r="Q4047" i="1"/>
  <c r="Q4031" i="1"/>
  <c r="Q4042" i="1"/>
  <c r="Q4026" i="1"/>
  <c r="Q4049" i="1"/>
  <c r="Q4044" i="1"/>
  <c r="Q4028" i="1"/>
  <c r="Q4043" i="1"/>
  <c r="Q4027" i="1"/>
  <c r="Q4038" i="1"/>
  <c r="Q1570" i="2"/>
  <c r="Q4045" i="1"/>
  <c r="Q4006" i="1"/>
  <c r="Q4003" i="1"/>
  <c r="Q3998" i="1"/>
  <c r="Q4002" i="1"/>
  <c r="Q4024" i="1"/>
  <c r="Q4015" i="1"/>
  <c r="Q4020" i="1"/>
  <c r="Q4022" i="1"/>
  <c r="Q4016" i="1"/>
  <c r="Q4013" i="1"/>
  <c r="Q3997" i="1"/>
  <c r="Q3980" i="1"/>
  <c r="Q3986" i="1"/>
  <c r="Q3984" i="1"/>
  <c r="Q4012" i="1"/>
  <c r="Q4011" i="1"/>
  <c r="Q4008" i="1"/>
  <c r="Q4018" i="1"/>
  <c r="Q4025" i="1"/>
  <c r="Q4009" i="1"/>
  <c r="Q3982" i="1"/>
  <c r="Q3987" i="1"/>
  <c r="Q4004" i="1"/>
  <c r="Q4007" i="1"/>
  <c r="Q4000" i="1"/>
  <c r="Q4014" i="1"/>
  <c r="Q4021" i="1"/>
  <c r="Q4005" i="1"/>
  <c r="Q3983" i="1"/>
  <c r="Q3990" i="1"/>
  <c r="Q4019" i="1"/>
  <c r="Q3999" i="1"/>
  <c r="Q4023" i="1"/>
  <c r="Q4010" i="1"/>
  <c r="Q4017" i="1"/>
  <c r="Q4001" i="1"/>
  <c r="Q3979" i="1"/>
  <c r="Q3992" i="1"/>
  <c r="Q3988" i="1"/>
  <c r="Q3989" i="1"/>
  <c r="Q3995" i="1"/>
  <c r="Q3994" i="1"/>
  <c r="Q3985" i="1"/>
  <c r="Q3991" i="1"/>
  <c r="Q3978" i="1"/>
  <c r="Q3981" i="1"/>
  <c r="Q3996" i="1"/>
  <c r="Q3993" i="1"/>
  <c r="Q3975" i="1"/>
  <c r="Q3959" i="1"/>
  <c r="Q3970" i="1"/>
  <c r="Q3954" i="1"/>
  <c r="Q3969" i="1"/>
  <c r="Q3953" i="1"/>
  <c r="Q3968" i="1"/>
  <c r="Q3952" i="1"/>
  <c r="Q3971" i="1"/>
  <c r="Q3955" i="1"/>
  <c r="Q3966" i="1"/>
  <c r="Q3950" i="1"/>
  <c r="Q3965" i="1"/>
  <c r="Q3949" i="1"/>
  <c r="Q3964" i="1"/>
  <c r="Q3967" i="1"/>
  <c r="Q3951" i="1"/>
  <c r="Q3962" i="1"/>
  <c r="Q3977" i="1"/>
  <c r="Q3961" i="1"/>
  <c r="Q3976" i="1"/>
  <c r="Q3960" i="1"/>
  <c r="Q3963" i="1"/>
  <c r="Q3974" i="1"/>
  <c r="Q3958" i="1"/>
  <c r="Q3973" i="1"/>
  <c r="Q3957" i="1"/>
  <c r="Q3972" i="1"/>
  <c r="Q3956" i="1"/>
  <c r="Q3948" i="1"/>
  <c r="Q3932" i="1"/>
  <c r="Q3943" i="1"/>
  <c r="Q3927" i="1"/>
  <c r="Q3938" i="1"/>
  <c r="Q3933" i="1"/>
  <c r="Q3944" i="1"/>
  <c r="Q3928" i="1"/>
  <c r="Q3939" i="1"/>
  <c r="Q3923" i="1"/>
  <c r="Q3934" i="1"/>
  <c r="Q3929" i="1"/>
  <c r="Q3940" i="1"/>
  <c r="Q3924" i="1"/>
  <c r="Q3935" i="1"/>
  <c r="Q3946" i="1"/>
  <c r="Q3930" i="1"/>
  <c r="Q3941" i="1"/>
  <c r="Q3925" i="1"/>
  <c r="Q3936" i="1"/>
  <c r="Q3947" i="1"/>
  <c r="Q3931" i="1"/>
  <c r="Q3942" i="1"/>
  <c r="Q3926" i="1"/>
  <c r="Q3937" i="1"/>
  <c r="Q3922" i="1"/>
  <c r="Q3945" i="1"/>
  <c r="Q3919" i="1"/>
  <c r="Q3917" i="1"/>
  <c r="Q3912" i="1"/>
  <c r="Q3896" i="1"/>
  <c r="Q3915" i="1"/>
  <c r="Q3899" i="1"/>
  <c r="Q3918" i="1"/>
  <c r="Q3902" i="1"/>
  <c r="Q3897" i="1"/>
  <c r="Q3905" i="1"/>
  <c r="Q3901" i="1"/>
  <c r="Q3908" i="1"/>
  <c r="Q3921" i="1"/>
  <c r="Q3911" i="1"/>
  <c r="Q3895" i="1"/>
  <c r="Q3914" i="1"/>
  <c r="Q3898" i="1"/>
  <c r="Q3900" i="1"/>
  <c r="Q3920" i="1"/>
  <c r="Q3904" i="1"/>
  <c r="Q3909" i="1"/>
  <c r="Q3907" i="1"/>
  <c r="Q3913" i="1"/>
  <c r="Q3910" i="1"/>
  <c r="Q3916" i="1"/>
  <c r="Q3903" i="1"/>
  <c r="Q3906" i="1"/>
  <c r="Q3892" i="1"/>
  <c r="Q3887" i="1"/>
  <c r="Q3886" i="1"/>
  <c r="Q3885" i="1"/>
  <c r="Q3888" i="1"/>
  <c r="Q3883" i="1"/>
  <c r="Q3882" i="1"/>
  <c r="Q3884" i="1"/>
  <c r="Q3894" i="1"/>
  <c r="Q3893" i="1"/>
  <c r="Q3891" i="1"/>
  <c r="Q3890" i="1"/>
  <c r="Q3889" i="1"/>
  <c r="Q3876" i="1"/>
  <c r="Q3879" i="1"/>
  <c r="Q3862" i="1"/>
  <c r="Q3867" i="1"/>
  <c r="Q3878" i="1"/>
  <c r="Q3861" i="1"/>
  <c r="Q3863" i="1"/>
  <c r="Q3877" i="1"/>
  <c r="Q3860" i="1"/>
  <c r="Q3866" i="1"/>
  <c r="Q3865" i="1"/>
  <c r="Q3881" i="1"/>
  <c r="Q3859" i="1"/>
  <c r="Q3875" i="1"/>
  <c r="Q3858" i="1"/>
  <c r="Q1564" i="2"/>
  <c r="Q3874" i="1"/>
  <c r="Q3857" i="1"/>
  <c r="Q1567" i="2"/>
  <c r="Q3872" i="1"/>
  <c r="Q3856" i="1"/>
  <c r="Q3873" i="1"/>
  <c r="Q1565" i="2"/>
  <c r="Q3870" i="1"/>
  <c r="Q1562" i="2"/>
  <c r="Q1560" i="2"/>
  <c r="Q3869" i="1"/>
  <c r="Q1566" i="2"/>
  <c r="Q1563" i="2"/>
  <c r="Q3868" i="1"/>
  <c r="Q1561" i="2"/>
  <c r="Q3871" i="1"/>
  <c r="Q3880" i="1"/>
  <c r="Q3864" i="1"/>
  <c r="Q1556" i="2"/>
  <c r="Q3844" i="1"/>
  <c r="Q3852" i="1"/>
  <c r="Q3836" i="1"/>
  <c r="Q3839" i="1"/>
  <c r="Q1555" i="2"/>
  <c r="Q3842" i="1"/>
  <c r="Q1558" i="2"/>
  <c r="Q3841" i="1"/>
  <c r="Q3847" i="1"/>
  <c r="Q3851" i="1"/>
  <c r="Q3835" i="1"/>
  <c r="Q3854" i="1"/>
  <c r="Q3838" i="1"/>
  <c r="Q3853" i="1"/>
  <c r="Q3837" i="1"/>
  <c r="Q3843" i="1"/>
  <c r="Q3846" i="1"/>
  <c r="Q3855" i="1"/>
  <c r="Q3850" i="1"/>
  <c r="Q3834" i="1"/>
  <c r="Q3849" i="1"/>
  <c r="Q1557" i="2"/>
  <c r="Q3840" i="1"/>
  <c r="Q3848" i="1"/>
  <c r="Q1559" i="2"/>
  <c r="Q3845" i="1"/>
  <c r="Q3808" i="1"/>
  <c r="Q1553" i="2"/>
  <c r="Q3818" i="1"/>
  <c r="Q3817" i="1"/>
  <c r="Q3828" i="1"/>
  <c r="Q3812" i="1"/>
  <c r="Q3813" i="1"/>
  <c r="Q3827" i="1"/>
  <c r="Q3811" i="1"/>
  <c r="Q3830" i="1"/>
  <c r="Q3814" i="1"/>
  <c r="Q3809" i="1"/>
  <c r="Q3824" i="1"/>
  <c r="Q1552" i="2"/>
  <c r="Q1554" i="2"/>
  <c r="Q3823" i="1"/>
  <c r="Q3807" i="1"/>
  <c r="Q3826" i="1"/>
  <c r="Q3833" i="1"/>
  <c r="Q1551" i="2"/>
  <c r="Q3820" i="1"/>
  <c r="Q3829" i="1"/>
  <c r="Q1550" i="2"/>
  <c r="Q3819" i="1"/>
  <c r="Q3810" i="1"/>
  <c r="Q3822" i="1"/>
  <c r="Q3825" i="1"/>
  <c r="Q3832" i="1"/>
  <c r="Q3816" i="1"/>
  <c r="Q3821" i="1"/>
  <c r="Q3831" i="1"/>
  <c r="Q3815" i="1"/>
  <c r="Q3794" i="1"/>
  <c r="Q3798" i="1"/>
  <c r="Q3801" i="1"/>
  <c r="Q3785" i="1"/>
  <c r="Q1544" i="2"/>
  <c r="Q3792" i="1"/>
  <c r="Q3802" i="1"/>
  <c r="Q3803" i="1"/>
  <c r="Q3787" i="1"/>
  <c r="Q3805" i="1"/>
  <c r="Q3796" i="1"/>
  <c r="Q3791" i="1"/>
  <c r="Q1549" i="2"/>
  <c r="Q3797" i="1"/>
  <c r="Q3806" i="1"/>
  <c r="Q3804" i="1"/>
  <c r="Q3788" i="1"/>
  <c r="Q3790" i="1"/>
  <c r="Q3799" i="1"/>
  <c r="Q1548" i="2"/>
  <c r="Q1543" i="2"/>
  <c r="Q1545" i="2"/>
  <c r="Q3793" i="1"/>
  <c r="Q3786" i="1"/>
  <c r="Q3800" i="1"/>
  <c r="Q3784" i="1"/>
  <c r="Q1547" i="2"/>
  <c r="Q3795" i="1"/>
  <c r="Q3789" i="1"/>
  <c r="Q1546" i="2"/>
  <c r="Q3773" i="1"/>
  <c r="Q3776" i="1"/>
  <c r="Q3780" i="1"/>
  <c r="Q3769" i="1"/>
  <c r="Q3781" i="1"/>
  <c r="Q1540" i="2"/>
  <c r="Q3772" i="1"/>
  <c r="Q1538" i="2"/>
  <c r="Q3771" i="1"/>
  <c r="Q3782" i="1"/>
  <c r="Q3766" i="1"/>
  <c r="Q3775" i="1"/>
  <c r="Q3777" i="1"/>
  <c r="Q3768" i="1"/>
  <c r="Q3783" i="1"/>
  <c r="Q3767" i="1"/>
  <c r="Q3778" i="1"/>
  <c r="Q3765" i="1"/>
  <c r="Q3764" i="1"/>
  <c r="Q3779" i="1"/>
  <c r="Q1541" i="2"/>
  <c r="Q3774" i="1"/>
  <c r="Q1539" i="2"/>
  <c r="Q1542" i="2"/>
  <c r="Q1537" i="2"/>
  <c r="Q3770" i="1"/>
  <c r="Q3762" i="1"/>
  <c r="Q3751" i="1"/>
  <c r="Q3756" i="1"/>
  <c r="Q3749" i="1"/>
  <c r="Q3752" i="1"/>
  <c r="Q3748" i="1"/>
  <c r="Q3753" i="1"/>
  <c r="Q3755" i="1"/>
  <c r="Q3758" i="1"/>
  <c r="Q3761" i="1"/>
  <c r="Q3750" i="1"/>
  <c r="Q1531" i="2"/>
  <c r="Q3760" i="1"/>
  <c r="Q3754" i="1"/>
  <c r="Q3757" i="1"/>
  <c r="Q1532" i="2"/>
  <c r="Q3763" i="1"/>
  <c r="Q1533" i="2"/>
  <c r="Q1534" i="2"/>
  <c r="Q1535" i="2"/>
  <c r="Q3759" i="1"/>
  <c r="Q1536" i="2"/>
  <c r="Q3747" i="1"/>
  <c r="Q3708" i="1"/>
  <c r="Q3723" i="1"/>
  <c r="Q3745" i="1"/>
  <c r="Q3711" i="1"/>
  <c r="Q3712" i="1"/>
  <c r="Q3707" i="1"/>
  <c r="Q3715" i="1"/>
  <c r="Q1522" i="2"/>
  <c r="Q3704" i="1"/>
  <c r="Q3738" i="1"/>
  <c r="Q1526" i="2"/>
  <c r="Q3703" i="1"/>
  <c r="Q3733" i="1"/>
  <c r="Q3722" i="1"/>
  <c r="Q3706" i="1"/>
  <c r="Q3736" i="1"/>
  <c r="Q3725" i="1"/>
  <c r="Q3709" i="1"/>
  <c r="Q3739" i="1"/>
  <c r="Q3724" i="1"/>
  <c r="Q1528" i="2"/>
  <c r="Q3734" i="1"/>
  <c r="Q1525" i="2"/>
  <c r="Q1527" i="2"/>
  <c r="Q3729" i="1"/>
  <c r="Q3718" i="1"/>
  <c r="Q1530" i="2"/>
  <c r="Q3732" i="1"/>
  <c r="Q3721" i="1"/>
  <c r="Q3705" i="1"/>
  <c r="Q3735" i="1"/>
  <c r="Q3720" i="1"/>
  <c r="Q3746" i="1"/>
  <c r="Q3730" i="1"/>
  <c r="Q1521" i="2"/>
  <c r="Q3741" i="1"/>
  <c r="Q1520" i="2"/>
  <c r="Q3714" i="1"/>
  <c r="Q3744" i="1"/>
  <c r="Q3728" i="1"/>
  <c r="Q3717" i="1"/>
  <c r="Q1529" i="2"/>
  <c r="Q3731" i="1"/>
  <c r="Q3716" i="1"/>
  <c r="Q3742" i="1"/>
  <c r="Q1523" i="2"/>
  <c r="Q3719" i="1"/>
  <c r="Q3737" i="1"/>
  <c r="Q3726" i="1"/>
  <c r="Q3710" i="1"/>
  <c r="Q3740" i="1"/>
  <c r="Q1524" i="2"/>
  <c r="Q3713" i="1"/>
  <c r="Q3743" i="1"/>
  <c r="Q3727" i="1"/>
  <c r="Q3690" i="1"/>
  <c r="Q3696" i="1"/>
  <c r="Q3686" i="1"/>
  <c r="Q1518" i="2"/>
  <c r="Q3701" i="1"/>
  <c r="Q3685" i="1"/>
  <c r="Q3692" i="1"/>
  <c r="Q3702" i="1"/>
  <c r="Q3695" i="1"/>
  <c r="Q1513" i="2"/>
  <c r="Q3699" i="1"/>
  <c r="Q3698" i="1"/>
  <c r="Q3697" i="1"/>
  <c r="Q3694" i="1"/>
  <c r="Q3688" i="1"/>
  <c r="Q1519" i="2"/>
  <c r="Q3691" i="1"/>
  <c r="Q3689" i="1"/>
  <c r="Q1514" i="2"/>
  <c r="Q1517" i="2"/>
  <c r="Q3693" i="1"/>
  <c r="Q1516" i="2"/>
  <c r="Q3684" i="1"/>
  <c r="Q1515" i="2"/>
  <c r="Q3687" i="1"/>
  <c r="Q3700" i="1"/>
  <c r="Q3673" i="1"/>
  <c r="Q3677" i="1"/>
  <c r="Q3681" i="1"/>
  <c r="Q3682" i="1"/>
  <c r="Q3680" i="1"/>
  <c r="Q3679" i="1"/>
  <c r="Q3678" i="1"/>
  <c r="Q3676" i="1"/>
  <c r="Q3675" i="1"/>
  <c r="Q3674" i="1"/>
  <c r="Q1512" i="2"/>
  <c r="Q3672" i="1"/>
  <c r="Q1510" i="2"/>
  <c r="Q1511" i="2"/>
  <c r="Q3683" i="1"/>
  <c r="Q3663" i="1"/>
  <c r="Q3667" i="1"/>
  <c r="Q3665" i="1"/>
  <c r="Q3666" i="1"/>
  <c r="Q3668" i="1"/>
  <c r="Q3670" i="1"/>
  <c r="Q3662" i="1"/>
  <c r="Q3661" i="1"/>
  <c r="Q1508" i="2"/>
  <c r="Q1509" i="2"/>
  <c r="Q3671" i="1"/>
  <c r="Q3669" i="1"/>
  <c r="Q3664" i="1"/>
  <c r="Q3653" i="1"/>
  <c r="Q3644" i="1"/>
  <c r="Q3645" i="1"/>
  <c r="Q3651" i="1"/>
  <c r="Q3649" i="1"/>
  <c r="Q3654" i="1"/>
  <c r="Q1507" i="2"/>
  <c r="Q3642" i="1"/>
  <c r="Q3641" i="1"/>
  <c r="Q3640" i="1"/>
  <c r="Q3656" i="1"/>
  <c r="Q3647" i="1"/>
  <c r="Q1506" i="2"/>
  <c r="Q3650" i="1"/>
  <c r="Q3648" i="1"/>
  <c r="Q3655" i="1"/>
  <c r="Q3658" i="1"/>
  <c r="Q3660" i="1"/>
  <c r="Q1505" i="2"/>
  <c r="Q3659" i="1"/>
  <c r="Q3643" i="1"/>
  <c r="Q3652" i="1"/>
  <c r="Q3646" i="1"/>
  <c r="Q3657" i="1"/>
  <c r="Q1504" i="2"/>
  <c r="Q3621" i="1"/>
  <c r="Q3627" i="1"/>
  <c r="Q3625" i="1"/>
  <c r="Q3623" i="1"/>
  <c r="Q3620" i="1"/>
  <c r="Q3624" i="1"/>
  <c r="Q1502" i="2"/>
  <c r="Q3632" i="1"/>
  <c r="Q3639" i="1"/>
  <c r="Q3637" i="1"/>
  <c r="Q3630" i="1"/>
  <c r="Q3629" i="1"/>
  <c r="Q3628" i="1"/>
  <c r="Q3635" i="1"/>
  <c r="Q1503" i="2"/>
  <c r="Q3626" i="1"/>
  <c r="Q1501" i="2"/>
  <c r="Q3633" i="1"/>
  <c r="Q3631" i="1"/>
  <c r="Q3638" i="1"/>
  <c r="Q3622" i="1"/>
  <c r="Q3636" i="1"/>
  <c r="Q1500" i="2"/>
  <c r="Q3619" i="1"/>
  <c r="Q3634" i="1"/>
  <c r="Q3610" i="1"/>
  <c r="Q3614" i="1"/>
  <c r="Q1499" i="2"/>
  <c r="Q3607" i="1"/>
  <c r="Q3613" i="1"/>
  <c r="Q3615" i="1"/>
  <c r="Q3608" i="1"/>
  <c r="Q3617" i="1"/>
  <c r="Q3616" i="1"/>
  <c r="Q3618" i="1"/>
  <c r="Q1498" i="2"/>
  <c r="Q3612" i="1"/>
  <c r="Q3609" i="1"/>
  <c r="Q3611" i="1"/>
  <c r="Q3583" i="1"/>
  <c r="Q3603" i="1"/>
  <c r="Q3602" i="1"/>
  <c r="Q3586" i="1"/>
  <c r="Q3587" i="1"/>
  <c r="Q3597" i="1"/>
  <c r="Q3595" i="1"/>
  <c r="Q3596" i="1"/>
  <c r="Q3590" i="1"/>
  <c r="Q3601" i="1"/>
  <c r="Q3584" i="1"/>
  <c r="Q3591" i="1"/>
  <c r="Q3598" i="1"/>
  <c r="Q3582" i="1"/>
  <c r="Q1495" i="2"/>
  <c r="Q3593" i="1"/>
  <c r="Q1494" i="2"/>
  <c r="Q3592" i="1"/>
  <c r="Q3585" i="1"/>
  <c r="Q1496" i="2"/>
  <c r="Q3594" i="1"/>
  <c r="Q1497" i="2"/>
  <c r="Q3605" i="1"/>
  <c r="Q3589" i="1"/>
  <c r="Q3604" i="1"/>
  <c r="Q3588" i="1"/>
  <c r="Q3606" i="1"/>
  <c r="Q3599" i="1"/>
  <c r="Q3600" i="1"/>
  <c r="Q3566" i="1"/>
  <c r="Q3562" i="1"/>
  <c r="Q3559" i="1"/>
  <c r="Q3567" i="1"/>
  <c r="Q3570" i="1"/>
  <c r="Q3563" i="1"/>
  <c r="Q1491" i="2"/>
  <c r="Q3568" i="1"/>
  <c r="Q3571" i="1"/>
  <c r="Q3558" i="1"/>
  <c r="Q3577" i="1"/>
  <c r="Q3561" i="1"/>
  <c r="Q3580" i="1"/>
  <c r="Q3564" i="1"/>
  <c r="Q1493" i="2"/>
  <c r="Q3575" i="1"/>
  <c r="Q3573" i="1"/>
  <c r="Q3576" i="1"/>
  <c r="Q3560" i="1"/>
  <c r="Q3578" i="1"/>
  <c r="Q1492" i="2"/>
  <c r="Q3569" i="1"/>
  <c r="Q3572" i="1"/>
  <c r="Q3579" i="1"/>
  <c r="Q3574" i="1"/>
  <c r="Q3581" i="1"/>
  <c r="Q3565" i="1"/>
  <c r="Q3553" i="1"/>
  <c r="Q3546" i="1"/>
  <c r="Q3554" i="1"/>
  <c r="Q3549" i="1"/>
  <c r="Q3555" i="1"/>
  <c r="Q3550" i="1"/>
  <c r="Q3557" i="1"/>
  <c r="Q3551" i="1"/>
  <c r="Q3545" i="1"/>
  <c r="Q3547" i="1"/>
  <c r="Q3556" i="1"/>
  <c r="Q1489" i="2"/>
  <c r="Q3552" i="1"/>
  <c r="Q1490" i="2"/>
  <c r="Q3548" i="1"/>
  <c r="Q3528" i="1"/>
  <c r="Q3544" i="1"/>
  <c r="Q3540" i="1"/>
  <c r="Q3543" i="1"/>
  <c r="Q3527" i="1"/>
  <c r="Q3538" i="1"/>
  <c r="Q3541" i="1"/>
  <c r="Q3536" i="1"/>
  <c r="Q3539" i="1"/>
  <c r="Q3526" i="1"/>
  <c r="Q3534" i="1"/>
  <c r="Q3537" i="1"/>
  <c r="Q3532" i="1"/>
  <c r="Q3535" i="1"/>
  <c r="Q1487" i="2"/>
  <c r="Q3530" i="1"/>
  <c r="Q3533" i="1"/>
  <c r="Q1488" i="2"/>
  <c r="Q3531" i="1"/>
  <c r="Q3542" i="1"/>
  <c r="Q1486" i="2"/>
  <c r="Q3529" i="1"/>
  <c r="Q1483" i="2"/>
  <c r="Q3510" i="1"/>
  <c r="Q3525" i="1"/>
  <c r="Q3509" i="1"/>
  <c r="Q3524" i="1"/>
  <c r="Q3508" i="1"/>
  <c r="Q3523" i="1"/>
  <c r="Q3507" i="1"/>
  <c r="Q3522" i="1"/>
  <c r="Q3506" i="1"/>
  <c r="Q3521" i="1"/>
  <c r="Q3505" i="1"/>
  <c r="Q3520" i="1"/>
  <c r="Q3504" i="1"/>
  <c r="Q3519" i="1"/>
  <c r="Q3503" i="1"/>
  <c r="Q3518" i="1"/>
  <c r="Q3502" i="1"/>
  <c r="Q3517" i="1"/>
  <c r="Q3501" i="1"/>
  <c r="Q3516" i="1"/>
  <c r="Q3500" i="1"/>
  <c r="Q3515" i="1"/>
  <c r="Q3514" i="1"/>
  <c r="Q1482" i="2"/>
  <c r="Q3513" i="1"/>
  <c r="Q1485" i="2"/>
  <c r="Q3512" i="1"/>
  <c r="Q1484" i="2"/>
  <c r="Q3511" i="1"/>
  <c r="Q3493" i="1"/>
  <c r="Q3492" i="1"/>
  <c r="Q3497" i="1"/>
  <c r="Q3495" i="1"/>
  <c r="Q3479" i="1"/>
  <c r="Q3498" i="1"/>
  <c r="Q3482" i="1"/>
  <c r="Q3499" i="1"/>
  <c r="Q1479" i="2"/>
  <c r="Q3481" i="1"/>
  <c r="Q3488" i="1"/>
  <c r="Q3485" i="1"/>
  <c r="Q3491" i="1"/>
  <c r="Q1478" i="2"/>
  <c r="Q3494" i="1"/>
  <c r="Q1481" i="2"/>
  <c r="Q3484" i="1"/>
  <c r="Q1480" i="2"/>
  <c r="Q3487" i="1"/>
  <c r="Q3489" i="1"/>
  <c r="Q3490" i="1"/>
  <c r="Q3496" i="1"/>
  <c r="Q3480" i="1"/>
  <c r="Q3483" i="1"/>
  <c r="Q3486" i="1"/>
  <c r="Q3469" i="1"/>
  <c r="Q3459" i="1"/>
  <c r="Q3468" i="1"/>
  <c r="Q3472" i="1"/>
  <c r="Q3463" i="1"/>
  <c r="Q1476" i="2"/>
  <c r="Q3474" i="1"/>
  <c r="Q3460" i="1"/>
  <c r="Q3475" i="1"/>
  <c r="Q3452" i="1"/>
  <c r="Q3477" i="1"/>
  <c r="Q3455" i="1"/>
  <c r="Q3467" i="1"/>
  <c r="Q3471" i="1"/>
  <c r="Q3454" i="1"/>
  <c r="Q3461" i="1"/>
  <c r="Q1475" i="2"/>
  <c r="Q1474" i="2"/>
  <c r="Q3466" i="1"/>
  <c r="Q3478" i="1"/>
  <c r="Q3457" i="1"/>
  <c r="Q3464" i="1"/>
  <c r="Q3451" i="1"/>
  <c r="Q3465" i="1"/>
  <c r="Q3462" i="1"/>
  <c r="Q3470" i="1"/>
  <c r="Q3453" i="1"/>
  <c r="Q3456" i="1"/>
  <c r="Q1477" i="2"/>
  <c r="Q3458" i="1"/>
  <c r="Q3473" i="1"/>
  <c r="Q3476" i="1"/>
  <c r="Q3424" i="1"/>
  <c r="Q3425" i="1"/>
  <c r="Q3430" i="1"/>
  <c r="Q3426" i="1"/>
  <c r="Q3422" i="1"/>
  <c r="Q3428" i="1"/>
  <c r="Q3429" i="1"/>
  <c r="Q3450" i="1"/>
  <c r="Q3434" i="1"/>
  <c r="Q3441" i="1"/>
  <c r="Q1471" i="2"/>
  <c r="Q3436" i="1"/>
  <c r="Q3447" i="1"/>
  <c r="Q3431" i="1"/>
  <c r="Q3446" i="1"/>
  <c r="Q1472" i="2"/>
  <c r="Q3437" i="1"/>
  <c r="Q3448" i="1"/>
  <c r="Q3432" i="1"/>
  <c r="Q3443" i="1"/>
  <c r="Q3427" i="1"/>
  <c r="Q3442" i="1"/>
  <c r="Q3449" i="1"/>
  <c r="Q3433" i="1"/>
  <c r="Q3444" i="1"/>
  <c r="Q3420" i="1"/>
  <c r="Q3439" i="1"/>
  <c r="Q3423" i="1"/>
  <c r="Q3438" i="1"/>
  <c r="Q3445" i="1"/>
  <c r="Q3421" i="1"/>
  <c r="Q3440" i="1"/>
  <c r="Q1470" i="2"/>
  <c r="Q3435" i="1"/>
  <c r="Q1473" i="2"/>
  <c r="Q3401" i="1"/>
  <c r="Q3396" i="1"/>
  <c r="Q3411" i="1"/>
  <c r="Q3395" i="1"/>
  <c r="Q3409" i="1"/>
  <c r="Q3412" i="1"/>
  <c r="Q3418" i="1"/>
  <c r="Q3402" i="1"/>
  <c r="Q3415" i="1"/>
  <c r="Q1468" i="2"/>
  <c r="Q1469" i="2"/>
  <c r="Q3393" i="1"/>
  <c r="Q1467" i="2"/>
  <c r="Q3407" i="1"/>
  <c r="Q1466" i="2"/>
  <c r="Q3405" i="1"/>
  <c r="Q3404" i="1"/>
  <c r="Q3414" i="1"/>
  <c r="Q3398" i="1"/>
  <c r="Q3399" i="1"/>
  <c r="Q3392" i="1"/>
  <c r="Q3416" i="1"/>
  <c r="Q3419" i="1"/>
  <c r="Q3403" i="1"/>
  <c r="Q3417" i="1"/>
  <c r="Q3397" i="1"/>
  <c r="Q3400" i="1"/>
  <c r="Q3410" i="1"/>
  <c r="Q3394" i="1"/>
  <c r="Q3408" i="1"/>
  <c r="Q3413" i="1"/>
  <c r="Q3406" i="1"/>
  <c r="Q3363" i="1"/>
  <c r="Q3391" i="1"/>
  <c r="Q3389" i="1"/>
  <c r="Q3384" i="1"/>
  <c r="Q3368" i="1"/>
  <c r="Q3387" i="1"/>
  <c r="Q3371" i="1"/>
  <c r="Q3390" i="1"/>
  <c r="Q3374" i="1"/>
  <c r="Q3377" i="1"/>
  <c r="Q3380" i="1"/>
  <c r="Q3364" i="1"/>
  <c r="Q3383" i="1"/>
  <c r="Q3367" i="1"/>
  <c r="Q3386" i="1"/>
  <c r="Q3370" i="1"/>
  <c r="Q3365" i="1"/>
  <c r="Q3376" i="1"/>
  <c r="Q3381" i="1"/>
  <c r="Q3379" i="1"/>
  <c r="Q3385" i="1"/>
  <c r="Q3382" i="1"/>
  <c r="Q3366" i="1"/>
  <c r="Q3388" i="1"/>
  <c r="Q3372" i="1"/>
  <c r="Q3369" i="1"/>
  <c r="Q3375" i="1"/>
  <c r="Q3373" i="1"/>
  <c r="Q3378" i="1"/>
  <c r="Q3357" i="1"/>
  <c r="Q3354" i="1"/>
  <c r="Q3358" i="1"/>
  <c r="Q3353" i="1"/>
  <c r="Q3361" i="1"/>
  <c r="Q3362" i="1"/>
  <c r="Q3359" i="1"/>
  <c r="Q3346" i="1"/>
  <c r="Q3343" i="1"/>
  <c r="Q3337" i="1"/>
  <c r="Q3352" i="1"/>
  <c r="Q3339" i="1"/>
  <c r="Q3342" i="1"/>
  <c r="Q3349" i="1"/>
  <c r="Q3351" i="1"/>
  <c r="Q3348" i="1"/>
  <c r="Q3347" i="1"/>
  <c r="Q3338" i="1"/>
  <c r="Q3345" i="1"/>
  <c r="Q3360" i="1"/>
  <c r="Q3344" i="1"/>
  <c r="Q3350" i="1"/>
  <c r="Q3355" i="1"/>
  <c r="Q3341" i="1"/>
  <c r="Q3356" i="1"/>
  <c r="Q3340" i="1"/>
  <c r="Q3314" i="1"/>
  <c r="Q3321" i="1"/>
  <c r="Q3316" i="1"/>
  <c r="Q3322" i="1"/>
  <c r="Q3318" i="1"/>
  <c r="Q3329" i="1"/>
  <c r="Q3320" i="1"/>
  <c r="Q3335" i="1"/>
  <c r="Q3319" i="1"/>
  <c r="Q3326" i="1"/>
  <c r="Q3313" i="1"/>
  <c r="Q3324" i="1"/>
  <c r="Q3331" i="1"/>
  <c r="Q3315" i="1"/>
  <c r="Q3333" i="1"/>
  <c r="Q3336" i="1"/>
  <c r="Q3312" i="1"/>
  <c r="Q3327" i="1"/>
  <c r="Q3334" i="1"/>
  <c r="Q3325" i="1"/>
  <c r="Q3332" i="1"/>
  <c r="Q3323" i="1"/>
  <c r="Q3330" i="1"/>
  <c r="Q3317" i="1"/>
  <c r="Q3328" i="1"/>
  <c r="Q3310" i="1"/>
  <c r="Q3305" i="1"/>
  <c r="Q3306" i="1"/>
  <c r="Q3301" i="1"/>
  <c r="Q3307" i="1"/>
  <c r="Q3303" i="1"/>
  <c r="Q3302" i="1"/>
  <c r="Q3308" i="1"/>
  <c r="Q3309" i="1"/>
  <c r="Q3304" i="1"/>
  <c r="Q3311" i="1"/>
  <c r="Q3279" i="1"/>
  <c r="Q3287" i="1"/>
  <c r="Q3294" i="1"/>
  <c r="Q3274" i="1"/>
  <c r="Q3300" i="1"/>
  <c r="Q3288" i="1"/>
  <c r="Q3275" i="1"/>
  <c r="Q3284" i="1"/>
  <c r="Q3290" i="1"/>
  <c r="Q3296" i="1"/>
  <c r="Q3283" i="1"/>
  <c r="Q3278" i="1"/>
  <c r="Q3286" i="1"/>
  <c r="Q3291" i="1"/>
  <c r="Q3298" i="1"/>
  <c r="Q3299" i="1"/>
  <c r="Q3295" i="1"/>
  <c r="Q3282" i="1"/>
  <c r="Q3285" i="1"/>
  <c r="Q3292" i="1"/>
  <c r="Q3297" i="1"/>
  <c r="Q3281" i="1"/>
  <c r="Q3280" i="1"/>
  <c r="Q3293" i="1"/>
  <c r="Q3277" i="1"/>
  <c r="Q3276" i="1"/>
  <c r="Q3289" i="1"/>
  <c r="Q3273" i="1"/>
  <c r="Q3263" i="1"/>
  <c r="Q3251" i="1"/>
  <c r="Q3262" i="1"/>
  <c r="Q3257" i="1"/>
  <c r="Q3268" i="1"/>
  <c r="Q3260" i="1"/>
  <c r="Q3245" i="1"/>
  <c r="Q3244" i="1"/>
  <c r="Q3267" i="1"/>
  <c r="Q3247" i="1"/>
  <c r="Q3270" i="1"/>
  <c r="Q3254" i="1"/>
  <c r="Q3271" i="1"/>
  <c r="Q3256" i="1"/>
  <c r="Q3265" i="1"/>
  <c r="Q3258" i="1"/>
  <c r="Q3272" i="1"/>
  <c r="Q3266" i="1"/>
  <c r="Q3250" i="1"/>
  <c r="Q3269" i="1"/>
  <c r="Q3253" i="1"/>
  <c r="Q3252" i="1"/>
  <c r="Q3255" i="1"/>
  <c r="Q3259" i="1"/>
  <c r="Q3261" i="1"/>
  <c r="Q3246" i="1"/>
  <c r="Q3264" i="1"/>
  <c r="Q3249" i="1"/>
  <c r="Q3248" i="1"/>
  <c r="Q3224" i="1"/>
  <c r="Q3228" i="1"/>
  <c r="Q3220" i="1"/>
  <c r="Q3216" i="1"/>
  <c r="Q3232" i="1"/>
  <c r="Q3236" i="1"/>
  <c r="Q3243" i="1"/>
  <c r="Q3242" i="1"/>
  <c r="Q3226" i="1"/>
  <c r="Q3227" i="1"/>
  <c r="Q3223" i="1"/>
  <c r="Q3229" i="1"/>
  <c r="Q3240" i="1"/>
  <c r="Q3235" i="1"/>
  <c r="Q3238" i="1"/>
  <c r="Q3222" i="1"/>
  <c r="Q3213" i="1"/>
  <c r="Q3241" i="1"/>
  <c r="Q3225" i="1"/>
  <c r="Q3212" i="1"/>
  <c r="Q3219" i="1"/>
  <c r="Q3234" i="1"/>
  <c r="Q3218" i="1"/>
  <c r="Q3239" i="1"/>
  <c r="Q3237" i="1"/>
  <c r="Q3221" i="1"/>
  <c r="Q3215" i="1"/>
  <c r="Q3230" i="1"/>
  <c r="Q3214" i="1"/>
  <c r="Q3231" i="1"/>
  <c r="Q3233" i="1"/>
  <c r="Q3217" i="1"/>
  <c r="Q3205" i="1"/>
  <c r="Q3196" i="1"/>
  <c r="Q3203" i="1"/>
  <c r="Q3187" i="1"/>
  <c r="Q3189" i="1"/>
  <c r="Q3206" i="1"/>
  <c r="Q3190" i="1"/>
  <c r="Q3197" i="1"/>
  <c r="Q3188" i="1"/>
  <c r="Q3199" i="1"/>
  <c r="Q3209" i="1"/>
  <c r="Q3204" i="1"/>
  <c r="Q3202" i="1"/>
  <c r="Q3186" i="1"/>
  <c r="Q3208" i="1"/>
  <c r="Q3211" i="1"/>
  <c r="Q3195" i="1"/>
  <c r="Q3201" i="1"/>
  <c r="Q3192" i="1"/>
  <c r="Q3198" i="1"/>
  <c r="Q3200" i="1"/>
  <c r="Q3207" i="1"/>
  <c r="Q3191" i="1"/>
  <c r="Q3193" i="1"/>
  <c r="Q3210" i="1"/>
  <c r="Q3194" i="1"/>
  <c r="Q3172" i="1"/>
  <c r="Q3184" i="1"/>
  <c r="Q3173" i="1"/>
  <c r="Q3180" i="1"/>
  <c r="Q3168" i="1"/>
  <c r="Q3164" i="1"/>
  <c r="Q3165" i="1"/>
  <c r="Q3181" i="1"/>
  <c r="Q3167" i="1"/>
  <c r="Q3185" i="1"/>
  <c r="Q3179" i="1"/>
  <c r="Q3166" i="1"/>
  <c r="Q3170" i="1"/>
  <c r="Q3182" i="1"/>
  <c r="Q3161" i="1"/>
  <c r="Q3163" i="1"/>
  <c r="Q3178" i="1"/>
  <c r="Q3177" i="1"/>
  <c r="Q3171" i="1"/>
  <c r="Q3176" i="1"/>
  <c r="Q3183" i="1"/>
  <c r="Q3169" i="1"/>
  <c r="Q3160" i="1"/>
  <c r="Q3175" i="1"/>
  <c r="Q3162" i="1"/>
  <c r="Q3174" i="1"/>
  <c r="Q3152" i="1"/>
  <c r="Q3156" i="1"/>
  <c r="Q3144" i="1"/>
  <c r="Q3158" i="1"/>
  <c r="Q3142" i="1"/>
  <c r="Q3153" i="1"/>
  <c r="Q3137" i="1"/>
  <c r="Q3136" i="1"/>
  <c r="Q3151" i="1"/>
  <c r="Q3135" i="1"/>
  <c r="Q3154" i="1"/>
  <c r="Q3138" i="1"/>
  <c r="Q3149" i="1"/>
  <c r="Q3133" i="1"/>
  <c r="Q3132" i="1"/>
  <c r="Q3147" i="1"/>
  <c r="Q3150" i="1"/>
  <c r="Q3134" i="1"/>
  <c r="Q3145" i="1"/>
  <c r="Q3148" i="1"/>
  <c r="Q3159" i="1"/>
  <c r="Q3143" i="1"/>
  <c r="Q3146" i="1"/>
  <c r="Q3157" i="1"/>
  <c r="Q3141" i="1"/>
  <c r="Q3140" i="1"/>
  <c r="Q3155" i="1"/>
  <c r="Q3139" i="1"/>
  <c r="Q3130" i="1"/>
  <c r="Q3114" i="1"/>
  <c r="Q3129" i="1"/>
  <c r="Q3113" i="1"/>
  <c r="Q3128" i="1"/>
  <c r="Q3112" i="1"/>
  <c r="Q3131" i="1"/>
  <c r="Q3115" i="1"/>
  <c r="Q3126" i="1"/>
  <c r="Q3110" i="1"/>
  <c r="Q3125" i="1"/>
  <c r="Q3109" i="1"/>
  <c r="Q3124" i="1"/>
  <c r="Q3108" i="1"/>
  <c r="Q3127" i="1"/>
  <c r="Q3111" i="1"/>
  <c r="Q3122" i="1"/>
  <c r="Q3106" i="1"/>
  <c r="Q3121" i="1"/>
  <c r="Q3105" i="1"/>
  <c r="Q3120" i="1"/>
  <c r="Q3104" i="1"/>
  <c r="Q3123" i="1"/>
  <c r="Q3107" i="1"/>
  <c r="Q3118" i="1"/>
  <c r="Q3102" i="1"/>
  <c r="Q3117" i="1"/>
  <c r="Q3101" i="1"/>
  <c r="Q3116" i="1"/>
  <c r="Q3100" i="1"/>
  <c r="Q3119" i="1"/>
  <c r="Q3103" i="1"/>
  <c r="Q3071" i="1"/>
  <c r="Q3081" i="1"/>
  <c r="Q3069" i="1"/>
  <c r="Q3073" i="1"/>
  <c r="Q3082" i="1"/>
  <c r="Q3078" i="1"/>
  <c r="Q3077" i="1"/>
  <c r="Q3099" i="1"/>
  <c r="Q3098" i="1"/>
  <c r="Q3074" i="1"/>
  <c r="Q3083" i="1"/>
  <c r="Q3089" i="1"/>
  <c r="Q3096" i="1"/>
  <c r="Q3080" i="1"/>
  <c r="Q3086" i="1"/>
  <c r="Q3091" i="1"/>
  <c r="Q3087" i="1"/>
  <c r="Q3094" i="1"/>
  <c r="Q3070" i="1"/>
  <c r="Q3075" i="1"/>
  <c r="Q3085" i="1"/>
  <c r="Q3092" i="1"/>
  <c r="Q3076" i="1"/>
  <c r="Q3095" i="1"/>
  <c r="Q3084" i="1"/>
  <c r="Q3079" i="1"/>
  <c r="Q3090" i="1"/>
  <c r="Q3066" i="1"/>
  <c r="Q3097" i="1"/>
  <c r="Q3065" i="1"/>
  <c r="Q3088" i="1"/>
  <c r="Q3072" i="1"/>
  <c r="Q3067" i="1"/>
  <c r="Q3093" i="1"/>
  <c r="Q3068" i="1"/>
  <c r="Q3059" i="1"/>
  <c r="Q3054" i="1"/>
  <c r="Q3061" i="1"/>
  <c r="Q3045" i="1"/>
  <c r="Q3060" i="1"/>
  <c r="Q3049" i="1"/>
  <c r="Q3047" i="1"/>
  <c r="Q3050" i="1"/>
  <c r="Q3057" i="1"/>
  <c r="Q3063" i="1"/>
  <c r="Q3056" i="1"/>
  <c r="Q3051" i="1"/>
  <c r="Q3064" i="1"/>
  <c r="Q3062" i="1"/>
  <c r="Q3046" i="1"/>
  <c r="Q3053" i="1"/>
  <c r="Q3055" i="1"/>
  <c r="Q3052" i="1"/>
  <c r="Q3058" i="1"/>
  <c r="Q3048" i="1"/>
  <c r="Q3021" i="1"/>
  <c r="Q3039" i="1"/>
  <c r="Q3034" i="1"/>
  <c r="Q3018" i="1"/>
  <c r="Q3023" i="1"/>
  <c r="Q3029" i="1"/>
  <c r="Q3035" i="1"/>
  <c r="Q3040" i="1"/>
  <c r="Q3024" i="1"/>
  <c r="Q3036" i="1"/>
  <c r="Q3031" i="1"/>
  <c r="Q3044" i="1"/>
  <c r="Q3019" i="1"/>
  <c r="Q3030" i="1"/>
  <c r="Q3014" i="1"/>
  <c r="Q3041" i="1"/>
  <c r="Q3025" i="1"/>
  <c r="Q3027" i="1"/>
  <c r="Q3020" i="1"/>
  <c r="Q3013" i="1"/>
  <c r="Q3042" i="1"/>
  <c r="Q3026" i="1"/>
  <c r="Q3043" i="1"/>
  <c r="Q3037" i="1"/>
  <c r="Q3017" i="1"/>
  <c r="Q3015" i="1"/>
  <c r="Q3032" i="1"/>
  <c r="Q3016" i="1"/>
  <c r="Q3038" i="1"/>
  <c r="Q3022" i="1"/>
  <c r="Q3033" i="1"/>
  <c r="Q3028" i="1"/>
  <c r="Q2996" i="1"/>
  <c r="Q3003" i="1"/>
  <c r="Q2987" i="1"/>
  <c r="Q3004" i="1"/>
  <c r="Q3006" i="1"/>
  <c r="Q2990" i="1"/>
  <c r="Q3000" i="1"/>
  <c r="Q3001" i="1"/>
  <c r="Q2985" i="1"/>
  <c r="Q2984" i="1"/>
  <c r="Q2999" i="1"/>
  <c r="Q2983" i="1"/>
  <c r="Q2992" i="1"/>
  <c r="Q3002" i="1"/>
  <c r="Q2986" i="1"/>
  <c r="Q2988" i="1"/>
  <c r="Q2997" i="1"/>
  <c r="Q2981" i="1"/>
  <c r="Q3011" i="1"/>
  <c r="Q2995" i="1"/>
  <c r="Q2979" i="1"/>
  <c r="Q2980" i="1"/>
  <c r="Q2998" i="1"/>
  <c r="Q2982" i="1"/>
  <c r="Q3009" i="1"/>
  <c r="Q2993" i="1"/>
  <c r="Q3007" i="1"/>
  <c r="Q2991" i="1"/>
  <c r="Q3008" i="1"/>
  <c r="Q3010" i="1"/>
  <c r="Q2994" i="1"/>
  <c r="Q3012" i="1"/>
  <c r="Q3005" i="1"/>
  <c r="Q2989" i="1"/>
  <c r="Q2951" i="1"/>
  <c r="Q2956" i="1"/>
  <c r="Q2961" i="1"/>
  <c r="Q2960" i="1"/>
  <c r="Q2952" i="1"/>
  <c r="Q2957" i="1"/>
  <c r="Q2959" i="1"/>
  <c r="Q2955" i="1"/>
  <c r="Q2948" i="1"/>
  <c r="Q2953" i="1"/>
  <c r="Q2949" i="1"/>
  <c r="Q2974" i="1"/>
  <c r="Q2973" i="1"/>
  <c r="Q2962" i="1"/>
  <c r="Q2968" i="1"/>
  <c r="Q2975" i="1"/>
  <c r="Q2947" i="1"/>
  <c r="Q2976" i="1"/>
  <c r="Q2967" i="1"/>
  <c r="Q2977" i="1"/>
  <c r="Q2972" i="1"/>
  <c r="Q2963" i="1"/>
  <c r="Q2958" i="1"/>
  <c r="Q2969" i="1"/>
  <c r="Q2954" i="1"/>
  <c r="Q2964" i="1"/>
  <c r="Q2971" i="1"/>
  <c r="Q2970" i="1"/>
  <c r="Q2966" i="1"/>
  <c r="Q2950" i="1"/>
  <c r="Q2965" i="1"/>
  <c r="Q2978" i="1"/>
  <c r="Q2946" i="1"/>
  <c r="Q2943" i="1"/>
  <c r="Q2944" i="1"/>
  <c r="Q2942" i="1"/>
  <c r="Q2945" i="1"/>
  <c r="Q2941" i="1"/>
  <c r="Q2940" i="1"/>
  <c r="Q2938" i="1"/>
  <c r="Q2939" i="1"/>
  <c r="Q2937" i="1"/>
  <c r="Q2936" i="1"/>
  <c r="Q2935" i="1"/>
  <c r="Q2917" i="1"/>
  <c r="Q2919" i="1"/>
  <c r="Q2925" i="1"/>
  <c r="Q2915" i="1"/>
  <c r="Q2933" i="1"/>
  <c r="Q2920" i="1"/>
  <c r="Q2929" i="1"/>
  <c r="Q2916" i="1"/>
  <c r="Q2921" i="1"/>
  <c r="Q2931" i="1"/>
  <c r="Q2923" i="1"/>
  <c r="Q2934" i="1"/>
  <c r="Q2924" i="1"/>
  <c r="Q2930" i="1"/>
  <c r="Q2914" i="1"/>
  <c r="Q2913" i="1"/>
  <c r="Q2912" i="1"/>
  <c r="Q2926" i="1"/>
  <c r="Q2932" i="1"/>
  <c r="Q2927" i="1"/>
  <c r="Q2922" i="1"/>
  <c r="Q2928" i="1"/>
  <c r="Q2911" i="1"/>
  <c r="Q2918" i="1"/>
  <c r="Q2888" i="1"/>
  <c r="Q2895" i="1"/>
  <c r="Q2903" i="1"/>
  <c r="Q2908" i="1"/>
  <c r="Q2890" i="1"/>
  <c r="Q2896" i="1"/>
  <c r="Q2904" i="1"/>
  <c r="Q2910" i="1"/>
  <c r="Q2907" i="1"/>
  <c r="Q2891" i="1"/>
  <c r="Q2899" i="1"/>
  <c r="Q2906" i="1"/>
  <c r="Q2887" i="1"/>
  <c r="Q2892" i="1"/>
  <c r="Q2902" i="1"/>
  <c r="Q2900" i="1"/>
  <c r="Q2909" i="1"/>
  <c r="Q2893" i="1"/>
  <c r="Q2886" i="1"/>
  <c r="Q2898" i="1"/>
  <c r="Q2905" i="1"/>
  <c r="Q2889" i="1"/>
  <c r="Q2897" i="1"/>
  <c r="Q2894" i="1"/>
  <c r="Q2901" i="1"/>
  <c r="Q2877" i="1"/>
  <c r="Q2878" i="1"/>
  <c r="Q2874" i="1"/>
  <c r="Q2882" i="1"/>
  <c r="Q2867" i="1"/>
  <c r="Q2870" i="1"/>
  <c r="Q2854" i="1"/>
  <c r="Q2881" i="1"/>
  <c r="Q2861" i="1"/>
  <c r="Q2855" i="1"/>
  <c r="Q2872" i="1"/>
  <c r="Q2856" i="1"/>
  <c r="Q2858" i="1"/>
  <c r="Q2875" i="1"/>
  <c r="Q2883" i="1"/>
  <c r="Q2866" i="1"/>
  <c r="Q2879" i="1"/>
  <c r="Q2873" i="1"/>
  <c r="Q2857" i="1"/>
  <c r="Q2884" i="1"/>
  <c r="Q2868" i="1"/>
  <c r="Q2885" i="1"/>
  <c r="Q2876" i="1"/>
  <c r="Q2871" i="1"/>
  <c r="Q2862" i="1"/>
  <c r="Q2863" i="1"/>
  <c r="Q2869" i="1"/>
  <c r="Q2853" i="1"/>
  <c r="Q2880" i="1"/>
  <c r="Q2864" i="1"/>
  <c r="Q2859" i="1"/>
  <c r="Q2865" i="1"/>
  <c r="Q2860" i="1"/>
  <c r="Q2846" i="1"/>
  <c r="Q2844" i="1"/>
  <c r="Q2852" i="1"/>
  <c r="Q2832" i="1"/>
  <c r="Q2843" i="1"/>
  <c r="Q2827" i="1"/>
  <c r="Q2834" i="1"/>
  <c r="Q2845" i="1"/>
  <c r="Q2829" i="1"/>
  <c r="Q2848" i="1"/>
  <c r="Q2828" i="1"/>
  <c r="Q2839" i="1"/>
  <c r="Q2850" i="1"/>
  <c r="Q2830" i="1"/>
  <c r="Q2841" i="1"/>
  <c r="Q2840" i="1"/>
  <c r="Q2851" i="1"/>
  <c r="Q2835" i="1"/>
  <c r="Q2842" i="1"/>
  <c r="Q2826" i="1"/>
  <c r="Q2837" i="1"/>
  <c r="Q2836" i="1"/>
  <c r="Q2847" i="1"/>
  <c r="Q2831" i="1"/>
  <c r="Q2838" i="1"/>
  <c r="Q2849" i="1"/>
  <c r="Q2833" i="1"/>
  <c r="Q2803" i="1"/>
  <c r="Q2824" i="1"/>
  <c r="Q2807" i="1"/>
  <c r="Q2822" i="1"/>
  <c r="Q2806" i="1"/>
  <c r="Q2821" i="1"/>
  <c r="Q2805" i="1"/>
  <c r="Q2823" i="1"/>
  <c r="Q2812" i="1"/>
  <c r="Q2819" i="1"/>
  <c r="Q2799" i="1"/>
  <c r="Q2818" i="1"/>
  <c r="Q2802" i="1"/>
  <c r="Q2817" i="1"/>
  <c r="Q2801" i="1"/>
  <c r="Q2825" i="1"/>
  <c r="Q2808" i="1"/>
  <c r="Q2792" i="1"/>
  <c r="Q2815" i="1"/>
  <c r="Q2795" i="1"/>
  <c r="Q2814" i="1"/>
  <c r="Q2798" i="1"/>
  <c r="Q2813" i="1"/>
  <c r="Q2797" i="1"/>
  <c r="Q2820" i="1"/>
  <c r="Q2804" i="1"/>
  <c r="Q2811" i="1"/>
  <c r="Q2791" i="1"/>
  <c r="Q2810" i="1"/>
  <c r="Q2794" i="1"/>
  <c r="Q2809" i="1"/>
  <c r="Q2793" i="1"/>
  <c r="Q2816" i="1"/>
  <c r="Q2800" i="1"/>
  <c r="Q2796" i="1"/>
  <c r="Q2773" i="1"/>
  <c r="Q2787" i="1"/>
  <c r="Q2771" i="1"/>
  <c r="Q2770" i="1"/>
  <c r="Q2777" i="1"/>
  <c r="Q2782" i="1"/>
  <c r="Q2784" i="1"/>
  <c r="Q2768" i="1"/>
  <c r="Q2790" i="1"/>
  <c r="Q2783" i="1"/>
  <c r="Q2767" i="1"/>
  <c r="Q2789" i="1"/>
  <c r="Q2769" i="1"/>
  <c r="Q2774" i="1"/>
  <c r="Q2780" i="1"/>
  <c r="Q2781" i="1"/>
  <c r="Q2772" i="1"/>
  <c r="Q2779" i="1"/>
  <c r="Q2786" i="1"/>
  <c r="Q2785" i="1"/>
  <c r="Q2765" i="1"/>
  <c r="Q2766" i="1"/>
  <c r="Q2776" i="1"/>
  <c r="Q2775" i="1"/>
  <c r="Q2778" i="1"/>
  <c r="Q2788" i="1"/>
  <c r="Q2739" i="1"/>
  <c r="Q2751" i="1"/>
  <c r="Q2763" i="1"/>
  <c r="Q2743" i="1"/>
  <c r="Q2755" i="1"/>
  <c r="Q2735" i="1"/>
  <c r="Q2747" i="1"/>
  <c r="Q2744" i="1"/>
  <c r="Q2756" i="1"/>
  <c r="Q2736" i="1"/>
  <c r="Q2759" i="1"/>
  <c r="Q2761" i="1"/>
  <c r="Q2752" i="1"/>
  <c r="Q2749" i="1"/>
  <c r="Q2762" i="1"/>
  <c r="Q2746" i="1"/>
  <c r="Q2760" i="1"/>
  <c r="Q2753" i="1"/>
  <c r="Q2748" i="1"/>
  <c r="Q2745" i="1"/>
  <c r="Q2758" i="1"/>
  <c r="Q2742" i="1"/>
  <c r="Q2757" i="1"/>
  <c r="Q2750" i="1"/>
  <c r="Q2741" i="1"/>
  <c r="Q2740" i="1"/>
  <c r="Q2737" i="1"/>
  <c r="Q2754" i="1"/>
  <c r="Q2738" i="1"/>
  <c r="Q2764" i="1"/>
  <c r="Q2734" i="1"/>
  <c r="Q1461" i="2"/>
  <c r="Q2724" i="1"/>
  <c r="Q2732" i="1"/>
  <c r="Q2712" i="1"/>
  <c r="Q1455" i="2"/>
  <c r="Q2715" i="1"/>
  <c r="Q1462" i="2"/>
  <c r="Q2726" i="1"/>
  <c r="Q2710" i="1"/>
  <c r="Q2731" i="1"/>
  <c r="Q2717" i="1"/>
  <c r="Q1464" i="2"/>
  <c r="Q2728" i="1"/>
  <c r="Q2708" i="1"/>
  <c r="Q2727" i="1"/>
  <c r="Q2711" i="1"/>
  <c r="Q1458" i="2"/>
  <c r="Q2722" i="1"/>
  <c r="Q2706" i="1"/>
  <c r="Q2729" i="1"/>
  <c r="Q2713" i="1"/>
  <c r="Q1460" i="2"/>
  <c r="Q2720" i="1"/>
  <c r="Q1463" i="2"/>
  <c r="Q2723" i="1"/>
  <c r="Q2707" i="1"/>
  <c r="Q1454" i="2"/>
  <c r="Q2718" i="1"/>
  <c r="Q1465" i="2"/>
  <c r="Q2725" i="1"/>
  <c r="Q2709" i="1"/>
  <c r="Q1456" i="2"/>
  <c r="Q2716" i="1"/>
  <c r="Q1459" i="2"/>
  <c r="Q2719" i="1"/>
  <c r="Q2733" i="1"/>
  <c r="Q2730" i="1"/>
  <c r="Q2714" i="1"/>
  <c r="Q1457" i="2"/>
  <c r="Q2721" i="1"/>
  <c r="Q2705" i="1"/>
  <c r="Q2701" i="1"/>
  <c r="Q2702" i="1"/>
  <c r="Q2699" i="1"/>
  <c r="Q2694" i="1"/>
  <c r="Q2703" i="1"/>
  <c r="Q2683" i="1"/>
  <c r="Q2689" i="1"/>
  <c r="Q1445" i="2"/>
  <c r="Q2696" i="1"/>
  <c r="Q1452" i="2"/>
  <c r="Q2682" i="1"/>
  <c r="Q2700" i="1"/>
  <c r="Q2687" i="1"/>
  <c r="Q2690" i="1"/>
  <c r="Q1450" i="2"/>
  <c r="Q1447" i="2"/>
  <c r="Q2685" i="1"/>
  <c r="Q2691" i="1"/>
  <c r="Q2692" i="1"/>
  <c r="Q1448" i="2"/>
  <c r="Q2695" i="1"/>
  <c r="Q1449" i="2"/>
  <c r="Q1451" i="2"/>
  <c r="Q2686" i="1"/>
  <c r="Q1446" i="2"/>
  <c r="Q2697" i="1"/>
  <c r="Q1453" i="2"/>
  <c r="Q2704" i="1"/>
  <c r="Q2688" i="1"/>
  <c r="Q1444" i="2"/>
  <c r="Q2698" i="1"/>
  <c r="Q2693" i="1"/>
  <c r="Q2684" i="1"/>
  <c r="Q2680" i="1"/>
  <c r="Q2664" i="1"/>
  <c r="Q1436" i="2"/>
  <c r="Q2671" i="1"/>
  <c r="Q2655" i="1"/>
  <c r="Q2678" i="1"/>
  <c r="Q2662" i="1"/>
  <c r="Q1438" i="2"/>
  <c r="Q2673" i="1"/>
  <c r="Q2657" i="1"/>
  <c r="Q1433" i="2"/>
  <c r="Q2676" i="1"/>
  <c r="Q2660" i="1"/>
  <c r="Q1432" i="2"/>
  <c r="Q2667" i="1"/>
  <c r="Q1443" i="2"/>
  <c r="Q2674" i="1"/>
  <c r="Q2658" i="1"/>
  <c r="Q1434" i="2"/>
  <c r="Q2669" i="1"/>
  <c r="Q2653" i="1"/>
  <c r="Q2672" i="1"/>
  <c r="Q2656" i="1"/>
  <c r="Q2679" i="1"/>
  <c r="Q2663" i="1"/>
  <c r="Q1439" i="2"/>
  <c r="Q2670" i="1"/>
  <c r="Q2654" i="1"/>
  <c r="Q2681" i="1"/>
  <c r="Q2665" i="1"/>
  <c r="Q1441" i="2"/>
  <c r="Q2668" i="1"/>
  <c r="Q1440" i="2"/>
  <c r="Q2675" i="1"/>
  <c r="Q2659" i="1"/>
  <c r="Q1435" i="2"/>
  <c r="Q2666" i="1"/>
  <c r="Q1442" i="2"/>
  <c r="Q2677" i="1"/>
  <c r="Q2661" i="1"/>
  <c r="Q1437" i="2"/>
  <c r="Q2652" i="1"/>
  <c r="Q2636" i="1"/>
  <c r="Q2647" i="1"/>
  <c r="Q1428" i="2"/>
  <c r="Q2642" i="1"/>
  <c r="Q1427" i="2"/>
  <c r="Q2641" i="1"/>
  <c r="Q2648" i="1"/>
  <c r="Q1429" i="2"/>
  <c r="Q2643" i="1"/>
  <c r="Q1424" i="2"/>
  <c r="Q2638" i="1"/>
  <c r="Q1423" i="2"/>
  <c r="Q2637" i="1"/>
  <c r="Q2644" i="1"/>
  <c r="Q1425" i="2"/>
  <c r="Q2639" i="1"/>
  <c r="Q2650" i="1"/>
  <c r="Q2634" i="1"/>
  <c r="Q2649" i="1"/>
  <c r="Q1430" i="2"/>
  <c r="Q2640" i="1"/>
  <c r="Q2651" i="1"/>
  <c r="Q2635" i="1"/>
  <c r="Q2646" i="1"/>
  <c r="Q1431" i="2"/>
  <c r="Q2645" i="1"/>
  <c r="Q1426" i="2"/>
  <c r="Q1418" i="2"/>
  <c r="Q2623" i="1"/>
  <c r="Q2626" i="1"/>
  <c r="Q2610" i="1"/>
  <c r="Q2615" i="1"/>
  <c r="Q2625" i="1"/>
  <c r="Q2609" i="1"/>
  <c r="Q2631" i="1"/>
  <c r="Q2628" i="1"/>
  <c r="Q2612" i="1"/>
  <c r="Q1412" i="2"/>
  <c r="Q2611" i="1"/>
  <c r="Q2622" i="1"/>
  <c r="Q1422" i="2"/>
  <c r="Q1419" i="2"/>
  <c r="Q2621" i="1"/>
  <c r="Q1421" i="2"/>
  <c r="Q2619" i="1"/>
  <c r="Q2624" i="1"/>
  <c r="Q2608" i="1"/>
  <c r="Q1415" i="2"/>
  <c r="Q2618" i="1"/>
  <c r="Q1414" i="2"/>
  <c r="Q2633" i="1"/>
  <c r="Q2617" i="1"/>
  <c r="Q1417" i="2"/>
  <c r="Q2607" i="1"/>
  <c r="Q2620" i="1"/>
  <c r="Q1420" i="2"/>
  <c r="Q2630" i="1"/>
  <c r="Q2614" i="1"/>
  <c r="Q2627" i="1"/>
  <c r="Q2629" i="1"/>
  <c r="Q2613" i="1"/>
  <c r="Q1413" i="2"/>
  <c r="Q2632" i="1"/>
  <c r="Q2616" i="1"/>
  <c r="Q1416" i="2"/>
  <c r="Q2586" i="1"/>
  <c r="Q2588" i="1"/>
  <c r="Q2580" i="1"/>
  <c r="Q2582" i="1"/>
  <c r="Q2590" i="1"/>
  <c r="Q2592" i="1"/>
  <c r="Q2584" i="1"/>
  <c r="Q2601" i="1"/>
  <c r="Q2585" i="1"/>
  <c r="Q2605" i="1"/>
  <c r="Q1411" i="2"/>
  <c r="Q2595" i="1"/>
  <c r="Q2579" i="1"/>
  <c r="Q2603" i="1"/>
  <c r="Q2594" i="1"/>
  <c r="Q1405" i="2"/>
  <c r="Q2597" i="1"/>
  <c r="Q2581" i="1"/>
  <c r="Q2604" i="1"/>
  <c r="Q1407" i="2"/>
  <c r="Q2591" i="1"/>
  <c r="Q1410" i="2"/>
  <c r="Q2606" i="1"/>
  <c r="Q1409" i="2"/>
  <c r="Q2593" i="1"/>
  <c r="Q1408" i="2"/>
  <c r="Q2600" i="1"/>
  <c r="Q1403" i="2"/>
  <c r="Q2587" i="1"/>
  <c r="Q1406" i="2"/>
  <c r="Q2602" i="1"/>
  <c r="Q2589" i="1"/>
  <c r="Q1404" i="2"/>
  <c r="Q2596" i="1"/>
  <c r="Q2599" i="1"/>
  <c r="Q2583" i="1"/>
  <c r="Q1402" i="2"/>
  <c r="Q2598" i="1"/>
  <c r="Q1399" i="2"/>
  <c r="Q2567" i="1"/>
  <c r="Q2572" i="1"/>
  <c r="Q2570" i="1"/>
  <c r="Q2571" i="1"/>
  <c r="Q1400" i="2"/>
  <c r="Q2568" i="1"/>
  <c r="Q2575" i="1"/>
  <c r="Q2576" i="1"/>
  <c r="Q1396" i="2"/>
  <c r="Q1401" i="2"/>
  <c r="Q2563" i="1"/>
  <c r="Q2564" i="1"/>
  <c r="Q2566" i="1"/>
  <c r="Q2565" i="1"/>
  <c r="Q2574" i="1"/>
  <c r="Q1398" i="2"/>
  <c r="Q1397" i="2"/>
  <c r="Q2562" i="1"/>
  <c r="Q2573" i="1"/>
  <c r="Q2578" i="1"/>
  <c r="Q1395" i="2"/>
  <c r="Q2569" i="1"/>
  <c r="Q2577" i="1"/>
  <c r="Q2532" i="1"/>
  <c r="Q1385" i="2"/>
  <c r="Q2547" i="1"/>
  <c r="Q1390" i="2"/>
  <c r="Q2523" i="1"/>
  <c r="Q2554" i="1"/>
  <c r="Q2538" i="1"/>
  <c r="Q2530" i="1"/>
  <c r="Q2561" i="1"/>
  <c r="Q2545" i="1"/>
  <c r="Q1388" i="2"/>
  <c r="Q2521" i="1"/>
  <c r="Q2556" i="1"/>
  <c r="Q2540" i="1"/>
  <c r="Q2528" i="1"/>
  <c r="Q2559" i="1"/>
  <c r="Q2543" i="1"/>
  <c r="Q2535" i="1"/>
  <c r="Q2519" i="1"/>
  <c r="Q2550" i="1"/>
  <c r="Q1393" i="2"/>
  <c r="Q2526" i="1"/>
  <c r="Q2557" i="1"/>
  <c r="Q2541" i="1"/>
  <c r="Q2533" i="1"/>
  <c r="Q1386" i="2"/>
  <c r="Q2552" i="1"/>
  <c r="Q2536" i="1"/>
  <c r="Q2524" i="1"/>
  <c r="Q2555" i="1"/>
  <c r="Q2539" i="1"/>
  <c r="Q2531" i="1"/>
  <c r="Q1384" i="2"/>
  <c r="Q2546" i="1"/>
  <c r="Q1389" i="2"/>
  <c r="Q2522" i="1"/>
  <c r="Q2553" i="1"/>
  <c r="Q2537" i="1"/>
  <c r="Q2529" i="1"/>
  <c r="Q1382" i="2"/>
  <c r="Q2548" i="1"/>
  <c r="Q1391" i="2"/>
  <c r="Q2520" i="1"/>
  <c r="Q2551" i="1"/>
  <c r="Q1394" i="2"/>
  <c r="Q2527" i="1"/>
  <c r="Q2558" i="1"/>
  <c r="Q2542" i="1"/>
  <c r="Q2534" i="1"/>
  <c r="Q1383" i="2"/>
  <c r="Q2549" i="1"/>
  <c r="Q1392" i="2"/>
  <c r="Q2525" i="1"/>
  <c r="Q2560" i="1"/>
  <c r="Q2544" i="1"/>
  <c r="Q1387" i="2"/>
  <c r="Q1374" i="2"/>
  <c r="Q1381" i="2"/>
  <c r="Q2503" i="1"/>
  <c r="Q2511" i="1"/>
  <c r="Q1375" i="2"/>
  <c r="Q2496" i="1"/>
  <c r="Q2512" i="1"/>
  <c r="Q1378" i="2"/>
  <c r="Q2499" i="1"/>
  <c r="Q2515" i="1"/>
  <c r="Q1373" i="2"/>
  <c r="Q1379" i="2"/>
  <c r="Q2500" i="1"/>
  <c r="Q2516" i="1"/>
  <c r="Q2504" i="1"/>
  <c r="Q2507" i="1"/>
  <c r="Q2508" i="1"/>
  <c r="Q2513" i="1"/>
  <c r="Q2505" i="1"/>
  <c r="Q2495" i="1"/>
  <c r="Q2506" i="1"/>
  <c r="Q2518" i="1"/>
  <c r="Q2502" i="1"/>
  <c r="Q2517" i="1"/>
  <c r="Q1380" i="2"/>
  <c r="Q2514" i="1"/>
  <c r="Q1376" i="2"/>
  <c r="Q2501" i="1"/>
  <c r="Q2497" i="1"/>
  <c r="Q2498" i="1"/>
  <c r="Q2509" i="1"/>
  <c r="Q2510" i="1"/>
  <c r="Q1377" i="2"/>
  <c r="Q2493" i="1"/>
  <c r="Q2491" i="1"/>
  <c r="Q2490" i="1"/>
  <c r="Q2489" i="1"/>
  <c r="Q2487" i="1"/>
  <c r="Q2486" i="1"/>
  <c r="Q2492" i="1"/>
  <c r="Q1372" i="2"/>
  <c r="Q1371" i="2"/>
  <c r="Q2488" i="1"/>
  <c r="Q2494" i="1"/>
  <c r="Q2467" i="1"/>
  <c r="Q2474" i="1"/>
  <c r="Q2479" i="1"/>
  <c r="Q2482" i="1"/>
  <c r="Q2476" i="1"/>
  <c r="Q2481" i="1"/>
  <c r="Q2480" i="1"/>
  <c r="Q2473" i="1"/>
  <c r="Q2468" i="1"/>
  <c r="Q2471" i="1"/>
  <c r="Q2483" i="1"/>
  <c r="Q1366" i="2"/>
  <c r="Q2484" i="1"/>
  <c r="Q2470" i="1"/>
  <c r="Q1367" i="2"/>
  <c r="Q2478" i="1"/>
  <c r="Q2472" i="1"/>
  <c r="Q2477" i="1"/>
  <c r="Q2475" i="1"/>
  <c r="Q2466" i="1"/>
  <c r="Q1370" i="2"/>
  <c r="Q1369" i="2"/>
  <c r="Q1368" i="2"/>
  <c r="Q2469" i="1"/>
  <c r="Q2485" i="1"/>
  <c r="Q1365" i="2"/>
  <c r="Q1362" i="2"/>
  <c r="Q2455" i="1"/>
  <c r="Q2458" i="1"/>
  <c r="Q1360" i="2"/>
  <c r="Q2453" i="1"/>
  <c r="Q2464" i="1"/>
  <c r="Q1358" i="2"/>
  <c r="Q2451" i="1"/>
  <c r="Q2454" i="1"/>
  <c r="Q2465" i="1"/>
  <c r="Q2449" i="1"/>
  <c r="Q2460" i="1"/>
  <c r="Q2463" i="1"/>
  <c r="Q1361" i="2"/>
  <c r="Q2450" i="1"/>
  <c r="Q2461" i="1"/>
  <c r="Q1363" i="2"/>
  <c r="Q2456" i="1"/>
  <c r="Q2459" i="1"/>
  <c r="Q2462" i="1"/>
  <c r="Q1364" i="2"/>
  <c r="Q2457" i="1"/>
  <c r="Q1359" i="2"/>
  <c r="Q2452" i="1"/>
  <c r="Q2432" i="1"/>
  <c r="Q2434" i="1"/>
  <c r="Q2433" i="1"/>
  <c r="Q2426" i="1"/>
  <c r="Q2435" i="1"/>
  <c r="Q2429" i="1"/>
  <c r="Q2437" i="1"/>
  <c r="Q1346" i="2"/>
  <c r="Q2412" i="1"/>
  <c r="Q2440" i="1"/>
  <c r="Q1349" i="2"/>
  <c r="Q2415" i="1"/>
  <c r="Q2439" i="1"/>
  <c r="Q1348" i="2"/>
  <c r="Q1354" i="2"/>
  <c r="Q2430" i="1"/>
  <c r="Q2421" i="1"/>
  <c r="Q1353" i="2"/>
  <c r="Q2424" i="1"/>
  <c r="Q1356" i="2"/>
  <c r="Q2436" i="1"/>
  <c r="Q1345" i="2"/>
  <c r="Q1355" i="2"/>
  <c r="Q2431" i="1"/>
  <c r="Q2422" i="1"/>
  <c r="Q2446" i="1"/>
  <c r="Q1351" i="2"/>
  <c r="Q2417" i="1"/>
  <c r="Q2445" i="1"/>
  <c r="Q2420" i="1"/>
  <c r="Q2448" i="1"/>
  <c r="Q2428" i="1"/>
  <c r="Q2423" i="1"/>
  <c r="Q2447" i="1"/>
  <c r="Q2427" i="1"/>
  <c r="Q2418" i="1"/>
  <c r="Q2442" i="1"/>
  <c r="Q1347" i="2"/>
  <c r="Q2413" i="1"/>
  <c r="Q2441" i="1"/>
  <c r="Q2416" i="1"/>
  <c r="Q2444" i="1"/>
  <c r="Q1350" i="2"/>
  <c r="Q2419" i="1"/>
  <c r="Q2443" i="1"/>
  <c r="Q1352" i="2"/>
  <c r="Q2414" i="1"/>
  <c r="Q2438" i="1"/>
  <c r="Q2425" i="1"/>
  <c r="Q1357" i="2"/>
  <c r="Q1344" i="2"/>
  <c r="Q1343" i="2"/>
  <c r="Q2399" i="1"/>
  <c r="Q2410" i="1"/>
  <c r="Q1341" i="2"/>
  <c r="Q2397" i="1"/>
  <c r="Q2407" i="1"/>
  <c r="Q2402" i="1"/>
  <c r="Q2403" i="1"/>
  <c r="Q2398" i="1"/>
  <c r="Q2401" i="1"/>
  <c r="Q2404" i="1"/>
  <c r="Q2411" i="1"/>
  <c r="Q2395" i="1"/>
  <c r="Q2406" i="1"/>
  <c r="Q2409" i="1"/>
  <c r="Q2400" i="1"/>
  <c r="Q2408" i="1"/>
  <c r="Q2405" i="1"/>
  <c r="Q2396" i="1"/>
  <c r="Q1342" i="2"/>
  <c r="Q2383" i="1"/>
  <c r="Q2392" i="1"/>
  <c r="Q2384" i="1"/>
  <c r="Q2380" i="1"/>
  <c r="Q2388" i="1"/>
  <c r="Q2391" i="1"/>
  <c r="Q2389" i="1"/>
  <c r="Q1340" i="2"/>
  <c r="Q1338" i="2"/>
  <c r="Q2390" i="1"/>
  <c r="Q2381" i="1"/>
  <c r="Q1336" i="2"/>
  <c r="Q2393" i="1"/>
  <c r="Q2386" i="1"/>
  <c r="Q2385" i="1"/>
  <c r="Q2394" i="1"/>
  <c r="Q1337" i="2"/>
  <c r="Q2387" i="1"/>
  <c r="Q1339" i="2"/>
  <c r="Q2382" i="1"/>
  <c r="Q2379" i="1"/>
  <c r="Q2360" i="1"/>
  <c r="Q1333" i="2"/>
  <c r="Q2369" i="1"/>
  <c r="Q2376" i="1"/>
  <c r="Q1335" i="2"/>
  <c r="Q2367" i="1"/>
  <c r="Q2362" i="1"/>
  <c r="Q1329" i="2"/>
  <c r="Q2365" i="1"/>
  <c r="Q2372" i="1"/>
  <c r="Q1331" i="2"/>
  <c r="Q2363" i="1"/>
  <c r="Q2378" i="1"/>
  <c r="Q2377" i="1"/>
  <c r="Q2361" i="1"/>
  <c r="Q2368" i="1"/>
  <c r="Q2375" i="1"/>
  <c r="Q2359" i="1"/>
  <c r="Q2374" i="1"/>
  <c r="Q2358" i="1"/>
  <c r="Q2366" i="1"/>
  <c r="Q2373" i="1"/>
  <c r="Q1332" i="2"/>
  <c r="Q2364" i="1"/>
  <c r="Q2371" i="1"/>
  <c r="Q1334" i="2"/>
  <c r="Q2370" i="1"/>
  <c r="Q1330" i="2"/>
  <c r="Q2356" i="1"/>
  <c r="Q1328" i="2"/>
  <c r="Q1323" i="2"/>
  <c r="Q2340" i="1"/>
  <c r="Q2341" i="1"/>
  <c r="Q2351" i="1"/>
  <c r="Q2335" i="1"/>
  <c r="Q1321" i="2"/>
  <c r="Q2342" i="1"/>
  <c r="Q2353" i="1"/>
  <c r="Q1325" i="2"/>
  <c r="Q2349" i="1"/>
  <c r="Q2352" i="1"/>
  <c r="Q2336" i="1"/>
  <c r="Q1326" i="2"/>
  <c r="Q2347" i="1"/>
  <c r="Q2357" i="1"/>
  <c r="Q2354" i="1"/>
  <c r="Q2338" i="1"/>
  <c r="Q2344" i="1"/>
  <c r="Q2355" i="1"/>
  <c r="Q2346" i="1"/>
  <c r="Q2337" i="1"/>
  <c r="Q2348" i="1"/>
  <c r="Q1324" i="2"/>
  <c r="Q1322" i="2"/>
  <c r="Q2343" i="1"/>
  <c r="Q2345" i="1"/>
  <c r="Q2350" i="1"/>
  <c r="Q2334" i="1"/>
  <c r="Q1327" i="2"/>
  <c r="Q2339" i="1"/>
  <c r="Q1318" i="2"/>
  <c r="Q2321" i="1"/>
  <c r="Q2328" i="1"/>
  <c r="Q1320" i="2"/>
  <c r="Q2323" i="1"/>
  <c r="Q2330" i="1"/>
  <c r="Q2316" i="1"/>
  <c r="Q2333" i="1"/>
  <c r="Q2317" i="1"/>
  <c r="Q2324" i="1"/>
  <c r="Q1316" i="2"/>
  <c r="Q2319" i="1"/>
  <c r="Q2326" i="1"/>
  <c r="Q2329" i="1"/>
  <c r="Q1317" i="2"/>
  <c r="Q2320" i="1"/>
  <c r="Q2331" i="1"/>
  <c r="Q2314" i="1"/>
  <c r="Q2322" i="1"/>
  <c r="Q2325" i="1"/>
  <c r="Q2332" i="1"/>
  <c r="Q2315" i="1"/>
  <c r="Q2327" i="1"/>
  <c r="Q1319" i="2"/>
  <c r="Q2318" i="1"/>
  <c r="Q1307" i="2"/>
  <c r="Q1306" i="2"/>
  <c r="Q2301" i="1"/>
  <c r="Q1313" i="2"/>
  <c r="Q2304" i="1"/>
  <c r="Q1314" i="2"/>
  <c r="Q2307" i="1"/>
  <c r="Q2291" i="1"/>
  <c r="Q2306" i="1"/>
  <c r="Q2313" i="1"/>
  <c r="Q2297" i="1"/>
  <c r="Q1309" i="2"/>
  <c r="Q2300" i="1"/>
  <c r="Q1312" i="2"/>
  <c r="Q2303" i="1"/>
  <c r="Q1315" i="2"/>
  <c r="Q2302" i="1"/>
  <c r="Q2309" i="1"/>
  <c r="Q2293" i="1"/>
  <c r="Q2312" i="1"/>
  <c r="Q2296" i="1"/>
  <c r="Q1308" i="2"/>
  <c r="Q2299" i="1"/>
  <c r="Q1311" i="2"/>
  <c r="Q2298" i="1"/>
  <c r="Q2305" i="1"/>
  <c r="Q1310" i="2"/>
  <c r="Q2308" i="1"/>
  <c r="Q2292" i="1"/>
  <c r="Q2311" i="1"/>
  <c r="Q2295" i="1"/>
  <c r="Q2310" i="1"/>
  <c r="Q2294" i="1"/>
  <c r="Q1303" i="2"/>
  <c r="Q2280" i="1"/>
  <c r="Q2283" i="1"/>
  <c r="Q1297" i="2"/>
  <c r="Q2278" i="1"/>
  <c r="Q2285" i="1"/>
  <c r="Q1301" i="2"/>
  <c r="Q1299" i="2"/>
  <c r="Q1302" i="2"/>
  <c r="Q2279" i="1"/>
  <c r="Q2290" i="1"/>
  <c r="Q1304" i="2"/>
  <c r="Q2281" i="1"/>
  <c r="Q2287" i="1"/>
  <c r="Q2289" i="1"/>
  <c r="Q2288" i="1"/>
  <c r="Q1298" i="2"/>
  <c r="Q1305" i="2"/>
  <c r="Q2286" i="1"/>
  <c r="Q1300" i="2"/>
  <c r="Q2277" i="1"/>
  <c r="Q2284" i="1"/>
  <c r="Q2282" i="1"/>
  <c r="Q2264" i="1"/>
  <c r="Q2271" i="1"/>
  <c r="Q2276" i="1"/>
  <c r="Q2266" i="1"/>
  <c r="Q2272" i="1"/>
  <c r="Q2268" i="1"/>
  <c r="Q2274" i="1"/>
  <c r="Q2263" i="1"/>
  <c r="Q2270" i="1"/>
  <c r="Q2275" i="1"/>
  <c r="Q1295" i="2"/>
  <c r="Q2267" i="1"/>
  <c r="Q1296" i="2"/>
  <c r="Q2265" i="1"/>
  <c r="Q1291" i="2"/>
  <c r="Q1293" i="2"/>
  <c r="Q1292" i="2"/>
  <c r="Q1294" i="2"/>
  <c r="Q1289" i="2"/>
  <c r="Q2273" i="1"/>
  <c r="Q1290" i="2"/>
  <c r="Q2262" i="1"/>
  <c r="Q2269" i="1"/>
  <c r="Q1288" i="2"/>
  <c r="Q2249" i="1"/>
  <c r="Q2252" i="1"/>
  <c r="Q2255" i="1"/>
  <c r="Q2258" i="1"/>
  <c r="Q2261" i="1"/>
  <c r="Q1287" i="2"/>
  <c r="Q2248" i="1"/>
  <c r="Q2251" i="1"/>
  <c r="Q2254" i="1"/>
  <c r="Q2257" i="1"/>
  <c r="Q2260" i="1"/>
  <c r="Q1286" i="2"/>
  <c r="Q2247" i="1"/>
  <c r="Q2250" i="1"/>
  <c r="Q2253" i="1"/>
  <c r="Q2256" i="1"/>
  <c r="Q2259" i="1"/>
  <c r="Q1285" i="2"/>
  <c r="Q2232" i="1"/>
  <c r="Q2244" i="1"/>
  <c r="Q2233" i="1"/>
  <c r="Q2236" i="1"/>
  <c r="Q2229" i="1"/>
  <c r="Q2234" i="1"/>
  <c r="Q2230" i="1"/>
  <c r="Q1281" i="2"/>
  <c r="Q1280" i="2"/>
  <c r="Q2243" i="1"/>
  <c r="Q2245" i="1"/>
  <c r="Q2240" i="1"/>
  <c r="Q2242" i="1"/>
  <c r="Q2237" i="1"/>
  <c r="Q2238" i="1"/>
  <c r="Q1279" i="2"/>
  <c r="Q2239" i="1"/>
  <c r="Q2246" i="1"/>
  <c r="Q2235" i="1"/>
  <c r="Q2241" i="1"/>
  <c r="Q2228" i="1"/>
  <c r="Q2231" i="1"/>
  <c r="Q1283" i="2"/>
  <c r="Q1284" i="2"/>
  <c r="Q1282" i="2"/>
  <c r="Q1261" i="2"/>
  <c r="Q2227" i="1"/>
  <c r="Q2200" i="1"/>
  <c r="Q2222" i="1"/>
  <c r="Q1263" i="2"/>
  <c r="Q2187" i="1"/>
  <c r="Q1272" i="2"/>
  <c r="Q2217" i="1"/>
  <c r="Q1269" i="2"/>
  <c r="Q2185" i="1"/>
  <c r="Q2207" i="1"/>
  <c r="Q1273" i="2"/>
  <c r="Q1270" i="2"/>
  <c r="Q2198" i="1"/>
  <c r="Q2182" i="1"/>
  <c r="Q1277" i="2"/>
  <c r="Q2212" i="1"/>
  <c r="Q2211" i="1"/>
  <c r="Q2206" i="1"/>
  <c r="Q2179" i="1"/>
  <c r="Q2209" i="1"/>
  <c r="Q2223" i="1"/>
  <c r="Q2218" i="1"/>
  <c r="Q2190" i="1"/>
  <c r="Q2204" i="1"/>
  <c r="Q1268" i="2"/>
  <c r="Q1267" i="2"/>
  <c r="Q1276" i="2"/>
  <c r="Q2205" i="1"/>
  <c r="Q2215" i="1"/>
  <c r="Q2210" i="1"/>
  <c r="Q2186" i="1"/>
  <c r="Q2216" i="1"/>
  <c r="Q2197" i="1"/>
  <c r="Q2219" i="1"/>
  <c r="Q2192" i="1"/>
  <c r="Q2214" i="1"/>
  <c r="Q2199" i="1"/>
  <c r="Q2183" i="1"/>
  <c r="Q1278" i="2"/>
  <c r="Q2213" i="1"/>
  <c r="Q1265" i="2"/>
  <c r="Q1274" i="2"/>
  <c r="Q1264" i="2"/>
  <c r="Q2226" i="1"/>
  <c r="Q1266" i="2"/>
  <c r="Q2194" i="1"/>
  <c r="Q2178" i="1"/>
  <c r="Q2224" i="1"/>
  <c r="Q2208" i="1"/>
  <c r="Q2189" i="1"/>
  <c r="Q2188" i="1"/>
  <c r="Q2195" i="1"/>
  <c r="Q2225" i="1"/>
  <c r="Q2201" i="1"/>
  <c r="Q2196" i="1"/>
  <c r="Q1262" i="2"/>
  <c r="Q1275" i="2"/>
  <c r="Q2220" i="1"/>
  <c r="Q2181" i="1"/>
  <c r="Q2180" i="1"/>
  <c r="Q2191" i="1"/>
  <c r="Q2221" i="1"/>
  <c r="Q2193" i="1"/>
  <c r="Q2184" i="1"/>
  <c r="Q2202" i="1"/>
  <c r="Q1271" i="2"/>
  <c r="Q2203" i="1"/>
  <c r="Q2158" i="1"/>
  <c r="Q2151" i="1"/>
  <c r="Q2167" i="1"/>
  <c r="Q2155" i="1"/>
  <c r="Q2170" i="1"/>
  <c r="Q2156" i="1"/>
  <c r="Q1252" i="2"/>
  <c r="Q2139" i="1"/>
  <c r="Q2177" i="1"/>
  <c r="Q2161" i="1"/>
  <c r="Q1251" i="2"/>
  <c r="Q2138" i="1"/>
  <c r="Q2172" i="1"/>
  <c r="Q2152" i="1"/>
  <c r="Q2149" i="1"/>
  <c r="Q2133" i="1"/>
  <c r="Q2163" i="1"/>
  <c r="Q1245" i="2"/>
  <c r="Q2136" i="1"/>
  <c r="Q2162" i="1"/>
  <c r="Q2110" i="1"/>
  <c r="Q1248" i="2"/>
  <c r="Q2135" i="1"/>
  <c r="Q2173" i="1"/>
  <c r="Q2157" i="1"/>
  <c r="Q1247" i="2"/>
  <c r="Q2134" i="1"/>
  <c r="Q2168" i="1"/>
  <c r="Q1254" i="2"/>
  <c r="Q2145" i="1"/>
  <c r="Q1258" i="2"/>
  <c r="Q2159" i="1"/>
  <c r="Q2148" i="1"/>
  <c r="Q1257" i="2"/>
  <c r="Q2154" i="1"/>
  <c r="Q2114" i="1"/>
  <c r="Q2147" i="1"/>
  <c r="Q1260" i="2"/>
  <c r="Q2169" i="1"/>
  <c r="Q2153" i="1"/>
  <c r="Q2146" i="1"/>
  <c r="Q1259" i="2"/>
  <c r="Q2164" i="1"/>
  <c r="Q1250" i="2"/>
  <c r="Q2141" i="1"/>
  <c r="Q2175" i="1"/>
  <c r="Q1253" i="2"/>
  <c r="Q2144" i="1"/>
  <c r="Q2174" i="1"/>
  <c r="Q2150" i="1"/>
  <c r="Q2115" i="1"/>
  <c r="Q2143" i="1"/>
  <c r="Q1256" i="2"/>
  <c r="Q2165" i="1"/>
  <c r="Q1255" i="2"/>
  <c r="Q2142" i="1"/>
  <c r="Q2176" i="1"/>
  <c r="Q2160" i="1"/>
  <c r="Q1246" i="2"/>
  <c r="Q2137" i="1"/>
  <c r="Q2171" i="1"/>
  <c r="Q1249" i="2"/>
  <c r="Q2140" i="1"/>
  <c r="Q2166" i="1"/>
  <c r="Q2117" i="1"/>
  <c r="Q1243" i="2"/>
  <c r="Q2113" i="1"/>
  <c r="Q2128" i="1"/>
  <c r="Q2112" i="1"/>
  <c r="Q2127" i="1"/>
  <c r="Q2107" i="1"/>
  <c r="Q2118" i="1"/>
  <c r="Q2129" i="1"/>
  <c r="Q2109" i="1"/>
  <c r="Q2124" i="1"/>
  <c r="Q2108" i="1"/>
  <c r="Q2123" i="1"/>
  <c r="Q2130" i="1"/>
  <c r="Q2106" i="1"/>
  <c r="Q2125" i="1"/>
  <c r="Q2105" i="1"/>
  <c r="Q2120" i="1"/>
  <c r="Q1244" i="2"/>
  <c r="Q2119" i="1"/>
  <c r="Q2126" i="1"/>
  <c r="Q2121" i="1"/>
  <c r="Q2132" i="1"/>
  <c r="Q2116" i="1"/>
  <c r="Q2131" i="1"/>
  <c r="Q2111" i="1"/>
  <c r="Q2122" i="1"/>
  <c r="Q2097" i="1"/>
  <c r="Q1236" i="2"/>
  <c r="Q1240" i="2"/>
  <c r="Q1235" i="2"/>
  <c r="Q1233" i="2"/>
  <c r="Q1237" i="2"/>
  <c r="Q1241" i="2"/>
  <c r="Q1234" i="2"/>
  <c r="Q1238" i="2"/>
  <c r="Q1242" i="2"/>
  <c r="Q1239" i="2"/>
  <c r="Q2078" i="1"/>
  <c r="Q2087" i="1"/>
  <c r="Q2079" i="1"/>
  <c r="Q2075" i="1"/>
  <c r="Q2082" i="1"/>
  <c r="Q2083" i="1"/>
  <c r="Q2093" i="1"/>
  <c r="Q2104" i="1"/>
  <c r="Q2088" i="1"/>
  <c r="Q1231" i="2"/>
  <c r="Q1225" i="2"/>
  <c r="Q2091" i="1"/>
  <c r="Q2077" i="1"/>
  <c r="Q2098" i="1"/>
  <c r="Q2074" i="1"/>
  <c r="Q2092" i="1"/>
  <c r="Q2089" i="1"/>
  <c r="Q2085" i="1"/>
  <c r="Q2100" i="1"/>
  <c r="Q2084" i="1"/>
  <c r="Q2103" i="1"/>
  <c r="Q1227" i="2"/>
  <c r="Q1232" i="2"/>
  <c r="Q2094" i="1"/>
  <c r="Q2076" i="1"/>
  <c r="Q2095" i="1"/>
  <c r="Q2086" i="1"/>
  <c r="Q1230" i="2"/>
  <c r="Q2096" i="1"/>
  <c r="Q2080" i="1"/>
  <c r="Q2081" i="1"/>
  <c r="Q2099" i="1"/>
  <c r="Q2101" i="1"/>
  <c r="Q1228" i="2"/>
  <c r="Q2090" i="1"/>
  <c r="Q1226" i="2"/>
  <c r="Q1229" i="2"/>
  <c r="Q2102" i="1"/>
  <c r="Q1224" i="2"/>
  <c r="Q2065" i="1"/>
  <c r="Q2068" i="1"/>
  <c r="Q2071" i="1"/>
  <c r="Q1221" i="2"/>
  <c r="Q1220" i="2"/>
  <c r="Q2061" i="1"/>
  <c r="Q2064" i="1"/>
  <c r="Q2067" i="1"/>
  <c r="Q2070" i="1"/>
  <c r="Q2073" i="1"/>
  <c r="Q1223" i="2"/>
  <c r="Q2060" i="1"/>
  <c r="Q2063" i="1"/>
  <c r="Q2066" i="1"/>
  <c r="Q2069" i="1"/>
  <c r="Q2072" i="1"/>
  <c r="Q1222" i="2"/>
  <c r="Q2059" i="1"/>
  <c r="Q2062" i="1"/>
  <c r="Q2043" i="1"/>
  <c r="Q1218" i="2"/>
  <c r="Q2053" i="1"/>
  <c r="Q1217" i="2"/>
  <c r="Q2048" i="1"/>
  <c r="Q1212" i="2"/>
  <c r="Q2039" i="1"/>
  <c r="Q2058" i="1"/>
  <c r="Q2042" i="1"/>
  <c r="Q1214" i="2"/>
  <c r="Q2049" i="1"/>
  <c r="Q1213" i="2"/>
  <c r="Q2044" i="1"/>
  <c r="Q2055" i="1"/>
  <c r="Q1219" i="2"/>
  <c r="Q2054" i="1"/>
  <c r="Q2038" i="1"/>
  <c r="Q1210" i="2"/>
  <c r="Q2045" i="1"/>
  <c r="Q2056" i="1"/>
  <c r="Q2040" i="1"/>
  <c r="Q2051" i="1"/>
  <c r="Q1215" i="2"/>
  <c r="Q2050" i="1"/>
  <c r="Q2057" i="1"/>
  <c r="Q2041" i="1"/>
  <c r="Q2052" i="1"/>
  <c r="Q1216" i="2"/>
  <c r="Q2047" i="1"/>
  <c r="Q1211" i="2"/>
  <c r="Q2046" i="1"/>
  <c r="Q1204" i="2"/>
  <c r="Q2019" i="1"/>
  <c r="Q2030" i="1"/>
  <c r="Q2026" i="1"/>
  <c r="Q2025" i="1"/>
  <c r="Q1201" i="2"/>
  <c r="Q2024" i="1"/>
  <c r="Q2018" i="1"/>
  <c r="Q2017" i="1"/>
  <c r="Q2031" i="1"/>
  <c r="Q1202" i="2"/>
  <c r="Q1203" i="2"/>
  <c r="Q1200" i="2"/>
  <c r="Q2034" i="1"/>
  <c r="Q1205" i="2"/>
  <c r="Q2035" i="1"/>
  <c r="Q2022" i="1"/>
  <c r="Q2021" i="1"/>
  <c r="Q2036" i="1"/>
  <c r="Q2020" i="1"/>
  <c r="Q1206" i="2"/>
  <c r="Q1208" i="2"/>
  <c r="Q2027" i="1"/>
  <c r="Q1207" i="2"/>
  <c r="Q1209" i="2"/>
  <c r="Q2032" i="1"/>
  <c r="Q2037" i="1"/>
  <c r="Q2023" i="1"/>
  <c r="Q2033" i="1"/>
  <c r="Q2028" i="1"/>
  <c r="Q2029" i="1"/>
  <c r="Q1993" i="1"/>
  <c r="Q2001" i="1"/>
  <c r="Q2008" i="1"/>
  <c r="Q2013" i="1"/>
  <c r="Q1996" i="1"/>
  <c r="Q2004" i="1"/>
  <c r="Q2009" i="1"/>
  <c r="Q2015" i="1"/>
  <c r="Q1997" i="1"/>
  <c r="Q2005" i="1"/>
  <c r="Q2011" i="1"/>
  <c r="Q2016" i="1"/>
  <c r="Q1992" i="1"/>
  <c r="Q2000" i="1"/>
  <c r="Q2007" i="1"/>
  <c r="Q2012" i="1"/>
  <c r="Q1199" i="2"/>
  <c r="Q1195" i="2"/>
  <c r="Q1192" i="2"/>
  <c r="Q1991" i="1"/>
  <c r="Q2006" i="1"/>
  <c r="Q1198" i="2"/>
  <c r="Q1197" i="2"/>
  <c r="Q2003" i="1"/>
  <c r="Q1191" i="2"/>
  <c r="Q2002" i="1"/>
  <c r="Q1194" i="2"/>
  <c r="Q1193" i="2"/>
  <c r="Q1999" i="1"/>
  <c r="Q2014" i="1"/>
  <c r="Q1998" i="1"/>
  <c r="Q1190" i="2"/>
  <c r="Q1196" i="2"/>
  <c r="Q1995" i="1"/>
  <c r="Q2010" i="1"/>
  <c r="Q1994" i="1"/>
  <c r="Q1974" i="1"/>
  <c r="Q1975" i="1"/>
  <c r="Q1979" i="1"/>
  <c r="Q1971" i="1"/>
  <c r="Q1982" i="1"/>
  <c r="Q1189" i="2"/>
  <c r="Q1980" i="1"/>
  <c r="Q1184" i="2"/>
  <c r="Q1183" i="2"/>
  <c r="Q1970" i="1"/>
  <c r="Q1985" i="1"/>
  <c r="Q1185" i="2"/>
  <c r="Q1976" i="1"/>
  <c r="Q1987" i="1"/>
  <c r="Q1990" i="1"/>
  <c r="Q1186" i="2"/>
  <c r="Q1981" i="1"/>
  <c r="Q1988" i="1"/>
  <c r="Q1972" i="1"/>
  <c r="Q1983" i="1"/>
  <c r="Q1986" i="1"/>
  <c r="Q1182" i="2"/>
  <c r="Q1977" i="1"/>
  <c r="Q1984" i="1"/>
  <c r="Q1188" i="2"/>
  <c r="Q1187" i="2"/>
  <c r="Q1978" i="1"/>
  <c r="Q1989" i="1"/>
  <c r="Q1973" i="1"/>
  <c r="Q1956" i="1"/>
  <c r="Q1950" i="1"/>
  <c r="Q1179" i="2"/>
  <c r="Q1957" i="1"/>
  <c r="Q1953" i="1"/>
  <c r="Q1954" i="1"/>
  <c r="Q1175" i="2"/>
  <c r="Q1963" i="1"/>
  <c r="Q1174" i="2"/>
  <c r="Q1966" i="1"/>
  <c r="Q1961" i="1"/>
  <c r="Q1968" i="1"/>
  <c r="Q1181" i="2"/>
  <c r="Q1959" i="1"/>
  <c r="Q1180" i="2"/>
  <c r="Q1962" i="1"/>
  <c r="Q1948" i="1"/>
  <c r="Q1176" i="2"/>
  <c r="Q1964" i="1"/>
  <c r="Q1946" i="1"/>
  <c r="Q1955" i="1"/>
  <c r="Q1949" i="1"/>
  <c r="Q1958" i="1"/>
  <c r="Q1969" i="1"/>
  <c r="Q1951" i="1"/>
  <c r="Q1960" i="1"/>
  <c r="Q1967" i="1"/>
  <c r="Q1178" i="2"/>
  <c r="Q1177" i="2"/>
  <c r="Q1965" i="1"/>
  <c r="Q1947" i="1"/>
  <c r="Q1952" i="1"/>
  <c r="Q1924" i="1"/>
  <c r="Q1932" i="1"/>
  <c r="Q1937" i="1"/>
  <c r="Q1944" i="1"/>
  <c r="Q1168" i="2"/>
  <c r="Q1172" i="2"/>
  <c r="Q1943" i="1"/>
  <c r="Q1927" i="1"/>
  <c r="Q1933" i="1"/>
  <c r="Q1939" i="1"/>
  <c r="Q1945" i="1"/>
  <c r="Q1169" i="2"/>
  <c r="Q1173" i="2"/>
  <c r="Q1923" i="1"/>
  <c r="Q1936" i="1"/>
  <c r="Q1167" i="2"/>
  <c r="Q1928" i="1"/>
  <c r="Q1935" i="1"/>
  <c r="Q1940" i="1"/>
  <c r="Q1170" i="2"/>
  <c r="Q1931" i="1"/>
  <c r="Q1171" i="2"/>
  <c r="Q1941" i="1"/>
  <c r="Q1942" i="1"/>
  <c r="Q1926" i="1"/>
  <c r="Q1938" i="1"/>
  <c r="Q1934" i="1"/>
  <c r="Q1930" i="1"/>
  <c r="Q1925" i="1"/>
  <c r="Q1929" i="1"/>
  <c r="Q1166" i="2"/>
  <c r="Q1912" i="1"/>
  <c r="Q1907" i="1"/>
  <c r="Q1914" i="1"/>
  <c r="Q1908" i="1"/>
  <c r="Q1915" i="1"/>
  <c r="Q1910" i="1"/>
  <c r="Q1918" i="1"/>
  <c r="Q1917" i="1"/>
  <c r="Q1920" i="1"/>
  <c r="Q1161" i="2"/>
  <c r="Q1163" i="2"/>
  <c r="Q1909" i="1"/>
  <c r="Q1911" i="1"/>
  <c r="Q1921" i="1"/>
  <c r="Q1162" i="2"/>
  <c r="Q1906" i="1"/>
  <c r="Q1913" i="1"/>
  <c r="Q1916" i="1"/>
  <c r="Q1919" i="1"/>
  <c r="Q1160" i="2"/>
  <c r="Q1164" i="2"/>
  <c r="Q1922" i="1"/>
  <c r="Q1165" i="2"/>
  <c r="Q1152" i="2"/>
  <c r="Q1151" i="2"/>
  <c r="Q1154" i="2"/>
  <c r="Q1897" i="1"/>
  <c r="Q1156" i="2"/>
  <c r="Q1155" i="2"/>
  <c r="Q1157" i="2"/>
  <c r="Q1900" i="1"/>
  <c r="Q1886" i="1"/>
  <c r="Q1889" i="1"/>
  <c r="Q1894" i="1"/>
  <c r="Q1892" i="1"/>
  <c r="Q1899" i="1"/>
  <c r="Q1898" i="1"/>
  <c r="Q1150" i="2"/>
  <c r="Q1893" i="1"/>
  <c r="Q1903" i="1"/>
  <c r="Q1902" i="1"/>
  <c r="Q1153" i="2"/>
  <c r="Q1896" i="1"/>
  <c r="Q1891" i="1"/>
  <c r="Q1905" i="1"/>
  <c r="Q1895" i="1"/>
  <c r="Q1149" i="2"/>
  <c r="Q1159" i="2"/>
  <c r="Q1158" i="2"/>
  <c r="Q1901" i="1"/>
  <c r="Q1885" i="1"/>
  <c r="Q1887" i="1"/>
  <c r="Q1890" i="1"/>
  <c r="Q1904" i="1"/>
  <c r="Q1888" i="1"/>
  <c r="Q1146" i="2"/>
  <c r="Q1871" i="1"/>
  <c r="Q1856" i="1"/>
  <c r="Q1878" i="1"/>
  <c r="Q1862" i="1"/>
  <c r="Q1148" i="2"/>
  <c r="Q1873" i="1"/>
  <c r="Q1857" i="1"/>
  <c r="Q1143" i="2"/>
  <c r="Q1872" i="1"/>
  <c r="Q1883" i="1"/>
  <c r="Q1867" i="1"/>
  <c r="Q1140" i="2"/>
  <c r="Q1874" i="1"/>
  <c r="Q1858" i="1"/>
  <c r="Q1144" i="2"/>
  <c r="Q1869" i="1"/>
  <c r="Q1142" i="2"/>
  <c r="Q1884" i="1"/>
  <c r="Q1868" i="1"/>
  <c r="Q1879" i="1"/>
  <c r="Q1863" i="1"/>
  <c r="Q1145" i="2"/>
  <c r="Q1870" i="1"/>
  <c r="Q1141" i="2"/>
  <c r="Q1881" i="1"/>
  <c r="Q1865" i="1"/>
  <c r="Q1138" i="2"/>
  <c r="Q1880" i="1"/>
  <c r="Q1864" i="1"/>
  <c r="Q1875" i="1"/>
  <c r="Q1859" i="1"/>
  <c r="Q1882" i="1"/>
  <c r="Q1866" i="1"/>
  <c r="Q1139" i="2"/>
  <c r="Q1877" i="1"/>
  <c r="Q1861" i="1"/>
  <c r="Q1147" i="2"/>
  <c r="Q1876" i="1"/>
  <c r="Q1860" i="1"/>
  <c r="Q1846" i="1"/>
  <c r="Q1853" i="1"/>
  <c r="Q1847" i="1"/>
  <c r="Q1854" i="1"/>
  <c r="Q1839" i="1"/>
  <c r="Q1849" i="1"/>
  <c r="Q1855" i="1"/>
  <c r="Q1842" i="1"/>
  <c r="Q1851" i="1"/>
  <c r="Q1132" i="2"/>
  <c r="Q1844" i="1"/>
  <c r="Q1131" i="2"/>
  <c r="Q1850" i="1"/>
  <c r="Q1128" i="2"/>
  <c r="Q1840" i="1"/>
  <c r="Q1843" i="1"/>
  <c r="Q1838" i="1"/>
  <c r="Q1845" i="1"/>
  <c r="Q1137" i="2"/>
  <c r="Q1852" i="1"/>
  <c r="Q1136" i="2"/>
  <c r="Q1134" i="2"/>
  <c r="Q1841" i="1"/>
  <c r="Q1848" i="1"/>
  <c r="Q1135" i="2"/>
  <c r="Q1130" i="2"/>
  <c r="Q1133" i="2"/>
  <c r="Q1837" i="1"/>
  <c r="Q1129" i="2"/>
  <c r="Q1822" i="1"/>
  <c r="Q1825" i="1"/>
  <c r="Q1818" i="1"/>
  <c r="Q1826" i="1"/>
  <c r="Q1821" i="1"/>
  <c r="Q1122" i="2"/>
  <c r="Q1828" i="1"/>
  <c r="Q1121" i="2"/>
  <c r="Q1823" i="1"/>
  <c r="Q1120" i="2"/>
  <c r="Q1123" i="2"/>
  <c r="Q1829" i="1"/>
  <c r="Q1125" i="2"/>
  <c r="Q1118" i="2"/>
  <c r="Q1824" i="1"/>
  <c r="Q1834" i="1"/>
  <c r="Q1819" i="1"/>
  <c r="Q1833" i="1"/>
  <c r="Q1119" i="2"/>
  <c r="Q1817" i="1"/>
  <c r="Q1816" i="1"/>
  <c r="Q1835" i="1"/>
  <c r="Q1820" i="1"/>
  <c r="Q1830" i="1"/>
  <c r="Q1831" i="1"/>
  <c r="Q1126" i="2"/>
  <c r="Q1827" i="1"/>
  <c r="Q1124" i="2"/>
  <c r="Q1127" i="2"/>
  <c r="Q1832" i="1"/>
  <c r="Q1836" i="1"/>
  <c r="Q1798" i="1"/>
  <c r="Q1810" i="1"/>
  <c r="Q1815" i="1"/>
  <c r="Q1794" i="1"/>
  <c r="Q1799" i="1"/>
  <c r="Q1811" i="1"/>
  <c r="Q1111" i="2"/>
  <c r="Q1795" i="1"/>
  <c r="Q1801" i="1"/>
  <c r="Q1813" i="1"/>
  <c r="Q1797" i="1"/>
  <c r="Q1802" i="1"/>
  <c r="Q1814" i="1"/>
  <c r="Q1112" i="2"/>
  <c r="Q1115" i="2"/>
  <c r="Q1800" i="1"/>
  <c r="Q1807" i="1"/>
  <c r="Q1806" i="1"/>
  <c r="Q1809" i="1"/>
  <c r="Q1812" i="1"/>
  <c r="Q1796" i="1"/>
  <c r="Q1803" i="1"/>
  <c r="Q1805" i="1"/>
  <c r="Q1808" i="1"/>
  <c r="Q1114" i="2"/>
  <c r="Q1117" i="2"/>
  <c r="Q1116" i="2"/>
  <c r="Q1793" i="1"/>
  <c r="Q1804" i="1"/>
  <c r="Q1110" i="2"/>
  <c r="Q1113" i="2"/>
  <c r="Q1778" i="1"/>
  <c r="Q1790" i="1"/>
  <c r="Q1782" i="1"/>
  <c r="Q1791" i="1"/>
  <c r="Q1786" i="1"/>
  <c r="Q1102" i="2"/>
  <c r="Q1783" i="1"/>
  <c r="Q1792" i="1"/>
  <c r="Q1108" i="2"/>
  <c r="Q1107" i="2"/>
  <c r="Q1775" i="1"/>
  <c r="Q1106" i="2"/>
  <c r="Q1101" i="2"/>
  <c r="Q1777" i="1"/>
  <c r="Q1776" i="1"/>
  <c r="Q1100" i="2"/>
  <c r="Q1103" i="2"/>
  <c r="Q1104" i="2"/>
  <c r="Q1774" i="1"/>
  <c r="Q1789" i="1"/>
  <c r="Q1779" i="1"/>
  <c r="Q1105" i="2"/>
  <c r="Q1788" i="1"/>
  <c r="Q1787" i="1"/>
  <c r="Q1784" i="1"/>
  <c r="Q1109" i="2"/>
  <c r="Q1785" i="1"/>
  <c r="Q1780" i="1"/>
  <c r="Q1781" i="1"/>
  <c r="Q1097" i="2"/>
  <c r="Q1762" i="1"/>
  <c r="Q1090" i="2"/>
  <c r="Q1096" i="2"/>
  <c r="Q1769" i="1"/>
  <c r="Q1753" i="1"/>
  <c r="Q1772" i="1"/>
  <c r="Q1756" i="1"/>
  <c r="Q1771" i="1"/>
  <c r="Q1755" i="1"/>
  <c r="Q1770" i="1"/>
  <c r="Q1092" i="2"/>
  <c r="Q1765" i="1"/>
  <c r="Q1099" i="2"/>
  <c r="Q1768" i="1"/>
  <c r="Q1751" i="1"/>
  <c r="Q1767" i="1"/>
  <c r="Q1752" i="1"/>
  <c r="Q1766" i="1"/>
  <c r="Q1088" i="2"/>
  <c r="Q1761" i="1"/>
  <c r="Q1095" i="2"/>
  <c r="Q1764" i="1"/>
  <c r="Q1098" i="2"/>
  <c r="Q1763" i="1"/>
  <c r="Q1093" i="2"/>
  <c r="Q1758" i="1"/>
  <c r="Q1773" i="1"/>
  <c r="Q1757" i="1"/>
  <c r="Q1091" i="2"/>
  <c r="Q1760" i="1"/>
  <c r="Q1094" i="2"/>
  <c r="Q1759" i="1"/>
  <c r="Q1089" i="2"/>
  <c r="Q1754" i="1"/>
  <c r="Q1085" i="2"/>
  <c r="Q1740" i="1"/>
  <c r="Q1747" i="1"/>
  <c r="Q1087" i="2"/>
  <c r="Q1746" i="1"/>
  <c r="Q1086" i="2"/>
  <c r="Q1745" i="1"/>
  <c r="Q1081" i="2"/>
  <c r="Q1736" i="1"/>
  <c r="Q1743" i="1"/>
  <c r="Q1083" i="2"/>
  <c r="Q1742" i="1"/>
  <c r="Q1082" i="2"/>
  <c r="Q1741" i="1"/>
  <c r="Q1748" i="1"/>
  <c r="Q1084" i="2"/>
  <c r="Q1739" i="1"/>
  <c r="Q1079" i="2"/>
  <c r="Q1738" i="1"/>
  <c r="Q1078" i="2"/>
  <c r="Q1737" i="1"/>
  <c r="Q1744" i="1"/>
  <c r="Q1080" i="2"/>
  <c r="Q1735" i="1"/>
  <c r="Q1750" i="1"/>
  <c r="Q1734" i="1"/>
  <c r="Q1749" i="1"/>
  <c r="Q1717" i="1"/>
  <c r="Q1722" i="1"/>
  <c r="Q1729" i="1"/>
  <c r="Q1721" i="1"/>
  <c r="Q1718" i="1"/>
  <c r="Q1724" i="1"/>
  <c r="Q1730" i="1"/>
  <c r="Q1728" i="1"/>
  <c r="Q1720" i="1"/>
  <c r="Q1725" i="1"/>
  <c r="Q1733" i="1"/>
  <c r="Q1074" i="2"/>
  <c r="Q1068" i="2"/>
  <c r="Q1726" i="1"/>
  <c r="Q1075" i="2"/>
  <c r="Q1073" i="2"/>
  <c r="Q1727" i="1"/>
  <c r="Q1076" i="2"/>
  <c r="Q1070" i="2"/>
  <c r="Q1069" i="2"/>
  <c r="Q1719" i="1"/>
  <c r="Q1731" i="1"/>
  <c r="Q1072" i="2"/>
  <c r="Q1732" i="1"/>
  <c r="Q1071" i="2"/>
  <c r="Q1723" i="1"/>
  <c r="Q1077" i="2"/>
  <c r="Q1716" i="1"/>
  <c r="Q1712" i="1"/>
  <c r="Q1693" i="1"/>
  <c r="Q1704" i="1"/>
  <c r="Q1715" i="1"/>
  <c r="Q1707" i="1"/>
  <c r="Q1711" i="1"/>
  <c r="Q1059" i="2"/>
  <c r="Q1696" i="1"/>
  <c r="Q1703" i="1"/>
  <c r="Q1714" i="1"/>
  <c r="Q1698" i="1"/>
  <c r="Q1713" i="1"/>
  <c r="Q1697" i="1"/>
  <c r="Q1064" i="2"/>
  <c r="Q1067" i="2"/>
  <c r="Q1699" i="1"/>
  <c r="Q1710" i="1"/>
  <c r="Q1063" i="2"/>
  <c r="Q1709" i="1"/>
  <c r="Q1708" i="1"/>
  <c r="Q1066" i="2"/>
  <c r="Q1695" i="1"/>
  <c r="Q1706" i="1"/>
  <c r="Q1062" i="2"/>
  <c r="Q1705" i="1"/>
  <c r="Q1700" i="1"/>
  <c r="Q1065" i="2"/>
  <c r="Q1060" i="2"/>
  <c r="Q1702" i="1"/>
  <c r="Q1061" i="2"/>
  <c r="Q1701" i="1"/>
  <c r="Q1676" i="1"/>
  <c r="Q1680" i="1"/>
  <c r="Q1681" i="1"/>
  <c r="Q1684" i="1"/>
  <c r="Q1055" i="2"/>
  <c r="Q1686" i="1"/>
  <c r="Q1054" i="2"/>
  <c r="Q1685" i="1"/>
  <c r="Q1049" i="2"/>
  <c r="Q1052" i="2"/>
  <c r="Q1683" i="1"/>
  <c r="Q1051" i="2"/>
  <c r="Q1682" i="1"/>
  <c r="Q1050" i="2"/>
  <c r="Q1677" i="1"/>
  <c r="Q1692" i="1"/>
  <c r="Q1048" i="2"/>
  <c r="Q1679" i="1"/>
  <c r="Q1694" i="1"/>
  <c r="Q1678" i="1"/>
  <c r="Q1057" i="2"/>
  <c r="Q1688" i="1"/>
  <c r="Q1691" i="1"/>
  <c r="Q1675" i="1"/>
  <c r="Q1690" i="1"/>
  <c r="Q1058" i="2"/>
  <c r="Q1689" i="1"/>
  <c r="Q1053" i="2"/>
  <c r="Q1056" i="2"/>
  <c r="Q1687" i="1"/>
  <c r="Q11" i="2"/>
  <c r="Q119" i="2"/>
  <c r="Q135" i="2"/>
  <c r="Q223" i="2"/>
  <c r="Q283" i="2"/>
  <c r="Q299" i="2"/>
  <c r="Q311" i="2"/>
  <c r="Q16" i="2"/>
  <c r="Q48" i="2"/>
  <c r="Q100" i="2"/>
  <c r="Q188" i="2"/>
  <c r="Q284" i="2"/>
  <c r="Q312" i="2"/>
  <c r="Q9" i="2"/>
  <c r="Q33" i="2"/>
  <c r="Q49" i="2"/>
  <c r="Q153" i="2"/>
  <c r="Q253" i="2"/>
  <c r="Q269" i="2"/>
  <c r="Q118" i="2"/>
  <c r="Q374" i="2"/>
  <c r="Q478" i="2"/>
  <c r="Q10" i="2"/>
  <c r="Q170" i="2"/>
  <c r="Q186" i="2"/>
  <c r="Q451" i="2"/>
  <c r="Q503" i="2"/>
  <c r="Q547" i="2"/>
  <c r="Q270" i="2"/>
  <c r="Q344" i="2"/>
  <c r="Q420" i="2"/>
  <c r="Q565" i="2"/>
  <c r="Q605" i="2"/>
  <c r="Q665" i="2"/>
  <c r="Q697" i="2"/>
  <c r="Q709" i="2"/>
  <c r="Q753" i="2"/>
  <c r="Q34" i="2"/>
  <c r="Q634" i="2"/>
  <c r="Q682" i="2"/>
  <c r="Q722" i="2"/>
  <c r="Q802" i="2"/>
  <c r="Q529" i="2"/>
  <c r="Q577" i="2"/>
  <c r="Q647" i="2"/>
  <c r="Q683" i="2"/>
  <c r="Q767" i="2"/>
  <c r="Q389" i="2"/>
  <c r="Q752" i="2"/>
  <c r="Q902" i="2"/>
  <c r="Q906" i="2"/>
  <c r="Q910" i="2"/>
  <c r="Q914" i="2"/>
  <c r="Q918" i="2"/>
  <c r="Q922" i="2"/>
  <c r="Q926" i="2"/>
  <c r="Q930" i="2"/>
  <c r="Q934" i="2"/>
  <c r="Q938" i="2"/>
  <c r="Q942" i="2"/>
  <c r="Q946" i="2"/>
  <c r="Q950" i="2"/>
  <c r="Q954" i="2"/>
  <c r="Q958" i="2"/>
  <c r="Q962" i="2"/>
  <c r="Q966" i="2"/>
  <c r="Q970" i="2"/>
  <c r="Q974" i="2"/>
  <c r="Q978" i="2"/>
  <c r="Q982" i="2"/>
  <c r="Q986" i="2"/>
  <c r="Q990" i="2"/>
  <c r="Q994" i="2"/>
  <c r="Q998" i="2"/>
  <c r="Q1002" i="2"/>
  <c r="Q1006" i="2"/>
  <c r="Q1010" i="2"/>
  <c r="Q1014" i="2"/>
  <c r="Q1018" i="2"/>
  <c r="Q1022" i="2"/>
  <c r="Q1026" i="2"/>
  <c r="Q1030" i="2"/>
  <c r="Q1034" i="2"/>
  <c r="Q1038" i="2"/>
  <c r="Q1042" i="2"/>
  <c r="Q1046" i="2"/>
  <c r="Q901" i="2"/>
  <c r="Q913" i="2"/>
  <c r="Q925" i="2"/>
  <c r="Q941" i="2"/>
  <c r="Q953" i="2"/>
  <c r="Q965" i="2"/>
  <c r="Q977" i="2"/>
  <c r="Q989" i="2"/>
  <c r="Q1001" i="2"/>
  <c r="Q1013" i="2"/>
  <c r="Q1025" i="2"/>
  <c r="Q1037" i="2"/>
  <c r="Q405" i="2"/>
  <c r="Q708" i="2"/>
  <c r="Q740" i="2"/>
  <c r="Q903" i="2"/>
  <c r="Q907" i="2"/>
  <c r="Q911" i="2"/>
  <c r="Q915" i="2"/>
  <c r="Q919" i="2"/>
  <c r="Q923" i="2"/>
  <c r="Q927" i="2"/>
  <c r="Q931" i="2"/>
  <c r="Q935" i="2"/>
  <c r="Q939" i="2"/>
  <c r="Q943" i="2"/>
  <c r="Q947" i="2"/>
  <c r="Q951" i="2"/>
  <c r="Q955" i="2"/>
  <c r="Q959" i="2"/>
  <c r="Q963" i="2"/>
  <c r="Q967" i="2"/>
  <c r="Q971" i="2"/>
  <c r="Q975" i="2"/>
  <c r="Q979" i="2"/>
  <c r="Q983" i="2"/>
  <c r="Q987" i="2"/>
  <c r="Q991" i="2"/>
  <c r="Q995" i="2"/>
  <c r="Q999" i="2"/>
  <c r="Q1003" i="2"/>
  <c r="Q1007" i="2"/>
  <c r="Q1011" i="2"/>
  <c r="Q1015" i="2"/>
  <c r="Q1019" i="2"/>
  <c r="Q1023" i="2"/>
  <c r="Q1027" i="2"/>
  <c r="Q1031" i="2"/>
  <c r="Q1035" i="2"/>
  <c r="Q1039" i="2"/>
  <c r="Q1043" i="2"/>
  <c r="Q1047" i="2"/>
  <c r="Q1040" i="2"/>
  <c r="Q604" i="2"/>
  <c r="Q909" i="2"/>
  <c r="Q917" i="2"/>
  <c r="Q929" i="2"/>
  <c r="Q937" i="2"/>
  <c r="Q949" i="2"/>
  <c r="Q961" i="2"/>
  <c r="Q973" i="2"/>
  <c r="Q985" i="2"/>
  <c r="Q997" i="2"/>
  <c r="Q1005" i="2"/>
  <c r="Q1017" i="2"/>
  <c r="Q1029" i="2"/>
  <c r="Q1041" i="2"/>
  <c r="Q485" i="2"/>
  <c r="Q578" i="2"/>
  <c r="Q900" i="2"/>
  <c r="Q904" i="2"/>
  <c r="Q908" i="2"/>
  <c r="Q912" i="2"/>
  <c r="Q920" i="2"/>
  <c r="Q924" i="2"/>
  <c r="Q928" i="2"/>
  <c r="Q932" i="2"/>
  <c r="Q936" i="2"/>
  <c r="Q940" i="2"/>
  <c r="Q944" i="2"/>
  <c r="Q948" i="2"/>
  <c r="Q952" i="2"/>
  <c r="Q956" i="2"/>
  <c r="Q960" i="2"/>
  <c r="Q964" i="2"/>
  <c r="Q968" i="2"/>
  <c r="Q972" i="2"/>
  <c r="Q976" i="2"/>
  <c r="Q980" i="2"/>
  <c r="Q984" i="2"/>
  <c r="Q988" i="2"/>
  <c r="Q992" i="2"/>
  <c r="Q996" i="2"/>
  <c r="Q1000" i="2"/>
  <c r="Q1004" i="2"/>
  <c r="Q1008" i="2"/>
  <c r="Q1012" i="2"/>
  <c r="Q1016" i="2"/>
  <c r="Q1020" i="2"/>
  <c r="Q1024" i="2"/>
  <c r="Q1028" i="2"/>
  <c r="Q1032" i="2"/>
  <c r="Q1036" i="2"/>
  <c r="Q1044" i="2"/>
  <c r="Q586" i="2"/>
  <c r="Q905" i="2"/>
  <c r="Q921" i="2"/>
  <c r="Q933" i="2"/>
  <c r="Q945" i="2"/>
  <c r="Q957" i="2"/>
  <c r="Q969" i="2"/>
  <c r="Q981" i="2"/>
  <c r="Q993" i="2"/>
  <c r="Q1009" i="2"/>
  <c r="Q1021" i="2"/>
  <c r="Q1033" i="2"/>
  <c r="Q1045" i="2"/>
  <c r="Q1664" i="1"/>
  <c r="Q1656" i="1"/>
  <c r="Q1655" i="1"/>
  <c r="Q1660" i="1"/>
  <c r="Q1672" i="1"/>
  <c r="Q1659" i="1"/>
  <c r="Q1668" i="1"/>
  <c r="Q1662" i="1"/>
  <c r="Q1667" i="1"/>
  <c r="Q1670" i="1"/>
  <c r="Q1663" i="1"/>
  <c r="Q1657" i="1"/>
  <c r="Q1671" i="1"/>
  <c r="Q1673" i="1"/>
  <c r="Q1674" i="1"/>
  <c r="Q1658" i="1"/>
  <c r="Q1665" i="1"/>
  <c r="Q1669" i="1"/>
  <c r="Q1661" i="1"/>
  <c r="Q1666" i="1"/>
  <c r="Q1651" i="1"/>
  <c r="Q1652" i="1"/>
  <c r="Q1647" i="1"/>
  <c r="Q1642" i="1"/>
  <c r="Q1649" i="1"/>
  <c r="Q1648" i="1"/>
  <c r="Q1643" i="1"/>
  <c r="Q1654" i="1"/>
  <c r="Q1645" i="1"/>
  <c r="Q1644" i="1"/>
  <c r="Q1639" i="1"/>
  <c r="Q1650" i="1"/>
  <c r="Q1641" i="1"/>
  <c r="Q1640" i="1"/>
  <c r="Q1646" i="1"/>
  <c r="Q1653" i="1"/>
  <c r="Q1625" i="1"/>
  <c r="Q1629" i="1"/>
  <c r="Q1633" i="1"/>
  <c r="Q1621" i="1"/>
  <c r="Q1637" i="1"/>
  <c r="Q1624" i="1"/>
  <c r="Q1635" i="1"/>
  <c r="Q1619" i="1"/>
  <c r="Q1634" i="1"/>
  <c r="Q1618" i="1"/>
  <c r="Q1636" i="1"/>
  <c r="Q1620" i="1"/>
  <c r="Q1631" i="1"/>
  <c r="Q1630" i="1"/>
  <c r="Q1617" i="1"/>
  <c r="Q1632" i="1"/>
  <c r="Q1627" i="1"/>
  <c r="Q1626" i="1"/>
  <c r="Q1628" i="1"/>
  <c r="Q1623" i="1"/>
  <c r="Q1638" i="1"/>
  <c r="Q1622" i="1"/>
  <c r="Q1599" i="1"/>
  <c r="Q1600" i="1"/>
  <c r="Q1609" i="1"/>
  <c r="Q1613" i="1"/>
  <c r="Q1606" i="1"/>
  <c r="Q1601" i="1"/>
  <c r="Q1612" i="1"/>
  <c r="Q1607" i="1"/>
  <c r="Q1603" i="1"/>
  <c r="Q1602" i="1"/>
  <c r="Q1608" i="1"/>
  <c r="Q1614" i="1"/>
  <c r="Q1604" i="1"/>
  <c r="Q1615" i="1"/>
  <c r="Q1610" i="1"/>
  <c r="Q1605" i="1"/>
  <c r="Q1616" i="1"/>
  <c r="Q1611" i="1"/>
  <c r="Q1583" i="1"/>
  <c r="Q1586" i="1"/>
  <c r="Q1585" i="1"/>
  <c r="Q1584" i="1"/>
  <c r="Q1595" i="1"/>
  <c r="Q1598" i="1"/>
  <c r="Q1582" i="1"/>
  <c r="Q1597" i="1"/>
  <c r="Q1581" i="1"/>
  <c r="Q1596" i="1"/>
  <c r="Q1580" i="1"/>
  <c r="Q1591" i="1"/>
  <c r="Q1594" i="1"/>
  <c r="Q1593" i="1"/>
  <c r="Q1592" i="1"/>
  <c r="Q1587" i="1"/>
  <c r="Q1590" i="1"/>
  <c r="Q1589" i="1"/>
  <c r="Q1588" i="1"/>
  <c r="Q1549" i="1"/>
  <c r="Q1578" i="1"/>
  <c r="Q1574" i="1"/>
  <c r="Q1568" i="1"/>
  <c r="Q1571" i="1"/>
  <c r="Q1570" i="1"/>
  <c r="Q1566" i="1"/>
  <c r="Q1551" i="1"/>
  <c r="Q1547" i="1"/>
  <c r="Q1557" i="1"/>
  <c r="Q1577" i="1"/>
  <c r="Q1562" i="1"/>
  <c r="Q1564" i="1"/>
  <c r="Q1576" i="1"/>
  <c r="Q1572" i="1"/>
  <c r="Q1559" i="1"/>
  <c r="Q1553" i="1"/>
  <c r="Q1565" i="1"/>
  <c r="Q1567" i="1"/>
  <c r="Q1579" i="1"/>
  <c r="Q1560" i="1"/>
  <c r="Q1550" i="1"/>
  <c r="Q1552" i="1"/>
  <c r="Q1556" i="1"/>
  <c r="Q1558" i="1"/>
  <c r="Q1569" i="1"/>
  <c r="Q1561" i="1"/>
  <c r="Q1563" i="1"/>
  <c r="Q1573" i="1"/>
  <c r="Q1575" i="1"/>
  <c r="Q1555" i="1"/>
  <c r="Q1554" i="1"/>
  <c r="Q1548" i="1"/>
  <c r="Q1546" i="1"/>
  <c r="Q1539" i="1"/>
  <c r="Q1542" i="1"/>
  <c r="Q1533" i="1"/>
  <c r="Q1544" i="1"/>
  <c r="Q1535" i="1"/>
  <c r="Q1538" i="1"/>
  <c r="Q1545" i="1"/>
  <c r="Q1540" i="1"/>
  <c r="Q1534" i="1"/>
  <c r="Q1541" i="1"/>
  <c r="Q1536" i="1"/>
  <c r="Q1543" i="1"/>
  <c r="Q1537" i="1"/>
  <c r="Q1496" i="1"/>
  <c r="Q1515" i="1"/>
  <c r="Q1524" i="1"/>
  <c r="Q1519" i="1"/>
  <c r="Q1526" i="1"/>
  <c r="Q1497" i="1"/>
  <c r="Q1520" i="1"/>
  <c r="Q1523" i="1"/>
  <c r="Q1509" i="1"/>
  <c r="Q1500" i="1"/>
  <c r="Q1511" i="1"/>
  <c r="Q1495" i="1"/>
  <c r="Q1530" i="1"/>
  <c r="Q1498" i="1"/>
  <c r="Q1525" i="1"/>
  <c r="Q1513" i="1"/>
  <c r="Q1528" i="1"/>
  <c r="Q1512" i="1"/>
  <c r="Q1527" i="1"/>
  <c r="Q1501" i="1"/>
  <c r="Q1507" i="1"/>
  <c r="Q1522" i="1"/>
  <c r="Q1510" i="1"/>
  <c r="Q1521" i="1"/>
  <c r="Q1516" i="1"/>
  <c r="Q1504" i="1"/>
  <c r="Q1503" i="1"/>
  <c r="Q1518" i="1"/>
  <c r="Q1506" i="1"/>
  <c r="Q1517" i="1"/>
  <c r="Q1505" i="1"/>
  <c r="Q1508" i="1"/>
  <c r="Q1499" i="1"/>
  <c r="Q1514" i="1"/>
  <c r="Q1502" i="1"/>
  <c r="Q1529" i="1"/>
  <c r="Q1532" i="1"/>
  <c r="Q1531" i="1"/>
  <c r="Q1487" i="1"/>
  <c r="Q1486" i="1"/>
  <c r="Q1493" i="1"/>
  <c r="Q1492" i="1"/>
  <c r="Q1489" i="1"/>
  <c r="Q1488" i="1"/>
  <c r="Q1494" i="1"/>
  <c r="Q1485" i="1"/>
  <c r="Q1491" i="1"/>
  <c r="Q1484" i="1"/>
  <c r="Q1490" i="1"/>
  <c r="Q1483" i="1"/>
  <c r="Q1465" i="1"/>
  <c r="Q1467" i="1"/>
  <c r="Q1469" i="1"/>
  <c r="Q1477" i="1"/>
  <c r="Q1479" i="1"/>
  <c r="Q1476" i="1"/>
  <c r="Q1475" i="1"/>
  <c r="Q1481" i="1"/>
  <c r="Q1463" i="1"/>
  <c r="Q1471" i="1"/>
  <c r="Q1482" i="1"/>
  <c r="Q1468" i="1"/>
  <c r="Q1474" i="1"/>
  <c r="Q1480" i="1"/>
  <c r="Q1478" i="1"/>
  <c r="Q1472" i="1"/>
  <c r="Q1470" i="1"/>
  <c r="Q1473" i="1"/>
  <c r="Q1466" i="1"/>
  <c r="Q1464" i="1"/>
  <c r="Q1462" i="1"/>
  <c r="Q1458" i="1"/>
  <c r="Q1460" i="1"/>
  <c r="Q1459" i="1"/>
  <c r="Q1454" i="1"/>
  <c r="Q1457" i="1"/>
  <c r="Q1448" i="1"/>
  <c r="Q1455" i="1"/>
  <c r="Q1450" i="1"/>
  <c r="Q1453" i="1"/>
  <c r="Q1451" i="1"/>
  <c r="Q1446" i="1"/>
  <c r="Q1449" i="1"/>
  <c r="Q1444" i="1"/>
  <c r="Q1447" i="1"/>
  <c r="Q1461" i="1"/>
  <c r="Q1445" i="1"/>
  <c r="Q1456" i="1"/>
  <c r="Q1452" i="1"/>
  <c r="Q1352" i="1"/>
  <c r="Q1365" i="1"/>
  <c r="Q1348" i="1"/>
  <c r="Q1342" i="1"/>
  <c r="Q1356" i="1"/>
  <c r="Q1328" i="1"/>
  <c r="Q1321" i="1"/>
  <c r="Q1317" i="1"/>
  <c r="Q1338" i="1"/>
  <c r="Q1325" i="1"/>
  <c r="Q1333" i="1"/>
  <c r="Q1285" i="1"/>
  <c r="Q1286" i="1"/>
  <c r="Q1270" i="1"/>
  <c r="Q1276" i="1"/>
  <c r="Q1273" i="1"/>
  <c r="Q1443" i="1"/>
  <c r="B329" i="2"/>
  <c r="Q329" i="2" s="1"/>
  <c r="B171" i="2"/>
  <c r="Q171" i="2" s="1"/>
  <c r="B310" i="2"/>
  <c r="Q310" i="2" s="1"/>
  <c r="B435" i="2"/>
  <c r="Q435" i="2" s="1"/>
  <c r="B618" i="2"/>
  <c r="Q618" i="2" s="1"/>
  <c r="B50" i="2"/>
  <c r="Q50" i="2" s="1"/>
  <c r="B666" i="2"/>
  <c r="Q666" i="2" s="1"/>
  <c r="B511" i="2"/>
  <c r="Q511" i="2" s="1"/>
  <c r="B237" i="2"/>
  <c r="Q237" i="2" s="1"/>
  <c r="B224" i="2"/>
  <c r="Q224" i="2" s="1"/>
  <c r="B360" i="2"/>
  <c r="Q360" i="2" s="1"/>
  <c r="B345" i="2"/>
  <c r="Q345" i="2" s="1"/>
  <c r="B121" i="2"/>
  <c r="Q121" i="2" s="1"/>
  <c r="B120" i="2"/>
  <c r="Q120" i="2" s="1"/>
  <c r="B621" i="2"/>
  <c r="Q621" i="2" s="1"/>
  <c r="B620" i="2"/>
  <c r="Q620" i="2" s="1"/>
  <c r="B375" i="2"/>
  <c r="Q375" i="2" s="1"/>
  <c r="B254" i="2"/>
  <c r="Q254" i="2" s="1"/>
  <c r="B619" i="2"/>
  <c r="Q619" i="2" s="1"/>
  <c r="B66" i="2"/>
  <c r="Q66" i="2" s="1"/>
  <c r="B479" i="2"/>
  <c r="Q479" i="2" s="1"/>
  <c r="B465" i="2"/>
  <c r="Q465" i="2" s="1"/>
  <c r="B602" i="2"/>
  <c r="Q602" i="2" s="1"/>
  <c r="B3" i="2"/>
  <c r="Q3" i="2" s="1"/>
  <c r="B255" i="2"/>
  <c r="Q255" i="2" s="1"/>
  <c r="B67" i="2"/>
  <c r="Q67" i="2" s="1"/>
  <c r="B271" i="2"/>
  <c r="Q271" i="2" s="1"/>
  <c r="B4" i="2"/>
  <c r="Q4" i="2" s="1"/>
  <c r="B5" i="2"/>
  <c r="Q5" i="2" s="1"/>
  <c r="B101" i="2"/>
  <c r="Q101" i="2" s="1"/>
  <c r="B723" i="2"/>
  <c r="Q723" i="2" s="1"/>
  <c r="B648" i="2"/>
  <c r="Q648" i="2" s="1"/>
  <c r="B548" i="2"/>
  <c r="Q548" i="2" s="1"/>
  <c r="B466" i="2"/>
  <c r="Q466" i="2" s="1"/>
  <c r="B480" i="2"/>
  <c r="Q480" i="2" s="1"/>
  <c r="B154" i="2"/>
  <c r="Q154" i="2" s="1"/>
  <c r="B504" i="2"/>
  <c r="Q504" i="2" s="1"/>
  <c r="B698" i="2"/>
  <c r="Q698" i="2" s="1"/>
  <c r="B566" i="2"/>
  <c r="Q566" i="2" s="1"/>
  <c r="B189" i="2"/>
  <c r="Q189" i="2" s="1"/>
  <c r="B206" i="2"/>
  <c r="Q206" i="2" s="1"/>
  <c r="B136" i="2"/>
  <c r="Q136" i="2" s="1"/>
  <c r="B225" i="2"/>
  <c r="Q225" i="2" s="1"/>
  <c r="B579" i="2"/>
  <c r="Q579" i="2" s="1"/>
  <c r="B238" i="2"/>
  <c r="Q238" i="2" s="1"/>
  <c r="B285" i="2"/>
  <c r="Q285" i="2" s="1"/>
  <c r="B635" i="2"/>
  <c r="Q635" i="2" s="1"/>
  <c r="B754" i="2"/>
  <c r="Q754" i="2" s="1"/>
  <c r="B755" i="2"/>
  <c r="Q755" i="2" s="1"/>
  <c r="B300" i="2"/>
  <c r="Q300" i="2" s="1"/>
  <c r="B17" i="2"/>
  <c r="Q17" i="2" s="1"/>
  <c r="B769" i="2"/>
  <c r="Q769" i="2" s="1"/>
  <c r="B741" i="2"/>
  <c r="Q741" i="2" s="1"/>
  <c r="B606" i="2"/>
  <c r="Q606" i="2" s="1"/>
  <c r="B86" i="2"/>
  <c r="Q86" i="2" s="1"/>
  <c r="B331" i="2"/>
  <c r="Q331" i="2" s="1"/>
  <c r="B346" i="2"/>
  <c r="Q346" i="2" s="1"/>
  <c r="B35" i="2"/>
  <c r="Q35" i="2" s="1"/>
  <c r="B667" i="2"/>
  <c r="Q667" i="2" s="1"/>
  <c r="B711" i="2"/>
  <c r="Q711" i="2" s="1"/>
  <c r="B487" i="2"/>
  <c r="Q487" i="2" s="1"/>
  <c r="B803" i="2"/>
  <c r="Q803" i="2" s="1"/>
  <c r="B330" i="2"/>
  <c r="Q330" i="2" s="1"/>
  <c r="B85" i="2"/>
  <c r="Q85" i="2" s="1"/>
  <c r="B205" i="2"/>
  <c r="Q205" i="2" s="1"/>
  <c r="B390" i="2"/>
  <c r="Q390" i="2" s="1"/>
  <c r="B421" i="2"/>
  <c r="Q421" i="2" s="1"/>
  <c r="B187" i="2"/>
  <c r="Q187" i="2" s="1"/>
  <c r="B603" i="2"/>
  <c r="Q603" i="2" s="1"/>
  <c r="B376" i="2"/>
  <c r="Q376" i="2" s="1"/>
  <c r="B786" i="2"/>
  <c r="Q786" i="2" s="1"/>
  <c r="B710" i="2"/>
  <c r="Q710" i="2" s="1"/>
  <c r="B768" i="2"/>
  <c r="Q768" i="2" s="1"/>
  <c r="B486" i="2"/>
  <c r="Q486" i="2" s="1"/>
  <c r="B152" i="2"/>
  <c r="Q152" i="2" s="1"/>
  <c r="B301" i="2"/>
  <c r="Q301" i="2" s="1"/>
  <c r="B1035" i="1"/>
  <c r="B373" i="1"/>
  <c r="B327" i="1"/>
  <c r="B825" i="1"/>
  <c r="B958" i="1"/>
  <c r="B509" i="1"/>
  <c r="B396" i="1"/>
  <c r="B1235" i="1"/>
  <c r="Q1235" i="1" s="1"/>
  <c r="B915" i="1"/>
  <c r="B930" i="1"/>
  <c r="B39" i="1"/>
  <c r="B1244" i="1"/>
  <c r="Q1244" i="1" s="1"/>
  <c r="B1004" i="1"/>
  <c r="B598" i="1"/>
  <c r="B489" i="1"/>
  <c r="B394" i="1"/>
  <c r="B335" i="1"/>
  <c r="B218" i="1"/>
  <c r="B756" i="1"/>
  <c r="B645" i="1"/>
  <c r="B245" i="1"/>
  <c r="B130" i="1"/>
  <c r="B874" i="1"/>
  <c r="B644" i="1"/>
  <c r="B19" i="1"/>
  <c r="B1187" i="1"/>
  <c r="Q1187" i="1" s="1"/>
  <c r="B997" i="1"/>
  <c r="B853" i="1"/>
  <c r="Q853" i="1" s="1"/>
  <c r="B690" i="1"/>
  <c r="B486" i="1"/>
  <c r="B332" i="1"/>
  <c r="B60" i="1"/>
  <c r="B1204" i="1"/>
  <c r="Q1204" i="1" s="1"/>
  <c r="B1021" i="1"/>
  <c r="B810" i="1"/>
  <c r="B753" i="1"/>
  <c r="B189" i="1"/>
  <c r="Q189" i="1" s="1"/>
  <c r="B1210" i="1"/>
  <c r="Q1210" i="1" s="1"/>
  <c r="B976" i="1"/>
  <c r="B896" i="1"/>
  <c r="B186" i="1"/>
  <c r="B29" i="1"/>
  <c r="Q29" i="1" s="1"/>
  <c r="B895" i="1"/>
  <c r="B771" i="1"/>
  <c r="B28" i="1"/>
  <c r="Q28" i="1" s="1"/>
  <c r="B144" i="1"/>
  <c r="B128" i="1"/>
  <c r="B744" i="1"/>
  <c r="B1261" i="1"/>
  <c r="Q1261" i="1" s="1"/>
  <c r="B1133" i="1"/>
  <c r="Q1133" i="1" s="1"/>
  <c r="B1105" i="1"/>
  <c r="Q1105" i="1" s="1"/>
  <c r="B998" i="1"/>
  <c r="B461" i="1"/>
  <c r="B177" i="1"/>
  <c r="B126" i="1"/>
  <c r="B30" i="1"/>
  <c r="B135" i="1"/>
  <c r="B1025" i="1"/>
  <c r="Q1025" i="1" s="1"/>
  <c r="B813" i="1"/>
  <c r="B568" i="1"/>
  <c r="B187" i="1"/>
  <c r="B61" i="1"/>
  <c r="Q61" i="1" s="1"/>
  <c r="B582" i="1"/>
  <c r="B1152" i="1"/>
  <c r="Q1152" i="1" s="1"/>
  <c r="B1037" i="1"/>
  <c r="B607" i="1"/>
  <c r="B315" i="1"/>
  <c r="B317" i="1"/>
  <c r="B761" i="1"/>
  <c r="B79" i="1"/>
  <c r="Q79" i="1" s="1"/>
  <c r="B532" i="1"/>
  <c r="B889" i="1"/>
  <c r="B265" i="1"/>
  <c r="B542" i="1"/>
  <c r="B440" i="1"/>
  <c r="B240" i="1"/>
  <c r="B1014" i="1"/>
  <c r="B1127" i="1"/>
  <c r="Q1127" i="1" s="1"/>
  <c r="B1063" i="1"/>
  <c r="Q1063" i="1" s="1"/>
  <c r="B852" i="1"/>
  <c r="B302" i="1"/>
  <c r="B25" i="1"/>
  <c r="B1205" i="1"/>
  <c r="Q1205" i="1" s="1"/>
  <c r="B676" i="1"/>
  <c r="B1215" i="1"/>
  <c r="Q1215" i="1" s="1"/>
  <c r="B183" i="1"/>
  <c r="B91" i="1"/>
  <c r="B260" i="1"/>
  <c r="B385" i="1"/>
  <c r="B481" i="1"/>
  <c r="B808" i="1"/>
  <c r="B564" i="1"/>
  <c r="B539" i="1"/>
  <c r="B729" i="1"/>
  <c r="B1078" i="1"/>
  <c r="Q1078" i="1" s="1"/>
  <c r="B1213" i="1"/>
  <c r="Q1213" i="1" s="1"/>
  <c r="B614" i="1"/>
  <c r="B267" i="1"/>
  <c r="Q267" i="1" s="1"/>
  <c r="B117" i="1"/>
  <c r="Q117" i="1" s="1"/>
  <c r="B22" i="1"/>
  <c r="B576" i="1"/>
  <c r="B1135" i="1"/>
  <c r="Q1135" i="1" s="1"/>
  <c r="B665" i="1"/>
  <c r="B1124" i="1"/>
  <c r="Q1124" i="1" s="1"/>
  <c r="B1160" i="1"/>
  <c r="Q1160" i="1" s="1"/>
  <c r="B1018" i="1"/>
  <c r="B919" i="1"/>
  <c r="B420" i="1"/>
  <c r="B999" i="1"/>
  <c r="B1267" i="1"/>
  <c r="Q1267" i="1" s="1"/>
  <c r="B706" i="1"/>
  <c r="B721" i="1"/>
  <c r="B343" i="1"/>
  <c r="B360" i="1"/>
  <c r="B918" i="1"/>
  <c r="B904" i="1"/>
  <c r="B119" i="1"/>
  <c r="B138" i="1"/>
  <c r="B57" i="1"/>
  <c r="B74" i="1"/>
  <c r="B466" i="1"/>
  <c r="B483" i="1"/>
  <c r="B1106" i="1"/>
  <c r="Q1106" i="1" s="1"/>
  <c r="B996" i="1"/>
  <c r="B1008" i="1"/>
  <c r="B558" i="1"/>
  <c r="B544" i="1"/>
  <c r="B370" i="1"/>
  <c r="B388" i="1"/>
  <c r="B1013" i="1"/>
  <c r="B1000" i="1"/>
  <c r="B167" i="1"/>
  <c r="B148" i="1"/>
  <c r="B809" i="1"/>
  <c r="B822" i="1"/>
  <c r="B152" i="1"/>
  <c r="B172" i="1"/>
  <c r="B661" i="1"/>
  <c r="B675" i="1"/>
  <c r="B185" i="1"/>
  <c r="B202" i="1"/>
  <c r="B174" i="1"/>
  <c r="B192" i="1"/>
  <c r="B1211" i="1"/>
  <c r="Q1211" i="1" s="1"/>
  <c r="B1139" i="1"/>
  <c r="Q1139" i="1" s="1"/>
  <c r="B367" i="1"/>
  <c r="B387" i="1"/>
  <c r="B395" i="1"/>
  <c r="B413" i="1"/>
  <c r="B570" i="1"/>
  <c r="B585" i="1"/>
  <c r="B876" i="1"/>
  <c r="B892" i="1"/>
  <c r="B604" i="1"/>
  <c r="B592" i="1"/>
  <c r="B846" i="1"/>
  <c r="B857" i="1"/>
  <c r="B879" i="1"/>
  <c r="B296" i="1"/>
  <c r="B314" i="1"/>
  <c r="B356" i="1"/>
  <c r="B340" i="1"/>
  <c r="Q147" i="1"/>
  <c r="Q722" i="1"/>
  <c r="Q615" i="1"/>
  <c r="Q985" i="1"/>
  <c r="Q877" i="1"/>
  <c r="Q841" i="1"/>
  <c r="Q805" i="1"/>
  <c r="Q1153" i="1"/>
  <c r="Q504" i="1"/>
  <c r="Q264" i="1"/>
  <c r="Q1262" i="1"/>
  <c r="Q1020" i="1"/>
  <c r="Q1079" i="1"/>
  <c r="Q767" i="1"/>
  <c r="Q1046" i="1"/>
  <c r="Q913" i="1"/>
  <c r="Q1164" i="1"/>
  <c r="Q1223" i="1"/>
  <c r="Q562" i="1"/>
  <c r="Q1190" i="1"/>
  <c r="Q949" i="1"/>
  <c r="Q1212" i="1"/>
  <c r="Q3" i="1"/>
  <c r="Q1248" i="1"/>
  <c r="Q432" i="1"/>
  <c r="Q670" i="1"/>
  <c r="Q1009" i="1"/>
  <c r="Q120" i="1"/>
  <c r="Q1217" i="1"/>
  <c r="Q1163" i="1"/>
  <c r="Q1104" i="1"/>
  <c r="Q1019" i="1"/>
  <c r="Q947" i="1"/>
  <c r="Q875" i="1"/>
  <c r="Q803" i="1"/>
  <c r="Q719" i="1"/>
  <c r="Q121" i="1"/>
  <c r="Q133" i="1"/>
  <c r="Q145" i="1"/>
  <c r="Q157" i="1"/>
  <c r="Q169" i="1"/>
  <c r="Q181" i="1"/>
  <c r="Q193" i="1"/>
  <c r="Q205" i="1"/>
  <c r="Q217" i="1"/>
  <c r="Q229" i="1"/>
  <c r="Q241" i="1"/>
  <c r="Q253" i="1"/>
  <c r="Q277" i="1"/>
  <c r="Q289" i="1"/>
  <c r="Q301" i="1"/>
  <c r="Q313" i="1"/>
  <c r="Q325" i="1"/>
  <c r="Q337" i="1"/>
  <c r="Q349" i="1"/>
  <c r="Q361" i="1"/>
  <c r="Q397" i="1"/>
  <c r="Q409" i="1"/>
  <c r="Q421" i="1"/>
  <c r="Q433" i="1"/>
  <c r="Q445" i="1"/>
  <c r="Q457" i="1"/>
  <c r="Q469" i="1"/>
  <c r="Q493" i="1"/>
  <c r="Q505" i="1"/>
  <c r="Q517" i="1"/>
  <c r="Q529" i="1"/>
  <c r="Q541" i="1"/>
  <c r="Q553" i="1"/>
  <c r="Q565" i="1"/>
  <c r="Q577" i="1"/>
  <c r="Q589" i="1"/>
  <c r="Q601" i="1"/>
  <c r="Q613" i="1"/>
  <c r="Q625" i="1"/>
  <c r="Q637" i="1"/>
  <c r="Q649" i="1"/>
  <c r="Q673" i="1"/>
  <c r="Q685" i="1"/>
  <c r="Q697" i="1"/>
  <c r="Q709" i="1"/>
  <c r="Q721" i="1"/>
  <c r="Q733" i="1"/>
  <c r="Q745" i="1"/>
  <c r="Q757" i="1"/>
  <c r="Q769" i="1"/>
  <c r="Q14" i="1"/>
  <c r="Q26" i="1"/>
  <c r="Q38" i="1"/>
  <c r="Q50" i="1"/>
  <c r="Q62" i="1"/>
  <c r="Q86" i="1"/>
  <c r="Q98" i="1"/>
  <c r="Q110" i="1"/>
  <c r="Q122" i="1"/>
  <c r="Q134" i="1"/>
  <c r="Q146" i="1"/>
  <c r="Q158" i="1"/>
  <c r="Q170" i="1"/>
  <c r="Q182" i="1"/>
  <c r="Q194" i="1"/>
  <c r="Q206" i="1"/>
  <c r="Q230" i="1"/>
  <c r="Q242" i="1"/>
  <c r="Q254" i="1"/>
  <c r="Q266" i="1"/>
  <c r="Q278" i="1"/>
  <c r="Q290" i="1"/>
  <c r="Q326" i="1"/>
  <c r="Q338" i="1"/>
  <c r="Q76" i="1"/>
  <c r="Q88" i="1"/>
  <c r="Q100" i="1"/>
  <c r="Q112" i="1"/>
  <c r="Q124" i="1"/>
  <c r="Q136" i="1"/>
  <c r="Q160" i="1"/>
  <c r="Q184" i="1"/>
  <c r="Q196" i="1"/>
  <c r="Q208" i="1"/>
  <c r="Q220" i="1"/>
  <c r="Q232" i="1"/>
  <c r="Q244" i="1"/>
  <c r="Q256" i="1"/>
  <c r="Q268" i="1"/>
  <c r="Q280" i="1"/>
  <c r="Q292" i="1"/>
  <c r="Q304" i="1"/>
  <c r="Q316" i="1"/>
  <c r="Q328" i="1"/>
  <c r="Q137" i="1"/>
  <c r="Q149" i="1"/>
  <c r="Q161" i="1"/>
  <c r="Q173" i="1"/>
  <c r="Q197" i="1"/>
  <c r="Q209" i="1"/>
  <c r="Q221" i="1"/>
  <c r="Q233" i="1"/>
  <c r="Q257" i="1"/>
  <c r="Q269" i="1"/>
  <c r="Q281" i="1"/>
  <c r="Q293" i="1"/>
  <c r="Q305" i="1"/>
  <c r="Q329" i="1"/>
  <c r="Q341" i="1"/>
  <c r="Q353" i="1"/>
  <c r="Q365" i="1"/>
  <c r="Q377" i="1"/>
  <c r="Q389" i="1"/>
  <c r="Q401" i="1"/>
  <c r="Q425" i="1"/>
  <c r="Q437" i="1"/>
  <c r="Q449" i="1"/>
  <c r="Q473" i="1"/>
  <c r="Q485" i="1"/>
  <c r="Q497" i="1"/>
  <c r="Q521" i="1"/>
  <c r="Q533" i="1"/>
  <c r="Q545" i="1"/>
  <c r="Q557" i="1"/>
  <c r="Q569" i="1"/>
  <c r="Q581" i="1"/>
  <c r="Q593" i="1"/>
  <c r="Q605" i="1"/>
  <c r="Q617" i="1"/>
  <c r="Q629" i="1"/>
  <c r="Q641" i="1"/>
  <c r="Q653" i="1"/>
  <c r="Q677" i="1"/>
  <c r="Q689" i="1"/>
  <c r="Q701" i="1"/>
  <c r="Q713" i="1"/>
  <c r="Q725" i="1"/>
  <c r="Q737" i="1"/>
  <c r="Q749" i="1"/>
  <c r="Q773" i="1"/>
  <c r="Q139" i="1"/>
  <c r="Q151" i="1"/>
  <c r="Q163" i="1"/>
  <c r="Q175" i="1"/>
  <c r="Q199" i="1"/>
  <c r="Q211" i="1"/>
  <c r="Q223" i="1"/>
  <c r="Q235" i="1"/>
  <c r="Q247" i="1"/>
  <c r="Q259" i="1"/>
  <c r="Q271" i="1"/>
  <c r="Q283" i="1"/>
  <c r="Q295" i="1"/>
  <c r="Q307" i="1"/>
  <c r="Q319" i="1"/>
  <c r="Q331" i="1"/>
  <c r="Q355" i="1"/>
  <c r="Q379" i="1"/>
  <c r="Q391" i="1"/>
  <c r="Q403" i="1"/>
  <c r="Q415" i="1"/>
  <c r="Q427" i="1"/>
  <c r="Q439" i="1"/>
  <c r="Q451" i="1"/>
  <c r="Q463" i="1"/>
  <c r="Q475" i="1"/>
  <c r="Q487" i="1"/>
  <c r="Q499" i="1"/>
  <c r="Q511" i="1"/>
  <c r="Q523" i="1"/>
  <c r="Q535" i="1"/>
  <c r="Q547" i="1"/>
  <c r="Q559" i="1"/>
  <c r="Q571" i="1"/>
  <c r="Q583" i="1"/>
  <c r="Q595" i="1"/>
  <c r="Q619" i="1"/>
  <c r="Q631" i="1"/>
  <c r="Q643" i="1"/>
  <c r="Q655" i="1"/>
  <c r="Q667" i="1"/>
  <c r="Q679" i="1"/>
  <c r="Q691" i="1"/>
  <c r="Q703" i="1"/>
  <c r="Q715" i="1"/>
  <c r="Q727" i="1"/>
  <c r="Q739" i="1"/>
  <c r="Q32" i="1"/>
  <c r="Q44" i="1"/>
  <c r="Q56" i="1"/>
  <c r="Q68" i="1"/>
  <c r="Q80" i="1"/>
  <c r="Q92" i="1"/>
  <c r="Q104" i="1"/>
  <c r="Q116" i="1"/>
  <c r="Q140" i="1"/>
  <c r="Q164" i="1"/>
  <c r="Q176" i="1"/>
  <c r="Q188" i="1"/>
  <c r="Q200" i="1"/>
  <c r="Q212" i="1"/>
  <c r="Q224" i="1"/>
  <c r="Q236" i="1"/>
  <c r="Q248" i="1"/>
  <c r="Q272" i="1"/>
  <c r="Q284" i="1"/>
  <c r="Q308" i="1"/>
  <c r="Q320" i="1"/>
  <c r="Q344" i="1"/>
  <c r="Q368" i="1"/>
  <c r="Q380" i="1"/>
  <c r="Q392" i="1"/>
  <c r="Q404" i="1"/>
  <c r="Q416" i="1"/>
  <c r="Q428" i="1"/>
  <c r="Q452" i="1"/>
  <c r="Q464" i="1"/>
  <c r="Q476" i="1"/>
  <c r="Q488" i="1"/>
  <c r="Q500" i="1"/>
  <c r="Q512" i="1"/>
  <c r="Q524" i="1"/>
  <c r="Q536" i="1"/>
  <c r="Q548" i="1"/>
  <c r="Q560" i="1"/>
  <c r="Q572" i="1"/>
  <c r="Q584" i="1"/>
  <c r="Q596" i="1"/>
  <c r="Q608" i="1"/>
  <c r="Q620" i="1"/>
  <c r="Q632" i="1"/>
  <c r="Q656" i="1"/>
  <c r="Q668" i="1"/>
  <c r="Q680" i="1"/>
  <c r="Q692" i="1"/>
  <c r="Q704" i="1"/>
  <c r="Q153" i="1"/>
  <c r="Q165" i="1"/>
  <c r="Q201" i="1"/>
  <c r="Q213" i="1"/>
  <c r="Q225" i="1"/>
  <c r="Q237" i="1"/>
  <c r="Q249" i="1"/>
  <c r="Q261" i="1"/>
  <c r="Q273" i="1"/>
  <c r="Q285" i="1"/>
  <c r="Q297" i="1"/>
  <c r="Q10" i="1"/>
  <c r="Q34" i="1"/>
  <c r="Q46" i="1"/>
  <c r="Q58" i="1"/>
  <c r="Q70" i="1"/>
  <c r="Q82" i="1"/>
  <c r="Q94" i="1"/>
  <c r="Q106" i="1"/>
  <c r="Q118" i="1"/>
  <c r="Q142" i="1"/>
  <c r="Q154" i="1"/>
  <c r="Q15" i="1"/>
  <c r="Q51" i="1"/>
  <c r="Q87" i="1"/>
  <c r="Q123" i="1"/>
  <c r="Q159" i="1"/>
  <c r="Q190" i="1"/>
  <c r="Q216" i="1"/>
  <c r="Q246" i="1"/>
  <c r="Q275" i="1"/>
  <c r="Q303" i="1"/>
  <c r="Q348" i="1"/>
  <c r="Q366" i="1"/>
  <c r="Q384" i="1"/>
  <c r="Q402" i="1"/>
  <c r="Q438" i="1"/>
  <c r="Q456" i="1"/>
  <c r="Q474" i="1"/>
  <c r="Q492" i="1"/>
  <c r="Q510" i="1"/>
  <c r="Q528" i="1"/>
  <c r="Q546" i="1"/>
  <c r="Q600" i="1"/>
  <c r="Q618" i="1"/>
  <c r="Q636" i="1"/>
  <c r="Q654" i="1"/>
  <c r="Q672" i="1"/>
  <c r="Q708" i="1"/>
  <c r="Q724" i="1"/>
  <c r="Q741" i="1"/>
  <c r="Q755" i="1"/>
  <c r="Q770" i="1"/>
  <c r="Q783" i="1"/>
  <c r="Q795" i="1"/>
  <c r="Q807" i="1"/>
  <c r="Q819" i="1"/>
  <c r="Q831" i="1"/>
  <c r="Q843" i="1"/>
  <c r="Q855" i="1"/>
  <c r="Q867" i="1"/>
  <c r="Q891" i="1"/>
  <c r="Q903" i="1"/>
  <c r="Q927" i="1"/>
  <c r="Q939" i="1"/>
  <c r="Q951" i="1"/>
  <c r="Q963" i="1"/>
  <c r="Q975" i="1"/>
  <c r="Q987" i="1"/>
  <c r="Q1011" i="1"/>
  <c r="Q1023" i="1"/>
  <c r="Q1047" i="1"/>
  <c r="Q1059" i="1"/>
  <c r="Q1071" i="1"/>
  <c r="Q1083" i="1"/>
  <c r="Q1095" i="1"/>
  <c r="Q1107" i="1"/>
  <c r="Q1119" i="1"/>
  <c r="Q1131" i="1"/>
  <c r="Q1143" i="1"/>
  <c r="Q1155" i="1"/>
  <c r="Q1167" i="1"/>
  <c r="Q1179" i="1"/>
  <c r="Q1191" i="1"/>
  <c r="Q1203" i="1"/>
  <c r="Q1227" i="1"/>
  <c r="Q1239" i="1"/>
  <c r="Q1251" i="1"/>
  <c r="Q1263" i="1"/>
  <c r="Q18" i="1"/>
  <c r="Q54" i="1"/>
  <c r="Q90" i="1"/>
  <c r="Q162" i="1"/>
  <c r="Q191" i="1"/>
  <c r="Q219" i="1"/>
  <c r="Q250" i="1"/>
  <c r="Q276" i="1"/>
  <c r="Q306" i="1"/>
  <c r="Q330" i="1"/>
  <c r="Q350" i="1"/>
  <c r="Q369" i="1"/>
  <c r="Q386" i="1"/>
  <c r="Q405" i="1"/>
  <c r="Q422" i="1"/>
  <c r="Q441" i="1"/>
  <c r="Q458" i="1"/>
  <c r="Q477" i="1"/>
  <c r="Q494" i="1"/>
  <c r="Q513" i="1"/>
  <c r="Q530" i="1"/>
  <c r="Q549" i="1"/>
  <c r="Q566" i="1"/>
  <c r="Q602" i="1"/>
  <c r="Q621" i="1"/>
  <c r="Q638" i="1"/>
  <c r="Q657" i="1"/>
  <c r="Q674" i="1"/>
  <c r="Q693" i="1"/>
  <c r="Q710" i="1"/>
  <c r="Q726" i="1"/>
  <c r="Q742" i="1"/>
  <c r="Q784" i="1"/>
  <c r="Q796" i="1"/>
  <c r="Q820" i="1"/>
  <c r="Q832" i="1"/>
  <c r="Q844" i="1"/>
  <c r="Q856" i="1"/>
  <c r="Q868" i="1"/>
  <c r="Q880" i="1"/>
  <c r="Q916" i="1"/>
  <c r="Q928" i="1"/>
  <c r="Q940" i="1"/>
  <c r="Q952" i="1"/>
  <c r="Q964" i="1"/>
  <c r="Q988" i="1"/>
  <c r="Q1012" i="1"/>
  <c r="Q1024" i="1"/>
  <c r="Q1036" i="1"/>
  <c r="Q1048" i="1"/>
  <c r="Q1060" i="1"/>
  <c r="Q1072" i="1"/>
  <c r="Q1084" i="1"/>
  <c r="Q1096" i="1"/>
  <c r="Q1108" i="1"/>
  <c r="Q1120" i="1"/>
  <c r="Q1132" i="1"/>
  <c r="Q1144" i="1"/>
  <c r="Q1156" i="1"/>
  <c r="Q1168" i="1"/>
  <c r="Q1180" i="1"/>
  <c r="Q1192" i="1"/>
  <c r="Q1216" i="1"/>
  <c r="Q1228" i="1"/>
  <c r="Q1240" i="1"/>
  <c r="Q1252" i="1"/>
  <c r="Q1264" i="1"/>
  <c r="Q23" i="1"/>
  <c r="Q59" i="1"/>
  <c r="Q95" i="1"/>
  <c r="Q131" i="1"/>
  <c r="Q166" i="1"/>
  <c r="Q222" i="1"/>
  <c r="Q251" i="1"/>
  <c r="Q279" i="1"/>
  <c r="Q309" i="1"/>
  <c r="Q333" i="1"/>
  <c r="Q351" i="1"/>
  <c r="Q406" i="1"/>
  <c r="Q423" i="1"/>
  <c r="Q442" i="1"/>
  <c r="Q459" i="1"/>
  <c r="Q478" i="1"/>
  <c r="Q495" i="1"/>
  <c r="Q514" i="1"/>
  <c r="Q24" i="1"/>
  <c r="Q96" i="1"/>
  <c r="Q132" i="1"/>
  <c r="Q195" i="1"/>
  <c r="Q226" i="1"/>
  <c r="Q252" i="1"/>
  <c r="Q282" i="1"/>
  <c r="Q310" i="1"/>
  <c r="Q334" i="1"/>
  <c r="Q352" i="1"/>
  <c r="Q371" i="1"/>
  <c r="Q407" i="1"/>
  <c r="Q424" i="1"/>
  <c r="Q443" i="1"/>
  <c r="Q460" i="1"/>
  <c r="Q479" i="1"/>
  <c r="Q496" i="1"/>
  <c r="Q515" i="1"/>
  <c r="Q551" i="1"/>
  <c r="Q587" i="1"/>
  <c r="Q623" i="1"/>
  <c r="Q640" i="1"/>
  <c r="Q659" i="1"/>
  <c r="Q695" i="1"/>
  <c r="Q712" i="1"/>
  <c r="Q759" i="1"/>
  <c r="Q774" i="1"/>
  <c r="Q786" i="1"/>
  <c r="Q798" i="1"/>
  <c r="Q834" i="1"/>
  <c r="Q858" i="1"/>
  <c r="Q870" i="1"/>
  <c r="Q882" i="1"/>
  <c r="Q894" i="1"/>
  <c r="Q906" i="1"/>
  <c r="Q942" i="1"/>
  <c r="Q954" i="1"/>
  <c r="Q966" i="1"/>
  <c r="Q978" i="1"/>
  <c r="Q990" i="1"/>
  <c r="Q1002" i="1"/>
  <c r="Q1026" i="1"/>
  <c r="Q1038" i="1"/>
  <c r="Q1050" i="1"/>
  <c r="Q1062" i="1"/>
  <c r="Q1074" i="1"/>
  <c r="Q1086" i="1"/>
  <c r="Q1098" i="1"/>
  <c r="Q1110" i="1"/>
  <c r="Q1122" i="1"/>
  <c r="Q1134" i="1"/>
  <c r="Q1146" i="1"/>
  <c r="Q1158" i="1"/>
  <c r="Q1170" i="1"/>
  <c r="Q1182" i="1"/>
  <c r="Q1194" i="1"/>
  <c r="Q1206" i="1"/>
  <c r="Q1218" i="1"/>
  <c r="Q1230" i="1"/>
  <c r="Q27" i="1"/>
  <c r="Q63" i="1"/>
  <c r="Q99" i="1"/>
  <c r="Q168" i="1"/>
  <c r="Q198" i="1"/>
  <c r="Q227" i="1"/>
  <c r="Q255" i="1"/>
  <c r="Q286" i="1"/>
  <c r="Q311" i="1"/>
  <c r="Q354" i="1"/>
  <c r="Q372" i="1"/>
  <c r="Q390" i="1"/>
  <c r="Q408" i="1"/>
  <c r="Q426" i="1"/>
  <c r="Q444" i="1"/>
  <c r="Q462" i="1"/>
  <c r="Q480" i="1"/>
  <c r="Q498" i="1"/>
  <c r="Q516" i="1"/>
  <c r="Q534" i="1"/>
  <c r="Q552" i="1"/>
  <c r="Q588" i="1"/>
  <c r="Q606" i="1"/>
  <c r="Q624" i="1"/>
  <c r="Q642" i="1"/>
  <c r="Q660" i="1"/>
  <c r="Q678" i="1"/>
  <c r="Q696" i="1"/>
  <c r="Q714" i="1"/>
  <c r="Q730" i="1"/>
  <c r="Q746" i="1"/>
  <c r="Q760" i="1"/>
  <c r="Q775" i="1"/>
  <c r="Q787" i="1"/>
  <c r="Q799" i="1"/>
  <c r="Q811" i="1"/>
  <c r="Q823" i="1"/>
  <c r="Q835" i="1"/>
  <c r="Q847" i="1"/>
  <c r="Q859" i="1"/>
  <c r="Q871" i="1"/>
  <c r="Q883" i="1"/>
  <c r="Q907" i="1"/>
  <c r="Q931" i="1"/>
  <c r="Q943" i="1"/>
  <c r="Q955" i="1"/>
  <c r="Q967" i="1"/>
  <c r="Q979" i="1"/>
  <c r="Q991" i="1"/>
  <c r="Q1003" i="1"/>
  <c r="Q1015" i="1"/>
  <c r="Q1027" i="1"/>
  <c r="Q1039" i="1"/>
  <c r="Q1051" i="1"/>
  <c r="Q1075" i="1"/>
  <c r="Q1087" i="1"/>
  <c r="Q1099" i="1"/>
  <c r="Q1111" i="1"/>
  <c r="Q1123" i="1"/>
  <c r="Q1147" i="1"/>
  <c r="Q1159" i="1"/>
  <c r="Q1171" i="1"/>
  <c r="Q1183" i="1"/>
  <c r="Q1195" i="1"/>
  <c r="Q1207" i="1"/>
  <c r="Q1219" i="1"/>
  <c r="Q1231" i="1"/>
  <c r="Q1243" i="1"/>
  <c r="Q1255" i="1"/>
  <c r="Q66" i="1"/>
  <c r="Q102" i="1"/>
  <c r="Q171" i="1"/>
  <c r="Q228" i="1"/>
  <c r="Q258" i="1"/>
  <c r="Q287" i="1"/>
  <c r="Q312" i="1"/>
  <c r="Q336" i="1"/>
  <c r="Q357" i="1"/>
  <c r="Q374" i="1"/>
  <c r="Q393" i="1"/>
  <c r="Q410" i="1"/>
  <c r="Q429" i="1"/>
  <c r="Q446" i="1"/>
  <c r="Q465" i="1"/>
  <c r="Q482" i="1"/>
  <c r="Q501" i="1"/>
  <c r="Q518" i="1"/>
  <c r="Q537" i="1"/>
  <c r="Q554" i="1"/>
  <c r="Q573" i="1"/>
  <c r="Q590" i="1"/>
  <c r="Q609" i="1"/>
  <c r="Q626" i="1"/>
  <c r="Q662" i="1"/>
  <c r="Q681" i="1"/>
  <c r="Q698" i="1"/>
  <c r="Q716" i="1"/>
  <c r="Q731" i="1"/>
  <c r="Q747" i="1"/>
  <c r="Q762" i="1"/>
  <c r="Q776" i="1"/>
  <c r="Q788" i="1"/>
  <c r="Q800" i="1"/>
  <c r="Q812" i="1"/>
  <c r="Q824" i="1"/>
  <c r="Q836" i="1"/>
  <c r="Q848" i="1"/>
  <c r="Q860" i="1"/>
  <c r="Q872" i="1"/>
  <c r="Q884" i="1"/>
  <c r="Q908" i="1"/>
  <c r="Q920" i="1"/>
  <c r="Q932" i="1"/>
  <c r="Q944" i="1"/>
  <c r="Q956" i="1"/>
  <c r="Q968" i="1"/>
  <c r="Q980" i="1"/>
  <c r="Q992" i="1"/>
  <c r="Q1016" i="1"/>
  <c r="Q1028" i="1"/>
  <c r="Q1040" i="1"/>
  <c r="Q1052" i="1"/>
  <c r="Q1064" i="1"/>
  <c r="Q1076" i="1"/>
  <c r="Q1088" i="1"/>
  <c r="Q1100" i="1"/>
  <c r="Q1112" i="1"/>
  <c r="Q1136" i="1"/>
  <c r="Q1148" i="1"/>
  <c r="Q1172" i="1"/>
  <c r="Q1184" i="1"/>
  <c r="Q1196" i="1"/>
  <c r="Q1208" i="1"/>
  <c r="Q1220" i="1"/>
  <c r="Q1232" i="1"/>
  <c r="Q1256" i="1"/>
  <c r="Q35" i="1"/>
  <c r="Q71" i="1"/>
  <c r="Q107" i="1"/>
  <c r="Q143" i="1"/>
  <c r="Q203" i="1"/>
  <c r="Q231" i="1"/>
  <c r="Q262" i="1"/>
  <c r="Q288" i="1"/>
  <c r="Q339" i="1"/>
  <c r="Q358" i="1"/>
  <c r="Q375" i="1"/>
  <c r="Q411" i="1"/>
  <c r="Q430" i="1"/>
  <c r="Q447" i="1"/>
  <c r="Q502" i="1"/>
  <c r="Q519" i="1"/>
  <c r="Q538" i="1"/>
  <c r="Q555" i="1"/>
  <c r="Q574" i="1"/>
  <c r="Q591" i="1"/>
  <c r="Q610" i="1"/>
  <c r="Q627" i="1"/>
  <c r="Q646" i="1"/>
  <c r="Q663" i="1"/>
  <c r="Q682" i="1"/>
  <c r="Q699" i="1"/>
  <c r="Q717" i="1"/>
  <c r="Q732" i="1"/>
  <c r="Q748" i="1"/>
  <c r="Q763" i="1"/>
  <c r="Q777" i="1"/>
  <c r="Q789" i="1"/>
  <c r="Q801" i="1"/>
  <c r="Q837" i="1"/>
  <c r="Q849" i="1"/>
  <c r="Q861" i="1"/>
  <c r="Q873" i="1"/>
  <c r="Q885" i="1"/>
  <c r="Q897" i="1"/>
  <c r="Q909" i="1"/>
  <c r="Q921" i="1"/>
  <c r="Q933" i="1"/>
  <c r="Q945" i="1"/>
  <c r="Q957" i="1"/>
  <c r="Q969" i="1"/>
  <c r="Q981" i="1"/>
  <c r="Q993" i="1"/>
  <c r="Q1005" i="1"/>
  <c r="Q1017" i="1"/>
  <c r="Q1029" i="1"/>
  <c r="Q1041" i="1"/>
  <c r="Q1053" i="1"/>
  <c r="Q1065" i="1"/>
  <c r="Q1077" i="1"/>
  <c r="Q1089" i="1"/>
  <c r="Q1101" i="1"/>
  <c r="Q1113" i="1"/>
  <c r="Q1125" i="1"/>
  <c r="Q1137" i="1"/>
  <c r="Q1149" i="1"/>
  <c r="Q1161" i="1"/>
  <c r="Q1173" i="1"/>
  <c r="Q1185" i="1"/>
  <c r="Q1197" i="1"/>
  <c r="Q1209" i="1"/>
  <c r="Q1221" i="1"/>
  <c r="Q1233" i="1"/>
  <c r="Q1245" i="1"/>
  <c r="Q1257" i="1"/>
  <c r="Q36" i="1"/>
  <c r="Q72" i="1"/>
  <c r="Q108" i="1"/>
  <c r="Q178" i="1"/>
  <c r="Q204" i="1"/>
  <c r="Q234" i="1"/>
  <c r="Q263" i="1"/>
  <c r="Q291" i="1"/>
  <c r="Q318" i="1"/>
  <c r="Q359" i="1"/>
  <c r="Q376" i="1"/>
  <c r="Q412" i="1"/>
  <c r="Q431" i="1"/>
  <c r="Q448" i="1"/>
  <c r="Q467" i="1"/>
  <c r="Q484" i="1"/>
  <c r="Q503" i="1"/>
  <c r="Q520" i="1"/>
  <c r="Q556" i="1"/>
  <c r="Q575" i="1"/>
  <c r="Q611" i="1"/>
  <c r="Q628" i="1"/>
  <c r="Q647" i="1"/>
  <c r="Q664" i="1"/>
  <c r="Q683" i="1"/>
  <c r="Q700" i="1"/>
  <c r="Q718" i="1"/>
  <c r="Q734" i="1"/>
  <c r="Q750" i="1"/>
  <c r="Q764" i="1"/>
  <c r="Q778" i="1"/>
  <c r="Q790" i="1"/>
  <c r="Q802" i="1"/>
  <c r="Q814" i="1"/>
  <c r="Q826" i="1"/>
  <c r="Q838" i="1"/>
  <c r="Q850" i="1"/>
  <c r="Q862" i="1"/>
  <c r="Q886" i="1"/>
  <c r="Q898" i="1"/>
  <c r="Q910" i="1"/>
  <c r="Q922" i="1"/>
  <c r="Q934" i="1"/>
  <c r="Q946" i="1"/>
  <c r="Q970" i="1"/>
  <c r="Q982" i="1"/>
  <c r="Q994" i="1"/>
  <c r="Q1006" i="1"/>
  <c r="Q1030" i="1"/>
  <c r="Q1042" i="1"/>
  <c r="Q1054" i="1"/>
  <c r="Q1066" i="1"/>
  <c r="Q1090" i="1"/>
  <c r="Q1102" i="1"/>
  <c r="Q1114" i="1"/>
  <c r="Q1126" i="1"/>
  <c r="Q1138" i="1"/>
  <c r="Q1150" i="1"/>
  <c r="Q1162" i="1"/>
  <c r="Q1174" i="1"/>
  <c r="Q1186" i="1"/>
  <c r="Q1198" i="1"/>
  <c r="Q1222" i="1"/>
  <c r="Q1234" i="1"/>
  <c r="Q1246" i="1"/>
  <c r="Q1258" i="1"/>
  <c r="Q6" i="1"/>
  <c r="Q42" i="1"/>
  <c r="Q78" i="1"/>
  <c r="Q114" i="1"/>
  <c r="Q150" i="1"/>
  <c r="Q180" i="1"/>
  <c r="Q210" i="1"/>
  <c r="Q239" i="1"/>
  <c r="Q298" i="1"/>
  <c r="Q322" i="1"/>
  <c r="Q345" i="1"/>
  <c r="Q362" i="1"/>
  <c r="Q381" i="1"/>
  <c r="Q398" i="1"/>
  <c r="Q417" i="1"/>
  <c r="Q434" i="1"/>
  <c r="Q453" i="1"/>
  <c r="Q470" i="1"/>
  <c r="Q506" i="1"/>
  <c r="Q525" i="1"/>
  <c r="Q561" i="1"/>
  <c r="Q578" i="1"/>
  <c r="Q597" i="1"/>
  <c r="Q633" i="1"/>
  <c r="Q650" i="1"/>
  <c r="Q669" i="1"/>
  <c r="Q686" i="1"/>
  <c r="Q705" i="1"/>
  <c r="Q720" i="1"/>
  <c r="Q736" i="1"/>
  <c r="Q752" i="1"/>
  <c r="Q766" i="1"/>
  <c r="Q780" i="1"/>
  <c r="Q792" i="1"/>
  <c r="Q804" i="1"/>
  <c r="Q816" i="1"/>
  <c r="Q828" i="1"/>
  <c r="Q840" i="1"/>
  <c r="Q864" i="1"/>
  <c r="Q888" i="1"/>
  <c r="Q900" i="1"/>
  <c r="Q912" i="1"/>
  <c r="Q924" i="1"/>
  <c r="Q936" i="1"/>
  <c r="Q948" i="1"/>
  <c r="Q960" i="1"/>
  <c r="Q972" i="1"/>
  <c r="Q984" i="1"/>
  <c r="Q1247" i="1"/>
  <c r="Q1189" i="1"/>
  <c r="Q1130" i="1"/>
  <c r="Q1073" i="1"/>
  <c r="Q1045" i="1"/>
  <c r="Q983" i="1"/>
  <c r="Q911" i="1"/>
  <c r="Q839" i="1"/>
  <c r="Q765" i="1"/>
  <c r="Q666" i="1"/>
  <c r="Q612" i="1"/>
  <c r="Q491" i="1"/>
  <c r="Q419" i="1"/>
  <c r="Q347" i="1"/>
  <c r="Q243" i="1"/>
  <c r="Q1266" i="1"/>
  <c r="Q1242" i="1"/>
  <c r="Q1214" i="1"/>
  <c r="Q1188" i="1"/>
  <c r="Q1157" i="1"/>
  <c r="Q1129" i="1"/>
  <c r="Q1103" i="1"/>
  <c r="Q1070" i="1"/>
  <c r="Q1044" i="1"/>
  <c r="Q977" i="1"/>
  <c r="Q941" i="1"/>
  <c r="Q905" i="1"/>
  <c r="Q869" i="1"/>
  <c r="Q833" i="1"/>
  <c r="Q797" i="1"/>
  <c r="Q758" i="1"/>
  <c r="Q711" i="1"/>
  <c r="Q658" i="1"/>
  <c r="Q603" i="1"/>
  <c r="Q550" i="1"/>
  <c r="Q490" i="1"/>
  <c r="Q418" i="1"/>
  <c r="Q346" i="1"/>
  <c r="Q1265" i="1"/>
  <c r="Q1241" i="1"/>
  <c r="Q1154" i="1"/>
  <c r="Q1128" i="1"/>
  <c r="Q1097" i="1"/>
  <c r="Q1069" i="1"/>
  <c r="Q1043" i="1"/>
  <c r="Q1010" i="1"/>
  <c r="Q974" i="1"/>
  <c r="Q938" i="1"/>
  <c r="Q902" i="1"/>
  <c r="Q866" i="1"/>
  <c r="Q830" i="1"/>
  <c r="Q794" i="1"/>
  <c r="Q754" i="1"/>
  <c r="Q707" i="1"/>
  <c r="Q652" i="1"/>
  <c r="Q599" i="1"/>
  <c r="Q414" i="1"/>
  <c r="Q342" i="1"/>
  <c r="Q238" i="1"/>
  <c r="Q111" i="1"/>
  <c r="Q973" i="1"/>
  <c r="Q937" i="1"/>
  <c r="Q901" i="1"/>
  <c r="Q865" i="1"/>
  <c r="Q829" i="1"/>
  <c r="Q793" i="1"/>
  <c r="Q651" i="1"/>
  <c r="Q543" i="1"/>
  <c r="Q472" i="1"/>
  <c r="Q400" i="1"/>
  <c r="Q324" i="1"/>
  <c r="Q215" i="1"/>
  <c r="Q84" i="1"/>
  <c r="Q971" i="1"/>
  <c r="Q468" i="1"/>
  <c r="Q75" i="1"/>
  <c r="Q1238" i="1"/>
  <c r="Q1181" i="1"/>
  <c r="Q1094" i="1"/>
  <c r="Q1260" i="1"/>
  <c r="Q1177" i="1"/>
  <c r="Q1092" i="1"/>
  <c r="Q1001" i="1"/>
  <c r="Q893" i="1"/>
  <c r="Q785" i="1"/>
  <c r="Q639" i="1"/>
  <c r="Q531" i="1"/>
  <c r="Q207" i="1"/>
  <c r="Q1259" i="1"/>
  <c r="Q1202" i="1"/>
  <c r="Q1176" i="1"/>
  <c r="Q1145" i="1"/>
  <c r="Q1117" i="1"/>
  <c r="Q1091" i="1"/>
  <c r="Q1058" i="1"/>
  <c r="Q1032" i="1"/>
  <c r="Q962" i="1"/>
  <c r="Q926" i="1"/>
  <c r="Q890" i="1"/>
  <c r="Q854" i="1"/>
  <c r="Q818" i="1"/>
  <c r="Q782" i="1"/>
  <c r="Q740" i="1"/>
  <c r="Q688" i="1"/>
  <c r="Q635" i="1"/>
  <c r="Q580" i="1"/>
  <c r="Q527" i="1"/>
  <c r="Q455" i="1"/>
  <c r="Q383" i="1"/>
  <c r="Q300" i="1"/>
  <c r="Q48" i="1"/>
  <c r="Q1068" i="1"/>
  <c r="Q1237" i="1"/>
  <c r="Q1121" i="1"/>
  <c r="Q1067" i="1"/>
  <c r="Q899" i="1"/>
  <c r="Q827" i="1"/>
  <c r="Q702" i="1"/>
  <c r="Q540" i="1"/>
  <c r="Q399" i="1"/>
  <c r="Q1236" i="1"/>
  <c r="Q1151" i="1"/>
  <c r="Q1033" i="1"/>
  <c r="Q929" i="1"/>
  <c r="Q821" i="1"/>
  <c r="Q694" i="1"/>
  <c r="Q1254" i="1"/>
  <c r="Q1229" i="1"/>
  <c r="Q1201" i="1"/>
  <c r="Q1175" i="1"/>
  <c r="Q1142" i="1"/>
  <c r="Q1116" i="1"/>
  <c r="Q1085" i="1"/>
  <c r="Q1057" i="1"/>
  <c r="Q1031" i="1"/>
  <c r="Q961" i="1"/>
  <c r="Q925" i="1"/>
  <c r="Q817" i="1"/>
  <c r="Q781" i="1"/>
  <c r="Q738" i="1"/>
  <c r="Q687" i="1"/>
  <c r="Q634" i="1"/>
  <c r="Q579" i="1"/>
  <c r="Q526" i="1"/>
  <c r="Q454" i="1"/>
  <c r="Q382" i="1"/>
  <c r="Q299" i="1"/>
  <c r="Q47" i="1"/>
  <c r="Q1178" i="1"/>
  <c r="Q1093" i="1"/>
  <c r="Q1034" i="1"/>
  <c r="Q935" i="1"/>
  <c r="Q863" i="1"/>
  <c r="Q751" i="1"/>
  <c r="Q648" i="1"/>
  <c r="Q471" i="1"/>
  <c r="Q323" i="1"/>
  <c r="Q83" i="1"/>
  <c r="Q1118" i="1"/>
  <c r="Q1061" i="1"/>
  <c r="Q965" i="1"/>
  <c r="Q743" i="1"/>
  <c r="Q321" i="1"/>
  <c r="Q1253" i="1"/>
  <c r="Q1226" i="1"/>
  <c r="Q1200" i="1"/>
  <c r="Q1169" i="1"/>
  <c r="Q1141" i="1"/>
  <c r="Q1115" i="1"/>
  <c r="Q1082" i="1"/>
  <c r="Q1056" i="1"/>
  <c r="Q995" i="1"/>
  <c r="Q959" i="1"/>
  <c r="Q923" i="1"/>
  <c r="Q887" i="1"/>
  <c r="Q851" i="1"/>
  <c r="Q815" i="1"/>
  <c r="Q779" i="1"/>
  <c r="Q735" i="1"/>
  <c r="Q684" i="1"/>
  <c r="Q630" i="1"/>
  <c r="Q522" i="1"/>
  <c r="Q450" i="1"/>
  <c r="Q378" i="1"/>
  <c r="Q294" i="1"/>
  <c r="Q179" i="1"/>
  <c r="Q1007" i="1"/>
  <c r="Q791" i="1"/>
  <c r="Q594" i="1"/>
  <c r="Q214" i="1"/>
  <c r="Q586" i="1"/>
  <c r="Q1250" i="1"/>
  <c r="Q1225" i="1"/>
  <c r="Q1199" i="1"/>
  <c r="Q1166" i="1"/>
  <c r="Q1140" i="1"/>
  <c r="Q1109" i="1"/>
  <c r="Q1081" i="1"/>
  <c r="Q1055" i="1"/>
  <c r="Q1022" i="1"/>
  <c r="Q989" i="1"/>
  <c r="Q953" i="1"/>
  <c r="Q917" i="1"/>
  <c r="Q881" i="1"/>
  <c r="Q845" i="1"/>
  <c r="Q772" i="1"/>
  <c r="Q728" i="1"/>
  <c r="Q622" i="1"/>
  <c r="Q567" i="1"/>
  <c r="Q508" i="1"/>
  <c r="Q436" i="1"/>
  <c r="Q364" i="1"/>
  <c r="Q274" i="1"/>
  <c r="Q156" i="1"/>
  <c r="Q12" i="1"/>
  <c r="Q1249" i="1"/>
  <c r="Q1224" i="1"/>
  <c r="Q1193" i="1"/>
  <c r="Q1165" i="1"/>
  <c r="Q1080" i="1"/>
  <c r="Q1049" i="1"/>
  <c r="Q986" i="1"/>
  <c r="Q950" i="1"/>
  <c r="Q914" i="1"/>
  <c r="Q878" i="1"/>
  <c r="Q842" i="1"/>
  <c r="Q806" i="1"/>
  <c r="Q768" i="1"/>
  <c r="Q723" i="1"/>
  <c r="Q671" i="1"/>
  <c r="Q616" i="1"/>
  <c r="Q563" i="1"/>
  <c r="Q507" i="1"/>
  <c r="Q435" i="1"/>
  <c r="Q363" i="1"/>
  <c r="Q270" i="1"/>
  <c r="Q155" i="1"/>
  <c r="Q11" i="1"/>
  <c r="Q141" i="1"/>
  <c r="Q129" i="1"/>
  <c r="Q105" i="1"/>
  <c r="Q93" i="1"/>
  <c r="Q81" i="1"/>
  <c r="Q69" i="1"/>
  <c r="Q45" i="1"/>
  <c r="Q33" i="1"/>
  <c r="Q21" i="1"/>
  <c r="Q9" i="1"/>
  <c r="Q20" i="1"/>
  <c r="Q8" i="1"/>
  <c r="Q127" i="1"/>
  <c r="Q115" i="1"/>
  <c r="Q103" i="1"/>
  <c r="Q67" i="1"/>
  <c r="Q55" i="1"/>
  <c r="Q43" i="1"/>
  <c r="Q31" i="1"/>
  <c r="Q7" i="1"/>
  <c r="Q125" i="1"/>
  <c r="Q113" i="1"/>
  <c r="Q101" i="1"/>
  <c r="Q89" i="1"/>
  <c r="Q77" i="1"/>
  <c r="Q65" i="1"/>
  <c r="Q53" i="1"/>
  <c r="Q41" i="1"/>
  <c r="Q17" i="1"/>
  <c r="Q5" i="1"/>
  <c r="Q64" i="1"/>
  <c r="Q52" i="1"/>
  <c r="Q40" i="1"/>
  <c r="Q16" i="1"/>
  <c r="Q4" i="1"/>
  <c r="Q109" i="1"/>
  <c r="Q97" i="1"/>
  <c r="Q85" i="1"/>
  <c r="Q73" i="1"/>
  <c r="Q49" i="1"/>
  <c r="Q37" i="1"/>
  <c r="Q13" i="1"/>
  <c r="Q340" i="1" l="1"/>
  <c r="Q879" i="1"/>
  <c r="Q604" i="1"/>
  <c r="Q570" i="1"/>
  <c r="Q367" i="1"/>
  <c r="Q174" i="1"/>
  <c r="Q661" i="1"/>
  <c r="Q809" i="1"/>
  <c r="Q1013" i="1"/>
  <c r="Q558" i="1"/>
  <c r="Q483" i="1"/>
  <c r="Q360" i="1"/>
  <c r="Q1018" i="1"/>
  <c r="Q729" i="1"/>
  <c r="Q481" i="1"/>
  <c r="Q183" i="1"/>
  <c r="Q542" i="1"/>
  <c r="Q607" i="1"/>
  <c r="Q177" i="1"/>
  <c r="Q144" i="1"/>
  <c r="Q1021" i="1"/>
  <c r="Q486" i="1"/>
  <c r="Q130" i="1"/>
  <c r="Q218" i="1"/>
  <c r="Q598" i="1"/>
  <c r="Q930" i="1"/>
  <c r="Q509" i="1"/>
  <c r="Q373" i="1"/>
  <c r="Q356" i="1"/>
  <c r="Q857" i="1"/>
  <c r="Q892" i="1"/>
  <c r="Q413" i="1"/>
  <c r="Q202" i="1"/>
  <c r="Q172" i="1"/>
  <c r="Q148" i="1"/>
  <c r="Q388" i="1"/>
  <c r="Q1008" i="1"/>
  <c r="Q466" i="1"/>
  <c r="Q119" i="1"/>
  <c r="Q343" i="1"/>
  <c r="Q999" i="1"/>
  <c r="Q576" i="1"/>
  <c r="Q614" i="1"/>
  <c r="Q539" i="1"/>
  <c r="Q385" i="1"/>
  <c r="Q302" i="1"/>
  <c r="Q1014" i="1"/>
  <c r="Q265" i="1"/>
  <c r="Q761" i="1"/>
  <c r="Q1037" i="1"/>
  <c r="Q187" i="1"/>
  <c r="Q135" i="1"/>
  <c r="Q461" i="1"/>
  <c r="Q186" i="1"/>
  <c r="Q690" i="1"/>
  <c r="Q19" i="1"/>
  <c r="Q245" i="1"/>
  <c r="Q335" i="1"/>
  <c r="Q1004" i="1"/>
  <c r="Q915" i="1"/>
  <c r="Q958" i="1"/>
  <c r="Q1035" i="1"/>
  <c r="Q314" i="1"/>
  <c r="Q846" i="1"/>
  <c r="Q876" i="1"/>
  <c r="Q395" i="1"/>
  <c r="Q185" i="1"/>
  <c r="Q152" i="1"/>
  <c r="Q167" i="1"/>
  <c r="Q370" i="1"/>
  <c r="Q996" i="1"/>
  <c r="Q74" i="1"/>
  <c r="Q904" i="1"/>
  <c r="Q420" i="1"/>
  <c r="Q564" i="1"/>
  <c r="Q260" i="1"/>
  <c r="Q676" i="1"/>
  <c r="Q852" i="1"/>
  <c r="Q240" i="1"/>
  <c r="Q889" i="1"/>
  <c r="Q317" i="1"/>
  <c r="Q568" i="1"/>
  <c r="Q30" i="1"/>
  <c r="Q998" i="1"/>
  <c r="Q744" i="1"/>
  <c r="Q771" i="1"/>
  <c r="Q896" i="1"/>
  <c r="Q753" i="1"/>
  <c r="Q60" i="1"/>
  <c r="Q644" i="1"/>
  <c r="Q645" i="1"/>
  <c r="Q394" i="1"/>
  <c r="Q825" i="1"/>
  <c r="Q296" i="1"/>
  <c r="Q592" i="1"/>
  <c r="Q585" i="1"/>
  <c r="Q387" i="1"/>
  <c r="Q192" i="1"/>
  <c r="Q822" i="1"/>
  <c r="Q1000" i="1"/>
  <c r="Q544" i="1"/>
  <c r="Q918" i="1"/>
  <c r="Q706" i="1"/>
  <c r="Q919" i="1"/>
  <c r="Q665" i="1"/>
  <c r="Q808" i="1"/>
  <c r="Q91" i="1"/>
  <c r="Q440" i="1"/>
  <c r="Q532" i="1"/>
  <c r="Q315" i="1"/>
  <c r="Q582" i="1"/>
  <c r="Q813" i="1"/>
  <c r="Q126" i="1"/>
  <c r="Q128" i="1"/>
  <c r="Q895" i="1"/>
  <c r="Q976" i="1"/>
  <c r="Q810" i="1"/>
  <c r="Q332" i="1"/>
  <c r="Q997" i="1"/>
  <c r="Q874" i="1"/>
  <c r="Q756" i="1"/>
  <c r="Q489" i="1"/>
  <c r="Q39" i="1"/>
  <c r="Q396" i="1"/>
  <c r="Q327" i="1"/>
  <c r="Q22" i="1"/>
  <c r="Q25" i="1"/>
  <c r="B549" i="2"/>
  <c r="Q549" i="2" s="1"/>
  <c r="B804" i="2"/>
  <c r="Q804" i="2" s="1"/>
  <c r="B436" i="2"/>
  <c r="Q436" i="2" s="1"/>
  <c r="B122" i="2"/>
  <c r="Q122" i="2" s="1"/>
  <c r="B313" i="2"/>
  <c r="Q313" i="2" s="1"/>
  <c r="B452" i="2"/>
  <c r="Q452" i="2" s="1"/>
  <c r="B684" i="2"/>
  <c r="Q684" i="2" s="1"/>
  <c r="B742" i="2"/>
  <c r="Q742" i="2" s="1"/>
  <c r="B636" i="2"/>
  <c r="Q636" i="2" s="1"/>
  <c r="B226" i="2"/>
  <c r="Q226" i="2" s="1"/>
  <c r="B787" i="2"/>
  <c r="Q787" i="2" s="1"/>
  <c r="B668" i="2"/>
  <c r="Q668" i="2" s="1"/>
  <c r="B137" i="2"/>
  <c r="Q137" i="2" s="1"/>
  <c r="B567" i="2"/>
  <c r="Q567" i="2" s="1"/>
  <c r="B467" i="2"/>
  <c r="Q467" i="2" s="1"/>
  <c r="B51" i="2"/>
  <c r="Q51" i="2" s="1"/>
  <c r="B550" i="2"/>
  <c r="Q550" i="2" s="1"/>
  <c r="B361" i="2"/>
  <c r="Q361" i="2" s="1"/>
  <c r="B36" i="2"/>
  <c r="Q36" i="2" s="1"/>
  <c r="B770" i="2"/>
  <c r="Q770" i="2" s="1"/>
  <c r="B207" i="2"/>
  <c r="Q207" i="2" s="1"/>
  <c r="B272" i="2"/>
  <c r="Q272" i="2" s="1"/>
  <c r="B347" i="2"/>
  <c r="Q347" i="2" s="1"/>
  <c r="B622" i="2"/>
  <c r="Q622" i="2" s="1"/>
  <c r="B172" i="2"/>
  <c r="Q172" i="2" s="1"/>
  <c r="B18" i="2"/>
  <c r="Q18" i="2" s="1"/>
  <c r="B123" i="2"/>
  <c r="Q123" i="2" s="1"/>
  <c r="B699" i="2"/>
  <c r="Q699" i="2" s="1"/>
  <c r="B649" i="2"/>
  <c r="Q649" i="2" s="1"/>
  <c r="B314" i="2"/>
  <c r="Q314" i="2" s="1"/>
  <c r="B12" i="2"/>
  <c r="Q12" i="2" s="1"/>
  <c r="B286" i="2"/>
  <c r="Q286" i="2" s="1"/>
  <c r="B332" i="2"/>
  <c r="Q332" i="2" s="1"/>
  <c r="B488" i="2"/>
  <c r="Q488" i="2" s="1"/>
  <c r="B239" i="2"/>
  <c r="Q239" i="2" s="1"/>
  <c r="B505" i="2"/>
  <c r="Q505" i="2" s="1"/>
  <c r="B724" i="2"/>
  <c r="Q724" i="2" s="1"/>
  <c r="B68" i="2"/>
  <c r="Q68" i="2" s="1"/>
  <c r="B530" i="2"/>
  <c r="Q530" i="2" s="1"/>
  <c r="B87" i="2"/>
  <c r="Q87" i="2" s="1"/>
  <c r="B155" i="2"/>
  <c r="Q155" i="2" s="1"/>
  <c r="B6" i="2"/>
  <c r="Q6" i="2" s="1"/>
  <c r="B587" i="2"/>
  <c r="Q587" i="2" s="1"/>
  <c r="B302" i="2"/>
  <c r="Q302" i="2" s="1"/>
  <c r="B580" i="2"/>
  <c r="Q580" i="2" s="1"/>
  <c r="B190" i="2"/>
  <c r="Q190" i="2" s="1"/>
  <c r="B102" i="2"/>
  <c r="Q102" i="2" s="1"/>
  <c r="B256" i="2"/>
  <c r="Q256" i="2" s="1"/>
  <c r="B712" i="2"/>
  <c r="Q712" i="2" s="1"/>
  <c r="B607" i="2"/>
  <c r="Q607" i="2" s="1"/>
  <c r="B209" i="2"/>
  <c r="Q209" i="2" s="1"/>
  <c r="B512" i="2"/>
  <c r="Q512" i="2" s="1"/>
  <c r="B481" i="2"/>
  <c r="Q481" i="2" s="1"/>
  <c r="B407" i="2"/>
  <c r="Q407" i="2" s="1"/>
  <c r="B422" i="2"/>
  <c r="Q422" i="2" s="1"/>
  <c r="B408" i="2"/>
  <c r="Q408" i="2" s="1"/>
  <c r="B805" i="2"/>
  <c r="Q805" i="2" s="1"/>
  <c r="B406" i="2"/>
  <c r="Q406" i="2" s="1"/>
  <c r="B208" i="2"/>
  <c r="Q208" i="2" s="1"/>
  <c r="B377" i="2"/>
  <c r="Q377" i="2" s="1"/>
  <c r="B391" i="2"/>
  <c r="Q391" i="2" s="1"/>
  <c r="Q138" i="1"/>
  <c r="Q675" i="1"/>
  <c r="Q57" i="1"/>
  <c r="B1268" i="1"/>
  <c r="B756" i="2" l="1"/>
  <c r="Q756" i="2" s="1"/>
  <c r="B437" i="2"/>
  <c r="Q437" i="2" s="1"/>
  <c r="B468" i="2"/>
  <c r="Q468" i="2" s="1"/>
  <c r="B227" i="2"/>
  <c r="Q227" i="2" s="1"/>
  <c r="B240" i="2"/>
  <c r="Q240" i="2" s="1"/>
  <c r="B650" i="2"/>
  <c r="Q650" i="2" s="1"/>
  <c r="B37" i="2"/>
  <c r="Q37" i="2" s="1"/>
  <c r="B568" i="2"/>
  <c r="Q568" i="2" s="1"/>
  <c r="B637" i="2"/>
  <c r="Q637" i="2" s="1"/>
  <c r="B88" i="2"/>
  <c r="Q88" i="2" s="1"/>
  <c r="B489" i="2"/>
  <c r="Q489" i="2" s="1"/>
  <c r="B623" i="2"/>
  <c r="Q623" i="2" s="1"/>
  <c r="B138" i="2"/>
  <c r="Q138" i="2" s="1"/>
  <c r="B362" i="2"/>
  <c r="Q362" i="2" s="1"/>
  <c r="B743" i="2"/>
  <c r="Q743" i="2" s="1"/>
  <c r="B348" i="2"/>
  <c r="Q348" i="2" s="1"/>
  <c r="B757" i="2"/>
  <c r="Q757" i="2" s="1"/>
  <c r="B669" i="2"/>
  <c r="Q669" i="2" s="1"/>
  <c r="B685" i="2"/>
  <c r="Q685" i="2" s="1"/>
  <c r="B287" i="2"/>
  <c r="Q287" i="2" s="1"/>
  <c r="B273" i="2"/>
  <c r="Q273" i="2" s="1"/>
  <c r="B551" i="2"/>
  <c r="Q551" i="2" s="1"/>
  <c r="B315" i="2"/>
  <c r="Q315" i="2" s="1"/>
  <c r="B771" i="2"/>
  <c r="Q771" i="2" s="1"/>
  <c r="B506" i="2"/>
  <c r="Q506" i="2" s="1"/>
  <c r="B191" i="2"/>
  <c r="Q191" i="2" s="1"/>
  <c r="B788" i="2"/>
  <c r="Q788" i="2" s="1"/>
  <c r="B453" i="2"/>
  <c r="Q453" i="2" s="1"/>
  <c r="B513" i="2"/>
  <c r="Q513" i="2" s="1"/>
  <c r="B103" i="2"/>
  <c r="Q103" i="2" s="1"/>
  <c r="B156" i="2"/>
  <c r="Q156" i="2" s="1"/>
  <c r="B173" i="2"/>
  <c r="Q173" i="2" s="1"/>
  <c r="B210" i="2"/>
  <c r="Q210" i="2" s="1"/>
  <c r="B581" i="2"/>
  <c r="Q581" i="2" s="1"/>
  <c r="B700" i="2"/>
  <c r="Q700" i="2" s="1"/>
  <c r="B608" i="2"/>
  <c r="Q608" i="2" s="1"/>
  <c r="B303" i="2"/>
  <c r="Q303" i="2" s="1"/>
  <c r="B531" i="2"/>
  <c r="Q531" i="2" s="1"/>
  <c r="B333" i="2"/>
  <c r="Q333" i="2" s="1"/>
  <c r="B713" i="2"/>
  <c r="Q713" i="2" s="1"/>
  <c r="B588" i="2"/>
  <c r="Q588" i="2" s="1"/>
  <c r="B124" i="2"/>
  <c r="Q124" i="2" s="1"/>
  <c r="B69" i="2"/>
  <c r="Q69" i="2" s="1"/>
  <c r="B482" i="2"/>
  <c r="Q482" i="2" s="1"/>
  <c r="B257" i="2"/>
  <c r="Q257" i="2" s="1"/>
  <c r="B8" i="2"/>
  <c r="Q8" i="2" s="1"/>
  <c r="B7" i="2"/>
  <c r="Q7" i="2" s="1"/>
  <c r="B725" i="2"/>
  <c r="Q725" i="2" s="1"/>
  <c r="B19" i="2"/>
  <c r="Q19" i="2" s="1"/>
  <c r="B13" i="2"/>
  <c r="Q13" i="2" s="1"/>
  <c r="B52" i="2"/>
  <c r="Q52" i="2" s="1"/>
  <c r="B806" i="2"/>
  <c r="Q806" i="2" s="1"/>
  <c r="B423" i="2"/>
  <c r="Q423" i="2" s="1"/>
  <c r="B378" i="2"/>
  <c r="Q378" i="2" s="1"/>
  <c r="B392" i="2"/>
  <c r="Q392" i="2" s="1"/>
  <c r="B409" i="2"/>
  <c r="Q409" i="2" s="1"/>
  <c r="B1269" i="1"/>
  <c r="Q1268" i="1"/>
  <c r="B438" i="2" l="1"/>
  <c r="Q438" i="2" s="1"/>
  <c r="B139" i="2"/>
  <c r="Q139" i="2" s="1"/>
  <c r="B569" i="2"/>
  <c r="Q569" i="2" s="1"/>
  <c r="B349" i="2"/>
  <c r="Q349" i="2" s="1"/>
  <c r="B670" i="2"/>
  <c r="Q670" i="2" s="1"/>
  <c r="B334" i="2"/>
  <c r="Q334" i="2" s="1"/>
  <c r="B514" i="2"/>
  <c r="Q514" i="2" s="1"/>
  <c r="B316" i="2"/>
  <c r="Q316" i="2" s="1"/>
  <c r="B624" i="2"/>
  <c r="Q624" i="2" s="1"/>
  <c r="B484" i="2"/>
  <c r="Q484" i="2" s="1"/>
  <c r="B483" i="2"/>
  <c r="Q483" i="2" s="1"/>
  <c r="B14" i="2"/>
  <c r="Q14" i="2" s="1"/>
  <c r="B15" i="2"/>
  <c r="Q15" i="2" s="1"/>
  <c r="B714" i="2"/>
  <c r="Q714" i="2" s="1"/>
  <c r="B258" i="2"/>
  <c r="Q258" i="2" s="1"/>
  <c r="B772" i="2"/>
  <c r="Q772" i="2" s="1"/>
  <c r="B38" i="2"/>
  <c r="Q38" i="2" s="1"/>
  <c r="B211" i="2"/>
  <c r="Q211" i="2" s="1"/>
  <c r="B454" i="2"/>
  <c r="Q454" i="2" s="1"/>
  <c r="B758" i="2"/>
  <c r="Q758" i="2" s="1"/>
  <c r="B582" i="2"/>
  <c r="Q582" i="2" s="1"/>
  <c r="B70" i="2"/>
  <c r="Q70" i="2" s="1"/>
  <c r="B532" i="2"/>
  <c r="Q532" i="2" s="1"/>
  <c r="B552" i="2"/>
  <c r="Q552" i="2" s="1"/>
  <c r="B490" i="2"/>
  <c r="Q490" i="2" s="1"/>
  <c r="B651" i="2"/>
  <c r="Q651" i="2" s="1"/>
  <c r="B241" i="2"/>
  <c r="Q241" i="2" s="1"/>
  <c r="B789" i="2"/>
  <c r="Q789" i="2" s="1"/>
  <c r="B726" i="2"/>
  <c r="Q726" i="2" s="1"/>
  <c r="B609" i="2"/>
  <c r="Q609" i="2" s="1"/>
  <c r="B157" i="2"/>
  <c r="Q157" i="2" s="1"/>
  <c r="B192" i="2"/>
  <c r="Q192" i="2" s="1"/>
  <c r="B288" i="2"/>
  <c r="Q288" i="2" s="1"/>
  <c r="B638" i="2"/>
  <c r="Q638" i="2" s="1"/>
  <c r="B228" i="2"/>
  <c r="Q228" i="2" s="1"/>
  <c r="B174" i="2"/>
  <c r="Q174" i="2" s="1"/>
  <c r="B125" i="2"/>
  <c r="Q125" i="2" s="1"/>
  <c r="B304" i="2"/>
  <c r="Q304" i="2" s="1"/>
  <c r="B89" i="2"/>
  <c r="Q89" i="2" s="1"/>
  <c r="B589" i="2"/>
  <c r="Q589" i="2" s="1"/>
  <c r="B507" i="2"/>
  <c r="Q507" i="2" s="1"/>
  <c r="B363" i="2"/>
  <c r="Q363" i="2" s="1"/>
  <c r="B20" i="2"/>
  <c r="Q20" i="2" s="1"/>
  <c r="B274" i="2"/>
  <c r="Q274" i="2" s="1"/>
  <c r="B744" i="2"/>
  <c r="Q744" i="2" s="1"/>
  <c r="B53" i="2"/>
  <c r="Q53" i="2" s="1"/>
  <c r="B701" i="2"/>
  <c r="Q701" i="2" s="1"/>
  <c r="B104" i="2"/>
  <c r="Q104" i="2" s="1"/>
  <c r="B686" i="2"/>
  <c r="Q686" i="2" s="1"/>
  <c r="B469" i="2"/>
  <c r="Q469" i="2" s="1"/>
  <c r="B410" i="2"/>
  <c r="Q410" i="2" s="1"/>
  <c r="B379" i="2"/>
  <c r="Q379" i="2" s="1"/>
  <c r="B424" i="2"/>
  <c r="Q424" i="2" s="1"/>
  <c r="B393" i="2"/>
  <c r="Q393" i="2" s="1"/>
  <c r="B807" i="2"/>
  <c r="Q807" i="2" s="1"/>
  <c r="Q1269" i="1"/>
  <c r="B1271" i="1"/>
  <c r="B785" i="2" l="1"/>
  <c r="Q785" i="2" s="1"/>
  <c r="B784" i="2"/>
  <c r="Q784" i="2" s="1"/>
  <c r="B439" i="2"/>
  <c r="Q439" i="2" s="1"/>
  <c r="B71" i="2"/>
  <c r="Q71" i="2" s="1"/>
  <c r="B773" i="2"/>
  <c r="Q773" i="2" s="1"/>
  <c r="B21" i="2"/>
  <c r="Q21" i="2" s="1"/>
  <c r="B229" i="2"/>
  <c r="Q229" i="2" s="1"/>
  <c r="B610" i="2"/>
  <c r="Q610" i="2" s="1"/>
  <c r="B259" i="2"/>
  <c r="Q259" i="2" s="1"/>
  <c r="B702" i="2"/>
  <c r="Q702" i="2" s="1"/>
  <c r="B455" i="2"/>
  <c r="Q455" i="2" s="1"/>
  <c r="B652" i="2"/>
  <c r="Q652" i="2" s="1"/>
  <c r="B212" i="2"/>
  <c r="Q212" i="2" s="1"/>
  <c r="B625" i="2"/>
  <c r="Q625" i="2" s="1"/>
  <c r="B275" i="2"/>
  <c r="Q275" i="2" s="1"/>
  <c r="B639" i="2"/>
  <c r="Q639" i="2" s="1"/>
  <c r="B54" i="2"/>
  <c r="Q54" i="2" s="1"/>
  <c r="B727" i="2"/>
  <c r="Q727" i="2" s="1"/>
  <c r="B715" i="2"/>
  <c r="Q715" i="2" s="1"/>
  <c r="B317" i="2"/>
  <c r="Q317" i="2" s="1"/>
  <c r="B671" i="2"/>
  <c r="Q671" i="2" s="1"/>
  <c r="B90" i="2"/>
  <c r="Q90" i="2" s="1"/>
  <c r="B289" i="2"/>
  <c r="Q289" i="2" s="1"/>
  <c r="B491" i="2"/>
  <c r="Q491" i="2" s="1"/>
  <c r="B350" i="2"/>
  <c r="Q350" i="2" s="1"/>
  <c r="B515" i="2"/>
  <c r="Q515" i="2" s="1"/>
  <c r="B570" i="2"/>
  <c r="Q570" i="2" s="1"/>
  <c r="B470" i="2"/>
  <c r="Q470" i="2" s="1"/>
  <c r="B508" i="2"/>
  <c r="Q508" i="2" s="1"/>
  <c r="B193" i="2"/>
  <c r="Q193" i="2" s="1"/>
  <c r="B553" i="2"/>
  <c r="Q553" i="2" s="1"/>
  <c r="B583" i="2"/>
  <c r="Q583" i="2" s="1"/>
  <c r="B590" i="2"/>
  <c r="Q590" i="2" s="1"/>
  <c r="B126" i="2"/>
  <c r="Q126" i="2" s="1"/>
  <c r="B140" i="2"/>
  <c r="Q140" i="2" s="1"/>
  <c r="B364" i="2"/>
  <c r="Q364" i="2" s="1"/>
  <c r="B305" i="2"/>
  <c r="Q305" i="2" s="1"/>
  <c r="B790" i="2"/>
  <c r="Q790" i="2" s="1"/>
  <c r="B759" i="2"/>
  <c r="Q759" i="2" s="1"/>
  <c r="B39" i="2"/>
  <c r="Q39" i="2" s="1"/>
  <c r="B687" i="2"/>
  <c r="Q687" i="2" s="1"/>
  <c r="B745" i="2"/>
  <c r="Q745" i="2" s="1"/>
  <c r="B175" i="2"/>
  <c r="Q175" i="2" s="1"/>
  <c r="B105" i="2"/>
  <c r="Q105" i="2" s="1"/>
  <c r="B158" i="2"/>
  <c r="Q158" i="2" s="1"/>
  <c r="B242" i="2"/>
  <c r="Q242" i="2" s="1"/>
  <c r="B533" i="2"/>
  <c r="Q533" i="2" s="1"/>
  <c r="B335" i="2"/>
  <c r="Q335" i="2" s="1"/>
  <c r="B394" i="2"/>
  <c r="Q394" i="2" s="1"/>
  <c r="B425" i="2"/>
  <c r="Q425" i="2" s="1"/>
  <c r="B808" i="2"/>
  <c r="Q808" i="2" s="1"/>
  <c r="B380" i="2"/>
  <c r="Q380" i="2" s="1"/>
  <c r="B411" i="2"/>
  <c r="Q411" i="2" s="1"/>
  <c r="Q1271" i="1"/>
  <c r="B1272" i="1"/>
  <c r="B440" i="2" l="1"/>
  <c r="Q440" i="2" s="1"/>
  <c r="B492" i="2"/>
  <c r="Q492" i="2" s="1"/>
  <c r="B230" i="2"/>
  <c r="Q230" i="2" s="1"/>
  <c r="B456" i="2"/>
  <c r="Q456" i="2" s="1"/>
  <c r="B746" i="2"/>
  <c r="Q746" i="2" s="1"/>
  <c r="B276" i="2"/>
  <c r="Q276" i="2" s="1"/>
  <c r="B509" i="2"/>
  <c r="Q509" i="2" s="1"/>
  <c r="B510" i="2"/>
  <c r="Q510" i="2" s="1"/>
  <c r="B688" i="2"/>
  <c r="Q688" i="2" s="1"/>
  <c r="B365" i="2"/>
  <c r="Q365" i="2" s="1"/>
  <c r="B584" i="2"/>
  <c r="Q584" i="2" s="1"/>
  <c r="B585" i="2"/>
  <c r="Q585" i="2" s="1"/>
  <c r="B716" i="2"/>
  <c r="Q716" i="2" s="1"/>
  <c r="B626" i="2"/>
  <c r="Q626" i="2" s="1"/>
  <c r="B703" i="2"/>
  <c r="Q703" i="2" s="1"/>
  <c r="B591" i="2"/>
  <c r="Q591" i="2" s="1"/>
  <c r="B306" i="2"/>
  <c r="Q306" i="2" s="1"/>
  <c r="B243" i="2"/>
  <c r="Q243" i="2" s="1"/>
  <c r="B554" i="2"/>
  <c r="Q554" i="2" s="1"/>
  <c r="B290" i="2"/>
  <c r="Q290" i="2" s="1"/>
  <c r="B774" i="2"/>
  <c r="Q774" i="2" s="1"/>
  <c r="B141" i="2"/>
  <c r="Q141" i="2" s="1"/>
  <c r="B91" i="2"/>
  <c r="Q91" i="2" s="1"/>
  <c r="B728" i="2"/>
  <c r="Q728" i="2" s="1"/>
  <c r="B159" i="2"/>
  <c r="Q159" i="2" s="1"/>
  <c r="B213" i="2"/>
  <c r="Q213" i="2" s="1"/>
  <c r="B260" i="2"/>
  <c r="Q260" i="2" s="1"/>
  <c r="B72" i="2"/>
  <c r="Q72" i="2" s="1"/>
  <c r="B176" i="2"/>
  <c r="Q176" i="2" s="1"/>
  <c r="B22" i="2"/>
  <c r="Q22" i="2" s="1"/>
  <c r="B40" i="2"/>
  <c r="Q40" i="2" s="1"/>
  <c r="B571" i="2"/>
  <c r="Q571" i="2" s="1"/>
  <c r="B55" i="2"/>
  <c r="Q55" i="2" s="1"/>
  <c r="B318" i="2"/>
  <c r="Q318" i="2" s="1"/>
  <c r="B534" i="2"/>
  <c r="Q534" i="2" s="1"/>
  <c r="B760" i="2"/>
  <c r="Q760" i="2" s="1"/>
  <c r="B194" i="2"/>
  <c r="Q194" i="2" s="1"/>
  <c r="B351" i="2"/>
  <c r="Q351" i="2" s="1"/>
  <c r="B653" i="2"/>
  <c r="Q653" i="2" s="1"/>
  <c r="B127" i="2"/>
  <c r="Q127" i="2" s="1"/>
  <c r="B611" i="2"/>
  <c r="Q611" i="2" s="1"/>
  <c r="B336" i="2"/>
  <c r="Q336" i="2" s="1"/>
  <c r="B471" i="2"/>
  <c r="Q471" i="2" s="1"/>
  <c r="B106" i="2"/>
  <c r="Q106" i="2" s="1"/>
  <c r="B791" i="2"/>
  <c r="Q791" i="2" s="1"/>
  <c r="B516" i="2"/>
  <c r="Q516" i="2" s="1"/>
  <c r="B672" i="2"/>
  <c r="Q672" i="2" s="1"/>
  <c r="B640" i="2"/>
  <c r="Q640" i="2" s="1"/>
  <c r="B809" i="2"/>
  <c r="Q809" i="2" s="1"/>
  <c r="B426" i="2"/>
  <c r="Q426" i="2" s="1"/>
  <c r="B412" i="2"/>
  <c r="Q412" i="2" s="1"/>
  <c r="B381" i="2"/>
  <c r="Q381" i="2" s="1"/>
  <c r="B395" i="2"/>
  <c r="Q395" i="2" s="1"/>
  <c r="Q1272" i="1"/>
  <c r="B1274" i="1"/>
  <c r="B441" i="2" l="1"/>
  <c r="Q441" i="2" s="1"/>
  <c r="B517" i="2"/>
  <c r="Q517" i="2" s="1"/>
  <c r="B535" i="2"/>
  <c r="Q535" i="2" s="1"/>
  <c r="B244" i="2"/>
  <c r="Q244" i="2" s="1"/>
  <c r="B366" i="2"/>
  <c r="Q366" i="2" s="1"/>
  <c r="B128" i="2"/>
  <c r="Q128" i="2" s="1"/>
  <c r="B319" i="2"/>
  <c r="Q319" i="2" s="1"/>
  <c r="B73" i="2"/>
  <c r="Q73" i="2" s="1"/>
  <c r="B307" i="2"/>
  <c r="Q307" i="2" s="1"/>
  <c r="B277" i="2"/>
  <c r="Q277" i="2" s="1"/>
  <c r="B792" i="2"/>
  <c r="Q792" i="2" s="1"/>
  <c r="B56" i="2"/>
  <c r="Q56" i="2" s="1"/>
  <c r="B261" i="2"/>
  <c r="Q261" i="2" s="1"/>
  <c r="B142" i="2"/>
  <c r="Q142" i="2" s="1"/>
  <c r="B689" i="2"/>
  <c r="Q689" i="2" s="1"/>
  <c r="B747" i="2"/>
  <c r="Q747" i="2" s="1"/>
  <c r="B654" i="2"/>
  <c r="Q654" i="2" s="1"/>
  <c r="B775" i="2"/>
  <c r="Q775" i="2" s="1"/>
  <c r="B592" i="2"/>
  <c r="Q592" i="2" s="1"/>
  <c r="B92" i="2"/>
  <c r="Q92" i="2" s="1"/>
  <c r="B107" i="2"/>
  <c r="Q107" i="2" s="1"/>
  <c r="B352" i="2"/>
  <c r="Q352" i="2" s="1"/>
  <c r="B457" i="2"/>
  <c r="Q457" i="2" s="1"/>
  <c r="B572" i="2"/>
  <c r="Q572" i="2" s="1"/>
  <c r="B214" i="2"/>
  <c r="Q214" i="2" s="1"/>
  <c r="B704" i="2"/>
  <c r="Q704" i="2" s="1"/>
  <c r="B472" i="2"/>
  <c r="Q472" i="2" s="1"/>
  <c r="B195" i="2"/>
  <c r="Q195" i="2" s="1"/>
  <c r="B41" i="2"/>
  <c r="Q41" i="2" s="1"/>
  <c r="B291" i="2"/>
  <c r="Q291" i="2" s="1"/>
  <c r="B627" i="2"/>
  <c r="Q627" i="2" s="1"/>
  <c r="B231" i="2"/>
  <c r="Q231" i="2" s="1"/>
  <c r="B641" i="2"/>
  <c r="Q641" i="2" s="1"/>
  <c r="B673" i="2"/>
  <c r="Q673" i="2" s="1"/>
  <c r="B761" i="2"/>
  <c r="Q761" i="2" s="1"/>
  <c r="B23" i="2"/>
  <c r="Q23" i="2" s="1"/>
  <c r="B160" i="2"/>
  <c r="Q160" i="2" s="1"/>
  <c r="B555" i="2"/>
  <c r="Q555" i="2" s="1"/>
  <c r="B493" i="2"/>
  <c r="Q493" i="2" s="1"/>
  <c r="B337" i="2"/>
  <c r="Q337" i="2" s="1"/>
  <c r="B717" i="2"/>
  <c r="Q717" i="2" s="1"/>
  <c r="B612" i="2"/>
  <c r="Q612" i="2" s="1"/>
  <c r="B177" i="2"/>
  <c r="Q177" i="2" s="1"/>
  <c r="B729" i="2"/>
  <c r="Q729" i="2" s="1"/>
  <c r="B382" i="2"/>
  <c r="Q382" i="2" s="1"/>
  <c r="B427" i="2"/>
  <c r="Q427" i="2" s="1"/>
  <c r="B396" i="2"/>
  <c r="Q396" i="2" s="1"/>
  <c r="B413" i="2"/>
  <c r="Q413" i="2" s="1"/>
  <c r="B810" i="2"/>
  <c r="Q810" i="2" s="1"/>
  <c r="Q1274" i="1"/>
  <c r="B1275" i="1"/>
  <c r="B442" i="2" l="1"/>
  <c r="Q442" i="2" s="1"/>
  <c r="B353" i="2"/>
  <c r="Q353" i="2" s="1"/>
  <c r="B793" i="2"/>
  <c r="Q793" i="2" s="1"/>
  <c r="B367" i="2"/>
  <c r="Q367" i="2" s="1"/>
  <c r="B473" i="2"/>
  <c r="Q473" i="2" s="1"/>
  <c r="B748" i="2"/>
  <c r="Q748" i="2" s="1"/>
  <c r="B730" i="2"/>
  <c r="Q730" i="2" s="1"/>
  <c r="B161" i="2"/>
  <c r="Q161" i="2" s="1"/>
  <c r="B108" i="2"/>
  <c r="Q108" i="2" s="1"/>
  <c r="B278" i="2"/>
  <c r="Q278" i="2" s="1"/>
  <c r="B178" i="2"/>
  <c r="Q178" i="2" s="1"/>
  <c r="B232" i="2"/>
  <c r="Q232" i="2" s="1"/>
  <c r="B705" i="2"/>
  <c r="Q705" i="2" s="1"/>
  <c r="B93" i="2"/>
  <c r="Q93" i="2" s="1"/>
  <c r="B245" i="2"/>
  <c r="Q245" i="2" s="1"/>
  <c r="B24" i="2"/>
  <c r="Q24" i="2" s="1"/>
  <c r="B628" i="2"/>
  <c r="Q628" i="2" s="1"/>
  <c r="B215" i="2"/>
  <c r="Q215" i="2" s="1"/>
  <c r="B690" i="2"/>
  <c r="Q690" i="2" s="1"/>
  <c r="B308" i="2"/>
  <c r="Q308" i="2" s="1"/>
  <c r="B309" i="2"/>
  <c r="Q309" i="2" s="1"/>
  <c r="B536" i="2"/>
  <c r="Q536" i="2" s="1"/>
  <c r="B642" i="2"/>
  <c r="Q642" i="2" s="1"/>
  <c r="B613" i="2"/>
  <c r="Q613" i="2" s="1"/>
  <c r="B143" i="2"/>
  <c r="Q143" i="2" s="1"/>
  <c r="B573" i="2"/>
  <c r="Q573" i="2" s="1"/>
  <c r="B593" i="2"/>
  <c r="Q593" i="2" s="1"/>
  <c r="B338" i="2"/>
  <c r="Q338" i="2" s="1"/>
  <c r="B762" i="2"/>
  <c r="Q762" i="2" s="1"/>
  <c r="B292" i="2"/>
  <c r="Q292" i="2" s="1"/>
  <c r="B262" i="2"/>
  <c r="Q262" i="2" s="1"/>
  <c r="B74" i="2"/>
  <c r="Q74" i="2" s="1"/>
  <c r="B556" i="2"/>
  <c r="Q556" i="2" s="1"/>
  <c r="B718" i="2"/>
  <c r="Q718" i="2" s="1"/>
  <c r="B42" i="2"/>
  <c r="Q42" i="2" s="1"/>
  <c r="B458" i="2"/>
  <c r="Q458" i="2" s="1"/>
  <c r="B776" i="2"/>
  <c r="Q776" i="2" s="1"/>
  <c r="B518" i="2"/>
  <c r="Q518" i="2" s="1"/>
  <c r="B494" i="2"/>
  <c r="Q494" i="2" s="1"/>
  <c r="B674" i="2"/>
  <c r="Q674" i="2" s="1"/>
  <c r="B57" i="2"/>
  <c r="Q57" i="2" s="1"/>
  <c r="B320" i="2"/>
  <c r="Q320" i="2" s="1"/>
  <c r="B196" i="2"/>
  <c r="Q196" i="2" s="1"/>
  <c r="B655" i="2"/>
  <c r="Q655" i="2" s="1"/>
  <c r="B129" i="2"/>
  <c r="Q129" i="2" s="1"/>
  <c r="B397" i="2"/>
  <c r="Q397" i="2" s="1"/>
  <c r="B428" i="2"/>
  <c r="Q428" i="2" s="1"/>
  <c r="B811" i="2"/>
  <c r="Q811" i="2" s="1"/>
  <c r="B383" i="2"/>
  <c r="Q383" i="2" s="1"/>
  <c r="B414" i="2"/>
  <c r="Q414" i="2" s="1"/>
  <c r="Q1275" i="1"/>
  <c r="B1277" i="1"/>
  <c r="B443" i="2" l="1"/>
  <c r="Q443" i="2" s="1"/>
  <c r="B263" i="2"/>
  <c r="Q263" i="2" s="1"/>
  <c r="B321" i="2"/>
  <c r="Q321" i="2" s="1"/>
  <c r="B459" i="2"/>
  <c r="Q459" i="2" s="1"/>
  <c r="B233" i="2"/>
  <c r="Q233" i="2" s="1"/>
  <c r="B749" i="2"/>
  <c r="Q749" i="2" s="1"/>
  <c r="B58" i="2"/>
  <c r="Q58" i="2" s="1"/>
  <c r="B179" i="2"/>
  <c r="Q179" i="2" s="1"/>
  <c r="B675" i="2"/>
  <c r="Q675" i="2" s="1"/>
  <c r="B25" i="2"/>
  <c r="Q25" i="2" s="1"/>
  <c r="B279" i="2"/>
  <c r="Q279" i="2" s="1"/>
  <c r="B474" i="2"/>
  <c r="Q474" i="2" s="1"/>
  <c r="B763" i="2"/>
  <c r="Q763" i="2" s="1"/>
  <c r="B719" i="2"/>
  <c r="Q719" i="2" s="1"/>
  <c r="B339" i="2"/>
  <c r="Q339" i="2" s="1"/>
  <c r="B368" i="2"/>
  <c r="Q368" i="2" s="1"/>
  <c r="B130" i="2"/>
  <c r="Q130" i="2" s="1"/>
  <c r="B495" i="2"/>
  <c r="Q495" i="2" s="1"/>
  <c r="B537" i="2"/>
  <c r="Q537" i="2" s="1"/>
  <c r="B246" i="2"/>
  <c r="Q246" i="2" s="1"/>
  <c r="B109" i="2"/>
  <c r="Q109" i="2" s="1"/>
  <c r="B629" i="2"/>
  <c r="Q629" i="2" s="1"/>
  <c r="B643" i="2"/>
  <c r="Q643" i="2" s="1"/>
  <c r="B557" i="2"/>
  <c r="Q557" i="2" s="1"/>
  <c r="B594" i="2"/>
  <c r="Q594" i="2" s="1"/>
  <c r="B94" i="2"/>
  <c r="Q94" i="2" s="1"/>
  <c r="B162" i="2"/>
  <c r="Q162" i="2" s="1"/>
  <c r="B794" i="2"/>
  <c r="Q794" i="2" s="1"/>
  <c r="B43" i="2"/>
  <c r="Q43" i="2" s="1"/>
  <c r="B656" i="2"/>
  <c r="Q656" i="2" s="1"/>
  <c r="B519" i="2"/>
  <c r="Q519" i="2" s="1"/>
  <c r="B75" i="2"/>
  <c r="Q75" i="2" s="1"/>
  <c r="B574" i="2"/>
  <c r="Q574" i="2" s="1"/>
  <c r="B354" i="2"/>
  <c r="Q354" i="2" s="1"/>
  <c r="B707" i="2"/>
  <c r="Q707" i="2" s="1"/>
  <c r="B706" i="2"/>
  <c r="Q706" i="2" s="1"/>
  <c r="B731" i="2"/>
  <c r="Q731" i="2" s="1"/>
  <c r="B197" i="2"/>
  <c r="Q197" i="2" s="1"/>
  <c r="B144" i="2"/>
  <c r="Q144" i="2" s="1"/>
  <c r="B691" i="2"/>
  <c r="Q691" i="2" s="1"/>
  <c r="B216" i="2"/>
  <c r="Q216" i="2" s="1"/>
  <c r="B777" i="2"/>
  <c r="Q777" i="2" s="1"/>
  <c r="B293" i="2"/>
  <c r="Q293" i="2" s="1"/>
  <c r="B614" i="2"/>
  <c r="Q614" i="2" s="1"/>
  <c r="B812" i="2"/>
  <c r="Q812" i="2" s="1"/>
  <c r="B384" i="2"/>
  <c r="Q384" i="2" s="1"/>
  <c r="B429" i="2"/>
  <c r="Q429" i="2" s="1"/>
  <c r="B398" i="2"/>
  <c r="Q398" i="2" s="1"/>
  <c r="B415" i="2"/>
  <c r="Q415" i="2" s="1"/>
  <c r="B1278" i="1"/>
  <c r="Q1277" i="1"/>
  <c r="B444" i="2" l="1"/>
  <c r="Q444" i="2" s="1"/>
  <c r="B76" i="2"/>
  <c r="Q76" i="2" s="1"/>
  <c r="B764" i="2"/>
  <c r="Q764" i="2" s="1"/>
  <c r="B59" i="2"/>
  <c r="Q59" i="2" s="1"/>
  <c r="B294" i="2"/>
  <c r="Q294" i="2" s="1"/>
  <c r="B520" i="2"/>
  <c r="Q520" i="2" s="1"/>
  <c r="B595" i="2"/>
  <c r="Q595" i="2" s="1"/>
  <c r="B475" i="2"/>
  <c r="Q475" i="2" s="1"/>
  <c r="B751" i="2"/>
  <c r="Q751" i="2" s="1"/>
  <c r="B750" i="2"/>
  <c r="Q750" i="2" s="1"/>
  <c r="B778" i="2"/>
  <c r="Q778" i="2" s="1"/>
  <c r="B732" i="2"/>
  <c r="Q732" i="2" s="1"/>
  <c r="B538" i="2"/>
  <c r="Q538" i="2" s="1"/>
  <c r="B198" i="2"/>
  <c r="Q198" i="2" s="1"/>
  <c r="B247" i="2"/>
  <c r="Q247" i="2" s="1"/>
  <c r="B657" i="2"/>
  <c r="Q657" i="2" s="1"/>
  <c r="B558" i="2"/>
  <c r="Q558" i="2" s="1"/>
  <c r="B280" i="2"/>
  <c r="Q280" i="2" s="1"/>
  <c r="B234" i="2"/>
  <c r="Q234" i="2" s="1"/>
  <c r="B496" i="2"/>
  <c r="Q496" i="2" s="1"/>
  <c r="B95" i="2"/>
  <c r="Q95" i="2" s="1"/>
  <c r="B217" i="2"/>
  <c r="Q217" i="2" s="1"/>
  <c r="B44" i="2"/>
  <c r="Q44" i="2" s="1"/>
  <c r="B644" i="2"/>
  <c r="Q644" i="2" s="1"/>
  <c r="B26" i="2"/>
  <c r="Q26" i="2" s="1"/>
  <c r="B460" i="2"/>
  <c r="Q460" i="2" s="1"/>
  <c r="B355" i="2"/>
  <c r="Q355" i="2" s="1"/>
  <c r="B795" i="2"/>
  <c r="Q795" i="2" s="1"/>
  <c r="B630" i="2"/>
  <c r="Q630" i="2" s="1"/>
  <c r="B576" i="2"/>
  <c r="Q576" i="2" s="1"/>
  <c r="B575" i="2"/>
  <c r="Q575" i="2" s="1"/>
  <c r="B340" i="2"/>
  <c r="Q340" i="2" s="1"/>
  <c r="B676" i="2"/>
  <c r="Q676" i="2" s="1"/>
  <c r="B322" i="2"/>
  <c r="Q322" i="2" s="1"/>
  <c r="B692" i="2"/>
  <c r="Q692" i="2" s="1"/>
  <c r="B163" i="2"/>
  <c r="Q163" i="2" s="1"/>
  <c r="B110" i="2"/>
  <c r="Q110" i="2" s="1"/>
  <c r="B369" i="2"/>
  <c r="Q369" i="2" s="1"/>
  <c r="B721" i="2"/>
  <c r="Q721" i="2" s="1"/>
  <c r="B720" i="2"/>
  <c r="Q720" i="2" s="1"/>
  <c r="B180" i="2"/>
  <c r="Q180" i="2" s="1"/>
  <c r="B131" i="2"/>
  <c r="Q131" i="2" s="1"/>
  <c r="B615" i="2"/>
  <c r="Q615" i="2" s="1"/>
  <c r="B145" i="2"/>
  <c r="Q145" i="2" s="1"/>
  <c r="B264" i="2"/>
  <c r="Q264" i="2" s="1"/>
  <c r="B416" i="2"/>
  <c r="Q416" i="2" s="1"/>
  <c r="B399" i="2"/>
  <c r="Q399" i="2" s="1"/>
  <c r="B430" i="2"/>
  <c r="Q430" i="2" s="1"/>
  <c r="B385" i="2"/>
  <c r="Q385" i="2" s="1"/>
  <c r="B813" i="2"/>
  <c r="Q813" i="2" s="1"/>
  <c r="Q1278" i="1"/>
  <c r="B1279" i="1"/>
  <c r="Q1279" i="1" s="1"/>
  <c r="B445" i="2" l="1"/>
  <c r="Q445" i="2" s="1"/>
  <c r="B645" i="2"/>
  <c r="Q645" i="2" s="1"/>
  <c r="B646" i="2"/>
  <c r="Q646" i="2" s="1"/>
  <c r="B779" i="2"/>
  <c r="Q779" i="2" s="1"/>
  <c r="B521" i="2"/>
  <c r="Q521" i="2" s="1"/>
  <c r="B617" i="2"/>
  <c r="Q617" i="2" s="1"/>
  <c r="B616" i="2"/>
  <c r="Q616" i="2" s="1"/>
  <c r="B370" i="2"/>
  <c r="Q370" i="2" s="1"/>
  <c r="B356" i="2"/>
  <c r="Q356" i="2" s="1"/>
  <c r="B235" i="2"/>
  <c r="Q235" i="2" s="1"/>
  <c r="B236" i="2"/>
  <c r="Q236" i="2" s="1"/>
  <c r="B248" i="2"/>
  <c r="Q248" i="2" s="1"/>
  <c r="B295" i="2"/>
  <c r="Q295" i="2" s="1"/>
  <c r="B218" i="2"/>
  <c r="Q218" i="2" s="1"/>
  <c r="B461" i="2"/>
  <c r="Q461" i="2" s="1"/>
  <c r="B476" i="2"/>
  <c r="Q476" i="2" s="1"/>
  <c r="B477" i="2"/>
  <c r="Q477" i="2" s="1"/>
  <c r="B60" i="2"/>
  <c r="Q60" i="2" s="1"/>
  <c r="B111" i="2"/>
  <c r="Q111" i="2" s="1"/>
  <c r="B281" i="2"/>
  <c r="Q281" i="2" s="1"/>
  <c r="B282" i="2"/>
  <c r="Q282" i="2" s="1"/>
  <c r="B265" i="2"/>
  <c r="Q265" i="2" s="1"/>
  <c r="B27" i="2"/>
  <c r="Q27" i="2" s="1"/>
  <c r="B96" i="2"/>
  <c r="Q96" i="2" s="1"/>
  <c r="B765" i="2"/>
  <c r="Q765" i="2" s="1"/>
  <c r="B766" i="2"/>
  <c r="Q766" i="2" s="1"/>
  <c r="B199" i="2"/>
  <c r="Q199" i="2" s="1"/>
  <c r="B693" i="2"/>
  <c r="Q693" i="2" s="1"/>
  <c r="B132" i="2"/>
  <c r="Q132" i="2" s="1"/>
  <c r="B164" i="2"/>
  <c r="Q164" i="2" s="1"/>
  <c r="B181" i="2"/>
  <c r="Q181" i="2" s="1"/>
  <c r="B539" i="2"/>
  <c r="Q539" i="2" s="1"/>
  <c r="B733" i="2"/>
  <c r="Q733" i="2" s="1"/>
  <c r="B677" i="2"/>
  <c r="Q677" i="2" s="1"/>
  <c r="B631" i="2"/>
  <c r="Q631" i="2" s="1"/>
  <c r="B497" i="2"/>
  <c r="Q497" i="2" s="1"/>
  <c r="B658" i="2"/>
  <c r="Q658" i="2" s="1"/>
  <c r="B596" i="2"/>
  <c r="Q596" i="2" s="1"/>
  <c r="B323" i="2"/>
  <c r="Q323" i="2" s="1"/>
  <c r="B77" i="2"/>
  <c r="Q77" i="2" s="1"/>
  <c r="B559" i="2"/>
  <c r="Q559" i="2" s="1"/>
  <c r="B146" i="2"/>
  <c r="Q146" i="2" s="1"/>
  <c r="B796" i="2"/>
  <c r="Q796" i="2" s="1"/>
  <c r="B341" i="2"/>
  <c r="Q341" i="2" s="1"/>
  <c r="B45" i="2"/>
  <c r="Q45" i="2" s="1"/>
  <c r="B431" i="2"/>
  <c r="Q431" i="2" s="1"/>
  <c r="B386" i="2"/>
  <c r="Q386" i="2" s="1"/>
  <c r="B814" i="2"/>
  <c r="Q814" i="2" s="1"/>
  <c r="B400" i="2"/>
  <c r="Q400" i="2" s="1"/>
  <c r="B417" i="2"/>
  <c r="Q417" i="2" s="1"/>
  <c r="B1280" i="1"/>
  <c r="Q1280" i="1" s="1"/>
  <c r="B446" i="2" l="1"/>
  <c r="Q446" i="2" s="1"/>
  <c r="B632" i="2"/>
  <c r="Q632" i="2" s="1"/>
  <c r="B633" i="2"/>
  <c r="Q633" i="2" s="1"/>
  <c r="B357" i="2"/>
  <c r="Q357" i="2" s="1"/>
  <c r="B165" i="2"/>
  <c r="Q165" i="2" s="1"/>
  <c r="B462" i="2"/>
  <c r="Q462" i="2" s="1"/>
  <c r="B78" i="2"/>
  <c r="Q78" i="2" s="1"/>
  <c r="B678" i="2"/>
  <c r="Q678" i="2" s="1"/>
  <c r="B28" i="2"/>
  <c r="Q28" i="2" s="1"/>
  <c r="B371" i="2"/>
  <c r="Q371" i="2" s="1"/>
  <c r="B133" i="2"/>
  <c r="Q133" i="2" s="1"/>
  <c r="B134" i="2"/>
  <c r="Q134" i="2" s="1"/>
  <c r="B266" i="2"/>
  <c r="Q266" i="2" s="1"/>
  <c r="B219" i="2"/>
  <c r="Q219" i="2" s="1"/>
  <c r="B46" i="2"/>
  <c r="Q46" i="2" s="1"/>
  <c r="B47" i="2"/>
  <c r="Q47" i="2" s="1"/>
  <c r="B324" i="2"/>
  <c r="Q324" i="2" s="1"/>
  <c r="B694" i="2"/>
  <c r="Q694" i="2" s="1"/>
  <c r="B296" i="2"/>
  <c r="Q296" i="2" s="1"/>
  <c r="B522" i="2"/>
  <c r="Q522" i="2" s="1"/>
  <c r="B734" i="2"/>
  <c r="Q734" i="2" s="1"/>
  <c r="B342" i="2"/>
  <c r="Q342" i="2" s="1"/>
  <c r="B343" i="2"/>
  <c r="Q343" i="2" s="1"/>
  <c r="B597" i="2"/>
  <c r="Q597" i="2" s="1"/>
  <c r="B540" i="2"/>
  <c r="Q540" i="2" s="1"/>
  <c r="B112" i="2"/>
  <c r="Q112" i="2" s="1"/>
  <c r="B249" i="2"/>
  <c r="Q249" i="2" s="1"/>
  <c r="B780" i="2"/>
  <c r="Q780" i="2" s="1"/>
  <c r="B560" i="2"/>
  <c r="Q560" i="2" s="1"/>
  <c r="B797" i="2"/>
  <c r="Q797" i="2" s="1"/>
  <c r="B659" i="2"/>
  <c r="Q659" i="2" s="1"/>
  <c r="B200" i="2"/>
  <c r="Q200" i="2" s="1"/>
  <c r="B147" i="2"/>
  <c r="Q147" i="2" s="1"/>
  <c r="B61" i="2"/>
  <c r="Q61" i="2" s="1"/>
  <c r="B498" i="2"/>
  <c r="Q498" i="2" s="1"/>
  <c r="B182" i="2"/>
  <c r="Q182" i="2" s="1"/>
  <c r="B97" i="2"/>
  <c r="Q97" i="2" s="1"/>
  <c r="B387" i="2"/>
  <c r="Q387" i="2" s="1"/>
  <c r="B388" i="2"/>
  <c r="Q388" i="2" s="1"/>
  <c r="B401" i="2"/>
  <c r="Q401" i="2" s="1"/>
  <c r="B432" i="2"/>
  <c r="Q432" i="2" s="1"/>
  <c r="B815" i="2"/>
  <c r="Q815" i="2" s="1"/>
  <c r="B418" i="2"/>
  <c r="Q418" i="2" s="1"/>
  <c r="B419" i="2"/>
  <c r="Q419" i="2" s="1"/>
  <c r="B1281" i="1"/>
  <c r="Q1281" i="1" s="1"/>
  <c r="B447" i="2" l="1"/>
  <c r="Q447" i="2" s="1"/>
  <c r="B541" i="2"/>
  <c r="Q541" i="2" s="1"/>
  <c r="B183" i="2"/>
  <c r="Q183" i="2" s="1"/>
  <c r="B798" i="2"/>
  <c r="Q798" i="2" s="1"/>
  <c r="B695" i="2"/>
  <c r="Q695" i="2" s="1"/>
  <c r="B696" i="2"/>
  <c r="Q696" i="2" s="1"/>
  <c r="B499" i="2"/>
  <c r="Q499" i="2" s="1"/>
  <c r="B561" i="2"/>
  <c r="Q561" i="2" s="1"/>
  <c r="B598" i="2"/>
  <c r="Q598" i="2" s="1"/>
  <c r="B373" i="2"/>
  <c r="Q373" i="2" s="1"/>
  <c r="B372" i="2"/>
  <c r="Q372" i="2" s="1"/>
  <c r="B325" i="2"/>
  <c r="Q325" i="2" s="1"/>
  <c r="B29" i="2"/>
  <c r="Q29" i="2" s="1"/>
  <c r="B781" i="2"/>
  <c r="Q781" i="2" s="1"/>
  <c r="B679" i="2"/>
  <c r="Q679" i="2" s="1"/>
  <c r="B62" i="2"/>
  <c r="Q62" i="2" s="1"/>
  <c r="B250" i="2"/>
  <c r="Q250" i="2" s="1"/>
  <c r="B166" i="2"/>
  <c r="Q166" i="2" s="1"/>
  <c r="B148" i="2"/>
  <c r="Q148" i="2" s="1"/>
  <c r="B735" i="2"/>
  <c r="Q735" i="2" s="1"/>
  <c r="B220" i="2"/>
  <c r="Q220" i="2" s="1"/>
  <c r="B79" i="2"/>
  <c r="Q79" i="2" s="1"/>
  <c r="B201" i="2"/>
  <c r="Q201" i="2" s="1"/>
  <c r="B113" i="2"/>
  <c r="Q113" i="2" s="1"/>
  <c r="B523" i="2"/>
  <c r="Q523" i="2" s="1"/>
  <c r="B358" i="2"/>
  <c r="Q358" i="2" s="1"/>
  <c r="B359" i="2"/>
  <c r="Q359" i="2" s="1"/>
  <c r="B267" i="2"/>
  <c r="Q267" i="2" s="1"/>
  <c r="B268" i="2"/>
  <c r="Q268" i="2" s="1"/>
  <c r="B463" i="2"/>
  <c r="Q463" i="2" s="1"/>
  <c r="B464" i="2"/>
  <c r="Q464" i="2" s="1"/>
  <c r="B660" i="2"/>
  <c r="Q660" i="2" s="1"/>
  <c r="B297" i="2"/>
  <c r="Q297" i="2" s="1"/>
  <c r="B298" i="2"/>
  <c r="Q298" i="2" s="1"/>
  <c r="B98" i="2"/>
  <c r="Q98" i="2" s="1"/>
  <c r="B99" i="2"/>
  <c r="Q99" i="2" s="1"/>
  <c r="B816" i="2"/>
  <c r="Q816" i="2" s="1"/>
  <c r="B433" i="2"/>
  <c r="Q433" i="2" s="1"/>
  <c r="B434" i="2"/>
  <c r="Q434" i="2" s="1"/>
  <c r="B402" i="2"/>
  <c r="Q402" i="2" s="1"/>
  <c r="B1282" i="1"/>
  <c r="Q1282" i="1" s="1"/>
  <c r="B448" i="2" l="1"/>
  <c r="Q448" i="2" s="1"/>
  <c r="B221" i="2"/>
  <c r="Q221" i="2" s="1"/>
  <c r="B222" i="2"/>
  <c r="Q222" i="2" s="1"/>
  <c r="B680" i="2"/>
  <c r="Q680" i="2" s="1"/>
  <c r="B681" i="2"/>
  <c r="Q681" i="2" s="1"/>
  <c r="B562" i="2"/>
  <c r="Q562" i="2" s="1"/>
  <c r="B736" i="2"/>
  <c r="Q736" i="2" s="1"/>
  <c r="B782" i="2"/>
  <c r="Q782" i="2" s="1"/>
  <c r="B783" i="2"/>
  <c r="Q783" i="2" s="1"/>
  <c r="B500" i="2"/>
  <c r="Q500" i="2" s="1"/>
  <c r="B524" i="2"/>
  <c r="Q524" i="2" s="1"/>
  <c r="B149" i="2"/>
  <c r="Q149" i="2" s="1"/>
  <c r="B30" i="2"/>
  <c r="Q30" i="2" s="1"/>
  <c r="B114" i="2"/>
  <c r="Q114" i="2" s="1"/>
  <c r="B167" i="2"/>
  <c r="Q167" i="2" s="1"/>
  <c r="B326" i="2"/>
  <c r="Q326" i="2" s="1"/>
  <c r="B799" i="2"/>
  <c r="Q799" i="2" s="1"/>
  <c r="B661" i="2"/>
  <c r="Q661" i="2" s="1"/>
  <c r="B202" i="2"/>
  <c r="Q202" i="2" s="1"/>
  <c r="B252" i="2"/>
  <c r="Q252" i="2" s="1"/>
  <c r="B251" i="2"/>
  <c r="Q251" i="2" s="1"/>
  <c r="B184" i="2"/>
  <c r="Q184" i="2" s="1"/>
  <c r="B185" i="2"/>
  <c r="Q185" i="2" s="1"/>
  <c r="B80" i="2"/>
  <c r="Q80" i="2" s="1"/>
  <c r="B63" i="2"/>
  <c r="Q63" i="2" s="1"/>
  <c r="B599" i="2"/>
  <c r="Q599" i="2" s="1"/>
  <c r="B542" i="2"/>
  <c r="Q542" i="2" s="1"/>
  <c r="B404" i="2"/>
  <c r="Q404" i="2" s="1"/>
  <c r="B403" i="2"/>
  <c r="Q403" i="2" s="1"/>
  <c r="B817" i="2"/>
  <c r="Q817" i="2" s="1"/>
  <c r="B1283" i="1"/>
  <c r="Q1283" i="1" s="1"/>
  <c r="B449" i="2" l="1"/>
  <c r="Q449" i="2" s="1"/>
  <c r="B450" i="2"/>
  <c r="Q450" i="2" s="1"/>
  <c r="B525" i="2"/>
  <c r="Q525" i="2" s="1"/>
  <c r="B64" i="2"/>
  <c r="Q64" i="2" s="1"/>
  <c r="B65" i="2"/>
  <c r="Q65" i="2" s="1"/>
  <c r="B81" i="2"/>
  <c r="Q81" i="2" s="1"/>
  <c r="B501" i="2"/>
  <c r="Q501" i="2" s="1"/>
  <c r="B502" i="2"/>
  <c r="Q502" i="2" s="1"/>
  <c r="B327" i="2"/>
  <c r="Q327" i="2" s="1"/>
  <c r="B328" i="2"/>
  <c r="Q328" i="2" s="1"/>
  <c r="B168" i="2"/>
  <c r="Q168" i="2" s="1"/>
  <c r="B169" i="2"/>
  <c r="Q169" i="2" s="1"/>
  <c r="B115" i="2"/>
  <c r="Q115" i="2" s="1"/>
  <c r="B737" i="2"/>
  <c r="Q737" i="2" s="1"/>
  <c r="B543" i="2"/>
  <c r="Q543" i="2" s="1"/>
  <c r="B203" i="2"/>
  <c r="Q203" i="2" s="1"/>
  <c r="B204" i="2"/>
  <c r="Q204" i="2" s="1"/>
  <c r="B31" i="2"/>
  <c r="Q31" i="2" s="1"/>
  <c r="B32" i="2"/>
  <c r="Q32" i="2" s="1"/>
  <c r="B563" i="2"/>
  <c r="Q563" i="2" s="1"/>
  <c r="B564" i="2"/>
  <c r="Q564" i="2" s="1"/>
  <c r="B600" i="2"/>
  <c r="Q600" i="2" s="1"/>
  <c r="B601" i="2"/>
  <c r="Q601" i="2" s="1"/>
  <c r="B662" i="2"/>
  <c r="Q662" i="2" s="1"/>
  <c r="B151" i="2"/>
  <c r="Q151" i="2" s="1"/>
  <c r="B150" i="2"/>
  <c r="Q150" i="2" s="1"/>
  <c r="B800" i="2"/>
  <c r="Q800" i="2" s="1"/>
  <c r="B801" i="2"/>
  <c r="Q801" i="2" s="1"/>
  <c r="B818" i="2"/>
  <c r="Q818" i="2" s="1"/>
  <c r="B1284" i="1"/>
  <c r="Q1284" i="1" s="1"/>
  <c r="B526" i="2" l="1"/>
  <c r="Q526" i="2" s="1"/>
  <c r="B116" i="2"/>
  <c r="Q116" i="2" s="1"/>
  <c r="B117" i="2"/>
  <c r="Q117" i="2" s="1"/>
  <c r="B544" i="2"/>
  <c r="Q544" i="2" s="1"/>
  <c r="B82" i="2"/>
  <c r="Q82" i="2" s="1"/>
  <c r="B663" i="2"/>
  <c r="Q663" i="2" s="1"/>
  <c r="B664" i="2"/>
  <c r="Q664" i="2" s="1"/>
  <c r="B738" i="2"/>
  <c r="Q738" i="2" s="1"/>
  <c r="B739" i="2"/>
  <c r="Q739" i="2" s="1"/>
  <c r="B819" i="2"/>
  <c r="Q819" i="2" s="1"/>
  <c r="B1287" i="1"/>
  <c r="Q1287" i="1" s="1"/>
  <c r="B545" i="2" l="1"/>
  <c r="Q545" i="2" s="1"/>
  <c r="B546" i="2"/>
  <c r="Q546" i="2" s="1"/>
  <c r="B83" i="2"/>
  <c r="Q83" i="2" s="1"/>
  <c r="B84" i="2"/>
  <c r="Q84" i="2" s="1"/>
  <c r="B527" i="2"/>
  <c r="Q527" i="2" s="1"/>
  <c r="B528" i="2"/>
  <c r="Q528" i="2" s="1"/>
  <c r="B820" i="2"/>
  <c r="Q820" i="2" s="1"/>
  <c r="B1288" i="1"/>
  <c r="Q1288" i="1" s="1"/>
  <c r="B821" i="2" l="1"/>
  <c r="Q821" i="2" s="1"/>
  <c r="B1289" i="1"/>
  <c r="Q1289" i="1" s="1"/>
  <c r="B822" i="2" l="1"/>
  <c r="Q822" i="2" s="1"/>
  <c r="B1290" i="1"/>
  <c r="Q1290" i="1" s="1"/>
  <c r="B823" i="2" l="1"/>
  <c r="Q823" i="2" s="1"/>
  <c r="B1291" i="1"/>
  <c r="Q1291" i="1" l="1"/>
  <c r="B824" i="2"/>
  <c r="Q824" i="2" s="1"/>
  <c r="B1301" i="1"/>
  <c r="Q1301" i="1" s="1"/>
  <c r="B825" i="2" l="1"/>
  <c r="Q825" i="2" s="1"/>
  <c r="B1292" i="1"/>
  <c r="Q1292" i="1" l="1"/>
  <c r="B826" i="2"/>
  <c r="Q826" i="2" s="1"/>
  <c r="B1293" i="1"/>
  <c r="Q1293" i="1" l="1"/>
  <c r="B827" i="2"/>
  <c r="Q827" i="2" s="1"/>
  <c r="B1294" i="1"/>
  <c r="Q1294" i="1" l="1"/>
  <c r="B828" i="2"/>
  <c r="Q828" i="2" s="1"/>
  <c r="B1295" i="1"/>
  <c r="Q1295" i="1" l="1"/>
  <c r="B829" i="2"/>
  <c r="Q829" i="2" s="1"/>
  <c r="B830" i="2" l="1"/>
  <c r="Q830" i="2" s="1"/>
  <c r="B1296" i="1"/>
  <c r="Q1296" i="1" l="1"/>
  <c r="B831" i="2"/>
  <c r="Q831" i="2" s="1"/>
  <c r="B832" i="2" l="1"/>
  <c r="Q832" i="2" s="1"/>
  <c r="B1297" i="1"/>
  <c r="Q1297" i="1" l="1"/>
  <c r="B833" i="2"/>
  <c r="Q833" i="2" s="1"/>
  <c r="B1298" i="1"/>
  <c r="Q1298" i="1" l="1"/>
  <c r="B834" i="2"/>
  <c r="Q834" i="2" s="1"/>
  <c r="B1299" i="1"/>
  <c r="Q1299" i="1" s="1"/>
  <c r="B835" i="2" l="1"/>
  <c r="Q835" i="2" s="1"/>
  <c r="B1300" i="1"/>
  <c r="Q1300" i="1" s="1"/>
  <c r="F24" i="17" l="1"/>
  <c r="D24" i="17"/>
  <c r="P20" i="17"/>
  <c r="Q20" i="17"/>
  <c r="B836" i="2"/>
  <c r="Q836" i="2" s="1"/>
  <c r="B1302" i="1"/>
  <c r="Q1302" i="1" s="1"/>
  <c r="F29" i="17" l="1"/>
  <c r="D29" i="17"/>
  <c r="B837" i="2"/>
  <c r="Q837" i="2" s="1"/>
  <c r="B1303" i="1"/>
  <c r="Q1303" i="1" s="1"/>
  <c r="D27" i="17" l="1"/>
  <c r="F27" i="17"/>
  <c r="B838" i="2"/>
  <c r="Q838" i="2" s="1"/>
  <c r="B1304" i="1"/>
  <c r="Q1304" i="1" s="1"/>
  <c r="D28" i="17" l="1"/>
  <c r="F28" i="17"/>
  <c r="B839" i="2"/>
  <c r="Q839" i="2" s="1"/>
  <c r="B1305" i="1"/>
  <c r="Q1305" i="1" s="1"/>
  <c r="D25" i="17" l="1"/>
  <c r="F25" i="17"/>
  <c r="B840" i="2"/>
  <c r="Q840" i="2" s="1"/>
  <c r="B1306" i="1"/>
  <c r="Q1306" i="1" s="1"/>
  <c r="D26" i="17" l="1"/>
  <c r="F26" i="17"/>
  <c r="B841" i="2"/>
  <c r="D22" i="17" l="1"/>
  <c r="Q841" i="2"/>
  <c r="F22" i="17"/>
  <c r="B842" i="2"/>
  <c r="B1307" i="1"/>
  <c r="Q1307" i="1" s="1"/>
  <c r="D23" i="17" l="1"/>
  <c r="Q842" i="2"/>
  <c r="F23" i="17"/>
  <c r="B843" i="2"/>
  <c r="B1308" i="1"/>
  <c r="Q1308" i="1" s="1"/>
  <c r="D21" i="17" l="1"/>
  <c r="Q843" i="2"/>
  <c r="F21" i="17"/>
  <c r="B844" i="2"/>
  <c r="Q844" i="2" s="1"/>
  <c r="B1309" i="1"/>
  <c r="Q1309" i="1" s="1"/>
  <c r="B845" i="2" l="1"/>
  <c r="Q845" i="2" s="1"/>
  <c r="B1310" i="1"/>
  <c r="Q1310" i="1" s="1"/>
  <c r="J27" i="17" l="1"/>
  <c r="H27" i="17"/>
  <c r="B846" i="2"/>
  <c r="B1311" i="1"/>
  <c r="Q1311" i="1" s="1"/>
  <c r="J29" i="17" l="1"/>
  <c r="Q846" i="2"/>
  <c r="H29" i="17"/>
  <c r="B847" i="2"/>
  <c r="Q847" i="2" s="1"/>
  <c r="B1312" i="1"/>
  <c r="Q1312" i="1" s="1"/>
  <c r="H28" i="17" l="1"/>
  <c r="J28" i="17"/>
  <c r="B848" i="2"/>
  <c r="B1313" i="1"/>
  <c r="Q1313" i="1" s="1"/>
  <c r="H25" i="17" l="1"/>
  <c r="Q848" i="2"/>
  <c r="J25" i="17"/>
  <c r="B849" i="2"/>
  <c r="B1314" i="1"/>
  <c r="Q1314" i="1" s="1"/>
  <c r="H26" i="17" l="1"/>
  <c r="Q849" i="2"/>
  <c r="J26" i="17"/>
  <c r="B850" i="2"/>
  <c r="Q850" i="2" s="1"/>
  <c r="B1315" i="1"/>
  <c r="Q1315" i="1" s="1"/>
  <c r="H24" i="17" l="1"/>
  <c r="J24" i="17"/>
  <c r="H22" i="17"/>
  <c r="J22" i="17"/>
  <c r="B851" i="2"/>
  <c r="Q851" i="2" s="1"/>
  <c r="B1316" i="1"/>
  <c r="Q1316" i="1" s="1"/>
  <c r="B852" i="2" l="1"/>
  <c r="Q852" i="2" s="1"/>
  <c r="B1318" i="1"/>
  <c r="Q1318" i="1" s="1"/>
  <c r="B853" i="2" l="1"/>
  <c r="Q853" i="2" s="1"/>
  <c r="B1319" i="1"/>
  <c r="Q1319" i="1" s="1"/>
  <c r="B854" i="2" l="1"/>
  <c r="Q854" i="2" s="1"/>
  <c r="B1320" i="1"/>
  <c r="Q1320" i="1" s="1"/>
  <c r="B855" i="2" l="1"/>
  <c r="Q855" i="2" s="1"/>
  <c r="B1322" i="1"/>
  <c r="Q1322" i="1" s="1"/>
  <c r="B856" i="2" l="1"/>
  <c r="Q856" i="2" s="1"/>
  <c r="B857" i="2" l="1"/>
  <c r="Q857" i="2" s="1"/>
  <c r="B1323" i="1"/>
  <c r="Q1323" i="1" s="1"/>
  <c r="B858" i="2" l="1"/>
  <c r="Q858" i="2" s="1"/>
  <c r="B859" i="2" l="1"/>
  <c r="Q859" i="2" s="1"/>
  <c r="B860" i="2" l="1"/>
  <c r="Q860" i="2" s="1"/>
  <c r="B861" i="2" l="1"/>
  <c r="Q861" i="2" s="1"/>
  <c r="B862" i="2" l="1"/>
  <c r="Q862" i="2" s="1"/>
  <c r="B863" i="2" l="1"/>
  <c r="Q863" i="2" s="1"/>
  <c r="B864" i="2" l="1"/>
  <c r="Q864" i="2" s="1"/>
  <c r="B1324" i="1"/>
  <c r="Q1324" i="1" s="1"/>
  <c r="B865" i="2" l="1"/>
  <c r="Q865" i="2" s="1"/>
  <c r="B1326" i="1"/>
  <c r="Q1326" i="1" s="1"/>
  <c r="B866" i="2" l="1"/>
  <c r="Q866" i="2" s="1"/>
  <c r="B867" i="2" l="1"/>
  <c r="Q867" i="2" s="1"/>
  <c r="B868" i="2" l="1"/>
  <c r="Q868" i="2" s="1"/>
  <c r="B869" i="2" l="1"/>
  <c r="Q869" i="2" s="1"/>
  <c r="B1327" i="1"/>
  <c r="Q1327" i="1" s="1"/>
  <c r="B870" i="2" l="1"/>
  <c r="Q870" i="2" s="1"/>
  <c r="B871" i="2" l="1"/>
  <c r="Q871" i="2" s="1"/>
  <c r="B872" i="2" l="1"/>
  <c r="Q872" i="2" s="1"/>
  <c r="B873" i="2" l="1"/>
  <c r="Q873" i="2" s="1"/>
  <c r="B1329" i="1"/>
  <c r="Q1329" i="1" s="1"/>
  <c r="B874" i="2" l="1"/>
  <c r="Q874" i="2" s="1"/>
  <c r="B1330" i="1"/>
  <c r="Q1330" i="1" s="1"/>
  <c r="B875" i="2" l="1"/>
  <c r="Q875" i="2" s="1"/>
  <c r="B1331" i="1"/>
  <c r="Q1331" i="1" s="1"/>
  <c r="B876" i="2" l="1"/>
  <c r="Q876" i="2" s="1"/>
  <c r="B1332" i="1"/>
  <c r="Q1332" i="1" s="1"/>
  <c r="B877" i="2" l="1"/>
  <c r="Q877" i="2" s="1"/>
  <c r="B1334" i="1"/>
  <c r="Q1334" i="1" s="1"/>
  <c r="B878" i="2" l="1"/>
  <c r="Q878" i="2" s="1"/>
  <c r="B1335" i="1"/>
  <c r="Q1335" i="1" s="1"/>
  <c r="B879" i="2" l="1"/>
  <c r="Q879" i="2" s="1"/>
  <c r="B1336" i="1"/>
  <c r="Q1336" i="1" s="1"/>
  <c r="B880" i="2" l="1"/>
  <c r="Q880" i="2" s="1"/>
  <c r="B1337" i="1"/>
  <c r="Q1337" i="1" s="1"/>
  <c r="B881" i="2" l="1"/>
  <c r="Q881" i="2" s="1"/>
  <c r="B1339" i="1"/>
  <c r="Q1339" i="1" s="1"/>
  <c r="B882" i="2" l="1"/>
  <c r="Q882" i="2" s="1"/>
  <c r="B1340" i="1"/>
  <c r="Q1340" i="1" s="1"/>
  <c r="B883" i="2" l="1"/>
  <c r="Q883" i="2" s="1"/>
  <c r="B1341" i="1"/>
  <c r="Q1341" i="1" s="1"/>
  <c r="B884" i="2" l="1"/>
  <c r="Q884" i="2" s="1"/>
  <c r="B1343" i="1"/>
  <c r="Q1343" i="1" s="1"/>
  <c r="B885" i="2" l="1"/>
  <c r="Q885" i="2" s="1"/>
  <c r="B1344" i="1"/>
  <c r="Q1344" i="1" s="1"/>
  <c r="B886" i="2" l="1"/>
  <c r="Q886" i="2" s="1"/>
  <c r="B1345" i="1"/>
  <c r="Q1345" i="1" s="1"/>
  <c r="B887" i="2" l="1"/>
  <c r="Q887" i="2" s="1"/>
  <c r="B1346" i="1"/>
  <c r="Q1346" i="1" s="1"/>
  <c r="B888" i="2" l="1"/>
  <c r="Q888" i="2" s="1"/>
  <c r="B1347" i="1"/>
  <c r="Q1347" i="1" s="1"/>
  <c r="B889" i="2" l="1"/>
  <c r="Q889" i="2" s="1"/>
  <c r="B1349" i="1"/>
  <c r="Q1349" i="1" s="1"/>
  <c r="B890" i="2" l="1"/>
  <c r="Q890" i="2" s="1"/>
  <c r="B1350" i="1"/>
  <c r="Q1350" i="1" s="1"/>
  <c r="B891" i="2" l="1"/>
  <c r="Q891" i="2" s="1"/>
  <c r="B1351" i="1"/>
  <c r="Q1351" i="1" s="1"/>
  <c r="B892" i="2" l="1"/>
  <c r="Q892" i="2" s="1"/>
  <c r="B1353" i="1"/>
  <c r="Q1353" i="1" s="1"/>
  <c r="B893" i="2" l="1"/>
  <c r="Q893" i="2" s="1"/>
  <c r="B1354" i="1"/>
  <c r="Q1354" i="1" s="1"/>
  <c r="B894" i="2" l="1"/>
  <c r="Q894" i="2" s="1"/>
  <c r="B1355" i="1"/>
  <c r="Q1355" i="1" s="1"/>
  <c r="B895" i="2" l="1"/>
  <c r="Q895" i="2" s="1"/>
  <c r="B1357" i="1"/>
  <c r="Q1357" i="1" s="1"/>
  <c r="B896" i="2" l="1"/>
  <c r="Q896" i="2" s="1"/>
  <c r="B1358" i="1"/>
  <c r="Q1358" i="1" s="1"/>
  <c r="B897" i="2" l="1"/>
  <c r="Q897" i="2" s="1"/>
  <c r="B1359" i="1"/>
  <c r="Q1359" i="1" s="1"/>
  <c r="B898" i="2" l="1"/>
  <c r="Q898" i="2" s="1"/>
  <c r="B1360" i="1"/>
  <c r="Q1360" i="1" s="1"/>
  <c r="B899" i="2" l="1"/>
  <c r="Q899" i="2" s="1"/>
  <c r="B1361" i="1"/>
  <c r="Q1361" i="1" s="1"/>
  <c r="B1362" i="1" l="1"/>
  <c r="Q1362" i="1" s="1"/>
  <c r="B1363" i="1" l="1"/>
  <c r="Q1363" i="1" s="1"/>
  <c r="B1364" i="1" l="1"/>
  <c r="Q1364" i="1" s="1"/>
  <c r="B1366" i="1" l="1"/>
  <c r="Q1366" i="1" s="1"/>
  <c r="B1367" i="1" l="1"/>
  <c r="Q1367" i="1" s="1"/>
  <c r="B1368" i="1" l="1"/>
  <c r="Q1368" i="1" s="1"/>
  <c r="B1369" i="1" l="1"/>
  <c r="Q1369" i="1" s="1"/>
  <c r="B1370" i="1" l="1"/>
  <c r="Q1370" i="1" s="1"/>
  <c r="B1371" i="1" l="1"/>
  <c r="Q1371" i="1" s="1"/>
  <c r="B1372" i="1" l="1"/>
  <c r="Q1372" i="1" s="1"/>
  <c r="B1373" i="1" l="1"/>
  <c r="Q1373" i="1" s="1"/>
  <c r="B1374" i="1" l="1"/>
  <c r="Q1374" i="1" s="1"/>
  <c r="B1375" i="1" l="1"/>
  <c r="Q1375" i="1" s="1"/>
  <c r="B1376" i="1" l="1"/>
  <c r="Q1376" i="1" s="1"/>
  <c r="B1377" i="1" l="1"/>
  <c r="Q1377" i="1" s="1"/>
  <c r="B1378" i="1" l="1"/>
  <c r="Q1378" i="1" s="1"/>
  <c r="B916" i="2" l="1"/>
  <c r="Q916" i="2" s="1"/>
  <c r="B1379" i="1"/>
  <c r="Q1379" i="1" s="1"/>
  <c r="B1380" i="1" l="1"/>
  <c r="Q1380" i="1" s="1"/>
  <c r="B1381" i="1" l="1"/>
  <c r="Q1381" i="1" s="1"/>
  <c r="B1382" i="1" l="1"/>
  <c r="Q1382" i="1" s="1"/>
  <c r="B1383" i="1" l="1"/>
  <c r="Q1383" i="1" s="1"/>
  <c r="B1384" i="1" l="1"/>
  <c r="Q1384" i="1" s="1"/>
  <c r="B1385" i="1" l="1"/>
  <c r="Q1385" i="1" s="1"/>
  <c r="B1386" i="1" l="1"/>
  <c r="Q1386" i="1" s="1"/>
  <c r="B1387" i="1" l="1"/>
  <c r="Q1387" i="1" s="1"/>
  <c r="B1388" i="1" l="1"/>
  <c r="Q1388" i="1" s="1"/>
  <c r="B1389" i="1" l="1"/>
  <c r="Q1389" i="1" s="1"/>
  <c r="B1390" i="1" l="1"/>
  <c r="Q1390" i="1" s="1"/>
  <c r="B1391" i="1" l="1"/>
  <c r="Q1391" i="1" s="1"/>
  <c r="B1392" i="1" l="1"/>
  <c r="Q1392" i="1" s="1"/>
  <c r="B1393" i="1" l="1"/>
  <c r="Q1393" i="1" s="1"/>
  <c r="B1394" i="1" l="1"/>
  <c r="Q1394" i="1" s="1"/>
  <c r="B1395" i="1" l="1"/>
  <c r="Q1395" i="1" s="1"/>
  <c r="B1396" i="1" l="1"/>
  <c r="Q1396" i="1" s="1"/>
  <c r="B1397" i="1" l="1"/>
  <c r="Q1397" i="1" s="1"/>
  <c r="B1398" i="1" l="1"/>
  <c r="Q1398" i="1" s="1"/>
  <c r="B1399" i="1" l="1"/>
  <c r="Q1399" i="1" s="1"/>
  <c r="B1400" i="1" l="1"/>
  <c r="Q1400" i="1" s="1"/>
  <c r="B1401" i="1" l="1"/>
  <c r="Q1401" i="1" s="1"/>
  <c r="B1402" i="1" l="1"/>
  <c r="Q1402" i="1" s="1"/>
  <c r="B1403" i="1" l="1"/>
  <c r="Q1403" i="1" s="1"/>
  <c r="B1404" i="1" l="1"/>
  <c r="Q1404" i="1" s="1"/>
  <c r="B1405" i="1" l="1"/>
  <c r="Q1405" i="1" s="1"/>
  <c r="B1406" i="1" l="1"/>
  <c r="Q1406" i="1" s="1"/>
  <c r="B1407" i="1" l="1"/>
  <c r="Q1407" i="1" s="1"/>
  <c r="B1408" i="1" l="1"/>
  <c r="Q1408" i="1" s="1"/>
  <c r="B1409" i="1" l="1"/>
  <c r="Q1409" i="1" s="1"/>
  <c r="B1410" i="1" l="1"/>
  <c r="Q1410" i="1" s="1"/>
  <c r="B1411" i="1" l="1"/>
  <c r="Q1411" i="1" s="1"/>
  <c r="B1412" i="1" l="1"/>
  <c r="Q1412" i="1" s="1"/>
  <c r="B1413" i="1" l="1"/>
  <c r="Q1413" i="1" s="1"/>
  <c r="B1414" i="1" l="1"/>
  <c r="Q1414" i="1" s="1"/>
  <c r="B1415" i="1" l="1"/>
  <c r="Q1415" i="1" s="1"/>
  <c r="B1416" i="1" l="1"/>
  <c r="Q1416" i="1" s="1"/>
  <c r="B1417" i="1" l="1"/>
  <c r="Q1417" i="1" s="1"/>
  <c r="B1418" i="1" l="1"/>
  <c r="Q1418" i="1" s="1"/>
  <c r="B1419" i="1" l="1"/>
  <c r="Q1419" i="1" s="1"/>
  <c r="B1420" i="1" l="1"/>
  <c r="Q1420" i="1" s="1"/>
  <c r="B1421" i="1" l="1"/>
  <c r="Q1421" i="1" s="1"/>
  <c r="B1422" i="1" l="1"/>
  <c r="Q1422" i="1" s="1"/>
  <c r="B1423" i="1" l="1"/>
  <c r="Q1423" i="1" s="1"/>
  <c r="B1424" i="1" l="1"/>
  <c r="Q1424" i="1" s="1"/>
  <c r="B1425" i="1" l="1"/>
  <c r="Q1425" i="1" s="1"/>
  <c r="B1426" i="1" l="1"/>
  <c r="Q1426" i="1" s="1"/>
  <c r="B1427" i="1" l="1"/>
  <c r="Q1427" i="1" s="1"/>
  <c r="B1428" i="1" l="1"/>
  <c r="Q1428" i="1" s="1"/>
  <c r="B1429" i="1" l="1"/>
  <c r="Q1429" i="1" s="1"/>
  <c r="B1430" i="1" l="1"/>
  <c r="Q1430" i="1" s="1"/>
  <c r="B1431" i="1" l="1"/>
  <c r="Q1431" i="1" s="1"/>
  <c r="B1432" i="1" l="1"/>
  <c r="Q1432" i="1" s="1"/>
  <c r="B1433" i="1" l="1"/>
  <c r="Q1433" i="1" s="1"/>
  <c r="B1434" i="1" l="1"/>
  <c r="Q1434" i="1" s="1"/>
  <c r="B1435" i="1" l="1"/>
  <c r="Q1435" i="1" s="1"/>
  <c r="B1436" i="1" l="1"/>
  <c r="Q1436" i="1" s="1"/>
  <c r="B1437" i="1" l="1"/>
  <c r="Q1437" i="1" s="1"/>
  <c r="B1438" i="1" l="1"/>
  <c r="Q1438" i="1" s="1"/>
  <c r="B1439" i="1" l="1"/>
  <c r="Q1439" i="1" s="1"/>
  <c r="B1440" i="1" l="1"/>
  <c r="Q1440" i="1" s="1"/>
  <c r="B1441" i="1" l="1"/>
  <c r="Q1441" i="1" s="1"/>
  <c r="B1442" i="1" l="1"/>
  <c r="Q1442" i="1" s="1"/>
  <c r="O56" i="17" l="1"/>
  <c r="L57" i="17"/>
  <c r="N69" i="17"/>
  <c r="L65" i="17"/>
  <c r="N65" i="17"/>
  <c r="O59" i="17"/>
  <c r="O54" i="17"/>
  <c r="L68" i="17"/>
  <c r="L61" i="17"/>
  <c r="H58" i="17"/>
  <c r="N64" i="17"/>
  <c r="O68" i="17"/>
  <c r="H60" i="17"/>
  <c r="O62" i="17"/>
  <c r="N59" i="17"/>
  <c r="N67" i="17"/>
  <c r="O65" i="17"/>
  <c r="J62" i="17"/>
  <c r="O69" i="17"/>
  <c r="L55" i="17"/>
  <c r="O55" i="17"/>
  <c r="O63" i="17"/>
  <c r="H63" i="17"/>
  <c r="L63" i="17"/>
  <c r="O58" i="17"/>
  <c r="O60" i="17"/>
  <c r="L60" i="17"/>
  <c r="L66" i="17"/>
  <c r="N62" i="17"/>
  <c r="H62" i="17"/>
  <c r="O64" i="17"/>
  <c r="L58" i="17"/>
  <c r="J60" i="17"/>
  <c r="N54" i="17"/>
  <c r="K60" i="17"/>
  <c r="N60" i="17"/>
  <c r="J55" i="17"/>
  <c r="N61" i="17"/>
  <c r="L62" i="17"/>
  <c r="L54" i="17"/>
  <c r="J63" i="17"/>
  <c r="O67" i="17"/>
  <c r="N55" i="17"/>
  <c r="H55" i="17"/>
  <c r="N56" i="17"/>
  <c r="O61" i="17"/>
  <c r="N57" i="17"/>
  <c r="N66" i="17"/>
  <c r="N53" i="17"/>
  <c r="O66" i="17"/>
  <c r="L56" i="17"/>
  <c r="N68" i="17"/>
  <c r="N63" i="17"/>
  <c r="L64" i="17"/>
  <c r="L67" i="17"/>
  <c r="J61" i="17"/>
  <c r="K63" i="17"/>
  <c r="H61" i="17"/>
  <c r="L69" i="17"/>
  <c r="O57" i="17"/>
  <c r="O53" i="17"/>
  <c r="L53" i="17"/>
  <c r="L59" i="17"/>
  <c r="N58" i="17"/>
  <c r="F58" i="17"/>
  <c r="D58" i="17"/>
  <c r="J58" i="17"/>
  <c r="J1262" i="1" l="1"/>
  <c r="J1260" i="1"/>
  <c r="J1257" i="1"/>
  <c r="J1258" i="1"/>
  <c r="J1248" i="1"/>
  <c r="J1245" i="1"/>
  <c r="J1240" i="1"/>
  <c r="M1240" i="1" l="1"/>
  <c r="G67" i="17"/>
  <c r="M1245" i="1"/>
  <c r="G68" i="17"/>
  <c r="M1248" i="1"/>
  <c r="G69" i="17"/>
  <c r="M1258" i="1"/>
  <c r="K68" i="17"/>
  <c r="M1260" i="1"/>
  <c r="G63" i="17"/>
  <c r="M1257" i="1"/>
  <c r="K67" i="17"/>
  <c r="M1262" i="1"/>
  <c r="K69" i="17"/>
  <c r="J1234" i="1"/>
  <c r="M1234" i="1" s="1"/>
  <c r="J1230" i="1"/>
  <c r="M1230" i="1" s="1"/>
  <c r="J1225" i="1"/>
  <c r="M1225" i="1" s="1"/>
  <c r="J1221" i="1"/>
  <c r="M1221" i="1" s="1"/>
  <c r="J1218" i="1"/>
  <c r="M1218" i="1" s="1"/>
  <c r="J1216" i="1"/>
  <c r="M1216" i="1" s="1"/>
  <c r="J1214" i="1"/>
  <c r="M1214" i="1" s="1"/>
  <c r="J1212" i="1"/>
  <c r="M1212" i="1" s="1"/>
  <c r="J1204" i="1"/>
  <c r="M1204" i="1" s="1"/>
  <c r="J776" i="2"/>
  <c r="M776" i="2" s="1"/>
  <c r="J767" i="2"/>
  <c r="M767" i="2" s="1"/>
  <c r="J1210" i="1"/>
  <c r="M1210" i="1" s="1"/>
  <c r="J1211" i="1"/>
  <c r="M1211" i="1" s="1"/>
  <c r="J1213" i="1"/>
  <c r="M1213" i="1" s="1"/>
  <c r="J1215" i="1"/>
  <c r="M1215" i="1" s="1"/>
  <c r="J1217" i="1"/>
  <c r="M1217" i="1" s="1"/>
  <c r="J1219" i="1"/>
  <c r="M1219" i="1" s="1"/>
  <c r="J1220" i="1"/>
  <c r="M1220" i="1" s="1"/>
  <c r="J1222" i="1"/>
  <c r="M1222" i="1" s="1"/>
  <c r="J1223" i="1"/>
  <c r="M1223" i="1" s="1"/>
  <c r="J1224" i="1"/>
  <c r="M1224" i="1" s="1"/>
  <c r="J1226" i="1"/>
  <c r="M1226" i="1" s="1"/>
  <c r="J1227" i="1"/>
  <c r="M1227" i="1" s="1"/>
  <c r="J1228" i="1"/>
  <c r="M1228" i="1" s="1"/>
  <c r="J1229" i="1"/>
  <c r="M1229" i="1" s="1"/>
  <c r="J1231" i="1"/>
  <c r="M1231" i="1" s="1"/>
  <c r="J1232" i="1"/>
  <c r="M1232" i="1" s="1"/>
  <c r="J1233" i="1"/>
  <c r="M1233" i="1" s="1"/>
  <c r="J1235" i="1"/>
  <c r="M1235" i="1" s="1"/>
  <c r="J1236" i="1"/>
  <c r="M1236" i="1" s="1"/>
  <c r="J1237" i="1"/>
  <c r="J1238" i="1"/>
  <c r="J1239" i="1"/>
  <c r="J1241" i="1"/>
  <c r="J1242" i="1"/>
  <c r="J1243" i="1"/>
  <c r="J1244" i="1"/>
  <c r="J1246" i="1"/>
  <c r="J1247" i="1"/>
  <c r="J1249" i="1"/>
  <c r="J1250" i="1"/>
  <c r="J1251" i="1"/>
  <c r="J1252" i="1"/>
  <c r="J1253" i="1"/>
  <c r="J1254" i="1"/>
  <c r="J1255" i="1"/>
  <c r="J1256" i="1"/>
  <c r="J1259" i="1"/>
  <c r="J1261" i="1"/>
  <c r="J1263" i="1"/>
  <c r="J1267" i="1"/>
  <c r="M1267" i="1" s="1"/>
  <c r="J1268" i="1"/>
  <c r="M1268" i="1" s="1"/>
  <c r="J1269" i="1"/>
  <c r="M1269" i="1" s="1"/>
  <c r="J1271" i="1"/>
  <c r="M1271" i="1" s="1"/>
  <c r="J1272" i="1"/>
  <c r="M1272" i="1" s="1"/>
  <c r="J1274" i="1"/>
  <c r="M1274" i="1" s="1"/>
  <c r="J1275" i="1"/>
  <c r="M1275" i="1" s="1"/>
  <c r="J1277" i="1"/>
  <c r="M1277" i="1" s="1"/>
  <c r="J1278" i="1"/>
  <c r="M1278" i="1" s="1"/>
  <c r="J1279" i="1"/>
  <c r="M1279" i="1" s="1"/>
  <c r="J1280" i="1"/>
  <c r="M1280" i="1" s="1"/>
  <c r="J1281" i="1"/>
  <c r="M1281" i="1" s="1"/>
  <c r="J1282" i="1"/>
  <c r="M1282" i="1" s="1"/>
  <c r="J1283" i="1"/>
  <c r="M1283" i="1" s="1"/>
  <c r="J1284" i="1"/>
  <c r="M1284" i="1" s="1"/>
  <c r="J1287" i="1"/>
  <c r="M1287" i="1" s="1"/>
  <c r="J1288" i="1"/>
  <c r="M1288" i="1" s="1"/>
  <c r="J1289" i="1"/>
  <c r="M1289" i="1" s="1"/>
  <c r="J1290" i="1"/>
  <c r="M1290" i="1" s="1"/>
  <c r="J1291" i="1"/>
  <c r="M1291" i="1" s="1"/>
  <c r="J1315" i="1"/>
  <c r="M1315" i="1" s="1"/>
  <c r="J1316" i="1"/>
  <c r="M1318" i="1"/>
  <c r="J1319" i="1"/>
  <c r="M1319" i="1" s="1"/>
  <c r="J1320" i="1"/>
  <c r="M1320" i="1" s="1"/>
  <c r="J1322" i="1"/>
  <c r="M1322" i="1" s="1"/>
  <c r="J1323" i="1"/>
  <c r="M1323" i="1" s="1"/>
  <c r="J1324" i="1"/>
  <c r="M1324" i="1" s="1"/>
  <c r="J1326" i="1"/>
  <c r="M1326" i="1" s="1"/>
  <c r="J1327" i="1"/>
  <c r="M1327" i="1" s="1"/>
  <c r="J1329" i="1"/>
  <c r="M1329" i="1" s="1"/>
  <c r="J1330" i="1"/>
  <c r="M1330" i="1" s="1"/>
  <c r="J1331" i="1"/>
  <c r="J1332" i="1"/>
  <c r="J1334" i="1"/>
  <c r="M1334" i="1" s="1"/>
  <c r="J1335" i="1"/>
  <c r="M1335" i="1" s="1"/>
  <c r="J1336" i="1"/>
  <c r="J1337" i="1"/>
  <c r="J1339" i="1"/>
  <c r="M1339" i="1" s="1"/>
  <c r="J1340" i="1"/>
  <c r="M1340" i="1" s="1"/>
  <c r="J1341" i="1"/>
  <c r="M1341" i="1" s="1"/>
  <c r="J1343" i="1"/>
  <c r="M1343" i="1" s="1"/>
  <c r="J1344" i="1"/>
  <c r="M1344" i="1" s="1"/>
  <c r="J1345" i="1"/>
  <c r="M1345" i="1" s="1"/>
  <c r="J1346" i="1"/>
  <c r="M1346" i="1" s="1"/>
  <c r="J1347" i="1"/>
  <c r="M1347" i="1" s="1"/>
  <c r="J1349" i="1"/>
  <c r="M1349" i="1" s="1"/>
  <c r="J1350" i="1"/>
  <c r="M1350" i="1" s="1"/>
  <c r="J1351" i="1"/>
  <c r="M1351" i="1" s="1"/>
  <c r="J1353" i="1"/>
  <c r="M1353" i="1" s="1"/>
  <c r="J1354" i="1"/>
  <c r="M1354" i="1" s="1"/>
  <c r="J1355" i="1"/>
  <c r="M1355" i="1" s="1"/>
  <c r="J1357" i="1"/>
  <c r="M1357" i="1" s="1"/>
  <c r="J1358" i="1"/>
  <c r="M1358" i="1" s="1"/>
  <c r="J1359" i="1"/>
  <c r="M1359" i="1" s="1"/>
  <c r="J1360" i="1"/>
  <c r="M1360" i="1" s="1"/>
  <c r="J1361" i="1"/>
  <c r="M1361" i="1" s="1"/>
  <c r="J1362" i="1"/>
  <c r="M1362" i="1" s="1"/>
  <c r="J1363" i="1"/>
  <c r="M1363" i="1" s="1"/>
  <c r="J1364" i="1"/>
  <c r="M1364" i="1" s="1"/>
  <c r="J1366" i="1"/>
  <c r="M1366" i="1" s="1"/>
  <c r="J1367" i="1"/>
  <c r="M1367" i="1" s="1"/>
  <c r="J1368" i="1"/>
  <c r="M1368" i="1" s="1"/>
  <c r="J1369" i="1"/>
  <c r="M1369" i="1" s="1"/>
  <c r="J1370" i="1"/>
  <c r="M1370" i="1" s="1"/>
  <c r="J1371" i="1"/>
  <c r="M1371" i="1" s="1"/>
  <c r="J1372" i="1"/>
  <c r="M1372" i="1" s="1"/>
  <c r="J1373" i="1"/>
  <c r="M1373" i="1" s="1"/>
  <c r="J1374" i="1"/>
  <c r="M1374" i="1" s="1"/>
  <c r="J1375" i="1"/>
  <c r="M1375" i="1" s="1"/>
  <c r="J1376" i="1"/>
  <c r="M1376" i="1" s="1"/>
  <c r="J1377" i="1"/>
  <c r="M1377" i="1" s="1"/>
  <c r="J1378" i="1"/>
  <c r="M1378" i="1" s="1"/>
  <c r="J1379" i="1"/>
  <c r="M1379" i="1" s="1"/>
  <c r="J1380" i="1"/>
  <c r="M1380" i="1" s="1"/>
  <c r="J1381" i="1"/>
  <c r="M1381" i="1" s="1"/>
  <c r="J1382" i="1"/>
  <c r="M1382" i="1" s="1"/>
  <c r="J1383" i="1"/>
  <c r="M1383" i="1" s="1"/>
  <c r="J1384" i="1"/>
  <c r="M1384" i="1" s="1"/>
  <c r="J1385" i="1"/>
  <c r="M1385" i="1" s="1"/>
  <c r="J1386" i="1"/>
  <c r="M1386" i="1" s="1"/>
  <c r="J1387" i="1"/>
  <c r="M1387" i="1" s="1"/>
  <c r="J1388" i="1"/>
  <c r="M1388" i="1" s="1"/>
  <c r="J1389" i="1"/>
  <c r="M1389" i="1" s="1"/>
  <c r="J1390" i="1"/>
  <c r="M1390" i="1" s="1"/>
  <c r="J1391" i="1"/>
  <c r="M1391" i="1" s="1"/>
  <c r="J1392" i="1"/>
  <c r="M1392" i="1" s="1"/>
  <c r="J1393" i="1"/>
  <c r="M1393" i="1" s="1"/>
  <c r="J1394" i="1"/>
  <c r="M1394" i="1" s="1"/>
  <c r="J1395" i="1"/>
  <c r="M1395" i="1" s="1"/>
  <c r="J1396" i="1"/>
  <c r="M1396" i="1" s="1"/>
  <c r="J1397" i="1"/>
  <c r="M1397" i="1" s="1"/>
  <c r="J1398" i="1"/>
  <c r="M1398" i="1" s="1"/>
  <c r="J1399" i="1"/>
  <c r="M1399" i="1" s="1"/>
  <c r="J1400" i="1"/>
  <c r="M1400" i="1" s="1"/>
  <c r="J1401" i="1"/>
  <c r="M1401" i="1" s="1"/>
  <c r="J1402" i="1"/>
  <c r="M1402" i="1" s="1"/>
  <c r="J1403" i="1"/>
  <c r="M1403" i="1" s="1"/>
  <c r="J1404" i="1"/>
  <c r="M1404" i="1" s="1"/>
  <c r="J1405" i="1"/>
  <c r="M1405" i="1" s="1"/>
  <c r="J1406" i="1"/>
  <c r="M1406" i="1" s="1"/>
  <c r="J1407" i="1"/>
  <c r="M1407" i="1" s="1"/>
  <c r="J1408" i="1"/>
  <c r="M1408" i="1" s="1"/>
  <c r="J1409" i="1"/>
  <c r="M1409" i="1" s="1"/>
  <c r="J1410" i="1"/>
  <c r="M1410" i="1" s="1"/>
  <c r="J1411" i="1"/>
  <c r="M1411" i="1" s="1"/>
  <c r="M1412" i="1"/>
  <c r="J1413" i="1"/>
  <c r="M1413" i="1" s="1"/>
  <c r="J1414" i="1"/>
  <c r="M1414" i="1" s="1"/>
  <c r="J1415" i="1"/>
  <c r="M1415" i="1" s="1"/>
  <c r="J1416" i="1"/>
  <c r="M1416" i="1" s="1"/>
  <c r="J1417" i="1"/>
  <c r="M1417" i="1" s="1"/>
  <c r="J1418" i="1"/>
  <c r="M1418" i="1" s="1"/>
  <c r="J1419" i="1"/>
  <c r="M1419" i="1" s="1"/>
  <c r="J1420" i="1"/>
  <c r="M1420" i="1" s="1"/>
  <c r="J1421" i="1"/>
  <c r="M1421" i="1" s="1"/>
  <c r="J1422" i="1"/>
  <c r="M1422" i="1" s="1"/>
  <c r="J1423" i="1"/>
  <c r="M1423" i="1" s="1"/>
  <c r="J1424" i="1"/>
  <c r="M1424" i="1" s="1"/>
  <c r="J1425" i="1"/>
  <c r="M1425" i="1" s="1"/>
  <c r="J1426" i="1"/>
  <c r="M1426" i="1" s="1"/>
  <c r="J1427" i="1"/>
  <c r="M1427" i="1" s="1"/>
  <c r="J1428" i="1"/>
  <c r="M1428" i="1" s="1"/>
  <c r="M1429" i="1"/>
  <c r="J1430" i="1"/>
  <c r="M1430" i="1" s="1"/>
  <c r="J1431" i="1"/>
  <c r="M1431" i="1" s="1"/>
  <c r="J1432" i="1"/>
  <c r="M1432" i="1" s="1"/>
  <c r="J1433" i="1"/>
  <c r="M1433" i="1" s="1"/>
  <c r="J1434" i="1"/>
  <c r="M1434" i="1" s="1"/>
  <c r="J1435" i="1"/>
  <c r="M1435" i="1" s="1"/>
  <c r="J1436" i="1"/>
  <c r="M1436" i="1" s="1"/>
  <c r="J1437" i="1"/>
  <c r="M1437" i="1" s="1"/>
  <c r="J1438" i="1"/>
  <c r="M1438" i="1" s="1"/>
  <c r="J1439" i="1"/>
  <c r="M1439" i="1" s="1"/>
  <c r="J1440" i="1"/>
  <c r="M1440" i="1" s="1"/>
  <c r="J1441" i="1"/>
  <c r="M1441" i="1" s="1"/>
  <c r="J1442" i="1"/>
  <c r="M1442" i="1" s="1"/>
  <c r="M1337" i="1" l="1"/>
  <c r="K62" i="17"/>
  <c r="M1332" i="1"/>
  <c r="K55" i="17"/>
  <c r="M1316" i="1"/>
  <c r="G58" i="17"/>
  <c r="M1336" i="1"/>
  <c r="K61" i="17"/>
  <c r="M1331" i="1"/>
  <c r="K58" i="17"/>
  <c r="L19" i="17"/>
  <c r="J67" i="17"/>
  <c r="J59" i="17"/>
  <c r="N15" i="17"/>
  <c r="H3" i="17"/>
  <c r="L15" i="17"/>
  <c r="J56" i="17"/>
  <c r="D15" i="17"/>
  <c r="F11" i="17"/>
  <c r="H18" i="17"/>
  <c r="F18" i="17"/>
  <c r="G4" i="17"/>
  <c r="L16" i="17"/>
  <c r="N12" i="17"/>
  <c r="D5" i="17"/>
  <c r="D11" i="17"/>
  <c r="N11" i="17"/>
  <c r="L5" i="17"/>
  <c r="N10" i="17"/>
  <c r="H10" i="17"/>
  <c r="F16" i="17"/>
  <c r="J66" i="17"/>
  <c r="J14" i="17"/>
  <c r="G3" i="17"/>
  <c r="F55" i="17"/>
  <c r="H7" i="17"/>
  <c r="F13" i="17"/>
  <c r="H4" i="17"/>
  <c r="D13" i="17"/>
  <c r="G12" i="17"/>
  <c r="H15" i="17"/>
  <c r="L6" i="17"/>
  <c r="K7" i="17"/>
  <c r="H13" i="17"/>
  <c r="G15" i="17"/>
  <c r="N17" i="17"/>
  <c r="L3" i="17"/>
  <c r="J6" i="17"/>
  <c r="F8" i="17"/>
  <c r="J19" i="17"/>
  <c r="G6" i="17"/>
  <c r="H16" i="17"/>
  <c r="D19" i="17"/>
  <c r="D10" i="17"/>
  <c r="D55" i="17"/>
  <c r="F12" i="17"/>
  <c r="N8" i="17"/>
  <c r="G9" i="17"/>
  <c r="G19" i="17"/>
  <c r="F53" i="17"/>
  <c r="K6" i="17"/>
  <c r="G16" i="17"/>
  <c r="H53" i="17"/>
  <c r="J16" i="17"/>
  <c r="J54" i="17"/>
  <c r="L17" i="17"/>
  <c r="F7" i="17"/>
  <c r="F9" i="17"/>
  <c r="K9" i="17"/>
  <c r="D63" i="17"/>
  <c r="D68" i="17"/>
  <c r="F19" i="17"/>
  <c r="F14" i="17"/>
  <c r="F54" i="17"/>
  <c r="K4" i="17"/>
  <c r="D12" i="17"/>
  <c r="G7" i="17"/>
  <c r="H8" i="17"/>
  <c r="N18" i="17"/>
  <c r="J11" i="17"/>
  <c r="J64" i="17"/>
  <c r="H69" i="17"/>
  <c r="H64" i="17"/>
  <c r="F64" i="17"/>
  <c r="L18" i="17"/>
  <c r="L10" i="17"/>
  <c r="G18" i="17"/>
  <c r="H5" i="17"/>
  <c r="G14" i="17"/>
  <c r="K5" i="17"/>
  <c r="F15" i="17"/>
  <c r="N9" i="17"/>
  <c r="F6" i="17"/>
  <c r="F4" i="17"/>
  <c r="D6" i="17"/>
  <c r="H12" i="17"/>
  <c r="J7" i="17"/>
  <c r="J15" i="17"/>
  <c r="D14" i="17"/>
  <c r="G13" i="17"/>
  <c r="J8" i="17"/>
  <c r="F60" i="17"/>
  <c r="K3" i="17"/>
  <c r="F68" i="17"/>
  <c r="D69" i="17"/>
  <c r="D61" i="17"/>
  <c r="J18" i="17"/>
  <c r="F5" i="17"/>
  <c r="N13" i="17"/>
  <c r="L9" i="17"/>
  <c r="H9" i="17"/>
  <c r="N4" i="17"/>
  <c r="D4" i="17"/>
  <c r="K17" i="17"/>
  <c r="F59" i="17"/>
  <c r="L14" i="17"/>
  <c r="D3" i="17"/>
  <c r="L13" i="17"/>
  <c r="D9" i="17"/>
  <c r="D54" i="17"/>
  <c r="D66" i="17"/>
  <c r="D60" i="17"/>
  <c r="K16" i="17"/>
  <c r="H17" i="17"/>
  <c r="L12" i="17"/>
  <c r="F69" i="17"/>
  <c r="D65" i="17"/>
  <c r="H6" i="17"/>
  <c r="J69" i="17"/>
  <c r="F3" i="17"/>
  <c r="L4" i="17"/>
  <c r="J17" i="17"/>
  <c r="N19" i="17"/>
  <c r="N14" i="17"/>
  <c r="F67" i="17"/>
  <c r="D56" i="17"/>
  <c r="D67" i="17"/>
  <c r="D64" i="17"/>
  <c r="J4" i="17"/>
  <c r="J9" i="17"/>
  <c r="D62" i="17"/>
  <c r="H14" i="17"/>
  <c r="N7" i="17"/>
  <c r="H65" i="17"/>
  <c r="F63" i="17"/>
  <c r="F62" i="17"/>
  <c r="D53" i="17"/>
  <c r="D7" i="17"/>
  <c r="L11" i="17"/>
  <c r="G17" i="17"/>
  <c r="D17" i="17"/>
  <c r="H66" i="17"/>
  <c r="F61" i="17"/>
  <c r="N5" i="17"/>
  <c r="H67" i="17"/>
  <c r="F10" i="17"/>
  <c r="J57" i="17"/>
  <c r="J68" i="17"/>
  <c r="L7" i="17"/>
  <c r="G5" i="17"/>
  <c r="F17" i="17"/>
  <c r="H59" i="17"/>
  <c r="N16" i="17"/>
  <c r="J5" i="17"/>
  <c r="D59" i="17"/>
  <c r="H68" i="17"/>
  <c r="H19" i="17"/>
  <c r="D16" i="17"/>
  <c r="L8" i="17"/>
  <c r="J12" i="17"/>
  <c r="J3" i="17"/>
  <c r="F65" i="17"/>
  <c r="F66" i="17"/>
  <c r="H56" i="17"/>
  <c r="J10" i="17"/>
  <c r="F57" i="17"/>
  <c r="N6" i="17"/>
  <c r="H54" i="17"/>
  <c r="D57" i="17"/>
  <c r="G11" i="17"/>
  <c r="D8" i="17"/>
  <c r="N3" i="17"/>
  <c r="H57" i="17"/>
  <c r="J13" i="17"/>
  <c r="H11" i="17"/>
  <c r="F56" i="17"/>
  <c r="J53" i="17"/>
  <c r="J65" i="17"/>
  <c r="D18" i="17"/>
  <c r="M1249" i="1"/>
  <c r="G57" i="17"/>
  <c r="M1247" i="1"/>
  <c r="G65" i="17"/>
  <c r="M1246" i="1"/>
  <c r="G64" i="17"/>
  <c r="M1261" i="1"/>
  <c r="K65" i="17"/>
  <c r="M1244" i="1"/>
  <c r="G54" i="17"/>
  <c r="M1259" i="1"/>
  <c r="K64" i="17"/>
  <c r="M1243" i="1"/>
  <c r="G55" i="17"/>
  <c r="P69" i="17"/>
  <c r="Q69" i="17"/>
  <c r="M1256" i="1"/>
  <c r="K56" i="17"/>
  <c r="M1242" i="1"/>
  <c r="G56" i="17"/>
  <c r="M1255" i="1"/>
  <c r="K54" i="17"/>
  <c r="M1241" i="1"/>
  <c r="G59" i="17"/>
  <c r="Q63" i="17"/>
  <c r="P63" i="17"/>
  <c r="M1254" i="1"/>
  <c r="K66" i="17"/>
  <c r="M1239" i="1"/>
  <c r="G66" i="17"/>
  <c r="M1263" i="1"/>
  <c r="K57" i="17"/>
  <c r="M1253" i="1"/>
  <c r="K53" i="17"/>
  <c r="M1238" i="1"/>
  <c r="G60" i="17"/>
  <c r="P68" i="17"/>
  <c r="Q68" i="17"/>
  <c r="M1252" i="1"/>
  <c r="K59" i="17"/>
  <c r="M1237" i="1"/>
  <c r="G53" i="17"/>
  <c r="M1250" i="1"/>
  <c r="G61" i="17"/>
  <c r="M1251" i="1"/>
  <c r="G62" i="17"/>
  <c r="P67" i="17"/>
  <c r="Q67" i="17"/>
  <c r="J761" i="2"/>
  <c r="M761" i="2" s="1"/>
  <c r="J752" i="2"/>
  <c r="M752" i="2" s="1"/>
  <c r="J1193" i="1"/>
  <c r="M1193" i="1" s="1"/>
  <c r="J1191" i="1"/>
  <c r="M1191" i="1" s="1"/>
  <c r="J1188" i="1"/>
  <c r="M1188" i="1" s="1"/>
  <c r="J1186" i="1"/>
  <c r="M1186" i="1" s="1"/>
  <c r="J1182" i="1"/>
  <c r="M1182" i="1" s="1"/>
  <c r="Q58" i="17" l="1"/>
  <c r="P58" i="17"/>
  <c r="P17" i="17"/>
  <c r="Q17" i="17"/>
  <c r="Q18" i="17"/>
  <c r="P18" i="17"/>
  <c r="Q10" i="17"/>
  <c r="P10" i="17"/>
  <c r="Q5" i="17"/>
  <c r="P5" i="17"/>
  <c r="P4" i="17"/>
  <c r="Q4" i="17"/>
  <c r="P11" i="17"/>
  <c r="Q11" i="17"/>
  <c r="Q13" i="17"/>
  <c r="P13" i="17"/>
  <c r="P14" i="17"/>
  <c r="Q14" i="17"/>
  <c r="P7" i="17"/>
  <c r="Q7" i="17"/>
  <c r="P19" i="17"/>
  <c r="Q19" i="17"/>
  <c r="P6" i="17"/>
  <c r="Q6" i="17"/>
  <c r="P8" i="17"/>
  <c r="Q8" i="17"/>
  <c r="P16" i="17"/>
  <c r="Q16" i="17"/>
  <c r="Q9" i="17"/>
  <c r="P9" i="17"/>
  <c r="P15" i="17"/>
  <c r="Q15" i="17"/>
  <c r="Q12" i="17"/>
  <c r="P12" i="17"/>
  <c r="Q3" i="17"/>
  <c r="P3" i="17"/>
  <c r="Q56" i="17"/>
  <c r="P56" i="17"/>
  <c r="Q55" i="17"/>
  <c r="P55" i="17"/>
  <c r="Q60" i="17"/>
  <c r="P60" i="17"/>
  <c r="Q64" i="17"/>
  <c r="P64" i="17"/>
  <c r="P66" i="17"/>
  <c r="Q66" i="17"/>
  <c r="Q61" i="17"/>
  <c r="P61" i="17"/>
  <c r="Q54" i="17"/>
  <c r="P54" i="17"/>
  <c r="P62" i="17"/>
  <c r="Q62" i="17"/>
  <c r="P53" i="17"/>
  <c r="Q53" i="17"/>
  <c r="Q59" i="17"/>
  <c r="P59" i="17"/>
  <c r="P65" i="17"/>
  <c r="Q65" i="17"/>
  <c r="Q57" i="17"/>
  <c r="P57" i="17"/>
  <c r="J1174" i="1"/>
  <c r="M1174" i="1" s="1"/>
  <c r="J1171" i="1"/>
  <c r="M1171" i="1" s="1"/>
  <c r="J1172" i="1"/>
  <c r="M1172" i="1" s="1"/>
  <c r="J1168" i="1"/>
  <c r="M1168" i="1" s="1"/>
  <c r="E47" i="17" l="1"/>
  <c r="Q46" i="17"/>
  <c r="P48" i="17" s="1"/>
  <c r="Q96" i="17"/>
  <c r="P98" i="17" s="1"/>
  <c r="E97" i="17"/>
  <c r="J732" i="2"/>
  <c r="M732" i="2" s="1"/>
  <c r="J723" i="2"/>
  <c r="M723" i="2" s="1"/>
  <c r="J1158" i="1"/>
  <c r="M1158" i="1" s="1"/>
  <c r="J1155" i="1"/>
  <c r="M1155" i="1" s="1"/>
  <c r="J1153" i="1"/>
  <c r="M1153" i="1" s="1"/>
  <c r="J1146" i="1"/>
  <c r="M1146" i="1" s="1"/>
  <c r="J1141" i="1"/>
  <c r="M1141" i="1" s="1"/>
  <c r="J1142" i="1"/>
  <c r="M1142" i="1" s="1"/>
  <c r="J1138" i="1"/>
  <c r="M1138" i="1" s="1"/>
  <c r="J1139" i="1"/>
  <c r="M1139" i="1" s="1"/>
  <c r="J1130" i="1"/>
  <c r="M1130" i="1" s="1"/>
  <c r="J1147" i="1"/>
  <c r="M1147" i="1" s="1"/>
  <c r="J1148" i="1"/>
  <c r="M1148" i="1" s="1"/>
  <c r="J1149" i="1"/>
  <c r="M1149" i="1" s="1"/>
  <c r="J1150" i="1"/>
  <c r="M1150" i="1" s="1"/>
  <c r="J1151" i="1"/>
  <c r="M1151" i="1" s="1"/>
  <c r="J1152" i="1"/>
  <c r="M1152" i="1" s="1"/>
  <c r="J1154" i="1"/>
  <c r="M1154" i="1" s="1"/>
  <c r="J1156" i="1"/>
  <c r="M1156" i="1" s="1"/>
  <c r="J1157" i="1"/>
  <c r="M1157" i="1" s="1"/>
  <c r="J1159" i="1"/>
  <c r="M1159" i="1" s="1"/>
  <c r="J1160" i="1"/>
  <c r="M1160" i="1" s="1"/>
  <c r="J1161" i="1"/>
  <c r="M1161" i="1" s="1"/>
  <c r="J1162" i="1"/>
  <c r="M1162" i="1" s="1"/>
  <c r="J1163" i="1"/>
  <c r="M1163" i="1" s="1"/>
  <c r="J1164" i="1"/>
  <c r="M1164" i="1" s="1"/>
  <c r="J1165" i="1"/>
  <c r="M1165" i="1" s="1"/>
  <c r="J1166" i="1"/>
  <c r="M1166" i="1" s="1"/>
  <c r="J1167" i="1"/>
  <c r="M1167" i="1" s="1"/>
  <c r="J1169" i="1"/>
  <c r="M1169" i="1" s="1"/>
  <c r="J1170" i="1"/>
  <c r="M1170" i="1" s="1"/>
  <c r="J1173" i="1"/>
  <c r="M1173" i="1" s="1"/>
  <c r="J1175" i="1"/>
  <c r="M1175" i="1" s="1"/>
  <c r="J1176" i="1"/>
  <c r="M1176" i="1" s="1"/>
  <c r="J1177" i="1"/>
  <c r="M1177" i="1" s="1"/>
  <c r="J1178" i="1"/>
  <c r="M1178" i="1" s="1"/>
  <c r="J1179" i="1"/>
  <c r="M1179" i="1" s="1"/>
  <c r="J1180" i="1"/>
  <c r="M1180" i="1" s="1"/>
  <c r="J1181" i="1"/>
  <c r="M1181" i="1" s="1"/>
  <c r="J1183" i="1"/>
  <c r="M1183" i="1" s="1"/>
  <c r="J1184" i="1"/>
  <c r="M1184" i="1" s="1"/>
  <c r="J1185" i="1"/>
  <c r="M1185" i="1" s="1"/>
  <c r="J1187" i="1"/>
  <c r="M1187" i="1" s="1"/>
  <c r="J1189" i="1"/>
  <c r="M1189" i="1" s="1"/>
  <c r="J1190" i="1"/>
  <c r="M1190" i="1" s="1"/>
  <c r="J1192" i="1"/>
  <c r="M1192" i="1" s="1"/>
  <c r="J1194" i="1"/>
  <c r="M1194" i="1" s="1"/>
  <c r="J1195" i="1"/>
  <c r="M1195" i="1" s="1"/>
  <c r="J1196" i="1"/>
  <c r="M1196" i="1" s="1"/>
  <c r="J1197" i="1"/>
  <c r="M1197" i="1" s="1"/>
  <c r="J1198" i="1"/>
  <c r="M1198" i="1" s="1"/>
  <c r="J1199" i="1"/>
  <c r="M1199" i="1" s="1"/>
  <c r="J1200" i="1"/>
  <c r="M1200" i="1" s="1"/>
  <c r="J1201" i="1"/>
  <c r="M1201" i="1" s="1"/>
  <c r="J1202" i="1"/>
  <c r="M1202" i="1" s="1"/>
  <c r="J1203" i="1"/>
  <c r="M1203" i="1" s="1"/>
  <c r="J1205" i="1"/>
  <c r="M1205" i="1" s="1"/>
  <c r="J1206" i="1"/>
  <c r="M1206" i="1" s="1"/>
  <c r="J1207" i="1"/>
  <c r="M1207" i="1" s="1"/>
  <c r="J1208" i="1"/>
  <c r="M1208" i="1" s="1"/>
  <c r="J1209" i="1"/>
  <c r="M1209" i="1" s="1"/>
  <c r="J731" i="2"/>
  <c r="M731" i="2" s="1"/>
  <c r="J733" i="2"/>
  <c r="M733" i="2" s="1"/>
  <c r="J734" i="2"/>
  <c r="M734" i="2" s="1"/>
  <c r="J735" i="2"/>
  <c r="M735" i="2" s="1"/>
  <c r="J736" i="2"/>
  <c r="M736" i="2" s="1"/>
  <c r="J737" i="2"/>
  <c r="M737" i="2" s="1"/>
  <c r="J738" i="2"/>
  <c r="M738" i="2" s="1"/>
  <c r="J739" i="2"/>
  <c r="M739" i="2" s="1"/>
  <c r="J740" i="2"/>
  <c r="M740" i="2" s="1"/>
  <c r="J741" i="2"/>
  <c r="M741" i="2" s="1"/>
  <c r="J742" i="2"/>
  <c r="M742" i="2" s="1"/>
  <c r="J743" i="2"/>
  <c r="M743" i="2" s="1"/>
  <c r="J744" i="2"/>
  <c r="M744" i="2" s="1"/>
  <c r="J745" i="2"/>
  <c r="M745" i="2" s="1"/>
  <c r="J746" i="2"/>
  <c r="M746" i="2" s="1"/>
  <c r="J747" i="2"/>
  <c r="M747" i="2" s="1"/>
  <c r="J748" i="2"/>
  <c r="M748" i="2" s="1"/>
  <c r="J749" i="2"/>
  <c r="M749" i="2" s="1"/>
  <c r="J750" i="2"/>
  <c r="M750" i="2" s="1"/>
  <c r="J751" i="2"/>
  <c r="M751" i="2" s="1"/>
  <c r="J753" i="2"/>
  <c r="M753" i="2" s="1"/>
  <c r="J754" i="2"/>
  <c r="M754" i="2" s="1"/>
  <c r="J755" i="2"/>
  <c r="M755" i="2" s="1"/>
  <c r="J756" i="2"/>
  <c r="M756" i="2" s="1"/>
  <c r="J757" i="2"/>
  <c r="M757" i="2" s="1"/>
  <c r="J758" i="2"/>
  <c r="M758" i="2" s="1"/>
  <c r="J759" i="2"/>
  <c r="M759" i="2" s="1"/>
  <c r="J760" i="2"/>
  <c r="M760" i="2" s="1"/>
  <c r="J762" i="2"/>
  <c r="M762" i="2" s="1"/>
  <c r="J763" i="2"/>
  <c r="M763" i="2" s="1"/>
  <c r="J764" i="2"/>
  <c r="M764" i="2" s="1"/>
  <c r="J765" i="2"/>
  <c r="M765" i="2" s="1"/>
  <c r="J766" i="2"/>
  <c r="M766" i="2" s="1"/>
  <c r="J768" i="2"/>
  <c r="M768" i="2" s="1"/>
  <c r="J769" i="2"/>
  <c r="M769" i="2" s="1"/>
  <c r="J770" i="2"/>
  <c r="M770" i="2" s="1"/>
  <c r="J771" i="2"/>
  <c r="M771" i="2" s="1"/>
  <c r="J772" i="2"/>
  <c r="M772" i="2" s="1"/>
  <c r="J773" i="2"/>
  <c r="M773" i="2" s="1"/>
  <c r="J774" i="2"/>
  <c r="M774" i="2" s="1"/>
  <c r="J775" i="2"/>
  <c r="M775" i="2" s="1"/>
  <c r="J777" i="2"/>
  <c r="M777" i="2" s="1"/>
  <c r="J778" i="2"/>
  <c r="M778" i="2" s="1"/>
  <c r="J779" i="2"/>
  <c r="M779" i="2" s="1"/>
  <c r="J780" i="2"/>
  <c r="M780" i="2" s="1"/>
  <c r="J781" i="2"/>
  <c r="M781" i="2" s="1"/>
  <c r="J782" i="2"/>
  <c r="M782" i="2" s="1"/>
  <c r="J783" i="2"/>
  <c r="M783" i="2" s="1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84" i="2"/>
  <c r="J798" i="2"/>
  <c r="J799" i="2"/>
  <c r="J800" i="2"/>
  <c r="J801" i="2"/>
  <c r="J802" i="2"/>
  <c r="M802" i="2" s="1"/>
  <c r="J803" i="2"/>
  <c r="M803" i="2" s="1"/>
  <c r="J804" i="2"/>
  <c r="M804" i="2" s="1"/>
  <c r="J805" i="2"/>
  <c r="M805" i="2" s="1"/>
  <c r="J806" i="2"/>
  <c r="M806" i="2" s="1"/>
  <c r="J807" i="2"/>
  <c r="M807" i="2" s="1"/>
  <c r="J808" i="2"/>
  <c r="M808" i="2" s="1"/>
  <c r="J809" i="2"/>
  <c r="M809" i="2" s="1"/>
  <c r="J810" i="2"/>
  <c r="M810" i="2" s="1"/>
  <c r="J811" i="2"/>
  <c r="M811" i="2" s="1"/>
  <c r="J812" i="2"/>
  <c r="M812" i="2" s="1"/>
  <c r="J813" i="2"/>
  <c r="M813" i="2" s="1"/>
  <c r="J814" i="2"/>
  <c r="M814" i="2" s="1"/>
  <c r="J815" i="2"/>
  <c r="M815" i="2" s="1"/>
  <c r="J816" i="2"/>
  <c r="M816" i="2" s="1"/>
  <c r="J817" i="2"/>
  <c r="M817" i="2" s="1"/>
  <c r="J818" i="2"/>
  <c r="M818" i="2" s="1"/>
  <c r="J819" i="2"/>
  <c r="M819" i="2" s="1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J835" i="2"/>
  <c r="J836" i="2"/>
  <c r="J837" i="2"/>
  <c r="J838" i="2"/>
  <c r="J839" i="2"/>
  <c r="J840" i="2"/>
  <c r="J841" i="2"/>
  <c r="J842" i="2"/>
  <c r="J843" i="2"/>
  <c r="J844" i="2"/>
  <c r="M844" i="2" s="1"/>
  <c r="J845" i="2"/>
  <c r="J846" i="2"/>
  <c r="J847" i="2"/>
  <c r="J848" i="2"/>
  <c r="J849" i="2"/>
  <c r="J850" i="2"/>
  <c r="M850" i="2" s="1"/>
  <c r="J851" i="2"/>
  <c r="M851" i="2" s="1"/>
  <c r="J852" i="2"/>
  <c r="M852" i="2" s="1"/>
  <c r="J853" i="2"/>
  <c r="M853" i="2" s="1"/>
  <c r="J854" i="2"/>
  <c r="M854" i="2" s="1"/>
  <c r="J855" i="2"/>
  <c r="M855" i="2" s="1"/>
  <c r="J856" i="2"/>
  <c r="M856" i="2" s="1"/>
  <c r="J857" i="2"/>
  <c r="M857" i="2" s="1"/>
  <c r="J858" i="2"/>
  <c r="M858" i="2" s="1"/>
  <c r="J859" i="2"/>
  <c r="M859" i="2" s="1"/>
  <c r="J860" i="2"/>
  <c r="M860" i="2" s="1"/>
  <c r="J861" i="2"/>
  <c r="M861" i="2" s="1"/>
  <c r="J862" i="2"/>
  <c r="M862" i="2" s="1"/>
  <c r="J863" i="2"/>
  <c r="M863" i="2" s="1"/>
  <c r="J864" i="2"/>
  <c r="M864" i="2" s="1"/>
  <c r="J865" i="2"/>
  <c r="M865" i="2" s="1"/>
  <c r="J866" i="2"/>
  <c r="M866" i="2" s="1"/>
  <c r="J867" i="2"/>
  <c r="M867" i="2" s="1"/>
  <c r="J868" i="2"/>
  <c r="M868" i="2" s="1"/>
  <c r="J869" i="2"/>
  <c r="M869" i="2" s="1"/>
  <c r="J870" i="2"/>
  <c r="M870" i="2" s="1"/>
  <c r="J871" i="2"/>
  <c r="M871" i="2" s="1"/>
  <c r="J872" i="2"/>
  <c r="M872" i="2" s="1"/>
  <c r="J873" i="2"/>
  <c r="M873" i="2" s="1"/>
  <c r="J874" i="2"/>
  <c r="M874" i="2" s="1"/>
  <c r="J875" i="2"/>
  <c r="M875" i="2" s="1"/>
  <c r="J876" i="2"/>
  <c r="M876" i="2" s="1"/>
  <c r="J877" i="2"/>
  <c r="M877" i="2" s="1"/>
  <c r="J878" i="2"/>
  <c r="M878" i="2" s="1"/>
  <c r="J879" i="2"/>
  <c r="M879" i="2" s="1"/>
  <c r="J880" i="2"/>
  <c r="M880" i="2" s="1"/>
  <c r="J881" i="2"/>
  <c r="M881" i="2" s="1"/>
  <c r="J882" i="2"/>
  <c r="M882" i="2" s="1"/>
  <c r="J883" i="2"/>
  <c r="M883" i="2" s="1"/>
  <c r="J884" i="2"/>
  <c r="M884" i="2" s="1"/>
  <c r="J885" i="2"/>
  <c r="M885" i="2" s="1"/>
  <c r="J886" i="2"/>
  <c r="M886" i="2" s="1"/>
  <c r="J887" i="2"/>
  <c r="M887" i="2" s="1"/>
  <c r="J888" i="2"/>
  <c r="M888" i="2" s="1"/>
  <c r="J889" i="2"/>
  <c r="M889" i="2" s="1"/>
  <c r="J890" i="2"/>
  <c r="M890" i="2" s="1"/>
  <c r="J891" i="2"/>
  <c r="M891" i="2" s="1"/>
  <c r="J892" i="2"/>
  <c r="M892" i="2" s="1"/>
  <c r="J893" i="2"/>
  <c r="M893" i="2" s="1"/>
  <c r="J894" i="2"/>
  <c r="M894" i="2" s="1"/>
  <c r="J895" i="2"/>
  <c r="M895" i="2" s="1"/>
  <c r="J896" i="2"/>
  <c r="M896" i="2" s="1"/>
  <c r="J897" i="2"/>
  <c r="M897" i="2" s="1"/>
  <c r="J898" i="2"/>
  <c r="M898" i="2" s="1"/>
  <c r="J899" i="2"/>
  <c r="M899" i="2" s="1"/>
  <c r="J900" i="2"/>
  <c r="M900" i="2" s="1"/>
  <c r="J901" i="2"/>
  <c r="M901" i="2" s="1"/>
  <c r="J902" i="2"/>
  <c r="M902" i="2" s="1"/>
  <c r="J903" i="2"/>
  <c r="M903" i="2" s="1"/>
  <c r="J904" i="2"/>
  <c r="M904" i="2" s="1"/>
  <c r="J905" i="2"/>
  <c r="M905" i="2" s="1"/>
  <c r="J906" i="2"/>
  <c r="M906" i="2" s="1"/>
  <c r="J907" i="2"/>
  <c r="M907" i="2" s="1"/>
  <c r="J908" i="2"/>
  <c r="M908" i="2" s="1"/>
  <c r="J909" i="2"/>
  <c r="M909" i="2" s="1"/>
  <c r="J910" i="2"/>
  <c r="M910" i="2" s="1"/>
  <c r="J911" i="2"/>
  <c r="M911" i="2" s="1"/>
  <c r="J912" i="2"/>
  <c r="M912" i="2" s="1"/>
  <c r="J913" i="2"/>
  <c r="M913" i="2" s="1"/>
  <c r="J914" i="2"/>
  <c r="M914" i="2" s="1"/>
  <c r="J915" i="2"/>
  <c r="M915" i="2" s="1"/>
  <c r="J916" i="2"/>
  <c r="M916" i="2" s="1"/>
  <c r="M849" i="2" l="1"/>
  <c r="K26" i="17"/>
  <c r="M845" i="2"/>
  <c r="K27" i="17"/>
  <c r="M841" i="2"/>
  <c r="G22" i="17"/>
  <c r="M837" i="2"/>
  <c r="G27" i="17"/>
  <c r="M840" i="2"/>
  <c r="G26" i="17"/>
  <c r="M847" i="2"/>
  <c r="K28" i="17"/>
  <c r="M843" i="2"/>
  <c r="G21" i="17"/>
  <c r="M839" i="2"/>
  <c r="G25" i="17"/>
  <c r="M835" i="2"/>
  <c r="G24" i="17"/>
  <c r="M848" i="2"/>
  <c r="K25" i="17"/>
  <c r="M836" i="2"/>
  <c r="G29" i="17"/>
  <c r="M846" i="2"/>
  <c r="K29" i="17"/>
  <c r="M842" i="2"/>
  <c r="G23" i="17"/>
  <c r="M838" i="2"/>
  <c r="G28" i="17"/>
  <c r="E48" i="17"/>
  <c r="F76" i="17"/>
  <c r="D76" i="17"/>
  <c r="M800" i="2"/>
  <c r="M789" i="2"/>
  <c r="M799" i="2"/>
  <c r="M784" i="2"/>
  <c r="M786" i="2"/>
  <c r="M797" i="2"/>
  <c r="M785" i="2"/>
  <c r="M796" i="2"/>
  <c r="M798" i="2"/>
  <c r="M795" i="2"/>
  <c r="M787" i="2"/>
  <c r="M794" i="2"/>
  <c r="M788" i="2"/>
  <c r="M793" i="2"/>
  <c r="M792" i="2"/>
  <c r="M791" i="2"/>
  <c r="M801" i="2"/>
  <c r="M790" i="2"/>
  <c r="G76" i="17"/>
  <c r="E98" i="17"/>
  <c r="J1124" i="1"/>
  <c r="M1124" i="1" s="1"/>
  <c r="J1125" i="1"/>
  <c r="M1125" i="1" s="1"/>
  <c r="J1121" i="1"/>
  <c r="M1121" i="1" s="1"/>
  <c r="J1110" i="1"/>
  <c r="M1110" i="1" s="1"/>
  <c r="J1111" i="1"/>
  <c r="M1111" i="1" s="1"/>
  <c r="J1112" i="1"/>
  <c r="M1112" i="1" s="1"/>
  <c r="J1107" i="1"/>
  <c r="M1107" i="1" s="1"/>
  <c r="Q25" i="17" l="1"/>
  <c r="P29" i="17"/>
  <c r="P25" i="17"/>
  <c r="Q27" i="17"/>
  <c r="P27" i="17"/>
  <c r="Q28" i="17"/>
  <c r="P28" i="17"/>
  <c r="Q29" i="17"/>
  <c r="Q22" i="17"/>
  <c r="P22" i="17"/>
  <c r="Q23" i="17"/>
  <c r="P23" i="17"/>
  <c r="Q24" i="17"/>
  <c r="P24" i="17"/>
  <c r="Q26" i="17"/>
  <c r="P26" i="17"/>
  <c r="J1093" i="1"/>
  <c r="J1099" i="1"/>
  <c r="M1099" i="1" s="1"/>
  <c r="J1095" i="1"/>
  <c r="M1095" i="1" s="1"/>
  <c r="J1096" i="1"/>
  <c r="M1096" i="1" s="1"/>
  <c r="J1097" i="1"/>
  <c r="M1097" i="1" s="1"/>
  <c r="J1090" i="1"/>
  <c r="M1090" i="1" s="1"/>
  <c r="J1104" i="1" l="1"/>
  <c r="M1104" i="1" s="1"/>
  <c r="J1105" i="1"/>
  <c r="M1105" i="1" s="1"/>
  <c r="J1106" i="1"/>
  <c r="M1106" i="1" s="1"/>
  <c r="J1108" i="1"/>
  <c r="M1108" i="1" s="1"/>
  <c r="J1109" i="1"/>
  <c r="M1109" i="1" s="1"/>
  <c r="J1113" i="1"/>
  <c r="M1113" i="1" s="1"/>
  <c r="J1114" i="1"/>
  <c r="M1114" i="1" s="1"/>
  <c r="J1115" i="1"/>
  <c r="M1115" i="1" s="1"/>
  <c r="J1116" i="1"/>
  <c r="M1116" i="1" s="1"/>
  <c r="J1117" i="1"/>
  <c r="M1117" i="1" s="1"/>
  <c r="J1118" i="1"/>
  <c r="M1118" i="1" s="1"/>
  <c r="J1119" i="1"/>
  <c r="M1119" i="1" s="1"/>
  <c r="J1120" i="1"/>
  <c r="M1120" i="1" s="1"/>
  <c r="J1122" i="1"/>
  <c r="M1122" i="1" s="1"/>
  <c r="J1123" i="1"/>
  <c r="M1123" i="1" s="1"/>
  <c r="J1126" i="1"/>
  <c r="M1126" i="1" s="1"/>
  <c r="J1127" i="1"/>
  <c r="M1127" i="1" s="1"/>
  <c r="J1128" i="1"/>
  <c r="M1128" i="1" s="1"/>
  <c r="J1129" i="1"/>
  <c r="M1129" i="1" s="1"/>
  <c r="J1131" i="1"/>
  <c r="M1131" i="1" s="1"/>
  <c r="J1132" i="1"/>
  <c r="M1132" i="1" s="1"/>
  <c r="J1133" i="1"/>
  <c r="M1133" i="1" s="1"/>
  <c r="J1134" i="1"/>
  <c r="M1134" i="1" s="1"/>
  <c r="J1135" i="1"/>
  <c r="M1135" i="1" s="1"/>
  <c r="J1136" i="1"/>
  <c r="M1136" i="1" s="1"/>
  <c r="J1137" i="1"/>
  <c r="M1137" i="1" s="1"/>
  <c r="J1140" i="1"/>
  <c r="M1140" i="1" s="1"/>
  <c r="J1143" i="1"/>
  <c r="M1143" i="1" s="1"/>
  <c r="J1144" i="1"/>
  <c r="M1144" i="1" s="1"/>
  <c r="J1145" i="1"/>
  <c r="M1145" i="1" s="1"/>
  <c r="J1077" i="1" l="1"/>
  <c r="M1077" i="1" s="1"/>
  <c r="J1070" i="1"/>
  <c r="M1070" i="1" s="1"/>
  <c r="J1064" i="1"/>
  <c r="M1064" i="1" s="1"/>
  <c r="J1062" i="1"/>
  <c r="M1062" i="1" s="1"/>
  <c r="J1057" i="1" l="1"/>
  <c r="M1057" i="1" s="1"/>
  <c r="J1047" i="1"/>
  <c r="M1047" i="1" s="1"/>
  <c r="J1045" i="1"/>
  <c r="M1045" i="1" s="1"/>
  <c r="J667" i="2"/>
  <c r="M667" i="2" s="1"/>
  <c r="J668" i="2"/>
  <c r="M668" i="2" s="1"/>
  <c r="J669" i="2"/>
  <c r="M669" i="2" s="1"/>
  <c r="J670" i="2"/>
  <c r="M670" i="2" s="1"/>
  <c r="J671" i="2"/>
  <c r="M671" i="2" s="1"/>
  <c r="J672" i="2"/>
  <c r="M672" i="2" s="1"/>
  <c r="J673" i="2"/>
  <c r="M673" i="2" s="1"/>
  <c r="J674" i="2"/>
  <c r="M674" i="2" s="1"/>
  <c r="J675" i="2"/>
  <c r="M675" i="2" s="1"/>
  <c r="J676" i="2"/>
  <c r="M676" i="2" s="1"/>
  <c r="J677" i="2"/>
  <c r="M677" i="2" s="1"/>
  <c r="J678" i="2"/>
  <c r="M678" i="2" s="1"/>
  <c r="J679" i="2"/>
  <c r="M679" i="2" s="1"/>
  <c r="J680" i="2"/>
  <c r="M680" i="2" s="1"/>
  <c r="J681" i="2"/>
  <c r="M681" i="2" s="1"/>
  <c r="J682" i="2"/>
  <c r="M682" i="2" s="1"/>
  <c r="J683" i="2"/>
  <c r="M683" i="2" s="1"/>
  <c r="J684" i="2"/>
  <c r="M684" i="2" s="1"/>
  <c r="J685" i="2"/>
  <c r="M685" i="2" s="1"/>
  <c r="J686" i="2"/>
  <c r="M686" i="2" s="1"/>
  <c r="J687" i="2"/>
  <c r="M687" i="2" s="1"/>
  <c r="J688" i="2"/>
  <c r="M688" i="2" s="1"/>
  <c r="J689" i="2"/>
  <c r="M689" i="2" s="1"/>
  <c r="J690" i="2"/>
  <c r="M690" i="2" s="1"/>
  <c r="J691" i="2"/>
  <c r="M691" i="2" s="1"/>
  <c r="J692" i="2"/>
  <c r="M692" i="2" s="1"/>
  <c r="J693" i="2"/>
  <c r="M693" i="2" s="1"/>
  <c r="J694" i="2"/>
  <c r="M694" i="2" s="1"/>
  <c r="J695" i="2"/>
  <c r="M695" i="2" s="1"/>
  <c r="J696" i="2"/>
  <c r="M696" i="2" s="1"/>
  <c r="J697" i="2"/>
  <c r="M697" i="2" s="1"/>
  <c r="J698" i="2"/>
  <c r="M698" i="2" s="1"/>
  <c r="J699" i="2"/>
  <c r="M699" i="2" s="1"/>
  <c r="J700" i="2"/>
  <c r="M700" i="2" s="1"/>
  <c r="J701" i="2"/>
  <c r="M701" i="2" s="1"/>
  <c r="J702" i="2"/>
  <c r="M702" i="2" s="1"/>
  <c r="J703" i="2"/>
  <c r="M703" i="2" s="1"/>
  <c r="J704" i="2"/>
  <c r="M704" i="2" s="1"/>
  <c r="J705" i="2"/>
  <c r="M705" i="2" s="1"/>
  <c r="J706" i="2"/>
  <c r="M706" i="2" s="1"/>
  <c r="J707" i="2"/>
  <c r="M707" i="2" s="1"/>
  <c r="J708" i="2"/>
  <c r="M708" i="2" s="1"/>
  <c r="J709" i="2"/>
  <c r="M709" i="2" s="1"/>
  <c r="J710" i="2"/>
  <c r="M710" i="2" s="1"/>
  <c r="J711" i="2"/>
  <c r="M711" i="2" s="1"/>
  <c r="J712" i="2"/>
  <c r="M712" i="2" s="1"/>
  <c r="J713" i="2"/>
  <c r="M713" i="2" s="1"/>
  <c r="J714" i="2"/>
  <c r="M714" i="2" s="1"/>
  <c r="J715" i="2"/>
  <c r="M715" i="2" s="1"/>
  <c r="J716" i="2"/>
  <c r="M716" i="2" s="1"/>
  <c r="J717" i="2"/>
  <c r="M717" i="2" s="1"/>
  <c r="J718" i="2"/>
  <c r="M718" i="2" s="1"/>
  <c r="J719" i="2"/>
  <c r="M719" i="2" s="1"/>
  <c r="J720" i="2"/>
  <c r="M720" i="2" s="1"/>
  <c r="J721" i="2"/>
  <c r="M721" i="2" s="1"/>
  <c r="J722" i="2"/>
  <c r="M722" i="2" s="1"/>
  <c r="J724" i="2"/>
  <c r="M724" i="2" s="1"/>
  <c r="J725" i="2"/>
  <c r="M725" i="2" s="1"/>
  <c r="J726" i="2"/>
  <c r="M726" i="2" s="1"/>
  <c r="J727" i="2"/>
  <c r="M727" i="2" s="1"/>
  <c r="J728" i="2"/>
  <c r="M728" i="2" s="1"/>
  <c r="J729" i="2"/>
  <c r="M729" i="2" s="1"/>
  <c r="J730" i="2"/>
  <c r="M730" i="2" s="1"/>
  <c r="J1036" i="1" l="1"/>
  <c r="M1036" i="1" s="1"/>
  <c r="J1021" i="1"/>
  <c r="M1021" i="1" s="1"/>
  <c r="J1043" i="1"/>
  <c r="M1043" i="1" s="1"/>
  <c r="J1044" i="1"/>
  <c r="M1044" i="1" s="1"/>
  <c r="J1046" i="1"/>
  <c r="M1046" i="1" s="1"/>
  <c r="J1048" i="1"/>
  <c r="M1048" i="1" s="1"/>
  <c r="J1049" i="1"/>
  <c r="M1049" i="1" s="1"/>
  <c r="J1050" i="1"/>
  <c r="M1050" i="1" s="1"/>
  <c r="J1051" i="1"/>
  <c r="M1051" i="1" s="1"/>
  <c r="J1052" i="1"/>
  <c r="M1052" i="1" s="1"/>
  <c r="J1053" i="1"/>
  <c r="M1053" i="1" s="1"/>
  <c r="J1054" i="1"/>
  <c r="M1054" i="1" s="1"/>
  <c r="J1055" i="1"/>
  <c r="M1055" i="1" s="1"/>
  <c r="J1056" i="1"/>
  <c r="M1056" i="1" s="1"/>
  <c r="J1058" i="1"/>
  <c r="M1058" i="1" s="1"/>
  <c r="J1059" i="1"/>
  <c r="M1059" i="1" s="1"/>
  <c r="J1060" i="1"/>
  <c r="M1060" i="1" s="1"/>
  <c r="J1061" i="1"/>
  <c r="M1061" i="1" s="1"/>
  <c r="J1063" i="1"/>
  <c r="M1063" i="1" s="1"/>
  <c r="J1065" i="1"/>
  <c r="M1065" i="1" s="1"/>
  <c r="J1066" i="1"/>
  <c r="M1066" i="1" s="1"/>
  <c r="J1067" i="1"/>
  <c r="M1067" i="1" s="1"/>
  <c r="J1068" i="1"/>
  <c r="M1068" i="1" s="1"/>
  <c r="J1069" i="1"/>
  <c r="M1069" i="1" s="1"/>
  <c r="J1071" i="1"/>
  <c r="M1071" i="1" s="1"/>
  <c r="J1072" i="1"/>
  <c r="M1072" i="1" s="1"/>
  <c r="J1073" i="1"/>
  <c r="M1073" i="1" s="1"/>
  <c r="J1074" i="1"/>
  <c r="M1074" i="1" s="1"/>
  <c r="J1075" i="1"/>
  <c r="M1075" i="1" s="1"/>
  <c r="J1076" i="1"/>
  <c r="M1076" i="1" s="1"/>
  <c r="J1078" i="1"/>
  <c r="M1078" i="1" s="1"/>
  <c r="J1079" i="1"/>
  <c r="M1079" i="1" s="1"/>
  <c r="J1080" i="1"/>
  <c r="M1080" i="1" s="1"/>
  <c r="J1081" i="1"/>
  <c r="M1081" i="1" s="1"/>
  <c r="J1082" i="1"/>
  <c r="M1082" i="1" s="1"/>
  <c r="J1083" i="1"/>
  <c r="M1083" i="1" s="1"/>
  <c r="J1084" i="1"/>
  <c r="M1084" i="1" s="1"/>
  <c r="J1085" i="1"/>
  <c r="M1085" i="1" s="1"/>
  <c r="J1086" i="1"/>
  <c r="M1086" i="1" s="1"/>
  <c r="J1087" i="1"/>
  <c r="M1087" i="1" s="1"/>
  <c r="J1088" i="1"/>
  <c r="M1088" i="1" s="1"/>
  <c r="J1089" i="1"/>
  <c r="M1089" i="1" s="1"/>
  <c r="J1091" i="1"/>
  <c r="M1091" i="1" s="1"/>
  <c r="J1092" i="1"/>
  <c r="M1092" i="1" s="1"/>
  <c r="M1093" i="1"/>
  <c r="J1094" i="1"/>
  <c r="M1094" i="1" s="1"/>
  <c r="J1098" i="1"/>
  <c r="M1098" i="1" s="1"/>
  <c r="J1100" i="1"/>
  <c r="M1100" i="1" s="1"/>
  <c r="J1101" i="1"/>
  <c r="M1101" i="1" s="1"/>
  <c r="J1102" i="1"/>
  <c r="M1102" i="1" s="1"/>
  <c r="J1103" i="1"/>
  <c r="M1103" i="1" s="1"/>
  <c r="J991" i="1" l="1"/>
  <c r="M991" i="1" s="1"/>
  <c r="J978" i="1" l="1"/>
  <c r="M978" i="1" s="1"/>
  <c r="J630" i="2" l="1"/>
  <c r="M630" i="2" s="1"/>
  <c r="J631" i="2"/>
  <c r="M631" i="2" s="1"/>
  <c r="J632" i="2"/>
  <c r="M632" i="2" s="1"/>
  <c r="J633" i="2"/>
  <c r="M633" i="2" s="1"/>
  <c r="J634" i="2"/>
  <c r="M634" i="2" s="1"/>
  <c r="J635" i="2"/>
  <c r="M635" i="2" s="1"/>
  <c r="J636" i="2"/>
  <c r="M636" i="2" s="1"/>
  <c r="J637" i="2"/>
  <c r="M637" i="2" s="1"/>
  <c r="J638" i="2"/>
  <c r="M638" i="2" s="1"/>
  <c r="J639" i="2"/>
  <c r="M639" i="2" s="1"/>
  <c r="J640" i="2"/>
  <c r="M640" i="2" s="1"/>
  <c r="J641" i="2"/>
  <c r="M641" i="2" s="1"/>
  <c r="J642" i="2"/>
  <c r="M642" i="2" s="1"/>
  <c r="J643" i="2"/>
  <c r="M643" i="2" s="1"/>
  <c r="J644" i="2"/>
  <c r="M644" i="2" s="1"/>
  <c r="J645" i="2"/>
  <c r="M645" i="2" s="1"/>
  <c r="J646" i="2"/>
  <c r="M646" i="2" s="1"/>
  <c r="J647" i="2"/>
  <c r="M647" i="2" s="1"/>
  <c r="J648" i="2"/>
  <c r="M648" i="2" s="1"/>
  <c r="J649" i="2"/>
  <c r="M649" i="2" s="1"/>
  <c r="J650" i="2"/>
  <c r="M650" i="2" s="1"/>
  <c r="J651" i="2"/>
  <c r="M651" i="2" s="1"/>
  <c r="J652" i="2"/>
  <c r="M652" i="2" s="1"/>
  <c r="J653" i="2"/>
  <c r="M653" i="2" s="1"/>
  <c r="J654" i="2"/>
  <c r="M654" i="2" s="1"/>
  <c r="J655" i="2"/>
  <c r="M655" i="2" s="1"/>
  <c r="J656" i="2"/>
  <c r="M656" i="2" s="1"/>
  <c r="J657" i="2"/>
  <c r="M657" i="2" s="1"/>
  <c r="J658" i="2"/>
  <c r="M658" i="2" s="1"/>
  <c r="J659" i="2"/>
  <c r="M659" i="2" s="1"/>
  <c r="J660" i="2"/>
  <c r="M660" i="2" s="1"/>
  <c r="J661" i="2"/>
  <c r="M661" i="2" s="1"/>
  <c r="J662" i="2"/>
  <c r="M662" i="2" s="1"/>
  <c r="J663" i="2"/>
  <c r="M663" i="2" s="1"/>
  <c r="J664" i="2"/>
  <c r="M664" i="2" s="1"/>
  <c r="J665" i="2"/>
  <c r="M665" i="2" s="1"/>
  <c r="J666" i="2"/>
  <c r="M666" i="2" s="1"/>
  <c r="J980" i="1"/>
  <c r="M980" i="1" s="1"/>
  <c r="J981" i="1"/>
  <c r="M981" i="1" s="1"/>
  <c r="J982" i="1"/>
  <c r="M982" i="1" s="1"/>
  <c r="J983" i="1"/>
  <c r="M983" i="1" s="1"/>
  <c r="J984" i="1"/>
  <c r="M984" i="1" s="1"/>
  <c r="J985" i="1"/>
  <c r="M985" i="1" s="1"/>
  <c r="J986" i="1"/>
  <c r="M986" i="1" s="1"/>
  <c r="J987" i="1"/>
  <c r="M987" i="1" s="1"/>
  <c r="J988" i="1"/>
  <c r="M988" i="1" s="1"/>
  <c r="J989" i="1"/>
  <c r="M989" i="1" s="1"/>
  <c r="J990" i="1"/>
  <c r="M990" i="1" s="1"/>
  <c r="J992" i="1"/>
  <c r="M992" i="1" s="1"/>
  <c r="J993" i="1"/>
  <c r="M993" i="1" s="1"/>
  <c r="J994" i="1"/>
  <c r="M994" i="1" s="1"/>
  <c r="J995" i="1"/>
  <c r="M995" i="1" s="1"/>
  <c r="J996" i="1"/>
  <c r="M996" i="1" s="1"/>
  <c r="J997" i="1"/>
  <c r="M997" i="1" s="1"/>
  <c r="J998" i="1"/>
  <c r="M998" i="1" s="1"/>
  <c r="J999" i="1"/>
  <c r="M999" i="1" s="1"/>
  <c r="J1000" i="1"/>
  <c r="M1000" i="1" s="1"/>
  <c r="J1001" i="1"/>
  <c r="M1001" i="1" s="1"/>
  <c r="J1002" i="1"/>
  <c r="M1002" i="1" s="1"/>
  <c r="J1003" i="1"/>
  <c r="M1003" i="1" s="1"/>
  <c r="J1004" i="1"/>
  <c r="M1004" i="1" s="1"/>
  <c r="J1005" i="1"/>
  <c r="M1005" i="1" s="1"/>
  <c r="J1006" i="1"/>
  <c r="M1006" i="1" s="1"/>
  <c r="J1007" i="1"/>
  <c r="M1007" i="1" s="1"/>
  <c r="J1008" i="1"/>
  <c r="M1008" i="1" s="1"/>
  <c r="J1009" i="1"/>
  <c r="M1009" i="1" s="1"/>
  <c r="J1010" i="1"/>
  <c r="M1010" i="1" s="1"/>
  <c r="J1011" i="1"/>
  <c r="M1011" i="1" s="1"/>
  <c r="J1012" i="1"/>
  <c r="M1012" i="1" s="1"/>
  <c r="J1013" i="1"/>
  <c r="M1013" i="1" s="1"/>
  <c r="J1014" i="1"/>
  <c r="M1014" i="1" s="1"/>
  <c r="J1015" i="1"/>
  <c r="M1015" i="1" s="1"/>
  <c r="J1016" i="1"/>
  <c r="M1016" i="1" s="1"/>
  <c r="J1017" i="1"/>
  <c r="M1017" i="1" s="1"/>
  <c r="J1018" i="1"/>
  <c r="M1018" i="1" s="1"/>
  <c r="J1019" i="1"/>
  <c r="M1019" i="1" s="1"/>
  <c r="J1020" i="1"/>
  <c r="M1020" i="1" s="1"/>
  <c r="J1022" i="1"/>
  <c r="M1022" i="1" s="1"/>
  <c r="J1023" i="1"/>
  <c r="M1023" i="1" s="1"/>
  <c r="J1024" i="1"/>
  <c r="M1024" i="1" s="1"/>
  <c r="J1025" i="1"/>
  <c r="M1025" i="1" s="1"/>
  <c r="J1026" i="1"/>
  <c r="M1026" i="1" s="1"/>
  <c r="J1027" i="1"/>
  <c r="M1027" i="1" s="1"/>
  <c r="J1028" i="1"/>
  <c r="M1028" i="1" s="1"/>
  <c r="J1029" i="1"/>
  <c r="M1029" i="1" s="1"/>
  <c r="J1030" i="1"/>
  <c r="M1030" i="1" s="1"/>
  <c r="J1031" i="1"/>
  <c r="M1031" i="1" s="1"/>
  <c r="J1032" i="1"/>
  <c r="M1032" i="1" s="1"/>
  <c r="J1033" i="1"/>
  <c r="M1033" i="1" s="1"/>
  <c r="J1034" i="1"/>
  <c r="M1034" i="1" s="1"/>
  <c r="J1035" i="1"/>
  <c r="M1035" i="1" s="1"/>
  <c r="J1037" i="1"/>
  <c r="M1037" i="1" s="1"/>
  <c r="J1038" i="1"/>
  <c r="M1038" i="1" s="1"/>
  <c r="J1039" i="1"/>
  <c r="M1039" i="1" s="1"/>
  <c r="J1040" i="1"/>
  <c r="M1040" i="1" s="1"/>
  <c r="J1041" i="1"/>
  <c r="M1041" i="1" s="1"/>
  <c r="J1042" i="1"/>
  <c r="M1042" i="1" s="1"/>
  <c r="J968" i="1" l="1"/>
  <c r="M968" i="1" s="1"/>
  <c r="J958" i="1" l="1"/>
  <c r="M958" i="1" s="1"/>
  <c r="J959" i="1"/>
  <c r="M959" i="1" s="1"/>
  <c r="J960" i="1"/>
  <c r="M960" i="1" s="1"/>
  <c r="J961" i="1"/>
  <c r="M961" i="1" s="1"/>
  <c r="J962" i="1"/>
  <c r="M962" i="1" s="1"/>
  <c r="J963" i="1"/>
  <c r="M963" i="1" s="1"/>
  <c r="J964" i="1"/>
  <c r="M964" i="1" s="1"/>
  <c r="J965" i="1"/>
  <c r="M965" i="1" s="1"/>
  <c r="J966" i="1"/>
  <c r="M966" i="1" s="1"/>
  <c r="J967" i="1"/>
  <c r="M967" i="1" s="1"/>
  <c r="J969" i="1"/>
  <c r="M969" i="1" s="1"/>
  <c r="J970" i="1"/>
  <c r="M970" i="1" s="1"/>
  <c r="J971" i="1"/>
  <c r="M971" i="1" s="1"/>
  <c r="J972" i="1"/>
  <c r="M972" i="1" s="1"/>
  <c r="J973" i="1"/>
  <c r="M973" i="1" s="1"/>
  <c r="J974" i="1"/>
  <c r="M974" i="1" s="1"/>
  <c r="J975" i="1"/>
  <c r="M975" i="1" s="1"/>
  <c r="J976" i="1"/>
  <c r="M976" i="1" s="1"/>
  <c r="J977" i="1"/>
  <c r="M977" i="1" s="1"/>
  <c r="J979" i="1"/>
  <c r="M979" i="1" s="1"/>
  <c r="J953" i="1"/>
  <c r="M953" i="1" s="1"/>
  <c r="J954" i="1"/>
  <c r="M954" i="1" s="1"/>
  <c r="J955" i="1"/>
  <c r="M955" i="1" s="1"/>
  <c r="J956" i="1"/>
  <c r="M956" i="1" s="1"/>
  <c r="J957" i="1"/>
  <c r="M957" i="1" s="1"/>
  <c r="J599" i="2"/>
  <c r="M599" i="2" s="1"/>
  <c r="J594" i="2"/>
  <c r="M594" i="2" s="1"/>
  <c r="J589" i="2"/>
  <c r="M589" i="2" s="1"/>
  <c r="J941" i="1" l="1"/>
  <c r="M941" i="1" s="1"/>
  <c r="J578" i="2"/>
  <c r="M578" i="2" s="1"/>
  <c r="J921" i="1" l="1"/>
  <c r="M921" i="1" s="1"/>
  <c r="J572" i="2"/>
  <c r="M572" i="2" s="1"/>
  <c r="J567" i="2"/>
  <c r="M567" i="2" s="1"/>
  <c r="J906" i="1" l="1"/>
  <c r="M906" i="1" s="1"/>
  <c r="J908" i="1"/>
  <c r="M908" i="1" s="1"/>
  <c r="J919" i="1"/>
  <c r="M919" i="1" s="1"/>
  <c r="J920" i="1"/>
  <c r="M920" i="1" s="1"/>
  <c r="J922" i="1"/>
  <c r="M922" i="1" s="1"/>
  <c r="J923" i="1"/>
  <c r="M923" i="1" s="1"/>
  <c r="J924" i="1"/>
  <c r="M924" i="1" s="1"/>
  <c r="J925" i="1"/>
  <c r="M925" i="1" s="1"/>
  <c r="J926" i="1"/>
  <c r="M926" i="1" s="1"/>
  <c r="J927" i="1"/>
  <c r="M927" i="1" s="1"/>
  <c r="J928" i="1"/>
  <c r="M928" i="1" s="1"/>
  <c r="J929" i="1"/>
  <c r="M929" i="1" s="1"/>
  <c r="J930" i="1"/>
  <c r="M930" i="1" s="1"/>
  <c r="J931" i="1"/>
  <c r="M931" i="1" s="1"/>
  <c r="J932" i="1"/>
  <c r="M932" i="1" s="1"/>
  <c r="J933" i="1"/>
  <c r="M933" i="1" s="1"/>
  <c r="J934" i="1"/>
  <c r="M934" i="1" s="1"/>
  <c r="J935" i="1"/>
  <c r="M935" i="1" s="1"/>
  <c r="J936" i="1"/>
  <c r="M936" i="1" s="1"/>
  <c r="J937" i="1"/>
  <c r="M937" i="1" s="1"/>
  <c r="J938" i="1"/>
  <c r="M938" i="1" s="1"/>
  <c r="J939" i="1"/>
  <c r="M939" i="1" s="1"/>
  <c r="J940" i="1"/>
  <c r="M940" i="1" s="1"/>
  <c r="J942" i="1"/>
  <c r="M942" i="1" s="1"/>
  <c r="J943" i="1"/>
  <c r="M943" i="1" s="1"/>
  <c r="J944" i="1"/>
  <c r="M944" i="1" s="1"/>
  <c r="J945" i="1"/>
  <c r="M945" i="1" s="1"/>
  <c r="J946" i="1"/>
  <c r="M946" i="1" s="1"/>
  <c r="J947" i="1"/>
  <c r="M947" i="1" s="1"/>
  <c r="J948" i="1"/>
  <c r="M948" i="1" s="1"/>
  <c r="J949" i="1"/>
  <c r="M949" i="1" s="1"/>
  <c r="J950" i="1"/>
  <c r="M950" i="1" s="1"/>
  <c r="J951" i="1"/>
  <c r="M951" i="1" s="1"/>
  <c r="J952" i="1"/>
  <c r="M952" i="1" s="1"/>
  <c r="J900" i="1"/>
  <c r="M900" i="1" s="1"/>
  <c r="J901" i="1"/>
  <c r="M901" i="1" s="1"/>
  <c r="J902" i="1"/>
  <c r="M902" i="1" s="1"/>
  <c r="J903" i="1"/>
  <c r="M903" i="1" s="1"/>
  <c r="J904" i="1"/>
  <c r="M904" i="1" s="1"/>
  <c r="J905" i="1"/>
  <c r="M905" i="1" s="1"/>
  <c r="J907" i="1"/>
  <c r="M907" i="1" s="1"/>
  <c r="J909" i="1"/>
  <c r="M909" i="1" s="1"/>
  <c r="J910" i="1"/>
  <c r="M910" i="1" s="1"/>
  <c r="J911" i="1"/>
  <c r="M911" i="1" s="1"/>
  <c r="J912" i="1"/>
  <c r="M912" i="1" s="1"/>
  <c r="J913" i="1"/>
  <c r="M913" i="1" s="1"/>
  <c r="J914" i="1"/>
  <c r="M914" i="1" s="1"/>
  <c r="J915" i="1"/>
  <c r="M915" i="1" s="1"/>
  <c r="J916" i="1"/>
  <c r="M916" i="1" s="1"/>
  <c r="J917" i="1"/>
  <c r="M917" i="1" s="1"/>
  <c r="J918" i="1"/>
  <c r="M918" i="1" s="1"/>
  <c r="J533" i="2" l="1"/>
  <c r="M533" i="2" s="1"/>
  <c r="J534" i="2"/>
  <c r="M534" i="2" s="1"/>
  <c r="J535" i="2"/>
  <c r="M535" i="2" s="1"/>
  <c r="J536" i="2"/>
  <c r="M536" i="2" s="1"/>
  <c r="J537" i="2"/>
  <c r="M537" i="2" s="1"/>
  <c r="J538" i="2"/>
  <c r="M538" i="2" s="1"/>
  <c r="J539" i="2"/>
  <c r="M539" i="2" s="1"/>
  <c r="J540" i="2"/>
  <c r="M540" i="2" s="1"/>
  <c r="J541" i="2"/>
  <c r="M541" i="2" s="1"/>
  <c r="J542" i="2"/>
  <c r="M542" i="2" s="1"/>
  <c r="J543" i="2"/>
  <c r="M543" i="2" s="1"/>
  <c r="J544" i="2"/>
  <c r="M544" i="2" s="1"/>
  <c r="J545" i="2"/>
  <c r="M545" i="2" s="1"/>
  <c r="J546" i="2"/>
  <c r="M546" i="2" s="1"/>
  <c r="J547" i="2"/>
  <c r="M547" i="2" s="1"/>
  <c r="J548" i="2"/>
  <c r="M548" i="2" s="1"/>
  <c r="J549" i="2"/>
  <c r="M549" i="2" s="1"/>
  <c r="J550" i="2"/>
  <c r="M550" i="2" s="1"/>
  <c r="J551" i="2"/>
  <c r="M551" i="2" s="1"/>
  <c r="J552" i="2"/>
  <c r="M552" i="2" s="1"/>
  <c r="J553" i="2"/>
  <c r="M553" i="2" s="1"/>
  <c r="J554" i="2"/>
  <c r="M554" i="2" s="1"/>
  <c r="J555" i="2"/>
  <c r="M555" i="2" s="1"/>
  <c r="J556" i="2"/>
  <c r="M556" i="2" s="1"/>
  <c r="J557" i="2"/>
  <c r="M557" i="2" s="1"/>
  <c r="J558" i="2"/>
  <c r="M558" i="2" s="1"/>
  <c r="J559" i="2"/>
  <c r="M559" i="2" s="1"/>
  <c r="J560" i="2"/>
  <c r="M560" i="2" s="1"/>
  <c r="J561" i="2"/>
  <c r="M561" i="2" s="1"/>
  <c r="J562" i="2"/>
  <c r="M562" i="2" s="1"/>
  <c r="J563" i="2"/>
  <c r="M563" i="2" s="1"/>
  <c r="J564" i="2"/>
  <c r="M564" i="2" s="1"/>
  <c r="J565" i="2"/>
  <c r="M565" i="2" s="1"/>
  <c r="J566" i="2"/>
  <c r="M566" i="2" s="1"/>
  <c r="J568" i="2"/>
  <c r="M568" i="2" s="1"/>
  <c r="J569" i="2"/>
  <c r="M569" i="2" s="1"/>
  <c r="J570" i="2"/>
  <c r="M570" i="2" s="1"/>
  <c r="J571" i="2"/>
  <c r="M571" i="2" s="1"/>
  <c r="J573" i="2"/>
  <c r="M573" i="2" s="1"/>
  <c r="J574" i="2"/>
  <c r="M574" i="2" s="1"/>
  <c r="J575" i="2"/>
  <c r="M575" i="2" s="1"/>
  <c r="J576" i="2"/>
  <c r="M576" i="2" s="1"/>
  <c r="J577" i="2"/>
  <c r="M577" i="2" s="1"/>
  <c r="J579" i="2"/>
  <c r="M579" i="2" s="1"/>
  <c r="J580" i="2"/>
  <c r="M580" i="2" s="1"/>
  <c r="J581" i="2"/>
  <c r="M581" i="2" s="1"/>
  <c r="J582" i="2"/>
  <c r="M582" i="2" s="1"/>
  <c r="J583" i="2"/>
  <c r="M583" i="2" s="1"/>
  <c r="J584" i="2"/>
  <c r="M584" i="2" s="1"/>
  <c r="J585" i="2"/>
  <c r="M585" i="2" s="1"/>
  <c r="J586" i="2"/>
  <c r="M586" i="2" s="1"/>
  <c r="J587" i="2"/>
  <c r="M587" i="2" s="1"/>
  <c r="J588" i="2"/>
  <c r="M588" i="2" s="1"/>
  <c r="J590" i="2"/>
  <c r="M590" i="2" s="1"/>
  <c r="J591" i="2"/>
  <c r="M591" i="2" s="1"/>
  <c r="J592" i="2"/>
  <c r="M592" i="2" s="1"/>
  <c r="J593" i="2"/>
  <c r="M593" i="2" s="1"/>
  <c r="J595" i="2"/>
  <c r="M595" i="2" s="1"/>
  <c r="J596" i="2"/>
  <c r="M596" i="2" s="1"/>
  <c r="J597" i="2"/>
  <c r="M597" i="2" s="1"/>
  <c r="J598" i="2"/>
  <c r="M598" i="2" s="1"/>
  <c r="J600" i="2"/>
  <c r="M600" i="2" s="1"/>
  <c r="J601" i="2"/>
  <c r="M601" i="2" s="1"/>
  <c r="J602" i="2"/>
  <c r="M602" i="2" s="1"/>
  <c r="J603" i="2"/>
  <c r="M603" i="2" s="1"/>
  <c r="J604" i="2"/>
  <c r="M604" i="2" s="1"/>
  <c r="J605" i="2"/>
  <c r="M605" i="2" s="1"/>
  <c r="J606" i="2"/>
  <c r="M606" i="2" s="1"/>
  <c r="J607" i="2"/>
  <c r="M607" i="2" s="1"/>
  <c r="J608" i="2"/>
  <c r="M608" i="2" s="1"/>
  <c r="J609" i="2"/>
  <c r="M609" i="2" s="1"/>
  <c r="J610" i="2"/>
  <c r="M610" i="2" s="1"/>
  <c r="J611" i="2"/>
  <c r="M611" i="2" s="1"/>
  <c r="J612" i="2"/>
  <c r="M612" i="2" s="1"/>
  <c r="J613" i="2"/>
  <c r="M613" i="2" s="1"/>
  <c r="J614" i="2"/>
  <c r="M614" i="2" s="1"/>
  <c r="J615" i="2"/>
  <c r="M615" i="2" s="1"/>
  <c r="J616" i="2"/>
  <c r="M616" i="2" s="1"/>
  <c r="J617" i="2"/>
  <c r="M617" i="2" s="1"/>
  <c r="J618" i="2"/>
  <c r="M618" i="2" s="1"/>
  <c r="J619" i="2"/>
  <c r="M619" i="2" s="1"/>
  <c r="J620" i="2"/>
  <c r="M620" i="2" s="1"/>
  <c r="J621" i="2"/>
  <c r="M621" i="2" s="1"/>
  <c r="J622" i="2"/>
  <c r="M622" i="2" s="1"/>
  <c r="J623" i="2"/>
  <c r="M623" i="2" s="1"/>
  <c r="J624" i="2"/>
  <c r="M624" i="2" s="1"/>
  <c r="J625" i="2"/>
  <c r="M625" i="2" s="1"/>
  <c r="J626" i="2"/>
  <c r="M626" i="2" s="1"/>
  <c r="J627" i="2"/>
  <c r="M627" i="2" s="1"/>
  <c r="J628" i="2"/>
  <c r="M628" i="2" s="1"/>
  <c r="J629" i="2"/>
  <c r="M629" i="2" s="1"/>
  <c r="J871" i="1"/>
  <c r="M871" i="1" s="1"/>
  <c r="J521" i="2" l="1"/>
  <c r="M521" i="2" s="1"/>
  <c r="J844" i="1"/>
  <c r="M844" i="1" s="1"/>
  <c r="J854" i="1"/>
  <c r="M854" i="1" s="1"/>
  <c r="J855" i="1"/>
  <c r="M855" i="1" s="1"/>
  <c r="J856" i="1"/>
  <c r="M856" i="1" s="1"/>
  <c r="J857" i="1"/>
  <c r="M857" i="1" s="1"/>
  <c r="J858" i="1"/>
  <c r="M858" i="1" s="1"/>
  <c r="J859" i="1"/>
  <c r="M859" i="1" s="1"/>
  <c r="J860" i="1"/>
  <c r="M860" i="1" s="1"/>
  <c r="J861" i="1"/>
  <c r="M861" i="1" s="1"/>
  <c r="J862" i="1"/>
  <c r="M862" i="1" s="1"/>
  <c r="J863" i="1"/>
  <c r="M863" i="1" s="1"/>
  <c r="J864" i="1"/>
  <c r="M864" i="1" s="1"/>
  <c r="J865" i="1"/>
  <c r="M865" i="1" s="1"/>
  <c r="J866" i="1"/>
  <c r="M866" i="1" s="1"/>
  <c r="J867" i="1"/>
  <c r="M867" i="1" s="1"/>
  <c r="J868" i="1"/>
  <c r="M868" i="1" s="1"/>
  <c r="J869" i="1"/>
  <c r="M869" i="1" s="1"/>
  <c r="J870" i="1"/>
  <c r="M870" i="1" s="1"/>
  <c r="J872" i="1"/>
  <c r="M872" i="1" s="1"/>
  <c r="J873" i="1"/>
  <c r="M873" i="1" s="1"/>
  <c r="J874" i="1"/>
  <c r="M874" i="1" s="1"/>
  <c r="J875" i="1"/>
  <c r="M875" i="1" s="1"/>
  <c r="J876" i="1"/>
  <c r="M876" i="1" s="1"/>
  <c r="J877" i="1"/>
  <c r="M877" i="1" s="1"/>
  <c r="J878" i="1"/>
  <c r="M878" i="1" s="1"/>
  <c r="J879" i="1"/>
  <c r="M879" i="1" s="1"/>
  <c r="J880" i="1"/>
  <c r="M880" i="1" s="1"/>
  <c r="J881" i="1"/>
  <c r="M881" i="1" s="1"/>
  <c r="J882" i="1"/>
  <c r="M882" i="1" s="1"/>
  <c r="J883" i="1"/>
  <c r="M883" i="1" s="1"/>
  <c r="J884" i="1"/>
  <c r="M884" i="1" s="1"/>
  <c r="J885" i="1"/>
  <c r="M885" i="1" s="1"/>
  <c r="J886" i="1"/>
  <c r="M886" i="1" s="1"/>
  <c r="J887" i="1"/>
  <c r="M887" i="1" s="1"/>
  <c r="J888" i="1"/>
  <c r="M888" i="1" s="1"/>
  <c r="J889" i="1"/>
  <c r="M889" i="1" s="1"/>
  <c r="J890" i="1"/>
  <c r="M890" i="1" s="1"/>
  <c r="J891" i="1"/>
  <c r="M891" i="1" s="1"/>
  <c r="J892" i="1"/>
  <c r="M892" i="1" s="1"/>
  <c r="J893" i="1"/>
  <c r="M893" i="1" s="1"/>
  <c r="J894" i="1"/>
  <c r="M894" i="1" s="1"/>
  <c r="J895" i="1"/>
  <c r="M895" i="1" s="1"/>
  <c r="J896" i="1"/>
  <c r="M896" i="1" s="1"/>
  <c r="J897" i="1"/>
  <c r="M897" i="1" s="1"/>
  <c r="J898" i="1"/>
  <c r="M898" i="1" s="1"/>
  <c r="J899" i="1"/>
  <c r="M899" i="1" s="1"/>
  <c r="J839" i="1" l="1"/>
  <c r="M839" i="1" s="1"/>
  <c r="J831" i="1"/>
  <c r="M831" i="1" s="1"/>
  <c r="J825" i="1" l="1"/>
  <c r="M825" i="1" s="1"/>
  <c r="J811" i="1"/>
  <c r="M811" i="1" s="1"/>
  <c r="J809" i="1"/>
  <c r="M809" i="1" s="1"/>
  <c r="J798" i="1" l="1"/>
  <c r="M798" i="1" s="1"/>
  <c r="J785" i="1" l="1"/>
  <c r="J470" i="2" l="1"/>
  <c r="M470" i="2" s="1"/>
  <c r="J471" i="2"/>
  <c r="M471" i="2" s="1"/>
  <c r="J472" i="2"/>
  <c r="M472" i="2" s="1"/>
  <c r="J473" i="2"/>
  <c r="M473" i="2" s="1"/>
  <c r="J474" i="2"/>
  <c r="M474" i="2" s="1"/>
  <c r="J475" i="2"/>
  <c r="M475" i="2" s="1"/>
  <c r="J476" i="2"/>
  <c r="M476" i="2" s="1"/>
  <c r="J477" i="2"/>
  <c r="M477" i="2" s="1"/>
  <c r="J478" i="2"/>
  <c r="M478" i="2" s="1"/>
  <c r="J479" i="2"/>
  <c r="M479" i="2" s="1"/>
  <c r="J480" i="2"/>
  <c r="M480" i="2" s="1"/>
  <c r="J481" i="2"/>
  <c r="M481" i="2" s="1"/>
  <c r="J482" i="2"/>
  <c r="M482" i="2" s="1"/>
  <c r="J483" i="2"/>
  <c r="M483" i="2" s="1"/>
  <c r="J484" i="2"/>
  <c r="M484" i="2" s="1"/>
  <c r="J485" i="2"/>
  <c r="M485" i="2" s="1"/>
  <c r="J486" i="2"/>
  <c r="M486" i="2" s="1"/>
  <c r="J487" i="2"/>
  <c r="M487" i="2" s="1"/>
  <c r="J488" i="2"/>
  <c r="M488" i="2" s="1"/>
  <c r="J489" i="2"/>
  <c r="M489" i="2" s="1"/>
  <c r="J490" i="2"/>
  <c r="M490" i="2" s="1"/>
  <c r="J491" i="2"/>
  <c r="M491" i="2" s="1"/>
  <c r="J492" i="2"/>
  <c r="M492" i="2" s="1"/>
  <c r="J493" i="2"/>
  <c r="M493" i="2" s="1"/>
  <c r="J494" i="2"/>
  <c r="M494" i="2" s="1"/>
  <c r="J495" i="2"/>
  <c r="M495" i="2" s="1"/>
  <c r="J496" i="2"/>
  <c r="M496" i="2" s="1"/>
  <c r="J497" i="2"/>
  <c r="M497" i="2" s="1"/>
  <c r="J498" i="2"/>
  <c r="M498" i="2" s="1"/>
  <c r="J499" i="2"/>
  <c r="M499" i="2" s="1"/>
  <c r="J500" i="2"/>
  <c r="M500" i="2" s="1"/>
  <c r="J501" i="2"/>
  <c r="M501" i="2" s="1"/>
  <c r="J502" i="2"/>
  <c r="M502" i="2" s="1"/>
  <c r="J503" i="2"/>
  <c r="M503" i="2" s="1"/>
  <c r="J504" i="2"/>
  <c r="M504" i="2" s="1"/>
  <c r="J505" i="2"/>
  <c r="M505" i="2" s="1"/>
  <c r="J506" i="2"/>
  <c r="M506" i="2" s="1"/>
  <c r="J507" i="2"/>
  <c r="M507" i="2" s="1"/>
  <c r="J508" i="2"/>
  <c r="M508" i="2" s="1"/>
  <c r="J509" i="2"/>
  <c r="M509" i="2" s="1"/>
  <c r="J510" i="2"/>
  <c r="M510" i="2" s="1"/>
  <c r="J511" i="2"/>
  <c r="M511" i="2" s="1"/>
  <c r="J512" i="2"/>
  <c r="M512" i="2" s="1"/>
  <c r="J513" i="2"/>
  <c r="M513" i="2" s="1"/>
  <c r="J514" i="2"/>
  <c r="M514" i="2" s="1"/>
  <c r="J515" i="2"/>
  <c r="M515" i="2" s="1"/>
  <c r="J516" i="2"/>
  <c r="M516" i="2" s="1"/>
  <c r="J517" i="2"/>
  <c r="M517" i="2" s="1"/>
  <c r="J518" i="2"/>
  <c r="M518" i="2" s="1"/>
  <c r="J519" i="2"/>
  <c r="M519" i="2" s="1"/>
  <c r="J520" i="2"/>
  <c r="M520" i="2" s="1"/>
  <c r="J522" i="2"/>
  <c r="M522" i="2" s="1"/>
  <c r="J523" i="2"/>
  <c r="M523" i="2" s="1"/>
  <c r="J524" i="2"/>
  <c r="M524" i="2" s="1"/>
  <c r="J525" i="2"/>
  <c r="M525" i="2" s="1"/>
  <c r="J526" i="2"/>
  <c r="M526" i="2" s="1"/>
  <c r="J527" i="2"/>
  <c r="M527" i="2" s="1"/>
  <c r="J528" i="2"/>
  <c r="M528" i="2" s="1"/>
  <c r="J529" i="2"/>
  <c r="M529" i="2" s="1"/>
  <c r="J530" i="2"/>
  <c r="M530" i="2" s="1"/>
  <c r="J531" i="2"/>
  <c r="M531" i="2" s="1"/>
  <c r="J532" i="2"/>
  <c r="M532" i="2" s="1"/>
  <c r="J763" i="1" l="1"/>
  <c r="M763" i="1" s="1"/>
  <c r="J751" i="1"/>
  <c r="M751" i="1" s="1"/>
  <c r="J749" i="1"/>
  <c r="M749" i="1" s="1"/>
  <c r="J726" i="1" l="1"/>
  <c r="M726" i="1" s="1"/>
  <c r="J727" i="1"/>
  <c r="M727" i="1" s="1"/>
  <c r="J728" i="1"/>
  <c r="M728" i="1" s="1"/>
  <c r="J729" i="1"/>
  <c r="M729" i="1" s="1"/>
  <c r="J730" i="1"/>
  <c r="M730" i="1" s="1"/>
  <c r="J731" i="1"/>
  <c r="M731" i="1" s="1"/>
  <c r="J732" i="1"/>
  <c r="M732" i="1" s="1"/>
  <c r="J733" i="1"/>
  <c r="M733" i="1" s="1"/>
  <c r="J734" i="1"/>
  <c r="M734" i="1" s="1"/>
  <c r="J735" i="1"/>
  <c r="M735" i="1" s="1"/>
  <c r="J736" i="1"/>
  <c r="M736" i="1" s="1"/>
  <c r="J737" i="1"/>
  <c r="M737" i="1" s="1"/>
  <c r="J738" i="1"/>
  <c r="M738" i="1" s="1"/>
  <c r="J739" i="1"/>
  <c r="M739" i="1" s="1"/>
  <c r="J740" i="1"/>
  <c r="M740" i="1" s="1"/>
  <c r="J741" i="1"/>
  <c r="M741" i="1" s="1"/>
  <c r="J742" i="1"/>
  <c r="M742" i="1" s="1"/>
  <c r="J743" i="1"/>
  <c r="M743" i="1" s="1"/>
  <c r="J744" i="1"/>
  <c r="M744" i="1" s="1"/>
  <c r="J745" i="1"/>
  <c r="M745" i="1" s="1"/>
  <c r="J746" i="1"/>
  <c r="M746" i="1" s="1"/>
  <c r="J747" i="1"/>
  <c r="M747" i="1" s="1"/>
  <c r="J748" i="1"/>
  <c r="M748" i="1" s="1"/>
  <c r="J750" i="1"/>
  <c r="M750" i="1" s="1"/>
  <c r="J752" i="1"/>
  <c r="M752" i="1" s="1"/>
  <c r="J753" i="1"/>
  <c r="M753" i="1" s="1"/>
  <c r="J754" i="1"/>
  <c r="M754" i="1" s="1"/>
  <c r="J755" i="1"/>
  <c r="M755" i="1" s="1"/>
  <c r="J756" i="1"/>
  <c r="M756" i="1" s="1"/>
  <c r="J757" i="1"/>
  <c r="M757" i="1" s="1"/>
  <c r="J758" i="1"/>
  <c r="M758" i="1" s="1"/>
  <c r="J759" i="1"/>
  <c r="M759" i="1" s="1"/>
  <c r="J760" i="1"/>
  <c r="M760" i="1" s="1"/>
  <c r="J761" i="1"/>
  <c r="M761" i="1" s="1"/>
  <c r="J762" i="1"/>
  <c r="M762" i="1" s="1"/>
  <c r="J764" i="1"/>
  <c r="M764" i="1" s="1"/>
  <c r="J765" i="1"/>
  <c r="M765" i="1" s="1"/>
  <c r="J766" i="1"/>
  <c r="M766" i="1" s="1"/>
  <c r="J767" i="1"/>
  <c r="M767" i="1" s="1"/>
  <c r="J768" i="1"/>
  <c r="M768" i="1" s="1"/>
  <c r="J769" i="1"/>
  <c r="M769" i="1" s="1"/>
  <c r="J770" i="1"/>
  <c r="M770" i="1" s="1"/>
  <c r="J771" i="1"/>
  <c r="M771" i="1" s="1"/>
  <c r="J772" i="1"/>
  <c r="M772" i="1" s="1"/>
  <c r="J773" i="1"/>
  <c r="M773" i="1" s="1"/>
  <c r="J774" i="1"/>
  <c r="M774" i="1" s="1"/>
  <c r="J775" i="1"/>
  <c r="M775" i="1" s="1"/>
  <c r="J776" i="1"/>
  <c r="M776" i="1" s="1"/>
  <c r="J777" i="1"/>
  <c r="M777" i="1" s="1"/>
  <c r="J778" i="1"/>
  <c r="M778" i="1" s="1"/>
  <c r="J779" i="1"/>
  <c r="M779" i="1" s="1"/>
  <c r="J780" i="1"/>
  <c r="M780" i="1" s="1"/>
  <c r="J781" i="1"/>
  <c r="M781" i="1" s="1"/>
  <c r="J782" i="1"/>
  <c r="M782" i="1" s="1"/>
  <c r="J783" i="1"/>
  <c r="M783" i="1" s="1"/>
  <c r="J784" i="1"/>
  <c r="M784" i="1" s="1"/>
  <c r="M785" i="1"/>
  <c r="J786" i="1"/>
  <c r="M786" i="1" s="1"/>
  <c r="J787" i="1"/>
  <c r="M787" i="1" s="1"/>
  <c r="J788" i="1"/>
  <c r="M788" i="1" s="1"/>
  <c r="J789" i="1"/>
  <c r="M789" i="1" s="1"/>
  <c r="J790" i="1"/>
  <c r="M790" i="1" s="1"/>
  <c r="J791" i="1"/>
  <c r="M791" i="1" s="1"/>
  <c r="J792" i="1"/>
  <c r="M792" i="1" s="1"/>
  <c r="J793" i="1"/>
  <c r="M793" i="1" s="1"/>
  <c r="J794" i="1"/>
  <c r="M794" i="1" s="1"/>
  <c r="J795" i="1"/>
  <c r="M795" i="1" s="1"/>
  <c r="J796" i="1"/>
  <c r="M796" i="1" s="1"/>
  <c r="J797" i="1"/>
  <c r="M797" i="1" s="1"/>
  <c r="J799" i="1"/>
  <c r="M799" i="1" s="1"/>
  <c r="J800" i="1"/>
  <c r="M800" i="1" s="1"/>
  <c r="J801" i="1"/>
  <c r="M801" i="1" s="1"/>
  <c r="J802" i="1"/>
  <c r="M802" i="1" s="1"/>
  <c r="J803" i="1"/>
  <c r="M803" i="1" s="1"/>
  <c r="J804" i="1"/>
  <c r="M804" i="1" s="1"/>
  <c r="J805" i="1"/>
  <c r="M805" i="1" s="1"/>
  <c r="J806" i="1"/>
  <c r="M806" i="1" s="1"/>
  <c r="J807" i="1"/>
  <c r="M807" i="1" s="1"/>
  <c r="J808" i="1"/>
  <c r="M808" i="1" s="1"/>
  <c r="J810" i="1"/>
  <c r="M810" i="1" s="1"/>
  <c r="J812" i="1"/>
  <c r="M812" i="1" s="1"/>
  <c r="J813" i="1"/>
  <c r="M813" i="1" s="1"/>
  <c r="J814" i="1"/>
  <c r="M814" i="1" s="1"/>
  <c r="J815" i="1"/>
  <c r="M815" i="1" s="1"/>
  <c r="J816" i="1"/>
  <c r="M816" i="1" s="1"/>
  <c r="J817" i="1"/>
  <c r="M817" i="1" s="1"/>
  <c r="J818" i="1"/>
  <c r="M818" i="1" s="1"/>
  <c r="J819" i="1"/>
  <c r="M819" i="1" s="1"/>
  <c r="J820" i="1"/>
  <c r="M820" i="1" s="1"/>
  <c r="J821" i="1"/>
  <c r="M821" i="1" s="1"/>
  <c r="J822" i="1"/>
  <c r="M822" i="1" s="1"/>
  <c r="J823" i="1"/>
  <c r="M823" i="1" s="1"/>
  <c r="J824" i="1"/>
  <c r="M824" i="1" s="1"/>
  <c r="J826" i="1"/>
  <c r="M826" i="1" s="1"/>
  <c r="J827" i="1"/>
  <c r="M827" i="1" s="1"/>
  <c r="J828" i="1"/>
  <c r="M828" i="1" s="1"/>
  <c r="J829" i="1"/>
  <c r="M829" i="1" s="1"/>
  <c r="J830" i="1"/>
  <c r="M830" i="1" s="1"/>
  <c r="J832" i="1"/>
  <c r="M832" i="1" s="1"/>
  <c r="J833" i="1"/>
  <c r="M833" i="1" s="1"/>
  <c r="J834" i="1"/>
  <c r="M834" i="1" s="1"/>
  <c r="J835" i="1"/>
  <c r="M835" i="1" s="1"/>
  <c r="J836" i="1"/>
  <c r="M836" i="1" s="1"/>
  <c r="J837" i="1"/>
  <c r="M837" i="1" s="1"/>
  <c r="J838" i="1"/>
  <c r="M838" i="1" s="1"/>
  <c r="J840" i="1"/>
  <c r="M840" i="1" s="1"/>
  <c r="J841" i="1"/>
  <c r="M841" i="1" s="1"/>
  <c r="J842" i="1"/>
  <c r="M842" i="1" s="1"/>
  <c r="J843" i="1"/>
  <c r="M843" i="1" s="1"/>
  <c r="J845" i="1"/>
  <c r="M845" i="1" s="1"/>
  <c r="J846" i="1"/>
  <c r="M846" i="1" s="1"/>
  <c r="J847" i="1"/>
  <c r="M847" i="1" s="1"/>
  <c r="J848" i="1"/>
  <c r="M848" i="1" s="1"/>
  <c r="J849" i="1"/>
  <c r="M849" i="1" s="1"/>
  <c r="J850" i="1"/>
  <c r="M850" i="1" s="1"/>
  <c r="J851" i="1"/>
  <c r="M851" i="1" s="1"/>
  <c r="J852" i="1"/>
  <c r="M852" i="1" s="1"/>
  <c r="J853" i="1"/>
  <c r="M853" i="1" s="1"/>
  <c r="J716" i="1"/>
  <c r="M716" i="1" s="1"/>
  <c r="J717" i="1"/>
  <c r="M717" i="1" s="1"/>
  <c r="J718" i="1"/>
  <c r="M718" i="1" s="1"/>
  <c r="J719" i="1"/>
  <c r="M719" i="1" s="1"/>
  <c r="J720" i="1"/>
  <c r="M720" i="1" s="1"/>
  <c r="J721" i="1"/>
  <c r="M721" i="1" s="1"/>
  <c r="J722" i="1"/>
  <c r="M722" i="1" s="1"/>
  <c r="J723" i="1"/>
  <c r="M723" i="1" s="1"/>
  <c r="J724" i="1"/>
  <c r="M724" i="1" s="1"/>
  <c r="J725" i="1"/>
  <c r="M725" i="1" s="1"/>
  <c r="J705" i="1" l="1"/>
  <c r="J405" i="2"/>
  <c r="J415" i="2"/>
  <c r="M415" i="2" s="1"/>
  <c r="J416" i="2"/>
  <c r="M416" i="2" s="1"/>
  <c r="J417" i="2"/>
  <c r="M417" i="2" s="1"/>
  <c r="J412" i="2"/>
  <c r="M412" i="2" s="1"/>
  <c r="J407" i="2"/>
  <c r="M407" i="2" s="1"/>
  <c r="J408" i="2"/>
  <c r="M408" i="2" s="1"/>
  <c r="J409" i="2"/>
  <c r="M409" i="2" s="1"/>
  <c r="J689" i="1"/>
  <c r="M689" i="1" s="1"/>
  <c r="J403" i="2" l="1"/>
  <c r="M403" i="2" s="1"/>
  <c r="J401" i="2"/>
  <c r="M401" i="2" s="1"/>
  <c r="J397" i="2"/>
  <c r="M397" i="2" s="1"/>
  <c r="J398" i="2"/>
  <c r="M398" i="2" s="1"/>
  <c r="J395" i="2"/>
  <c r="M395" i="2" s="1"/>
  <c r="J392" i="2"/>
  <c r="M392" i="2" s="1"/>
  <c r="J393" i="2"/>
  <c r="M393" i="2" s="1"/>
  <c r="J389" i="2"/>
  <c r="M389" i="2" s="1"/>
  <c r="J688" i="1" l="1"/>
  <c r="M688" i="1" s="1"/>
  <c r="J690" i="1"/>
  <c r="M690" i="1" s="1"/>
  <c r="J691" i="1"/>
  <c r="M691" i="1" s="1"/>
  <c r="J692" i="1"/>
  <c r="M692" i="1" s="1"/>
  <c r="J693" i="1"/>
  <c r="M693" i="1" s="1"/>
  <c r="J694" i="1"/>
  <c r="M694" i="1" s="1"/>
  <c r="J695" i="1"/>
  <c r="M695" i="1" s="1"/>
  <c r="J696" i="1"/>
  <c r="M696" i="1" s="1"/>
  <c r="J697" i="1"/>
  <c r="M697" i="1" s="1"/>
  <c r="J698" i="1"/>
  <c r="M698" i="1" s="1"/>
  <c r="J699" i="1"/>
  <c r="M699" i="1" s="1"/>
  <c r="J700" i="1"/>
  <c r="M700" i="1" s="1"/>
  <c r="J701" i="1"/>
  <c r="M701" i="1" s="1"/>
  <c r="J702" i="1"/>
  <c r="M702" i="1" s="1"/>
  <c r="J703" i="1"/>
  <c r="M703" i="1" s="1"/>
  <c r="J704" i="1"/>
  <c r="M704" i="1" s="1"/>
  <c r="M705" i="1"/>
  <c r="J706" i="1"/>
  <c r="M706" i="1" s="1"/>
  <c r="J707" i="1"/>
  <c r="M707" i="1" s="1"/>
  <c r="J708" i="1"/>
  <c r="M708" i="1" s="1"/>
  <c r="J709" i="1"/>
  <c r="M709" i="1" s="1"/>
  <c r="J710" i="1"/>
  <c r="M710" i="1" s="1"/>
  <c r="J711" i="1"/>
  <c r="M711" i="1" s="1"/>
  <c r="J712" i="1"/>
  <c r="M712" i="1" s="1"/>
  <c r="J713" i="1"/>
  <c r="M713" i="1" s="1"/>
  <c r="J714" i="1"/>
  <c r="M714" i="1" s="1"/>
  <c r="J715" i="1"/>
  <c r="M715" i="1" s="1"/>
  <c r="J382" i="2" l="1"/>
  <c r="M382" i="2" s="1"/>
  <c r="J383" i="2"/>
  <c r="M383" i="2" s="1"/>
  <c r="J384" i="2"/>
  <c r="M384" i="2" s="1"/>
  <c r="J376" i="2"/>
  <c r="M376" i="2" s="1"/>
  <c r="J377" i="2"/>
  <c r="M377" i="2" s="1"/>
  <c r="J378" i="2"/>
  <c r="M378" i="2" s="1"/>
  <c r="J374" i="2"/>
  <c r="M374" i="2" s="1"/>
  <c r="J651" i="1"/>
  <c r="M651" i="1" s="1"/>
  <c r="J652" i="1"/>
  <c r="M652" i="1" s="1"/>
  <c r="J653" i="1"/>
  <c r="M653" i="1" s="1"/>
  <c r="J654" i="1"/>
  <c r="M654" i="1" s="1"/>
  <c r="J655" i="1"/>
  <c r="M655" i="1" s="1"/>
  <c r="J656" i="1"/>
  <c r="M656" i="1" s="1"/>
  <c r="J657" i="1"/>
  <c r="M657" i="1" s="1"/>
  <c r="J658" i="1"/>
  <c r="M658" i="1" s="1"/>
  <c r="J659" i="1"/>
  <c r="M659" i="1" s="1"/>
  <c r="J660" i="1"/>
  <c r="M660" i="1" s="1"/>
  <c r="J661" i="1"/>
  <c r="M661" i="1" s="1"/>
  <c r="J662" i="1"/>
  <c r="M662" i="1" s="1"/>
  <c r="J663" i="1"/>
  <c r="M663" i="1" s="1"/>
  <c r="J664" i="1"/>
  <c r="M664" i="1" s="1"/>
  <c r="J665" i="1"/>
  <c r="M665" i="1" s="1"/>
  <c r="J666" i="1"/>
  <c r="M666" i="1" s="1"/>
  <c r="J667" i="1"/>
  <c r="M667" i="1" s="1"/>
  <c r="J668" i="1"/>
  <c r="M668" i="1" s="1"/>
  <c r="J669" i="1"/>
  <c r="M669" i="1" s="1"/>
  <c r="J670" i="1"/>
  <c r="M670" i="1" s="1"/>
  <c r="J671" i="1"/>
  <c r="M671" i="1" s="1"/>
  <c r="J672" i="1"/>
  <c r="M672" i="1" s="1"/>
  <c r="J673" i="1"/>
  <c r="M673" i="1" s="1"/>
  <c r="J674" i="1"/>
  <c r="M674" i="1" s="1"/>
  <c r="J675" i="1"/>
  <c r="M675" i="1" s="1"/>
  <c r="J676" i="1"/>
  <c r="M676" i="1" s="1"/>
  <c r="J677" i="1"/>
  <c r="M677" i="1" s="1"/>
  <c r="J678" i="1"/>
  <c r="M678" i="1" s="1"/>
  <c r="J679" i="1"/>
  <c r="M679" i="1" s="1"/>
  <c r="J680" i="1"/>
  <c r="M680" i="1" s="1"/>
  <c r="J681" i="1"/>
  <c r="M681" i="1" s="1"/>
  <c r="J682" i="1"/>
  <c r="M682" i="1" s="1"/>
  <c r="J683" i="1"/>
  <c r="M683" i="1" s="1"/>
  <c r="J684" i="1"/>
  <c r="M684" i="1" s="1"/>
  <c r="J685" i="1"/>
  <c r="M685" i="1" s="1"/>
  <c r="J686" i="1"/>
  <c r="M686" i="1" s="1"/>
  <c r="J687" i="1"/>
  <c r="M687" i="1" s="1"/>
  <c r="J357" i="2" l="1"/>
  <c r="M357" i="2" s="1"/>
  <c r="J358" i="2"/>
  <c r="M358" i="2" s="1"/>
  <c r="J354" i="2"/>
  <c r="M354" i="2" s="1"/>
  <c r="J352" i="2"/>
  <c r="M352" i="2" s="1"/>
  <c r="J349" i="2"/>
  <c r="M349" i="2" s="1"/>
  <c r="J346" i="2"/>
  <c r="M346" i="2" s="1"/>
  <c r="J347" i="2"/>
  <c r="M347" i="2" s="1"/>
  <c r="J344" i="2"/>
  <c r="M344" i="2" s="1"/>
  <c r="J609" i="1"/>
  <c r="M609" i="1" s="1"/>
  <c r="J604" i="1"/>
  <c r="M604" i="1" s="1"/>
  <c r="J605" i="1"/>
  <c r="M605" i="1" s="1"/>
  <c r="J602" i="1"/>
  <c r="M602" i="1" s="1"/>
  <c r="J600" i="1"/>
  <c r="M600" i="1" s="1"/>
  <c r="J596" i="1"/>
  <c r="M596" i="1" s="1"/>
  <c r="J597" i="1"/>
  <c r="M597" i="1" s="1"/>
  <c r="J591" i="1"/>
  <c r="M591" i="1" s="1"/>
  <c r="J592" i="1"/>
  <c r="M592" i="1" s="1"/>
  <c r="J588" i="1"/>
  <c r="M588" i="1" s="1"/>
  <c r="J589" i="1"/>
  <c r="M589" i="1" s="1"/>
  <c r="J586" i="1"/>
  <c r="M586" i="1" s="1"/>
  <c r="J617" i="1"/>
  <c r="M617" i="1" s="1"/>
  <c r="J618" i="1"/>
  <c r="M618" i="1" s="1"/>
  <c r="J619" i="1"/>
  <c r="M619" i="1" s="1"/>
  <c r="J620" i="1"/>
  <c r="M620" i="1" s="1"/>
  <c r="J621" i="1"/>
  <c r="M621" i="1" s="1"/>
  <c r="J622" i="1"/>
  <c r="M622" i="1" s="1"/>
  <c r="J623" i="1"/>
  <c r="M623" i="1" s="1"/>
  <c r="J624" i="1"/>
  <c r="M624" i="1" s="1"/>
  <c r="J625" i="1"/>
  <c r="M625" i="1" s="1"/>
  <c r="J626" i="1"/>
  <c r="M626" i="1" s="1"/>
  <c r="J627" i="1"/>
  <c r="M627" i="1" s="1"/>
  <c r="J628" i="1"/>
  <c r="M628" i="1" s="1"/>
  <c r="J629" i="1"/>
  <c r="M629" i="1" s="1"/>
  <c r="J630" i="1"/>
  <c r="M630" i="1" s="1"/>
  <c r="J631" i="1"/>
  <c r="M631" i="1" s="1"/>
  <c r="J632" i="1"/>
  <c r="M632" i="1" s="1"/>
  <c r="J633" i="1"/>
  <c r="M633" i="1" s="1"/>
  <c r="J634" i="1"/>
  <c r="M634" i="1" s="1"/>
  <c r="J635" i="1"/>
  <c r="M635" i="1" s="1"/>
  <c r="J636" i="1"/>
  <c r="M636" i="1" s="1"/>
  <c r="J637" i="1"/>
  <c r="M637" i="1" s="1"/>
  <c r="J638" i="1"/>
  <c r="M638" i="1" s="1"/>
  <c r="J639" i="1"/>
  <c r="M639" i="1" s="1"/>
  <c r="J640" i="1"/>
  <c r="M640" i="1" s="1"/>
  <c r="J641" i="1"/>
  <c r="M641" i="1" s="1"/>
  <c r="J642" i="1"/>
  <c r="M642" i="1" s="1"/>
  <c r="J643" i="1"/>
  <c r="M643" i="1" s="1"/>
  <c r="J644" i="1"/>
  <c r="M644" i="1" s="1"/>
  <c r="J645" i="1"/>
  <c r="M645" i="1" s="1"/>
  <c r="J646" i="1"/>
  <c r="M646" i="1" s="1"/>
  <c r="J647" i="1"/>
  <c r="M647" i="1" s="1"/>
  <c r="J648" i="1"/>
  <c r="M648" i="1" s="1"/>
  <c r="J649" i="1"/>
  <c r="M649" i="1" s="1"/>
  <c r="J650" i="1"/>
  <c r="M650" i="1" s="1"/>
  <c r="J355" i="2"/>
  <c r="M355" i="2" s="1"/>
  <c r="J356" i="2"/>
  <c r="M356" i="2" s="1"/>
  <c r="J359" i="2"/>
  <c r="M359" i="2" s="1"/>
  <c r="J360" i="2"/>
  <c r="M360" i="2" s="1"/>
  <c r="J361" i="2"/>
  <c r="M361" i="2" s="1"/>
  <c r="J362" i="2"/>
  <c r="M362" i="2" s="1"/>
  <c r="J363" i="2"/>
  <c r="M363" i="2" s="1"/>
  <c r="J364" i="2"/>
  <c r="M364" i="2" s="1"/>
  <c r="J365" i="2"/>
  <c r="M365" i="2" s="1"/>
  <c r="J366" i="2"/>
  <c r="M366" i="2" s="1"/>
  <c r="J367" i="2"/>
  <c r="M367" i="2" s="1"/>
  <c r="J368" i="2"/>
  <c r="M368" i="2" s="1"/>
  <c r="J369" i="2"/>
  <c r="M369" i="2" s="1"/>
  <c r="J370" i="2"/>
  <c r="M370" i="2" s="1"/>
  <c r="J371" i="2"/>
  <c r="M371" i="2" s="1"/>
  <c r="J372" i="2"/>
  <c r="M372" i="2" s="1"/>
  <c r="J373" i="2"/>
  <c r="M373" i="2" s="1"/>
  <c r="J375" i="2"/>
  <c r="M375" i="2" s="1"/>
  <c r="J379" i="2"/>
  <c r="M379" i="2" s="1"/>
  <c r="J380" i="2"/>
  <c r="M380" i="2" s="1"/>
  <c r="J381" i="2"/>
  <c r="M381" i="2" s="1"/>
  <c r="J385" i="2"/>
  <c r="M385" i="2" s="1"/>
  <c r="J386" i="2"/>
  <c r="M386" i="2" s="1"/>
  <c r="J387" i="2"/>
  <c r="M387" i="2" s="1"/>
  <c r="J388" i="2"/>
  <c r="M388" i="2" s="1"/>
  <c r="J390" i="2"/>
  <c r="M390" i="2" s="1"/>
  <c r="J391" i="2"/>
  <c r="M391" i="2" s="1"/>
  <c r="J394" i="2"/>
  <c r="M394" i="2" s="1"/>
  <c r="J396" i="2"/>
  <c r="M396" i="2" s="1"/>
  <c r="J399" i="2"/>
  <c r="M399" i="2" s="1"/>
  <c r="J400" i="2"/>
  <c r="M400" i="2" s="1"/>
  <c r="J402" i="2"/>
  <c r="M402" i="2" s="1"/>
  <c r="J404" i="2"/>
  <c r="M404" i="2" s="1"/>
  <c r="M405" i="2"/>
  <c r="J406" i="2"/>
  <c r="M406" i="2" s="1"/>
  <c r="J410" i="2"/>
  <c r="M410" i="2" s="1"/>
  <c r="J411" i="2"/>
  <c r="M411" i="2" s="1"/>
  <c r="J413" i="2"/>
  <c r="M413" i="2" s="1"/>
  <c r="J414" i="2"/>
  <c r="M414" i="2" s="1"/>
  <c r="J418" i="2"/>
  <c r="M418" i="2" s="1"/>
  <c r="J419" i="2"/>
  <c r="M419" i="2" s="1"/>
  <c r="J420" i="2"/>
  <c r="M420" i="2" s="1"/>
  <c r="J421" i="2"/>
  <c r="M421" i="2" s="1"/>
  <c r="J422" i="2"/>
  <c r="M422" i="2" s="1"/>
  <c r="J423" i="2"/>
  <c r="M423" i="2" s="1"/>
  <c r="J424" i="2"/>
  <c r="M424" i="2" s="1"/>
  <c r="J425" i="2"/>
  <c r="M425" i="2" s="1"/>
  <c r="J426" i="2"/>
  <c r="M426" i="2" s="1"/>
  <c r="J427" i="2"/>
  <c r="M427" i="2" s="1"/>
  <c r="J428" i="2"/>
  <c r="M428" i="2" s="1"/>
  <c r="J429" i="2"/>
  <c r="M429" i="2" s="1"/>
  <c r="J430" i="2"/>
  <c r="M430" i="2" s="1"/>
  <c r="J431" i="2"/>
  <c r="M431" i="2" s="1"/>
  <c r="J432" i="2"/>
  <c r="M432" i="2" s="1"/>
  <c r="J433" i="2"/>
  <c r="M433" i="2" s="1"/>
  <c r="J434" i="2"/>
  <c r="M434" i="2" s="1"/>
  <c r="J435" i="2"/>
  <c r="M435" i="2" s="1"/>
  <c r="J436" i="2"/>
  <c r="M436" i="2" s="1"/>
  <c r="J437" i="2"/>
  <c r="M437" i="2" s="1"/>
  <c r="J438" i="2"/>
  <c r="M438" i="2" s="1"/>
  <c r="J439" i="2"/>
  <c r="M439" i="2" s="1"/>
  <c r="J440" i="2"/>
  <c r="M440" i="2" s="1"/>
  <c r="J441" i="2"/>
  <c r="M441" i="2" s="1"/>
  <c r="J442" i="2"/>
  <c r="M442" i="2" s="1"/>
  <c r="J443" i="2"/>
  <c r="M443" i="2" s="1"/>
  <c r="J444" i="2"/>
  <c r="M444" i="2" s="1"/>
  <c r="J445" i="2"/>
  <c r="M445" i="2" s="1"/>
  <c r="J446" i="2"/>
  <c r="M446" i="2" s="1"/>
  <c r="J447" i="2"/>
  <c r="M447" i="2" s="1"/>
  <c r="J448" i="2"/>
  <c r="M448" i="2" s="1"/>
  <c r="J449" i="2"/>
  <c r="M449" i="2" s="1"/>
  <c r="J450" i="2"/>
  <c r="M450" i="2" s="1"/>
  <c r="J451" i="2"/>
  <c r="M451" i="2" s="1"/>
  <c r="J452" i="2"/>
  <c r="M452" i="2" s="1"/>
  <c r="J453" i="2"/>
  <c r="M453" i="2" s="1"/>
  <c r="J454" i="2"/>
  <c r="M454" i="2" s="1"/>
  <c r="J455" i="2"/>
  <c r="M455" i="2" s="1"/>
  <c r="J456" i="2"/>
  <c r="M456" i="2" s="1"/>
  <c r="J457" i="2"/>
  <c r="M457" i="2" s="1"/>
  <c r="J458" i="2"/>
  <c r="M458" i="2" s="1"/>
  <c r="J459" i="2"/>
  <c r="M459" i="2" s="1"/>
  <c r="J460" i="2"/>
  <c r="M460" i="2" s="1"/>
  <c r="J461" i="2"/>
  <c r="M461" i="2" s="1"/>
  <c r="J462" i="2"/>
  <c r="M462" i="2" s="1"/>
  <c r="J463" i="2"/>
  <c r="M463" i="2" s="1"/>
  <c r="J464" i="2"/>
  <c r="M464" i="2" s="1"/>
  <c r="J465" i="2"/>
  <c r="M465" i="2" s="1"/>
  <c r="J466" i="2"/>
  <c r="M466" i="2" s="1"/>
  <c r="J467" i="2"/>
  <c r="M467" i="2" s="1"/>
  <c r="J468" i="2"/>
  <c r="M468" i="2" s="1"/>
  <c r="J469" i="2"/>
  <c r="M469" i="2" s="1"/>
  <c r="J594" i="1" l="1"/>
  <c r="M594" i="1" s="1"/>
  <c r="J595" i="1"/>
  <c r="M595" i="1" s="1"/>
  <c r="J598" i="1"/>
  <c r="M598" i="1" s="1"/>
  <c r="J599" i="1"/>
  <c r="M599" i="1" s="1"/>
  <c r="J601" i="1"/>
  <c r="M601" i="1" s="1"/>
  <c r="J603" i="1"/>
  <c r="M603" i="1" s="1"/>
  <c r="J606" i="1"/>
  <c r="M606" i="1" s="1"/>
  <c r="J607" i="1"/>
  <c r="M607" i="1" s="1"/>
  <c r="J608" i="1"/>
  <c r="M608" i="1" s="1"/>
  <c r="J610" i="1"/>
  <c r="M610" i="1" s="1"/>
  <c r="J611" i="1"/>
  <c r="M611" i="1" s="1"/>
  <c r="J612" i="1"/>
  <c r="M612" i="1" s="1"/>
  <c r="J613" i="1"/>
  <c r="M613" i="1" s="1"/>
  <c r="J614" i="1"/>
  <c r="M614" i="1" s="1"/>
  <c r="J615" i="1"/>
  <c r="M615" i="1" s="1"/>
  <c r="J616" i="1"/>
  <c r="M616" i="1" s="1"/>
  <c r="J324" i="2" l="1"/>
  <c r="M324" i="2" s="1"/>
  <c r="J325" i="2"/>
  <c r="M325" i="2" s="1"/>
  <c r="J322" i="2"/>
  <c r="M322" i="2" s="1"/>
  <c r="J320" i="2"/>
  <c r="M320" i="2" s="1"/>
  <c r="J318" i="2"/>
  <c r="M318" i="2" s="1"/>
  <c r="J313" i="2"/>
  <c r="M313" i="2" s="1"/>
  <c r="J314" i="2"/>
  <c r="M314" i="2" s="1"/>
  <c r="J315" i="2"/>
  <c r="M315" i="2" s="1"/>
  <c r="J311" i="2"/>
  <c r="M311" i="2" s="1"/>
  <c r="J554" i="1"/>
  <c r="M554" i="1" s="1"/>
  <c r="J555" i="1"/>
  <c r="M555" i="1" s="1"/>
  <c r="J550" i="1"/>
  <c r="M550" i="1" s="1"/>
  <c r="J544" i="1"/>
  <c r="M544" i="1" s="1"/>
  <c r="J545" i="1"/>
  <c r="M545" i="1" s="1"/>
  <c r="J539" i="1"/>
  <c r="M539" i="1" s="1"/>
  <c r="J540" i="1"/>
  <c r="M540" i="1" s="1"/>
  <c r="J534" i="1"/>
  <c r="M534" i="1" s="1"/>
  <c r="J535" i="1"/>
  <c r="M535" i="1" s="1"/>
  <c r="J527" i="1"/>
  <c r="M527" i="1" s="1"/>
  <c r="J528" i="1"/>
  <c r="M528" i="1" s="1"/>
  <c r="J529" i="1"/>
  <c r="M529" i="1" s="1"/>
  <c r="J305" i="2" l="1"/>
  <c r="M305" i="2" s="1"/>
  <c r="J300" i="2"/>
  <c r="M300" i="2" s="1"/>
  <c r="J301" i="2"/>
  <c r="M301" i="2" s="1"/>
  <c r="J302" i="2"/>
  <c r="M302" i="2" s="1"/>
  <c r="J520" i="1"/>
  <c r="M520" i="1" s="1"/>
  <c r="J521" i="1"/>
  <c r="M521" i="1" s="1"/>
  <c r="J516" i="1"/>
  <c r="M516" i="1" s="1"/>
  <c r="J512" i="1"/>
  <c r="M512" i="1" s="1"/>
  <c r="J508" i="1"/>
  <c r="M508" i="1" s="1"/>
  <c r="J509" i="1"/>
  <c r="M509" i="1" s="1"/>
  <c r="J510" i="1"/>
  <c r="M510" i="1" s="1"/>
  <c r="J511" i="1"/>
  <c r="M511" i="1" s="1"/>
  <c r="J513" i="1"/>
  <c r="M513" i="1" s="1"/>
  <c r="J514" i="1"/>
  <c r="M514" i="1" s="1"/>
  <c r="J515" i="1"/>
  <c r="M515" i="1" s="1"/>
  <c r="J517" i="1"/>
  <c r="M517" i="1" s="1"/>
  <c r="J518" i="1"/>
  <c r="M518" i="1" s="1"/>
  <c r="J519" i="1"/>
  <c r="M519" i="1" s="1"/>
  <c r="J522" i="1"/>
  <c r="M522" i="1" s="1"/>
  <c r="J523" i="1"/>
  <c r="M523" i="1" s="1"/>
  <c r="J524" i="1"/>
  <c r="M524" i="1" s="1"/>
  <c r="J525" i="1"/>
  <c r="M525" i="1" s="1"/>
  <c r="J526" i="1"/>
  <c r="M526" i="1" s="1"/>
  <c r="J530" i="1"/>
  <c r="M530" i="1" s="1"/>
  <c r="J531" i="1"/>
  <c r="M531" i="1" s="1"/>
  <c r="J532" i="1"/>
  <c r="M532" i="1" s="1"/>
  <c r="J533" i="1"/>
  <c r="M533" i="1" s="1"/>
  <c r="J536" i="1"/>
  <c r="M536" i="1" s="1"/>
  <c r="J537" i="1"/>
  <c r="M537" i="1" s="1"/>
  <c r="J538" i="1"/>
  <c r="M538" i="1" s="1"/>
  <c r="J541" i="1"/>
  <c r="M541" i="1" s="1"/>
  <c r="J542" i="1"/>
  <c r="M542" i="1" s="1"/>
  <c r="J543" i="1"/>
  <c r="M543" i="1" s="1"/>
  <c r="J546" i="1"/>
  <c r="M546" i="1" s="1"/>
  <c r="J547" i="1"/>
  <c r="M547" i="1" s="1"/>
  <c r="J548" i="1"/>
  <c r="M548" i="1" s="1"/>
  <c r="J549" i="1"/>
  <c r="M549" i="1" s="1"/>
  <c r="J551" i="1"/>
  <c r="M551" i="1" s="1"/>
  <c r="J552" i="1"/>
  <c r="M552" i="1" s="1"/>
  <c r="J553" i="1"/>
  <c r="M553" i="1" s="1"/>
  <c r="J556" i="1"/>
  <c r="M556" i="1" s="1"/>
  <c r="J557" i="1"/>
  <c r="M557" i="1" s="1"/>
  <c r="J558" i="1"/>
  <c r="M558" i="1" s="1"/>
  <c r="J559" i="1"/>
  <c r="M559" i="1" s="1"/>
  <c r="J560" i="1"/>
  <c r="M560" i="1" s="1"/>
  <c r="J561" i="1"/>
  <c r="M561" i="1" s="1"/>
  <c r="J562" i="1"/>
  <c r="M562" i="1" s="1"/>
  <c r="J563" i="1"/>
  <c r="M563" i="1" s="1"/>
  <c r="J564" i="1"/>
  <c r="M564" i="1" s="1"/>
  <c r="J565" i="1"/>
  <c r="M565" i="1" s="1"/>
  <c r="J566" i="1"/>
  <c r="M566" i="1" s="1"/>
  <c r="J567" i="1"/>
  <c r="M567" i="1" s="1"/>
  <c r="J568" i="1"/>
  <c r="M568" i="1" s="1"/>
  <c r="J569" i="1"/>
  <c r="M569" i="1" s="1"/>
  <c r="J570" i="1"/>
  <c r="M570" i="1" s="1"/>
  <c r="J571" i="1"/>
  <c r="M571" i="1" s="1"/>
  <c r="J572" i="1"/>
  <c r="M572" i="1" s="1"/>
  <c r="J573" i="1"/>
  <c r="M573" i="1" s="1"/>
  <c r="J574" i="1"/>
  <c r="M574" i="1" s="1"/>
  <c r="J575" i="1"/>
  <c r="M575" i="1" s="1"/>
  <c r="J576" i="1"/>
  <c r="M576" i="1" s="1"/>
  <c r="J577" i="1"/>
  <c r="M577" i="1" s="1"/>
  <c r="J578" i="1"/>
  <c r="M578" i="1" s="1"/>
  <c r="J579" i="1"/>
  <c r="M579" i="1" s="1"/>
  <c r="J580" i="1"/>
  <c r="M580" i="1" s="1"/>
  <c r="J581" i="1"/>
  <c r="M581" i="1" s="1"/>
  <c r="J582" i="1"/>
  <c r="M582" i="1" s="1"/>
  <c r="J583" i="1"/>
  <c r="M583" i="1" s="1"/>
  <c r="J584" i="1"/>
  <c r="M584" i="1" s="1"/>
  <c r="J585" i="1"/>
  <c r="M585" i="1" s="1"/>
  <c r="J587" i="1"/>
  <c r="M587" i="1" s="1"/>
  <c r="J590" i="1"/>
  <c r="M590" i="1" s="1"/>
  <c r="J593" i="1"/>
  <c r="M593" i="1" s="1"/>
  <c r="J295" i="2" l="1"/>
  <c r="M295" i="2" s="1"/>
  <c r="J296" i="2"/>
  <c r="M296" i="2" s="1"/>
  <c r="J291" i="2"/>
  <c r="M291" i="2" s="1"/>
  <c r="J292" i="2"/>
  <c r="M292" i="2" s="1"/>
  <c r="J288" i="2"/>
  <c r="M288" i="2" s="1"/>
  <c r="J285" i="2"/>
  <c r="M285" i="2" s="1"/>
  <c r="J286" i="2"/>
  <c r="M286" i="2" s="1"/>
  <c r="J283" i="2"/>
  <c r="M283" i="2" s="1"/>
  <c r="J502" i="1"/>
  <c r="M502" i="1" s="1"/>
  <c r="J499" i="1"/>
  <c r="M499" i="1" s="1"/>
  <c r="J496" i="1"/>
  <c r="M496" i="1" s="1"/>
  <c r="J497" i="1"/>
  <c r="M497" i="1" s="1"/>
  <c r="J493" i="1"/>
  <c r="M493" i="1" s="1"/>
  <c r="J485" i="1"/>
  <c r="M485" i="1" s="1"/>
  <c r="J486" i="1"/>
  <c r="M486" i="1" s="1"/>
  <c r="J487" i="1"/>
  <c r="M487" i="1" s="1"/>
  <c r="J506" i="1"/>
  <c r="M506" i="1" s="1"/>
  <c r="J507" i="1"/>
  <c r="M507" i="1" s="1"/>
  <c r="J277" i="2" l="1"/>
  <c r="M277" i="2" s="1"/>
  <c r="J278" i="2"/>
  <c r="M278" i="2" s="1"/>
  <c r="J273" i="2"/>
  <c r="M273" i="2" s="1"/>
  <c r="J269" i="2"/>
  <c r="M269" i="2" s="1"/>
  <c r="J270" i="2"/>
  <c r="M270" i="2" s="1"/>
  <c r="J271" i="2"/>
  <c r="M271" i="2" s="1"/>
  <c r="J481" i="1"/>
  <c r="M481" i="1" s="1"/>
  <c r="J478" i="1"/>
  <c r="M478" i="1" s="1"/>
  <c r="J474" i="1"/>
  <c r="M474" i="1" s="1"/>
  <c r="J475" i="1"/>
  <c r="M475" i="1" s="1"/>
  <c r="J471" i="1"/>
  <c r="M471" i="1" s="1"/>
  <c r="J462" i="1"/>
  <c r="M462" i="1" s="1"/>
  <c r="J463" i="1"/>
  <c r="M463" i="1" s="1"/>
  <c r="J464" i="1"/>
  <c r="M464" i="1" s="1"/>
  <c r="J284" i="2"/>
  <c r="M284" i="2" s="1"/>
  <c r="J287" i="2"/>
  <c r="M287" i="2" s="1"/>
  <c r="J289" i="2"/>
  <c r="M289" i="2" s="1"/>
  <c r="J290" i="2"/>
  <c r="M290" i="2" s="1"/>
  <c r="J293" i="2"/>
  <c r="M293" i="2" s="1"/>
  <c r="J294" i="2"/>
  <c r="M294" i="2" s="1"/>
  <c r="J297" i="2"/>
  <c r="M297" i="2" s="1"/>
  <c r="J298" i="2"/>
  <c r="M298" i="2" s="1"/>
  <c r="J299" i="2"/>
  <c r="M299" i="2" s="1"/>
  <c r="J303" i="2"/>
  <c r="M303" i="2" s="1"/>
  <c r="J304" i="2"/>
  <c r="M304" i="2" s="1"/>
  <c r="J306" i="2"/>
  <c r="M306" i="2" s="1"/>
  <c r="J307" i="2"/>
  <c r="M307" i="2" s="1"/>
  <c r="J308" i="2"/>
  <c r="M308" i="2" s="1"/>
  <c r="J309" i="2"/>
  <c r="M309" i="2" s="1"/>
  <c r="J310" i="2"/>
  <c r="M310" i="2" s="1"/>
  <c r="J312" i="2"/>
  <c r="M312" i="2" s="1"/>
  <c r="J316" i="2"/>
  <c r="M316" i="2" s="1"/>
  <c r="J317" i="2"/>
  <c r="M317" i="2" s="1"/>
  <c r="J319" i="2"/>
  <c r="M319" i="2" s="1"/>
  <c r="J321" i="2"/>
  <c r="M321" i="2" s="1"/>
  <c r="J323" i="2"/>
  <c r="M323" i="2" s="1"/>
  <c r="J326" i="2"/>
  <c r="M326" i="2" s="1"/>
  <c r="J327" i="2"/>
  <c r="M327" i="2" s="1"/>
  <c r="J328" i="2"/>
  <c r="M328" i="2" s="1"/>
  <c r="J329" i="2"/>
  <c r="M329" i="2" s="1"/>
  <c r="J330" i="2"/>
  <c r="M330" i="2" s="1"/>
  <c r="J331" i="2"/>
  <c r="M331" i="2" s="1"/>
  <c r="J332" i="2"/>
  <c r="M332" i="2" s="1"/>
  <c r="J333" i="2"/>
  <c r="M333" i="2" s="1"/>
  <c r="J334" i="2"/>
  <c r="M334" i="2" s="1"/>
  <c r="J335" i="2"/>
  <c r="M335" i="2" s="1"/>
  <c r="J336" i="2"/>
  <c r="M336" i="2" s="1"/>
  <c r="J337" i="2"/>
  <c r="M337" i="2" s="1"/>
  <c r="J338" i="2"/>
  <c r="M338" i="2" s="1"/>
  <c r="J339" i="2"/>
  <c r="M339" i="2" s="1"/>
  <c r="J340" i="2"/>
  <c r="M340" i="2" s="1"/>
  <c r="J341" i="2"/>
  <c r="M341" i="2" s="1"/>
  <c r="J342" i="2"/>
  <c r="M342" i="2" s="1"/>
  <c r="J343" i="2"/>
  <c r="M343" i="2" s="1"/>
  <c r="J345" i="2"/>
  <c r="M345" i="2" s="1"/>
  <c r="J348" i="2"/>
  <c r="M348" i="2" s="1"/>
  <c r="J350" i="2"/>
  <c r="M350" i="2" s="1"/>
  <c r="J351" i="2"/>
  <c r="M351" i="2" s="1"/>
  <c r="J353" i="2"/>
  <c r="M353" i="2" s="1"/>
  <c r="J470" i="1"/>
  <c r="M470" i="1" s="1"/>
  <c r="J472" i="1"/>
  <c r="M472" i="1" s="1"/>
  <c r="J473" i="1"/>
  <c r="M473" i="1" s="1"/>
  <c r="J476" i="1"/>
  <c r="M476" i="1" s="1"/>
  <c r="J477" i="1"/>
  <c r="M477" i="1" s="1"/>
  <c r="J479" i="1"/>
  <c r="M479" i="1" s="1"/>
  <c r="J480" i="1"/>
  <c r="M480" i="1" s="1"/>
  <c r="J482" i="1"/>
  <c r="M482" i="1" s="1"/>
  <c r="J483" i="1"/>
  <c r="M483" i="1" s="1"/>
  <c r="J484" i="1"/>
  <c r="M484" i="1" s="1"/>
  <c r="J488" i="1"/>
  <c r="M488" i="1" s="1"/>
  <c r="J489" i="1"/>
  <c r="M489" i="1" s="1"/>
  <c r="J490" i="1"/>
  <c r="M490" i="1" s="1"/>
  <c r="J491" i="1"/>
  <c r="M491" i="1" s="1"/>
  <c r="J492" i="1"/>
  <c r="M492" i="1" s="1"/>
  <c r="J494" i="1"/>
  <c r="M494" i="1" s="1"/>
  <c r="J495" i="1"/>
  <c r="M495" i="1" s="1"/>
  <c r="J498" i="1"/>
  <c r="M498" i="1" s="1"/>
  <c r="J500" i="1"/>
  <c r="M500" i="1" s="1"/>
  <c r="J501" i="1"/>
  <c r="M501" i="1" s="1"/>
  <c r="J503" i="1"/>
  <c r="M503" i="1" s="1"/>
  <c r="J504" i="1"/>
  <c r="M504" i="1" s="1"/>
  <c r="J505" i="1"/>
  <c r="M505" i="1" s="1"/>
  <c r="J266" i="2" l="1"/>
  <c r="M266" i="2" s="1"/>
  <c r="J262" i="2"/>
  <c r="M262" i="2" s="1"/>
  <c r="J263" i="2"/>
  <c r="M263" i="2" s="1"/>
  <c r="J264" i="2"/>
  <c r="M264" i="2" s="1"/>
  <c r="J253" i="2"/>
  <c r="M253" i="2" s="1"/>
  <c r="J254" i="2"/>
  <c r="M254" i="2" s="1"/>
  <c r="J255" i="2"/>
  <c r="M255" i="2" s="1"/>
  <c r="J256" i="2"/>
  <c r="M256" i="2" s="1"/>
  <c r="J257" i="2"/>
  <c r="M257" i="2" s="1"/>
  <c r="J455" i="1"/>
  <c r="M455" i="1" s="1"/>
  <c r="J456" i="1"/>
  <c r="M456" i="1" s="1"/>
  <c r="J457" i="1"/>
  <c r="M457" i="1" s="1"/>
  <c r="J452" i="1"/>
  <c r="M452" i="1" s="1"/>
  <c r="J453" i="1"/>
  <c r="M453" i="1" s="1"/>
  <c r="J450" i="1"/>
  <c r="M450" i="1" s="1"/>
  <c r="J437" i="1"/>
  <c r="M437" i="1" s="1"/>
  <c r="J438" i="1"/>
  <c r="M438" i="1" s="1"/>
  <c r="J439" i="1"/>
  <c r="M439" i="1" s="1"/>
  <c r="J440" i="1"/>
  <c r="M440" i="1" s="1"/>
  <c r="J251" i="2" l="1"/>
  <c r="M251" i="2" s="1"/>
  <c r="J246" i="2"/>
  <c r="M246" i="2" s="1"/>
  <c r="J247" i="2"/>
  <c r="M247" i="2" s="1"/>
  <c r="J248" i="2"/>
  <c r="M248" i="2" s="1"/>
  <c r="J249" i="2"/>
  <c r="M249" i="2" s="1"/>
  <c r="J241" i="2"/>
  <c r="M241" i="2" s="1"/>
  <c r="J242" i="2"/>
  <c r="M242" i="2" s="1"/>
  <c r="J237" i="2"/>
  <c r="M237" i="2" s="1"/>
  <c r="J238" i="2"/>
  <c r="M238" i="2" s="1"/>
  <c r="J239" i="2"/>
  <c r="M239" i="2" s="1"/>
  <c r="J430" i="1"/>
  <c r="M430" i="1" s="1"/>
  <c r="J431" i="1"/>
  <c r="M431" i="1" s="1"/>
  <c r="J432" i="1"/>
  <c r="M432" i="1" s="1"/>
  <c r="J433" i="1"/>
  <c r="M433" i="1" s="1"/>
  <c r="J434" i="1"/>
  <c r="M434" i="1" s="1"/>
  <c r="J423" i="1"/>
  <c r="M423" i="1" s="1"/>
  <c r="J420" i="1"/>
  <c r="M420" i="1" s="1"/>
  <c r="J418" i="1"/>
  <c r="M418" i="1" s="1"/>
  <c r="J441" i="1"/>
  <c r="M441" i="1" s="1"/>
  <c r="J442" i="1"/>
  <c r="M442" i="1" s="1"/>
  <c r="J443" i="1"/>
  <c r="M443" i="1" s="1"/>
  <c r="J444" i="1"/>
  <c r="M444" i="1" s="1"/>
  <c r="J445" i="1"/>
  <c r="M445" i="1" s="1"/>
  <c r="J446" i="1"/>
  <c r="M446" i="1" s="1"/>
  <c r="J447" i="1"/>
  <c r="M447" i="1" s="1"/>
  <c r="J448" i="1"/>
  <c r="M448" i="1" s="1"/>
  <c r="J449" i="1"/>
  <c r="M449" i="1" s="1"/>
  <c r="J451" i="1"/>
  <c r="M451" i="1" s="1"/>
  <c r="J454" i="1"/>
  <c r="M454" i="1" s="1"/>
  <c r="J458" i="1"/>
  <c r="M458" i="1" s="1"/>
  <c r="J459" i="1"/>
  <c r="M459" i="1" s="1"/>
  <c r="J460" i="1"/>
  <c r="M460" i="1" s="1"/>
  <c r="J461" i="1"/>
  <c r="M461" i="1" s="1"/>
  <c r="J465" i="1"/>
  <c r="M465" i="1" s="1"/>
  <c r="J466" i="1"/>
  <c r="M466" i="1" s="1"/>
  <c r="J467" i="1"/>
  <c r="M467" i="1" s="1"/>
  <c r="J468" i="1"/>
  <c r="M468" i="1" s="1"/>
  <c r="J469" i="1"/>
  <c r="M469" i="1" s="1"/>
  <c r="J234" i="2" l="1"/>
  <c r="M234" i="2" s="1"/>
  <c r="J228" i="2"/>
  <c r="M228" i="2" s="1"/>
  <c r="J229" i="2"/>
  <c r="M229" i="2" s="1"/>
  <c r="J230" i="2"/>
  <c r="M230" i="2" s="1"/>
  <c r="J225" i="2"/>
  <c r="M225" i="2" s="1"/>
  <c r="J226" i="2"/>
  <c r="M226" i="2" s="1"/>
  <c r="J413" i="1"/>
  <c r="M413" i="1" s="1"/>
  <c r="J407" i="1"/>
  <c r="M407" i="1" s="1"/>
  <c r="J408" i="1"/>
  <c r="M408" i="1" s="1"/>
  <c r="J409" i="1"/>
  <c r="M409" i="1" s="1"/>
  <c r="J410" i="1"/>
  <c r="M410" i="1" s="1"/>
  <c r="J397" i="1"/>
  <c r="M397" i="1" s="1"/>
  <c r="J398" i="1"/>
  <c r="M398" i="1" s="1"/>
  <c r="J395" i="1"/>
  <c r="M395" i="1" s="1"/>
  <c r="J392" i="1"/>
  <c r="M392" i="1" s="1"/>
  <c r="J404" i="1"/>
  <c r="M404" i="1" s="1"/>
  <c r="J405" i="1"/>
  <c r="M405" i="1" s="1"/>
  <c r="J406" i="1"/>
  <c r="M406" i="1" s="1"/>
  <c r="J411" i="1"/>
  <c r="M411" i="1" s="1"/>
  <c r="J412" i="1"/>
  <c r="M412" i="1" s="1"/>
  <c r="J414" i="1"/>
  <c r="M414" i="1" s="1"/>
  <c r="J415" i="1"/>
  <c r="M415" i="1" s="1"/>
  <c r="J416" i="1"/>
  <c r="M416" i="1" s="1"/>
  <c r="J417" i="1"/>
  <c r="M417" i="1" s="1"/>
  <c r="J419" i="1"/>
  <c r="M419" i="1" s="1"/>
  <c r="J421" i="1"/>
  <c r="M421" i="1" s="1"/>
  <c r="J422" i="1"/>
  <c r="M422" i="1" s="1"/>
  <c r="J424" i="1"/>
  <c r="M424" i="1" s="1"/>
  <c r="J425" i="1"/>
  <c r="M425" i="1" s="1"/>
  <c r="J426" i="1"/>
  <c r="M426" i="1" s="1"/>
  <c r="J427" i="1"/>
  <c r="M427" i="1" s="1"/>
  <c r="J428" i="1"/>
  <c r="M428" i="1" s="1"/>
  <c r="J429" i="1"/>
  <c r="M429" i="1" s="1"/>
  <c r="J435" i="1"/>
  <c r="M435" i="1" s="1"/>
  <c r="J436" i="1"/>
  <c r="M436" i="1" s="1"/>
  <c r="J216" i="2" l="1"/>
  <c r="M216" i="2" s="1"/>
  <c r="J217" i="2"/>
  <c r="M217" i="2" s="1"/>
  <c r="J218" i="2"/>
  <c r="M218" i="2" s="1"/>
  <c r="J219" i="2"/>
  <c r="M219" i="2" s="1"/>
  <c r="J214" i="2"/>
  <c r="M214" i="2" s="1"/>
  <c r="J211" i="2"/>
  <c r="M211" i="2" s="1"/>
  <c r="J207" i="2"/>
  <c r="M207" i="2" s="1"/>
  <c r="J208" i="2"/>
  <c r="M208" i="2" s="1"/>
  <c r="J209" i="2"/>
  <c r="M209" i="2" s="1"/>
  <c r="J205" i="2"/>
  <c r="M205" i="2" s="1"/>
  <c r="J388" i="1"/>
  <c r="M388" i="1" s="1"/>
  <c r="J377" i="1"/>
  <c r="M377" i="1" s="1"/>
  <c r="J385" i="1"/>
  <c r="M385" i="1" s="1"/>
  <c r="J386" i="1"/>
  <c r="M386" i="1" s="1"/>
  <c r="J380" i="1"/>
  <c r="M380" i="1" s="1"/>
  <c r="J381" i="1"/>
  <c r="M381" i="1" s="1"/>
  <c r="J368" i="1"/>
  <c r="M368" i="1" s="1"/>
  <c r="J369" i="1"/>
  <c r="M369" i="1" s="1"/>
  <c r="J370" i="1"/>
  <c r="M370" i="1" s="1"/>
  <c r="J365" i="1"/>
  <c r="M365" i="1" s="1"/>
  <c r="J361" i="1"/>
  <c r="M361" i="1" s="1"/>
  <c r="J362" i="1"/>
  <c r="M362" i="1" s="1"/>
  <c r="J394" i="1"/>
  <c r="M394" i="1" s="1"/>
  <c r="J396" i="1"/>
  <c r="M396" i="1" s="1"/>
  <c r="J399" i="1"/>
  <c r="M399" i="1" s="1"/>
  <c r="J400" i="1"/>
  <c r="M400" i="1" s="1"/>
  <c r="J401" i="1"/>
  <c r="M401" i="1" s="1"/>
  <c r="J402" i="1"/>
  <c r="M402" i="1" s="1"/>
  <c r="J403" i="1"/>
  <c r="M403" i="1" s="1"/>
  <c r="J193" i="2" l="1"/>
  <c r="J200" i="2" l="1"/>
  <c r="M200" i="2" s="1"/>
  <c r="J197" i="2"/>
  <c r="M197" i="2" s="1"/>
  <c r="J198" i="2"/>
  <c r="M198" i="2" s="1"/>
  <c r="J194" i="2"/>
  <c r="M194" i="2" s="1"/>
  <c r="J195" i="2"/>
  <c r="M195" i="2" s="1"/>
  <c r="J192" i="2"/>
  <c r="M192" i="2" s="1"/>
  <c r="J189" i="2"/>
  <c r="M189" i="2" s="1"/>
  <c r="J190" i="2"/>
  <c r="M190" i="2" s="1"/>
  <c r="J186" i="2"/>
  <c r="M186" i="2" s="1"/>
  <c r="J187" i="2"/>
  <c r="M187" i="2" s="1"/>
  <c r="J357" i="1"/>
  <c r="M357" i="1" s="1"/>
  <c r="J358" i="1"/>
  <c r="M358" i="1" s="1"/>
  <c r="J359" i="1"/>
  <c r="M359" i="1" s="1"/>
  <c r="J353" i="1"/>
  <c r="M353" i="1" s="1"/>
  <c r="J348" i="1"/>
  <c r="M348" i="1" s="1"/>
  <c r="J345" i="1"/>
  <c r="M345" i="1" s="1"/>
  <c r="J341" i="1"/>
  <c r="M341" i="1" s="1"/>
  <c r="J342" i="1"/>
  <c r="M342" i="1" s="1"/>
  <c r="J337" i="1"/>
  <c r="M337" i="1" s="1"/>
  <c r="J335" i="1"/>
  <c r="M335" i="1" s="1"/>
  <c r="J333" i="1"/>
  <c r="M333" i="1" s="1"/>
  <c r="J330" i="1"/>
  <c r="M330" i="1" s="1"/>
  <c r="J326" i="1"/>
  <c r="M326" i="1" s="1"/>
  <c r="J327" i="1"/>
  <c r="M327" i="1" s="1"/>
  <c r="J213" i="2"/>
  <c r="M213" i="2" s="1"/>
  <c r="J215" i="2"/>
  <c r="M215" i="2" s="1"/>
  <c r="J220" i="2"/>
  <c r="M220" i="2" s="1"/>
  <c r="J221" i="2"/>
  <c r="M221" i="2" s="1"/>
  <c r="J222" i="2"/>
  <c r="M222" i="2" s="1"/>
  <c r="J223" i="2"/>
  <c r="M223" i="2" s="1"/>
  <c r="J224" i="2"/>
  <c r="M224" i="2" s="1"/>
  <c r="J227" i="2"/>
  <c r="M227" i="2" s="1"/>
  <c r="J231" i="2"/>
  <c r="M231" i="2" s="1"/>
  <c r="J232" i="2"/>
  <c r="M232" i="2" s="1"/>
  <c r="J233" i="2"/>
  <c r="M233" i="2" s="1"/>
  <c r="J235" i="2"/>
  <c r="M235" i="2" s="1"/>
  <c r="J236" i="2"/>
  <c r="M236" i="2" s="1"/>
  <c r="J240" i="2"/>
  <c r="M240" i="2" s="1"/>
  <c r="J243" i="2"/>
  <c r="M243" i="2" s="1"/>
  <c r="J244" i="2"/>
  <c r="M244" i="2" s="1"/>
  <c r="J245" i="2"/>
  <c r="M245" i="2" s="1"/>
  <c r="J250" i="2"/>
  <c r="M250" i="2" s="1"/>
  <c r="J252" i="2"/>
  <c r="M252" i="2" s="1"/>
  <c r="J258" i="2"/>
  <c r="M258" i="2" s="1"/>
  <c r="J259" i="2"/>
  <c r="M259" i="2" s="1"/>
  <c r="J260" i="2"/>
  <c r="M260" i="2" s="1"/>
  <c r="J261" i="2"/>
  <c r="M261" i="2" s="1"/>
  <c r="J265" i="2"/>
  <c r="M265" i="2" s="1"/>
  <c r="J267" i="2"/>
  <c r="M267" i="2" s="1"/>
  <c r="J268" i="2"/>
  <c r="M268" i="2" s="1"/>
  <c r="J272" i="2"/>
  <c r="M272" i="2" s="1"/>
  <c r="J274" i="2"/>
  <c r="M274" i="2" s="1"/>
  <c r="J275" i="2"/>
  <c r="M275" i="2" s="1"/>
  <c r="J276" i="2"/>
  <c r="M276" i="2" s="1"/>
  <c r="J279" i="2"/>
  <c r="M279" i="2" s="1"/>
  <c r="J280" i="2"/>
  <c r="M280" i="2" s="1"/>
  <c r="J281" i="2"/>
  <c r="M281" i="2" s="1"/>
  <c r="J282" i="2"/>
  <c r="M282" i="2" s="1"/>
  <c r="J338" i="1"/>
  <c r="M338" i="1" s="1"/>
  <c r="J339" i="1"/>
  <c r="M339" i="1" s="1"/>
  <c r="J340" i="1"/>
  <c r="M340" i="1" s="1"/>
  <c r="J343" i="1"/>
  <c r="M343" i="1" s="1"/>
  <c r="J344" i="1"/>
  <c r="M344" i="1" s="1"/>
  <c r="J346" i="1"/>
  <c r="M346" i="1" s="1"/>
  <c r="J347" i="1"/>
  <c r="M347" i="1" s="1"/>
  <c r="J349" i="1"/>
  <c r="M349" i="1" s="1"/>
  <c r="J350" i="1"/>
  <c r="M350" i="1" s="1"/>
  <c r="J351" i="1"/>
  <c r="M351" i="1" s="1"/>
  <c r="J352" i="1"/>
  <c r="M352" i="1" s="1"/>
  <c r="J354" i="1"/>
  <c r="M354" i="1" s="1"/>
  <c r="J355" i="1"/>
  <c r="M355" i="1" s="1"/>
  <c r="J356" i="1"/>
  <c r="M356" i="1" s="1"/>
  <c r="J360" i="1"/>
  <c r="M360" i="1" s="1"/>
  <c r="J363" i="1"/>
  <c r="M363" i="1" s="1"/>
  <c r="J364" i="1"/>
  <c r="M364" i="1" s="1"/>
  <c r="J366" i="1"/>
  <c r="M366" i="1" s="1"/>
  <c r="J367" i="1"/>
  <c r="M367" i="1" s="1"/>
  <c r="J371" i="1"/>
  <c r="M371" i="1" s="1"/>
  <c r="J372" i="1"/>
  <c r="M372" i="1" s="1"/>
  <c r="J373" i="1"/>
  <c r="M373" i="1" s="1"/>
  <c r="J374" i="1"/>
  <c r="M374" i="1" s="1"/>
  <c r="J375" i="1"/>
  <c r="M375" i="1" s="1"/>
  <c r="J376" i="1"/>
  <c r="M376" i="1" s="1"/>
  <c r="J378" i="1"/>
  <c r="M378" i="1" s="1"/>
  <c r="J379" i="1"/>
  <c r="M379" i="1" s="1"/>
  <c r="J382" i="1"/>
  <c r="M382" i="1" s="1"/>
  <c r="J383" i="1"/>
  <c r="M383" i="1" s="1"/>
  <c r="J384" i="1"/>
  <c r="M384" i="1" s="1"/>
  <c r="J387" i="1"/>
  <c r="M387" i="1" s="1"/>
  <c r="J389" i="1"/>
  <c r="M389" i="1" s="1"/>
  <c r="J390" i="1"/>
  <c r="M390" i="1" s="1"/>
  <c r="J391" i="1"/>
  <c r="M391" i="1" s="1"/>
  <c r="J393" i="1"/>
  <c r="M393" i="1" s="1"/>
  <c r="J181" i="2" l="1"/>
  <c r="M181" i="2" s="1"/>
  <c r="J182" i="2"/>
  <c r="M182" i="2" s="1"/>
  <c r="J183" i="2"/>
  <c r="M183" i="2" s="1"/>
  <c r="J184" i="2"/>
  <c r="M184" i="2" s="1"/>
  <c r="J179" i="2"/>
  <c r="M179" i="2" s="1"/>
  <c r="J172" i="2"/>
  <c r="M172" i="2" s="1"/>
  <c r="J173" i="2"/>
  <c r="M173" i="2" s="1"/>
  <c r="J174" i="2"/>
  <c r="M174" i="2" s="1"/>
  <c r="J175" i="2"/>
  <c r="M175" i="2" s="1"/>
  <c r="J170" i="2"/>
  <c r="M170" i="2" s="1"/>
  <c r="J323" i="1"/>
  <c r="M323" i="1" s="1"/>
  <c r="J317" i="1"/>
  <c r="M317" i="1" s="1"/>
  <c r="J318" i="1"/>
  <c r="M318" i="1" s="1"/>
  <c r="J311" i="1"/>
  <c r="M311" i="1" s="1"/>
  <c r="J309" i="1"/>
  <c r="M309" i="1" s="1"/>
  <c r="J306" i="1"/>
  <c r="M306" i="1" s="1"/>
  <c r="J307" i="1"/>
  <c r="M307" i="1" s="1"/>
  <c r="J304" i="1"/>
  <c r="M304" i="1" s="1"/>
  <c r="J299" i="1"/>
  <c r="M299" i="1" s="1"/>
  <c r="J300" i="1"/>
  <c r="M300" i="1" s="1"/>
  <c r="J294" i="1"/>
  <c r="M294" i="1" s="1"/>
  <c r="J164" i="2" l="1"/>
  <c r="M164" i="2" s="1"/>
  <c r="J165" i="2"/>
  <c r="M165" i="2" s="1"/>
  <c r="J162" i="2"/>
  <c r="M162" i="2" s="1"/>
  <c r="J159" i="2"/>
  <c r="M159" i="2" s="1"/>
  <c r="J160" i="2"/>
  <c r="M160" i="2" s="1"/>
  <c r="J155" i="2"/>
  <c r="M155" i="2" s="1"/>
  <c r="J156" i="2"/>
  <c r="M156" i="2" s="1"/>
  <c r="J152" i="2"/>
  <c r="M152" i="2" s="1"/>
  <c r="J171" i="2"/>
  <c r="M171" i="2" s="1"/>
  <c r="J176" i="2"/>
  <c r="M176" i="2" s="1"/>
  <c r="J177" i="2"/>
  <c r="M177" i="2" s="1"/>
  <c r="J178" i="2"/>
  <c r="M178" i="2" s="1"/>
  <c r="J180" i="2"/>
  <c r="M180" i="2" s="1"/>
  <c r="J185" i="2"/>
  <c r="M185" i="2" s="1"/>
  <c r="J188" i="2"/>
  <c r="M188" i="2" s="1"/>
  <c r="J191" i="2"/>
  <c r="M191" i="2" s="1"/>
  <c r="J196" i="2"/>
  <c r="M196" i="2" s="1"/>
  <c r="J199" i="2"/>
  <c r="M199" i="2" s="1"/>
  <c r="J201" i="2"/>
  <c r="M201" i="2" s="1"/>
  <c r="J202" i="2"/>
  <c r="M202" i="2" s="1"/>
  <c r="J203" i="2"/>
  <c r="M203" i="2" s="1"/>
  <c r="J204" i="2"/>
  <c r="M204" i="2" s="1"/>
  <c r="J206" i="2"/>
  <c r="M206" i="2" s="1"/>
  <c r="J210" i="2"/>
  <c r="M210" i="2" s="1"/>
  <c r="J212" i="2"/>
  <c r="M212" i="2" s="1"/>
  <c r="M193" i="2"/>
  <c r="J290" i="1"/>
  <c r="M290" i="1" s="1"/>
  <c r="J291" i="1"/>
  <c r="M291" i="1" s="1"/>
  <c r="J292" i="1"/>
  <c r="M292" i="1" s="1"/>
  <c r="J281" i="1"/>
  <c r="M281" i="1" s="1"/>
  <c r="J282" i="1"/>
  <c r="M282" i="1" s="1"/>
  <c r="J283" i="1"/>
  <c r="M283" i="1" s="1"/>
  <c r="J279" i="1"/>
  <c r="M279" i="1" s="1"/>
  <c r="J273" i="1"/>
  <c r="M273" i="1" s="1"/>
  <c r="J274" i="1"/>
  <c r="M274" i="1" s="1"/>
  <c r="J271" i="1"/>
  <c r="M271" i="1" s="1"/>
  <c r="J269" i="1"/>
  <c r="M269" i="1" s="1"/>
  <c r="J256" i="1" l="1"/>
  <c r="J257" i="1"/>
  <c r="J258" i="1"/>
  <c r="J150" i="2" l="1"/>
  <c r="M150" i="2" s="1"/>
  <c r="J145" i="2"/>
  <c r="M145" i="2" s="1"/>
  <c r="J146" i="2"/>
  <c r="M146" i="2" s="1"/>
  <c r="J147" i="2"/>
  <c r="M147" i="2" s="1"/>
  <c r="J143" i="2"/>
  <c r="M143" i="2" s="1"/>
  <c r="J141" i="2"/>
  <c r="M141" i="2" s="1"/>
  <c r="J136" i="2"/>
  <c r="M136" i="2" s="1"/>
  <c r="J137" i="2"/>
  <c r="M137" i="2" s="1"/>
  <c r="J138" i="2"/>
  <c r="M138" i="2" s="1"/>
  <c r="J264" i="1"/>
  <c r="M264" i="1" s="1"/>
  <c r="J260" i="1"/>
  <c r="M260" i="1" s="1"/>
  <c r="M258" i="1"/>
  <c r="J252" i="1"/>
  <c r="M252" i="1" s="1"/>
  <c r="J253" i="1"/>
  <c r="M253" i="1" s="1"/>
  <c r="J254" i="1"/>
  <c r="M254" i="1" s="1"/>
  <c r="J249" i="1"/>
  <c r="M249" i="1" s="1"/>
  <c r="J247" i="1"/>
  <c r="M247" i="1" s="1"/>
  <c r="J242" i="1"/>
  <c r="M242" i="1" s="1"/>
  <c r="J243" i="1"/>
  <c r="M243" i="1" s="1"/>
  <c r="J132" i="2" l="1"/>
  <c r="M132" i="2" s="1"/>
  <c r="J130" i="2"/>
  <c r="M130" i="2" s="1"/>
  <c r="J128" i="2"/>
  <c r="M128" i="2" s="1"/>
  <c r="J126" i="2"/>
  <c r="M126" i="2" s="1"/>
  <c r="J123" i="2"/>
  <c r="M123" i="2" s="1"/>
  <c r="J120" i="2"/>
  <c r="M120" i="2" s="1"/>
  <c r="J121" i="2"/>
  <c r="M121" i="2" s="1"/>
  <c r="J118" i="2"/>
  <c r="M118" i="2" s="1"/>
  <c r="J233" i="1"/>
  <c r="M233" i="1" s="1"/>
  <c r="J230" i="1"/>
  <c r="M230" i="1" s="1"/>
  <c r="J225" i="1"/>
  <c r="M225" i="1" s="1"/>
  <c r="J226" i="1"/>
  <c r="M226" i="1" s="1"/>
  <c r="J223" i="1"/>
  <c r="M223" i="1" s="1"/>
  <c r="J219" i="1"/>
  <c r="M219" i="1" s="1"/>
  <c r="J220" i="1"/>
  <c r="M220" i="1" s="1"/>
  <c r="J212" i="1"/>
  <c r="M212" i="1" s="1"/>
  <c r="J208" i="1"/>
  <c r="M208" i="1" s="1"/>
  <c r="J209" i="1"/>
  <c r="M209" i="1" s="1"/>
  <c r="J116" i="2" l="1"/>
  <c r="M116" i="2" s="1"/>
  <c r="J114" i="2"/>
  <c r="M114" i="2" s="1"/>
  <c r="J111" i="2"/>
  <c r="M111" i="2" s="1"/>
  <c r="J112" i="2"/>
  <c r="M112" i="2" s="1"/>
  <c r="J108" i="2"/>
  <c r="M108" i="2" s="1"/>
  <c r="J106" i="2"/>
  <c r="M106" i="2" s="1"/>
  <c r="J102" i="2"/>
  <c r="M102" i="2" s="1"/>
  <c r="J103" i="2"/>
  <c r="M103" i="2" s="1"/>
  <c r="J204" i="1"/>
  <c r="M204" i="1" s="1"/>
  <c r="J202" i="1"/>
  <c r="M202" i="1" s="1"/>
  <c r="J199" i="1"/>
  <c r="M199" i="1" s="1"/>
  <c r="J200" i="1"/>
  <c r="M200" i="1" s="1"/>
  <c r="J192" i="1"/>
  <c r="M192" i="1" s="1"/>
  <c r="J189" i="1"/>
  <c r="M189" i="1" s="1"/>
  <c r="J190" i="1"/>
  <c r="M190" i="1" s="1"/>
  <c r="J185" i="1"/>
  <c r="M185" i="1" s="1"/>
  <c r="J183" i="1"/>
  <c r="M183" i="1" s="1"/>
  <c r="J179" i="1"/>
  <c r="M179" i="1" s="1"/>
  <c r="J174" i="1"/>
  <c r="M174" i="1" s="1"/>
  <c r="J175" i="1"/>
  <c r="M175" i="1" s="1"/>
  <c r="L28" i="17" l="1"/>
  <c r="N29" i="17"/>
  <c r="J20" i="17"/>
  <c r="L20" i="17"/>
  <c r="N25" i="17"/>
  <c r="N21" i="17"/>
  <c r="L25" i="17"/>
  <c r="L21" i="17"/>
  <c r="L29" i="17"/>
  <c r="L22" i="17"/>
  <c r="F20" i="17"/>
  <c r="J23" i="17"/>
  <c r="N20" i="17"/>
  <c r="J21" i="17"/>
  <c r="N26" i="17"/>
  <c r="K21" i="17"/>
  <c r="N24" i="17"/>
  <c r="N23" i="17"/>
  <c r="L27" i="17"/>
  <c r="D20" i="17"/>
  <c r="L23" i="17"/>
  <c r="L26" i="17"/>
  <c r="H20" i="17"/>
  <c r="N28" i="17"/>
  <c r="N22" i="17"/>
  <c r="N27" i="17"/>
  <c r="L24" i="17"/>
  <c r="H23" i="17"/>
  <c r="H21" i="17"/>
  <c r="J76" i="17"/>
  <c r="F75" i="17"/>
  <c r="H74" i="17"/>
  <c r="D73" i="17"/>
  <c r="F74" i="17"/>
  <c r="H78" i="17"/>
  <c r="H71" i="17"/>
  <c r="F72" i="17"/>
  <c r="F79" i="17"/>
  <c r="D77" i="17"/>
  <c r="J71" i="17"/>
  <c r="F78" i="17"/>
  <c r="D74" i="17"/>
  <c r="J74" i="17"/>
  <c r="D78" i="17"/>
  <c r="H76" i="17"/>
  <c r="D79" i="17"/>
  <c r="F77" i="17"/>
  <c r="D72" i="17"/>
  <c r="G77" i="17"/>
  <c r="K71" i="17"/>
  <c r="D75" i="17"/>
  <c r="F73" i="17"/>
  <c r="G73" i="17"/>
  <c r="G72" i="17"/>
  <c r="G78" i="17"/>
  <c r="G74" i="17"/>
  <c r="K76" i="17"/>
  <c r="K74" i="17"/>
  <c r="J78" i="17"/>
  <c r="K78" i="17"/>
  <c r="G75" i="17"/>
  <c r="G79" i="17"/>
  <c r="O70" i="17"/>
  <c r="N75" i="17"/>
  <c r="N71" i="17"/>
  <c r="O78" i="17"/>
  <c r="L70" i="17"/>
  <c r="N78" i="17"/>
  <c r="O76" i="17"/>
  <c r="N76" i="17"/>
  <c r="G70" i="17"/>
  <c r="L78" i="17"/>
  <c r="L72" i="17"/>
  <c r="L79" i="17"/>
  <c r="O74" i="17"/>
  <c r="O72" i="17"/>
  <c r="K70" i="17"/>
  <c r="D70" i="17"/>
  <c r="L73" i="17"/>
  <c r="N79" i="17"/>
  <c r="N74" i="17"/>
  <c r="O75" i="17"/>
  <c r="O73" i="17"/>
  <c r="O71" i="17"/>
  <c r="O77" i="17"/>
  <c r="L74" i="17"/>
  <c r="N72" i="17"/>
  <c r="N77" i="17"/>
  <c r="F70" i="17"/>
  <c r="N73" i="17"/>
  <c r="N70" i="17"/>
  <c r="J70" i="17"/>
  <c r="L76" i="17"/>
  <c r="L71" i="17"/>
  <c r="O79" i="17"/>
  <c r="L75" i="17"/>
  <c r="H70" i="17"/>
  <c r="L77" i="17"/>
  <c r="H79" i="17"/>
  <c r="J79" i="17"/>
  <c r="J75" i="17"/>
  <c r="J77" i="17"/>
  <c r="H75" i="17"/>
  <c r="H77" i="17"/>
  <c r="D71" i="17"/>
  <c r="J73" i="17"/>
  <c r="F71" i="17"/>
  <c r="H73" i="17"/>
  <c r="H72" i="17"/>
  <c r="J72" i="17"/>
  <c r="K75" i="17"/>
  <c r="K72" i="17"/>
  <c r="K79" i="17"/>
  <c r="G71" i="17"/>
  <c r="K77" i="17"/>
  <c r="K73" i="17"/>
  <c r="J98" i="2"/>
  <c r="M98" i="2" s="1"/>
  <c r="J96" i="2"/>
  <c r="M96" i="2" s="1"/>
  <c r="J94" i="2"/>
  <c r="M94" i="2" s="1"/>
  <c r="J92" i="2"/>
  <c r="M92" i="2" s="1"/>
  <c r="J85" i="2"/>
  <c r="M85" i="2" s="1"/>
  <c r="J86" i="2"/>
  <c r="M86" i="2" s="1"/>
  <c r="J87" i="2"/>
  <c r="M87" i="2" s="1"/>
  <c r="J88" i="2"/>
  <c r="M88" i="2" s="1"/>
  <c r="J171" i="1"/>
  <c r="M171" i="1" s="1"/>
  <c r="J166" i="1"/>
  <c r="M166" i="1" s="1"/>
  <c r="J164" i="1"/>
  <c r="M164" i="1" s="1"/>
  <c r="J159" i="1"/>
  <c r="M159" i="1" s="1"/>
  <c r="J160" i="1"/>
  <c r="M160" i="1" s="1"/>
  <c r="J161" i="1"/>
  <c r="M161" i="1" s="1"/>
  <c r="J155" i="1"/>
  <c r="M155" i="1" s="1"/>
  <c r="J153" i="1"/>
  <c r="M153" i="1" s="1"/>
  <c r="J146" i="1"/>
  <c r="M146" i="1" s="1"/>
  <c r="J156" i="1"/>
  <c r="M156" i="1" s="1"/>
  <c r="J157" i="1"/>
  <c r="M157" i="1" s="1"/>
  <c r="J158" i="1"/>
  <c r="M158" i="1" s="1"/>
  <c r="J162" i="1"/>
  <c r="M162" i="1" s="1"/>
  <c r="J163" i="1"/>
  <c r="M163" i="1" s="1"/>
  <c r="J165" i="1"/>
  <c r="M165" i="1" s="1"/>
  <c r="J167" i="1"/>
  <c r="M167" i="1" s="1"/>
  <c r="J168" i="1"/>
  <c r="J169" i="1"/>
  <c r="M169" i="1" s="1"/>
  <c r="J170" i="1"/>
  <c r="M170" i="1" s="1"/>
  <c r="J172" i="1"/>
  <c r="M172" i="1" s="1"/>
  <c r="J173" i="1"/>
  <c r="M173" i="1" s="1"/>
  <c r="J176" i="1"/>
  <c r="M176" i="1" s="1"/>
  <c r="J177" i="1"/>
  <c r="M177" i="1" s="1"/>
  <c r="J178" i="1"/>
  <c r="M178" i="1" s="1"/>
  <c r="J180" i="1"/>
  <c r="M180" i="1" s="1"/>
  <c r="J181" i="1"/>
  <c r="M181" i="1" s="1"/>
  <c r="J182" i="1"/>
  <c r="M182" i="1" s="1"/>
  <c r="J184" i="1"/>
  <c r="M184" i="1" s="1"/>
  <c r="J186" i="1"/>
  <c r="M186" i="1" s="1"/>
  <c r="J187" i="1"/>
  <c r="J188" i="1"/>
  <c r="M188" i="1" s="1"/>
  <c r="J191" i="1"/>
  <c r="M191" i="1" s="1"/>
  <c r="J193" i="1"/>
  <c r="M193" i="1" s="1"/>
  <c r="J194" i="1"/>
  <c r="M194" i="1" s="1"/>
  <c r="J195" i="1"/>
  <c r="M195" i="1" s="1"/>
  <c r="J196" i="1"/>
  <c r="M196" i="1" s="1"/>
  <c r="J197" i="1"/>
  <c r="M197" i="1" s="1"/>
  <c r="J198" i="1"/>
  <c r="M198" i="1" s="1"/>
  <c r="J201" i="1"/>
  <c r="M201" i="1" s="1"/>
  <c r="J203" i="1"/>
  <c r="M203" i="1" s="1"/>
  <c r="J205" i="1"/>
  <c r="M205" i="1" s="1"/>
  <c r="J206" i="1"/>
  <c r="M206" i="1" s="1"/>
  <c r="J207" i="1"/>
  <c r="M207" i="1" s="1"/>
  <c r="J210" i="1"/>
  <c r="M210" i="1" s="1"/>
  <c r="J211" i="1"/>
  <c r="M211" i="1" s="1"/>
  <c r="J213" i="1"/>
  <c r="M213" i="1" s="1"/>
  <c r="J214" i="1"/>
  <c r="M214" i="1" s="1"/>
  <c r="J215" i="1"/>
  <c r="M215" i="1" s="1"/>
  <c r="J216" i="1"/>
  <c r="M216" i="1" s="1"/>
  <c r="J217" i="1"/>
  <c r="M217" i="1" s="1"/>
  <c r="J218" i="1"/>
  <c r="M218" i="1" s="1"/>
  <c r="J221" i="1"/>
  <c r="M221" i="1" s="1"/>
  <c r="J222" i="1"/>
  <c r="M222" i="1" s="1"/>
  <c r="J224" i="1"/>
  <c r="M224" i="1" s="1"/>
  <c r="J227" i="1"/>
  <c r="M227" i="1" s="1"/>
  <c r="J228" i="1"/>
  <c r="M228" i="1" s="1"/>
  <c r="J229" i="1"/>
  <c r="M229" i="1" s="1"/>
  <c r="J231" i="1"/>
  <c r="M231" i="1" s="1"/>
  <c r="J232" i="1"/>
  <c r="M232" i="1" s="1"/>
  <c r="J234" i="1"/>
  <c r="M234" i="1" s="1"/>
  <c r="J235" i="1"/>
  <c r="M235" i="1" s="1"/>
  <c r="J236" i="1"/>
  <c r="M236" i="1" s="1"/>
  <c r="J237" i="1"/>
  <c r="M237" i="1" s="1"/>
  <c r="J238" i="1"/>
  <c r="M238" i="1" s="1"/>
  <c r="J239" i="1"/>
  <c r="M239" i="1" s="1"/>
  <c r="J240" i="1"/>
  <c r="M240" i="1" s="1"/>
  <c r="J241" i="1"/>
  <c r="M241" i="1" s="1"/>
  <c r="J244" i="1"/>
  <c r="M244" i="1" s="1"/>
  <c r="J245" i="1"/>
  <c r="M245" i="1" s="1"/>
  <c r="J246" i="1"/>
  <c r="M246" i="1" s="1"/>
  <c r="J248" i="1"/>
  <c r="M248" i="1" s="1"/>
  <c r="J250" i="1"/>
  <c r="M250" i="1" s="1"/>
  <c r="J251" i="1"/>
  <c r="M251" i="1" s="1"/>
  <c r="J255" i="1"/>
  <c r="M255" i="1" s="1"/>
  <c r="M256" i="1"/>
  <c r="J259" i="1"/>
  <c r="M259" i="1" s="1"/>
  <c r="J261" i="1"/>
  <c r="M261" i="1" s="1"/>
  <c r="J262" i="1"/>
  <c r="M262" i="1" s="1"/>
  <c r="J263" i="1"/>
  <c r="M263" i="1" s="1"/>
  <c r="J265" i="1"/>
  <c r="M265" i="1" s="1"/>
  <c r="J266" i="1"/>
  <c r="M266" i="1" s="1"/>
  <c r="J267" i="1"/>
  <c r="M267" i="1" s="1"/>
  <c r="J268" i="1"/>
  <c r="M268" i="1" s="1"/>
  <c r="J270" i="1"/>
  <c r="M270" i="1" s="1"/>
  <c r="J272" i="1"/>
  <c r="M272" i="1" s="1"/>
  <c r="J275" i="1"/>
  <c r="M275" i="1" s="1"/>
  <c r="J276" i="1"/>
  <c r="M276" i="1" s="1"/>
  <c r="J277" i="1"/>
  <c r="M277" i="1" s="1"/>
  <c r="J278" i="1"/>
  <c r="M278" i="1" s="1"/>
  <c r="J280" i="1"/>
  <c r="M280" i="1" s="1"/>
  <c r="J284" i="1"/>
  <c r="M284" i="1" s="1"/>
  <c r="J285" i="1"/>
  <c r="M285" i="1" s="1"/>
  <c r="J286" i="1"/>
  <c r="M286" i="1" s="1"/>
  <c r="J287" i="1"/>
  <c r="M287" i="1" s="1"/>
  <c r="J288" i="1"/>
  <c r="M288" i="1" s="1"/>
  <c r="J289" i="1"/>
  <c r="M289" i="1" s="1"/>
  <c r="J293" i="1"/>
  <c r="M293" i="1" s="1"/>
  <c r="J295" i="1"/>
  <c r="M295" i="1" s="1"/>
  <c r="J296" i="1"/>
  <c r="M296" i="1" s="1"/>
  <c r="J297" i="1"/>
  <c r="M297" i="1" s="1"/>
  <c r="J298" i="1"/>
  <c r="M298" i="1" s="1"/>
  <c r="J301" i="1"/>
  <c r="M301" i="1" s="1"/>
  <c r="J302" i="1"/>
  <c r="M302" i="1" s="1"/>
  <c r="J303" i="1"/>
  <c r="M303" i="1" s="1"/>
  <c r="J305" i="1"/>
  <c r="M305" i="1" s="1"/>
  <c r="J308" i="1"/>
  <c r="M308" i="1" s="1"/>
  <c r="J310" i="1"/>
  <c r="M310" i="1" s="1"/>
  <c r="J312" i="1"/>
  <c r="M312" i="1" s="1"/>
  <c r="J313" i="1"/>
  <c r="M313" i="1" s="1"/>
  <c r="J314" i="1"/>
  <c r="M314" i="1" s="1"/>
  <c r="J315" i="1"/>
  <c r="M315" i="1" s="1"/>
  <c r="J316" i="1"/>
  <c r="M316" i="1" s="1"/>
  <c r="J319" i="1"/>
  <c r="M319" i="1" s="1"/>
  <c r="J320" i="1"/>
  <c r="M320" i="1" s="1"/>
  <c r="J321" i="1"/>
  <c r="M321" i="1" s="1"/>
  <c r="J322" i="1"/>
  <c r="M322" i="1" s="1"/>
  <c r="J324" i="1"/>
  <c r="M324" i="1" s="1"/>
  <c r="J325" i="1"/>
  <c r="M325" i="1" s="1"/>
  <c r="J328" i="1"/>
  <c r="M328" i="1" s="1"/>
  <c r="J329" i="1"/>
  <c r="M329" i="1" s="1"/>
  <c r="J331" i="1"/>
  <c r="M331" i="1" s="1"/>
  <c r="J332" i="1"/>
  <c r="M332" i="1" s="1"/>
  <c r="J334" i="1"/>
  <c r="M334" i="1" s="1"/>
  <c r="J336" i="1"/>
  <c r="M336" i="1" s="1"/>
  <c r="M168" i="1"/>
  <c r="M187" i="1"/>
  <c r="M257" i="1"/>
  <c r="P21" i="17" l="1"/>
  <c r="P46" i="17" s="1"/>
  <c r="M48" i="17" s="1"/>
  <c r="Q21" i="17"/>
  <c r="L47" i="17" s="1"/>
  <c r="P76" i="17"/>
  <c r="Q76" i="17"/>
  <c r="Q73" i="17"/>
  <c r="P73" i="17"/>
  <c r="P71" i="17"/>
  <c r="Q71" i="17"/>
  <c r="Q79" i="17"/>
  <c r="P79" i="17"/>
  <c r="P72" i="17"/>
  <c r="Q72" i="17"/>
  <c r="P77" i="17"/>
  <c r="Q77" i="17"/>
  <c r="Q75" i="17"/>
  <c r="P75" i="17"/>
  <c r="Q78" i="17"/>
  <c r="P78" i="17"/>
  <c r="P70" i="17"/>
  <c r="Q70" i="17"/>
  <c r="L97" i="17" s="1"/>
  <c r="Q74" i="17"/>
  <c r="P74" i="17"/>
  <c r="J80" i="2"/>
  <c r="M80" i="2" s="1"/>
  <c r="J81" i="2"/>
  <c r="M81" i="2" s="1"/>
  <c r="J82" i="2"/>
  <c r="M82" i="2" s="1"/>
  <c r="J83" i="2"/>
  <c r="M83" i="2" s="1"/>
  <c r="J84" i="2"/>
  <c r="M84" i="2" s="1"/>
  <c r="J89" i="2"/>
  <c r="M89" i="2" s="1"/>
  <c r="J90" i="2"/>
  <c r="M90" i="2" s="1"/>
  <c r="J91" i="2"/>
  <c r="M91" i="2" s="1"/>
  <c r="J93" i="2"/>
  <c r="M93" i="2" s="1"/>
  <c r="J95" i="2"/>
  <c r="M95" i="2" s="1"/>
  <c r="J97" i="2"/>
  <c r="M97" i="2" s="1"/>
  <c r="J99" i="2"/>
  <c r="M99" i="2" s="1"/>
  <c r="J100" i="2"/>
  <c r="M100" i="2" s="1"/>
  <c r="J101" i="2"/>
  <c r="M101" i="2" s="1"/>
  <c r="J104" i="2"/>
  <c r="M104" i="2" s="1"/>
  <c r="J105" i="2"/>
  <c r="M105" i="2" s="1"/>
  <c r="J107" i="2"/>
  <c r="M107" i="2" s="1"/>
  <c r="J109" i="2"/>
  <c r="M109" i="2" s="1"/>
  <c r="J110" i="2"/>
  <c r="M110" i="2" s="1"/>
  <c r="J113" i="2"/>
  <c r="M113" i="2" s="1"/>
  <c r="J115" i="2"/>
  <c r="M115" i="2" s="1"/>
  <c r="J117" i="2"/>
  <c r="M117" i="2" s="1"/>
  <c r="J119" i="2"/>
  <c r="M119" i="2" s="1"/>
  <c r="J122" i="2"/>
  <c r="M122" i="2" s="1"/>
  <c r="J124" i="2"/>
  <c r="M124" i="2" s="1"/>
  <c r="J125" i="2"/>
  <c r="M125" i="2" s="1"/>
  <c r="J127" i="2"/>
  <c r="M127" i="2" s="1"/>
  <c r="J129" i="2"/>
  <c r="M129" i="2" s="1"/>
  <c r="J131" i="2"/>
  <c r="M131" i="2" s="1"/>
  <c r="J133" i="2"/>
  <c r="M133" i="2" s="1"/>
  <c r="J134" i="2"/>
  <c r="M134" i="2" s="1"/>
  <c r="J135" i="2"/>
  <c r="M135" i="2" s="1"/>
  <c r="J139" i="2"/>
  <c r="M139" i="2" s="1"/>
  <c r="J140" i="2"/>
  <c r="M140" i="2" s="1"/>
  <c r="J142" i="2"/>
  <c r="M142" i="2" s="1"/>
  <c r="J144" i="2"/>
  <c r="M144" i="2" s="1"/>
  <c r="J148" i="2"/>
  <c r="M148" i="2" s="1"/>
  <c r="J149" i="2"/>
  <c r="M149" i="2" s="1"/>
  <c r="J151" i="2"/>
  <c r="M151" i="2" s="1"/>
  <c r="J153" i="2"/>
  <c r="M153" i="2" s="1"/>
  <c r="J154" i="2"/>
  <c r="M154" i="2" s="1"/>
  <c r="J157" i="2"/>
  <c r="M157" i="2" s="1"/>
  <c r="J158" i="2"/>
  <c r="M158" i="2" s="1"/>
  <c r="J161" i="2"/>
  <c r="M161" i="2" s="1"/>
  <c r="J163" i="2"/>
  <c r="M163" i="2" s="1"/>
  <c r="J166" i="2"/>
  <c r="M166" i="2" s="1"/>
  <c r="J167" i="2"/>
  <c r="M167" i="2" s="1"/>
  <c r="J168" i="2"/>
  <c r="M168" i="2" s="1"/>
  <c r="J169" i="2"/>
  <c r="M169" i="2" s="1"/>
  <c r="J48" i="17" l="1"/>
  <c r="P47" i="17"/>
  <c r="L49" i="17" s="1"/>
  <c r="G47" i="17"/>
  <c r="H47" i="17"/>
  <c r="H97" i="17"/>
  <c r="J98" i="17"/>
  <c r="P97" i="17"/>
  <c r="L99" i="17" s="1"/>
  <c r="G97" i="17"/>
  <c r="P96" i="17"/>
  <c r="M98" i="17" s="1"/>
  <c r="J64" i="2"/>
  <c r="M64" i="2" s="1"/>
  <c r="J62" i="2"/>
  <c r="M62" i="2" s="1"/>
  <c r="J60" i="2"/>
  <c r="M60" i="2" s="1"/>
  <c r="J55" i="2"/>
  <c r="M55" i="2" s="1"/>
  <c r="J56" i="2"/>
  <c r="M56" i="2" s="1"/>
  <c r="J51" i="2"/>
  <c r="M51" i="2" s="1"/>
  <c r="J106" i="1"/>
  <c r="M106" i="1" s="1"/>
  <c r="J107" i="1"/>
  <c r="M107" i="1" s="1"/>
  <c r="J99" i="1"/>
  <c r="M99" i="1" s="1"/>
  <c r="J91" i="1"/>
  <c r="M91" i="1" s="1"/>
  <c r="J92" i="1"/>
  <c r="M92" i="1" s="1"/>
  <c r="J93" i="1"/>
  <c r="M93" i="1" s="1"/>
  <c r="J94" i="1"/>
  <c r="M94" i="1" s="1"/>
  <c r="J87" i="1"/>
  <c r="M87" i="1" s="1"/>
  <c r="J80" i="1"/>
  <c r="M80" i="1" s="1"/>
  <c r="G48" i="17" l="1"/>
  <c r="H48" i="17"/>
  <c r="G98" i="17"/>
  <c r="H98" i="17"/>
  <c r="J45" i="2"/>
  <c r="M45" i="2" s="1"/>
  <c r="J40" i="2"/>
  <c r="M40" i="2" s="1"/>
  <c r="J35" i="2"/>
  <c r="M35" i="2" s="1"/>
  <c r="J36" i="2"/>
  <c r="M36" i="2" s="1"/>
  <c r="J67" i="1"/>
  <c r="M67" i="1" s="1"/>
  <c r="J68" i="1"/>
  <c r="M68" i="1" s="1"/>
  <c r="J61" i="1"/>
  <c r="M61" i="1" s="1"/>
  <c r="J62" i="1"/>
  <c r="M62" i="1" s="1"/>
  <c r="J59" i="1"/>
  <c r="M59" i="1" s="1"/>
  <c r="J54" i="1"/>
  <c r="M54" i="1" s="1"/>
  <c r="J56" i="1"/>
  <c r="M56" i="1" s="1"/>
  <c r="J57" i="1"/>
  <c r="M57" i="1" s="1"/>
  <c r="J58" i="1"/>
  <c r="M58" i="1" s="1"/>
  <c r="J60" i="1"/>
  <c r="M60" i="1" s="1"/>
  <c r="J63" i="1"/>
  <c r="M63" i="1" s="1"/>
  <c r="J64" i="1"/>
  <c r="M64" i="1" s="1"/>
  <c r="J65" i="1"/>
  <c r="M65" i="1" s="1"/>
  <c r="J66" i="1"/>
  <c r="M66" i="1" s="1"/>
  <c r="J69" i="1"/>
  <c r="M69" i="1" s="1"/>
  <c r="J70" i="1"/>
  <c r="M70" i="1" s="1"/>
  <c r="J71" i="1"/>
  <c r="M71" i="1" s="1"/>
  <c r="J72" i="1"/>
  <c r="M72" i="1" s="1"/>
  <c r="J73" i="1"/>
  <c r="M73" i="1" s="1"/>
  <c r="J74" i="1"/>
  <c r="M74" i="1" s="1"/>
  <c r="J75" i="1"/>
  <c r="M75" i="1" s="1"/>
  <c r="J76" i="1"/>
  <c r="M76" i="1" s="1"/>
  <c r="J77" i="1"/>
  <c r="M77" i="1" s="1"/>
  <c r="J78" i="1"/>
  <c r="M78" i="1" s="1"/>
  <c r="J79" i="1"/>
  <c r="M79" i="1" s="1"/>
  <c r="J81" i="1"/>
  <c r="M81" i="1" s="1"/>
  <c r="J82" i="1"/>
  <c r="M82" i="1" s="1"/>
  <c r="J83" i="1"/>
  <c r="M83" i="1" s="1"/>
  <c r="J84" i="1"/>
  <c r="M84" i="1" s="1"/>
  <c r="J85" i="1"/>
  <c r="M85" i="1" s="1"/>
  <c r="J86" i="1"/>
  <c r="M86" i="1" s="1"/>
  <c r="J88" i="1"/>
  <c r="M88" i="1" s="1"/>
  <c r="J89" i="1"/>
  <c r="M89" i="1" s="1"/>
  <c r="J90" i="1"/>
  <c r="M90" i="1" s="1"/>
  <c r="J95" i="1"/>
  <c r="M95" i="1" s="1"/>
  <c r="J96" i="1"/>
  <c r="M96" i="1" s="1"/>
  <c r="J97" i="1"/>
  <c r="M97" i="1" s="1"/>
  <c r="J98" i="1"/>
  <c r="M98" i="1" s="1"/>
  <c r="J100" i="1"/>
  <c r="M100" i="1" s="1"/>
  <c r="J101" i="1"/>
  <c r="M101" i="1" s="1"/>
  <c r="J102" i="1"/>
  <c r="M102" i="1" s="1"/>
  <c r="J103" i="1"/>
  <c r="M103" i="1" s="1"/>
  <c r="J104" i="1"/>
  <c r="M104" i="1" s="1"/>
  <c r="J105" i="1"/>
  <c r="M105" i="1" s="1"/>
  <c r="J108" i="1"/>
  <c r="M108" i="1" s="1"/>
  <c r="J109" i="1"/>
  <c r="M109" i="1" s="1"/>
  <c r="J110" i="1"/>
  <c r="M110" i="1" s="1"/>
  <c r="J111" i="1"/>
  <c r="M111" i="1" s="1"/>
  <c r="J112" i="1"/>
  <c r="M112" i="1" s="1"/>
  <c r="J113" i="1"/>
  <c r="M113" i="1" s="1"/>
  <c r="J114" i="1"/>
  <c r="M114" i="1" s="1"/>
  <c r="J115" i="1"/>
  <c r="M115" i="1" s="1"/>
  <c r="J116" i="1"/>
  <c r="M116" i="1" s="1"/>
  <c r="J117" i="1"/>
  <c r="M117" i="1" s="1"/>
  <c r="J118" i="1"/>
  <c r="M118" i="1" s="1"/>
  <c r="J119" i="1"/>
  <c r="M119" i="1" s="1"/>
  <c r="J120" i="1"/>
  <c r="M120" i="1" s="1"/>
  <c r="J121" i="1"/>
  <c r="M121" i="1" s="1"/>
  <c r="J122" i="1"/>
  <c r="M122" i="1" s="1"/>
  <c r="J123" i="1"/>
  <c r="M123" i="1" s="1"/>
  <c r="J124" i="1"/>
  <c r="M124" i="1" s="1"/>
  <c r="J125" i="1"/>
  <c r="M125" i="1" s="1"/>
  <c r="J126" i="1"/>
  <c r="M126" i="1" s="1"/>
  <c r="J127" i="1"/>
  <c r="M127" i="1" s="1"/>
  <c r="J128" i="1"/>
  <c r="M128" i="1" s="1"/>
  <c r="J129" i="1"/>
  <c r="M129" i="1" s="1"/>
  <c r="J130" i="1"/>
  <c r="M130" i="1" s="1"/>
  <c r="J131" i="1"/>
  <c r="M131" i="1" s="1"/>
  <c r="J132" i="1"/>
  <c r="M132" i="1" s="1"/>
  <c r="J133" i="1"/>
  <c r="M133" i="1" s="1"/>
  <c r="J134" i="1"/>
  <c r="M134" i="1" s="1"/>
  <c r="J135" i="1"/>
  <c r="M135" i="1" s="1"/>
  <c r="J136" i="1"/>
  <c r="M136" i="1" s="1"/>
  <c r="J137" i="1"/>
  <c r="M137" i="1" s="1"/>
  <c r="J138" i="1"/>
  <c r="M138" i="1" s="1"/>
  <c r="J139" i="1"/>
  <c r="M139" i="1" s="1"/>
  <c r="J140" i="1"/>
  <c r="M140" i="1" s="1"/>
  <c r="J141" i="1"/>
  <c r="M141" i="1" s="1"/>
  <c r="J142" i="1"/>
  <c r="M142" i="1" s="1"/>
  <c r="J143" i="1"/>
  <c r="M143" i="1" s="1"/>
  <c r="J144" i="1"/>
  <c r="M144" i="1" s="1"/>
  <c r="J145" i="1"/>
  <c r="M145" i="1" s="1"/>
  <c r="J147" i="1"/>
  <c r="M147" i="1" s="1"/>
  <c r="J148" i="1"/>
  <c r="M148" i="1" s="1"/>
  <c r="J149" i="1"/>
  <c r="M149" i="1" s="1"/>
  <c r="J150" i="1"/>
  <c r="M150" i="1" s="1"/>
  <c r="J151" i="1"/>
  <c r="M151" i="1" s="1"/>
  <c r="J152" i="1"/>
  <c r="M152" i="1" s="1"/>
  <c r="J154" i="1"/>
  <c r="M154" i="1" s="1"/>
  <c r="J28" i="2" l="1"/>
  <c r="M28" i="2" s="1"/>
  <c r="J25" i="2"/>
  <c r="M25" i="2" s="1"/>
  <c r="J26" i="2"/>
  <c r="M26" i="2" s="1"/>
  <c r="J17" i="2"/>
  <c r="M17" i="2" s="1"/>
  <c r="J18" i="2"/>
  <c r="M18" i="2" s="1"/>
  <c r="J19" i="2"/>
  <c r="M19" i="2" s="1"/>
  <c r="J42" i="1"/>
  <c r="M42" i="1" s="1"/>
  <c r="J45" i="1"/>
  <c r="M45" i="1" s="1"/>
  <c r="J39" i="1"/>
  <c r="M39" i="1" s="1"/>
  <c r="J40" i="1"/>
  <c r="M40" i="1" s="1"/>
  <c r="J36" i="1"/>
  <c r="M36" i="1" s="1"/>
  <c r="J34" i="1"/>
  <c r="M34" i="1" s="1"/>
  <c r="J26" i="1"/>
  <c r="M26" i="1" s="1"/>
  <c r="J23" i="1"/>
  <c r="M23" i="1" s="1"/>
  <c r="J21" i="1"/>
  <c r="M21" i="1" s="1"/>
  <c r="J19" i="1"/>
  <c r="M19" i="1" s="1"/>
  <c r="J13" i="2" l="1"/>
  <c r="M13" i="2" s="1"/>
  <c r="J14" i="2"/>
  <c r="M14" i="2" s="1"/>
  <c r="J4" i="2"/>
  <c r="M4" i="2" s="1"/>
  <c r="J7" i="2"/>
  <c r="M7" i="2" s="1"/>
  <c r="J5" i="2"/>
  <c r="M5" i="2" s="1"/>
  <c r="J17" i="1"/>
  <c r="M17" i="1" s="1"/>
  <c r="J12" i="1"/>
  <c r="M12" i="1" s="1"/>
  <c r="J10" i="1"/>
  <c r="M10" i="1" s="1"/>
  <c r="J6" i="1"/>
  <c r="M6" i="1" s="1"/>
  <c r="J4" i="1"/>
  <c r="M4" i="1" s="1"/>
  <c r="J3" i="1" l="1"/>
  <c r="M3" i="1" s="1"/>
  <c r="J27" i="1"/>
  <c r="M27" i="1" s="1"/>
  <c r="J28" i="1"/>
  <c r="M28" i="1" s="1"/>
  <c r="J29" i="1"/>
  <c r="M29" i="1" s="1"/>
  <c r="J30" i="1"/>
  <c r="M30" i="1" s="1"/>
  <c r="J31" i="1"/>
  <c r="M31" i="1" s="1"/>
  <c r="J32" i="1"/>
  <c r="M32" i="1" s="1"/>
  <c r="J33" i="1"/>
  <c r="M33" i="1" s="1"/>
  <c r="J35" i="1"/>
  <c r="M35" i="1" s="1"/>
  <c r="J37" i="1"/>
  <c r="M37" i="1" s="1"/>
  <c r="J38" i="1"/>
  <c r="M38" i="1" s="1"/>
  <c r="J41" i="1"/>
  <c r="M41" i="1" s="1"/>
  <c r="J43" i="1"/>
  <c r="M43" i="1" s="1"/>
  <c r="J44" i="1"/>
  <c r="M44" i="1" s="1"/>
  <c r="J46" i="1"/>
  <c r="M46" i="1" s="1"/>
  <c r="J47" i="1"/>
  <c r="M47" i="1" s="1"/>
  <c r="J48" i="1"/>
  <c r="M48" i="1" s="1"/>
  <c r="J49" i="1"/>
  <c r="M49" i="1" s="1"/>
  <c r="J50" i="1"/>
  <c r="M50" i="1" s="1"/>
  <c r="J51" i="1"/>
  <c r="M51" i="1" s="1"/>
  <c r="J52" i="1"/>
  <c r="M52" i="1" s="1"/>
  <c r="J53" i="1"/>
  <c r="M53" i="1" s="1"/>
  <c r="J55" i="1"/>
  <c r="M55" i="1" s="1"/>
  <c r="J71" i="2" l="1"/>
  <c r="M71" i="2" s="1"/>
  <c r="J72" i="2"/>
  <c r="M72" i="2" s="1"/>
  <c r="J73" i="2"/>
  <c r="M73" i="2" s="1"/>
  <c r="J74" i="2"/>
  <c r="M74" i="2" s="1"/>
  <c r="J67" i="2"/>
  <c r="M67" i="2" s="1"/>
  <c r="J59" i="2"/>
  <c r="M59" i="2" s="1"/>
  <c r="J61" i="2"/>
  <c r="M61" i="2" s="1"/>
  <c r="J63" i="2"/>
  <c r="M63" i="2" s="1"/>
  <c r="J65" i="2"/>
  <c r="M65" i="2" s="1"/>
  <c r="J32" i="2" l="1"/>
  <c r="M32" i="2" s="1"/>
  <c r="J30" i="2"/>
  <c r="M30" i="2" s="1"/>
  <c r="J23" i="2"/>
  <c r="M23" i="2" s="1"/>
  <c r="J24" i="2"/>
  <c r="M24" i="2" s="1"/>
  <c r="J27" i="2"/>
  <c r="M27" i="2" s="1"/>
  <c r="J20" i="2"/>
  <c r="M20" i="2" s="1"/>
  <c r="J12" i="2"/>
  <c r="M12" i="2" s="1"/>
  <c r="J15" i="2"/>
  <c r="M15" i="2" s="1"/>
  <c r="J9" i="2"/>
  <c r="M9" i="2" s="1"/>
  <c r="J10" i="2"/>
  <c r="M10" i="2" s="1"/>
  <c r="J7" i="1"/>
  <c r="M7" i="1" s="1"/>
  <c r="J8" i="1"/>
  <c r="M8" i="1" s="1"/>
  <c r="J9" i="1"/>
  <c r="M9" i="1" s="1"/>
  <c r="J11" i="1"/>
  <c r="M11" i="1" s="1"/>
  <c r="J13" i="1"/>
  <c r="M13" i="1" s="1"/>
  <c r="J14" i="1"/>
  <c r="M14" i="1" s="1"/>
  <c r="J15" i="1"/>
  <c r="M15" i="1" s="1"/>
  <c r="J16" i="1"/>
  <c r="M16" i="1" s="1"/>
  <c r="J18" i="1"/>
  <c r="M18" i="1" s="1"/>
  <c r="J20" i="1"/>
  <c r="M20" i="1" s="1"/>
  <c r="J22" i="1"/>
  <c r="M22" i="1" s="1"/>
  <c r="J24" i="1"/>
  <c r="M24" i="1" s="1"/>
  <c r="J25" i="1"/>
  <c r="M25" i="1" s="1"/>
  <c r="J3" i="2" l="1"/>
  <c r="M3" i="2" s="1"/>
  <c r="J6" i="2" l="1"/>
  <c r="M6" i="2" s="1"/>
  <c r="J8" i="2"/>
  <c r="M8" i="2" s="1"/>
  <c r="J11" i="2"/>
  <c r="M11" i="2" s="1"/>
  <c r="J16" i="2"/>
  <c r="M16" i="2" s="1"/>
  <c r="J21" i="2"/>
  <c r="M21" i="2" s="1"/>
  <c r="J22" i="2"/>
  <c r="M22" i="2" s="1"/>
  <c r="J29" i="2"/>
  <c r="M29" i="2" s="1"/>
  <c r="J31" i="2"/>
  <c r="M31" i="2" s="1"/>
  <c r="J33" i="2"/>
  <c r="M33" i="2" s="1"/>
  <c r="J34" i="2"/>
  <c r="M34" i="2" s="1"/>
  <c r="J37" i="2"/>
  <c r="M37" i="2" s="1"/>
  <c r="J38" i="2"/>
  <c r="M38" i="2" s="1"/>
  <c r="J39" i="2"/>
  <c r="M39" i="2" s="1"/>
  <c r="J41" i="2"/>
  <c r="M41" i="2" s="1"/>
  <c r="J42" i="2"/>
  <c r="M42" i="2" s="1"/>
  <c r="J43" i="2"/>
  <c r="M43" i="2" s="1"/>
  <c r="J44" i="2"/>
  <c r="M44" i="2" s="1"/>
  <c r="J46" i="2"/>
  <c r="M46" i="2" s="1"/>
  <c r="J47" i="2"/>
  <c r="M47" i="2" s="1"/>
  <c r="J48" i="2"/>
  <c r="M48" i="2" s="1"/>
  <c r="J49" i="2"/>
  <c r="M49" i="2" s="1"/>
  <c r="J50" i="2"/>
  <c r="M50" i="2" s="1"/>
  <c r="J52" i="2"/>
  <c r="M52" i="2" s="1"/>
  <c r="J53" i="2"/>
  <c r="M53" i="2" s="1"/>
  <c r="J54" i="2"/>
  <c r="M54" i="2" s="1"/>
  <c r="J57" i="2"/>
  <c r="M57" i="2" s="1"/>
  <c r="J58" i="2"/>
  <c r="M58" i="2" s="1"/>
  <c r="J66" i="2"/>
  <c r="M66" i="2" s="1"/>
  <c r="J68" i="2"/>
  <c r="M68" i="2" s="1"/>
  <c r="J69" i="2"/>
  <c r="M69" i="2" s="1"/>
  <c r="J70" i="2"/>
  <c r="M70" i="2" s="1"/>
  <c r="J75" i="2"/>
  <c r="M75" i="2" s="1"/>
  <c r="J76" i="2"/>
  <c r="M76" i="2" s="1"/>
  <c r="J77" i="2"/>
  <c r="M77" i="2" s="1"/>
  <c r="J78" i="2"/>
  <c r="M78" i="2" s="1"/>
  <c r="J79" i="2"/>
  <c r="M79" i="2" s="1"/>
  <c r="J5" i="1" l="1"/>
  <c r="M5" i="1" s="1"/>
  <c r="J4410" i="1" l="1"/>
  <c r="K1612" i="2" l="1"/>
  <c r="J1612" i="2" l="1"/>
  <c r="M1612" i="2"/>
  <c r="F1612" i="2"/>
  <c r="M4410" i="1" l="1"/>
</calcChain>
</file>

<file path=xl/sharedStrings.xml><?xml version="1.0" encoding="utf-8"?>
<sst xmlns="http://schemas.openxmlformats.org/spreadsheetml/2006/main" count="31648" uniqueCount="224">
  <si>
    <t>SL NO</t>
  </si>
  <si>
    <t>DATE</t>
  </si>
  <si>
    <t>LR NO</t>
  </si>
  <si>
    <t>VEHICLE NO</t>
  </si>
  <si>
    <t>GROSS WT</t>
  </si>
  <si>
    <t>TARE WT</t>
  </si>
  <si>
    <t>LOADING WT</t>
  </si>
  <si>
    <t>UNLOADING WT</t>
  </si>
  <si>
    <t>OD04Q4173</t>
  </si>
  <si>
    <t>OD04S1145</t>
  </si>
  <si>
    <t>OD04Q4170</t>
  </si>
  <si>
    <t>OD34R1345</t>
  </si>
  <si>
    <t>OD34R1145</t>
  </si>
  <si>
    <t>OD04T1145</t>
  </si>
  <si>
    <t>TOTAL</t>
  </si>
  <si>
    <t>INVOICE</t>
  </si>
  <si>
    <t>NO</t>
  </si>
  <si>
    <t>UNLOADING DATE</t>
  </si>
  <si>
    <t xml:space="preserve">SHORTAGE </t>
  </si>
  <si>
    <t>OK/NOT OK</t>
  </si>
  <si>
    <t>OD04Q6788</t>
  </si>
  <si>
    <t>OD04Q4139</t>
  </si>
  <si>
    <t>OD04Q4155</t>
  </si>
  <si>
    <t>OD04Q4126</t>
  </si>
  <si>
    <t>OD04Q6761</t>
  </si>
  <si>
    <t>OD04Q4178</t>
  </si>
  <si>
    <t>OD04Q4118</t>
  </si>
  <si>
    <t>Row Labels</t>
  </si>
  <si>
    <t>Grand Total</t>
  </si>
  <si>
    <t>ENTRY BY</t>
  </si>
  <si>
    <t>Count of LR NO</t>
  </si>
  <si>
    <t>ENTRY</t>
  </si>
  <si>
    <t>OD34S1145</t>
  </si>
  <si>
    <t xml:space="preserve"> </t>
  </si>
  <si>
    <t>OD34T1145</t>
  </si>
  <si>
    <t>(All)</t>
  </si>
  <si>
    <t>OK/NOT OK2</t>
  </si>
  <si>
    <r>
      <t xml:space="preserve">                                      </t>
    </r>
    <r>
      <rPr>
        <b/>
        <sz val="16"/>
        <color rgb="FFFFFF00"/>
        <rFont val="Maiandra GD"/>
        <family val="2"/>
      </rPr>
      <t xml:space="preserve">  CHAKADOLA TRANSPORT    </t>
    </r>
    <r>
      <rPr>
        <b/>
        <sz val="16"/>
        <color rgb="FFFFFFFF"/>
        <rFont val="Maiandra GD"/>
        <family val="2"/>
      </rPr>
      <t xml:space="preserve"> TATA TO JSW  DAILY LOADING STATMENT 2024-25</t>
    </r>
  </si>
  <si>
    <t>OD04Q4144</t>
  </si>
  <si>
    <t>OD04Q4123</t>
  </si>
  <si>
    <t>OD34S2615</t>
  </si>
  <si>
    <t>OD04Q4128</t>
  </si>
  <si>
    <t>OD34S2668</t>
  </si>
  <si>
    <t>OD34S6152</t>
  </si>
  <si>
    <t>OD34S6137</t>
  </si>
  <si>
    <t>OD34S2666</t>
  </si>
  <si>
    <t>OD04V1145</t>
  </si>
  <si>
    <t>OD34U1145</t>
  </si>
  <si>
    <t>OD04V1345</t>
  </si>
  <si>
    <t>OD34U1345</t>
  </si>
  <si>
    <t>OK</t>
  </si>
  <si>
    <t>JITU</t>
  </si>
  <si>
    <t>OD34S6139</t>
  </si>
  <si>
    <t>SRIKANT</t>
  </si>
  <si>
    <t>OD34S2627</t>
  </si>
  <si>
    <t>OD04Q4137</t>
  </si>
  <si>
    <t>DIESEL IN LITER</t>
  </si>
  <si>
    <t>OD34S6508</t>
  </si>
  <si>
    <t>Sum of UNLOADING WT</t>
  </si>
  <si>
    <t xml:space="preserve">Sum of SHORTAGE </t>
  </si>
  <si>
    <t>Sum of LIMIT</t>
  </si>
  <si>
    <t>Sum of EXCESS</t>
  </si>
  <si>
    <t>DRIVER</t>
  </si>
  <si>
    <t>SLNO</t>
  </si>
  <si>
    <t>TRIP NO</t>
  </si>
  <si>
    <t>FIELD</t>
  </si>
  <si>
    <t>ID</t>
  </si>
  <si>
    <t>DRIVER NAME</t>
  </si>
  <si>
    <t>DHULESWAR PERAI</t>
  </si>
  <si>
    <t>NATABAR MOHANTA</t>
  </si>
  <si>
    <t>RAHID</t>
  </si>
  <si>
    <t>AKSHAYA KU SAHOO</t>
  </si>
  <si>
    <t>SUSANT KUMAR BAG</t>
  </si>
  <si>
    <t>BHARAT CH MOHANTA</t>
  </si>
  <si>
    <t xml:space="preserve">RASHID </t>
  </si>
  <si>
    <t>VINOD KUMAR</t>
  </si>
  <si>
    <t>SUSANTA KUMAR MALIK</t>
  </si>
  <si>
    <t>KAMAN MUNDA</t>
  </si>
  <si>
    <t>RIZWAN</t>
  </si>
  <si>
    <t>NABI AHMAD</t>
  </si>
  <si>
    <t>MURALIDHAR MOHANTA</t>
  </si>
  <si>
    <t>HEMANTA MOHANTA</t>
  </si>
  <si>
    <t>BENUDHAR PRADHAN</t>
  </si>
  <si>
    <t>AMIYA MISHRA</t>
  </si>
  <si>
    <t>KASHI NATH DAS</t>
  </si>
  <si>
    <t>AJAYA KUMAR PARIDA</t>
  </si>
  <si>
    <t>ASHOK PRADHAN</t>
  </si>
  <si>
    <t>SULTAN AHMAD</t>
  </si>
  <si>
    <t>BHOORA KHAN</t>
  </si>
  <si>
    <t>DURGA CH MOHANTA</t>
  </si>
  <si>
    <t>CHANDRAMANI MOHANTY</t>
  </si>
  <si>
    <t>JUGAL KISHOR MOHANTA</t>
  </si>
  <si>
    <t>BASANTA KUMAR MOHANTA</t>
  </si>
  <si>
    <t xml:space="preserve">SUSANTA KUMAR MOHANTA </t>
  </si>
  <si>
    <t>PRADIPA MALIK</t>
  </si>
  <si>
    <t>NARAHARI MOHANTA</t>
  </si>
  <si>
    <t>KALI CH KAR</t>
  </si>
  <si>
    <t>MALIA PRADHAN</t>
  </si>
  <si>
    <t>PRABHAT MAHANTA</t>
  </si>
  <si>
    <t>MADANA MAHANTA</t>
  </si>
  <si>
    <t>BHAKTA BANDHU MAHANTA</t>
  </si>
  <si>
    <t>AJAYA KUMAR MAHANTA</t>
  </si>
  <si>
    <t>ABHIMANYU JENA</t>
  </si>
  <si>
    <t>KAPILENDRA MALIK</t>
  </si>
  <si>
    <t>SUDARSAN SAHOO</t>
  </si>
  <si>
    <t>RAKHAL CH  MOHANTA</t>
  </si>
  <si>
    <t>PRAHALLAD KUMAR DAS</t>
  </si>
  <si>
    <t>SWAPAN KUMAR MOHANTA</t>
  </si>
  <si>
    <t>SHAJID ANSARI</t>
  </si>
  <si>
    <t>#N/A</t>
  </si>
  <si>
    <t>Column Labels</t>
  </si>
  <si>
    <t>TRIP 01</t>
  </si>
  <si>
    <t>TRIP 02</t>
  </si>
  <si>
    <t>TRIP 03</t>
  </si>
  <si>
    <t>Sl No</t>
  </si>
  <si>
    <t>Truck No</t>
  </si>
  <si>
    <t>W</t>
  </si>
  <si>
    <t>LR No</t>
  </si>
  <si>
    <t>Invoice No</t>
  </si>
  <si>
    <t>Load Wt</t>
  </si>
  <si>
    <t>TRIP</t>
  </si>
  <si>
    <t>LOAD</t>
  </si>
  <si>
    <t>IDLE DUE TO DALA DAMAGED</t>
  </si>
  <si>
    <t>IDLE DUE TO AUTOMATIC ENGINE RPM HIGH</t>
  </si>
  <si>
    <t>IDLE DUE TO TROLLY LEFT &amp; RIGHT SIDE CHASSIS CRACK</t>
  </si>
  <si>
    <t>OD34S2606</t>
  </si>
  <si>
    <t>IDLE DUE TO ACCIDENT AT TATA</t>
  </si>
  <si>
    <t>OD34S2648</t>
  </si>
  <si>
    <t>IDLE DUE TO ENGINE  OVERHITTING</t>
  </si>
  <si>
    <t>OD34S4034</t>
  </si>
  <si>
    <t>IDLE DUE TO ENGINE BACK COMPERSOR</t>
  </si>
  <si>
    <t>OD34S6127</t>
  </si>
  <si>
    <t>IDLE DUE TO ENGINE BLOCK BRUST</t>
  </si>
  <si>
    <t>IDLE DUE TO LEFT SIDE BREAK CHAMBER &amp; PATI CENTER BOLT BROKEN</t>
  </si>
  <si>
    <t>OD34S6194</t>
  </si>
  <si>
    <t>IDLE DUE TO MAJOR ISSUE</t>
  </si>
  <si>
    <t>MH06BW3389</t>
  </si>
  <si>
    <t>IDLE DUE TO DALA TRANSPORT TO OD34S6152</t>
  </si>
  <si>
    <t>MH06BW3390</t>
  </si>
  <si>
    <t>IDLE DUE TO DALA TRANSPORT TO OD04Q6761</t>
  </si>
  <si>
    <t>MH06BW3391</t>
  </si>
  <si>
    <t>IDLE DUE TO ENGINE PROBLEM &amp; DALA DAMAGED</t>
  </si>
  <si>
    <t>MH06BW3392</t>
  </si>
  <si>
    <t>IDLE DUE TO DALA TRANSPORT TO OD04Q6788</t>
  </si>
  <si>
    <t>MH06BW3394</t>
  </si>
  <si>
    <t>IDLE DUE TO HYDROLIC LEAKAGE PROBLAM &amp; CLUTCH ISSUE</t>
  </si>
  <si>
    <t>MH06BW3395</t>
  </si>
  <si>
    <t>IDLE DUE TO HYD SYSTEM PROBLEM</t>
  </si>
  <si>
    <t>END</t>
  </si>
  <si>
    <t>UTKARSH TOTAL (A)</t>
  </si>
  <si>
    <t>CHAKADOLA TOTAL (B)</t>
  </si>
  <si>
    <t>TOTAL (A + B)</t>
  </si>
  <si>
    <t>CUMM. TOTAL</t>
  </si>
  <si>
    <t>UTK</t>
  </si>
  <si>
    <t>CHK</t>
  </si>
  <si>
    <t>TOTAL LOADING</t>
  </si>
  <si>
    <t>DO OPENING BALANCE</t>
  </si>
  <si>
    <t>DO CLOSING BALANCE</t>
  </si>
  <si>
    <t>DO NUMBER</t>
  </si>
  <si>
    <t>WATER TIME</t>
  </si>
  <si>
    <t>PRADEEP KU MAHANTA</t>
  </si>
  <si>
    <t>10 MIN</t>
  </si>
  <si>
    <t>30 MIN</t>
  </si>
  <si>
    <t>15 MIN</t>
  </si>
  <si>
    <t>20 MIN</t>
  </si>
  <si>
    <t>35 MIN</t>
  </si>
  <si>
    <t>25 MIN</t>
  </si>
  <si>
    <t>45 MIN</t>
  </si>
  <si>
    <t xml:space="preserve">TRIP </t>
  </si>
  <si>
    <t>DELAY IN JSW GATE</t>
  </si>
  <si>
    <t>1 HOUR</t>
  </si>
  <si>
    <t>AKASH KUMAR SINGH</t>
  </si>
  <si>
    <t>TANURAM DAS</t>
  </si>
  <si>
    <t>MANOJ KUMAR JENA</t>
  </si>
  <si>
    <t>SUSANTA MAHANTA</t>
  </si>
  <si>
    <t>ACHUTA CH DAS</t>
  </si>
  <si>
    <t>GULAM SARWAR</t>
  </si>
  <si>
    <t xml:space="preserve">RAJIV </t>
  </si>
  <si>
    <t>RAJIV</t>
  </si>
  <si>
    <t>NILAMANI BARIK</t>
  </si>
  <si>
    <t>LOADING WEIGHT</t>
  </si>
  <si>
    <t>SHORTAGE WEIGHT</t>
  </si>
  <si>
    <t>LIMIT ON SHORTAGE</t>
  </si>
  <si>
    <t>EXCESS SHORTAGE (PAYABLE)</t>
  </si>
  <si>
    <t>FINE AMOUNT</t>
  </si>
  <si>
    <t>Total</t>
  </si>
  <si>
    <t>LOADING WEIGHT (UTK)</t>
  </si>
  <si>
    <t>EXCESS SHORTAGE (MKT)</t>
  </si>
  <si>
    <t>FINE AMOUNT (UTK)</t>
  </si>
  <si>
    <t>FINE AMOUNT (MKT)</t>
  </si>
  <si>
    <t>EXCESS SHORTAGE (UTK</t>
  </si>
  <si>
    <t>LOADING WEIGHT (MKT)</t>
  </si>
  <si>
    <t>LOADING WEIGHT (TOTAL)</t>
  </si>
  <si>
    <t>EXCESS SHORTAGE (TOTAL)</t>
  </si>
  <si>
    <t>FINE AMOUNT (TOTAL)</t>
  </si>
  <si>
    <t>SHORTAGE WEIGHT (UTK)</t>
  </si>
  <si>
    <t>SHORTAGE WEIGHT (MKT)</t>
  </si>
  <si>
    <t>EXCESS SHORTAGE (TOTAL)2</t>
  </si>
  <si>
    <t>SHORTAGE REPORT - JUNE 2024</t>
  </si>
  <si>
    <t>SHORTAGE REPORT - MAY 2024</t>
  </si>
  <si>
    <t>SHORTAGE REPORT - APRIL 2024</t>
  </si>
  <si>
    <t>SHORTAGE REPORT - JULY 2024</t>
  </si>
  <si>
    <t>PRADEEP KUMAR</t>
  </si>
  <si>
    <t>RAMAKANTA JENA</t>
  </si>
  <si>
    <t>MURALI MAHANTA</t>
  </si>
  <si>
    <t>VASUROODDEEN</t>
  </si>
  <si>
    <t>JAVID KHAN</t>
  </si>
  <si>
    <t>BAI DHARA JAMUDA</t>
  </si>
  <si>
    <t>MIRZA KAMAL BEG</t>
  </si>
  <si>
    <t>BANAJ ROUT</t>
  </si>
  <si>
    <t>SUDAM PRUSTY</t>
  </si>
  <si>
    <t>SHORTAGE REPORT - AUG 2024</t>
  </si>
  <si>
    <t>KABIRAJ SAHANI</t>
  </si>
  <si>
    <t>BIRABAR MOHANTA</t>
  </si>
  <si>
    <t>BALARAM MOHANTA</t>
  </si>
  <si>
    <t>RAJESWAR MAHANTA</t>
  </si>
  <si>
    <t>ANJAN KUMAR BHANJA</t>
  </si>
  <si>
    <t>KALICHARAN MOHANTA</t>
  </si>
  <si>
    <t>DIBAS NAYAK</t>
  </si>
  <si>
    <t>DINABANDHU ROUT</t>
  </si>
  <si>
    <t>AMULYA KUMAR SAHOO</t>
  </si>
  <si>
    <t>MIRZA SORAB BAIG</t>
  </si>
  <si>
    <t>DUHSHASAN PRADHAN</t>
  </si>
  <si>
    <t xml:space="preserve">BRAJA KUANAR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</si>
</sst>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00.000"/>
    <numFmt numFmtId="165" formatCode="0.000"/>
    <numFmt numFmtId="166" formatCode="#,##0.000"/>
    <numFmt numFmtId="167" formatCode="0000"/>
    <numFmt numFmtId="168" formatCode="dd/mm/yyyy;@"/>
    <numFmt numFmtId="169" formatCode="&quot;₹&quot;\ #,##0.00"/>
  </numFmts>
  <fonts count="214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1"/>
      <scheme val="minor"/>
    </font>
    <font>
      <b/>
      <sz val="16"/>
      <color rgb="FFFFFFFF"/>
      <name val="Maiandra GD"/>
      <family val="2"/>
    </font>
    <font>
      <sz val="10"/>
      <name val="Maiandra GD"/>
      <family val="2"/>
    </font>
    <font>
      <b/>
      <sz val="10"/>
      <color rgb="FFFFFFFF"/>
      <name val="Maiandra GD"/>
      <family val="2"/>
    </font>
    <font>
      <sz val="10"/>
      <color rgb="FFFFFFFF"/>
      <name val="Maiandra GD"/>
      <family val="2"/>
    </font>
    <font>
      <sz val="11"/>
      <name val="Calibri"/>
      <family val="1"/>
      <scheme val="minor"/>
    </font>
    <font>
      <sz val="11"/>
      <name val="Lucida Fax"/>
      <family val="1"/>
    </font>
    <font>
      <sz val="10"/>
      <color rgb="FF9C6500"/>
      <name val="Calibri"/>
      <family val="2"/>
      <scheme val="minor"/>
    </font>
    <font>
      <sz val="10"/>
      <name val="Calibri"/>
      <family val="2"/>
      <scheme val="minor"/>
    </font>
    <font>
      <sz val="10"/>
      <name val="Maiandra GD"/>
      <family val="2"/>
    </font>
    <font>
      <sz val="11"/>
      <name val="Lucida Fax"/>
      <family val="1"/>
    </font>
    <font>
      <sz val="10"/>
      <name val="Lucida Fax"/>
      <family val="1"/>
    </font>
    <font>
      <sz val="11"/>
      <name val="Lucida Fax"/>
      <family val="1"/>
    </font>
    <font>
      <b/>
      <sz val="16"/>
      <color rgb="FFFFFF00"/>
      <name val="Maiandra GD"/>
      <family val="2"/>
    </font>
    <font>
      <sz val="12"/>
      <color theme="1"/>
      <name val="Calibri"/>
      <family val="2"/>
      <scheme val="minor"/>
    </font>
    <font>
      <sz val="12"/>
      <name val="Lucida Fax"/>
      <family val="1"/>
    </font>
    <font>
      <sz val="11"/>
      <name val="Lucida Fax"/>
      <family val="1"/>
    </font>
    <font>
      <sz val="10"/>
      <name val="Lucida Fax"/>
      <family val="1"/>
    </font>
    <font>
      <sz val="11"/>
      <name val="Lucida Fax"/>
      <family val="1"/>
    </font>
    <font>
      <sz val="11"/>
      <name val="Lucida Fax"/>
      <family val="1"/>
    </font>
    <font>
      <sz val="11"/>
      <name val="Lucida Fax"/>
      <family val="1"/>
    </font>
    <font>
      <sz val="11"/>
      <name val="Lucida Fax"/>
      <family val="1"/>
    </font>
    <font>
      <sz val="11"/>
      <name val="Lucida Fax"/>
      <family val="1"/>
    </font>
    <font>
      <sz val="10"/>
      <name val="Lucida Fax"/>
      <family val="1"/>
    </font>
    <font>
      <sz val="11"/>
      <name val="Lucida Fax"/>
      <family val="1"/>
    </font>
    <font>
      <sz val="11"/>
      <name val="Lucida Fax"/>
      <family val="1"/>
    </font>
    <font>
      <sz val="10"/>
      <name val="Lucida Fax"/>
      <family val="1"/>
    </font>
    <font>
      <sz val="11"/>
      <name val="Lucida Fax"/>
      <family val="1"/>
    </font>
    <font>
      <sz val="10"/>
      <name val="Lucida Fax"/>
      <family val="1"/>
    </font>
    <font>
      <sz val="8"/>
      <name val="Calibri"/>
      <family val="2"/>
      <scheme val="minor"/>
    </font>
    <font>
      <sz val="10"/>
      <name val="Calibri Light"/>
      <family val="1"/>
      <scheme val="major"/>
    </font>
    <font>
      <sz val="11"/>
      <name val="Calibri Light"/>
      <family val="1"/>
      <scheme val="major"/>
    </font>
    <font>
      <b/>
      <sz val="9"/>
      <name val="Calibri Light"/>
      <family val="1"/>
      <scheme val="major"/>
    </font>
    <font>
      <b/>
      <sz val="11"/>
      <name val="Calibri Light"/>
      <family val="1"/>
      <scheme val="major"/>
    </font>
    <font>
      <sz val="11"/>
      <color theme="1" tint="0.14999847407452621"/>
      <name val="Calibri Light"/>
      <family val="1"/>
      <scheme val="major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2"/>
      <color rgb="FF007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rgb="FFFDDA0B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sz val="11"/>
      <name val="Lucida Fax"/>
      <family val="1"/>
    </font>
    <font>
      <sz val="11"/>
      <name val="Calibri Light"/>
      <family val="2"/>
      <scheme val="major"/>
    </font>
    <font>
      <b/>
      <sz val="11"/>
      <name val="Calibri Light"/>
      <family val="2"/>
      <scheme val="major"/>
    </font>
    <font>
      <sz val="10"/>
      <name val="Maiandra GD"/>
      <family val="2"/>
    </font>
    <font>
      <sz val="11"/>
      <name val="Lucida Fax"/>
      <family val="1"/>
    </font>
    <font>
      <sz val="10"/>
      <name val="Maiandra GD"/>
      <family val="2"/>
    </font>
    <font>
      <sz val="11"/>
      <name val="Lucida Fax"/>
      <family val="1"/>
    </font>
    <font>
      <sz val="10"/>
      <name val="Lucida Fax"/>
      <family val="1"/>
    </font>
    <font>
      <sz val="11"/>
      <name val="Calibri Light"/>
      <family val="2"/>
      <scheme val="major"/>
    </font>
    <font>
      <b/>
      <sz val="11"/>
      <name val="Calibri Light"/>
      <family val="2"/>
      <scheme val="major"/>
    </font>
    <font>
      <sz val="11"/>
      <name val="Calibri Light"/>
      <family val="2"/>
      <scheme val="major"/>
    </font>
    <font>
      <b/>
      <sz val="11"/>
      <name val="Calibri Light"/>
      <family val="2"/>
      <scheme val="major"/>
    </font>
    <font>
      <sz val="10"/>
      <name val="Maiandra GD"/>
      <family val="2"/>
    </font>
    <font>
      <sz val="11"/>
      <name val="Lucida Fax"/>
      <family val="1"/>
    </font>
    <font>
      <sz val="10"/>
      <name val="Lucida Fax"/>
      <family val="1"/>
    </font>
    <font>
      <sz val="10"/>
      <name val="Maiandra GD"/>
      <family val="2"/>
    </font>
    <font>
      <sz val="11"/>
      <name val="Lucida Fax"/>
      <family val="1"/>
    </font>
    <font>
      <sz val="10"/>
      <name val="Lucida Fax"/>
      <family val="1"/>
    </font>
    <font>
      <sz val="10"/>
      <name val="Maiandra GD"/>
      <family val="2"/>
    </font>
    <font>
      <sz val="11"/>
      <name val="Lucida Fax"/>
      <family val="1"/>
    </font>
    <font>
      <sz val="10"/>
      <name val="Lucida Fax"/>
      <family val="1"/>
    </font>
    <font>
      <sz val="10"/>
      <name val="Maiandra GD"/>
      <family val="2"/>
    </font>
    <font>
      <sz val="11"/>
      <name val="Lucida Fax"/>
      <family val="1"/>
    </font>
    <font>
      <sz val="11"/>
      <name val="Calibri Light"/>
      <family val="2"/>
      <scheme val="major"/>
    </font>
    <font>
      <b/>
      <sz val="11"/>
      <name val="Calibri Light"/>
      <family val="2"/>
      <scheme val="major"/>
    </font>
    <font>
      <sz val="10"/>
      <name val="Lucida Fax"/>
      <family val="1"/>
    </font>
    <font>
      <sz val="11"/>
      <name val="Calibri Light"/>
      <family val="2"/>
      <scheme val="major"/>
    </font>
    <font>
      <b/>
      <sz val="11"/>
      <name val="Calibri Light"/>
      <family val="2"/>
      <scheme val="major"/>
    </font>
    <font>
      <sz val="10"/>
      <name val="Maiandra GD"/>
      <family val="2"/>
    </font>
    <font>
      <sz val="11"/>
      <name val="Lucida Fax"/>
      <family val="1"/>
    </font>
    <font>
      <b/>
      <sz val="11"/>
      <color rgb="FFFFFFFF"/>
      <name val="Lucida Fax"/>
      <family val="1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134"/>
      <scheme val="minor"/>
    </font>
    <font>
      <b/>
      <sz val="14"/>
      <color rgb="FFF0F0F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Maiandra GD"/>
      <family val="2"/>
    </font>
    <font>
      <sz val="11"/>
      <name val="Lucida Fax"/>
      <family val="1"/>
    </font>
    <font>
      <sz val="10"/>
      <name val="Lucida Fax"/>
      <family val="1"/>
    </font>
    <font>
      <sz val="10"/>
      <name val="Maiandra GD"/>
      <family val="2"/>
    </font>
    <font>
      <sz val="11"/>
      <name val="Lucida Fax"/>
      <family val="1"/>
    </font>
    <font>
      <sz val="10"/>
      <name val="Lucida Fax"/>
      <family val="1"/>
    </font>
    <font>
      <sz val="11"/>
      <name val="Calibri Light"/>
      <family val="2"/>
      <scheme val="major"/>
    </font>
    <font>
      <b/>
      <sz val="11"/>
      <name val="Calibri Light"/>
      <family val="2"/>
      <scheme val="major"/>
    </font>
    <font>
      <sz val="10"/>
      <name val="Maiandra GD"/>
      <family val="2"/>
    </font>
    <font>
      <sz val="11"/>
      <name val="Lucida Fax"/>
      <family val="1"/>
    </font>
    <font>
      <sz val="10"/>
      <name val="Lucida Fax"/>
      <family val="1"/>
    </font>
    <font>
      <b/>
      <sz val="11"/>
      <name val="Calibri Light"/>
      <family val="2"/>
      <scheme val="major"/>
    </font>
    <font>
      <sz val="11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0"/>
      <name val="Maiandra GD"/>
      <family val="2"/>
    </font>
    <font>
      <sz val="11"/>
      <name val="Lucida Fax"/>
      <family val="1"/>
    </font>
    <font>
      <sz val="11"/>
      <name val="Calibri Light"/>
      <family val="2"/>
      <scheme val="major"/>
    </font>
    <font>
      <b/>
      <sz val="11"/>
      <name val="Calibri Light"/>
      <family val="2"/>
      <scheme val="major"/>
    </font>
    <font>
      <sz val="10"/>
      <name val="Maiandra GD"/>
      <family val="2"/>
    </font>
    <font>
      <sz val="11"/>
      <name val="Lucida Fax"/>
      <family val="1"/>
    </font>
    <font>
      <sz val="10"/>
      <name val="Maiandra GD"/>
      <family val="2"/>
    </font>
    <font>
      <sz val="11"/>
      <name val="Lucida Fax"/>
      <family val="1"/>
    </font>
    <font>
      <sz val="10"/>
      <name val="Lucida Fax"/>
      <family val="1"/>
    </font>
    <font>
      <sz val="11"/>
      <name val="Calibri Light"/>
      <family val="2"/>
      <scheme val="major"/>
    </font>
    <font>
      <b/>
      <sz val="11"/>
      <name val="Calibri Light"/>
      <family val="2"/>
      <scheme val="major"/>
    </font>
    <font>
      <sz val="10"/>
      <name val="Maiandra GD"/>
      <family val="2"/>
    </font>
    <font>
      <sz val="11"/>
      <name val="Lucida Fax"/>
      <family val="1"/>
    </font>
    <font>
      <sz val="10"/>
      <name val="Lucida Fax"/>
      <family val="1"/>
    </font>
    <font>
      <sz val="11"/>
      <name val="Calibri Light"/>
      <family val="2"/>
      <scheme val="major"/>
    </font>
    <font>
      <b/>
      <sz val="11"/>
      <name val="Calibri Light"/>
      <family val="2"/>
      <scheme val="major"/>
    </font>
    <font>
      <sz val="11"/>
      <name val="Calibri Light"/>
      <family val="2"/>
      <scheme val="major"/>
    </font>
    <font>
      <b/>
      <sz val="11"/>
      <name val="Calibri Light"/>
      <family val="2"/>
      <scheme val="major"/>
    </font>
    <font>
      <sz val="10"/>
      <name val="Maiandra GD"/>
      <family val="2"/>
    </font>
    <font>
      <sz val="11"/>
      <name val="Lucida Fax"/>
      <family val="1"/>
    </font>
    <font>
      <sz val="10"/>
      <name val="Maiandra GD"/>
      <family val="2"/>
    </font>
    <font>
      <sz val="11"/>
      <name val="Lucida Fax"/>
      <family val="1"/>
    </font>
    <font>
      <sz val="11"/>
      <name val="Calibri Light"/>
      <family val="2"/>
      <scheme val="major"/>
    </font>
    <font>
      <b/>
      <sz val="11"/>
      <name val="Calibri Light"/>
      <family val="2"/>
      <scheme val="major"/>
    </font>
    <font>
      <sz val="10"/>
      <name val="Maiandra GD"/>
      <family val="2"/>
    </font>
    <font>
      <sz val="11"/>
      <name val="Lucida Fax"/>
      <family val="1"/>
    </font>
    <font>
      <sz val="11"/>
      <name val="Calibri Light"/>
      <family val="2"/>
      <scheme val="major"/>
    </font>
    <font>
      <b/>
      <sz val="11"/>
      <name val="Calibri Light"/>
      <family val="2"/>
      <scheme val="major"/>
    </font>
    <font>
      <sz val="10"/>
      <name val="Maiandra GD"/>
      <family val="2"/>
    </font>
    <font>
      <sz val="11"/>
      <name val="Lucida Fax"/>
      <family val="1"/>
    </font>
    <font>
      <sz val="11"/>
      <name val="Calibri Light"/>
      <family val="2"/>
      <scheme val="major"/>
    </font>
    <font>
      <b/>
      <sz val="11"/>
      <name val="Calibri Light"/>
      <family val="2"/>
      <scheme val="major"/>
    </font>
    <font>
      <sz val="10"/>
      <name val="Maiandra GD"/>
      <family val="2"/>
    </font>
    <font>
      <sz val="11"/>
      <name val="Lucida Fax"/>
      <family val="1"/>
    </font>
    <font>
      <sz val="11"/>
      <name val="Calibri Light"/>
      <family val="2"/>
      <scheme val="major"/>
    </font>
    <font>
      <b/>
      <sz val="11"/>
      <name val="Calibri Light"/>
      <family val="2"/>
      <scheme val="major"/>
    </font>
    <font>
      <sz val="10"/>
      <name val="Maiandra GD"/>
      <family val="2"/>
    </font>
    <font>
      <sz val="11"/>
      <name val="Lucida Fax"/>
      <family val="1"/>
    </font>
    <font>
      <sz val="11"/>
      <name val="Calibri Light"/>
      <family val="2"/>
      <scheme val="major"/>
    </font>
    <font>
      <b/>
      <sz val="11"/>
      <name val="Calibri Light"/>
      <family val="2"/>
      <scheme val="major"/>
    </font>
    <font>
      <sz val="10"/>
      <name val="Maiandra GD"/>
      <family val="2"/>
    </font>
    <font>
      <sz val="11"/>
      <name val="Lucida Fax"/>
      <family val="1"/>
    </font>
    <font>
      <sz val="11"/>
      <name val="Calibri Light"/>
      <family val="2"/>
      <scheme val="major"/>
    </font>
    <font>
      <b/>
      <sz val="11"/>
      <name val="Calibri Light"/>
      <family val="2"/>
      <scheme val="major"/>
    </font>
    <font>
      <sz val="10"/>
      <name val="Maiandra GD"/>
      <family val="2"/>
    </font>
    <font>
      <sz val="11"/>
      <name val="Lucida Fax"/>
      <family val="1"/>
    </font>
    <font>
      <sz val="11"/>
      <name val="Calibri Light"/>
      <family val="2"/>
      <scheme val="major"/>
    </font>
    <font>
      <b/>
      <sz val="11"/>
      <name val="Calibri Light"/>
      <family val="2"/>
      <scheme val="major"/>
    </font>
    <font>
      <sz val="10"/>
      <name val="Lucida Fax"/>
      <family val="1"/>
    </font>
    <font>
      <sz val="10"/>
      <name val="Maiandra GD"/>
      <family val="2"/>
    </font>
    <font>
      <sz val="11"/>
      <name val="Lucida Fax"/>
      <family val="1"/>
    </font>
    <font>
      <sz val="11"/>
      <name val="Calibri Light"/>
      <family val="2"/>
      <scheme val="major"/>
    </font>
    <font>
      <b/>
      <sz val="11"/>
      <name val="Calibri Light"/>
      <family val="2"/>
      <scheme val="major"/>
    </font>
    <font>
      <sz val="10"/>
      <name val="Lucida Fax"/>
      <family val="1"/>
    </font>
    <font>
      <sz val="10"/>
      <name val="Maiandra GD"/>
      <family val="2"/>
    </font>
    <font>
      <sz val="11"/>
      <name val="Lucida Fax"/>
      <family val="1"/>
    </font>
    <font>
      <sz val="11"/>
      <name val="Calibri Light"/>
      <family val="2"/>
      <scheme val="major"/>
    </font>
    <font>
      <b/>
      <sz val="11"/>
      <name val="Calibri Light"/>
      <family val="2"/>
      <scheme val="major"/>
    </font>
    <font>
      <sz val="10"/>
      <name val="Lucida Fax"/>
      <family val="1"/>
    </font>
    <font>
      <sz val="10"/>
      <name val="Maiandra GD"/>
      <family val="2"/>
    </font>
    <font>
      <sz val="11"/>
      <name val="Lucida Fax"/>
      <family val="1"/>
    </font>
    <font>
      <sz val="11"/>
      <name val="Calibri Light"/>
      <family val="2"/>
      <scheme val="major"/>
    </font>
    <font>
      <b/>
      <sz val="11"/>
      <name val="Calibri Light"/>
      <family val="2"/>
      <scheme val="major"/>
    </font>
    <font>
      <sz val="10"/>
      <name val="Maiandra GD"/>
      <family val="2"/>
    </font>
    <font>
      <sz val="11"/>
      <name val="Lucida Fax"/>
      <family val="1"/>
    </font>
    <font>
      <sz val="10"/>
      <name val="Lucida Fax"/>
      <family val="1"/>
    </font>
    <font>
      <sz val="11"/>
      <name val="Calibri Light"/>
      <family val="2"/>
      <scheme val="major"/>
    </font>
    <font>
      <b/>
      <sz val="11"/>
      <name val="Calibri Light"/>
      <family val="2"/>
      <scheme val="major"/>
    </font>
    <font>
      <sz val="10"/>
      <name val="Maiandra GD"/>
      <family val="2"/>
    </font>
    <font>
      <sz val="11"/>
      <name val="Lucida Fax"/>
      <family val="1"/>
    </font>
    <font>
      <sz val="10"/>
      <name val="Lucida Fax"/>
      <family val="1"/>
    </font>
    <font>
      <sz val="11"/>
      <name val="Calibri Light"/>
      <family val="2"/>
      <scheme val="major"/>
    </font>
    <font>
      <b/>
      <sz val="11"/>
      <name val="Calibri Light"/>
      <family val="2"/>
      <scheme val="major"/>
    </font>
    <font>
      <sz val="10"/>
      <name val="Maiandra GD"/>
      <family val="2"/>
    </font>
    <font>
      <sz val="11"/>
      <name val="Lucida Fax"/>
      <family val="1"/>
    </font>
    <font>
      <sz val="10"/>
      <name val="Maiandra GD"/>
      <family val="2"/>
    </font>
    <font>
      <sz val="11"/>
      <name val="Lucida Fax"/>
      <family val="1"/>
    </font>
    <font>
      <sz val="10"/>
      <name val="Lucida Fax"/>
      <family val="1"/>
    </font>
    <font>
      <sz val="11"/>
      <name val="Calibri Light"/>
      <family val="2"/>
      <scheme val="major"/>
    </font>
    <font>
      <b/>
      <sz val="11"/>
      <name val="Calibri Light"/>
      <family val="2"/>
      <scheme val="major"/>
    </font>
    <font>
      <sz val="10"/>
      <name val="Maiandra GD"/>
      <family val="2"/>
    </font>
    <font>
      <sz val="11"/>
      <name val="Lucida Fax"/>
      <family val="1"/>
    </font>
    <font>
      <sz val="11"/>
      <name val="Calibri Light"/>
      <family val="2"/>
      <scheme val="major"/>
    </font>
    <font>
      <b/>
      <sz val="11"/>
      <name val="Calibri Light"/>
      <family val="2"/>
      <scheme val="major"/>
    </font>
    <font>
      <sz val="10"/>
      <name val="Maiandra GD"/>
      <family val="2"/>
    </font>
    <font>
      <sz val="11"/>
      <name val="Lucida Fax"/>
      <family val="1"/>
    </font>
    <font>
      <sz val="11"/>
      <name val="Calibri Light"/>
      <family val="2"/>
      <scheme val="major"/>
    </font>
    <font>
      <b/>
      <sz val="11"/>
      <name val="Calibri Light"/>
      <family val="2"/>
      <scheme val="major"/>
    </font>
    <font>
      <sz val="10"/>
      <name val="Lucida Fax"/>
      <family val="1"/>
    </font>
    <font>
      <sz val="10"/>
      <name val="Maiandra GD"/>
      <family val="2"/>
    </font>
    <font>
      <sz val="11"/>
      <name val="Lucida Fax"/>
      <family val="1"/>
    </font>
    <font>
      <sz val="10"/>
      <name val="Lucida Fax"/>
      <family val="1"/>
    </font>
    <font>
      <sz val="11"/>
      <name val="Calibri Light"/>
      <family val="2"/>
      <scheme val="major"/>
    </font>
    <font>
      <b/>
      <sz val="11"/>
      <name val="Calibri Light"/>
      <family val="2"/>
      <scheme val="major"/>
    </font>
    <font>
      <sz val="10"/>
      <name val="Maiandra GD"/>
      <family val="2"/>
    </font>
    <font>
      <sz val="11"/>
      <name val="Lucida Fax"/>
      <family val="1"/>
    </font>
    <font>
      <sz val="11"/>
      <name val="Calibri Light"/>
      <family val="2"/>
      <scheme val="major"/>
    </font>
    <font>
      <b/>
      <sz val="11"/>
      <name val="Calibri Light"/>
      <family val="2"/>
      <scheme val="major"/>
    </font>
    <font>
      <sz val="10"/>
      <name val="Maiandra GD"/>
      <family val="2"/>
    </font>
    <font>
      <sz val="11"/>
      <name val="Lucida Fax"/>
      <family val="1"/>
    </font>
    <font>
      <sz val="10"/>
      <name val="Lucida Fax"/>
      <family val="1"/>
    </font>
    <font>
      <sz val="11"/>
      <name val="Calibri Light"/>
      <family val="2"/>
      <scheme val="major"/>
    </font>
    <font>
      <b/>
      <sz val="11"/>
      <name val="Calibri Light"/>
      <family val="2"/>
      <scheme val="major"/>
    </font>
    <font>
      <sz val="10"/>
      <name val="Maiandra GD"/>
    </font>
    <font>
      <sz val="11"/>
      <name val="Lucida Fax"/>
    </font>
    <font>
      <sz val="10"/>
      <name val="Lucida Fax"/>
    </font>
    <font>
      <b/>
      <sz val="11"/>
      <color rgb="FFFFFFFF"/>
      <name val="Lucida Fax"/>
    </font>
    <font>
      <sz val="10"/>
      <color theme="1"/>
      <name val="Calibri"/>
      <scheme val="minor"/>
    </font>
    <font>
      <sz val="11"/>
      <name val="Calibri"/>
      <scheme val="minor"/>
    </font>
    <font>
      <b/>
      <sz val="8"/>
      <color rgb="FFFFFFFF"/>
      <name val="Lucida Fax"/>
    </font>
    <font>
      <sz val="11"/>
      <name val="Calibri Light"/>
      <scheme val="major"/>
    </font>
    <font>
      <b/>
      <sz val="11"/>
      <name val="Calibri Light"/>
      <scheme val="major"/>
    </font>
  </fonts>
  <fills count="34">
    <fill>
      <patternFill patternType="none"/>
    </fill>
    <fill>
      <patternFill patternType="gray125"/>
    </fill>
    <fill>
      <patternFill patternType="solid">
        <fgColor rgb="FF714B25"/>
        <bgColor indexed="64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39997558519241921"/>
        <bgColor theme="4" tint="0.79998168889431442"/>
      </patternFill>
    </fill>
    <fill>
      <patternFill patternType="solid">
        <fgColor rgb="FF006699"/>
        <bgColor indexed="64"/>
      </patternFill>
    </fill>
    <fill>
      <patternFill patternType="solid">
        <fgColor rgb="FFE5F5FF"/>
        <bgColor indexed="64"/>
      </patternFill>
    </fill>
    <fill>
      <patternFill patternType="solid">
        <fgColor rgb="FFFFE8D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E7FFE7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E1F4FF"/>
        <bgColor indexed="64"/>
      </patternFill>
    </fill>
    <fill>
      <patternFill patternType="solid">
        <fgColor rgb="FFFFF0E1"/>
        <bgColor indexed="64"/>
      </patternFill>
    </fill>
    <fill>
      <patternFill patternType="solid">
        <fgColor rgb="FFFFE6CD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BD5F6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D9D9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DF0E9"/>
        <bgColor indexed="64"/>
      </patternFill>
    </fill>
    <fill>
      <patternFill patternType="solid">
        <fgColor rgb="FFEFF6FB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7E3A0C"/>
        <bgColor indexed="64"/>
      </patternFill>
    </fill>
    <fill>
      <patternFill patternType="solid">
        <fgColor rgb="FF192B4F"/>
        <bgColor indexed="64"/>
      </patternFill>
    </fill>
    <fill>
      <patternFill patternType="solid">
        <fgColor rgb="FF1E2F13"/>
        <bgColor indexed="64"/>
      </patternFill>
    </fill>
    <fill>
      <patternFill patternType="solid">
        <fgColor rgb="FF323232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theme="6" tint="-0.249977111117893"/>
        <bgColor indexed="64"/>
      </patternFill>
    </fill>
  </fills>
  <borders count="66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indexed="64"/>
      </right>
      <top/>
      <bottom style="medium">
        <color indexed="6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7">
    <xf numFmtId="0" fontId="0" fillId="0" borderId="0"/>
    <xf numFmtId="44" fontId="6" fillId="0" borderId="0" applyFont="0" applyFill="0" applyBorder="0" applyAlignment="0" applyProtection="0"/>
    <xf numFmtId="0" fontId="7" fillId="0" borderId="0"/>
    <xf numFmtId="0" fontId="14" fillId="3" borderId="0" applyNumberFormat="0" applyBorder="0" applyAlignment="0" applyProtection="0"/>
    <xf numFmtId="0" fontId="2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817">
    <xf numFmtId="0" fontId="0" fillId="0" borderId="0" xfId="0"/>
    <xf numFmtId="0" fontId="9" fillId="0" borderId="0" xfId="2" applyFont="1" applyAlignment="1">
      <alignment horizontal="center" vertical="center"/>
    </xf>
    <xf numFmtId="0" fontId="10" fillId="0" borderId="0" xfId="2" applyFont="1" applyAlignment="1">
      <alignment horizontal="center" vertical="center" wrapText="1"/>
    </xf>
    <xf numFmtId="164" fontId="10" fillId="0" borderId="0" xfId="2" applyNumberFormat="1" applyFont="1" applyAlignment="1">
      <alignment horizontal="center" vertical="center" wrapText="1"/>
    </xf>
    <xf numFmtId="0" fontId="11" fillId="0" borderId="0" xfId="2" applyFont="1" applyAlignment="1">
      <alignment horizontal="center" vertical="center" wrapText="1"/>
    </xf>
    <xf numFmtId="164" fontId="9" fillId="0" borderId="0" xfId="2" applyNumberFormat="1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right" vertical="center"/>
    </xf>
    <xf numFmtId="167" fontId="0" fillId="0" borderId="3" xfId="0" applyNumberFormat="1" applyBorder="1" applyAlignment="1">
      <alignment horizontal="left"/>
    </xf>
    <xf numFmtId="14" fontId="0" fillId="0" borderId="2" xfId="0" applyNumberFormat="1" applyBorder="1" applyAlignment="1">
      <alignment horizontal="center"/>
    </xf>
    <xf numFmtId="0" fontId="9" fillId="0" borderId="0" xfId="2" applyFont="1" applyAlignment="1">
      <alignment horizontal="right" vertical="center"/>
    </xf>
    <xf numFmtId="0" fontId="10" fillId="0" borderId="0" xfId="2" applyFont="1" applyAlignment="1">
      <alignment horizontal="right" vertical="center" wrapText="1"/>
    </xf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67" fontId="9" fillId="0" borderId="0" xfId="2" applyNumberFormat="1" applyFont="1" applyAlignment="1">
      <alignment horizontal="left" vertical="center"/>
    </xf>
    <xf numFmtId="14" fontId="0" fillId="0" borderId="3" xfId="0" applyNumberFormat="1" applyBorder="1" applyAlignment="1">
      <alignment horizontal="center"/>
    </xf>
    <xf numFmtId="165" fontId="9" fillId="0" borderId="0" xfId="1" applyNumberFormat="1" applyFont="1" applyFill="1" applyAlignment="1">
      <alignment horizontal="center"/>
    </xf>
    <xf numFmtId="0" fontId="15" fillId="0" borderId="0" xfId="3" applyFont="1" applyFill="1" applyAlignment="1">
      <alignment horizontal="center" vertical="center"/>
    </xf>
    <xf numFmtId="14" fontId="0" fillId="0" borderId="0" xfId="0" applyNumberFormat="1"/>
    <xf numFmtId="17" fontId="0" fillId="0" borderId="0" xfId="0" applyNumberFormat="1"/>
    <xf numFmtId="0" fontId="8" fillId="0" borderId="0" xfId="2" applyFont="1" applyAlignment="1">
      <alignment vertical="center"/>
    </xf>
    <xf numFmtId="0" fontId="12" fillId="0" borderId="0" xfId="2" applyFont="1" applyAlignment="1">
      <alignment horizontal="center" vertical="center"/>
    </xf>
    <xf numFmtId="14" fontId="9" fillId="0" borderId="0" xfId="2" applyNumberFormat="1" applyFont="1" applyAlignment="1">
      <alignment horizontal="center" vertical="center"/>
    </xf>
    <xf numFmtId="165" fontId="13" fillId="0" borderId="0" xfId="2" applyNumberFormat="1" applyFont="1" applyAlignment="1">
      <alignment horizontal="center" vertical="center"/>
    </xf>
    <xf numFmtId="167" fontId="10" fillId="0" borderId="0" xfId="2" applyNumberFormat="1" applyFont="1" applyAlignment="1">
      <alignment horizontal="left" vertical="center" wrapText="1"/>
    </xf>
    <xf numFmtId="165" fontId="17" fillId="0" borderId="0" xfId="3" applyNumberFormat="1" applyFont="1" applyFill="1" applyAlignment="1">
      <alignment horizontal="center" vertical="center"/>
    </xf>
    <xf numFmtId="165" fontId="17" fillId="0" borderId="0" xfId="2" applyNumberFormat="1" applyFont="1" applyAlignment="1">
      <alignment horizontal="center" vertical="center"/>
    </xf>
    <xf numFmtId="164" fontId="17" fillId="0" borderId="0" xfId="2" applyNumberFormat="1" applyFont="1" applyAlignment="1">
      <alignment horizontal="center" vertical="center"/>
    </xf>
    <xf numFmtId="14" fontId="18" fillId="0" borderId="0" xfId="2" applyNumberFormat="1" applyFont="1" applyAlignment="1">
      <alignment horizontal="center" vertical="center"/>
    </xf>
    <xf numFmtId="0" fontId="16" fillId="0" borderId="0" xfId="3" applyFont="1" applyFill="1" applyAlignment="1">
      <alignment horizontal="center" vertical="center"/>
    </xf>
    <xf numFmtId="14" fontId="17" fillId="0" borderId="2" xfId="2" applyNumberFormat="1" applyFont="1" applyBorder="1" applyAlignment="1">
      <alignment horizontal="center"/>
    </xf>
    <xf numFmtId="165" fontId="19" fillId="0" borderId="0" xfId="2" applyNumberFormat="1" applyFont="1" applyAlignment="1">
      <alignment horizontal="center" vertical="center"/>
    </xf>
    <xf numFmtId="164" fontId="19" fillId="0" borderId="0" xfId="2" applyNumberFormat="1" applyFont="1" applyAlignment="1">
      <alignment horizontal="center" vertical="center"/>
    </xf>
    <xf numFmtId="14" fontId="19" fillId="0" borderId="2" xfId="2" applyNumberFormat="1" applyFont="1" applyBorder="1" applyAlignment="1">
      <alignment horizontal="center"/>
    </xf>
    <xf numFmtId="0" fontId="0" fillId="0" borderId="0" xfId="0" applyAlignment="1">
      <alignment horizontal="right" vertical="center"/>
    </xf>
    <xf numFmtId="167" fontId="0" fillId="0" borderId="0" xfId="0" applyNumberFormat="1" applyAlignment="1">
      <alignment horizontal="left"/>
    </xf>
    <xf numFmtId="14" fontId="5" fillId="0" borderId="2" xfId="0" applyNumberFormat="1" applyFont="1" applyBorder="1" applyAlignment="1">
      <alignment horizontal="center"/>
    </xf>
    <xf numFmtId="165" fontId="21" fillId="0" borderId="3" xfId="0" applyNumberFormat="1" applyFont="1" applyBorder="1" applyAlignment="1">
      <alignment horizontal="center" vertical="center"/>
    </xf>
    <xf numFmtId="165" fontId="21" fillId="0" borderId="3" xfId="0" applyNumberFormat="1" applyFont="1" applyBorder="1" applyAlignment="1">
      <alignment horizontal="center"/>
    </xf>
    <xf numFmtId="165" fontId="21" fillId="0" borderId="0" xfId="0" applyNumberFormat="1" applyFont="1" applyAlignment="1">
      <alignment horizontal="center" vertical="center"/>
    </xf>
    <xf numFmtId="165" fontId="21" fillId="0" borderId="0" xfId="0" applyNumberFormat="1" applyFont="1" applyAlignment="1">
      <alignment horizontal="center"/>
    </xf>
    <xf numFmtId="165" fontId="22" fillId="0" borderId="0" xfId="2" applyNumberFormat="1" applyFont="1" applyAlignment="1">
      <alignment horizontal="center" vertical="center"/>
    </xf>
    <xf numFmtId="164" fontId="22" fillId="0" borderId="0" xfId="2" applyNumberFormat="1" applyFont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5" fontId="13" fillId="0" borderId="0" xfId="3" applyNumberFormat="1" applyFont="1" applyFill="1" applyAlignment="1">
      <alignment horizontal="center" vertical="center"/>
    </xf>
    <xf numFmtId="164" fontId="13" fillId="0" borderId="0" xfId="2" applyNumberFormat="1" applyFont="1" applyAlignment="1">
      <alignment horizontal="center" vertical="center"/>
    </xf>
    <xf numFmtId="14" fontId="13" fillId="0" borderId="2" xfId="2" applyNumberFormat="1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165" fontId="13" fillId="4" borderId="0" xfId="2" applyNumberFormat="1" applyFont="1" applyFill="1" applyAlignment="1">
      <alignment horizontal="center" vertical="center"/>
    </xf>
    <xf numFmtId="164" fontId="13" fillId="4" borderId="0" xfId="2" applyNumberFormat="1" applyFont="1" applyFill="1" applyAlignment="1">
      <alignment horizontal="center" vertical="center"/>
    </xf>
    <xf numFmtId="165" fontId="23" fillId="0" borderId="0" xfId="3" applyNumberFormat="1" applyFont="1" applyFill="1" applyAlignment="1">
      <alignment horizontal="center" vertical="center"/>
    </xf>
    <xf numFmtId="165" fontId="23" fillId="0" borderId="0" xfId="2" applyNumberFormat="1" applyFont="1" applyAlignment="1">
      <alignment horizontal="center" vertical="center"/>
    </xf>
    <xf numFmtId="164" fontId="23" fillId="0" borderId="0" xfId="2" applyNumberFormat="1" applyFont="1" applyAlignment="1">
      <alignment horizontal="center" vertical="center"/>
    </xf>
    <xf numFmtId="14" fontId="24" fillId="0" borderId="0" xfId="2" applyNumberFormat="1" applyFont="1" applyAlignment="1">
      <alignment horizontal="center" vertical="center"/>
    </xf>
    <xf numFmtId="165" fontId="25" fillId="0" borderId="0" xfId="2" applyNumberFormat="1" applyFont="1" applyAlignment="1">
      <alignment horizontal="center" vertical="center"/>
    </xf>
    <xf numFmtId="164" fontId="25" fillId="0" borderId="0" xfId="2" applyNumberFormat="1" applyFont="1" applyAlignment="1">
      <alignment horizontal="center" vertical="center"/>
    </xf>
    <xf numFmtId="14" fontId="25" fillId="0" borderId="2" xfId="2" applyNumberFormat="1" applyFont="1" applyBorder="1" applyAlignment="1">
      <alignment horizontal="center"/>
    </xf>
    <xf numFmtId="165" fontId="26" fillId="0" borderId="0" xfId="2" applyNumberFormat="1" applyFont="1" applyAlignment="1">
      <alignment horizontal="center" vertical="center"/>
    </xf>
    <xf numFmtId="164" fontId="26" fillId="0" borderId="0" xfId="2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5" fontId="27" fillId="0" borderId="0" xfId="2" applyNumberFormat="1" applyFont="1" applyAlignment="1">
      <alignment horizontal="center" vertical="center"/>
    </xf>
    <xf numFmtId="164" fontId="27" fillId="0" borderId="0" xfId="2" applyNumberFormat="1" applyFont="1" applyAlignment="1">
      <alignment horizontal="center" vertical="center"/>
    </xf>
    <xf numFmtId="14" fontId="27" fillId="0" borderId="2" xfId="2" applyNumberFormat="1" applyFont="1" applyBorder="1" applyAlignment="1">
      <alignment horizontal="center"/>
    </xf>
    <xf numFmtId="165" fontId="28" fillId="0" borderId="0" xfId="2" applyNumberFormat="1" applyFont="1" applyAlignment="1">
      <alignment horizontal="center" vertical="center"/>
    </xf>
    <xf numFmtId="164" fontId="28" fillId="0" borderId="0" xfId="2" applyNumberFormat="1" applyFont="1" applyAlignment="1">
      <alignment horizontal="center" vertical="center"/>
    </xf>
    <xf numFmtId="14" fontId="28" fillId="0" borderId="2" xfId="2" applyNumberFormat="1" applyFont="1" applyBorder="1" applyAlignment="1">
      <alignment horizontal="center"/>
    </xf>
    <xf numFmtId="165" fontId="29" fillId="0" borderId="0" xfId="3" applyNumberFormat="1" applyFont="1" applyFill="1" applyAlignment="1">
      <alignment horizontal="center" vertical="center"/>
    </xf>
    <xf numFmtId="165" fontId="29" fillId="0" borderId="0" xfId="2" applyNumberFormat="1" applyFont="1" applyAlignment="1">
      <alignment horizontal="center" vertical="center"/>
    </xf>
    <xf numFmtId="164" fontId="29" fillId="0" borderId="0" xfId="2" applyNumberFormat="1" applyFont="1" applyAlignment="1">
      <alignment horizontal="center" vertical="center"/>
    </xf>
    <xf numFmtId="14" fontId="30" fillId="0" borderId="0" xfId="2" applyNumberFormat="1" applyFont="1" applyAlignment="1">
      <alignment horizontal="center" vertical="center"/>
    </xf>
    <xf numFmtId="165" fontId="31" fillId="0" borderId="0" xfId="2" applyNumberFormat="1" applyFont="1" applyAlignment="1">
      <alignment horizontal="center" vertical="center"/>
    </xf>
    <xf numFmtId="164" fontId="31" fillId="0" borderId="0" xfId="2" applyNumberFormat="1" applyFont="1" applyAlignment="1">
      <alignment horizontal="center" vertical="center"/>
    </xf>
    <xf numFmtId="14" fontId="31" fillId="0" borderId="2" xfId="2" applyNumberFormat="1" applyFont="1" applyBorder="1" applyAlignment="1">
      <alignment horizontal="center"/>
    </xf>
    <xf numFmtId="165" fontId="32" fillId="0" borderId="0" xfId="2" applyNumberFormat="1" applyFont="1" applyAlignment="1">
      <alignment horizontal="center" vertical="center"/>
    </xf>
    <xf numFmtId="164" fontId="32" fillId="0" borderId="0" xfId="2" applyNumberFormat="1" applyFont="1" applyAlignment="1">
      <alignment horizontal="center" vertical="center"/>
    </xf>
    <xf numFmtId="14" fontId="32" fillId="0" borderId="2" xfId="2" applyNumberFormat="1" applyFont="1" applyBorder="1" applyAlignment="1">
      <alignment horizontal="center"/>
    </xf>
    <xf numFmtId="165" fontId="32" fillId="0" borderId="0" xfId="3" applyNumberFormat="1" applyFont="1" applyFill="1" applyAlignment="1">
      <alignment horizontal="center" vertical="center"/>
    </xf>
    <xf numFmtId="14" fontId="33" fillId="0" borderId="0" xfId="2" applyNumberFormat="1" applyFont="1" applyAlignment="1">
      <alignment horizontal="center" vertical="center"/>
    </xf>
    <xf numFmtId="165" fontId="34" fillId="0" borderId="0" xfId="2" applyNumberFormat="1" applyFont="1" applyAlignment="1">
      <alignment horizontal="center" vertical="center"/>
    </xf>
    <xf numFmtId="164" fontId="34" fillId="0" borderId="0" xfId="2" applyNumberFormat="1" applyFont="1" applyAlignment="1">
      <alignment horizontal="center" vertical="center"/>
    </xf>
    <xf numFmtId="14" fontId="34" fillId="0" borderId="2" xfId="2" applyNumberFormat="1" applyFont="1" applyBorder="1" applyAlignment="1">
      <alignment horizontal="center"/>
    </xf>
    <xf numFmtId="14" fontId="34" fillId="0" borderId="3" xfId="2" applyNumberFormat="1" applyFont="1" applyBorder="1" applyAlignment="1">
      <alignment horizontal="center"/>
    </xf>
    <xf numFmtId="165" fontId="34" fillId="0" borderId="0" xfId="3" applyNumberFormat="1" applyFont="1" applyFill="1" applyAlignment="1">
      <alignment horizontal="center" vertical="center"/>
    </xf>
    <xf numFmtId="14" fontId="35" fillId="0" borderId="0" xfId="2" applyNumberFormat="1" applyFont="1" applyAlignment="1">
      <alignment horizontal="center" vertical="center"/>
    </xf>
    <xf numFmtId="164" fontId="34" fillId="4" borderId="0" xfId="2" applyNumberFormat="1" applyFont="1" applyFill="1" applyAlignment="1">
      <alignment horizontal="center" vertical="center"/>
    </xf>
    <xf numFmtId="0" fontId="0" fillId="0" borderId="0" xfId="0" applyAlignment="1">
      <alignment horizontal="left" indent="1"/>
    </xf>
    <xf numFmtId="166" fontId="0" fillId="0" borderId="0" xfId="0" applyNumberFormat="1"/>
    <xf numFmtId="0" fontId="9" fillId="0" borderId="0" xfId="2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37" fillId="5" borderId="0" xfId="4" applyFont="1" applyFill="1" applyAlignment="1">
      <alignment horizontal="center" vertical="center" wrapText="1"/>
    </xf>
    <xf numFmtId="0" fontId="38" fillId="5" borderId="0" xfId="4" applyFont="1" applyFill="1" applyAlignment="1">
      <alignment horizontal="center" vertical="center" wrapText="1"/>
    </xf>
    <xf numFmtId="0" fontId="39" fillId="5" borderId="0" xfId="4" applyFont="1" applyFill="1" applyAlignment="1">
      <alignment horizontal="center" vertical="center" wrapText="1"/>
    </xf>
    <xf numFmtId="0" fontId="40" fillId="5" borderId="0" xfId="4" applyFont="1" applyFill="1" applyAlignment="1">
      <alignment horizontal="center" vertical="center" wrapText="1"/>
    </xf>
    <xf numFmtId="0" fontId="38" fillId="0" borderId="0" xfId="4" applyFont="1" applyAlignment="1">
      <alignment wrapText="1"/>
    </xf>
    <xf numFmtId="0" fontId="38" fillId="6" borderId="0" xfId="4" applyFont="1" applyFill="1" applyAlignment="1">
      <alignment horizontal="center" vertical="center"/>
    </xf>
    <xf numFmtId="168" fontId="38" fillId="6" borderId="0" xfId="4" applyNumberFormat="1" applyFont="1" applyFill="1" applyAlignment="1">
      <alignment horizontal="center" vertical="center"/>
    </xf>
    <xf numFmtId="0" fontId="40" fillId="6" borderId="0" xfId="4" applyFont="1" applyFill="1" applyAlignment="1">
      <alignment horizontal="center" vertical="center"/>
    </xf>
    <xf numFmtId="0" fontId="38" fillId="6" borderId="5" xfId="4" applyFont="1" applyFill="1" applyBorder="1" applyAlignment="1">
      <alignment horizontal="center"/>
    </xf>
    <xf numFmtId="0" fontId="38" fillId="6" borderId="0" xfId="4" applyFont="1" applyFill="1" applyAlignment="1">
      <alignment horizontal="center"/>
    </xf>
    <xf numFmtId="0" fontId="40" fillId="6" borderId="0" xfId="4" applyFont="1" applyFill="1" applyAlignment="1">
      <alignment horizontal="left" vertical="center"/>
    </xf>
    <xf numFmtId="0" fontId="38" fillId="0" borderId="0" xfId="4" applyFont="1"/>
    <xf numFmtId="0" fontId="38" fillId="6" borderId="5" xfId="4" applyFont="1" applyFill="1" applyBorder="1" applyAlignment="1">
      <alignment horizontal="center" vertical="center"/>
    </xf>
    <xf numFmtId="0" fontId="38" fillId="7" borderId="0" xfId="4" applyFont="1" applyFill="1" applyAlignment="1">
      <alignment horizontal="center" vertical="center"/>
    </xf>
    <xf numFmtId="168" fontId="38" fillId="7" borderId="0" xfId="4" applyNumberFormat="1" applyFont="1" applyFill="1" applyAlignment="1">
      <alignment horizontal="center" vertical="center"/>
    </xf>
    <xf numFmtId="0" fontId="40" fillId="7" borderId="0" xfId="4" applyFont="1" applyFill="1" applyAlignment="1">
      <alignment horizontal="center" vertical="center"/>
    </xf>
    <xf numFmtId="0" fontId="38" fillId="7" borderId="5" xfId="4" applyFont="1" applyFill="1" applyBorder="1" applyAlignment="1">
      <alignment horizontal="center"/>
    </xf>
    <xf numFmtId="0" fontId="38" fillId="7" borderId="0" xfId="4" applyFont="1" applyFill="1" applyAlignment="1">
      <alignment horizontal="center"/>
    </xf>
    <xf numFmtId="0" fontId="40" fillId="7" borderId="0" xfId="4" applyFont="1" applyFill="1" applyAlignment="1">
      <alignment horizontal="left" vertical="center"/>
    </xf>
    <xf numFmtId="0" fontId="38" fillId="5" borderId="0" xfId="4" applyFont="1" applyFill="1" applyAlignment="1">
      <alignment horizontal="center" vertical="center"/>
    </xf>
    <xf numFmtId="168" fontId="38" fillId="5" borderId="0" xfId="4" applyNumberFormat="1" applyFont="1" applyFill="1" applyAlignment="1">
      <alignment horizontal="center" vertical="center"/>
    </xf>
    <xf numFmtId="0" fontId="40" fillId="5" borderId="0" xfId="4" applyFont="1" applyFill="1" applyAlignment="1">
      <alignment horizontal="center" vertical="center"/>
    </xf>
    <xf numFmtId="0" fontId="38" fillId="5" borderId="0" xfId="4" applyFont="1" applyFill="1" applyAlignment="1">
      <alignment horizontal="center"/>
    </xf>
    <xf numFmtId="0" fontId="40" fillId="5" borderId="0" xfId="4" applyFont="1" applyFill="1" applyAlignment="1">
      <alignment horizontal="left" vertical="center"/>
    </xf>
    <xf numFmtId="0" fontId="41" fillId="7" borderId="0" xfId="4" applyFont="1" applyFill="1" applyAlignment="1">
      <alignment horizontal="center"/>
    </xf>
    <xf numFmtId="0" fontId="40" fillId="6" borderId="5" xfId="4" applyFont="1" applyFill="1" applyBorder="1" applyAlignment="1">
      <alignment horizontal="left" vertical="center"/>
    </xf>
    <xf numFmtId="0" fontId="40" fillId="8" borderId="5" xfId="4" applyFont="1" applyFill="1" applyBorder="1" applyAlignment="1">
      <alignment horizontal="left" vertical="center"/>
    </xf>
    <xf numFmtId="0" fontId="38" fillId="0" borderId="0" xfId="4" applyFont="1" applyAlignment="1">
      <alignment horizontal="center"/>
    </xf>
    <xf numFmtId="0" fontId="40" fillId="0" borderId="0" xfId="4" applyFont="1"/>
    <xf numFmtId="0" fontId="43" fillId="9" borderId="6" xfId="0" applyFont="1" applyFill="1" applyBorder="1" applyAlignment="1">
      <alignment horizontal="center" vertical="center"/>
    </xf>
    <xf numFmtId="14" fontId="44" fillId="9" borderId="7" xfId="0" applyNumberFormat="1" applyFont="1" applyFill="1" applyBorder="1" applyAlignment="1">
      <alignment horizontal="center" vertical="center"/>
    </xf>
    <xf numFmtId="14" fontId="44" fillId="9" borderId="8" xfId="0" applyNumberFormat="1" applyFont="1" applyFill="1" applyBorder="1" applyAlignment="1">
      <alignment horizontal="center" vertical="center"/>
    </xf>
    <xf numFmtId="0" fontId="44" fillId="9" borderId="12" xfId="0" applyFont="1" applyFill="1" applyBorder="1" applyAlignment="1">
      <alignment horizontal="center" vertical="center"/>
    </xf>
    <xf numFmtId="0" fontId="44" fillId="9" borderId="13" xfId="0" applyFont="1" applyFill="1" applyBorder="1" applyAlignment="1">
      <alignment horizontal="center" vertical="center"/>
    </xf>
    <xf numFmtId="0" fontId="44" fillId="9" borderId="10" xfId="0" applyFont="1" applyFill="1" applyBorder="1" applyAlignment="1">
      <alignment horizontal="center" vertical="center"/>
    </xf>
    <xf numFmtId="165" fontId="44" fillId="9" borderId="15" xfId="0" applyNumberFormat="1" applyFont="1" applyFill="1" applyBorder="1" applyAlignment="1">
      <alignment horizontal="center" vertical="center"/>
    </xf>
    <xf numFmtId="165" fontId="44" fillId="9" borderId="10" xfId="0" applyNumberFormat="1" applyFont="1" applyFill="1" applyBorder="1" applyAlignment="1">
      <alignment horizontal="center" vertical="center"/>
    </xf>
    <xf numFmtId="0" fontId="44" fillId="9" borderId="15" xfId="0" applyFont="1" applyFill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17" xfId="0" applyFill="1" applyBorder="1" applyAlignment="1">
      <alignment horizontal="center" vertical="center"/>
    </xf>
    <xf numFmtId="0" fontId="0" fillId="10" borderId="18" xfId="0" applyFill="1" applyBorder="1" applyAlignment="1">
      <alignment horizontal="center" vertical="center"/>
    </xf>
    <xf numFmtId="0" fontId="0" fillId="10" borderId="19" xfId="0" applyFill="1" applyBorder="1" applyAlignment="1" applyProtection="1">
      <alignment horizontal="center" vertical="center"/>
      <protection locked="0"/>
    </xf>
    <xf numFmtId="0" fontId="0" fillId="10" borderId="4" xfId="0" applyFill="1" applyBorder="1" applyAlignment="1" applyProtection="1">
      <alignment horizontal="right" vertical="center"/>
      <protection locked="0"/>
    </xf>
    <xf numFmtId="165" fontId="0" fillId="10" borderId="23" xfId="0" applyNumberFormat="1" applyFill="1" applyBorder="1" applyAlignment="1">
      <alignment horizontal="right"/>
    </xf>
    <xf numFmtId="0" fontId="0" fillId="10" borderId="22" xfId="0" applyFill="1" applyBorder="1" applyAlignment="1">
      <alignment horizontal="center" vertical="center"/>
    </xf>
    <xf numFmtId="0" fontId="1" fillId="10" borderId="17" xfId="0" applyFont="1" applyFill="1" applyBorder="1" applyAlignment="1">
      <alignment horizontal="center" vertical="center"/>
    </xf>
    <xf numFmtId="0" fontId="0" fillId="10" borderId="24" xfId="0" applyFill="1" applyBorder="1" applyAlignment="1">
      <alignment horizontal="center" vertical="center"/>
    </xf>
    <xf numFmtId="0" fontId="0" fillId="11" borderId="22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11" borderId="24" xfId="0" applyFill="1" applyBorder="1" applyAlignment="1">
      <alignment horizontal="center" vertical="center"/>
    </xf>
    <xf numFmtId="0" fontId="0" fillId="11" borderId="25" xfId="0" applyFill="1" applyBorder="1" applyAlignment="1" applyProtection="1">
      <alignment horizontal="center" vertical="center"/>
      <protection locked="0"/>
    </xf>
    <xf numFmtId="0" fontId="0" fillId="11" borderId="4" xfId="0" applyFill="1" applyBorder="1" applyAlignment="1" applyProtection="1">
      <alignment horizontal="right" vertical="center"/>
      <protection locked="0"/>
    </xf>
    <xf numFmtId="0" fontId="0" fillId="11" borderId="1" xfId="0" applyFill="1" applyBorder="1" applyAlignment="1" applyProtection="1">
      <alignment horizontal="left" vertical="center"/>
      <protection locked="0"/>
    </xf>
    <xf numFmtId="165" fontId="0" fillId="11" borderId="26" xfId="0" applyNumberFormat="1" applyFill="1" applyBorder="1" applyAlignment="1" applyProtection="1">
      <alignment horizontal="right" vertical="center"/>
      <protection locked="0"/>
    </xf>
    <xf numFmtId="0" fontId="0" fillId="11" borderId="22" xfId="0" applyFill="1" applyBorder="1" applyAlignment="1" applyProtection="1">
      <alignment horizontal="center" vertical="center"/>
      <protection locked="0"/>
    </xf>
    <xf numFmtId="165" fontId="0" fillId="11" borderId="17" xfId="0" applyNumberFormat="1" applyFill="1" applyBorder="1" applyAlignment="1" applyProtection="1">
      <alignment horizontal="right" vertical="center"/>
      <protection locked="0"/>
    </xf>
    <xf numFmtId="0" fontId="0" fillId="11" borderId="18" xfId="0" applyFill="1" applyBorder="1" applyAlignment="1">
      <alignment horizontal="center" vertical="center"/>
    </xf>
    <xf numFmtId="165" fontId="0" fillId="11" borderId="23" xfId="0" applyNumberFormat="1" applyFill="1" applyBorder="1" applyAlignment="1">
      <alignment horizontal="right"/>
    </xf>
    <xf numFmtId="0" fontId="0" fillId="11" borderId="26" xfId="0" applyFill="1" applyBorder="1" applyAlignment="1" applyProtection="1">
      <alignment horizontal="left" vertical="center"/>
      <protection locked="0"/>
    </xf>
    <xf numFmtId="0" fontId="0" fillId="12" borderId="22" xfId="0" applyFill="1" applyBorder="1" applyAlignment="1">
      <alignment horizontal="center" vertical="center"/>
    </xf>
    <xf numFmtId="0" fontId="1" fillId="12" borderId="17" xfId="0" applyFont="1" applyFill="1" applyBorder="1" applyAlignment="1">
      <alignment horizontal="center" vertical="center"/>
    </xf>
    <xf numFmtId="0" fontId="0" fillId="12" borderId="24" xfId="0" applyFill="1" applyBorder="1" applyAlignment="1">
      <alignment horizontal="center" vertical="center"/>
    </xf>
    <xf numFmtId="0" fontId="0" fillId="12" borderId="18" xfId="0" applyFill="1" applyBorder="1" applyAlignment="1">
      <alignment horizontal="center" vertical="center"/>
    </xf>
    <xf numFmtId="165" fontId="0" fillId="12" borderId="23" xfId="0" applyNumberFormat="1" applyFill="1" applyBorder="1" applyAlignment="1">
      <alignment horizontal="right"/>
    </xf>
    <xf numFmtId="0" fontId="0" fillId="12" borderId="17" xfId="0" applyFill="1" applyBorder="1" applyAlignment="1">
      <alignment horizontal="center" vertical="center"/>
    </xf>
    <xf numFmtId="0" fontId="0" fillId="12" borderId="27" xfId="0" applyFill="1" applyBorder="1" applyAlignment="1">
      <alignment horizontal="center" vertical="center"/>
    </xf>
    <xf numFmtId="0" fontId="0" fillId="11" borderId="28" xfId="0" applyFill="1" applyBorder="1" applyAlignment="1">
      <alignment horizontal="center" vertical="center"/>
    </xf>
    <xf numFmtId="0" fontId="0" fillId="11" borderId="29" xfId="0" applyFill="1" applyBorder="1" applyAlignment="1">
      <alignment horizontal="right" vertical="center"/>
    </xf>
    <xf numFmtId="0" fontId="0" fillId="11" borderId="27" xfId="0" applyFill="1" applyBorder="1" applyAlignment="1">
      <alignment horizontal="right" vertical="center"/>
    </xf>
    <xf numFmtId="0" fontId="0" fillId="11" borderId="30" xfId="0" applyFill="1" applyBorder="1" applyAlignment="1" applyProtection="1">
      <alignment horizontal="center" vertical="center"/>
      <protection locked="0"/>
    </xf>
    <xf numFmtId="0" fontId="0" fillId="11" borderId="31" xfId="0" applyFill="1" applyBorder="1" applyAlignment="1" applyProtection="1">
      <alignment horizontal="right" vertical="center"/>
      <protection locked="0"/>
    </xf>
    <xf numFmtId="0" fontId="0" fillId="11" borderId="32" xfId="0" applyFill="1" applyBorder="1" applyAlignment="1" applyProtection="1">
      <alignment horizontal="left" vertical="center"/>
      <protection locked="0"/>
    </xf>
    <xf numFmtId="165" fontId="0" fillId="11" borderId="33" xfId="0" applyNumberFormat="1" applyFill="1" applyBorder="1" applyAlignment="1" applyProtection="1">
      <alignment horizontal="right" vertical="center"/>
      <protection locked="0"/>
    </xf>
    <xf numFmtId="0" fontId="0" fillId="11" borderId="28" xfId="0" applyFill="1" applyBorder="1" applyAlignment="1" applyProtection="1">
      <alignment horizontal="center" vertical="center"/>
      <protection locked="0"/>
    </xf>
    <xf numFmtId="165" fontId="0" fillId="11" borderId="34" xfId="0" applyNumberFormat="1" applyFill="1" applyBorder="1" applyAlignment="1" applyProtection="1">
      <alignment horizontal="right" vertical="center"/>
      <protection locked="0"/>
    </xf>
    <xf numFmtId="0" fontId="0" fillId="11" borderId="35" xfId="0" applyFill="1" applyBorder="1" applyAlignment="1" applyProtection="1">
      <alignment horizontal="center" vertical="center"/>
      <protection locked="0"/>
    </xf>
    <xf numFmtId="0" fontId="0" fillId="11" borderId="36" xfId="0" applyFill="1" applyBorder="1" applyAlignment="1" applyProtection="1">
      <alignment horizontal="right" vertical="center"/>
      <protection locked="0"/>
    </xf>
    <xf numFmtId="0" fontId="0" fillId="11" borderId="37" xfId="0" applyFill="1" applyBorder="1" applyAlignment="1" applyProtection="1">
      <alignment horizontal="left" vertical="center"/>
      <protection locked="0"/>
    </xf>
    <xf numFmtId="165" fontId="0" fillId="11" borderId="38" xfId="0" applyNumberFormat="1" applyFill="1" applyBorder="1" applyAlignment="1" applyProtection="1">
      <alignment horizontal="right" vertical="center"/>
      <protection locked="0"/>
    </xf>
    <xf numFmtId="0" fontId="0" fillId="11" borderId="0" xfId="0" applyFill="1" applyAlignment="1">
      <alignment horizontal="center" vertical="center"/>
    </xf>
    <xf numFmtId="165" fontId="0" fillId="11" borderId="39" xfId="0" applyNumberFormat="1" applyFill="1" applyBorder="1" applyAlignment="1">
      <alignment horizontal="right"/>
    </xf>
    <xf numFmtId="0" fontId="45" fillId="13" borderId="8" xfId="0" applyFont="1" applyFill="1" applyBorder="1" applyAlignment="1">
      <alignment horizontal="center" vertical="center"/>
    </xf>
    <xf numFmtId="165" fontId="45" fillId="13" borderId="40" xfId="0" applyNumberFormat="1" applyFont="1" applyFill="1" applyBorder="1" applyAlignment="1">
      <alignment horizontal="right"/>
    </xf>
    <xf numFmtId="9" fontId="47" fillId="15" borderId="12" xfId="5" applyFont="1" applyFill="1" applyBorder="1" applyAlignment="1">
      <alignment horizontal="center" vertical="center"/>
    </xf>
    <xf numFmtId="9" fontId="47" fillId="16" borderId="15" xfId="5" applyFont="1" applyFill="1" applyBorder="1" applyAlignment="1">
      <alignment horizontal="center" vertical="center"/>
    </xf>
    <xf numFmtId="0" fontId="47" fillId="14" borderId="12" xfId="0" applyFont="1" applyFill="1" applyBorder="1" applyAlignment="1">
      <alignment horizontal="center" vertical="center"/>
    </xf>
    <xf numFmtId="0" fontId="46" fillId="17" borderId="12" xfId="0" applyFont="1" applyFill="1" applyBorder="1" applyAlignment="1">
      <alignment horizontal="center" vertical="center"/>
    </xf>
    <xf numFmtId="0" fontId="46" fillId="20" borderId="12" xfId="0" applyFont="1" applyFill="1" applyBorder="1" applyAlignment="1">
      <alignment horizontal="center" vertical="center"/>
    </xf>
    <xf numFmtId="0" fontId="46" fillId="20" borderId="15" xfId="0" applyFont="1" applyFill="1" applyBorder="1" applyAlignment="1">
      <alignment horizontal="center" vertical="center"/>
    </xf>
    <xf numFmtId="165" fontId="0" fillId="10" borderId="19" xfId="0" applyNumberFormat="1" applyFill="1" applyBorder="1" applyAlignment="1" applyProtection="1">
      <alignment horizontal="center" vertical="center"/>
      <protection locked="0"/>
    </xf>
    <xf numFmtId="0" fontId="0" fillId="11" borderId="16" xfId="0" applyFill="1" applyBorder="1" applyAlignment="1" applyProtection="1">
      <alignment horizontal="center" vertical="center"/>
      <protection locked="0"/>
    </xf>
    <xf numFmtId="0" fontId="0" fillId="11" borderId="46" xfId="0" applyFill="1" applyBorder="1" applyAlignment="1" applyProtection="1">
      <alignment horizontal="right" vertical="center"/>
      <protection locked="0"/>
    </xf>
    <xf numFmtId="0" fontId="0" fillId="11" borderId="20" xfId="0" applyFill="1" applyBorder="1" applyAlignment="1" applyProtection="1">
      <alignment horizontal="left" vertical="center"/>
      <protection locked="0"/>
    </xf>
    <xf numFmtId="165" fontId="0" fillId="11" borderId="23" xfId="0" applyNumberFormat="1" applyFill="1" applyBorder="1" applyAlignment="1" applyProtection="1">
      <alignment horizontal="right" vertical="center"/>
      <protection locked="0"/>
    </xf>
    <xf numFmtId="0" fontId="0" fillId="10" borderId="41" xfId="0" applyFill="1" applyBorder="1" applyAlignment="1" applyProtection="1">
      <alignment horizontal="center" vertical="center"/>
      <protection locked="0"/>
    </xf>
    <xf numFmtId="0" fontId="0" fillId="10" borderId="43" xfId="0" applyFill="1" applyBorder="1" applyAlignment="1" applyProtection="1">
      <alignment horizontal="right" vertical="center"/>
      <protection locked="0"/>
    </xf>
    <xf numFmtId="165" fontId="0" fillId="10" borderId="47" xfId="0" applyNumberFormat="1" applyFill="1" applyBorder="1" applyAlignment="1" applyProtection="1">
      <alignment horizontal="center" vertical="center"/>
      <protection locked="0"/>
    </xf>
    <xf numFmtId="165" fontId="0" fillId="10" borderId="48" xfId="0" applyNumberFormat="1" applyFill="1" applyBorder="1" applyAlignment="1" applyProtection="1">
      <alignment horizontal="center" vertical="center"/>
      <protection locked="0"/>
    </xf>
    <xf numFmtId="0" fontId="0" fillId="10" borderId="49" xfId="0" applyFill="1" applyBorder="1" applyAlignment="1" applyProtection="1">
      <alignment horizontal="center" vertical="center"/>
      <protection locked="0"/>
    </xf>
    <xf numFmtId="0" fontId="0" fillId="10" borderId="36" xfId="0" applyFill="1" applyBorder="1" applyAlignment="1" applyProtection="1">
      <alignment horizontal="right" vertical="center"/>
      <protection locked="0"/>
    </xf>
    <xf numFmtId="165" fontId="0" fillId="10" borderId="50" xfId="0" applyNumberFormat="1" applyFill="1" applyBorder="1" applyAlignment="1" applyProtection="1">
      <alignment horizontal="center" vertical="center"/>
      <protection locked="0"/>
    </xf>
    <xf numFmtId="0" fontId="0" fillId="11" borderId="19" xfId="0" applyFill="1" applyBorder="1" applyAlignment="1" applyProtection="1">
      <alignment horizontal="center" vertical="center"/>
      <protection locked="0"/>
    </xf>
    <xf numFmtId="165" fontId="0" fillId="11" borderId="21" xfId="0" applyNumberFormat="1" applyFill="1" applyBorder="1" applyAlignment="1" applyProtection="1">
      <alignment horizontal="right" vertical="center"/>
      <protection locked="0"/>
    </xf>
    <xf numFmtId="165" fontId="0" fillId="10" borderId="41" xfId="0" applyNumberFormat="1" applyFill="1" applyBorder="1" applyAlignment="1" applyProtection="1">
      <alignment horizontal="center" vertical="center"/>
      <protection locked="0"/>
    </xf>
    <xf numFmtId="165" fontId="0" fillId="10" borderId="49" xfId="0" applyNumberFormat="1" applyFill="1" applyBorder="1" applyAlignment="1" applyProtection="1">
      <alignment horizontal="center" vertical="center"/>
      <protection locked="0"/>
    </xf>
    <xf numFmtId="0" fontId="19" fillId="0" borderId="0" xfId="2" applyFont="1" applyAlignment="1">
      <alignment horizontal="center" vertical="center"/>
    </xf>
    <xf numFmtId="165" fontId="34" fillId="4" borderId="0" xfId="2" applyNumberFormat="1" applyFont="1" applyFill="1" applyAlignment="1">
      <alignment horizontal="center" vertical="center"/>
    </xf>
    <xf numFmtId="14" fontId="34" fillId="4" borderId="2" xfId="2" applyNumberFormat="1" applyFont="1" applyFill="1" applyBorder="1" applyAlignment="1">
      <alignment horizontal="center"/>
    </xf>
    <xf numFmtId="0" fontId="52" fillId="0" borderId="0" xfId="4" applyFont="1" applyAlignment="1">
      <alignment horizontal="center"/>
    </xf>
    <xf numFmtId="0" fontId="52" fillId="0" borderId="0" xfId="4" applyFont="1" applyAlignment="1">
      <alignment horizontal="center" vertical="center"/>
    </xf>
    <xf numFmtId="168" fontId="52" fillId="0" borderId="0" xfId="4" applyNumberFormat="1" applyFont="1" applyAlignment="1">
      <alignment horizontal="center" vertical="center"/>
    </xf>
    <xf numFmtId="0" fontId="53" fillId="0" borderId="0" xfId="4" applyFont="1" applyAlignment="1">
      <alignment horizontal="center" vertical="center"/>
    </xf>
    <xf numFmtId="0" fontId="53" fillId="0" borderId="0" xfId="0" applyFont="1" applyAlignment="1">
      <alignment horizontal="left" vertical="center"/>
    </xf>
    <xf numFmtId="0" fontId="38" fillId="6" borderId="0" xfId="0" applyFont="1" applyFill="1" applyAlignment="1">
      <alignment horizontal="center"/>
    </xf>
    <xf numFmtId="0" fontId="40" fillId="6" borderId="0" xfId="0" applyFont="1" applyFill="1" applyAlignment="1">
      <alignment horizontal="left" vertical="center"/>
    </xf>
    <xf numFmtId="0" fontId="38" fillId="7" borderId="0" xfId="0" applyFont="1" applyFill="1" applyAlignment="1">
      <alignment horizontal="center"/>
    </xf>
    <xf numFmtId="0" fontId="53" fillId="7" borderId="0" xfId="0" applyFont="1" applyFill="1" applyAlignment="1">
      <alignment horizontal="left" vertical="center"/>
    </xf>
    <xf numFmtId="0" fontId="40" fillId="7" borderId="0" xfId="0" applyFont="1" applyFill="1" applyAlignment="1">
      <alignment horizontal="left" vertical="center"/>
    </xf>
    <xf numFmtId="0" fontId="52" fillId="6" borderId="0" xfId="0" applyFont="1" applyFill="1" applyAlignment="1">
      <alignment horizontal="center" vertical="center"/>
    </xf>
    <xf numFmtId="168" fontId="52" fillId="6" borderId="0" xfId="0" applyNumberFormat="1" applyFont="1" applyFill="1" applyAlignment="1">
      <alignment horizontal="center" vertical="center"/>
    </xf>
    <xf numFmtId="0" fontId="53" fillId="6" borderId="0" xfId="0" applyFont="1" applyFill="1" applyAlignment="1">
      <alignment horizontal="center" vertical="center"/>
    </xf>
    <xf numFmtId="0" fontId="52" fillId="7" borderId="0" xfId="0" applyFont="1" applyFill="1" applyAlignment="1">
      <alignment horizontal="center" vertical="center"/>
    </xf>
    <xf numFmtId="168" fontId="52" fillId="7" borderId="0" xfId="0" applyNumberFormat="1" applyFont="1" applyFill="1" applyAlignment="1">
      <alignment horizontal="center" vertical="center"/>
    </xf>
    <xf numFmtId="0" fontId="53" fillId="7" borderId="0" xfId="0" applyFont="1" applyFill="1" applyAlignment="1">
      <alignment horizontal="center" vertical="center"/>
    </xf>
    <xf numFmtId="0" fontId="13" fillId="0" borderId="0" xfId="2" applyFont="1" applyAlignment="1">
      <alignment horizontal="center" vertical="center"/>
    </xf>
    <xf numFmtId="165" fontId="51" fillId="0" borderId="0" xfId="2" applyNumberFormat="1" applyFont="1" applyAlignment="1">
      <alignment horizontal="center" vertical="center"/>
    </xf>
    <xf numFmtId="0" fontId="54" fillId="0" borderId="0" xfId="2" applyFont="1" applyAlignment="1">
      <alignment horizontal="center" vertical="center"/>
    </xf>
    <xf numFmtId="165" fontId="55" fillId="0" borderId="0" xfId="2" applyNumberFormat="1" applyFont="1" applyAlignment="1">
      <alignment horizontal="center" vertical="center"/>
    </xf>
    <xf numFmtId="0" fontId="0" fillId="0" borderId="4" xfId="0" applyBorder="1" applyAlignment="1" applyProtection="1">
      <alignment horizontal="center" vertical="center"/>
      <protection locked="0"/>
    </xf>
    <xf numFmtId="0" fontId="0" fillId="0" borderId="4" xfId="0" applyBorder="1" applyAlignment="1" applyProtection="1">
      <alignment horizontal="right" vertical="center"/>
      <protection locked="0"/>
    </xf>
    <xf numFmtId="0" fontId="0" fillId="0" borderId="4" xfId="0" applyBorder="1" applyAlignment="1" applyProtection="1">
      <alignment horizontal="left" vertical="center"/>
      <protection locked="0"/>
    </xf>
    <xf numFmtId="165" fontId="55" fillId="4" borderId="0" xfId="2" applyNumberFormat="1" applyFont="1" applyFill="1" applyAlignment="1">
      <alignment horizontal="center" vertical="center"/>
    </xf>
    <xf numFmtId="165" fontId="51" fillId="4" borderId="0" xfId="2" applyNumberFormat="1" applyFont="1" applyFill="1" applyAlignment="1">
      <alignment horizontal="center" vertical="center"/>
    </xf>
    <xf numFmtId="165" fontId="34" fillId="4" borderId="0" xfId="3" applyNumberFormat="1" applyFont="1" applyFill="1" applyAlignment="1">
      <alignment horizontal="center" vertical="center"/>
    </xf>
    <xf numFmtId="0" fontId="56" fillId="0" borderId="0" xfId="2" applyFont="1" applyAlignment="1">
      <alignment horizontal="center" vertical="center"/>
    </xf>
    <xf numFmtId="165" fontId="57" fillId="0" borderId="0" xfId="3" applyNumberFormat="1" applyFont="1" applyFill="1" applyAlignment="1">
      <alignment horizontal="center" vertical="center"/>
    </xf>
    <xf numFmtId="165" fontId="57" fillId="0" borderId="0" xfId="2" applyNumberFormat="1" applyFont="1" applyAlignment="1">
      <alignment horizontal="center" vertical="center"/>
    </xf>
    <xf numFmtId="164" fontId="57" fillId="0" borderId="0" xfId="2" applyNumberFormat="1" applyFont="1" applyAlignment="1">
      <alignment horizontal="center" vertical="center"/>
    </xf>
    <xf numFmtId="14" fontId="58" fillId="0" borderId="0" xfId="2" applyNumberFormat="1" applyFont="1" applyAlignment="1">
      <alignment horizontal="center" vertical="center"/>
    </xf>
    <xf numFmtId="0" fontId="56" fillId="0" borderId="0" xfId="3" applyFont="1" applyFill="1" applyAlignment="1">
      <alignment horizontal="center" vertical="center"/>
    </xf>
    <xf numFmtId="0" fontId="56" fillId="0" borderId="0" xfId="2" applyFont="1" applyAlignment="1">
      <alignment horizontal="left" vertical="center"/>
    </xf>
    <xf numFmtId="14" fontId="57" fillId="0" borderId="2" xfId="2" applyNumberFormat="1" applyFont="1" applyBorder="1" applyAlignment="1">
      <alignment horizontal="center"/>
    </xf>
    <xf numFmtId="0" fontId="57" fillId="0" borderId="0" xfId="2" applyFont="1" applyAlignment="1">
      <alignment horizontal="center" vertical="center"/>
    </xf>
    <xf numFmtId="0" fontId="59" fillId="0" borderId="0" xfId="4" applyFont="1" applyAlignment="1">
      <alignment horizontal="center"/>
    </xf>
    <xf numFmtId="0" fontId="59" fillId="0" borderId="0" xfId="4" applyFont="1" applyAlignment="1">
      <alignment horizontal="center" vertical="center"/>
    </xf>
    <xf numFmtId="168" fontId="59" fillId="0" borderId="0" xfId="4" applyNumberFormat="1" applyFont="1" applyAlignment="1">
      <alignment horizontal="center" vertical="center"/>
    </xf>
    <xf numFmtId="0" fontId="60" fillId="0" borderId="0" xfId="4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0" borderId="0" xfId="4" applyFont="1" applyAlignment="1">
      <alignment horizontal="center"/>
    </xf>
    <xf numFmtId="0" fontId="61" fillId="0" borderId="0" xfId="4" applyFont="1" applyAlignment="1">
      <alignment horizontal="center" vertical="center"/>
    </xf>
    <xf numFmtId="168" fontId="61" fillId="0" borderId="0" xfId="4" applyNumberFormat="1" applyFont="1" applyAlignment="1">
      <alignment horizontal="center" vertical="center"/>
    </xf>
    <xf numFmtId="0" fontId="62" fillId="0" borderId="0" xfId="4" applyFont="1" applyAlignment="1">
      <alignment horizontal="center" vertical="center"/>
    </xf>
    <xf numFmtId="0" fontId="62" fillId="0" borderId="0" xfId="0" applyFont="1" applyAlignment="1">
      <alignment horizontal="left" vertical="center"/>
    </xf>
    <xf numFmtId="0" fontId="9" fillId="0" borderId="0" xfId="3" applyFont="1" applyFill="1" applyAlignment="1">
      <alignment horizontal="center" vertical="center"/>
    </xf>
    <xf numFmtId="165" fontId="64" fillId="0" borderId="0" xfId="2" applyNumberFormat="1" applyFont="1" applyAlignment="1">
      <alignment horizontal="center" vertical="center"/>
    </xf>
    <xf numFmtId="0" fontId="63" fillId="0" borderId="0" xfId="2" applyFont="1" applyAlignment="1">
      <alignment horizontal="center" vertical="center"/>
    </xf>
    <xf numFmtId="165" fontId="64" fillId="0" borderId="0" xfId="3" applyNumberFormat="1" applyFont="1" applyFill="1" applyAlignment="1">
      <alignment horizontal="center" vertical="center"/>
    </xf>
    <xf numFmtId="164" fontId="64" fillId="0" borderId="0" xfId="2" applyNumberFormat="1" applyFont="1" applyAlignment="1">
      <alignment horizontal="center" vertical="center"/>
    </xf>
    <xf numFmtId="0" fontId="63" fillId="0" borderId="0" xfId="3" applyFont="1" applyFill="1" applyAlignment="1">
      <alignment horizontal="center" vertical="center"/>
    </xf>
    <xf numFmtId="0" fontId="63" fillId="0" borderId="0" xfId="2" applyFont="1" applyAlignment="1">
      <alignment horizontal="left" vertical="center"/>
    </xf>
    <xf numFmtId="14" fontId="64" fillId="0" borderId="2" xfId="2" applyNumberFormat="1" applyFont="1" applyBorder="1" applyAlignment="1">
      <alignment horizontal="center"/>
    </xf>
    <xf numFmtId="0" fontId="64" fillId="0" borderId="0" xfId="2" applyFont="1" applyAlignment="1">
      <alignment horizontal="center" vertical="center"/>
    </xf>
    <xf numFmtId="14" fontId="65" fillId="0" borderId="0" xfId="2" applyNumberFormat="1" applyFont="1" applyAlignment="1">
      <alignment horizontal="center" vertical="center"/>
    </xf>
    <xf numFmtId="0" fontId="66" fillId="0" borderId="0" xfId="2" applyFont="1" applyAlignment="1">
      <alignment horizontal="center" vertical="center"/>
    </xf>
    <xf numFmtId="165" fontId="67" fillId="0" borderId="0" xfId="3" applyNumberFormat="1" applyFont="1" applyFill="1" applyAlignment="1">
      <alignment horizontal="center" vertical="center"/>
    </xf>
    <xf numFmtId="165" fontId="67" fillId="0" borderId="0" xfId="2" applyNumberFormat="1" applyFont="1" applyAlignment="1">
      <alignment horizontal="center" vertical="center"/>
    </xf>
    <xf numFmtId="164" fontId="67" fillId="0" borderId="0" xfId="2" applyNumberFormat="1" applyFont="1" applyAlignment="1">
      <alignment horizontal="center" vertical="center"/>
    </xf>
    <xf numFmtId="14" fontId="68" fillId="0" borderId="0" xfId="2" applyNumberFormat="1" applyFont="1" applyAlignment="1">
      <alignment horizontal="center" vertical="center"/>
    </xf>
    <xf numFmtId="0" fontId="66" fillId="0" borderId="0" xfId="3" applyFont="1" applyFill="1" applyAlignment="1">
      <alignment horizontal="center" vertical="center"/>
    </xf>
    <xf numFmtId="0" fontId="66" fillId="0" borderId="0" xfId="2" applyFont="1" applyAlignment="1">
      <alignment horizontal="left" vertical="center"/>
    </xf>
    <xf numFmtId="14" fontId="67" fillId="0" borderId="2" xfId="2" applyNumberFormat="1" applyFont="1" applyBorder="1" applyAlignment="1">
      <alignment horizontal="center"/>
    </xf>
    <xf numFmtId="0" fontId="67" fillId="0" borderId="0" xfId="2" applyFont="1" applyAlignment="1">
      <alignment horizontal="center" vertical="center"/>
    </xf>
    <xf numFmtId="0" fontId="69" fillId="0" borderId="0" xfId="2" applyFont="1" applyAlignment="1">
      <alignment horizontal="center" vertical="center"/>
    </xf>
    <xf numFmtId="165" fontId="70" fillId="0" borderId="0" xfId="2" applyNumberFormat="1" applyFont="1" applyAlignment="1">
      <alignment horizontal="center" vertical="center"/>
    </xf>
    <xf numFmtId="164" fontId="70" fillId="0" borderId="0" xfId="2" applyNumberFormat="1" applyFont="1" applyAlignment="1">
      <alignment horizontal="center" vertical="center"/>
    </xf>
    <xf numFmtId="14" fontId="70" fillId="0" borderId="2" xfId="2" applyNumberFormat="1" applyFont="1" applyBorder="1" applyAlignment="1">
      <alignment horizontal="center"/>
    </xf>
    <xf numFmtId="0" fontId="70" fillId="0" borderId="0" xfId="2" applyFont="1" applyAlignment="1">
      <alignment horizontal="center" vertical="center"/>
    </xf>
    <xf numFmtId="0" fontId="69" fillId="0" borderId="0" xfId="2" applyFont="1" applyAlignment="1">
      <alignment horizontal="left" vertical="center"/>
    </xf>
    <xf numFmtId="165" fontId="70" fillId="0" borderId="0" xfId="3" applyNumberFormat="1" applyFont="1" applyFill="1" applyAlignment="1">
      <alignment horizontal="center" vertical="center"/>
    </xf>
    <xf numFmtId="14" fontId="71" fillId="0" borderId="0" xfId="2" applyNumberFormat="1" applyFont="1" applyAlignment="1">
      <alignment horizontal="center" vertical="center"/>
    </xf>
    <xf numFmtId="0" fontId="69" fillId="0" borderId="0" xfId="3" applyFont="1" applyFill="1" applyAlignment="1">
      <alignment horizontal="center" vertical="center"/>
    </xf>
    <xf numFmtId="0" fontId="72" fillId="0" borderId="0" xfId="2" applyFont="1" applyAlignment="1">
      <alignment horizontal="center" vertical="center"/>
    </xf>
    <xf numFmtId="165" fontId="73" fillId="0" borderId="0" xfId="3" applyNumberFormat="1" applyFont="1" applyFill="1" applyAlignment="1">
      <alignment horizontal="center" vertical="center"/>
    </xf>
    <xf numFmtId="165" fontId="73" fillId="0" borderId="0" xfId="2" applyNumberFormat="1" applyFont="1" applyAlignment="1">
      <alignment horizontal="center" vertical="center"/>
    </xf>
    <xf numFmtId="164" fontId="73" fillId="0" borderId="0" xfId="2" applyNumberFormat="1" applyFont="1" applyAlignment="1">
      <alignment horizontal="center" vertical="center"/>
    </xf>
    <xf numFmtId="0" fontId="72" fillId="0" borderId="0" xfId="3" applyFont="1" applyFill="1" applyAlignment="1">
      <alignment horizontal="center" vertical="center"/>
    </xf>
    <xf numFmtId="0" fontId="72" fillId="0" borderId="0" xfId="2" applyFont="1" applyAlignment="1">
      <alignment horizontal="left" vertical="center"/>
    </xf>
    <xf numFmtId="14" fontId="73" fillId="0" borderId="2" xfId="2" applyNumberFormat="1" applyFont="1" applyBorder="1" applyAlignment="1">
      <alignment horizontal="center"/>
    </xf>
    <xf numFmtId="0" fontId="73" fillId="0" borderId="0" xfId="2" applyFont="1" applyAlignment="1">
      <alignment horizontal="center" vertical="center"/>
    </xf>
    <xf numFmtId="0" fontId="74" fillId="0" borderId="0" xfId="4" applyFont="1" applyAlignment="1">
      <alignment horizontal="center"/>
    </xf>
    <xf numFmtId="0" fontId="74" fillId="0" borderId="0" xfId="4" applyFont="1" applyAlignment="1">
      <alignment horizontal="center" vertical="center"/>
    </xf>
    <xf numFmtId="168" fontId="74" fillId="0" borderId="0" xfId="4" applyNumberFormat="1" applyFont="1" applyAlignment="1">
      <alignment horizontal="center" vertical="center"/>
    </xf>
    <xf numFmtId="0" fontId="75" fillId="0" borderId="0" xfId="4" applyFont="1" applyAlignment="1">
      <alignment horizontal="center" vertical="center"/>
    </xf>
    <xf numFmtId="0" fontId="75" fillId="0" borderId="0" xfId="0" applyFont="1" applyAlignment="1">
      <alignment horizontal="left" vertical="center"/>
    </xf>
    <xf numFmtId="14" fontId="76" fillId="0" borderId="0" xfId="2" applyNumberFormat="1" applyFont="1" applyAlignment="1">
      <alignment horizontal="center" vertical="center"/>
    </xf>
    <xf numFmtId="0" fontId="77" fillId="0" borderId="0" xfId="4" applyFont="1" applyAlignment="1">
      <alignment horizontal="center"/>
    </xf>
    <xf numFmtId="0" fontId="77" fillId="0" borderId="0" xfId="4" applyFont="1" applyAlignment="1">
      <alignment horizontal="center" vertical="center"/>
    </xf>
    <xf numFmtId="168" fontId="77" fillId="0" borderId="0" xfId="4" applyNumberFormat="1" applyFont="1" applyAlignment="1">
      <alignment horizontal="center" vertical="center"/>
    </xf>
    <xf numFmtId="0" fontId="78" fillId="0" borderId="0" xfId="4" applyFont="1" applyAlignment="1">
      <alignment horizontal="center" vertical="center"/>
    </xf>
    <xf numFmtId="0" fontId="78" fillId="0" borderId="0" xfId="0" applyFont="1" applyAlignment="1">
      <alignment horizontal="left" vertical="center"/>
    </xf>
    <xf numFmtId="0" fontId="79" fillId="0" borderId="0" xfId="2" applyFont="1" applyAlignment="1">
      <alignment horizontal="center" vertical="center"/>
    </xf>
    <xf numFmtId="165" fontId="80" fillId="0" borderId="0" xfId="3" applyNumberFormat="1" applyFont="1" applyFill="1" applyAlignment="1">
      <alignment horizontal="center" vertical="center"/>
    </xf>
    <xf numFmtId="165" fontId="80" fillId="0" borderId="0" xfId="2" applyNumberFormat="1" applyFont="1" applyAlignment="1">
      <alignment horizontal="center" vertical="center"/>
    </xf>
    <xf numFmtId="164" fontId="80" fillId="0" borderId="0" xfId="2" applyNumberFormat="1" applyFont="1" applyAlignment="1">
      <alignment horizontal="center" vertical="center"/>
    </xf>
    <xf numFmtId="0" fontId="79" fillId="0" borderId="0" xfId="3" applyFont="1" applyFill="1" applyAlignment="1">
      <alignment horizontal="center" vertical="center"/>
    </xf>
    <xf numFmtId="0" fontId="79" fillId="0" borderId="0" xfId="2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81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4" fontId="80" fillId="0" borderId="2" xfId="2" applyNumberFormat="1" applyFont="1" applyBorder="1" applyAlignment="1">
      <alignment horizontal="center"/>
    </xf>
    <xf numFmtId="0" fontId="80" fillId="0" borderId="0" xfId="2" applyFont="1" applyAlignment="1">
      <alignment horizontal="center" vertical="center"/>
    </xf>
    <xf numFmtId="0" fontId="82" fillId="0" borderId="0" xfId="0" applyFont="1" applyAlignment="1">
      <alignment horizontal="center" vertical="center"/>
    </xf>
    <xf numFmtId="14" fontId="80" fillId="0" borderId="3" xfId="2" applyNumberFormat="1" applyFont="1" applyBorder="1" applyAlignment="1">
      <alignment horizontal="center"/>
    </xf>
    <xf numFmtId="0" fontId="0" fillId="0" borderId="0" xfId="0" applyAlignment="1">
      <alignment horizontal="left" indent="2"/>
    </xf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0" fontId="0" fillId="0" borderId="59" xfId="0" applyBorder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0" fillId="0" borderId="0" xfId="0" applyAlignment="1">
      <alignment wrapText="1"/>
    </xf>
    <xf numFmtId="169" fontId="0" fillId="0" borderId="0" xfId="0" applyNumberFormat="1"/>
    <xf numFmtId="0" fontId="0" fillId="0" borderId="0" xfId="0" applyAlignment="1">
      <alignment horizontal="center" wrapText="1"/>
    </xf>
    <xf numFmtId="0" fontId="42" fillId="0" borderId="0" xfId="0" applyFont="1" applyAlignment="1">
      <alignment horizontal="center" wrapText="1"/>
    </xf>
    <xf numFmtId="0" fontId="42" fillId="0" borderId="0" xfId="0" applyFont="1"/>
    <xf numFmtId="166" fontId="0" fillId="25" borderId="0" xfId="0" applyNumberFormat="1" applyFill="1"/>
    <xf numFmtId="44" fontId="0" fillId="25" borderId="0" xfId="1" applyFont="1" applyFill="1"/>
    <xf numFmtId="166" fontId="0" fillId="26" borderId="0" xfId="0" applyNumberFormat="1" applyFill="1"/>
    <xf numFmtId="44" fontId="0" fillId="26" borderId="0" xfId="1" applyFont="1" applyFill="1"/>
    <xf numFmtId="166" fontId="0" fillId="27" borderId="0" xfId="0" applyNumberFormat="1" applyFill="1"/>
    <xf numFmtId="44" fontId="0" fillId="27" borderId="0" xfId="1" applyFont="1" applyFill="1"/>
    <xf numFmtId="44" fontId="0" fillId="27" borderId="0" xfId="0" applyNumberFormat="1" applyFill="1"/>
    <xf numFmtId="0" fontId="83" fillId="28" borderId="0" xfId="0" applyFont="1" applyFill="1" applyAlignment="1">
      <alignment horizontal="center" wrapText="1"/>
    </xf>
    <xf numFmtId="0" fontId="42" fillId="29" borderId="0" xfId="0" applyFont="1" applyFill="1" applyAlignment="1">
      <alignment horizontal="center" wrapText="1"/>
    </xf>
    <xf numFmtId="0" fontId="42" fillId="30" borderId="0" xfId="0" applyFont="1" applyFill="1" applyAlignment="1">
      <alignment horizontal="center" wrapText="1"/>
    </xf>
    <xf numFmtId="166" fontId="42" fillId="30" borderId="0" xfId="0" applyNumberFormat="1" applyFont="1" applyFill="1"/>
    <xf numFmtId="166" fontId="85" fillId="30" borderId="0" xfId="0" applyNumberFormat="1" applyFont="1" applyFill="1"/>
    <xf numFmtId="44" fontId="42" fillId="30" borderId="0" xfId="0" applyNumberFormat="1" applyFont="1" applyFill="1"/>
    <xf numFmtId="166" fontId="42" fillId="29" borderId="0" xfId="0" applyNumberFormat="1" applyFont="1" applyFill="1"/>
    <xf numFmtId="166" fontId="85" fillId="29" borderId="0" xfId="0" applyNumberFormat="1" applyFont="1" applyFill="1"/>
    <xf numFmtId="44" fontId="42" fillId="29" borderId="0" xfId="0" applyNumberFormat="1" applyFont="1" applyFill="1"/>
    <xf numFmtId="166" fontId="42" fillId="28" borderId="0" xfId="0" applyNumberFormat="1" applyFont="1" applyFill="1"/>
    <xf numFmtId="166" fontId="85" fillId="28" borderId="0" xfId="0" applyNumberFormat="1" applyFont="1" applyFill="1"/>
    <xf numFmtId="44" fontId="42" fillId="28" borderId="0" xfId="0" applyNumberFormat="1" applyFont="1" applyFill="1"/>
    <xf numFmtId="0" fontId="42" fillId="31" borderId="0" xfId="0" applyFont="1" applyFill="1" applyAlignment="1">
      <alignment horizontal="center" wrapText="1"/>
    </xf>
    <xf numFmtId="0" fontId="42" fillId="31" borderId="0" xfId="0" applyFont="1" applyFill="1" applyAlignment="1">
      <alignment horizontal="center" vertical="center"/>
    </xf>
    <xf numFmtId="0" fontId="42" fillId="31" borderId="0" xfId="0" applyFont="1" applyFill="1"/>
    <xf numFmtId="0" fontId="0" fillId="32" borderId="0" xfId="0" applyFill="1" applyAlignment="1">
      <alignment horizontal="center" vertical="center"/>
    </xf>
    <xf numFmtId="14" fontId="0" fillId="32" borderId="0" xfId="0" applyNumberFormat="1" applyFill="1"/>
    <xf numFmtId="44" fontId="0" fillId="26" borderId="0" xfId="0" applyNumberFormat="1" applyFill="1"/>
    <xf numFmtId="0" fontId="88" fillId="0" borderId="0" xfId="2" applyFont="1" applyAlignment="1">
      <alignment horizontal="center" vertical="center"/>
    </xf>
    <xf numFmtId="165" fontId="89" fillId="0" borderId="0" xfId="3" applyNumberFormat="1" applyFont="1" applyFill="1" applyAlignment="1">
      <alignment horizontal="center" vertical="center"/>
    </xf>
    <xf numFmtId="165" fontId="89" fillId="0" borderId="0" xfId="2" applyNumberFormat="1" applyFont="1" applyAlignment="1">
      <alignment horizontal="center" vertical="center"/>
    </xf>
    <xf numFmtId="164" fontId="89" fillId="0" borderId="0" xfId="2" applyNumberFormat="1" applyFont="1" applyAlignment="1">
      <alignment horizontal="center" vertical="center"/>
    </xf>
    <xf numFmtId="14" fontId="90" fillId="0" borderId="0" xfId="2" applyNumberFormat="1" applyFont="1" applyAlignment="1">
      <alignment horizontal="center" vertical="center"/>
    </xf>
    <xf numFmtId="0" fontId="88" fillId="0" borderId="0" xfId="3" applyFont="1" applyFill="1" applyAlignment="1">
      <alignment horizontal="center" vertical="center"/>
    </xf>
    <xf numFmtId="0" fontId="88" fillId="0" borderId="0" xfId="2" applyFont="1" applyAlignment="1">
      <alignment horizontal="left" vertical="center"/>
    </xf>
    <xf numFmtId="14" fontId="89" fillId="0" borderId="2" xfId="2" applyNumberFormat="1" applyFont="1" applyBorder="1" applyAlignment="1">
      <alignment horizontal="center"/>
    </xf>
    <xf numFmtId="0" fontId="89" fillId="0" borderId="0" xfId="2" applyFont="1" applyAlignment="1">
      <alignment horizontal="center" vertical="center"/>
    </xf>
    <xf numFmtId="0" fontId="42" fillId="31" borderId="62" xfId="0" applyFont="1" applyFill="1" applyBorder="1" applyAlignment="1">
      <alignment horizontal="center" wrapText="1"/>
    </xf>
    <xf numFmtId="0" fontId="42" fillId="30" borderId="63" xfId="0" applyFont="1" applyFill="1" applyBorder="1" applyAlignment="1">
      <alignment horizontal="center" wrapText="1"/>
    </xf>
    <xf numFmtId="0" fontId="0" fillId="32" borderId="62" xfId="0" applyFill="1" applyBorder="1" applyAlignment="1">
      <alignment horizontal="center" vertical="center"/>
    </xf>
    <xf numFmtId="44" fontId="0" fillId="25" borderId="0" xfId="1" applyFont="1" applyFill="1" applyBorder="1"/>
    <xf numFmtId="44" fontId="0" fillId="26" borderId="0" xfId="1" applyFont="1" applyFill="1" applyBorder="1"/>
    <xf numFmtId="44" fontId="0" fillId="27" borderId="63" xfId="1" applyFont="1" applyFill="1" applyBorder="1"/>
    <xf numFmtId="44" fontId="0" fillId="27" borderId="63" xfId="0" applyNumberFormat="1" applyFill="1" applyBorder="1"/>
    <xf numFmtId="0" fontId="87" fillId="31" borderId="49" xfId="0" applyFont="1" applyFill="1" applyBorder="1" applyAlignment="1">
      <alignment horizontal="center" vertical="center"/>
    </xf>
    <xf numFmtId="0" fontId="87" fillId="31" borderId="64" xfId="0" applyFont="1" applyFill="1" applyBorder="1"/>
    <xf numFmtId="166" fontId="87" fillId="28" borderId="64" xfId="0" applyNumberFormat="1" applyFont="1" applyFill="1" applyBorder="1"/>
    <xf numFmtId="44" fontId="87" fillId="28" borderId="64" xfId="0" applyNumberFormat="1" applyFont="1" applyFill="1" applyBorder="1"/>
    <xf numFmtId="166" fontId="87" fillId="29" borderId="64" xfId="0" applyNumberFormat="1" applyFont="1" applyFill="1" applyBorder="1"/>
    <xf numFmtId="44" fontId="87" fillId="29" borderId="64" xfId="0" applyNumberFormat="1" applyFont="1" applyFill="1" applyBorder="1"/>
    <xf numFmtId="166" fontId="87" fillId="30" borderId="64" xfId="0" applyNumberFormat="1" applyFont="1" applyFill="1" applyBorder="1"/>
    <xf numFmtId="44" fontId="87" fillId="30" borderId="65" xfId="0" applyNumberFormat="1" applyFont="1" applyFill="1" applyBorder="1"/>
    <xf numFmtId="0" fontId="91" fillId="0" borderId="0" xfId="2" applyFont="1" applyAlignment="1">
      <alignment horizontal="center" vertical="center"/>
    </xf>
    <xf numFmtId="165" fontId="92" fillId="0" borderId="0" xfId="3" applyNumberFormat="1" applyFont="1" applyFill="1" applyAlignment="1">
      <alignment horizontal="center" vertical="center"/>
    </xf>
    <xf numFmtId="165" fontId="92" fillId="0" borderId="0" xfId="2" applyNumberFormat="1" applyFont="1" applyAlignment="1">
      <alignment horizontal="center" vertical="center"/>
    </xf>
    <xf numFmtId="164" fontId="92" fillId="0" borderId="0" xfId="2" applyNumberFormat="1" applyFont="1" applyAlignment="1">
      <alignment horizontal="center" vertical="center"/>
    </xf>
    <xf numFmtId="14" fontId="93" fillId="0" borderId="0" xfId="2" applyNumberFormat="1" applyFont="1" applyAlignment="1">
      <alignment horizontal="center" vertical="center"/>
    </xf>
    <xf numFmtId="0" fontId="91" fillId="0" borderId="0" xfId="3" applyFont="1" applyFill="1" applyAlignment="1">
      <alignment horizontal="center" vertical="center"/>
    </xf>
    <xf numFmtId="0" fontId="91" fillId="0" borderId="0" xfId="2" applyFont="1" applyAlignment="1">
      <alignment horizontal="left" vertical="center"/>
    </xf>
    <xf numFmtId="14" fontId="92" fillId="0" borderId="2" xfId="2" applyNumberFormat="1" applyFont="1" applyBorder="1" applyAlignment="1">
      <alignment horizontal="center"/>
    </xf>
    <xf numFmtId="0" fontId="92" fillId="0" borderId="0" xfId="2" applyFont="1" applyAlignment="1">
      <alignment horizontal="center" vertical="center"/>
    </xf>
    <xf numFmtId="0" fontId="94" fillId="0" borderId="0" xfId="4" applyFont="1" applyAlignment="1">
      <alignment horizontal="center"/>
    </xf>
    <xf numFmtId="0" fontId="94" fillId="0" borderId="0" xfId="4" applyFont="1" applyAlignment="1">
      <alignment horizontal="center" vertical="center"/>
    </xf>
    <xf numFmtId="168" fontId="94" fillId="0" borderId="0" xfId="4" applyNumberFormat="1" applyFont="1" applyAlignment="1">
      <alignment horizontal="center" vertical="center"/>
    </xf>
    <xf numFmtId="0" fontId="95" fillId="0" borderId="0" xfId="4" applyFont="1" applyAlignment="1">
      <alignment horizontal="center" vertical="center"/>
    </xf>
    <xf numFmtId="0" fontId="95" fillId="0" borderId="0" xfId="0" applyFont="1" applyAlignment="1">
      <alignment horizontal="left" vertical="center"/>
    </xf>
    <xf numFmtId="0" fontId="96" fillId="0" borderId="0" xfId="2" applyFont="1" applyAlignment="1">
      <alignment horizontal="center" vertical="center"/>
    </xf>
    <xf numFmtId="165" fontId="97" fillId="0" borderId="0" xfId="3" applyNumberFormat="1" applyFont="1" applyFill="1" applyAlignment="1">
      <alignment horizontal="center" vertical="center"/>
    </xf>
    <xf numFmtId="165" fontId="97" fillId="0" borderId="0" xfId="2" applyNumberFormat="1" applyFont="1" applyAlignment="1">
      <alignment horizontal="center" vertical="center"/>
    </xf>
    <xf numFmtId="164" fontId="97" fillId="0" borderId="0" xfId="2" applyNumberFormat="1" applyFont="1" applyAlignment="1">
      <alignment horizontal="center" vertical="center"/>
    </xf>
    <xf numFmtId="14" fontId="98" fillId="0" borderId="0" xfId="2" applyNumberFormat="1" applyFont="1" applyAlignment="1">
      <alignment horizontal="center" vertical="center"/>
    </xf>
    <xf numFmtId="0" fontId="96" fillId="0" borderId="0" xfId="3" applyFont="1" applyFill="1" applyAlignment="1">
      <alignment horizontal="center" vertical="center"/>
    </xf>
    <xf numFmtId="0" fontId="96" fillId="0" borderId="0" xfId="2" applyFont="1" applyAlignment="1">
      <alignment horizontal="left" vertical="center"/>
    </xf>
    <xf numFmtId="14" fontId="97" fillId="0" borderId="2" xfId="2" applyNumberFormat="1" applyFont="1" applyBorder="1" applyAlignment="1">
      <alignment horizontal="center"/>
    </xf>
    <xf numFmtId="0" fontId="97" fillId="0" borderId="0" xfId="2" applyFont="1" applyAlignment="1">
      <alignment horizontal="center" vertical="center"/>
    </xf>
    <xf numFmtId="0" fontId="100" fillId="0" borderId="0" xfId="4" applyFont="1" applyAlignment="1">
      <alignment horizontal="center"/>
    </xf>
    <xf numFmtId="0" fontId="100" fillId="0" borderId="0" xfId="4" applyFont="1" applyAlignment="1">
      <alignment horizontal="center" vertical="center"/>
    </xf>
    <xf numFmtId="168" fontId="100" fillId="0" borderId="0" xfId="4" applyNumberFormat="1" applyFont="1" applyAlignment="1">
      <alignment horizontal="center" vertical="center"/>
    </xf>
    <xf numFmtId="0" fontId="99" fillId="0" borderId="0" xfId="4" applyFont="1" applyAlignment="1">
      <alignment horizontal="center" vertical="center"/>
    </xf>
    <xf numFmtId="0" fontId="99" fillId="0" borderId="0" xfId="0" applyFont="1" applyAlignment="1">
      <alignment horizontal="left" vertical="center"/>
    </xf>
    <xf numFmtId="0" fontId="101" fillId="31" borderId="49" xfId="0" applyFont="1" applyFill="1" applyBorder="1" applyAlignment="1">
      <alignment horizontal="center" vertical="center"/>
    </xf>
    <xf numFmtId="0" fontId="101" fillId="31" borderId="64" xfId="0" applyFont="1" applyFill="1" applyBorder="1"/>
    <xf numFmtId="166" fontId="101" fillId="28" borderId="64" xfId="0" applyNumberFormat="1" applyFont="1" applyFill="1" applyBorder="1"/>
    <xf numFmtId="44" fontId="101" fillId="28" borderId="64" xfId="0" applyNumberFormat="1" applyFont="1" applyFill="1" applyBorder="1"/>
    <xf numFmtId="166" fontId="101" fillId="29" borderId="64" xfId="0" applyNumberFormat="1" applyFont="1" applyFill="1" applyBorder="1"/>
    <xf numFmtId="44" fontId="101" fillId="29" borderId="64" xfId="0" applyNumberFormat="1" applyFont="1" applyFill="1" applyBorder="1"/>
    <xf numFmtId="166" fontId="101" fillId="30" borderId="64" xfId="0" applyNumberFormat="1" applyFont="1" applyFill="1" applyBorder="1"/>
    <xf numFmtId="44" fontId="101" fillId="30" borderId="65" xfId="0" applyNumberFormat="1" applyFont="1" applyFill="1" applyBorder="1"/>
    <xf numFmtId="164" fontId="97" fillId="4" borderId="0" xfId="2" applyNumberFormat="1" applyFont="1" applyFill="1" applyAlignment="1">
      <alignment horizontal="center" vertical="center"/>
    </xf>
    <xf numFmtId="14" fontId="97" fillId="4" borderId="2" xfId="2" applyNumberFormat="1" applyFont="1" applyFill="1" applyBorder="1" applyAlignment="1">
      <alignment horizontal="center"/>
    </xf>
    <xf numFmtId="14" fontId="13" fillId="4" borderId="2" xfId="2" applyNumberFormat="1" applyFont="1" applyFill="1" applyBorder="1" applyAlignment="1">
      <alignment horizontal="center"/>
    </xf>
    <xf numFmtId="0" fontId="102" fillId="0" borderId="0" xfId="2" applyFont="1" applyAlignment="1">
      <alignment horizontal="center" vertical="center"/>
    </xf>
    <xf numFmtId="165" fontId="103" fillId="0" borderId="0" xfId="3" applyNumberFormat="1" applyFont="1" applyFill="1" applyAlignment="1">
      <alignment horizontal="center" vertical="center"/>
    </xf>
    <xf numFmtId="165" fontId="103" fillId="0" borderId="0" xfId="2" applyNumberFormat="1" applyFont="1" applyAlignment="1">
      <alignment horizontal="center" vertical="center"/>
    </xf>
    <xf numFmtId="164" fontId="103" fillId="0" borderId="0" xfId="2" applyNumberFormat="1" applyFont="1" applyAlignment="1">
      <alignment horizontal="center" vertical="center"/>
    </xf>
    <xf numFmtId="0" fontId="102" fillId="0" borderId="0" xfId="3" applyFont="1" applyFill="1" applyAlignment="1">
      <alignment horizontal="center" vertical="center"/>
    </xf>
    <xf numFmtId="0" fontId="102" fillId="0" borderId="0" xfId="2" applyFont="1" applyAlignment="1">
      <alignment horizontal="left" vertical="center"/>
    </xf>
    <xf numFmtId="14" fontId="103" fillId="0" borderId="2" xfId="2" applyNumberFormat="1" applyFont="1" applyBorder="1" applyAlignment="1">
      <alignment horizontal="center"/>
    </xf>
    <xf numFmtId="0" fontId="103" fillId="0" borderId="0" xfId="2" applyFont="1" applyAlignment="1">
      <alignment horizontal="center" vertical="center"/>
    </xf>
    <xf numFmtId="0" fontId="105" fillId="0" borderId="0" xfId="0" applyFont="1" applyAlignment="1">
      <alignment horizontal="left" vertical="center"/>
    </xf>
    <xf numFmtId="0" fontId="104" fillId="0" borderId="0" xfId="4" applyFont="1" applyAlignment="1">
      <alignment horizontal="center"/>
    </xf>
    <xf numFmtId="0" fontId="104" fillId="0" borderId="0" xfId="4" applyFont="1" applyAlignment="1">
      <alignment horizontal="center" vertical="center"/>
    </xf>
    <xf numFmtId="168" fontId="104" fillId="0" borderId="0" xfId="4" applyNumberFormat="1" applyFont="1" applyAlignment="1">
      <alignment horizontal="center" vertical="center"/>
    </xf>
    <xf numFmtId="0" fontId="105" fillId="0" borderId="0" xfId="4" applyFont="1" applyAlignment="1">
      <alignment horizontal="center" vertical="center"/>
    </xf>
    <xf numFmtId="0" fontId="106" fillId="0" borderId="0" xfId="2" applyFont="1" applyAlignment="1">
      <alignment horizontal="center" vertical="center"/>
    </xf>
    <xf numFmtId="165" fontId="107" fillId="0" borderId="0" xfId="3" applyNumberFormat="1" applyFont="1" applyFill="1" applyAlignment="1">
      <alignment horizontal="center" vertical="center"/>
    </xf>
    <xf numFmtId="165" fontId="107" fillId="0" borderId="0" xfId="2" applyNumberFormat="1" applyFont="1" applyAlignment="1">
      <alignment horizontal="center" vertical="center"/>
    </xf>
    <xf numFmtId="164" fontId="107" fillId="0" borderId="0" xfId="2" applyNumberFormat="1" applyFont="1" applyAlignment="1">
      <alignment horizontal="center" vertical="center"/>
    </xf>
    <xf numFmtId="0" fontId="106" fillId="0" borderId="0" xfId="3" applyFont="1" applyFill="1" applyAlignment="1">
      <alignment horizontal="center" vertical="center"/>
    </xf>
    <xf numFmtId="0" fontId="106" fillId="0" borderId="0" xfId="2" applyFont="1" applyAlignment="1">
      <alignment horizontal="left" vertical="center"/>
    </xf>
    <xf numFmtId="0" fontId="107" fillId="0" borderId="0" xfId="2" applyFont="1" applyAlignment="1">
      <alignment horizontal="center" vertical="center"/>
    </xf>
    <xf numFmtId="0" fontId="108" fillId="0" borderId="0" xfId="2" applyFont="1" applyAlignment="1">
      <alignment horizontal="center" vertical="center"/>
    </xf>
    <xf numFmtId="165" fontId="109" fillId="0" borderId="0" xfId="3" applyNumberFormat="1" applyFont="1" applyFill="1" applyAlignment="1">
      <alignment horizontal="center" vertical="center"/>
    </xf>
    <xf numFmtId="165" fontId="109" fillId="0" borderId="0" xfId="2" applyNumberFormat="1" applyFont="1" applyAlignment="1">
      <alignment horizontal="center" vertical="center"/>
    </xf>
    <xf numFmtId="164" fontId="109" fillId="0" borderId="0" xfId="2" applyNumberFormat="1" applyFont="1" applyAlignment="1">
      <alignment horizontal="center" vertical="center"/>
    </xf>
    <xf numFmtId="14" fontId="110" fillId="0" borderId="0" xfId="2" applyNumberFormat="1" applyFont="1" applyAlignment="1">
      <alignment horizontal="center" vertical="center"/>
    </xf>
    <xf numFmtId="0" fontId="108" fillId="0" borderId="0" xfId="3" applyFont="1" applyFill="1" applyAlignment="1">
      <alignment horizontal="center" vertical="center"/>
    </xf>
    <xf numFmtId="0" fontId="108" fillId="0" borderId="0" xfId="2" applyFont="1" applyAlignment="1">
      <alignment horizontal="left" vertical="center"/>
    </xf>
    <xf numFmtId="14" fontId="109" fillId="0" borderId="2" xfId="2" applyNumberFormat="1" applyFont="1" applyBorder="1" applyAlignment="1">
      <alignment horizontal="center"/>
    </xf>
    <xf numFmtId="0" fontId="109" fillId="0" borderId="0" xfId="2" applyFont="1" applyAlignment="1">
      <alignment horizontal="center" vertical="center"/>
    </xf>
    <xf numFmtId="0" fontId="112" fillId="0" borderId="0" xfId="0" applyFont="1" applyAlignment="1">
      <alignment horizontal="left" vertical="center"/>
    </xf>
    <xf numFmtId="0" fontId="111" fillId="0" borderId="0" xfId="4" applyFont="1" applyAlignment="1">
      <alignment horizontal="center"/>
    </xf>
    <xf numFmtId="0" fontId="111" fillId="0" borderId="0" xfId="4" applyFont="1" applyAlignment="1">
      <alignment horizontal="center" vertical="center"/>
    </xf>
    <xf numFmtId="168" fontId="111" fillId="0" borderId="0" xfId="4" applyNumberFormat="1" applyFont="1" applyAlignment="1">
      <alignment horizontal="center" vertical="center"/>
    </xf>
    <xf numFmtId="0" fontId="112" fillId="0" borderId="0" xfId="4" applyFont="1" applyAlignment="1">
      <alignment horizontal="center" vertical="center"/>
    </xf>
    <xf numFmtId="0" fontId="113" fillId="0" borderId="0" xfId="2" applyFont="1" applyAlignment="1">
      <alignment horizontal="center" vertical="center"/>
    </xf>
    <xf numFmtId="165" fontId="114" fillId="0" borderId="0" xfId="2" applyNumberFormat="1" applyFont="1" applyAlignment="1">
      <alignment horizontal="center" vertical="center"/>
    </xf>
    <xf numFmtId="164" fontId="114" fillId="0" borderId="0" xfId="2" applyNumberFormat="1" applyFont="1" applyAlignment="1">
      <alignment horizontal="center" vertical="center"/>
    </xf>
    <xf numFmtId="14" fontId="114" fillId="0" borderId="2" xfId="2" applyNumberFormat="1" applyFont="1" applyBorder="1" applyAlignment="1">
      <alignment horizontal="center"/>
    </xf>
    <xf numFmtId="0" fontId="114" fillId="0" borderId="0" xfId="2" applyFont="1" applyAlignment="1">
      <alignment horizontal="center" vertical="center"/>
    </xf>
    <xf numFmtId="0" fontId="113" fillId="0" borderId="0" xfId="2" applyFont="1" applyAlignment="1">
      <alignment horizontal="left" vertical="center"/>
    </xf>
    <xf numFmtId="165" fontId="114" fillId="0" borderId="0" xfId="3" applyNumberFormat="1" applyFont="1" applyFill="1" applyAlignment="1">
      <alignment horizontal="center" vertical="center"/>
    </xf>
    <xf numFmtId="14" fontId="115" fillId="0" borderId="0" xfId="2" applyNumberFormat="1" applyFont="1" applyAlignment="1">
      <alignment horizontal="center" vertical="center"/>
    </xf>
    <xf numFmtId="0" fontId="113" fillId="0" borderId="0" xfId="3" applyFont="1" applyFill="1" applyAlignment="1">
      <alignment horizontal="center" vertical="center"/>
    </xf>
    <xf numFmtId="0" fontId="117" fillId="0" borderId="0" xfId="0" applyFont="1" applyAlignment="1">
      <alignment horizontal="left" vertical="center"/>
    </xf>
    <xf numFmtId="0" fontId="116" fillId="0" borderId="0" xfId="4" applyFont="1" applyAlignment="1">
      <alignment horizontal="center"/>
    </xf>
    <xf numFmtId="0" fontId="116" fillId="0" borderId="0" xfId="4" applyFont="1" applyAlignment="1">
      <alignment horizontal="center" vertical="center"/>
    </xf>
    <xf numFmtId="168" fontId="116" fillId="0" borderId="0" xfId="4" applyNumberFormat="1" applyFont="1" applyAlignment="1">
      <alignment horizontal="center" vertical="center"/>
    </xf>
    <xf numFmtId="0" fontId="117" fillId="0" borderId="0" xfId="4" applyFont="1" applyAlignment="1">
      <alignment horizontal="center" vertical="center"/>
    </xf>
    <xf numFmtId="0" fontId="118" fillId="0" borderId="0" xfId="4" applyFont="1" applyAlignment="1">
      <alignment horizontal="center"/>
    </xf>
    <xf numFmtId="0" fontId="119" fillId="0" borderId="0" xfId="0" applyFont="1" applyAlignment="1">
      <alignment horizontal="left" vertical="center"/>
    </xf>
    <xf numFmtId="0" fontId="118" fillId="0" borderId="0" xfId="4" applyFont="1" applyAlignment="1">
      <alignment horizontal="center" vertical="center"/>
    </xf>
    <xf numFmtId="168" fontId="118" fillId="0" borderId="0" xfId="4" applyNumberFormat="1" applyFont="1" applyAlignment="1">
      <alignment horizontal="center" vertical="center"/>
    </xf>
    <xf numFmtId="0" fontId="119" fillId="0" borderId="0" xfId="4" applyFont="1" applyAlignment="1">
      <alignment horizontal="center" vertical="center"/>
    </xf>
    <xf numFmtId="0" fontId="120" fillId="0" borderId="0" xfId="2" applyFont="1" applyAlignment="1">
      <alignment horizontal="center" vertical="center"/>
    </xf>
    <xf numFmtId="165" fontId="121" fillId="0" borderId="0" xfId="2" applyNumberFormat="1" applyFont="1" applyAlignment="1">
      <alignment horizontal="center" vertical="center"/>
    </xf>
    <xf numFmtId="164" fontId="121" fillId="0" borderId="0" xfId="2" applyNumberFormat="1" applyFont="1" applyAlignment="1">
      <alignment horizontal="center" vertical="center"/>
    </xf>
    <xf numFmtId="0" fontId="120" fillId="0" borderId="0" xfId="2" applyFont="1" applyAlignment="1">
      <alignment horizontal="left" vertical="center"/>
    </xf>
    <xf numFmtId="14" fontId="121" fillId="0" borderId="2" xfId="2" applyNumberFormat="1" applyFont="1" applyBorder="1" applyAlignment="1">
      <alignment horizontal="center"/>
    </xf>
    <xf numFmtId="0" fontId="121" fillId="0" borderId="0" xfId="2" applyFont="1" applyAlignment="1">
      <alignment horizontal="center" vertical="center"/>
    </xf>
    <xf numFmtId="0" fontId="122" fillId="0" borderId="0" xfId="2" applyFont="1" applyAlignment="1">
      <alignment horizontal="center" vertical="center"/>
    </xf>
    <xf numFmtId="165" fontId="123" fillId="0" borderId="0" xfId="2" applyNumberFormat="1" applyFont="1" applyAlignment="1">
      <alignment horizontal="center" vertical="center"/>
    </xf>
    <xf numFmtId="164" fontId="123" fillId="0" borderId="0" xfId="2" applyNumberFormat="1" applyFont="1" applyAlignment="1">
      <alignment horizontal="center" vertical="center"/>
    </xf>
    <xf numFmtId="14" fontId="123" fillId="0" borderId="2" xfId="2" applyNumberFormat="1" applyFont="1" applyBorder="1" applyAlignment="1">
      <alignment horizontal="center"/>
    </xf>
    <xf numFmtId="0" fontId="123" fillId="0" borderId="0" xfId="2" applyFont="1" applyAlignment="1">
      <alignment horizontal="center" vertical="center"/>
    </xf>
    <xf numFmtId="0" fontId="122" fillId="0" borderId="0" xfId="2" applyFont="1" applyAlignment="1">
      <alignment horizontal="left" vertical="center"/>
    </xf>
    <xf numFmtId="0" fontId="124" fillId="0" borderId="0" xfId="4" applyFont="1" applyAlignment="1">
      <alignment horizontal="center"/>
    </xf>
    <xf numFmtId="0" fontId="125" fillId="0" borderId="0" xfId="0" applyFont="1" applyAlignment="1">
      <alignment horizontal="left" vertical="center"/>
    </xf>
    <xf numFmtId="0" fontId="124" fillId="0" borderId="0" xfId="4" applyFont="1" applyAlignment="1">
      <alignment horizontal="center" vertical="center"/>
    </xf>
    <xf numFmtId="168" fontId="124" fillId="0" borderId="0" xfId="4" applyNumberFormat="1" applyFont="1" applyAlignment="1">
      <alignment horizontal="center" vertical="center"/>
    </xf>
    <xf numFmtId="0" fontId="125" fillId="0" borderId="0" xfId="4" applyFont="1" applyAlignment="1">
      <alignment horizontal="center" vertical="center"/>
    </xf>
    <xf numFmtId="14" fontId="9" fillId="4" borderId="0" xfId="2" applyNumberFormat="1" applyFont="1" applyFill="1" applyAlignment="1">
      <alignment horizontal="center" vertical="center"/>
    </xf>
    <xf numFmtId="0" fontId="9" fillId="4" borderId="0" xfId="2" applyFont="1" applyFill="1" applyAlignment="1">
      <alignment horizontal="center" vertical="center"/>
    </xf>
    <xf numFmtId="0" fontId="9" fillId="4" borderId="0" xfId="2" applyFont="1" applyFill="1" applyAlignment="1">
      <alignment horizontal="right" vertical="center"/>
    </xf>
    <xf numFmtId="167" fontId="9" fillId="4" borderId="0" xfId="2" applyNumberFormat="1" applyFont="1" applyFill="1" applyAlignment="1">
      <alignment horizontal="left" vertical="center"/>
    </xf>
    <xf numFmtId="0" fontId="12" fillId="4" borderId="0" xfId="2" applyFont="1" applyFill="1" applyAlignment="1">
      <alignment horizontal="center" vertical="center"/>
    </xf>
    <xf numFmtId="165" fontId="109" fillId="4" borderId="0" xfId="2" applyNumberFormat="1" applyFont="1" applyFill="1" applyAlignment="1">
      <alignment horizontal="center" vertical="center"/>
    </xf>
    <xf numFmtId="14" fontId="9" fillId="5" borderId="0" xfId="2" applyNumberFormat="1" applyFont="1" applyFill="1" applyAlignment="1">
      <alignment horizontal="center" vertical="center"/>
    </xf>
    <xf numFmtId="0" fontId="9" fillId="5" borderId="0" xfId="2" applyFont="1" applyFill="1" applyAlignment="1">
      <alignment horizontal="center" vertical="center"/>
    </xf>
    <xf numFmtId="0" fontId="9" fillId="5" borderId="0" xfId="2" applyFont="1" applyFill="1" applyAlignment="1">
      <alignment horizontal="right" vertical="center"/>
    </xf>
    <xf numFmtId="167" fontId="9" fillId="5" borderId="0" xfId="2" applyNumberFormat="1" applyFont="1" applyFill="1" applyAlignment="1">
      <alignment horizontal="left" vertical="center"/>
    </xf>
    <xf numFmtId="0" fontId="12" fillId="5" borderId="0" xfId="2" applyFont="1" applyFill="1" applyAlignment="1">
      <alignment horizontal="center" vertical="center"/>
    </xf>
    <xf numFmtId="165" fontId="109" fillId="5" borderId="0" xfId="2" applyNumberFormat="1" applyFont="1" applyFill="1" applyAlignment="1">
      <alignment horizontal="center" vertical="center"/>
    </xf>
    <xf numFmtId="14" fontId="9" fillId="33" borderId="0" xfId="2" applyNumberFormat="1" applyFont="1" applyFill="1" applyAlignment="1">
      <alignment horizontal="center" vertical="center"/>
    </xf>
    <xf numFmtId="0" fontId="9" fillId="33" borderId="0" xfId="2" applyFont="1" applyFill="1" applyAlignment="1">
      <alignment horizontal="center" vertical="center"/>
    </xf>
    <xf numFmtId="0" fontId="9" fillId="33" borderId="0" xfId="2" applyFont="1" applyFill="1" applyAlignment="1">
      <alignment horizontal="right" vertical="center"/>
    </xf>
    <xf numFmtId="167" fontId="9" fillId="33" borderId="0" xfId="2" applyNumberFormat="1" applyFont="1" applyFill="1" applyAlignment="1">
      <alignment horizontal="left" vertical="center"/>
    </xf>
    <xf numFmtId="0" fontId="12" fillId="33" borderId="0" xfId="2" applyFont="1" applyFill="1" applyAlignment="1">
      <alignment horizontal="center" vertical="center"/>
    </xf>
    <xf numFmtId="165" fontId="109" fillId="33" borderId="0" xfId="2" applyNumberFormat="1" applyFont="1" applyFill="1" applyAlignment="1">
      <alignment horizontal="center" vertical="center"/>
    </xf>
    <xf numFmtId="0" fontId="126" fillId="0" borderId="0" xfId="2" applyFont="1" applyAlignment="1">
      <alignment horizontal="center" vertical="center"/>
    </xf>
    <xf numFmtId="165" fontId="127" fillId="0" borderId="0" xfId="2" applyNumberFormat="1" applyFont="1" applyAlignment="1">
      <alignment horizontal="center" vertical="center"/>
    </xf>
    <xf numFmtId="164" fontId="127" fillId="0" borderId="0" xfId="2" applyNumberFormat="1" applyFont="1" applyAlignment="1">
      <alignment horizontal="center" vertical="center"/>
    </xf>
    <xf numFmtId="14" fontId="127" fillId="0" borderId="2" xfId="2" applyNumberFormat="1" applyFont="1" applyBorder="1" applyAlignment="1">
      <alignment horizontal="center"/>
    </xf>
    <xf numFmtId="0" fontId="127" fillId="0" borderId="0" xfId="2" applyFont="1" applyAlignment="1">
      <alignment horizontal="center" vertical="center"/>
    </xf>
    <xf numFmtId="0" fontId="126" fillId="0" borderId="0" xfId="2" applyFont="1" applyAlignment="1">
      <alignment horizontal="left" vertical="center"/>
    </xf>
    <xf numFmtId="0" fontId="128" fillId="0" borderId="0" xfId="4" applyFont="1" applyAlignment="1">
      <alignment horizontal="center"/>
    </xf>
    <xf numFmtId="0" fontId="129" fillId="0" borderId="0" xfId="0" applyFont="1" applyAlignment="1">
      <alignment horizontal="left" vertical="center"/>
    </xf>
    <xf numFmtId="0" fontId="128" fillId="0" borderId="0" xfId="4" applyFont="1" applyAlignment="1">
      <alignment horizontal="center" vertical="center"/>
    </xf>
    <xf numFmtId="168" fontId="128" fillId="0" borderId="0" xfId="4" applyNumberFormat="1" applyFont="1" applyAlignment="1">
      <alignment horizontal="center" vertical="center"/>
    </xf>
    <xf numFmtId="0" fontId="129" fillId="0" borderId="0" xfId="4" applyFont="1" applyAlignment="1">
      <alignment horizontal="center" vertical="center"/>
    </xf>
    <xf numFmtId="0" fontId="130" fillId="0" borderId="0" xfId="2" applyFont="1" applyAlignment="1">
      <alignment horizontal="center" vertical="center"/>
    </xf>
    <xf numFmtId="165" fontId="131" fillId="0" borderId="0" xfId="2" applyNumberFormat="1" applyFont="1" applyAlignment="1">
      <alignment horizontal="center" vertical="center"/>
    </xf>
    <xf numFmtId="164" fontId="131" fillId="0" borderId="0" xfId="2" applyNumberFormat="1" applyFont="1" applyAlignment="1">
      <alignment horizontal="center" vertical="center"/>
    </xf>
    <xf numFmtId="14" fontId="131" fillId="0" borderId="2" xfId="2" applyNumberFormat="1" applyFont="1" applyBorder="1" applyAlignment="1">
      <alignment horizontal="center"/>
    </xf>
    <xf numFmtId="0" fontId="131" fillId="0" borderId="0" xfId="2" applyFont="1" applyAlignment="1">
      <alignment horizontal="center" vertical="center"/>
    </xf>
    <xf numFmtId="0" fontId="130" fillId="0" borderId="0" xfId="2" applyFont="1" applyAlignment="1">
      <alignment horizontal="left" vertical="center"/>
    </xf>
    <xf numFmtId="0" fontId="132" fillId="0" borderId="0" xfId="4" applyFont="1" applyAlignment="1">
      <alignment horizontal="center"/>
    </xf>
    <xf numFmtId="0" fontId="133" fillId="0" borderId="0" xfId="0" applyFont="1" applyAlignment="1">
      <alignment horizontal="left" vertical="center"/>
    </xf>
    <xf numFmtId="0" fontId="132" fillId="0" borderId="0" xfId="4" applyFont="1" applyAlignment="1">
      <alignment horizontal="center" vertical="center"/>
    </xf>
    <xf numFmtId="168" fontId="132" fillId="0" borderId="0" xfId="4" applyNumberFormat="1" applyFont="1" applyAlignment="1">
      <alignment horizontal="center" vertical="center"/>
    </xf>
    <xf numFmtId="0" fontId="133" fillId="0" borderId="0" xfId="4" applyFont="1" applyAlignment="1">
      <alignment horizontal="center" vertical="center"/>
    </xf>
    <xf numFmtId="0" fontId="42" fillId="31" borderId="49" xfId="0" applyFont="1" applyFill="1" applyBorder="1" applyAlignment="1">
      <alignment horizontal="center" vertical="center"/>
    </xf>
    <xf numFmtId="0" fontId="42" fillId="31" borderId="64" xfId="0" applyFont="1" applyFill="1" applyBorder="1"/>
    <xf numFmtId="166" fontId="42" fillId="28" borderId="64" xfId="0" applyNumberFormat="1" applyFont="1" applyFill="1" applyBorder="1"/>
    <xf numFmtId="44" fontId="42" fillId="28" borderId="64" xfId="0" applyNumberFormat="1" applyFont="1" applyFill="1" applyBorder="1"/>
    <xf numFmtId="166" fontId="42" fillId="29" borderId="64" xfId="0" applyNumberFormat="1" applyFont="1" applyFill="1" applyBorder="1"/>
    <xf numFmtId="44" fontId="42" fillId="29" borderId="64" xfId="0" applyNumberFormat="1" applyFont="1" applyFill="1" applyBorder="1"/>
    <xf numFmtId="166" fontId="42" fillId="30" borderId="64" xfId="0" applyNumberFormat="1" applyFont="1" applyFill="1" applyBorder="1"/>
    <xf numFmtId="44" fontId="42" fillId="30" borderId="65" xfId="0" applyNumberFormat="1" applyFont="1" applyFill="1" applyBorder="1"/>
    <xf numFmtId="0" fontId="134" fillId="0" borderId="0" xfId="2" applyFont="1" applyAlignment="1">
      <alignment horizontal="center" vertical="center"/>
    </xf>
    <xf numFmtId="165" fontId="135" fillId="0" borderId="0" xfId="2" applyNumberFormat="1" applyFont="1" applyAlignment="1">
      <alignment horizontal="center" vertical="center"/>
    </xf>
    <xf numFmtId="164" fontId="135" fillId="0" borderId="0" xfId="2" applyNumberFormat="1" applyFont="1" applyAlignment="1">
      <alignment horizontal="center" vertical="center"/>
    </xf>
    <xf numFmtId="14" fontId="135" fillId="0" borderId="2" xfId="2" applyNumberFormat="1" applyFont="1" applyBorder="1" applyAlignment="1">
      <alignment horizontal="center"/>
    </xf>
    <xf numFmtId="0" fontId="135" fillId="0" borderId="0" xfId="2" applyFont="1" applyAlignment="1">
      <alignment horizontal="center" vertical="center"/>
    </xf>
    <xf numFmtId="0" fontId="134" fillId="0" borderId="0" xfId="2" applyFont="1" applyAlignment="1">
      <alignment horizontal="left" vertical="center"/>
    </xf>
    <xf numFmtId="0" fontId="136" fillId="0" borderId="0" xfId="4" applyFont="1" applyAlignment="1">
      <alignment horizontal="center"/>
    </xf>
    <xf numFmtId="0" fontId="137" fillId="0" borderId="0" xfId="0" applyFont="1" applyAlignment="1">
      <alignment horizontal="left" vertical="center"/>
    </xf>
    <xf numFmtId="0" fontId="136" fillId="0" borderId="0" xfId="4" applyFont="1" applyAlignment="1">
      <alignment horizontal="center" vertical="center"/>
    </xf>
    <xf numFmtId="168" fontId="136" fillId="0" borderId="0" xfId="4" applyNumberFormat="1" applyFont="1" applyAlignment="1">
      <alignment horizontal="center" vertical="center"/>
    </xf>
    <xf numFmtId="0" fontId="137" fillId="0" borderId="0" xfId="4" applyFont="1" applyAlignment="1">
      <alignment horizontal="center" vertical="center"/>
    </xf>
    <xf numFmtId="0" fontId="138" fillId="0" borderId="0" xfId="2" applyFont="1" applyAlignment="1">
      <alignment horizontal="center" vertical="center"/>
    </xf>
    <xf numFmtId="165" fontId="139" fillId="0" borderId="0" xfId="2" applyNumberFormat="1" applyFont="1" applyAlignment="1">
      <alignment horizontal="center" vertical="center"/>
    </xf>
    <xf numFmtId="164" fontId="139" fillId="0" borderId="0" xfId="2" applyNumberFormat="1" applyFont="1" applyAlignment="1">
      <alignment horizontal="center" vertical="center"/>
    </xf>
    <xf numFmtId="14" fontId="139" fillId="0" borderId="2" xfId="2" applyNumberFormat="1" applyFont="1" applyBorder="1" applyAlignment="1">
      <alignment horizontal="center"/>
    </xf>
    <xf numFmtId="0" fontId="139" fillId="0" borderId="0" xfId="2" applyFont="1" applyAlignment="1">
      <alignment horizontal="center" vertical="center"/>
    </xf>
    <xf numFmtId="0" fontId="138" fillId="0" borderId="0" xfId="2" applyFont="1" applyAlignment="1">
      <alignment horizontal="left" vertical="center"/>
    </xf>
    <xf numFmtId="0" fontId="140" fillId="0" borderId="0" xfId="4" applyFont="1" applyAlignment="1">
      <alignment horizontal="center"/>
    </xf>
    <xf numFmtId="0" fontId="141" fillId="0" borderId="0" xfId="0" applyFont="1" applyAlignment="1">
      <alignment horizontal="left" vertical="center"/>
    </xf>
    <xf numFmtId="0" fontId="140" fillId="0" borderId="0" xfId="4" applyFont="1" applyAlignment="1">
      <alignment horizontal="center" vertical="center"/>
    </xf>
    <xf numFmtId="168" fontId="140" fillId="0" borderId="0" xfId="4" applyNumberFormat="1" applyFont="1" applyAlignment="1">
      <alignment horizontal="center" vertical="center"/>
    </xf>
    <xf numFmtId="0" fontId="141" fillId="0" borderId="0" xfId="4" applyFont="1" applyAlignment="1">
      <alignment horizontal="center" vertical="center"/>
    </xf>
    <xf numFmtId="0" fontId="142" fillId="0" borderId="0" xfId="2" applyFont="1" applyAlignment="1">
      <alignment horizontal="center" vertical="center"/>
    </xf>
    <xf numFmtId="165" fontId="143" fillId="0" borderId="0" xfId="2" applyNumberFormat="1" applyFont="1" applyAlignment="1">
      <alignment horizontal="center" vertical="center"/>
    </xf>
    <xf numFmtId="164" fontId="143" fillId="0" borderId="0" xfId="2" applyNumberFormat="1" applyFont="1" applyAlignment="1">
      <alignment horizontal="center" vertical="center"/>
    </xf>
    <xf numFmtId="0" fontId="143" fillId="0" borderId="0" xfId="2" applyFont="1" applyAlignment="1">
      <alignment horizontal="center" vertical="center"/>
    </xf>
    <xf numFmtId="0" fontId="142" fillId="0" borderId="0" xfId="2" applyFont="1" applyAlignment="1">
      <alignment horizontal="left" vertical="center"/>
    </xf>
    <xf numFmtId="0" fontId="144" fillId="0" borderId="0" xfId="4" applyFont="1" applyAlignment="1">
      <alignment horizontal="center"/>
    </xf>
    <xf numFmtId="0" fontId="145" fillId="0" borderId="0" xfId="0" applyFont="1" applyAlignment="1">
      <alignment horizontal="left" vertical="center"/>
    </xf>
    <xf numFmtId="0" fontId="144" fillId="0" borderId="0" xfId="4" applyFont="1" applyAlignment="1">
      <alignment horizontal="center" vertical="center"/>
    </xf>
    <xf numFmtId="168" fontId="144" fillId="0" borderId="0" xfId="4" applyNumberFormat="1" applyFont="1" applyAlignment="1">
      <alignment horizontal="center" vertical="center"/>
    </xf>
    <xf numFmtId="0" fontId="145" fillId="0" borderId="0" xfId="4" applyFont="1" applyAlignment="1">
      <alignment horizontal="center" vertical="center"/>
    </xf>
    <xf numFmtId="0" fontId="146" fillId="0" borderId="0" xfId="2" applyFont="1" applyAlignment="1">
      <alignment horizontal="center" vertical="center"/>
    </xf>
    <xf numFmtId="165" fontId="147" fillId="0" borderId="0" xfId="2" applyNumberFormat="1" applyFont="1" applyAlignment="1">
      <alignment horizontal="center" vertical="center"/>
    </xf>
    <xf numFmtId="164" fontId="147" fillId="0" borderId="0" xfId="2" applyNumberFormat="1" applyFont="1" applyAlignment="1">
      <alignment horizontal="center" vertical="center"/>
    </xf>
    <xf numFmtId="14" fontId="147" fillId="0" borderId="2" xfId="2" applyNumberFormat="1" applyFont="1" applyBorder="1" applyAlignment="1">
      <alignment horizontal="center"/>
    </xf>
    <xf numFmtId="0" fontId="147" fillId="0" borderId="0" xfId="2" applyFont="1" applyAlignment="1">
      <alignment horizontal="center" vertical="center"/>
    </xf>
    <xf numFmtId="0" fontId="146" fillId="0" borderId="0" xfId="2" applyFont="1" applyAlignment="1">
      <alignment horizontal="left" vertical="center"/>
    </xf>
    <xf numFmtId="0" fontId="148" fillId="0" borderId="0" xfId="4" applyFont="1" applyAlignment="1">
      <alignment horizontal="center"/>
    </xf>
    <xf numFmtId="0" fontId="149" fillId="0" borderId="0" xfId="0" applyFont="1" applyAlignment="1">
      <alignment horizontal="left" vertical="center"/>
    </xf>
    <xf numFmtId="0" fontId="148" fillId="0" borderId="0" xfId="4" applyFont="1" applyAlignment="1">
      <alignment horizontal="center" vertical="center"/>
    </xf>
    <xf numFmtId="168" fontId="148" fillId="0" borderId="0" xfId="4" applyNumberFormat="1" applyFont="1" applyAlignment="1">
      <alignment horizontal="center" vertical="center"/>
    </xf>
    <xf numFmtId="0" fontId="149" fillId="0" borderId="0" xfId="4" applyFont="1" applyAlignment="1">
      <alignment horizontal="center" vertical="center"/>
    </xf>
    <xf numFmtId="165" fontId="147" fillId="0" borderId="0" xfId="3" applyNumberFormat="1" applyFont="1" applyFill="1" applyAlignment="1">
      <alignment horizontal="center" vertical="center"/>
    </xf>
    <xf numFmtId="14" fontId="150" fillId="0" borderId="0" xfId="2" applyNumberFormat="1" applyFont="1" applyAlignment="1">
      <alignment horizontal="center" vertical="center"/>
    </xf>
    <xf numFmtId="0" fontId="146" fillId="0" borderId="0" xfId="3" applyFont="1" applyFill="1" applyAlignment="1">
      <alignment horizontal="center" vertical="center"/>
    </xf>
    <xf numFmtId="0" fontId="151" fillId="0" borderId="0" xfId="2" applyFont="1" applyAlignment="1">
      <alignment horizontal="center" vertical="center"/>
    </xf>
    <xf numFmtId="165" fontId="152" fillId="0" borderId="0" xfId="3" applyNumberFormat="1" applyFont="1" applyFill="1" applyAlignment="1">
      <alignment horizontal="center" vertical="center"/>
    </xf>
    <xf numFmtId="165" fontId="152" fillId="0" borderId="0" xfId="2" applyNumberFormat="1" applyFont="1" applyAlignment="1">
      <alignment horizontal="center" vertical="center"/>
    </xf>
    <xf numFmtId="164" fontId="152" fillId="0" borderId="0" xfId="2" applyNumberFormat="1" applyFont="1" applyAlignment="1">
      <alignment horizontal="center" vertical="center"/>
    </xf>
    <xf numFmtId="0" fontId="151" fillId="0" borderId="0" xfId="3" applyFont="1" applyFill="1" applyAlignment="1">
      <alignment horizontal="center" vertical="center"/>
    </xf>
    <xf numFmtId="0" fontId="151" fillId="0" borderId="0" xfId="2" applyFont="1" applyAlignment="1">
      <alignment horizontal="left" vertical="center"/>
    </xf>
    <xf numFmtId="0" fontId="152" fillId="0" borderId="0" xfId="2" applyFont="1" applyAlignment="1">
      <alignment horizontal="center" vertical="center"/>
    </xf>
    <xf numFmtId="0" fontId="153" fillId="0" borderId="0" xfId="4" applyFont="1" applyAlignment="1">
      <alignment horizontal="center"/>
    </xf>
    <xf numFmtId="0" fontId="154" fillId="0" borderId="0" xfId="0" applyFont="1" applyAlignment="1">
      <alignment horizontal="left" vertical="center"/>
    </xf>
    <xf numFmtId="0" fontId="153" fillId="0" borderId="0" xfId="4" applyFont="1" applyAlignment="1">
      <alignment horizontal="center" vertical="center"/>
    </xf>
    <xf numFmtId="168" fontId="153" fillId="0" borderId="0" xfId="4" applyNumberFormat="1" applyFont="1" applyAlignment="1">
      <alignment horizontal="center" vertical="center"/>
    </xf>
    <xf numFmtId="0" fontId="154" fillId="0" borderId="0" xfId="4" applyFont="1" applyAlignment="1">
      <alignment horizontal="center" vertical="center"/>
    </xf>
    <xf numFmtId="14" fontId="152" fillId="0" borderId="2" xfId="2" applyNumberFormat="1" applyFont="1" applyBorder="1" applyAlignment="1">
      <alignment horizontal="center"/>
    </xf>
    <xf numFmtId="14" fontId="155" fillId="0" borderId="0" xfId="2" applyNumberFormat="1" applyFont="1" applyAlignment="1">
      <alignment horizontal="center" vertical="center"/>
    </xf>
    <xf numFmtId="164" fontId="152" fillId="4" borderId="0" xfId="2" applyNumberFormat="1" applyFont="1" applyFill="1" applyAlignment="1">
      <alignment horizontal="center" vertical="center"/>
    </xf>
    <xf numFmtId="0" fontId="156" fillId="0" borderId="0" xfId="2" applyFont="1" applyAlignment="1">
      <alignment horizontal="center" vertical="center"/>
    </xf>
    <xf numFmtId="165" fontId="157" fillId="0" borderId="0" xfId="3" applyNumberFormat="1" applyFont="1" applyFill="1" applyAlignment="1">
      <alignment horizontal="center" vertical="center"/>
    </xf>
    <xf numFmtId="165" fontId="157" fillId="0" borderId="0" xfId="2" applyNumberFormat="1" applyFont="1" applyAlignment="1">
      <alignment horizontal="center" vertical="center"/>
    </xf>
    <xf numFmtId="164" fontId="157" fillId="0" borderId="0" xfId="2" applyNumberFormat="1" applyFont="1" applyAlignment="1">
      <alignment horizontal="center" vertical="center"/>
    </xf>
    <xf numFmtId="0" fontId="156" fillId="0" borderId="0" xfId="2" applyFont="1" applyAlignment="1">
      <alignment horizontal="left" vertical="center"/>
    </xf>
    <xf numFmtId="14" fontId="157" fillId="0" borderId="2" xfId="2" applyNumberFormat="1" applyFont="1" applyBorder="1" applyAlignment="1">
      <alignment horizontal="center"/>
    </xf>
    <xf numFmtId="0" fontId="158" fillId="0" borderId="0" xfId="4" applyFont="1" applyAlignment="1">
      <alignment horizontal="center"/>
    </xf>
    <xf numFmtId="0" fontId="159" fillId="0" borderId="0" xfId="0" applyFont="1" applyAlignment="1">
      <alignment horizontal="left" vertical="center"/>
    </xf>
    <xf numFmtId="0" fontId="158" fillId="0" borderId="0" xfId="4" applyFont="1" applyAlignment="1">
      <alignment horizontal="center" vertical="center"/>
    </xf>
    <xf numFmtId="168" fontId="158" fillId="0" borderId="0" xfId="4" applyNumberFormat="1" applyFont="1" applyAlignment="1">
      <alignment horizontal="center" vertical="center"/>
    </xf>
    <xf numFmtId="0" fontId="159" fillId="0" borderId="0" xfId="4" applyFont="1" applyAlignment="1">
      <alignment horizontal="center" vertical="center"/>
    </xf>
    <xf numFmtId="14" fontId="160" fillId="0" borderId="0" xfId="2" applyNumberFormat="1" applyFont="1" applyAlignment="1">
      <alignment horizontal="center" vertical="center"/>
    </xf>
    <xf numFmtId="0" fontId="156" fillId="0" borderId="0" xfId="3" applyFont="1" applyFill="1" applyAlignment="1">
      <alignment horizontal="center" vertical="center"/>
    </xf>
    <xf numFmtId="0" fontId="157" fillId="0" borderId="0" xfId="2" applyFont="1" applyAlignment="1">
      <alignment horizontal="center" vertical="center"/>
    </xf>
    <xf numFmtId="164" fontId="157" fillId="4" borderId="0" xfId="2" applyNumberFormat="1" applyFont="1" applyFill="1" applyAlignment="1">
      <alignment horizontal="center" vertical="center"/>
    </xf>
    <xf numFmtId="0" fontId="161" fillId="0" borderId="0" xfId="2" applyFont="1" applyAlignment="1">
      <alignment horizontal="center" vertical="center"/>
    </xf>
    <xf numFmtId="165" fontId="162" fillId="0" borderId="0" xfId="3" applyNumberFormat="1" applyFont="1" applyFill="1" applyAlignment="1">
      <alignment horizontal="center" vertical="center"/>
    </xf>
    <xf numFmtId="165" fontId="162" fillId="0" borderId="0" xfId="2" applyNumberFormat="1" applyFont="1" applyAlignment="1">
      <alignment horizontal="center" vertical="center"/>
    </xf>
    <xf numFmtId="164" fontId="162" fillId="0" borderId="0" xfId="2" applyNumberFormat="1" applyFont="1" applyAlignment="1">
      <alignment horizontal="center" vertical="center"/>
    </xf>
    <xf numFmtId="0" fontId="161" fillId="0" borderId="0" xfId="3" applyFont="1" applyFill="1" applyAlignment="1">
      <alignment horizontal="center" vertical="center"/>
    </xf>
    <xf numFmtId="0" fontId="161" fillId="0" borderId="0" xfId="2" applyFont="1" applyAlignment="1">
      <alignment horizontal="left" vertical="center"/>
    </xf>
    <xf numFmtId="14" fontId="162" fillId="0" borderId="2" xfId="2" applyNumberFormat="1" applyFont="1" applyBorder="1" applyAlignment="1">
      <alignment horizontal="center"/>
    </xf>
    <xf numFmtId="0" fontId="162" fillId="0" borderId="0" xfId="2" applyFont="1" applyAlignment="1">
      <alignment horizontal="center" vertical="center"/>
    </xf>
    <xf numFmtId="0" fontId="163" fillId="0" borderId="0" xfId="4" applyFont="1" applyAlignment="1">
      <alignment horizontal="center"/>
    </xf>
    <xf numFmtId="0" fontId="164" fillId="0" borderId="0" xfId="0" applyFont="1" applyAlignment="1">
      <alignment horizontal="left" vertical="center"/>
    </xf>
    <xf numFmtId="0" fontId="163" fillId="0" borderId="0" xfId="4" applyFont="1" applyAlignment="1">
      <alignment horizontal="center" vertical="center"/>
    </xf>
    <xf numFmtId="168" fontId="163" fillId="0" borderId="0" xfId="4" applyNumberFormat="1" applyFont="1" applyAlignment="1">
      <alignment horizontal="center" vertical="center"/>
    </xf>
    <xf numFmtId="0" fontId="164" fillId="0" borderId="0" xfId="4" applyFont="1" applyAlignment="1">
      <alignment horizontal="center" vertical="center"/>
    </xf>
    <xf numFmtId="0" fontId="165" fillId="0" borderId="0" xfId="2" applyFont="1" applyAlignment="1">
      <alignment horizontal="center" vertical="center"/>
    </xf>
    <xf numFmtId="165" fontId="166" fillId="0" borderId="0" xfId="3" applyNumberFormat="1" applyFont="1" applyFill="1" applyAlignment="1">
      <alignment horizontal="center" vertical="center"/>
    </xf>
    <xf numFmtId="165" fontId="166" fillId="0" borderId="0" xfId="2" applyNumberFormat="1" applyFont="1" applyAlignment="1">
      <alignment horizontal="center" vertical="center"/>
    </xf>
    <xf numFmtId="164" fontId="166" fillId="0" borderId="0" xfId="2" applyNumberFormat="1" applyFont="1" applyAlignment="1">
      <alignment horizontal="center" vertical="center"/>
    </xf>
    <xf numFmtId="14" fontId="167" fillId="0" borderId="0" xfId="2" applyNumberFormat="1" applyFont="1" applyAlignment="1">
      <alignment horizontal="center" vertical="center"/>
    </xf>
    <xf numFmtId="0" fontId="165" fillId="0" borderId="0" xfId="3" applyFont="1" applyFill="1" applyAlignment="1">
      <alignment horizontal="center" vertical="center"/>
    </xf>
    <xf numFmtId="0" fontId="165" fillId="0" borderId="0" xfId="2" applyFont="1" applyAlignment="1">
      <alignment horizontal="left" vertical="center"/>
    </xf>
    <xf numFmtId="14" fontId="166" fillId="0" borderId="2" xfId="2" applyNumberFormat="1" applyFont="1" applyBorder="1" applyAlignment="1">
      <alignment horizontal="center"/>
    </xf>
    <xf numFmtId="0" fontId="166" fillId="0" borderId="0" xfId="2" applyFont="1" applyAlignment="1">
      <alignment horizontal="center" vertical="center"/>
    </xf>
    <xf numFmtId="0" fontId="168" fillId="0" borderId="0" xfId="4" applyFont="1" applyAlignment="1">
      <alignment horizontal="center"/>
    </xf>
    <xf numFmtId="0" fontId="169" fillId="0" borderId="0" xfId="0" applyFont="1" applyAlignment="1">
      <alignment horizontal="left" vertical="center"/>
    </xf>
    <xf numFmtId="0" fontId="168" fillId="0" borderId="0" xfId="4" applyFont="1" applyAlignment="1">
      <alignment horizontal="center" vertical="center"/>
    </xf>
    <xf numFmtId="168" fontId="168" fillId="0" borderId="0" xfId="4" applyNumberFormat="1" applyFont="1" applyAlignment="1">
      <alignment horizontal="center" vertical="center"/>
    </xf>
    <xf numFmtId="0" fontId="169" fillId="0" borderId="0" xfId="4" applyFont="1" applyAlignment="1">
      <alignment horizontal="center" vertical="center"/>
    </xf>
    <xf numFmtId="0" fontId="170" fillId="0" borderId="0" xfId="2" applyFont="1" applyAlignment="1">
      <alignment horizontal="center" vertical="center"/>
    </xf>
    <xf numFmtId="165" fontId="171" fillId="0" borderId="0" xfId="3" applyNumberFormat="1" applyFont="1" applyFill="1" applyAlignment="1">
      <alignment horizontal="center" vertical="center"/>
    </xf>
    <xf numFmtId="165" fontId="171" fillId="0" borderId="0" xfId="2" applyNumberFormat="1" applyFont="1" applyAlignment="1">
      <alignment horizontal="center" vertical="center"/>
    </xf>
    <xf numFmtId="164" fontId="171" fillId="0" borderId="0" xfId="2" applyNumberFormat="1" applyFont="1" applyAlignment="1">
      <alignment horizontal="center" vertical="center"/>
    </xf>
    <xf numFmtId="14" fontId="172" fillId="0" borderId="0" xfId="2" applyNumberFormat="1" applyFont="1" applyAlignment="1">
      <alignment horizontal="center" vertical="center"/>
    </xf>
    <xf numFmtId="0" fontId="170" fillId="0" borderId="0" xfId="3" applyFont="1" applyFill="1" applyAlignment="1">
      <alignment horizontal="center" vertical="center"/>
    </xf>
    <xf numFmtId="0" fontId="170" fillId="0" borderId="0" xfId="2" applyFont="1" applyAlignment="1">
      <alignment horizontal="left" vertical="center"/>
    </xf>
    <xf numFmtId="14" fontId="171" fillId="0" borderId="2" xfId="2" applyNumberFormat="1" applyFont="1" applyBorder="1" applyAlignment="1">
      <alignment horizontal="center"/>
    </xf>
    <xf numFmtId="0" fontId="171" fillId="0" borderId="0" xfId="2" applyFont="1" applyAlignment="1">
      <alignment horizontal="center" vertical="center"/>
    </xf>
    <xf numFmtId="0" fontId="173" fillId="0" borderId="0" xfId="4" applyFont="1" applyAlignment="1">
      <alignment horizontal="center"/>
    </xf>
    <xf numFmtId="0" fontId="174" fillId="0" borderId="0" xfId="0" applyFont="1" applyAlignment="1">
      <alignment horizontal="left" vertical="center"/>
    </xf>
    <xf numFmtId="0" fontId="173" fillId="0" borderId="0" xfId="4" applyFont="1" applyAlignment="1">
      <alignment horizontal="center" vertical="center"/>
    </xf>
    <xf numFmtId="168" fontId="173" fillId="0" borderId="0" xfId="4" applyNumberFormat="1" applyFont="1" applyAlignment="1">
      <alignment horizontal="center" vertical="center"/>
    </xf>
    <xf numFmtId="0" fontId="174" fillId="0" borderId="0" xfId="4" applyFont="1" applyAlignment="1">
      <alignment horizontal="center" vertical="center"/>
    </xf>
    <xf numFmtId="0" fontId="175" fillId="0" borderId="0" xfId="2" applyFont="1" applyAlignment="1">
      <alignment horizontal="center" vertical="center"/>
    </xf>
    <xf numFmtId="165" fontId="176" fillId="0" borderId="0" xfId="3" applyNumberFormat="1" applyFont="1" applyFill="1" applyAlignment="1">
      <alignment horizontal="center" vertical="center"/>
    </xf>
    <xf numFmtId="165" fontId="176" fillId="0" borderId="0" xfId="2" applyNumberFormat="1" applyFont="1" applyAlignment="1">
      <alignment horizontal="center" vertical="center"/>
    </xf>
    <xf numFmtId="164" fontId="176" fillId="0" borderId="0" xfId="2" applyNumberFormat="1" applyFont="1" applyAlignment="1">
      <alignment horizontal="center" vertical="center"/>
    </xf>
    <xf numFmtId="0" fontId="175" fillId="0" borderId="0" xfId="3" applyFont="1" applyFill="1" applyAlignment="1">
      <alignment horizontal="center" vertical="center"/>
    </xf>
    <xf numFmtId="0" fontId="175" fillId="0" borderId="0" xfId="2" applyFont="1" applyAlignment="1">
      <alignment horizontal="left" vertical="center"/>
    </xf>
    <xf numFmtId="14" fontId="176" fillId="0" borderId="2" xfId="2" applyNumberFormat="1" applyFont="1" applyBorder="1" applyAlignment="1">
      <alignment horizontal="center"/>
    </xf>
    <xf numFmtId="0" fontId="176" fillId="0" borderId="0" xfId="2" applyFont="1" applyAlignment="1">
      <alignment horizontal="center" vertical="center"/>
    </xf>
    <xf numFmtId="0" fontId="177" fillId="0" borderId="0" xfId="2" applyFont="1" applyAlignment="1">
      <alignment horizontal="center" vertical="center"/>
    </xf>
    <xf numFmtId="165" fontId="178" fillId="0" borderId="0" xfId="3" applyNumberFormat="1" applyFont="1" applyFill="1" applyAlignment="1">
      <alignment horizontal="center" vertical="center"/>
    </xf>
    <xf numFmtId="165" fontId="178" fillId="0" borderId="0" xfId="2" applyNumberFormat="1" applyFont="1" applyAlignment="1">
      <alignment horizontal="center" vertical="center"/>
    </xf>
    <xf numFmtId="164" fontId="178" fillId="0" borderId="0" xfId="2" applyNumberFormat="1" applyFont="1" applyAlignment="1">
      <alignment horizontal="center" vertical="center"/>
    </xf>
    <xf numFmtId="14" fontId="179" fillId="0" borderId="0" xfId="2" applyNumberFormat="1" applyFont="1" applyAlignment="1">
      <alignment horizontal="center" vertical="center"/>
    </xf>
    <xf numFmtId="0" fontId="177" fillId="0" borderId="0" xfId="3" applyFont="1" applyFill="1" applyAlignment="1">
      <alignment horizontal="center" vertical="center"/>
    </xf>
    <xf numFmtId="0" fontId="177" fillId="0" borderId="0" xfId="2" applyFont="1" applyAlignment="1">
      <alignment horizontal="left" vertical="center"/>
    </xf>
    <xf numFmtId="14" fontId="178" fillId="0" borderId="2" xfId="2" applyNumberFormat="1" applyFont="1" applyBorder="1" applyAlignment="1">
      <alignment horizontal="center"/>
    </xf>
    <xf numFmtId="0" fontId="178" fillId="0" borderId="0" xfId="2" applyFont="1" applyAlignment="1">
      <alignment horizontal="center" vertical="center"/>
    </xf>
    <xf numFmtId="0" fontId="180" fillId="0" borderId="0" xfId="4" applyFont="1" applyAlignment="1">
      <alignment horizontal="center"/>
    </xf>
    <xf numFmtId="0" fontId="181" fillId="0" borderId="0" xfId="0" applyFont="1" applyAlignment="1">
      <alignment horizontal="left" vertical="center"/>
    </xf>
    <xf numFmtId="0" fontId="180" fillId="0" borderId="0" xfId="4" applyFont="1" applyAlignment="1">
      <alignment horizontal="center" vertical="center"/>
    </xf>
    <xf numFmtId="168" fontId="180" fillId="0" borderId="0" xfId="4" applyNumberFormat="1" applyFont="1" applyAlignment="1">
      <alignment horizontal="center" vertical="center"/>
    </xf>
    <xf numFmtId="0" fontId="181" fillId="0" borderId="0" xfId="4" applyFont="1" applyAlignment="1">
      <alignment horizontal="center" vertical="center"/>
    </xf>
    <xf numFmtId="0" fontId="182" fillId="0" borderId="0" xfId="2" applyFont="1" applyAlignment="1">
      <alignment horizontal="center" vertical="center"/>
    </xf>
    <xf numFmtId="165" fontId="183" fillId="0" borderId="0" xfId="2" applyNumberFormat="1" applyFont="1" applyAlignment="1">
      <alignment horizontal="center" vertical="center"/>
    </xf>
    <xf numFmtId="164" fontId="183" fillId="0" borderId="0" xfId="2" applyNumberFormat="1" applyFont="1" applyAlignment="1">
      <alignment horizontal="center" vertical="center"/>
    </xf>
    <xf numFmtId="0" fontId="183" fillId="0" borderId="0" xfId="2" applyFont="1" applyAlignment="1">
      <alignment horizontal="center" vertical="center"/>
    </xf>
    <xf numFmtId="0" fontId="182" fillId="0" borderId="0" xfId="2" applyFont="1" applyAlignment="1">
      <alignment horizontal="left" vertical="center"/>
    </xf>
    <xf numFmtId="0" fontId="184" fillId="0" borderId="0" xfId="4" applyFont="1" applyAlignment="1">
      <alignment horizontal="center"/>
    </xf>
    <xf numFmtId="0" fontId="185" fillId="0" borderId="0" xfId="0" applyFont="1" applyAlignment="1">
      <alignment horizontal="left" vertical="center"/>
    </xf>
    <xf numFmtId="0" fontId="184" fillId="0" borderId="0" xfId="4" applyFont="1" applyAlignment="1">
      <alignment horizontal="center" vertical="center"/>
    </xf>
    <xf numFmtId="168" fontId="184" fillId="0" borderId="0" xfId="4" applyNumberFormat="1" applyFont="1" applyAlignment="1">
      <alignment horizontal="center" vertical="center"/>
    </xf>
    <xf numFmtId="0" fontId="185" fillId="0" borderId="0" xfId="4" applyFont="1" applyAlignment="1">
      <alignment horizontal="center" vertical="center"/>
    </xf>
    <xf numFmtId="0" fontId="186" fillId="0" borderId="0" xfId="2" applyFont="1" applyAlignment="1">
      <alignment horizontal="center" vertical="center"/>
    </xf>
    <xf numFmtId="165" fontId="187" fillId="0" borderId="0" xfId="2" applyNumberFormat="1" applyFont="1" applyAlignment="1">
      <alignment horizontal="center" vertical="center"/>
    </xf>
    <xf numFmtId="164" fontId="187" fillId="0" borderId="0" xfId="2" applyNumberFormat="1" applyFont="1" applyAlignment="1">
      <alignment horizontal="center" vertical="center"/>
    </xf>
    <xf numFmtId="14" fontId="187" fillId="0" borderId="2" xfId="2" applyNumberFormat="1" applyFont="1" applyBorder="1" applyAlignment="1">
      <alignment horizontal="center"/>
    </xf>
    <xf numFmtId="0" fontId="187" fillId="0" borderId="0" xfId="2" applyFont="1" applyAlignment="1">
      <alignment horizontal="center" vertical="center"/>
    </xf>
    <xf numFmtId="0" fontId="186" fillId="0" borderId="0" xfId="2" applyFont="1" applyAlignment="1">
      <alignment horizontal="left" vertical="center"/>
    </xf>
    <xf numFmtId="0" fontId="188" fillId="0" borderId="0" xfId="4" applyFont="1" applyAlignment="1">
      <alignment horizontal="center"/>
    </xf>
    <xf numFmtId="0" fontId="189" fillId="0" borderId="0" xfId="0" applyFont="1" applyAlignment="1">
      <alignment horizontal="left" vertical="center"/>
    </xf>
    <xf numFmtId="0" fontId="188" fillId="0" borderId="0" xfId="4" applyFont="1" applyAlignment="1">
      <alignment horizontal="center" vertical="center"/>
    </xf>
    <xf numFmtId="168" fontId="188" fillId="0" borderId="0" xfId="4" applyNumberFormat="1" applyFont="1" applyAlignment="1">
      <alignment horizontal="center" vertical="center"/>
    </xf>
    <xf numFmtId="0" fontId="189" fillId="0" borderId="0" xfId="4" applyFont="1" applyAlignment="1">
      <alignment horizontal="center" vertical="center"/>
    </xf>
    <xf numFmtId="165" fontId="187" fillId="0" borderId="0" xfId="3" applyNumberFormat="1" applyFont="1" applyFill="1" applyAlignment="1">
      <alignment horizontal="center" vertical="center"/>
    </xf>
    <xf numFmtId="0" fontId="186" fillId="0" borderId="0" xfId="3" applyFont="1" applyFill="1" applyAlignment="1">
      <alignment horizontal="center" vertical="center"/>
    </xf>
    <xf numFmtId="14" fontId="190" fillId="0" borderId="0" xfId="2" applyNumberFormat="1" applyFont="1" applyAlignment="1">
      <alignment horizontal="center" vertical="center"/>
    </xf>
    <xf numFmtId="0" fontId="191" fillId="0" borderId="0" xfId="2" applyFont="1" applyAlignment="1">
      <alignment horizontal="center" vertical="center"/>
    </xf>
    <xf numFmtId="165" fontId="192" fillId="0" borderId="0" xfId="3" applyNumberFormat="1" applyFont="1" applyFill="1" applyAlignment="1">
      <alignment horizontal="center" vertical="center"/>
    </xf>
    <xf numFmtId="165" fontId="192" fillId="0" borderId="0" xfId="2" applyNumberFormat="1" applyFont="1" applyAlignment="1">
      <alignment horizontal="center" vertical="center"/>
    </xf>
    <xf numFmtId="164" fontId="192" fillId="0" borderId="0" xfId="2" applyNumberFormat="1" applyFont="1" applyAlignment="1">
      <alignment horizontal="center" vertical="center"/>
    </xf>
    <xf numFmtId="14" fontId="193" fillId="0" borderId="0" xfId="2" applyNumberFormat="1" applyFont="1" applyAlignment="1">
      <alignment horizontal="center" vertical="center"/>
    </xf>
    <xf numFmtId="0" fontId="191" fillId="0" borderId="0" xfId="3" applyFont="1" applyFill="1" applyAlignment="1">
      <alignment horizontal="center" vertical="center"/>
    </xf>
    <xf numFmtId="0" fontId="191" fillId="0" borderId="0" xfId="2" applyFont="1" applyAlignment="1">
      <alignment horizontal="left" vertical="center"/>
    </xf>
    <xf numFmtId="14" fontId="192" fillId="0" borderId="2" xfId="2" applyNumberFormat="1" applyFont="1" applyBorder="1" applyAlignment="1">
      <alignment horizontal="center"/>
    </xf>
    <xf numFmtId="0" fontId="192" fillId="0" borderId="0" xfId="2" applyFont="1" applyAlignment="1">
      <alignment horizontal="center" vertical="center"/>
    </xf>
    <xf numFmtId="0" fontId="194" fillId="0" borderId="0" xfId="4" applyFont="1" applyAlignment="1">
      <alignment horizontal="center"/>
    </xf>
    <xf numFmtId="0" fontId="195" fillId="0" borderId="0" xfId="0" applyFont="1" applyAlignment="1">
      <alignment horizontal="left" vertical="center"/>
    </xf>
    <xf numFmtId="0" fontId="194" fillId="0" borderId="0" xfId="4" applyFont="1" applyAlignment="1">
      <alignment horizontal="center" vertical="center"/>
    </xf>
    <xf numFmtId="168" fontId="194" fillId="0" borderId="0" xfId="4" applyNumberFormat="1" applyFont="1" applyAlignment="1">
      <alignment horizontal="center" vertical="center"/>
    </xf>
    <xf numFmtId="0" fontId="195" fillId="0" borderId="0" xfId="4" applyFont="1" applyAlignment="1">
      <alignment horizontal="center" vertical="center"/>
    </xf>
    <xf numFmtId="0" fontId="196" fillId="0" borderId="0" xfId="2" applyFont="1" applyAlignment="1">
      <alignment horizontal="center" vertical="center"/>
    </xf>
    <xf numFmtId="165" fontId="197" fillId="0" borderId="0" xfId="3" applyNumberFormat="1" applyFont="1" applyFill="1" applyAlignment="1">
      <alignment horizontal="center" vertical="center"/>
    </xf>
    <xf numFmtId="165" fontId="197" fillId="0" borderId="0" xfId="2" applyNumberFormat="1" applyFont="1" applyAlignment="1">
      <alignment horizontal="center" vertical="center"/>
    </xf>
    <xf numFmtId="164" fontId="197" fillId="0" borderId="0" xfId="2" applyNumberFormat="1" applyFont="1" applyAlignment="1">
      <alignment horizontal="center" vertical="center"/>
    </xf>
    <xf numFmtId="0" fontId="196" fillId="0" borderId="0" xfId="3" applyFont="1" applyFill="1" applyAlignment="1">
      <alignment horizontal="center" vertical="center"/>
    </xf>
    <xf numFmtId="0" fontId="196" fillId="0" borderId="0" xfId="2" applyFont="1" applyAlignment="1">
      <alignment horizontal="left" vertical="center"/>
    </xf>
    <xf numFmtId="14" fontId="197" fillId="0" borderId="2" xfId="2" applyNumberFormat="1" applyFont="1" applyBorder="1" applyAlignment="1">
      <alignment horizontal="center"/>
    </xf>
    <xf numFmtId="0" fontId="197" fillId="0" borderId="0" xfId="2" applyFont="1" applyAlignment="1">
      <alignment horizontal="center" vertical="center"/>
    </xf>
    <xf numFmtId="0" fontId="198" fillId="0" borderId="0" xfId="4" applyFont="1" applyAlignment="1">
      <alignment horizontal="center"/>
    </xf>
    <xf numFmtId="0" fontId="199" fillId="0" borderId="0" xfId="0" applyFont="1" applyAlignment="1">
      <alignment horizontal="left" vertical="center"/>
    </xf>
    <xf numFmtId="0" fontId="198" fillId="0" borderId="0" xfId="4" applyFont="1" applyAlignment="1">
      <alignment horizontal="center" vertical="center"/>
    </xf>
    <xf numFmtId="168" fontId="198" fillId="0" borderId="0" xfId="4" applyNumberFormat="1" applyFont="1" applyAlignment="1">
      <alignment horizontal="center" vertical="center"/>
    </xf>
    <xf numFmtId="0" fontId="199" fillId="0" borderId="0" xfId="4" applyFont="1" applyAlignment="1">
      <alignment horizontal="center" vertical="center"/>
    </xf>
    <xf numFmtId="0" fontId="200" fillId="0" borderId="0" xfId="2" applyFont="1" applyAlignment="1">
      <alignment horizontal="center" vertical="center"/>
    </xf>
    <xf numFmtId="165" fontId="201" fillId="0" borderId="0" xfId="3" applyNumberFormat="1" applyFont="1" applyFill="1" applyAlignment="1">
      <alignment horizontal="center" vertical="center"/>
    </xf>
    <xf numFmtId="165" fontId="201" fillId="0" borderId="0" xfId="2" applyNumberFormat="1" applyFont="1" applyAlignment="1">
      <alignment horizontal="center" vertical="center"/>
    </xf>
    <xf numFmtId="164" fontId="201" fillId="0" borderId="0" xfId="2" applyNumberFormat="1" applyFont="1" applyAlignment="1">
      <alignment horizontal="center" vertical="center"/>
    </xf>
    <xf numFmtId="14" fontId="202" fillId="0" borderId="0" xfId="2" applyNumberFormat="1" applyFont="1" applyAlignment="1">
      <alignment horizontal="center" vertical="center"/>
    </xf>
    <xf numFmtId="0" fontId="200" fillId="0" borderId="0" xfId="3" applyFont="1" applyFill="1" applyAlignment="1">
      <alignment horizontal="center" vertical="center"/>
    </xf>
    <xf numFmtId="0" fontId="200" fillId="0" borderId="0" xfId="2" applyFont="1" applyAlignment="1">
      <alignment horizontal="left" vertical="center"/>
    </xf>
    <xf numFmtId="14" fontId="201" fillId="0" borderId="2" xfId="2" applyNumberFormat="1" applyFont="1" applyBorder="1" applyAlignment="1">
      <alignment horizontal="center"/>
    </xf>
    <xf numFmtId="0" fontId="201" fillId="0" borderId="0" xfId="2" applyFont="1" applyAlignment="1">
      <alignment horizontal="center" vertical="center"/>
    </xf>
    <xf numFmtId="0" fontId="203" fillId="0" borderId="0" xfId="4" applyFont="1" applyAlignment="1">
      <alignment horizontal="center"/>
    </xf>
    <xf numFmtId="0" fontId="204" fillId="0" borderId="0" xfId="0" applyFont="1" applyAlignment="1">
      <alignment horizontal="left" vertical="center"/>
    </xf>
    <xf numFmtId="0" fontId="203" fillId="0" borderId="0" xfId="4" applyFont="1" applyAlignment="1">
      <alignment horizontal="center" vertical="center"/>
    </xf>
    <xf numFmtId="168" fontId="203" fillId="0" borderId="0" xfId="4" applyNumberFormat="1" applyFont="1" applyAlignment="1">
      <alignment horizontal="center" vertical="center"/>
    </xf>
    <xf numFmtId="0" fontId="204" fillId="0" borderId="0" xfId="4" applyFont="1" applyAlignment="1">
      <alignment horizontal="center" vertical="center"/>
    </xf>
    <xf numFmtId="0" fontId="205" fillId="0" borderId="0" xfId="2" applyFont="1" applyAlignment="1">
      <alignment horizontal="center" vertical="center"/>
    </xf>
    <xf numFmtId="165" fontId="206" fillId="0" borderId="0" xfId="3" applyNumberFormat="1" applyFont="1" applyFill="1" applyAlignment="1">
      <alignment horizontal="center" vertical="center"/>
    </xf>
    <xf numFmtId="165" fontId="206" fillId="0" borderId="0" xfId="2" applyNumberFormat="1" applyFont="1" applyAlignment="1">
      <alignment horizontal="center" vertical="center"/>
    </xf>
    <xf numFmtId="164" fontId="206" fillId="0" borderId="0" xfId="2" applyNumberFormat="1" applyFont="1" applyAlignment="1">
      <alignment horizontal="center" vertical="center"/>
    </xf>
    <xf numFmtId="14" fontId="207" fillId="0" borderId="0" xfId="2" applyNumberFormat="1" applyFont="1" applyAlignment="1">
      <alignment horizontal="center" vertical="center"/>
    </xf>
    <xf numFmtId="0" fontId="205" fillId="0" borderId="0" xfId="3" applyFont="1" applyFill="1" applyAlignment="1">
      <alignment horizontal="center" vertical="center"/>
    </xf>
    <xf numFmtId="0" fontId="205" fillId="0" borderId="0" xfId="2" applyFont="1" applyAlignment="1">
      <alignment horizontal="left" vertical="center"/>
    </xf>
    <xf numFmtId="0" fontId="208" fillId="0" borderId="0" xfId="0" applyFont="1" applyAlignment="1">
      <alignment horizontal="center" vertical="center"/>
    </xf>
    <xf numFmtId="0" fontId="208" fillId="0" borderId="0" xfId="0" applyFont="1" applyAlignment="1">
      <alignment horizontal="right" vertical="center"/>
    </xf>
    <xf numFmtId="167" fontId="208" fillId="0" borderId="0" xfId="0" applyNumberFormat="1" applyFont="1" applyAlignment="1">
      <alignment horizontal="left" vertical="center"/>
    </xf>
    <xf numFmtId="0" fontId="206" fillId="0" borderId="0" xfId="0" applyFont="1" applyAlignment="1">
      <alignment horizontal="center" vertical="center"/>
    </xf>
    <xf numFmtId="166" fontId="208" fillId="0" borderId="0" xfId="0" applyNumberFormat="1" applyFont="1" applyAlignment="1">
      <alignment horizontal="center" vertical="center"/>
    </xf>
    <xf numFmtId="14" fontId="209" fillId="0" borderId="0" xfId="0" applyNumberFormat="1" applyFont="1" applyAlignment="1">
      <alignment horizontal="center" vertical="center"/>
    </xf>
    <xf numFmtId="0" fontId="205" fillId="0" borderId="0" xfId="0" applyFont="1" applyAlignment="1">
      <alignment horizontal="center" vertical="center"/>
    </xf>
    <xf numFmtId="14" fontId="206" fillId="0" borderId="2" xfId="2" applyNumberFormat="1" applyFont="1" applyBorder="1" applyAlignment="1">
      <alignment horizontal="center"/>
    </xf>
    <xf numFmtId="0" fontId="206" fillId="0" borderId="0" xfId="2" applyFont="1" applyAlignment="1">
      <alignment horizontal="center" vertical="center"/>
    </xf>
    <xf numFmtId="0" fontId="210" fillId="0" borderId="0" xfId="0" applyFont="1" applyAlignment="1">
      <alignment horizontal="center" vertical="center"/>
    </xf>
    <xf numFmtId="166" fontId="211" fillId="0" borderId="0" xfId="0" applyNumberFormat="1" applyFont="1" applyAlignment="1">
      <alignment horizontal="center" vertical="center"/>
    </xf>
    <xf numFmtId="0" fontId="212" fillId="0" borderId="0" xfId="4" applyFont="1" applyAlignment="1">
      <alignment horizontal="center"/>
    </xf>
    <xf numFmtId="0" fontId="212" fillId="6" borderId="0" xfId="0" applyFont="1" applyFill="1" applyAlignment="1">
      <alignment horizontal="center" vertical="center"/>
    </xf>
    <xf numFmtId="0" fontId="212" fillId="0" borderId="0" xfId="0" applyFont="1" applyAlignment="1">
      <alignment horizontal="center" vertical="center"/>
    </xf>
    <xf numFmtId="0" fontId="213" fillId="0" borderId="0" xfId="0" applyFont="1" applyAlignment="1">
      <alignment horizontal="center" vertical="center"/>
    </xf>
    <xf numFmtId="0" fontId="213" fillId="0" borderId="0" xfId="0" applyFont="1" applyAlignment="1">
      <alignment horizontal="left" vertical="center"/>
    </xf>
    <xf numFmtId="0" fontId="212" fillId="0" borderId="0" xfId="4" applyFont="1" applyAlignment="1">
      <alignment horizontal="center" vertical="center"/>
    </xf>
    <xf numFmtId="168" fontId="212" fillId="0" borderId="0" xfId="4" applyNumberFormat="1" applyFont="1" applyAlignment="1">
      <alignment horizontal="center" vertical="center"/>
    </xf>
    <xf numFmtId="0" fontId="213" fillId="0" borderId="0" xfId="4" applyFont="1" applyAlignment="1">
      <alignment horizontal="center" vertical="center"/>
    </xf>
    <xf numFmtId="0" fontId="8" fillId="2" borderId="0" xfId="2" applyFont="1" applyFill="1" applyAlignment="1">
      <alignment horizontal="center" vertical="center"/>
    </xf>
    <xf numFmtId="0" fontId="8" fillId="2" borderId="0" xfId="2" applyFont="1" applyFill="1" applyAlignment="1">
      <alignment horizontal="center" vertical="top"/>
    </xf>
    <xf numFmtId="0" fontId="86" fillId="31" borderId="60" xfId="0" applyFont="1" applyFill="1" applyBorder="1" applyAlignment="1">
      <alignment horizontal="center"/>
    </xf>
    <xf numFmtId="0" fontId="86" fillId="31" borderId="8" xfId="0" applyFont="1" applyFill="1" applyBorder="1" applyAlignment="1">
      <alignment horizontal="center"/>
    </xf>
    <xf numFmtId="0" fontId="86" fillId="31" borderId="61" xfId="0" applyFont="1" applyFill="1" applyBorder="1" applyAlignment="1">
      <alignment horizontal="center"/>
    </xf>
    <xf numFmtId="0" fontId="86" fillId="31" borderId="0" xfId="0" applyFont="1" applyFill="1" applyAlignment="1">
      <alignment horizontal="center"/>
    </xf>
    <xf numFmtId="0" fontId="50" fillId="24" borderId="29" xfId="0" applyFont="1" applyFill="1" applyBorder="1" applyAlignment="1">
      <alignment horizontal="right" vertical="center" indent="1"/>
    </xf>
    <xf numFmtId="0" fontId="50" fillId="24" borderId="38" xfId="0" applyFont="1" applyFill="1" applyBorder="1" applyAlignment="1">
      <alignment horizontal="right" vertical="center" indent="1"/>
    </xf>
    <xf numFmtId="165" fontId="48" fillId="18" borderId="43" xfId="0" applyNumberFormat="1" applyFont="1" applyFill="1" applyBorder="1" applyAlignment="1">
      <alignment horizontal="right" vertical="center" indent="1"/>
    </xf>
    <xf numFmtId="165" fontId="48" fillId="18" borderId="44" xfId="0" applyNumberFormat="1" applyFont="1" applyFill="1" applyBorder="1" applyAlignment="1">
      <alignment horizontal="right" vertical="center" indent="1"/>
    </xf>
    <xf numFmtId="0" fontId="47" fillId="19" borderId="9" xfId="0" applyFont="1" applyFill="1" applyBorder="1" applyAlignment="1">
      <alignment horizontal="center" vertical="center"/>
    </xf>
    <xf numFmtId="0" fontId="47" fillId="19" borderId="10" xfId="0" applyFont="1" applyFill="1" applyBorder="1" applyAlignment="1">
      <alignment horizontal="center" vertical="center"/>
    </xf>
    <xf numFmtId="0" fontId="47" fillId="19" borderId="11" xfId="0" applyFont="1" applyFill="1" applyBorder="1" applyAlignment="1">
      <alignment horizontal="center" vertical="center"/>
    </xf>
    <xf numFmtId="166" fontId="47" fillId="14" borderId="13" xfId="0" applyNumberFormat="1" applyFont="1" applyFill="1" applyBorder="1" applyAlignment="1">
      <alignment horizontal="right" vertical="center" indent="1"/>
    </xf>
    <xf numFmtId="166" fontId="47" fillId="14" borderId="11" xfId="0" applyNumberFormat="1" applyFont="1" applyFill="1" applyBorder="1" applyAlignment="1">
      <alignment horizontal="right" vertical="center" indent="1"/>
    </xf>
    <xf numFmtId="166" fontId="46" fillId="17" borderId="13" xfId="0" applyNumberFormat="1" applyFont="1" applyFill="1" applyBorder="1" applyAlignment="1">
      <alignment horizontal="right" vertical="center" indent="1"/>
    </xf>
    <xf numFmtId="166" fontId="46" fillId="17" borderId="11" xfId="0" applyNumberFormat="1" applyFont="1" applyFill="1" applyBorder="1" applyAlignment="1">
      <alignment horizontal="right" vertical="center" indent="1"/>
    </xf>
    <xf numFmtId="0" fontId="46" fillId="21" borderId="25" xfId="0" applyFont="1" applyFill="1" applyBorder="1" applyAlignment="1">
      <alignment horizontal="left" vertical="center"/>
    </xf>
    <xf numFmtId="0" fontId="46" fillId="21" borderId="1" xfId="0" applyFont="1" applyFill="1" applyBorder="1" applyAlignment="1">
      <alignment horizontal="left" vertical="center"/>
    </xf>
    <xf numFmtId="166" fontId="46" fillId="21" borderId="4" xfId="6" applyNumberFormat="1" applyFont="1" applyFill="1" applyBorder="1" applyAlignment="1">
      <alignment horizontal="right" vertical="center" indent="1"/>
    </xf>
    <xf numFmtId="166" fontId="46" fillId="21" borderId="26" xfId="6" applyNumberFormat="1" applyFont="1" applyFill="1" applyBorder="1" applyAlignment="1">
      <alignment horizontal="right" vertical="center" indent="1"/>
    </xf>
    <xf numFmtId="0" fontId="46" fillId="22" borderId="9" xfId="0" applyFont="1" applyFill="1" applyBorder="1" applyAlignment="1">
      <alignment horizontal="right" vertical="center"/>
    </xf>
    <xf numFmtId="0" fontId="46" fillId="22" borderId="10" xfId="0" applyFont="1" applyFill="1" applyBorder="1" applyAlignment="1">
      <alignment horizontal="right" vertical="center"/>
    </xf>
    <xf numFmtId="0" fontId="46" fillId="22" borderId="14" xfId="0" applyFont="1" applyFill="1" applyBorder="1" applyAlignment="1">
      <alignment horizontal="right" vertical="center"/>
    </xf>
    <xf numFmtId="166" fontId="46" fillId="22" borderId="13" xfId="0" applyNumberFormat="1" applyFont="1" applyFill="1" applyBorder="1" applyAlignment="1">
      <alignment horizontal="right" vertical="center" indent="1"/>
    </xf>
    <xf numFmtId="166" fontId="46" fillId="22" borderId="10" xfId="0" applyNumberFormat="1" applyFont="1" applyFill="1" applyBorder="1" applyAlignment="1">
      <alignment horizontal="right" vertical="center" indent="1"/>
    </xf>
    <xf numFmtId="166" fontId="46" fillId="22" borderId="14" xfId="0" applyNumberFormat="1" applyFont="1" applyFill="1" applyBorder="1" applyAlignment="1">
      <alignment horizontal="right" vertical="center" indent="1"/>
    </xf>
    <xf numFmtId="0" fontId="46" fillId="23" borderId="13" xfId="0" applyFont="1" applyFill="1" applyBorder="1" applyAlignment="1">
      <alignment horizontal="center" vertical="center"/>
    </xf>
    <xf numFmtId="0" fontId="46" fillId="23" borderId="10" xfId="0" applyFont="1" applyFill="1" applyBorder="1" applyAlignment="1">
      <alignment horizontal="center" vertical="center"/>
    </xf>
    <xf numFmtId="0" fontId="46" fillId="23" borderId="14" xfId="0" applyFont="1" applyFill="1" applyBorder="1" applyAlignment="1">
      <alignment horizontal="center" vertical="center"/>
    </xf>
    <xf numFmtId="166" fontId="49" fillId="4" borderId="13" xfId="0" applyNumberFormat="1" applyFont="1" applyFill="1" applyBorder="1" applyAlignment="1">
      <alignment horizontal="right" vertical="center" indent="1"/>
    </xf>
    <xf numFmtId="166" fontId="49" fillId="4" borderId="11" xfId="0" applyNumberFormat="1" applyFont="1" applyFill="1" applyBorder="1" applyAlignment="1">
      <alignment horizontal="right" vertical="center" indent="1"/>
    </xf>
    <xf numFmtId="0" fontId="50" fillId="24" borderId="45" xfId="0" applyFont="1" applyFill="1" applyBorder="1" applyAlignment="1">
      <alignment horizontal="left" vertical="center"/>
    </xf>
    <xf numFmtId="0" fontId="50" fillId="24" borderId="37" xfId="0" applyFont="1" applyFill="1" applyBorder="1" applyAlignment="1">
      <alignment horizontal="left" vertical="center"/>
    </xf>
    <xf numFmtId="0" fontId="42" fillId="12" borderId="25" xfId="0" applyFont="1" applyFill="1" applyBorder="1" applyAlignment="1" applyProtection="1">
      <alignment horizontal="center" vertical="center"/>
      <protection locked="0"/>
    </xf>
    <xf numFmtId="0" fontId="42" fillId="12" borderId="24" xfId="0" applyFont="1" applyFill="1" applyBorder="1" applyAlignment="1" applyProtection="1">
      <alignment horizontal="center" vertical="center"/>
      <protection locked="0"/>
    </xf>
    <xf numFmtId="0" fontId="42" fillId="12" borderId="26" xfId="0" applyFont="1" applyFill="1" applyBorder="1" applyAlignment="1" applyProtection="1">
      <alignment horizontal="center" vertical="center"/>
      <protection locked="0"/>
    </xf>
    <xf numFmtId="0" fontId="45" fillId="13" borderId="9" xfId="0" applyFont="1" applyFill="1" applyBorder="1" applyAlignment="1">
      <alignment horizontal="center" vertical="center"/>
    </xf>
    <xf numFmtId="0" fontId="45" fillId="13" borderId="10" xfId="0" applyFont="1" applyFill="1" applyBorder="1" applyAlignment="1">
      <alignment horizontal="center" vertical="center"/>
    </xf>
    <xf numFmtId="0" fontId="45" fillId="13" borderId="11" xfId="0" applyFont="1" applyFill="1" applyBorder="1" applyAlignment="1">
      <alignment horizontal="center" vertical="center"/>
    </xf>
    <xf numFmtId="0" fontId="46" fillId="14" borderId="9" xfId="0" applyFont="1" applyFill="1" applyBorder="1" applyAlignment="1">
      <alignment horizontal="right" vertical="center"/>
    </xf>
    <xf numFmtId="0" fontId="46" fillId="14" borderId="10" xfId="0" applyFont="1" applyFill="1" applyBorder="1" applyAlignment="1">
      <alignment horizontal="right" vertical="center"/>
    </xf>
    <xf numFmtId="0" fontId="46" fillId="14" borderId="14" xfId="0" applyFont="1" applyFill="1" applyBorder="1" applyAlignment="1">
      <alignment horizontal="right" vertical="center"/>
    </xf>
    <xf numFmtId="165" fontId="46" fillId="14" borderId="13" xfId="0" applyNumberFormat="1" applyFont="1" applyFill="1" applyBorder="1" applyAlignment="1">
      <alignment horizontal="right" vertical="center" indent="1"/>
    </xf>
    <xf numFmtId="165" fontId="46" fillId="14" borderId="11" xfId="0" applyNumberFormat="1" applyFont="1" applyFill="1" applyBorder="1" applyAlignment="1">
      <alignment horizontal="right" vertical="center" indent="1"/>
    </xf>
    <xf numFmtId="0" fontId="46" fillId="17" borderId="9" xfId="0" applyFont="1" applyFill="1" applyBorder="1" applyAlignment="1">
      <alignment horizontal="right" vertical="center"/>
    </xf>
    <xf numFmtId="0" fontId="46" fillId="17" borderId="10" xfId="0" applyFont="1" applyFill="1" applyBorder="1" applyAlignment="1">
      <alignment horizontal="right" vertical="center"/>
    </xf>
    <xf numFmtId="0" fontId="46" fillId="17" borderId="14" xfId="0" applyFont="1" applyFill="1" applyBorder="1" applyAlignment="1">
      <alignment horizontal="right" vertical="center"/>
    </xf>
    <xf numFmtId="165" fontId="46" fillId="17" borderId="13" xfId="0" applyNumberFormat="1" applyFont="1" applyFill="1" applyBorder="1" applyAlignment="1">
      <alignment horizontal="right" vertical="center" indent="2"/>
    </xf>
    <xf numFmtId="165" fontId="46" fillId="17" borderId="11" xfId="0" applyNumberFormat="1" applyFont="1" applyFill="1" applyBorder="1" applyAlignment="1">
      <alignment horizontal="right" vertical="center" indent="2"/>
    </xf>
    <xf numFmtId="0" fontId="48" fillId="18" borderId="41" xfId="0" applyFont="1" applyFill="1" applyBorder="1" applyAlignment="1">
      <alignment horizontal="left" vertical="center"/>
    </xf>
    <xf numFmtId="0" fontId="48" fillId="18" borderId="42" xfId="0" applyFont="1" applyFill="1" applyBorder="1" applyAlignment="1">
      <alignment horizontal="left" vertical="center"/>
    </xf>
    <xf numFmtId="0" fontId="44" fillId="9" borderId="9" xfId="0" applyFont="1" applyFill="1" applyBorder="1" applyAlignment="1">
      <alignment horizontal="center" vertical="center"/>
    </xf>
    <xf numFmtId="0" fontId="44" fillId="9" borderId="10" xfId="0" applyFont="1" applyFill="1" applyBorder="1" applyAlignment="1">
      <alignment horizontal="center" vertical="center"/>
    </xf>
    <xf numFmtId="0" fontId="44" fillId="9" borderId="11" xfId="0" applyFont="1" applyFill="1" applyBorder="1" applyAlignment="1">
      <alignment horizontal="center" vertical="center"/>
    </xf>
    <xf numFmtId="0" fontId="44" fillId="9" borderId="13" xfId="0" applyFont="1" applyFill="1" applyBorder="1" applyAlignment="1">
      <alignment horizontal="center" vertical="center"/>
    </xf>
    <xf numFmtId="0" fontId="44" fillId="9" borderId="14" xfId="0" applyFont="1" applyFill="1" applyBorder="1" applyAlignment="1">
      <alignment horizontal="center" vertical="center"/>
    </xf>
  </cellXfs>
  <cellStyles count="7">
    <cellStyle name="Comma 2 4 2" xfId="6" xr:uid="{00000000-0005-0000-0000-000000000000}"/>
    <cellStyle name="Currency" xfId="1" builtinId="4"/>
    <cellStyle name="Neutral" xfId="3" builtinId="28"/>
    <cellStyle name="Normal" xfId="0" builtinId="0"/>
    <cellStyle name="Normal 2" xfId="2" xr:uid="{00000000-0005-0000-0000-000004000000}"/>
    <cellStyle name="Normal 3" xfId="4" xr:uid="{00000000-0005-0000-0000-000005000000}"/>
    <cellStyle name="Percent 2 4 2" xfId="5" xr:uid="{00000000-0005-0000-0000-000006000000}"/>
  </cellStyles>
  <dxfs count="45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b/>
        <i val="0"/>
        <color rgb="FFC00000"/>
      </font>
    </dxf>
    <dxf>
      <font>
        <b/>
        <i val="0"/>
        <color rgb="FF008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numFmt numFmtId="166" formatCode="#,##0.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Lucida Fax"/>
        <scheme val="none"/>
      </font>
      <numFmt numFmtId="165" formatCode="0.000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numFmt numFmtId="166" formatCode="#,##0.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Lucida Fax"/>
        <scheme val="none"/>
      </font>
      <numFmt numFmtId="165" formatCode="0.0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numFmt numFmtId="166" formatCode="#,##0.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Lucida Fax"/>
        <scheme val="none"/>
      </font>
      <numFmt numFmtId="165" formatCode="0.0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u val="none"/>
        <sz val="11"/>
        <color auto="1"/>
        <name val="Lucida Fax"/>
        <scheme val="none"/>
      </font>
      <numFmt numFmtId="19" formatCode="dd/mm/yyyy"/>
      <fill>
        <patternFill patternType="none">
          <fgColor indexed="64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numFmt numFmtId="166" formatCode="#,##0.000"/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auto="1"/>
        <name val="Lucida Fax"/>
        <scheme val="none"/>
      </font>
      <numFmt numFmtId="164" formatCode="00.000"/>
      <fill>
        <patternFill patternType="none">
          <fgColor indexed="64"/>
        </patternFill>
      </fill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numFmt numFmtId="166" formatCode="#,##0.000"/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auto="1"/>
        <name val="Lucida Fax"/>
        <scheme val="none"/>
      </font>
      <numFmt numFmtId="165" formatCode="0.000"/>
      <fill>
        <patternFill patternType="none">
          <fgColor indexed="64"/>
        </patternFill>
      </fill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numFmt numFmtId="166" formatCode="#,##0.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Lucida Fax"/>
        <scheme val="none"/>
      </font>
      <numFmt numFmtId="165" formatCode="0.000"/>
      <fill>
        <patternFill patternType="none">
          <fgColor indexed="64"/>
          <bgColor indexed="65"/>
        </patternFill>
      </fill>
      <alignment horizontal="center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Lucida Fax"/>
        <scheme val="none"/>
      </font>
      <numFmt numFmtId="165" formatCode="0.0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u val="none"/>
        <color auto="1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numFmt numFmtId="167" formatCode="0000"/>
      <alignment horizontal="left" vertical="center" textRotation="0" wrapText="0" indent="0" justifyLastLine="0" shrinkToFit="0" readingOrder="0"/>
    </dxf>
    <dxf>
      <font>
        <strike val="0"/>
        <u val="none"/>
        <color auto="1"/>
      </font>
      <numFmt numFmtId="167" formatCode="0000"/>
      <fill>
        <patternFill patternType="none">
          <fgColor indexed="64"/>
        </patternFill>
      </fill>
      <alignment horizontal="left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alignment horizontal="right" vertical="center" textRotation="0" wrapText="0" indent="0" justifyLastLine="0" shrinkToFit="0" readingOrder="0"/>
    </dxf>
    <dxf>
      <font>
        <strike val="0"/>
        <u val="none"/>
        <color auto="1"/>
      </font>
      <numFmt numFmtId="0" formatCode="General"/>
      <fill>
        <patternFill patternType="none">
          <fgColor indexed="64"/>
        </patternFill>
      </fill>
      <alignment horizontal="right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alignment horizontal="center" vertical="center" textRotation="0" wrapText="0" indent="0" justifyLastLine="0" shrinkToFit="0" readingOrder="0"/>
    </dxf>
    <dxf>
      <font>
        <strike val="0"/>
        <u val="none"/>
        <color auto="1"/>
      </font>
      <fill>
        <patternFill patternType="none">
          <fgColor indexed="64"/>
        </patternFill>
      </fill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alignment horizontal="center" vertical="center" textRotation="0" wrapText="0" indent="0" justifyLastLine="0" shrinkToFit="0" readingOrder="0"/>
    </dxf>
    <dxf>
      <font>
        <strike val="0"/>
        <u val="none"/>
        <color auto="1"/>
      </font>
      <fill>
        <patternFill patternType="none">
          <fgColor indexed="64"/>
        </patternFill>
      </fill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alignment horizontal="center" vertical="center" textRotation="0" wrapText="0" indent="0" justifyLastLine="0" shrinkToFit="0" readingOrder="0"/>
    </dxf>
    <dxf>
      <font>
        <strike val="0"/>
        <u val="none"/>
        <color auto="1"/>
      </font>
      <fill>
        <patternFill patternType="none">
          <fgColor indexed="64"/>
        </patternFill>
      </fill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vertical="bottom"/>
    </dxf>
    <dxf>
      <alignment horizontal="center"/>
    </dxf>
    <dxf>
      <alignment wrapText="1"/>
    </dxf>
    <dxf>
      <numFmt numFmtId="169" formatCode="&quot;₹&quot;\ #,##0.00"/>
    </dxf>
    <dxf>
      <alignment wrapText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 &quot;₹&quot;\ * #,##0.00_ ;_ &quot;₹&quot;\ * \-#,##0.00_ ;_ &quot;₹&quot;\ * &quot;-&quot;??_ ;_ @_ "/>
      <fill>
        <patternFill patternType="solid">
          <fgColor indexed="64"/>
          <bgColor rgb="FF1E2F13"/>
        </patternFill>
      </fill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34" formatCode="_ &quot;₹&quot;\ * #,##0.00_ ;_ &quot;₹&quot;\ * \-#,##0.00_ ;_ &quot;₹&quot;\ * &quot;-&quot;??_ ;_ @_ "/>
      <fill>
        <patternFill patternType="solid">
          <fgColor indexed="64"/>
          <bgColor rgb="FFFFF9E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1E2F13"/>
        </patternFill>
      </fill>
      <border diagonalUp="0" diagonalDown="0" outline="0">
        <left/>
        <right/>
        <top/>
        <bottom style="medium">
          <color indexed="64"/>
        </bottom>
      </border>
    </dxf>
    <dxf>
      <numFmt numFmtId="166" formatCode="#,##0.000"/>
      <fill>
        <patternFill patternType="solid">
          <fgColor indexed="64"/>
          <bgColor rgb="FFFFF9E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1E2F13"/>
        </patternFill>
      </fill>
      <border diagonalUp="0" diagonalDown="0" outline="0">
        <left/>
        <right/>
        <top/>
        <bottom style="medium">
          <color indexed="64"/>
        </bottom>
      </border>
    </dxf>
    <dxf>
      <numFmt numFmtId="166" formatCode="#,##0.000"/>
      <fill>
        <patternFill patternType="solid">
          <fgColor indexed="64"/>
          <bgColor rgb="FFFFF9E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1E2F13"/>
        </patternFill>
      </fill>
      <border diagonalUp="0" diagonalDown="0" outline="0">
        <left/>
        <right/>
        <top/>
        <bottom style="medium">
          <color indexed="64"/>
        </bottom>
      </border>
    </dxf>
    <dxf>
      <numFmt numFmtId="166" formatCode="#,##0.000"/>
      <fill>
        <patternFill patternType="solid">
          <fgColor indexed="64"/>
          <bgColor rgb="FFFFF9E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 &quot;₹&quot;\ * #,##0.00_ ;_ &quot;₹&quot;\ * \-#,##0.00_ ;_ &quot;₹&quot;\ * &quot;-&quot;??_ ;_ @_ "/>
      <fill>
        <patternFill patternType="solid">
          <fgColor indexed="64"/>
          <bgColor rgb="FF192B4F"/>
        </patternFill>
      </fill>
      <border diagonalUp="0" diagonalDown="0" outline="0">
        <left/>
        <right/>
        <top/>
        <bottom style="medium">
          <color indexed="64"/>
        </bottom>
      </border>
    </dxf>
    <dxf>
      <numFmt numFmtId="34" formatCode="_ &quot;₹&quot;\ * #,##0.00_ ;_ &quot;₹&quot;\ * \-#,##0.00_ ;_ &quot;₹&quot;\ * &quot;-&quot;??_ ;_ @_ "/>
      <fill>
        <patternFill patternType="solid">
          <fgColor indexed="64"/>
          <bgColor rgb="FFEFF6FB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192B4F"/>
        </patternFill>
      </fill>
      <border diagonalUp="0" diagonalDown="0" outline="0">
        <left/>
        <right/>
        <top/>
        <bottom style="medium">
          <color indexed="64"/>
        </bottom>
      </border>
    </dxf>
    <dxf>
      <numFmt numFmtId="166" formatCode="#,##0.000"/>
      <fill>
        <patternFill patternType="solid">
          <fgColor indexed="64"/>
          <bgColor rgb="FFEFF6FB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192B4F"/>
        </patternFill>
      </fill>
      <border diagonalUp="0" diagonalDown="0" outline="0">
        <left/>
        <right/>
        <top/>
        <bottom style="medium">
          <color indexed="64"/>
        </bottom>
      </border>
    </dxf>
    <dxf>
      <numFmt numFmtId="166" formatCode="#,##0.000"/>
      <fill>
        <patternFill patternType="solid">
          <fgColor indexed="64"/>
          <bgColor rgb="FFEFF6FB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192B4F"/>
        </patternFill>
      </fill>
      <border diagonalUp="0" diagonalDown="0" outline="0">
        <left/>
        <right/>
        <top/>
        <bottom style="medium">
          <color indexed="64"/>
        </bottom>
      </border>
    </dxf>
    <dxf>
      <numFmt numFmtId="166" formatCode="#,##0.000"/>
      <fill>
        <patternFill patternType="solid">
          <fgColor indexed="64"/>
          <bgColor rgb="FFEFF6FB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 &quot;₹&quot;\ * #,##0.00_ ;_ &quot;₹&quot;\ * \-#,##0.00_ ;_ &quot;₹&quot;\ * &quot;-&quot;??_ ;_ @_ "/>
      <fill>
        <patternFill patternType="solid">
          <fgColor indexed="64"/>
          <bgColor rgb="FF7E3A0C"/>
        </patternFill>
      </fill>
      <border diagonalUp="0" diagonalDown="0" outline="0">
        <left/>
        <right/>
        <top/>
        <bottom style="medium">
          <color indexed="64"/>
        </bottom>
      </border>
    </dxf>
    <dxf>
      <numFmt numFmtId="34" formatCode="_ &quot;₹&quot;\ * #,##0.00_ ;_ &quot;₹&quot;\ * \-#,##0.00_ ;_ &quot;₹&quot;\ * &quot;-&quot;??_ ;_ @_ "/>
      <fill>
        <patternFill patternType="solid">
          <fgColor indexed="64"/>
          <bgColor rgb="FFFDF0E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7E3A0C"/>
        </patternFill>
      </fill>
      <border diagonalUp="0" diagonalDown="0" outline="0">
        <left/>
        <right/>
        <top/>
        <bottom style="medium">
          <color indexed="64"/>
        </bottom>
      </border>
    </dxf>
    <dxf>
      <numFmt numFmtId="166" formatCode="#,##0.000"/>
      <fill>
        <patternFill patternType="solid">
          <fgColor indexed="64"/>
          <bgColor rgb="FFFDF0E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7E3A0C"/>
        </patternFill>
      </fill>
      <border diagonalUp="0" diagonalDown="0" outline="0">
        <left/>
        <right/>
        <top/>
        <bottom style="medium">
          <color indexed="64"/>
        </bottom>
      </border>
    </dxf>
    <dxf>
      <numFmt numFmtId="166" formatCode="#,##0.000"/>
      <fill>
        <patternFill patternType="solid">
          <fgColor indexed="64"/>
          <bgColor rgb="FFFDF0E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7E3A0C"/>
        </patternFill>
      </fill>
      <border diagonalUp="0" diagonalDown="0" outline="0">
        <left/>
        <right/>
        <top/>
        <bottom style="medium">
          <color indexed="64"/>
        </bottom>
      </border>
    </dxf>
    <dxf>
      <numFmt numFmtId="166" formatCode="#,##0.000"/>
      <fill>
        <patternFill patternType="solid">
          <fgColor indexed="64"/>
          <bgColor rgb="FFFDF0E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323232"/>
        </patternFill>
      </fill>
      <border diagonalUp="0" diagonalDown="0" outline="0">
        <left/>
        <right/>
        <top/>
        <bottom style="medium">
          <color indexed="64"/>
        </bottom>
      </border>
    </dxf>
    <dxf>
      <fill>
        <patternFill patternType="solid">
          <fgColor indexed="64"/>
          <bgColor rgb="FFF0F0F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323232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ill>
        <patternFill patternType="solid">
          <fgColor indexed="64"/>
          <bgColor rgb="FFF0F0F0"/>
        </patternFill>
      </fill>
      <alignment horizontal="center" vertical="center" textRotation="0" wrapText="0" indent="0" justifyLastLine="0" shrinkToFit="0" readingOrder="0"/>
    </dxf>
    <dxf>
      <font>
        <b/>
      </font>
    </dxf>
    <dxf>
      <font>
        <b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 &quot;₹&quot;\ * #,##0.00_ ;_ &quot;₹&quot;\ * \-#,##0.00_ ;_ &quot;₹&quot;\ * &quot;-&quot;??_ ;_ @_ "/>
      <fill>
        <patternFill patternType="solid">
          <fgColor indexed="64"/>
          <bgColor rgb="FF1E2F13"/>
        </patternFill>
      </fill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34" formatCode="_ &quot;₹&quot;\ * #,##0.00_ ;_ &quot;₹&quot;\ * \-#,##0.00_ ;_ &quot;₹&quot;\ * &quot;-&quot;??_ ;_ @_ "/>
      <fill>
        <patternFill patternType="solid">
          <fgColor indexed="64"/>
          <bgColor rgb="FFFFF9E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1E2F13"/>
        </patternFill>
      </fill>
      <border diagonalUp="0" diagonalDown="0" outline="0">
        <left/>
        <right/>
        <top/>
        <bottom style="medium">
          <color indexed="64"/>
        </bottom>
      </border>
    </dxf>
    <dxf>
      <numFmt numFmtId="166" formatCode="#,##0.000"/>
      <fill>
        <patternFill patternType="solid">
          <fgColor indexed="64"/>
          <bgColor rgb="FFFFF9E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1E2F13"/>
        </patternFill>
      </fill>
      <border diagonalUp="0" diagonalDown="0" outline="0">
        <left/>
        <right/>
        <top/>
        <bottom style="medium">
          <color indexed="64"/>
        </bottom>
      </border>
    </dxf>
    <dxf>
      <numFmt numFmtId="166" formatCode="#,##0.000"/>
      <fill>
        <patternFill patternType="solid">
          <fgColor indexed="64"/>
          <bgColor rgb="FFFFF9E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1E2F13"/>
        </patternFill>
      </fill>
      <border diagonalUp="0" diagonalDown="0" outline="0">
        <left/>
        <right/>
        <top/>
        <bottom style="medium">
          <color indexed="64"/>
        </bottom>
      </border>
    </dxf>
    <dxf>
      <numFmt numFmtId="166" formatCode="#,##0.000"/>
      <fill>
        <patternFill patternType="solid">
          <fgColor indexed="64"/>
          <bgColor rgb="FFFFF9E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 &quot;₹&quot;\ * #,##0.00_ ;_ &quot;₹&quot;\ * \-#,##0.00_ ;_ &quot;₹&quot;\ * &quot;-&quot;??_ ;_ @_ "/>
      <fill>
        <patternFill patternType="solid">
          <fgColor indexed="64"/>
          <bgColor rgb="FF192B4F"/>
        </patternFill>
      </fill>
      <border diagonalUp="0" diagonalDown="0" outline="0">
        <left/>
        <right/>
        <top/>
        <bottom style="medium">
          <color indexed="64"/>
        </bottom>
      </border>
    </dxf>
    <dxf>
      <numFmt numFmtId="34" formatCode="_ &quot;₹&quot;\ * #,##0.00_ ;_ &quot;₹&quot;\ * \-#,##0.00_ ;_ &quot;₹&quot;\ * &quot;-&quot;??_ ;_ @_ "/>
      <fill>
        <patternFill patternType="solid">
          <fgColor indexed="64"/>
          <bgColor rgb="FFEFF6FB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192B4F"/>
        </patternFill>
      </fill>
      <border diagonalUp="0" diagonalDown="0" outline="0">
        <left/>
        <right/>
        <top/>
        <bottom style="medium">
          <color indexed="64"/>
        </bottom>
      </border>
    </dxf>
    <dxf>
      <numFmt numFmtId="166" formatCode="#,##0.000"/>
      <fill>
        <patternFill patternType="solid">
          <fgColor indexed="64"/>
          <bgColor rgb="FFEFF6FB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192B4F"/>
        </patternFill>
      </fill>
      <border diagonalUp="0" diagonalDown="0" outline="0">
        <left/>
        <right/>
        <top/>
        <bottom style="medium">
          <color indexed="64"/>
        </bottom>
      </border>
    </dxf>
    <dxf>
      <numFmt numFmtId="166" formatCode="#,##0.000"/>
      <fill>
        <patternFill patternType="solid">
          <fgColor indexed="64"/>
          <bgColor rgb="FFEFF6FB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192B4F"/>
        </patternFill>
      </fill>
      <border diagonalUp="0" diagonalDown="0" outline="0">
        <left/>
        <right/>
        <top/>
        <bottom style="medium">
          <color indexed="64"/>
        </bottom>
      </border>
    </dxf>
    <dxf>
      <numFmt numFmtId="166" formatCode="#,##0.000"/>
      <fill>
        <patternFill patternType="solid">
          <fgColor indexed="64"/>
          <bgColor rgb="FFEFF6FB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 &quot;₹&quot;\ * #,##0.00_ ;_ &quot;₹&quot;\ * \-#,##0.00_ ;_ &quot;₹&quot;\ * &quot;-&quot;??_ ;_ @_ "/>
      <fill>
        <patternFill patternType="solid">
          <fgColor indexed="64"/>
          <bgColor rgb="FF7E3A0C"/>
        </patternFill>
      </fill>
      <border diagonalUp="0" diagonalDown="0" outline="0">
        <left/>
        <right/>
        <top/>
        <bottom style="medium">
          <color indexed="64"/>
        </bottom>
      </border>
    </dxf>
    <dxf>
      <numFmt numFmtId="34" formatCode="_ &quot;₹&quot;\ * #,##0.00_ ;_ &quot;₹&quot;\ * \-#,##0.00_ ;_ &quot;₹&quot;\ * &quot;-&quot;??_ ;_ @_ "/>
      <fill>
        <patternFill patternType="solid">
          <fgColor indexed="64"/>
          <bgColor rgb="FFFDF0E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7E3A0C"/>
        </patternFill>
      </fill>
      <border diagonalUp="0" diagonalDown="0" outline="0">
        <left/>
        <right/>
        <top/>
        <bottom style="medium">
          <color indexed="64"/>
        </bottom>
      </border>
    </dxf>
    <dxf>
      <numFmt numFmtId="166" formatCode="#,##0.000"/>
      <fill>
        <patternFill patternType="solid">
          <fgColor indexed="64"/>
          <bgColor rgb="FFFDF0E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7E3A0C"/>
        </patternFill>
      </fill>
      <border diagonalUp="0" diagonalDown="0" outline="0">
        <left/>
        <right/>
        <top/>
        <bottom style="medium">
          <color indexed="64"/>
        </bottom>
      </border>
    </dxf>
    <dxf>
      <numFmt numFmtId="166" formatCode="#,##0.000"/>
      <fill>
        <patternFill patternType="solid">
          <fgColor indexed="64"/>
          <bgColor rgb="FFFDF0E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7E3A0C"/>
        </patternFill>
      </fill>
      <border diagonalUp="0" diagonalDown="0" outline="0">
        <left/>
        <right/>
        <top/>
        <bottom style="medium">
          <color indexed="64"/>
        </bottom>
      </border>
    </dxf>
    <dxf>
      <numFmt numFmtId="166" formatCode="#,##0.000"/>
      <fill>
        <patternFill patternType="solid">
          <fgColor indexed="64"/>
          <bgColor rgb="FFFDF0E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323232"/>
        </patternFill>
      </fill>
      <border diagonalUp="0" diagonalDown="0" outline="0">
        <left/>
        <right/>
        <top/>
        <bottom style="medium">
          <color indexed="64"/>
        </bottom>
      </border>
    </dxf>
    <dxf>
      <fill>
        <patternFill patternType="solid">
          <fgColor indexed="64"/>
          <bgColor rgb="FFF0F0F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323232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ill>
        <patternFill patternType="solid">
          <fgColor indexed="64"/>
          <bgColor rgb="FFF0F0F0"/>
        </patternFill>
      </fill>
      <alignment horizontal="center" vertical="center" textRotation="0" wrapText="0" indent="0" justifyLastLine="0" shrinkToFit="0" readingOrder="0"/>
    </dxf>
    <dxf>
      <font>
        <b/>
      </font>
    </dxf>
    <dxf>
      <font>
        <b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 &quot;₹&quot;\ * #,##0.00_ ;_ &quot;₹&quot;\ * \-#,##0.00_ ;_ &quot;₹&quot;\ * &quot;-&quot;??_ ;_ @_ "/>
      <fill>
        <patternFill patternType="solid">
          <fgColor indexed="64"/>
          <bgColor rgb="FF1E2F13"/>
        </patternFill>
      </fill>
    </dxf>
    <dxf>
      <numFmt numFmtId="34" formatCode="_ &quot;₹&quot;\ * #,##0.00_ ;_ &quot;₹&quot;\ * \-#,##0.00_ ;_ &quot;₹&quot;\ * &quot;-&quot;??_ ;_ @_ "/>
      <fill>
        <patternFill patternType="solid">
          <fgColor indexed="64"/>
          <bgColor rgb="FFFFF9E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1E2F13"/>
        </patternFill>
      </fill>
    </dxf>
    <dxf>
      <numFmt numFmtId="166" formatCode="#,##0.000"/>
      <fill>
        <patternFill patternType="solid">
          <fgColor indexed="64"/>
          <bgColor rgb="FFFFF9E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1E2F13"/>
        </patternFill>
      </fill>
    </dxf>
    <dxf>
      <numFmt numFmtId="166" formatCode="#,##0.000"/>
      <fill>
        <patternFill patternType="solid">
          <fgColor indexed="64"/>
          <bgColor rgb="FFFFF9E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1E2F13"/>
        </patternFill>
      </fill>
    </dxf>
    <dxf>
      <numFmt numFmtId="166" formatCode="#,##0.000"/>
      <fill>
        <patternFill patternType="solid">
          <fgColor indexed="64"/>
          <bgColor rgb="FFFFF9E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 &quot;₹&quot;\ * #,##0.00_ ;_ &quot;₹&quot;\ * \-#,##0.00_ ;_ &quot;₹&quot;\ * &quot;-&quot;??_ ;_ @_ "/>
      <fill>
        <patternFill patternType="solid">
          <fgColor indexed="64"/>
          <bgColor rgb="FF192B4F"/>
        </patternFill>
      </fill>
    </dxf>
    <dxf>
      <numFmt numFmtId="34" formatCode="_ &quot;₹&quot;\ * #,##0.00_ ;_ &quot;₹&quot;\ * \-#,##0.00_ ;_ &quot;₹&quot;\ * &quot;-&quot;??_ ;_ @_ "/>
      <fill>
        <patternFill patternType="solid">
          <fgColor indexed="64"/>
          <bgColor rgb="FFEFF6FB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192B4F"/>
        </patternFill>
      </fill>
    </dxf>
    <dxf>
      <numFmt numFmtId="166" formatCode="#,##0.000"/>
      <fill>
        <patternFill patternType="solid">
          <fgColor indexed="64"/>
          <bgColor rgb="FFEFF6FB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192B4F"/>
        </patternFill>
      </fill>
    </dxf>
    <dxf>
      <numFmt numFmtId="166" formatCode="#,##0.000"/>
      <fill>
        <patternFill patternType="solid">
          <fgColor indexed="64"/>
          <bgColor rgb="FFEFF6FB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192B4F"/>
        </patternFill>
      </fill>
    </dxf>
    <dxf>
      <numFmt numFmtId="166" formatCode="#,##0.000"/>
      <fill>
        <patternFill patternType="solid">
          <fgColor indexed="64"/>
          <bgColor rgb="FFEFF6FB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 &quot;₹&quot;\ * #,##0.00_ ;_ &quot;₹&quot;\ * \-#,##0.00_ ;_ &quot;₹&quot;\ * &quot;-&quot;??_ ;_ @_ "/>
      <fill>
        <patternFill patternType="solid">
          <fgColor indexed="64"/>
          <bgColor rgb="FF7E3A0C"/>
        </patternFill>
      </fill>
    </dxf>
    <dxf>
      <numFmt numFmtId="34" formatCode="_ &quot;₹&quot;\ * #,##0.00_ ;_ &quot;₹&quot;\ * \-#,##0.00_ ;_ &quot;₹&quot;\ * &quot;-&quot;??_ ;_ @_ "/>
      <fill>
        <patternFill patternType="solid">
          <fgColor indexed="64"/>
          <bgColor rgb="FFFDF0E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7E3A0C"/>
        </patternFill>
      </fill>
    </dxf>
    <dxf>
      <numFmt numFmtId="166" formatCode="#,##0.000"/>
      <fill>
        <patternFill patternType="solid">
          <fgColor indexed="64"/>
          <bgColor rgb="FFFDF0E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7E3A0C"/>
        </patternFill>
      </fill>
    </dxf>
    <dxf>
      <numFmt numFmtId="166" formatCode="#,##0.000"/>
      <fill>
        <patternFill patternType="solid">
          <fgColor indexed="64"/>
          <bgColor rgb="FFFDF0E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7E3A0C"/>
        </patternFill>
      </fill>
    </dxf>
    <dxf>
      <numFmt numFmtId="166" formatCode="#,##0.000"/>
      <fill>
        <patternFill patternType="solid">
          <fgColor indexed="64"/>
          <bgColor rgb="FFFDF0E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323232"/>
        </patternFill>
      </fill>
    </dxf>
    <dxf>
      <fill>
        <patternFill patternType="solid">
          <fgColor indexed="64"/>
          <bgColor rgb="FFF0F0F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323232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0F0F0"/>
        </patternFill>
      </fill>
      <alignment horizontal="center" vertical="center" textRotation="0" wrapText="0" indent="0" justifyLastLine="0" shrinkToFit="0" readingOrder="0"/>
    </dxf>
    <dxf>
      <font>
        <b/>
      </font>
    </dxf>
    <dxf>
      <font>
        <b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 &quot;₹&quot;\ * #,##0.00_ ;_ &quot;₹&quot;\ * \-#,##0.00_ ;_ &quot;₹&quot;\ * &quot;-&quot;??_ ;_ @_ "/>
      <fill>
        <patternFill patternType="solid">
          <fgColor indexed="64"/>
          <bgColor rgb="FF1E2F13"/>
        </patternFill>
      </fill>
    </dxf>
    <dxf>
      <numFmt numFmtId="34" formatCode="_ &quot;₹&quot;\ * #,##0.00_ ;_ &quot;₹&quot;\ * \-#,##0.00_ ;_ &quot;₹&quot;\ * &quot;-&quot;??_ ;_ @_ "/>
      <fill>
        <patternFill patternType="solid">
          <fgColor indexed="64"/>
          <bgColor rgb="FFFFF9E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1E2F13"/>
        </patternFill>
      </fill>
    </dxf>
    <dxf>
      <numFmt numFmtId="166" formatCode="#,##0.000"/>
      <fill>
        <patternFill patternType="solid">
          <fgColor indexed="64"/>
          <bgColor rgb="FFFFF9E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1E2F13"/>
        </patternFill>
      </fill>
    </dxf>
    <dxf>
      <numFmt numFmtId="166" formatCode="#,##0.000"/>
      <fill>
        <patternFill patternType="solid">
          <fgColor indexed="64"/>
          <bgColor rgb="FFFFF9E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1E2F13"/>
        </patternFill>
      </fill>
    </dxf>
    <dxf>
      <numFmt numFmtId="166" formatCode="#,##0.000"/>
      <fill>
        <patternFill patternType="solid">
          <fgColor indexed="64"/>
          <bgColor rgb="FFFFF9E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 &quot;₹&quot;\ * #,##0.00_ ;_ &quot;₹&quot;\ * \-#,##0.00_ ;_ &quot;₹&quot;\ * &quot;-&quot;??_ ;_ @_ "/>
      <fill>
        <patternFill patternType="solid">
          <fgColor indexed="64"/>
          <bgColor rgb="FF192B4F"/>
        </patternFill>
      </fill>
    </dxf>
    <dxf>
      <numFmt numFmtId="34" formatCode="_ &quot;₹&quot;\ * #,##0.00_ ;_ &quot;₹&quot;\ * \-#,##0.00_ ;_ &quot;₹&quot;\ * &quot;-&quot;??_ ;_ @_ "/>
      <fill>
        <patternFill patternType="solid">
          <fgColor indexed="64"/>
          <bgColor rgb="FFEFF6FB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192B4F"/>
        </patternFill>
      </fill>
    </dxf>
    <dxf>
      <numFmt numFmtId="166" formatCode="#,##0.000"/>
      <fill>
        <patternFill patternType="solid">
          <fgColor indexed="64"/>
          <bgColor rgb="FFEFF6FB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192B4F"/>
        </patternFill>
      </fill>
    </dxf>
    <dxf>
      <numFmt numFmtId="166" formatCode="#,##0.000"/>
      <fill>
        <patternFill patternType="solid">
          <fgColor indexed="64"/>
          <bgColor rgb="FFEFF6FB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192B4F"/>
        </patternFill>
      </fill>
    </dxf>
    <dxf>
      <numFmt numFmtId="166" formatCode="#,##0.000"/>
      <fill>
        <patternFill patternType="solid">
          <fgColor indexed="64"/>
          <bgColor rgb="FFEFF6FB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 &quot;₹&quot;\ * #,##0.00_ ;_ &quot;₹&quot;\ * \-#,##0.00_ ;_ &quot;₹&quot;\ * &quot;-&quot;??_ ;_ @_ "/>
      <fill>
        <patternFill patternType="solid">
          <fgColor indexed="64"/>
          <bgColor rgb="FF7E3A0C"/>
        </patternFill>
      </fill>
    </dxf>
    <dxf>
      <numFmt numFmtId="34" formatCode="_ &quot;₹&quot;\ * #,##0.00_ ;_ &quot;₹&quot;\ * \-#,##0.00_ ;_ &quot;₹&quot;\ * &quot;-&quot;??_ ;_ @_ "/>
      <fill>
        <patternFill patternType="solid">
          <fgColor indexed="64"/>
          <bgColor rgb="FFFDF0E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7E3A0C"/>
        </patternFill>
      </fill>
    </dxf>
    <dxf>
      <numFmt numFmtId="166" formatCode="#,##0.000"/>
      <fill>
        <patternFill patternType="solid">
          <fgColor indexed="64"/>
          <bgColor rgb="FFFDF0E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7E3A0C"/>
        </patternFill>
      </fill>
    </dxf>
    <dxf>
      <numFmt numFmtId="166" formatCode="#,##0.000"/>
      <fill>
        <patternFill patternType="solid">
          <fgColor indexed="64"/>
          <bgColor rgb="FFFDF0E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7E3A0C"/>
        </patternFill>
      </fill>
    </dxf>
    <dxf>
      <numFmt numFmtId="166" formatCode="#,##0.000"/>
      <fill>
        <patternFill patternType="solid">
          <fgColor indexed="64"/>
          <bgColor rgb="FFFDF0E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323232"/>
        </patternFill>
      </fill>
    </dxf>
    <dxf>
      <fill>
        <patternFill patternType="solid">
          <fgColor indexed="64"/>
          <bgColor rgb="FFF0F0F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323232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0F0F0"/>
        </patternFill>
      </fill>
      <alignment horizontal="center" vertical="center" textRotation="0" wrapText="0" indent="0" justifyLastLine="0" shrinkToFit="0" readingOrder="0"/>
    </dxf>
    <dxf>
      <font>
        <b/>
      </font>
    </dxf>
    <dxf>
      <font>
        <b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 &quot;₹&quot;\ * #,##0.00_ ;_ &quot;₹&quot;\ * \-#,##0.00_ ;_ &quot;₹&quot;\ * &quot;-&quot;??_ ;_ @_ "/>
      <fill>
        <patternFill patternType="solid">
          <fgColor indexed="64"/>
          <bgColor rgb="FF1E2F13"/>
        </patternFill>
      </fill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34" formatCode="_ &quot;₹&quot;\ * #,##0.00_ ;_ &quot;₹&quot;\ * \-#,##0.00_ ;_ &quot;₹&quot;\ * &quot;-&quot;??_ ;_ @_ "/>
      <fill>
        <patternFill patternType="solid">
          <fgColor indexed="64"/>
          <bgColor rgb="FFFFF9E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1E2F13"/>
        </patternFill>
      </fill>
      <border diagonalUp="0" diagonalDown="0" outline="0">
        <left/>
        <right/>
        <top/>
        <bottom style="medium">
          <color indexed="64"/>
        </bottom>
      </border>
    </dxf>
    <dxf>
      <numFmt numFmtId="166" formatCode="#,##0.000"/>
      <fill>
        <patternFill patternType="solid">
          <fgColor indexed="64"/>
          <bgColor rgb="FFFFF9E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1E2F13"/>
        </patternFill>
      </fill>
      <border diagonalUp="0" diagonalDown="0" outline="0">
        <left/>
        <right/>
        <top/>
        <bottom style="medium">
          <color indexed="64"/>
        </bottom>
      </border>
    </dxf>
    <dxf>
      <numFmt numFmtId="166" formatCode="#,##0.000"/>
      <fill>
        <patternFill patternType="solid">
          <fgColor indexed="64"/>
          <bgColor rgb="FFFFF9E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1E2F13"/>
        </patternFill>
      </fill>
      <border diagonalUp="0" diagonalDown="0" outline="0">
        <left/>
        <right/>
        <top/>
        <bottom style="medium">
          <color indexed="64"/>
        </bottom>
      </border>
    </dxf>
    <dxf>
      <numFmt numFmtId="166" formatCode="#,##0.000"/>
      <fill>
        <patternFill patternType="solid">
          <fgColor indexed="64"/>
          <bgColor rgb="FFFFF9E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 &quot;₹&quot;\ * #,##0.00_ ;_ &quot;₹&quot;\ * \-#,##0.00_ ;_ &quot;₹&quot;\ * &quot;-&quot;??_ ;_ @_ "/>
      <fill>
        <patternFill patternType="solid">
          <fgColor indexed="64"/>
          <bgColor rgb="FF192B4F"/>
        </patternFill>
      </fill>
      <border diagonalUp="0" diagonalDown="0" outline="0">
        <left/>
        <right/>
        <top/>
        <bottom style="medium">
          <color indexed="64"/>
        </bottom>
      </border>
    </dxf>
    <dxf>
      <numFmt numFmtId="34" formatCode="_ &quot;₹&quot;\ * #,##0.00_ ;_ &quot;₹&quot;\ * \-#,##0.00_ ;_ &quot;₹&quot;\ * &quot;-&quot;??_ ;_ @_ "/>
      <fill>
        <patternFill patternType="solid">
          <fgColor indexed="64"/>
          <bgColor rgb="FFEFF6FB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192B4F"/>
        </patternFill>
      </fill>
      <border diagonalUp="0" diagonalDown="0" outline="0">
        <left/>
        <right/>
        <top/>
        <bottom style="medium">
          <color indexed="64"/>
        </bottom>
      </border>
    </dxf>
    <dxf>
      <numFmt numFmtId="166" formatCode="#,##0.000"/>
      <fill>
        <patternFill patternType="solid">
          <fgColor indexed="64"/>
          <bgColor rgb="FFEFF6FB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192B4F"/>
        </patternFill>
      </fill>
      <border diagonalUp="0" diagonalDown="0" outline="0">
        <left/>
        <right/>
        <top/>
        <bottom style="medium">
          <color indexed="64"/>
        </bottom>
      </border>
    </dxf>
    <dxf>
      <numFmt numFmtId="166" formatCode="#,##0.000"/>
      <fill>
        <patternFill patternType="solid">
          <fgColor indexed="64"/>
          <bgColor rgb="FFEFF6FB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192B4F"/>
        </patternFill>
      </fill>
      <border diagonalUp="0" diagonalDown="0" outline="0">
        <left/>
        <right/>
        <top/>
        <bottom style="medium">
          <color indexed="64"/>
        </bottom>
      </border>
    </dxf>
    <dxf>
      <numFmt numFmtId="166" formatCode="#,##0.000"/>
      <fill>
        <patternFill patternType="solid">
          <fgColor indexed="64"/>
          <bgColor rgb="FFEFF6FB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 &quot;₹&quot;\ * #,##0.00_ ;_ &quot;₹&quot;\ * \-#,##0.00_ ;_ &quot;₹&quot;\ * &quot;-&quot;??_ ;_ @_ "/>
      <fill>
        <patternFill patternType="solid">
          <fgColor indexed="64"/>
          <bgColor rgb="FF7E3A0C"/>
        </patternFill>
      </fill>
      <border diagonalUp="0" diagonalDown="0" outline="0">
        <left/>
        <right/>
        <top/>
        <bottom style="medium">
          <color indexed="64"/>
        </bottom>
      </border>
    </dxf>
    <dxf>
      <numFmt numFmtId="34" formatCode="_ &quot;₹&quot;\ * #,##0.00_ ;_ &quot;₹&quot;\ * \-#,##0.00_ ;_ &quot;₹&quot;\ * &quot;-&quot;??_ ;_ @_ "/>
      <fill>
        <patternFill patternType="solid">
          <fgColor indexed="64"/>
          <bgColor rgb="FFFDF0E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7E3A0C"/>
        </patternFill>
      </fill>
      <border diagonalUp="0" diagonalDown="0" outline="0">
        <left/>
        <right/>
        <top/>
        <bottom style="medium">
          <color indexed="64"/>
        </bottom>
      </border>
    </dxf>
    <dxf>
      <numFmt numFmtId="166" formatCode="#,##0.000"/>
      <fill>
        <patternFill patternType="solid">
          <fgColor indexed="64"/>
          <bgColor rgb="FFFDF0E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7E3A0C"/>
        </patternFill>
      </fill>
      <border diagonalUp="0" diagonalDown="0" outline="0">
        <left/>
        <right/>
        <top/>
        <bottom style="medium">
          <color indexed="64"/>
        </bottom>
      </border>
    </dxf>
    <dxf>
      <numFmt numFmtId="166" formatCode="#,##0.000"/>
      <fill>
        <patternFill patternType="solid">
          <fgColor indexed="64"/>
          <bgColor rgb="FFFDF0E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#,##0.000"/>
      <fill>
        <patternFill patternType="solid">
          <fgColor indexed="64"/>
          <bgColor rgb="FF7E3A0C"/>
        </patternFill>
      </fill>
      <border diagonalUp="0" diagonalDown="0" outline="0">
        <left/>
        <right/>
        <top/>
        <bottom style="medium">
          <color indexed="64"/>
        </bottom>
      </border>
    </dxf>
    <dxf>
      <numFmt numFmtId="166" formatCode="#,##0.000"/>
      <fill>
        <patternFill patternType="solid">
          <fgColor indexed="64"/>
          <bgColor rgb="FFFDF0E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323232"/>
        </patternFill>
      </fill>
      <border diagonalUp="0" diagonalDown="0" outline="0">
        <left/>
        <right/>
        <top/>
        <bottom style="medium">
          <color indexed="64"/>
        </bottom>
      </border>
    </dxf>
    <dxf>
      <fill>
        <patternFill patternType="solid">
          <fgColor indexed="64"/>
          <bgColor rgb="FFF0F0F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323232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ill>
        <patternFill patternType="solid">
          <fgColor indexed="64"/>
          <bgColor rgb="FFF0F0F0"/>
        </patternFill>
      </fill>
      <alignment horizontal="center" vertical="center" textRotation="0" wrapText="0" indent="0" justifyLastLine="0" shrinkToFit="0" readingOrder="0"/>
    </dxf>
    <dxf>
      <font>
        <b/>
      </font>
    </dxf>
    <dxf>
      <font>
        <b/>
      </font>
      <alignment horizontal="center" vertical="bottom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aiandra GD"/>
        <scheme val="none"/>
      </font>
      <numFmt numFmtId="0" formatCode="General"/>
      <alignment horizontal="lef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aiandra G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aiandra GD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numFmt numFmtId="166" formatCode="#,##0.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Lucida Fax"/>
        <scheme val="none"/>
      </font>
      <numFmt numFmtId="165" formatCode="0.0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0"/>
        <color auto="1"/>
        <name val="Lucida Fax"/>
        <scheme val="none"/>
      </font>
      <numFmt numFmtId="19" formatCode="dd/mm/yyyy"/>
      <fill>
        <patternFill patternType="none">
          <fgColor indexed="64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numFmt numFmtId="166" formatCode="#,##0.000"/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auto="1"/>
        <name val="Lucida Fax"/>
        <scheme val="none"/>
      </font>
      <numFmt numFmtId="164" formatCode="00.000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numFmt numFmtId="166" formatCode="#,##0.000"/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auto="1"/>
        <name val="Lucida Fax"/>
        <scheme val="none"/>
      </font>
      <numFmt numFmtId="165" formatCode="0.000"/>
      <fill>
        <patternFill patternType="none">
          <fgColor indexed="64"/>
        </patternFill>
      </fill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numFmt numFmtId="166" formatCode="#,##0.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Lucida Fax"/>
        <scheme val="none"/>
      </font>
      <numFmt numFmtId="165" formatCode="0.000"/>
      <fill>
        <patternFill patternType="none">
          <fgColor indexed="64"/>
          <bgColor indexed="65"/>
        </patternFill>
      </fill>
      <alignment horizontal="center" vertical="center" textRotation="0" wrapText="0" relative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numFmt numFmtId="166" formatCode="#,##0.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Lucida Fax"/>
        <scheme val="none"/>
      </font>
      <numFmt numFmtId="165" formatCode="0.000"/>
      <fill>
        <patternFill patternType="none">
          <fgColor indexed="64"/>
          <bgColor indexed="65"/>
        </patternFill>
      </fill>
      <alignment horizontal="center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Lucida Fax"/>
        <scheme val="none"/>
      </font>
      <alignment horizontal="center" vertical="center" textRotation="0" wrapText="0" indent="0" justifyLastLine="0" shrinkToFit="0" readingOrder="0"/>
    </dxf>
    <dxf>
      <font>
        <strike val="0"/>
        <u val="none"/>
        <color auto="1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numFmt numFmtId="167" formatCode="0000"/>
      <alignment horizontal="left" vertical="center" textRotation="0" wrapText="0" indent="0" justifyLastLine="0" shrinkToFit="0" readingOrder="0"/>
    </dxf>
    <dxf>
      <font>
        <strike val="0"/>
        <u val="none"/>
        <color auto="1"/>
      </font>
      <numFmt numFmtId="167" formatCode="0000"/>
      <fill>
        <patternFill patternType="none">
          <fgColor indexed="64"/>
        </patternFill>
      </fill>
      <alignment horizontal="left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alignment horizontal="right" vertical="center" textRotation="0" wrapText="0" indent="0" justifyLastLine="0" shrinkToFit="0" readingOrder="0"/>
    </dxf>
    <dxf>
      <font>
        <strike val="0"/>
        <u val="none"/>
        <color auto="1"/>
      </font>
      <fill>
        <patternFill patternType="none">
          <fgColor indexed="64"/>
        </patternFill>
      </fill>
      <alignment horizontal="right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alignment horizontal="center" vertical="center" textRotation="0" wrapText="0" indent="0" justifyLastLine="0" shrinkToFit="0" readingOrder="0"/>
    </dxf>
    <dxf>
      <font>
        <strike val="0"/>
        <u val="none"/>
        <color auto="1"/>
      </font>
      <fill>
        <patternFill patternType="none">
          <fgColor indexed="64"/>
        </patternFill>
      </fill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alignment horizontal="center" vertical="center" textRotation="0" wrapText="0" indent="0" justifyLastLine="0" shrinkToFit="0" readingOrder="0"/>
    </dxf>
    <dxf>
      <font>
        <strike val="0"/>
        <u val="none"/>
        <color auto="1"/>
      </font>
      <fill>
        <patternFill patternType="none">
          <fgColor indexed="64"/>
        </patternFill>
      </fill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aiandra GD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alignment horizontal="center" vertical="center" textRotation="0" wrapText="0" indent="0" justifyLastLine="0" shrinkToFit="0" readingOrder="0"/>
    </dxf>
    <dxf>
      <font>
        <strike val="0"/>
        <u val="none"/>
        <color auto="1"/>
      </font>
      <fill>
        <patternFill patternType="none">
          <fgColor indexed="64"/>
        </patternFill>
      </fill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aiandra GD"/>
        <scheme val="none"/>
      </font>
      <numFmt numFmtId="0" formatCode="General"/>
      <alignment horizontal="lef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aiandra G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aiandra GD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relative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numFmt numFmtId="166" formatCode="#,##0.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Lucida Fax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numFmt numFmtId="166" formatCode="#,##0.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Lucida Fax"/>
        <scheme val="none"/>
      </font>
      <numFmt numFmtId="165" formatCode="0.0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u val="none"/>
        <sz val="11"/>
        <color auto="1"/>
        <name val="Lucida Fax"/>
        <scheme val="none"/>
      </font>
      <numFmt numFmtId="19" formatCode="dd/mm/yyyy"/>
      <fill>
        <patternFill patternType="none">
          <fgColor indexed="64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numFmt numFmtId="166" formatCode="#,##0.000"/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auto="1"/>
        <name val="Lucida Fax"/>
        <scheme val="none"/>
      </font>
      <numFmt numFmtId="164" formatCode="00.000"/>
      <fill>
        <patternFill patternType="none">
          <fgColor indexed="64"/>
        </patternFill>
      </fill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Lucida Fax"/>
        <scheme val="none"/>
      </font>
      <numFmt numFmtId="166" formatCode="#,##0.000"/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auto="1"/>
        <name val="Lucida Fax"/>
        <scheme val="none"/>
      </font>
      <numFmt numFmtId="165" formatCode="0.000"/>
      <fill>
        <patternFill patternType="none">
          <fgColor indexed="64"/>
        </patternFill>
      </fill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numFmt numFmtId="166" formatCode="#,##0.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Lucida Fax"/>
        <scheme val="none"/>
      </font>
      <numFmt numFmtId="165" formatCode="0.000"/>
      <fill>
        <patternFill patternType="none">
          <fgColor indexed="64"/>
          <bgColor indexed="65"/>
        </patternFill>
      </fill>
      <alignment horizontal="center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Lucida Fax"/>
        <scheme val="none"/>
      </font>
      <numFmt numFmtId="165" formatCode="0.0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u val="none"/>
        <color auto="1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numFmt numFmtId="167" formatCode="0000"/>
      <alignment horizontal="left" vertical="center" textRotation="0" wrapText="0" indent="0" justifyLastLine="0" shrinkToFit="0" readingOrder="0"/>
    </dxf>
    <dxf>
      <font>
        <strike val="0"/>
        <u val="none"/>
        <color auto="1"/>
      </font>
      <numFmt numFmtId="167" formatCode="0000"/>
      <fill>
        <patternFill patternType="none">
          <fgColor indexed="64"/>
        </patternFill>
      </fill>
      <alignment horizontal="left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alignment horizontal="right" vertical="center" textRotation="0" wrapText="0" indent="0" justifyLastLine="0" shrinkToFit="0" readingOrder="0"/>
    </dxf>
    <dxf>
      <font>
        <strike val="0"/>
        <u val="none"/>
        <color auto="1"/>
      </font>
      <numFmt numFmtId="0" formatCode="General"/>
      <fill>
        <patternFill patternType="none">
          <fgColor indexed="64"/>
        </patternFill>
      </fill>
      <alignment horizontal="right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alignment horizontal="center" vertical="center" textRotation="0" wrapText="0" indent="0" justifyLastLine="0" shrinkToFit="0" readingOrder="0"/>
    </dxf>
    <dxf>
      <font>
        <strike val="0"/>
        <u val="none"/>
        <color auto="1"/>
      </font>
      <fill>
        <patternFill patternType="none">
          <fgColor indexed="64"/>
        </patternFill>
      </fill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alignment horizontal="center" vertical="center" textRotation="0" wrapText="0" indent="0" justifyLastLine="0" shrinkToFit="0" readingOrder="0"/>
    </dxf>
    <dxf>
      <font>
        <strike val="0"/>
        <u val="none"/>
        <color auto="1"/>
      </font>
      <fill>
        <patternFill patternType="none">
          <fgColor indexed="64"/>
        </patternFill>
      </fill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aiandra GD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Lucida Fax"/>
        <scheme val="none"/>
      </font>
      <alignment horizontal="center" vertical="center" textRotation="0" wrapText="0" indent="0" justifyLastLine="0" shrinkToFit="0" readingOrder="0"/>
    </dxf>
    <dxf>
      <font>
        <strike val="0"/>
        <u val="none"/>
        <color auto="1"/>
      </font>
      <fill>
        <patternFill patternType="none">
          <fgColor indexed="64"/>
        </patternFill>
      </fill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numFmt numFmtId="168" formatCode="dd/mm/yyyy;@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numFmt numFmtId="0" formatCode="General"/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fill>
        <patternFill patternType="none">
          <fgColor indexed="64"/>
          <bgColor rgb="FF00B0F0"/>
        </patternFill>
      </fill>
      <alignment horizontal="center" vertical="center" textRotation="0" wrapText="1" indent="0" justifyLastLine="0" shrinkToFit="0" readingOrder="0"/>
    </dxf>
    <dxf>
      <fill>
        <patternFill patternType="solid">
          <bgColor rgb="FFE8CFB6"/>
        </patternFill>
      </fill>
    </dxf>
    <dxf>
      <font>
        <color rgb="FFFFFFFF"/>
      </font>
      <fill>
        <patternFill patternType="solid">
          <bgColor rgb="FF714B25"/>
        </patternFill>
      </fill>
    </dxf>
    <dxf>
      <font>
        <color rgb="FFFFFFFF"/>
      </font>
      <fill>
        <patternFill patternType="solid">
          <bgColor rgb="FF714B25"/>
        </patternFill>
      </fill>
    </dxf>
    <dxf>
      <fill>
        <patternFill patternType="solid">
          <bgColor rgb="FFF1E2D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Table Style 1" pivot="0" count="4" xr9:uid="{00000000-0011-0000-FFFF-FFFF00000000}">
      <tableStyleElement type="wholeTable" dxfId="455"/>
      <tableStyleElement type="headerRow" dxfId="454"/>
      <tableStyleElement type="totalRow" dxfId="453"/>
      <tableStyleElement type="secondRowStripe" dxfId="452"/>
    </tableStyle>
  </tableStyles>
  <colors>
    <mruColors>
      <color rgb="FFF0F0F0"/>
      <color rgb="FF323232"/>
      <color rgb="FF7E3A0C"/>
      <color rgb="FF192B4F"/>
      <color rgb="FF1E2F13"/>
      <color rgb="FF101B32"/>
      <color rgb="FF0D0D0D"/>
      <color rgb="FFF2FDDB"/>
      <color rgb="FFEAF3D7"/>
      <color rgb="FFFFF9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[LOADING STATMENT 2024-25 NEW.xlsx]VEHICLEWISE!PivotTable1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VEHICLEWISE!$B$1:$B$2</c:f>
              <c:strCache>
                <c:ptCount val="1"/>
                <c:pt idx="0">
                  <c:v>OD04Q4139</c:v>
                </c:pt>
              </c:strCache>
            </c:strRef>
          </c:tx>
          <c:spPr>
            <a:ln w="31750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VEHICLEWISE!$A$3:$A$83</c:f>
              <c:strCache>
                <c:ptCount val="80"/>
                <c:pt idx="0">
                  <c:v>03-04-2024</c:v>
                </c:pt>
                <c:pt idx="1">
                  <c:v>04-04-2024</c:v>
                </c:pt>
                <c:pt idx="2">
                  <c:v>05-04-2024</c:v>
                </c:pt>
                <c:pt idx="3">
                  <c:v>06-04-2024</c:v>
                </c:pt>
                <c:pt idx="4">
                  <c:v>07-04-2024</c:v>
                </c:pt>
                <c:pt idx="5">
                  <c:v>08-04-2024</c:v>
                </c:pt>
                <c:pt idx="6">
                  <c:v>09-04-2024</c:v>
                </c:pt>
                <c:pt idx="7">
                  <c:v>10-04-2024</c:v>
                </c:pt>
                <c:pt idx="8">
                  <c:v>11-04-2024</c:v>
                </c:pt>
                <c:pt idx="9">
                  <c:v>12-04-2024</c:v>
                </c:pt>
                <c:pt idx="10">
                  <c:v>13-04-2024</c:v>
                </c:pt>
                <c:pt idx="11">
                  <c:v>14-04-2024</c:v>
                </c:pt>
                <c:pt idx="12">
                  <c:v>15-04-2024</c:v>
                </c:pt>
                <c:pt idx="13">
                  <c:v>16-04-2024</c:v>
                </c:pt>
                <c:pt idx="14">
                  <c:v>17-04-2024</c:v>
                </c:pt>
                <c:pt idx="15">
                  <c:v>18-04-2024</c:v>
                </c:pt>
                <c:pt idx="16">
                  <c:v>19-04-2024</c:v>
                </c:pt>
                <c:pt idx="17">
                  <c:v>20-04-2024</c:v>
                </c:pt>
                <c:pt idx="18">
                  <c:v>21-04-2024</c:v>
                </c:pt>
                <c:pt idx="19">
                  <c:v>14-05-2024</c:v>
                </c:pt>
                <c:pt idx="20">
                  <c:v>15-05-2024</c:v>
                </c:pt>
                <c:pt idx="21">
                  <c:v>16-05-2024</c:v>
                </c:pt>
                <c:pt idx="22">
                  <c:v>17-05-2024</c:v>
                </c:pt>
                <c:pt idx="23">
                  <c:v>18-05-2024</c:v>
                </c:pt>
                <c:pt idx="24">
                  <c:v>19-05-2024</c:v>
                </c:pt>
                <c:pt idx="25">
                  <c:v>20-05-2024</c:v>
                </c:pt>
                <c:pt idx="26">
                  <c:v>21-05-2024</c:v>
                </c:pt>
                <c:pt idx="27">
                  <c:v>22-05-2024</c:v>
                </c:pt>
                <c:pt idx="28">
                  <c:v>23-05-2024</c:v>
                </c:pt>
                <c:pt idx="29">
                  <c:v>24-05-2024</c:v>
                </c:pt>
                <c:pt idx="30">
                  <c:v>25-05-2024</c:v>
                </c:pt>
                <c:pt idx="31">
                  <c:v>26-05-2024</c:v>
                </c:pt>
                <c:pt idx="32">
                  <c:v>27-05-2024</c:v>
                </c:pt>
                <c:pt idx="33">
                  <c:v>28-05-2024</c:v>
                </c:pt>
                <c:pt idx="34">
                  <c:v>29-05-2024</c:v>
                </c:pt>
                <c:pt idx="35">
                  <c:v>30-05-2024</c:v>
                </c:pt>
                <c:pt idx="36">
                  <c:v>31-05-2024</c:v>
                </c:pt>
                <c:pt idx="37">
                  <c:v>02-06-2024</c:v>
                </c:pt>
                <c:pt idx="38">
                  <c:v>03-06-2024</c:v>
                </c:pt>
                <c:pt idx="39">
                  <c:v>04-06-2024</c:v>
                </c:pt>
                <c:pt idx="40">
                  <c:v>06-06-2024</c:v>
                </c:pt>
                <c:pt idx="41">
                  <c:v>07-06-2024</c:v>
                </c:pt>
                <c:pt idx="42">
                  <c:v>09-06-2024</c:v>
                </c:pt>
                <c:pt idx="43">
                  <c:v>10-06-2024</c:v>
                </c:pt>
                <c:pt idx="44">
                  <c:v>11-06-2024</c:v>
                </c:pt>
                <c:pt idx="45">
                  <c:v>12-06-2024</c:v>
                </c:pt>
                <c:pt idx="46">
                  <c:v>27-06-2024</c:v>
                </c:pt>
                <c:pt idx="47">
                  <c:v>28-06-2024</c:v>
                </c:pt>
                <c:pt idx="48">
                  <c:v>29-06-2024</c:v>
                </c:pt>
                <c:pt idx="49">
                  <c:v>30-06-2024</c:v>
                </c:pt>
                <c:pt idx="50">
                  <c:v>01-07-2024</c:v>
                </c:pt>
                <c:pt idx="51">
                  <c:v>02-07-2024</c:v>
                </c:pt>
                <c:pt idx="52">
                  <c:v>03-07-2024</c:v>
                </c:pt>
                <c:pt idx="53">
                  <c:v>04-07-2024</c:v>
                </c:pt>
                <c:pt idx="54">
                  <c:v>05-07-2024</c:v>
                </c:pt>
                <c:pt idx="55">
                  <c:v>06-07-2024</c:v>
                </c:pt>
                <c:pt idx="56">
                  <c:v>08-07-2024</c:v>
                </c:pt>
                <c:pt idx="57">
                  <c:v>09-07-2024</c:v>
                </c:pt>
                <c:pt idx="58">
                  <c:v>10-07-2024</c:v>
                </c:pt>
                <c:pt idx="59">
                  <c:v>11-07-2024</c:v>
                </c:pt>
                <c:pt idx="60">
                  <c:v>12-07-2024</c:v>
                </c:pt>
                <c:pt idx="61">
                  <c:v>13-07-2024</c:v>
                </c:pt>
                <c:pt idx="62">
                  <c:v>15-07-2024</c:v>
                </c:pt>
                <c:pt idx="63">
                  <c:v>14-07-2024</c:v>
                </c:pt>
                <c:pt idx="64">
                  <c:v>17-07-2024</c:v>
                </c:pt>
                <c:pt idx="65">
                  <c:v>16-07-2024</c:v>
                </c:pt>
                <c:pt idx="66">
                  <c:v>18-07-2024</c:v>
                </c:pt>
                <c:pt idx="67">
                  <c:v>19-07-2024</c:v>
                </c:pt>
                <c:pt idx="68">
                  <c:v>20-07-2024</c:v>
                </c:pt>
                <c:pt idx="69">
                  <c:v>21-07-2024</c:v>
                </c:pt>
                <c:pt idx="70">
                  <c:v>22-07-2024</c:v>
                </c:pt>
                <c:pt idx="71">
                  <c:v>23-07-2024</c:v>
                </c:pt>
                <c:pt idx="72">
                  <c:v>24-07-2024</c:v>
                </c:pt>
                <c:pt idx="73">
                  <c:v>26-07-2024</c:v>
                </c:pt>
                <c:pt idx="74">
                  <c:v>27-07-2024</c:v>
                </c:pt>
                <c:pt idx="75">
                  <c:v>28-07-2024</c:v>
                </c:pt>
                <c:pt idx="76">
                  <c:v>29-07-2024</c:v>
                </c:pt>
                <c:pt idx="77">
                  <c:v>31-07-2024</c:v>
                </c:pt>
                <c:pt idx="78">
                  <c:v>02-08-2024</c:v>
                </c:pt>
                <c:pt idx="79">
                  <c:v>05-08-2024</c:v>
                </c:pt>
              </c:strCache>
            </c:strRef>
          </c:cat>
          <c:val>
            <c:numRef>
              <c:f>VEHICLEWISE!$B$3:$B$83</c:f>
              <c:numCache>
                <c:formatCode>General</c:formatCode>
                <c:ptCount val="80"/>
                <c:pt idx="0">
                  <c:v>38.1</c:v>
                </c:pt>
                <c:pt idx="1">
                  <c:v>75.319999999999993</c:v>
                </c:pt>
                <c:pt idx="2">
                  <c:v>77.599999999999994</c:v>
                </c:pt>
                <c:pt idx="3">
                  <c:v>75.12</c:v>
                </c:pt>
                <c:pt idx="4">
                  <c:v>73.44</c:v>
                </c:pt>
                <c:pt idx="5">
                  <c:v>36.020000000000003</c:v>
                </c:pt>
                <c:pt idx="6">
                  <c:v>114.69999999999999</c:v>
                </c:pt>
                <c:pt idx="7">
                  <c:v>36.6</c:v>
                </c:pt>
                <c:pt idx="8">
                  <c:v>110.28</c:v>
                </c:pt>
                <c:pt idx="9">
                  <c:v>35.26</c:v>
                </c:pt>
                <c:pt idx="10">
                  <c:v>37.340000000000003</c:v>
                </c:pt>
                <c:pt idx="11">
                  <c:v>76.5</c:v>
                </c:pt>
                <c:pt idx="12">
                  <c:v>35.32</c:v>
                </c:pt>
                <c:pt idx="13">
                  <c:v>36.68</c:v>
                </c:pt>
                <c:pt idx="14">
                  <c:v>36.46</c:v>
                </c:pt>
                <c:pt idx="15">
                  <c:v>36.64</c:v>
                </c:pt>
                <c:pt idx="16">
                  <c:v>37.04</c:v>
                </c:pt>
                <c:pt idx="17">
                  <c:v>37.840000000000003</c:v>
                </c:pt>
                <c:pt idx="18">
                  <c:v>35</c:v>
                </c:pt>
                <c:pt idx="19">
                  <c:v>37.200000000000003</c:v>
                </c:pt>
                <c:pt idx="20">
                  <c:v>35.979999999999997</c:v>
                </c:pt>
                <c:pt idx="21">
                  <c:v>68.699999999999989</c:v>
                </c:pt>
                <c:pt idx="22">
                  <c:v>71.360000000000014</c:v>
                </c:pt>
                <c:pt idx="23">
                  <c:v>35.06</c:v>
                </c:pt>
                <c:pt idx="24">
                  <c:v>35.700000000000003</c:v>
                </c:pt>
                <c:pt idx="25">
                  <c:v>37.08</c:v>
                </c:pt>
                <c:pt idx="26">
                  <c:v>37.22</c:v>
                </c:pt>
                <c:pt idx="27">
                  <c:v>37.200000000000003</c:v>
                </c:pt>
                <c:pt idx="28">
                  <c:v>35.380000000000003</c:v>
                </c:pt>
                <c:pt idx="29">
                  <c:v>70.960000000000008</c:v>
                </c:pt>
                <c:pt idx="30">
                  <c:v>35.28</c:v>
                </c:pt>
                <c:pt idx="31">
                  <c:v>76.759999999999991</c:v>
                </c:pt>
                <c:pt idx="32">
                  <c:v>35.68</c:v>
                </c:pt>
                <c:pt idx="33">
                  <c:v>108.36</c:v>
                </c:pt>
                <c:pt idx="34">
                  <c:v>72.919999999999987</c:v>
                </c:pt>
                <c:pt idx="35">
                  <c:v>34.56</c:v>
                </c:pt>
                <c:pt idx="36">
                  <c:v>37</c:v>
                </c:pt>
                <c:pt idx="37">
                  <c:v>76.86</c:v>
                </c:pt>
                <c:pt idx="38">
                  <c:v>36.979999999999997</c:v>
                </c:pt>
                <c:pt idx="39">
                  <c:v>34.78</c:v>
                </c:pt>
                <c:pt idx="40">
                  <c:v>36.46</c:v>
                </c:pt>
                <c:pt idx="41">
                  <c:v>36.24</c:v>
                </c:pt>
                <c:pt idx="42">
                  <c:v>70.960000000000008</c:v>
                </c:pt>
                <c:pt idx="43">
                  <c:v>36.840000000000003</c:v>
                </c:pt>
                <c:pt idx="44">
                  <c:v>35.520000000000003</c:v>
                </c:pt>
                <c:pt idx="45">
                  <c:v>34.979999999999997</c:v>
                </c:pt>
                <c:pt idx="46">
                  <c:v>68.52000000000001</c:v>
                </c:pt>
                <c:pt idx="47">
                  <c:v>74</c:v>
                </c:pt>
                <c:pt idx="48">
                  <c:v>72.44</c:v>
                </c:pt>
                <c:pt idx="49">
                  <c:v>37.020000000000003</c:v>
                </c:pt>
                <c:pt idx="50">
                  <c:v>106.92000000000002</c:v>
                </c:pt>
                <c:pt idx="51">
                  <c:v>71.06</c:v>
                </c:pt>
                <c:pt idx="52">
                  <c:v>73.240000000000009</c:v>
                </c:pt>
                <c:pt idx="53">
                  <c:v>70.460000000000008</c:v>
                </c:pt>
                <c:pt idx="54">
                  <c:v>35.520000000000003</c:v>
                </c:pt>
                <c:pt idx="55">
                  <c:v>36.44</c:v>
                </c:pt>
                <c:pt idx="56">
                  <c:v>35.4</c:v>
                </c:pt>
                <c:pt idx="57">
                  <c:v>35.24</c:v>
                </c:pt>
                <c:pt idx="58">
                  <c:v>112.28</c:v>
                </c:pt>
                <c:pt idx="59">
                  <c:v>38.06</c:v>
                </c:pt>
                <c:pt idx="60">
                  <c:v>71.22</c:v>
                </c:pt>
                <c:pt idx="61">
                  <c:v>105.48</c:v>
                </c:pt>
                <c:pt idx="62">
                  <c:v>71</c:v>
                </c:pt>
                <c:pt idx="63">
                  <c:v>77.400000000000006</c:v>
                </c:pt>
                <c:pt idx="64">
                  <c:v>34.4</c:v>
                </c:pt>
                <c:pt idx="65">
                  <c:v>70.56</c:v>
                </c:pt>
                <c:pt idx="66">
                  <c:v>69.039999999999992</c:v>
                </c:pt>
                <c:pt idx="67">
                  <c:v>108</c:v>
                </c:pt>
                <c:pt idx="68">
                  <c:v>34.880000000000003</c:v>
                </c:pt>
                <c:pt idx="69">
                  <c:v>70.97999999999999</c:v>
                </c:pt>
                <c:pt idx="70">
                  <c:v>72.64</c:v>
                </c:pt>
                <c:pt idx="71">
                  <c:v>35.36</c:v>
                </c:pt>
                <c:pt idx="72">
                  <c:v>68.5</c:v>
                </c:pt>
                <c:pt idx="73">
                  <c:v>38.36</c:v>
                </c:pt>
                <c:pt idx="74">
                  <c:v>73.02000000000001</c:v>
                </c:pt>
                <c:pt idx="75">
                  <c:v>114.32</c:v>
                </c:pt>
                <c:pt idx="76">
                  <c:v>36.46</c:v>
                </c:pt>
                <c:pt idx="77">
                  <c:v>71.92</c:v>
                </c:pt>
                <c:pt idx="78">
                  <c:v>74.16</c:v>
                </c:pt>
                <c:pt idx="79">
                  <c:v>74.52000000000001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5-4E19-A577-5D60E5CA731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95964992"/>
        <c:axId val="296472064"/>
      </c:lineChart>
      <c:catAx>
        <c:axId val="29596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472064"/>
        <c:crosses val="autoZero"/>
        <c:auto val="1"/>
        <c:lblAlgn val="ctr"/>
        <c:lblOffset val="100"/>
        <c:noMultiLvlLbl val="0"/>
      </c:catAx>
      <c:valAx>
        <c:axId val="29647206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9596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[LOADING STATMENT 2024-25 NEW.xlsx]TRIPS!PivotTable2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TRIPS!$B$3</c:f>
              <c:strCache>
                <c:ptCount val="1"/>
                <c:pt idx="0">
                  <c:v>Count of LR 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TRIPS!$A$4:$A$26</c:f>
              <c:strCache>
                <c:ptCount val="22"/>
                <c:pt idx="0">
                  <c:v>OD34S2615</c:v>
                </c:pt>
                <c:pt idx="1">
                  <c:v>OD34S6137</c:v>
                </c:pt>
                <c:pt idx="2">
                  <c:v>OD34S2666</c:v>
                </c:pt>
                <c:pt idx="3">
                  <c:v>OD04Q6761</c:v>
                </c:pt>
                <c:pt idx="4">
                  <c:v>OD04Q4123</c:v>
                </c:pt>
                <c:pt idx="5">
                  <c:v>OD04Q4178</c:v>
                </c:pt>
                <c:pt idx="6">
                  <c:v>OD04Q4173</c:v>
                </c:pt>
                <c:pt idx="7">
                  <c:v>OD34S2668</c:v>
                </c:pt>
                <c:pt idx="8">
                  <c:v>OD04Q4155</c:v>
                </c:pt>
                <c:pt idx="9">
                  <c:v>OD04Q4128</c:v>
                </c:pt>
                <c:pt idx="10">
                  <c:v>OD04Q4170</c:v>
                </c:pt>
                <c:pt idx="11">
                  <c:v>OD04Q4118</c:v>
                </c:pt>
                <c:pt idx="12">
                  <c:v>OD34S6508</c:v>
                </c:pt>
                <c:pt idx="13">
                  <c:v>OD04Q4139</c:v>
                </c:pt>
                <c:pt idx="14">
                  <c:v>OD34S2627</c:v>
                </c:pt>
                <c:pt idx="15">
                  <c:v>OD34S6139</c:v>
                </c:pt>
                <c:pt idx="16">
                  <c:v>OD04Q4126</c:v>
                </c:pt>
                <c:pt idx="17">
                  <c:v>OD34S6152</c:v>
                </c:pt>
                <c:pt idx="18">
                  <c:v>OD04Q6788</c:v>
                </c:pt>
                <c:pt idx="19">
                  <c:v>OD04Q4137</c:v>
                </c:pt>
                <c:pt idx="20">
                  <c:v>OD04Q4144</c:v>
                </c:pt>
                <c:pt idx="21">
                  <c:v>OD34S6127</c:v>
                </c:pt>
              </c:strCache>
            </c:strRef>
          </c:cat>
          <c:val>
            <c:numRef>
              <c:f>TRIPS!$B$4:$B$26</c:f>
              <c:numCache>
                <c:formatCode>General</c:formatCode>
                <c:ptCount val="22"/>
                <c:pt idx="0">
                  <c:v>202</c:v>
                </c:pt>
                <c:pt idx="1">
                  <c:v>202</c:v>
                </c:pt>
                <c:pt idx="2">
                  <c:v>191</c:v>
                </c:pt>
                <c:pt idx="3">
                  <c:v>178</c:v>
                </c:pt>
                <c:pt idx="4">
                  <c:v>177</c:v>
                </c:pt>
                <c:pt idx="5">
                  <c:v>173</c:v>
                </c:pt>
                <c:pt idx="6">
                  <c:v>167</c:v>
                </c:pt>
                <c:pt idx="7">
                  <c:v>164</c:v>
                </c:pt>
                <c:pt idx="8">
                  <c:v>158</c:v>
                </c:pt>
                <c:pt idx="9">
                  <c:v>158</c:v>
                </c:pt>
                <c:pt idx="10">
                  <c:v>150</c:v>
                </c:pt>
                <c:pt idx="11">
                  <c:v>146</c:v>
                </c:pt>
                <c:pt idx="12">
                  <c:v>140</c:v>
                </c:pt>
                <c:pt idx="13">
                  <c:v>126</c:v>
                </c:pt>
                <c:pt idx="14">
                  <c:v>125</c:v>
                </c:pt>
                <c:pt idx="15">
                  <c:v>115</c:v>
                </c:pt>
                <c:pt idx="16">
                  <c:v>111</c:v>
                </c:pt>
                <c:pt idx="17">
                  <c:v>102</c:v>
                </c:pt>
                <c:pt idx="18">
                  <c:v>91</c:v>
                </c:pt>
                <c:pt idx="19">
                  <c:v>87</c:v>
                </c:pt>
                <c:pt idx="20">
                  <c:v>61</c:v>
                </c:pt>
                <c:pt idx="21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29-43D9-8574-0C476FCA8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95090856"/>
        <c:axId val="295091240"/>
      </c:barChart>
      <c:lineChart>
        <c:grouping val="standard"/>
        <c:varyColors val="0"/>
        <c:ser>
          <c:idx val="1"/>
          <c:order val="1"/>
          <c:tx>
            <c:strRef>
              <c:f>TRIPS!$C$3</c:f>
              <c:strCache>
                <c:ptCount val="1"/>
                <c:pt idx="0">
                  <c:v>Sum of UNLOADING WT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TRIPS!$A$4:$A$26</c:f>
              <c:strCache>
                <c:ptCount val="22"/>
                <c:pt idx="0">
                  <c:v>OD34S2615</c:v>
                </c:pt>
                <c:pt idx="1">
                  <c:v>OD34S6137</c:v>
                </c:pt>
                <c:pt idx="2">
                  <c:v>OD34S2666</c:v>
                </c:pt>
                <c:pt idx="3">
                  <c:v>OD04Q6761</c:v>
                </c:pt>
                <c:pt idx="4">
                  <c:v>OD04Q4123</c:v>
                </c:pt>
                <c:pt idx="5">
                  <c:v>OD04Q4178</c:v>
                </c:pt>
                <c:pt idx="6">
                  <c:v>OD04Q4173</c:v>
                </c:pt>
                <c:pt idx="7">
                  <c:v>OD34S2668</c:v>
                </c:pt>
                <c:pt idx="8">
                  <c:v>OD04Q4155</c:v>
                </c:pt>
                <c:pt idx="9">
                  <c:v>OD04Q4128</c:v>
                </c:pt>
                <c:pt idx="10">
                  <c:v>OD04Q4170</c:v>
                </c:pt>
                <c:pt idx="11">
                  <c:v>OD04Q4118</c:v>
                </c:pt>
                <c:pt idx="12">
                  <c:v>OD34S6508</c:v>
                </c:pt>
                <c:pt idx="13">
                  <c:v>OD04Q4139</c:v>
                </c:pt>
                <c:pt idx="14">
                  <c:v>OD34S2627</c:v>
                </c:pt>
                <c:pt idx="15">
                  <c:v>OD34S6139</c:v>
                </c:pt>
                <c:pt idx="16">
                  <c:v>OD04Q4126</c:v>
                </c:pt>
                <c:pt idx="17">
                  <c:v>OD34S6152</c:v>
                </c:pt>
                <c:pt idx="18">
                  <c:v>OD04Q6788</c:v>
                </c:pt>
                <c:pt idx="19">
                  <c:v>OD04Q4137</c:v>
                </c:pt>
                <c:pt idx="20">
                  <c:v>OD04Q4144</c:v>
                </c:pt>
                <c:pt idx="21">
                  <c:v>OD34S6127</c:v>
                </c:pt>
              </c:strCache>
            </c:strRef>
          </c:cat>
          <c:val>
            <c:numRef>
              <c:f>TRIPS!$C$4:$C$26</c:f>
              <c:numCache>
                <c:formatCode>General</c:formatCode>
                <c:ptCount val="22"/>
                <c:pt idx="0">
                  <c:v>7303.92</c:v>
                </c:pt>
                <c:pt idx="1">
                  <c:v>7400.7799999999961</c:v>
                </c:pt>
                <c:pt idx="2">
                  <c:v>6871.5399999999981</c:v>
                </c:pt>
                <c:pt idx="3">
                  <c:v>6401.9000000000051</c:v>
                </c:pt>
                <c:pt idx="4">
                  <c:v>6435.1599999999962</c:v>
                </c:pt>
                <c:pt idx="5">
                  <c:v>6208.98</c:v>
                </c:pt>
                <c:pt idx="6">
                  <c:v>3899.2000000000007</c:v>
                </c:pt>
                <c:pt idx="7">
                  <c:v>5900.4000000000033</c:v>
                </c:pt>
                <c:pt idx="8">
                  <c:v>5704.3800000000028</c:v>
                </c:pt>
                <c:pt idx="9">
                  <c:v>3695.8199999999997</c:v>
                </c:pt>
                <c:pt idx="10">
                  <c:v>3513.64</c:v>
                </c:pt>
                <c:pt idx="11">
                  <c:v>5321.9600000000019</c:v>
                </c:pt>
                <c:pt idx="12">
                  <c:v>5114.159999999998</c:v>
                </c:pt>
                <c:pt idx="13">
                  <c:v>4582.1000000000013</c:v>
                </c:pt>
                <c:pt idx="14">
                  <c:v>4497.96</c:v>
                </c:pt>
                <c:pt idx="15">
                  <c:v>4202.5999999999985</c:v>
                </c:pt>
                <c:pt idx="16">
                  <c:v>4054.6200000000013</c:v>
                </c:pt>
                <c:pt idx="17">
                  <c:v>3694.0400000000009</c:v>
                </c:pt>
                <c:pt idx="18">
                  <c:v>3295.8599999999992</c:v>
                </c:pt>
                <c:pt idx="19">
                  <c:v>2018.5240000000001</c:v>
                </c:pt>
                <c:pt idx="20">
                  <c:v>1421.3400000000004</c:v>
                </c:pt>
                <c:pt idx="21">
                  <c:v>660.81999999999994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29-43D9-8574-0C476FCA8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5247400"/>
        <c:axId val="295091624"/>
      </c:lineChart>
      <c:catAx>
        <c:axId val="295090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091240"/>
        <c:crosses val="autoZero"/>
        <c:auto val="1"/>
        <c:lblAlgn val="ctr"/>
        <c:lblOffset val="100"/>
        <c:noMultiLvlLbl val="0"/>
      </c:catAx>
      <c:valAx>
        <c:axId val="295091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090856"/>
        <c:crosses val="autoZero"/>
        <c:crossBetween val="between"/>
      </c:valAx>
      <c:valAx>
        <c:axId val="2950916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247400"/>
        <c:crosses val="max"/>
        <c:crossBetween val="between"/>
      </c:valAx>
      <c:catAx>
        <c:axId val="2952474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950916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0</xdr:row>
      <xdr:rowOff>57150</xdr:rowOff>
    </xdr:from>
    <xdr:to>
      <xdr:col>8</xdr:col>
      <xdr:colOff>419100</xdr:colOff>
      <xdr:row>7</xdr:row>
      <xdr:rowOff>95250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DATE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81275" y="571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304800</xdr:colOff>
      <xdr:row>2</xdr:row>
      <xdr:rowOff>116206</xdr:rowOff>
    </xdr:to>
    <xdr:sp macro="" textlink="">
      <xdr:nvSpPr>
        <xdr:cNvPr id="2" name="AutoShape 1" descr="blob:https://web.whatsapp.com/021f4d63-d518-4a8b-a199-ea3e2b7a5fea">
          <a:extLst>
            <a:ext uri="{FF2B5EF4-FFF2-40B4-BE49-F238E27FC236}">
              <a16:creationId xmlns:a16="http://schemas.microsoft.com/office/drawing/2014/main" id="{F2409D85-A4EC-43F7-B1F8-C271C50E2B6D}"/>
            </a:ext>
          </a:extLst>
        </xdr:cNvPr>
        <xdr:cNvSpPr>
          <a:spLocks noChangeAspect="1" noChangeArrowheads="1"/>
        </xdr:cNvSpPr>
      </xdr:nvSpPr>
      <xdr:spPr bwMode="auto">
        <a:xfrm>
          <a:off x="2331720" y="419100"/>
          <a:ext cx="304800" cy="299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5</xdr:col>
      <xdr:colOff>0</xdr:colOff>
      <xdr:row>1</xdr:row>
      <xdr:rowOff>0</xdr:rowOff>
    </xdr:from>
    <xdr:ext cx="304800" cy="304800"/>
    <xdr:sp macro="" textlink="">
      <xdr:nvSpPr>
        <xdr:cNvPr id="3" name="AutoShape 1" descr="blob:https://web.whatsapp.com/021f4d63-d518-4a8b-a199-ea3e2b7a5fea">
          <a:extLst>
            <a:ext uri="{FF2B5EF4-FFF2-40B4-BE49-F238E27FC236}">
              <a16:creationId xmlns:a16="http://schemas.microsoft.com/office/drawing/2014/main" id="{517CA692-0A9F-4071-8949-EE85281D7E50}"/>
            </a:ext>
          </a:extLst>
        </xdr:cNvPr>
        <xdr:cNvSpPr>
          <a:spLocks noChangeAspect="1" noChangeArrowheads="1"/>
        </xdr:cNvSpPr>
      </xdr:nvSpPr>
      <xdr:spPr bwMode="auto">
        <a:xfrm>
          <a:off x="3528060" y="41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</xdr:row>
      <xdr:rowOff>0</xdr:rowOff>
    </xdr:from>
    <xdr:ext cx="304800" cy="308688"/>
    <xdr:sp macro="" textlink="">
      <xdr:nvSpPr>
        <xdr:cNvPr id="4" name="AutoShape 1" descr="blob:https://web.whatsapp.com/021f4d63-d518-4a8b-a199-ea3e2b7a5fea">
          <a:extLst>
            <a:ext uri="{FF2B5EF4-FFF2-40B4-BE49-F238E27FC236}">
              <a16:creationId xmlns:a16="http://schemas.microsoft.com/office/drawing/2014/main" id="{BC1F2C66-1788-4D17-A8D3-3241369F2F2C}"/>
            </a:ext>
          </a:extLst>
        </xdr:cNvPr>
        <xdr:cNvSpPr>
          <a:spLocks noChangeAspect="1" noChangeArrowheads="1"/>
        </xdr:cNvSpPr>
      </xdr:nvSpPr>
      <xdr:spPr bwMode="auto">
        <a:xfrm>
          <a:off x="3528060" y="419100"/>
          <a:ext cx="304800" cy="308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</xdr:row>
      <xdr:rowOff>0</xdr:rowOff>
    </xdr:from>
    <xdr:ext cx="304800" cy="304800"/>
    <xdr:sp macro="" textlink="">
      <xdr:nvSpPr>
        <xdr:cNvPr id="5" name="AutoShape 1" descr="blob:https://web.whatsapp.com/021f4d63-d518-4a8b-a199-ea3e2b7a5fea">
          <a:extLst>
            <a:ext uri="{FF2B5EF4-FFF2-40B4-BE49-F238E27FC236}">
              <a16:creationId xmlns:a16="http://schemas.microsoft.com/office/drawing/2014/main" id="{B1772A1F-1271-410F-B027-F18D9E476183}"/>
            </a:ext>
          </a:extLst>
        </xdr:cNvPr>
        <xdr:cNvSpPr>
          <a:spLocks noChangeAspect="1" noChangeArrowheads="1"/>
        </xdr:cNvSpPr>
      </xdr:nvSpPr>
      <xdr:spPr bwMode="auto">
        <a:xfrm>
          <a:off x="3528060" y="41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</xdr:row>
      <xdr:rowOff>0</xdr:rowOff>
    </xdr:from>
    <xdr:ext cx="304800" cy="308688"/>
    <xdr:sp macro="" textlink="">
      <xdr:nvSpPr>
        <xdr:cNvPr id="6" name="AutoShape 1" descr="blob:https://web.whatsapp.com/021f4d63-d518-4a8b-a199-ea3e2b7a5fea">
          <a:extLst>
            <a:ext uri="{FF2B5EF4-FFF2-40B4-BE49-F238E27FC236}">
              <a16:creationId xmlns:a16="http://schemas.microsoft.com/office/drawing/2014/main" id="{C6C6DE99-4121-4B79-9D1A-36D8473F1844}"/>
            </a:ext>
          </a:extLst>
        </xdr:cNvPr>
        <xdr:cNvSpPr>
          <a:spLocks noChangeAspect="1" noChangeArrowheads="1"/>
        </xdr:cNvSpPr>
      </xdr:nvSpPr>
      <xdr:spPr bwMode="auto">
        <a:xfrm>
          <a:off x="3528060" y="419100"/>
          <a:ext cx="304800" cy="308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</xdr:row>
      <xdr:rowOff>0</xdr:rowOff>
    </xdr:from>
    <xdr:ext cx="304800" cy="304800"/>
    <xdr:sp macro="" textlink="">
      <xdr:nvSpPr>
        <xdr:cNvPr id="7" name="AutoShape 1" descr="blob:https://web.whatsapp.com/021f4d63-d518-4a8b-a199-ea3e2b7a5fea">
          <a:extLst>
            <a:ext uri="{FF2B5EF4-FFF2-40B4-BE49-F238E27FC236}">
              <a16:creationId xmlns:a16="http://schemas.microsoft.com/office/drawing/2014/main" id="{CD06AC86-3E0A-4FAD-9BA8-2B14EF4842C7}"/>
            </a:ext>
          </a:extLst>
        </xdr:cNvPr>
        <xdr:cNvSpPr>
          <a:spLocks noChangeAspect="1" noChangeArrowheads="1"/>
        </xdr:cNvSpPr>
      </xdr:nvSpPr>
      <xdr:spPr bwMode="auto">
        <a:xfrm>
          <a:off x="3528060" y="41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</xdr:row>
      <xdr:rowOff>0</xdr:rowOff>
    </xdr:from>
    <xdr:ext cx="304800" cy="308688"/>
    <xdr:sp macro="" textlink="">
      <xdr:nvSpPr>
        <xdr:cNvPr id="8" name="AutoShape 1" descr="blob:https://web.whatsapp.com/021f4d63-d518-4a8b-a199-ea3e2b7a5fea">
          <a:extLst>
            <a:ext uri="{FF2B5EF4-FFF2-40B4-BE49-F238E27FC236}">
              <a16:creationId xmlns:a16="http://schemas.microsoft.com/office/drawing/2014/main" id="{C6CF5D32-D4FF-4BA0-B876-018292475173}"/>
            </a:ext>
          </a:extLst>
        </xdr:cNvPr>
        <xdr:cNvSpPr>
          <a:spLocks noChangeAspect="1" noChangeArrowheads="1"/>
        </xdr:cNvSpPr>
      </xdr:nvSpPr>
      <xdr:spPr bwMode="auto">
        <a:xfrm>
          <a:off x="3528060" y="419100"/>
          <a:ext cx="304800" cy="308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</xdr:row>
      <xdr:rowOff>0</xdr:rowOff>
    </xdr:from>
    <xdr:ext cx="304800" cy="304800"/>
    <xdr:sp macro="" textlink="">
      <xdr:nvSpPr>
        <xdr:cNvPr id="9" name="AutoShape 1" descr="blob:https://web.whatsapp.com/021f4d63-d518-4a8b-a199-ea3e2b7a5fea">
          <a:extLst>
            <a:ext uri="{FF2B5EF4-FFF2-40B4-BE49-F238E27FC236}">
              <a16:creationId xmlns:a16="http://schemas.microsoft.com/office/drawing/2014/main" id="{98B9207C-6687-4E18-A0B6-59CE5542BEEA}"/>
            </a:ext>
          </a:extLst>
        </xdr:cNvPr>
        <xdr:cNvSpPr>
          <a:spLocks noChangeAspect="1" noChangeArrowheads="1"/>
        </xdr:cNvSpPr>
      </xdr:nvSpPr>
      <xdr:spPr bwMode="auto">
        <a:xfrm>
          <a:off x="3528060" y="41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</xdr:row>
      <xdr:rowOff>0</xdr:rowOff>
    </xdr:from>
    <xdr:ext cx="304800" cy="308688"/>
    <xdr:sp macro="" textlink="">
      <xdr:nvSpPr>
        <xdr:cNvPr id="10" name="AutoShape 1" descr="blob:https://web.whatsapp.com/021f4d63-d518-4a8b-a199-ea3e2b7a5fea">
          <a:extLst>
            <a:ext uri="{FF2B5EF4-FFF2-40B4-BE49-F238E27FC236}">
              <a16:creationId xmlns:a16="http://schemas.microsoft.com/office/drawing/2014/main" id="{BC5CE20A-AD3A-4BD1-9B43-DDDC0462273C}"/>
            </a:ext>
          </a:extLst>
        </xdr:cNvPr>
        <xdr:cNvSpPr>
          <a:spLocks noChangeAspect="1" noChangeArrowheads="1"/>
        </xdr:cNvSpPr>
      </xdr:nvSpPr>
      <xdr:spPr bwMode="auto">
        <a:xfrm>
          <a:off x="3528060" y="419100"/>
          <a:ext cx="304800" cy="308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</xdr:row>
      <xdr:rowOff>0</xdr:rowOff>
    </xdr:from>
    <xdr:ext cx="304800" cy="304800"/>
    <xdr:sp macro="" textlink="">
      <xdr:nvSpPr>
        <xdr:cNvPr id="11" name="AutoShape 1" descr="blob:https://web.whatsapp.com/021f4d63-d518-4a8b-a199-ea3e2b7a5fea">
          <a:extLst>
            <a:ext uri="{FF2B5EF4-FFF2-40B4-BE49-F238E27FC236}">
              <a16:creationId xmlns:a16="http://schemas.microsoft.com/office/drawing/2014/main" id="{418A86A1-ED69-4C7F-9904-36B17EFC67F4}"/>
            </a:ext>
          </a:extLst>
        </xdr:cNvPr>
        <xdr:cNvSpPr>
          <a:spLocks noChangeAspect="1" noChangeArrowheads="1"/>
        </xdr:cNvSpPr>
      </xdr:nvSpPr>
      <xdr:spPr bwMode="auto">
        <a:xfrm>
          <a:off x="3528060" y="41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</xdr:row>
      <xdr:rowOff>0</xdr:rowOff>
    </xdr:from>
    <xdr:ext cx="304800" cy="308688"/>
    <xdr:sp macro="" textlink="">
      <xdr:nvSpPr>
        <xdr:cNvPr id="12" name="AutoShape 1" descr="blob:https://web.whatsapp.com/021f4d63-d518-4a8b-a199-ea3e2b7a5fea">
          <a:extLst>
            <a:ext uri="{FF2B5EF4-FFF2-40B4-BE49-F238E27FC236}">
              <a16:creationId xmlns:a16="http://schemas.microsoft.com/office/drawing/2014/main" id="{E392AC73-F72E-4478-9D5C-A4F790CB1603}"/>
            </a:ext>
          </a:extLst>
        </xdr:cNvPr>
        <xdr:cNvSpPr>
          <a:spLocks noChangeAspect="1" noChangeArrowheads="1"/>
        </xdr:cNvSpPr>
      </xdr:nvSpPr>
      <xdr:spPr bwMode="auto">
        <a:xfrm>
          <a:off x="3528060" y="419100"/>
          <a:ext cx="304800" cy="308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</xdr:row>
      <xdr:rowOff>0</xdr:rowOff>
    </xdr:from>
    <xdr:ext cx="304800" cy="304800"/>
    <xdr:sp macro="" textlink="">
      <xdr:nvSpPr>
        <xdr:cNvPr id="13" name="AutoShape 1" descr="blob:https://web.whatsapp.com/021f4d63-d518-4a8b-a199-ea3e2b7a5fea">
          <a:extLst>
            <a:ext uri="{FF2B5EF4-FFF2-40B4-BE49-F238E27FC236}">
              <a16:creationId xmlns:a16="http://schemas.microsoft.com/office/drawing/2014/main" id="{79A23E7B-DFE4-48DB-AD75-9C024FF51B75}"/>
            </a:ext>
          </a:extLst>
        </xdr:cNvPr>
        <xdr:cNvSpPr>
          <a:spLocks noChangeAspect="1" noChangeArrowheads="1"/>
        </xdr:cNvSpPr>
      </xdr:nvSpPr>
      <xdr:spPr bwMode="auto">
        <a:xfrm>
          <a:off x="3528060" y="41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</xdr:row>
      <xdr:rowOff>0</xdr:rowOff>
    </xdr:from>
    <xdr:ext cx="304800" cy="308688"/>
    <xdr:sp macro="" textlink="">
      <xdr:nvSpPr>
        <xdr:cNvPr id="14" name="AutoShape 1" descr="blob:https://web.whatsapp.com/021f4d63-d518-4a8b-a199-ea3e2b7a5fea">
          <a:extLst>
            <a:ext uri="{FF2B5EF4-FFF2-40B4-BE49-F238E27FC236}">
              <a16:creationId xmlns:a16="http://schemas.microsoft.com/office/drawing/2014/main" id="{703D8367-7B5C-4704-A31D-A1F68C8F4AD2}"/>
            </a:ext>
          </a:extLst>
        </xdr:cNvPr>
        <xdr:cNvSpPr>
          <a:spLocks noChangeAspect="1" noChangeArrowheads="1"/>
        </xdr:cNvSpPr>
      </xdr:nvSpPr>
      <xdr:spPr bwMode="auto">
        <a:xfrm>
          <a:off x="3528060" y="419100"/>
          <a:ext cx="304800" cy="308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</xdr:row>
      <xdr:rowOff>0</xdr:rowOff>
    </xdr:from>
    <xdr:ext cx="304800" cy="304800"/>
    <xdr:sp macro="" textlink="">
      <xdr:nvSpPr>
        <xdr:cNvPr id="15" name="AutoShape 1" descr="blob:https://web.whatsapp.com/021f4d63-d518-4a8b-a199-ea3e2b7a5fea">
          <a:extLst>
            <a:ext uri="{FF2B5EF4-FFF2-40B4-BE49-F238E27FC236}">
              <a16:creationId xmlns:a16="http://schemas.microsoft.com/office/drawing/2014/main" id="{669E6F3B-5B3C-4E1B-91BE-057EC1B86F8B}"/>
            </a:ext>
          </a:extLst>
        </xdr:cNvPr>
        <xdr:cNvSpPr>
          <a:spLocks noChangeAspect="1" noChangeArrowheads="1"/>
        </xdr:cNvSpPr>
      </xdr:nvSpPr>
      <xdr:spPr bwMode="auto">
        <a:xfrm>
          <a:off x="3528060" y="41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</xdr:row>
      <xdr:rowOff>0</xdr:rowOff>
    </xdr:from>
    <xdr:ext cx="304800" cy="308688"/>
    <xdr:sp macro="" textlink="">
      <xdr:nvSpPr>
        <xdr:cNvPr id="16" name="AutoShape 1" descr="blob:https://web.whatsapp.com/021f4d63-d518-4a8b-a199-ea3e2b7a5fea">
          <a:extLst>
            <a:ext uri="{FF2B5EF4-FFF2-40B4-BE49-F238E27FC236}">
              <a16:creationId xmlns:a16="http://schemas.microsoft.com/office/drawing/2014/main" id="{22D3DD4C-6D8C-45FB-A15F-EE4FF48C954A}"/>
            </a:ext>
          </a:extLst>
        </xdr:cNvPr>
        <xdr:cNvSpPr>
          <a:spLocks noChangeAspect="1" noChangeArrowheads="1"/>
        </xdr:cNvSpPr>
      </xdr:nvSpPr>
      <xdr:spPr bwMode="auto">
        <a:xfrm>
          <a:off x="3528060" y="419100"/>
          <a:ext cx="304800" cy="308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</xdr:row>
      <xdr:rowOff>0</xdr:rowOff>
    </xdr:from>
    <xdr:ext cx="304800" cy="304800"/>
    <xdr:sp macro="" textlink="">
      <xdr:nvSpPr>
        <xdr:cNvPr id="17" name="AutoShape 1" descr="blob:https://web.whatsapp.com/021f4d63-d518-4a8b-a199-ea3e2b7a5fea">
          <a:extLst>
            <a:ext uri="{FF2B5EF4-FFF2-40B4-BE49-F238E27FC236}">
              <a16:creationId xmlns:a16="http://schemas.microsoft.com/office/drawing/2014/main" id="{CFC4E46D-7589-43BF-BF57-978540B59095}"/>
            </a:ext>
          </a:extLst>
        </xdr:cNvPr>
        <xdr:cNvSpPr>
          <a:spLocks noChangeAspect="1" noChangeArrowheads="1"/>
        </xdr:cNvSpPr>
      </xdr:nvSpPr>
      <xdr:spPr bwMode="auto">
        <a:xfrm>
          <a:off x="3528060" y="41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</xdr:row>
      <xdr:rowOff>0</xdr:rowOff>
    </xdr:from>
    <xdr:ext cx="304800" cy="308688"/>
    <xdr:sp macro="" textlink="">
      <xdr:nvSpPr>
        <xdr:cNvPr id="18" name="AutoShape 1" descr="blob:https://web.whatsapp.com/021f4d63-d518-4a8b-a199-ea3e2b7a5fea">
          <a:extLst>
            <a:ext uri="{FF2B5EF4-FFF2-40B4-BE49-F238E27FC236}">
              <a16:creationId xmlns:a16="http://schemas.microsoft.com/office/drawing/2014/main" id="{6CA4C05F-9EB4-40A7-8A82-08C22E72A9C4}"/>
            </a:ext>
          </a:extLst>
        </xdr:cNvPr>
        <xdr:cNvSpPr>
          <a:spLocks noChangeAspect="1" noChangeArrowheads="1"/>
        </xdr:cNvSpPr>
      </xdr:nvSpPr>
      <xdr:spPr bwMode="auto">
        <a:xfrm>
          <a:off x="3528060" y="419100"/>
          <a:ext cx="304800" cy="308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</xdr:row>
      <xdr:rowOff>0</xdr:rowOff>
    </xdr:from>
    <xdr:ext cx="304800" cy="304800"/>
    <xdr:sp macro="" textlink="">
      <xdr:nvSpPr>
        <xdr:cNvPr id="19" name="AutoShape 1" descr="blob:https://web.whatsapp.com/021f4d63-d518-4a8b-a199-ea3e2b7a5fea">
          <a:extLst>
            <a:ext uri="{FF2B5EF4-FFF2-40B4-BE49-F238E27FC236}">
              <a16:creationId xmlns:a16="http://schemas.microsoft.com/office/drawing/2014/main" id="{8C6CFDBA-E79D-4786-83B8-B986F8B5FF1F}"/>
            </a:ext>
          </a:extLst>
        </xdr:cNvPr>
        <xdr:cNvSpPr>
          <a:spLocks noChangeAspect="1" noChangeArrowheads="1"/>
        </xdr:cNvSpPr>
      </xdr:nvSpPr>
      <xdr:spPr bwMode="auto">
        <a:xfrm>
          <a:off x="3528060" y="41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</xdr:row>
      <xdr:rowOff>0</xdr:rowOff>
    </xdr:from>
    <xdr:ext cx="304800" cy="308688"/>
    <xdr:sp macro="" textlink="">
      <xdr:nvSpPr>
        <xdr:cNvPr id="20" name="AutoShape 1" descr="blob:https://web.whatsapp.com/021f4d63-d518-4a8b-a199-ea3e2b7a5fea">
          <a:extLst>
            <a:ext uri="{FF2B5EF4-FFF2-40B4-BE49-F238E27FC236}">
              <a16:creationId xmlns:a16="http://schemas.microsoft.com/office/drawing/2014/main" id="{6B30CD46-2857-4F3A-85E2-D853938A35B6}"/>
            </a:ext>
          </a:extLst>
        </xdr:cNvPr>
        <xdr:cNvSpPr>
          <a:spLocks noChangeAspect="1" noChangeArrowheads="1"/>
        </xdr:cNvSpPr>
      </xdr:nvSpPr>
      <xdr:spPr bwMode="auto">
        <a:xfrm>
          <a:off x="3528060" y="419100"/>
          <a:ext cx="304800" cy="308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</xdr:row>
      <xdr:rowOff>0</xdr:rowOff>
    </xdr:from>
    <xdr:ext cx="304800" cy="304800"/>
    <xdr:sp macro="" textlink="">
      <xdr:nvSpPr>
        <xdr:cNvPr id="21" name="AutoShape 1" descr="blob:https://web.whatsapp.com/021f4d63-d518-4a8b-a199-ea3e2b7a5fea">
          <a:extLst>
            <a:ext uri="{FF2B5EF4-FFF2-40B4-BE49-F238E27FC236}">
              <a16:creationId xmlns:a16="http://schemas.microsoft.com/office/drawing/2014/main" id="{E5C56CBB-A146-4A98-84D6-38656444624B}"/>
            </a:ext>
          </a:extLst>
        </xdr:cNvPr>
        <xdr:cNvSpPr>
          <a:spLocks noChangeAspect="1" noChangeArrowheads="1"/>
        </xdr:cNvSpPr>
      </xdr:nvSpPr>
      <xdr:spPr bwMode="auto">
        <a:xfrm>
          <a:off x="3528060" y="41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</xdr:row>
      <xdr:rowOff>0</xdr:rowOff>
    </xdr:from>
    <xdr:ext cx="304800" cy="308688"/>
    <xdr:sp macro="" textlink="">
      <xdr:nvSpPr>
        <xdr:cNvPr id="22" name="AutoShape 1" descr="blob:https://web.whatsapp.com/021f4d63-d518-4a8b-a199-ea3e2b7a5fea">
          <a:extLst>
            <a:ext uri="{FF2B5EF4-FFF2-40B4-BE49-F238E27FC236}">
              <a16:creationId xmlns:a16="http://schemas.microsoft.com/office/drawing/2014/main" id="{4F08D46B-F336-4103-98A1-6127B7504709}"/>
            </a:ext>
          </a:extLst>
        </xdr:cNvPr>
        <xdr:cNvSpPr>
          <a:spLocks noChangeAspect="1" noChangeArrowheads="1"/>
        </xdr:cNvSpPr>
      </xdr:nvSpPr>
      <xdr:spPr bwMode="auto">
        <a:xfrm>
          <a:off x="3528060" y="419100"/>
          <a:ext cx="304800" cy="308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</xdr:row>
      <xdr:rowOff>0</xdr:rowOff>
    </xdr:from>
    <xdr:ext cx="304800" cy="304800"/>
    <xdr:sp macro="" textlink="">
      <xdr:nvSpPr>
        <xdr:cNvPr id="23" name="AutoShape 1" descr="blob:https://web.whatsapp.com/021f4d63-d518-4a8b-a199-ea3e2b7a5fea">
          <a:extLst>
            <a:ext uri="{FF2B5EF4-FFF2-40B4-BE49-F238E27FC236}">
              <a16:creationId xmlns:a16="http://schemas.microsoft.com/office/drawing/2014/main" id="{E3923F89-23EF-4D1A-98EB-9E6CD02DD7B2}"/>
            </a:ext>
          </a:extLst>
        </xdr:cNvPr>
        <xdr:cNvSpPr>
          <a:spLocks noChangeAspect="1" noChangeArrowheads="1"/>
        </xdr:cNvSpPr>
      </xdr:nvSpPr>
      <xdr:spPr bwMode="auto">
        <a:xfrm>
          <a:off x="3528060" y="41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</xdr:row>
      <xdr:rowOff>0</xdr:rowOff>
    </xdr:from>
    <xdr:ext cx="304800" cy="308688"/>
    <xdr:sp macro="" textlink="">
      <xdr:nvSpPr>
        <xdr:cNvPr id="24" name="AutoShape 1" descr="blob:https://web.whatsapp.com/021f4d63-d518-4a8b-a199-ea3e2b7a5fea">
          <a:extLst>
            <a:ext uri="{FF2B5EF4-FFF2-40B4-BE49-F238E27FC236}">
              <a16:creationId xmlns:a16="http://schemas.microsoft.com/office/drawing/2014/main" id="{7D63CA8D-C09F-43C1-A3C5-3F4F75897EBE}"/>
            </a:ext>
          </a:extLst>
        </xdr:cNvPr>
        <xdr:cNvSpPr>
          <a:spLocks noChangeAspect="1" noChangeArrowheads="1"/>
        </xdr:cNvSpPr>
      </xdr:nvSpPr>
      <xdr:spPr bwMode="auto">
        <a:xfrm>
          <a:off x="3528060" y="419100"/>
          <a:ext cx="304800" cy="308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</xdr:row>
      <xdr:rowOff>0</xdr:rowOff>
    </xdr:from>
    <xdr:ext cx="304800" cy="304800"/>
    <xdr:sp macro="" textlink="">
      <xdr:nvSpPr>
        <xdr:cNvPr id="25" name="AutoShape 1" descr="blob:https://web.whatsapp.com/021f4d63-d518-4a8b-a199-ea3e2b7a5fea">
          <a:extLst>
            <a:ext uri="{FF2B5EF4-FFF2-40B4-BE49-F238E27FC236}">
              <a16:creationId xmlns:a16="http://schemas.microsoft.com/office/drawing/2014/main" id="{B5DF99FD-BE20-4F97-B269-15BF25329C72}"/>
            </a:ext>
          </a:extLst>
        </xdr:cNvPr>
        <xdr:cNvSpPr>
          <a:spLocks noChangeAspect="1" noChangeArrowheads="1"/>
        </xdr:cNvSpPr>
      </xdr:nvSpPr>
      <xdr:spPr bwMode="auto">
        <a:xfrm>
          <a:off x="3528060" y="41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</xdr:row>
      <xdr:rowOff>0</xdr:rowOff>
    </xdr:from>
    <xdr:ext cx="304800" cy="308688"/>
    <xdr:sp macro="" textlink="">
      <xdr:nvSpPr>
        <xdr:cNvPr id="26" name="AutoShape 1" descr="blob:https://web.whatsapp.com/021f4d63-d518-4a8b-a199-ea3e2b7a5fea">
          <a:extLst>
            <a:ext uri="{FF2B5EF4-FFF2-40B4-BE49-F238E27FC236}">
              <a16:creationId xmlns:a16="http://schemas.microsoft.com/office/drawing/2014/main" id="{CECE012A-6094-4D47-A5C8-44A6949BA6FB}"/>
            </a:ext>
          </a:extLst>
        </xdr:cNvPr>
        <xdr:cNvSpPr>
          <a:spLocks noChangeAspect="1" noChangeArrowheads="1"/>
        </xdr:cNvSpPr>
      </xdr:nvSpPr>
      <xdr:spPr bwMode="auto">
        <a:xfrm>
          <a:off x="3528060" y="419100"/>
          <a:ext cx="304800" cy="308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</xdr:row>
      <xdr:rowOff>0</xdr:rowOff>
    </xdr:from>
    <xdr:ext cx="304800" cy="304800"/>
    <xdr:sp macro="" textlink="">
      <xdr:nvSpPr>
        <xdr:cNvPr id="27" name="AutoShape 1" descr="blob:https://web.whatsapp.com/021f4d63-d518-4a8b-a199-ea3e2b7a5fea">
          <a:extLst>
            <a:ext uri="{FF2B5EF4-FFF2-40B4-BE49-F238E27FC236}">
              <a16:creationId xmlns:a16="http://schemas.microsoft.com/office/drawing/2014/main" id="{202A3393-5057-485A-A28F-39559E8FE52E}"/>
            </a:ext>
          </a:extLst>
        </xdr:cNvPr>
        <xdr:cNvSpPr>
          <a:spLocks noChangeAspect="1" noChangeArrowheads="1"/>
        </xdr:cNvSpPr>
      </xdr:nvSpPr>
      <xdr:spPr bwMode="auto">
        <a:xfrm>
          <a:off x="3528060" y="41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</xdr:row>
      <xdr:rowOff>0</xdr:rowOff>
    </xdr:from>
    <xdr:ext cx="304800" cy="308688"/>
    <xdr:sp macro="" textlink="">
      <xdr:nvSpPr>
        <xdr:cNvPr id="28" name="AutoShape 1" descr="blob:https://web.whatsapp.com/021f4d63-d518-4a8b-a199-ea3e2b7a5fea">
          <a:extLst>
            <a:ext uri="{FF2B5EF4-FFF2-40B4-BE49-F238E27FC236}">
              <a16:creationId xmlns:a16="http://schemas.microsoft.com/office/drawing/2014/main" id="{BC2C59B7-A7E0-48CA-8051-D8C764F21743}"/>
            </a:ext>
          </a:extLst>
        </xdr:cNvPr>
        <xdr:cNvSpPr>
          <a:spLocks noChangeAspect="1" noChangeArrowheads="1"/>
        </xdr:cNvSpPr>
      </xdr:nvSpPr>
      <xdr:spPr bwMode="auto">
        <a:xfrm>
          <a:off x="3528060" y="419100"/>
          <a:ext cx="304800" cy="308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</xdr:row>
      <xdr:rowOff>0</xdr:rowOff>
    </xdr:from>
    <xdr:ext cx="304800" cy="304800"/>
    <xdr:sp macro="" textlink="">
      <xdr:nvSpPr>
        <xdr:cNvPr id="29" name="AutoShape 1" descr="blob:https://web.whatsapp.com/021f4d63-d518-4a8b-a199-ea3e2b7a5fea">
          <a:extLst>
            <a:ext uri="{FF2B5EF4-FFF2-40B4-BE49-F238E27FC236}">
              <a16:creationId xmlns:a16="http://schemas.microsoft.com/office/drawing/2014/main" id="{21238831-F8B6-4246-9DB0-118F7CF71EA0}"/>
            </a:ext>
          </a:extLst>
        </xdr:cNvPr>
        <xdr:cNvSpPr>
          <a:spLocks noChangeAspect="1" noChangeArrowheads="1"/>
        </xdr:cNvSpPr>
      </xdr:nvSpPr>
      <xdr:spPr bwMode="auto">
        <a:xfrm>
          <a:off x="3528060" y="41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</xdr:row>
      <xdr:rowOff>0</xdr:rowOff>
    </xdr:from>
    <xdr:ext cx="304800" cy="308688"/>
    <xdr:sp macro="" textlink="">
      <xdr:nvSpPr>
        <xdr:cNvPr id="30" name="AutoShape 1" descr="blob:https://web.whatsapp.com/021f4d63-d518-4a8b-a199-ea3e2b7a5fea">
          <a:extLst>
            <a:ext uri="{FF2B5EF4-FFF2-40B4-BE49-F238E27FC236}">
              <a16:creationId xmlns:a16="http://schemas.microsoft.com/office/drawing/2014/main" id="{C91686E2-EC86-4293-A8BB-0691FDAB6151}"/>
            </a:ext>
          </a:extLst>
        </xdr:cNvPr>
        <xdr:cNvSpPr>
          <a:spLocks noChangeAspect="1" noChangeArrowheads="1"/>
        </xdr:cNvSpPr>
      </xdr:nvSpPr>
      <xdr:spPr bwMode="auto">
        <a:xfrm>
          <a:off x="3528060" y="419100"/>
          <a:ext cx="304800" cy="308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</xdr:row>
      <xdr:rowOff>0</xdr:rowOff>
    </xdr:from>
    <xdr:ext cx="304800" cy="304800"/>
    <xdr:sp macro="" textlink="">
      <xdr:nvSpPr>
        <xdr:cNvPr id="31" name="AutoShape 1" descr="blob:https://web.whatsapp.com/021f4d63-d518-4a8b-a199-ea3e2b7a5fea">
          <a:extLst>
            <a:ext uri="{FF2B5EF4-FFF2-40B4-BE49-F238E27FC236}">
              <a16:creationId xmlns:a16="http://schemas.microsoft.com/office/drawing/2014/main" id="{5092CA35-81AE-4AA9-9DCE-09A26D7FC875}"/>
            </a:ext>
          </a:extLst>
        </xdr:cNvPr>
        <xdr:cNvSpPr>
          <a:spLocks noChangeAspect="1" noChangeArrowheads="1"/>
        </xdr:cNvSpPr>
      </xdr:nvSpPr>
      <xdr:spPr bwMode="auto">
        <a:xfrm>
          <a:off x="3528060" y="41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</xdr:row>
      <xdr:rowOff>0</xdr:rowOff>
    </xdr:from>
    <xdr:ext cx="304800" cy="308688"/>
    <xdr:sp macro="" textlink="">
      <xdr:nvSpPr>
        <xdr:cNvPr id="32" name="AutoShape 1" descr="blob:https://web.whatsapp.com/021f4d63-d518-4a8b-a199-ea3e2b7a5fea">
          <a:extLst>
            <a:ext uri="{FF2B5EF4-FFF2-40B4-BE49-F238E27FC236}">
              <a16:creationId xmlns:a16="http://schemas.microsoft.com/office/drawing/2014/main" id="{3DED9F6B-C75A-4494-93D3-1F5D02DF9736}"/>
            </a:ext>
          </a:extLst>
        </xdr:cNvPr>
        <xdr:cNvSpPr>
          <a:spLocks noChangeAspect="1" noChangeArrowheads="1"/>
        </xdr:cNvSpPr>
      </xdr:nvSpPr>
      <xdr:spPr bwMode="auto">
        <a:xfrm>
          <a:off x="3528060" y="419100"/>
          <a:ext cx="304800" cy="308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</xdr:row>
      <xdr:rowOff>0</xdr:rowOff>
    </xdr:from>
    <xdr:ext cx="304800" cy="304800"/>
    <xdr:sp macro="" textlink="">
      <xdr:nvSpPr>
        <xdr:cNvPr id="33" name="AutoShape 1" descr="blob:https://web.whatsapp.com/021f4d63-d518-4a8b-a199-ea3e2b7a5fea">
          <a:extLst>
            <a:ext uri="{FF2B5EF4-FFF2-40B4-BE49-F238E27FC236}">
              <a16:creationId xmlns:a16="http://schemas.microsoft.com/office/drawing/2014/main" id="{876B4C7E-3589-4F21-AF3F-64F05DF0020A}"/>
            </a:ext>
          </a:extLst>
        </xdr:cNvPr>
        <xdr:cNvSpPr>
          <a:spLocks noChangeAspect="1" noChangeArrowheads="1"/>
        </xdr:cNvSpPr>
      </xdr:nvSpPr>
      <xdr:spPr bwMode="auto">
        <a:xfrm>
          <a:off x="3528060" y="41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198120</xdr:colOff>
      <xdr:row>40</xdr:row>
      <xdr:rowOff>167640</xdr:rowOff>
    </xdr:from>
    <xdr:to>
      <xdr:col>17</xdr:col>
      <xdr:colOff>60960</xdr:colOff>
      <xdr:row>65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167873-D934-C562-BC6A-01884D58C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175260</xdr:colOff>
      <xdr:row>47</xdr:row>
      <xdr:rowOff>34290</xdr:rowOff>
    </xdr:from>
    <xdr:to>
      <xdr:col>13</xdr:col>
      <xdr:colOff>327660</xdr:colOff>
      <xdr:row>70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8A2AAA-9772-318F-4B0B-9B2334923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cer\Downloads\Driver%20allocation%202024-25%20APR%20&amp;%20MA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RIVER OUT"/>
      <sheetName val="DRIVER"/>
      <sheetName val="Driver allocation "/>
      <sheetName val="OLD &amp; NEW"/>
      <sheetName val="LUNCH &amp; DINNER"/>
      <sheetName val="OWNER"/>
      <sheetName val="DIESEL TIME REPORT"/>
      <sheetName val="SHIFT"/>
      <sheetName val="02.04.2024"/>
      <sheetName val="VEHICLE DOCUMENT DATE"/>
      <sheetName val="PRINT IT"/>
      <sheetName val="DRIVER (2)"/>
      <sheetName val="Driver allocation 2024-25 APR &amp;"/>
    </sheetNames>
    <sheetDataSet>
      <sheetData sheetId="0" refreshError="1"/>
      <sheetData sheetId="1"/>
      <sheetData sheetId="2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28.521844675925" createdVersion="5" refreshedVersion="5" minRefreshableVersion="3" recordCount="3042" xr:uid="{00000000-000A-0000-FFFF-FFFF00000000}">
  <cacheSource type="worksheet">
    <worksheetSource name="UTK"/>
  </cacheSource>
  <cacheFields count="21">
    <cacheField name="SL NO" numFmtId="0">
      <sharedItems containsSemiMixedTypes="0" containsString="0" containsNumber="1" containsInteger="1" minValue="1" maxValue="745"/>
    </cacheField>
    <cacheField name="ID" numFmtId="0">
      <sharedItems/>
    </cacheField>
    <cacheField name="DATE" numFmtId="14">
      <sharedItems containsSemiMixedTypes="0" containsNonDate="0" containsDate="1" containsString="0" minDate="2023-04-01T00:00:00" maxDate="2024-08-24T00:00:00" count="228"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1T00:00:00"/>
        <d v="2024-08-01T00:00:00"/>
        <d v="2024-08-02T00:00:00"/>
        <d v="2024-08-03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2T00:00:00"/>
        <d v="2024-08-23T00:00:00"/>
        <d v="2023-05-05T00:00:00" u="1"/>
        <d v="2023-04-20T00:00:00" u="1"/>
        <d v="2023-05-01T00:00:00" u="1"/>
        <d v="2023-04-16T00:00:00" u="1"/>
        <d v="2023-04-12T00:00:00" u="1"/>
        <d v="2023-06-29T00:00:00" u="1"/>
        <d v="2023-04-08T00:00:00" u="1"/>
        <d v="2023-06-25T00:00:00" u="1"/>
        <d v="2023-04-04T00:00:00" u="1"/>
        <d v="2023-06-21T00:00:00" u="1"/>
        <d v="2023-07-02T00:00:00" u="1"/>
        <d v="2023-06-17T00:00:00" u="1"/>
        <d v="2023-06-13T00:00:00" u="1"/>
        <d v="2023-05-28T00:00:00" u="1"/>
        <d v="2023-06-09T00:00:00" u="1"/>
        <d v="2023-05-24T00:00:00" u="1"/>
        <d v="2023-06-05T00:00:00" u="1"/>
        <d v="2023-05-20T00:00:00" u="1"/>
        <d v="2023-06-01T00:00:00" u="1"/>
        <d v="2023-05-16T00:00:00" u="1"/>
        <d v="2023-05-12T00:00:00" u="1"/>
        <d v="2023-04-27T00:00:00" u="1"/>
        <d v="2023-04-23T00:00:00" u="1"/>
        <d v="2023-05-04T00:00:00" u="1"/>
        <d v="2023-04-19T00:00:00" u="1"/>
        <d v="2023-04-15T00:00:00" u="1"/>
        <d v="2023-04-11T00:00:00" u="1"/>
        <d v="2023-06-28T00:00:00" u="1"/>
        <d v="2023-04-07T00:00:00" u="1"/>
        <d v="2023-06-24T00:00:00" u="1"/>
        <d v="2023-04-03T00:00:00" u="1"/>
        <d v="2023-07-05T00:00:00" u="1"/>
        <d v="2023-06-20T00:00:00" u="1"/>
        <d v="2023-07-01T00:00:00" u="1"/>
        <d v="2023-06-16T00:00:00" u="1"/>
        <d v="2023-05-31T00:00:00" u="1"/>
        <d v="2023-06-12T00:00:00" u="1"/>
        <d v="2023-05-27T00:00:00" u="1"/>
        <d v="2023-06-08T00:00:00" u="1"/>
        <d v="2023-05-23T00:00:00" u="1"/>
        <d v="2023-06-04T00:00:00" u="1"/>
        <d v="2023-05-19T00:00:00" u="1"/>
        <d v="2023-05-15T00:00:00" u="1"/>
        <d v="2023-04-30T00:00:00" u="1"/>
        <d v="2023-05-11T00:00:00" u="1"/>
        <d v="2023-04-26T00:00:00" u="1"/>
        <d v="2023-05-07T00:00:00" u="1"/>
        <d v="2023-04-22T00:00:00" u="1"/>
        <d v="2023-05-03T00:00:00" u="1"/>
        <d v="2023-04-18T00:00:00" u="1"/>
        <d v="2023-04-14T00:00:00" u="1"/>
        <d v="2023-04-10T00:00:00" u="1"/>
        <d v="2023-06-27T00:00:00" u="1"/>
        <d v="2023-04-06T00:00:00" u="1"/>
        <d v="2023-06-23T00:00:00" u="1"/>
        <d v="2023-04-02T00:00:00" u="1"/>
        <d v="2023-07-04T00:00:00" u="1"/>
        <d v="2023-06-19T00:00:00" u="1"/>
        <d v="2023-06-15T00:00:00" u="1"/>
        <d v="2023-05-30T00:00:00" u="1"/>
        <d v="2023-06-11T00:00:00" u="1"/>
        <d v="2023-05-26T00:00:00" u="1"/>
        <d v="2023-06-07T00:00:00" u="1"/>
        <d v="2023-05-22T00:00:00" u="1"/>
        <d v="2023-06-03T00:00:00" u="1"/>
        <d v="2023-05-18T00:00:00" u="1"/>
        <d v="2023-05-14T00:00:00" u="1"/>
        <d v="2023-04-29T00:00:00" u="1"/>
        <d v="2023-04-25T00:00:00" u="1"/>
        <d v="2023-05-06T00:00:00" u="1"/>
        <d v="2023-04-21T00:00:00" u="1"/>
        <d v="2023-05-02T00:00:00" u="1"/>
        <d v="2023-04-17T00:00:00" u="1"/>
        <d v="2023-04-13T00:00:00" u="1"/>
        <d v="2023-06-30T00:00:00" u="1"/>
        <d v="2023-04-09T00:00:00" u="1"/>
        <d v="2023-06-26T00:00:00" u="1"/>
        <d v="2023-04-05T00:00:00" u="1"/>
        <d v="2023-06-22T00:00:00" u="1"/>
        <d v="2023-04-01T00:00:00" u="1"/>
        <d v="2023-07-03T00:00:00" u="1"/>
        <d v="2023-06-18T00:00:00" u="1"/>
        <d v="2023-06-14T00:00:00" u="1"/>
        <d v="2023-05-29T00:00:00" u="1"/>
        <d v="2023-06-10T00:00:00" u="1"/>
        <d v="2023-05-25T00:00:00" u="1"/>
        <d v="2023-06-06T00:00:00" u="1"/>
        <d v="2023-05-21T00:00:00" u="1"/>
        <d v="2023-06-02T00:00:00" u="1"/>
        <d v="2023-05-17T00:00:00" u="1"/>
        <d v="2023-05-13T00:00:00" u="1"/>
        <d v="2023-04-28T00:00:00" u="1"/>
        <d v="2023-04-24T00:00:00" u="1"/>
      </sharedItems>
    </cacheField>
    <cacheField name="LR NO" numFmtId="0">
      <sharedItems containsSemiMixedTypes="0" containsString="0" containsNumber="1" containsInteger="1" minValue="29765" maxValue="64994" count="3042">
        <n v="54915"/>
        <n v="54916"/>
        <n v="54917"/>
        <n v="54918"/>
        <n v="54919"/>
        <n v="54920"/>
        <n v="54921"/>
        <n v="54922"/>
        <n v="54923"/>
        <n v="54924"/>
        <n v="54925"/>
        <n v="54926"/>
        <n v="54927"/>
        <n v="54928"/>
        <n v="54929"/>
        <n v="54930"/>
        <n v="54931"/>
        <n v="54932"/>
        <n v="54933"/>
        <n v="54934"/>
        <n v="54935"/>
        <n v="54936"/>
        <n v="54937"/>
        <n v="54938"/>
        <n v="54939"/>
        <n v="54940"/>
        <n v="54941"/>
        <n v="54942"/>
        <n v="54943"/>
        <n v="54944"/>
        <n v="54945"/>
        <n v="54946"/>
        <n v="54947"/>
        <n v="54948"/>
        <n v="54949"/>
        <n v="54950"/>
        <n v="54951"/>
        <n v="54952"/>
        <n v="54953"/>
        <n v="54954"/>
        <n v="54955"/>
        <n v="54956"/>
        <n v="54957"/>
        <n v="54958"/>
        <n v="54959"/>
        <n v="54960"/>
        <n v="54961"/>
        <n v="54962"/>
        <n v="54963"/>
        <n v="54964"/>
        <n v="54965"/>
        <n v="54966"/>
        <n v="54967"/>
        <n v="54968"/>
        <n v="54969"/>
        <n v="54970"/>
        <n v="54971"/>
        <n v="54972"/>
        <n v="54973"/>
        <n v="54974"/>
        <n v="54975"/>
        <n v="54976"/>
        <n v="54977"/>
        <n v="54978"/>
        <n v="54979"/>
        <n v="54981"/>
        <n v="54982"/>
        <n v="54983"/>
        <n v="54984"/>
        <n v="54985"/>
        <n v="54986"/>
        <n v="54987"/>
        <n v="54988"/>
        <n v="54989"/>
        <n v="54990"/>
        <n v="54991"/>
        <n v="54992"/>
        <n v="54993"/>
        <n v="54994"/>
        <n v="54995"/>
        <n v="54996"/>
        <n v="54997"/>
        <n v="54998"/>
        <n v="54999"/>
        <n v="55000"/>
        <n v="34001"/>
        <n v="34002"/>
        <n v="34003"/>
        <n v="34004"/>
        <n v="34005"/>
        <n v="34006"/>
        <n v="34007"/>
        <n v="34008"/>
        <n v="34009"/>
        <n v="34010"/>
        <n v="34011"/>
        <n v="34012"/>
        <n v="34013"/>
        <n v="34014"/>
        <n v="34015"/>
        <n v="34016"/>
        <n v="34017"/>
        <n v="34018"/>
        <n v="34019"/>
        <n v="34020"/>
        <n v="34021"/>
        <n v="34022"/>
        <n v="34023"/>
        <n v="34024"/>
        <n v="34025"/>
        <n v="34026"/>
        <n v="34027"/>
        <n v="34028"/>
        <n v="34029"/>
        <n v="34030"/>
        <n v="34031"/>
        <n v="34032"/>
        <n v="34033"/>
        <n v="34034"/>
        <n v="34035"/>
        <n v="34036"/>
        <n v="34037"/>
        <n v="34039"/>
        <n v="34040"/>
        <n v="34041"/>
        <n v="34042"/>
        <n v="34043"/>
        <n v="34044"/>
        <n v="34045"/>
        <n v="34046"/>
        <n v="34047"/>
        <n v="34048"/>
        <n v="34049"/>
        <n v="34050"/>
        <n v="34051"/>
        <n v="34052"/>
        <n v="34053"/>
        <n v="34054"/>
        <n v="34055"/>
        <n v="34056"/>
        <n v="34057"/>
        <n v="34058"/>
        <n v="34059"/>
        <n v="34060"/>
        <n v="34061"/>
        <n v="34062"/>
        <n v="34063"/>
        <n v="34064"/>
        <n v="34065"/>
        <n v="34066"/>
        <n v="34067"/>
        <n v="34068"/>
        <n v="34069"/>
        <n v="34070"/>
        <n v="34071"/>
        <n v="34072"/>
        <n v="34073"/>
        <n v="34074"/>
        <n v="34075"/>
        <n v="34076"/>
        <n v="34077"/>
        <n v="34078"/>
        <n v="34079"/>
        <n v="34080"/>
        <n v="34081"/>
        <n v="34082"/>
        <n v="34083"/>
        <n v="34084"/>
        <n v="34085"/>
        <n v="34086"/>
        <n v="34087"/>
        <n v="34088"/>
        <n v="34089"/>
        <n v="34090"/>
        <n v="34091"/>
        <n v="34092"/>
        <n v="34093"/>
        <n v="34094"/>
        <n v="34095"/>
        <n v="34096"/>
        <n v="34097"/>
        <n v="34098"/>
        <n v="34099"/>
        <n v="34100"/>
        <n v="34101"/>
        <n v="34102"/>
        <n v="34103"/>
        <n v="34104"/>
        <n v="34105"/>
        <n v="34106"/>
        <n v="34107"/>
        <n v="34108"/>
        <n v="34109"/>
        <n v="34110"/>
        <n v="34111"/>
        <n v="34112"/>
        <n v="34113"/>
        <n v="34114"/>
        <n v="34115"/>
        <n v="34116"/>
        <n v="34117"/>
        <n v="34118"/>
        <n v="34119"/>
        <n v="34120"/>
        <n v="34121"/>
        <n v="34122"/>
        <n v="34123"/>
        <n v="34124"/>
        <n v="34125"/>
        <n v="34126"/>
        <n v="34127"/>
        <n v="34128"/>
        <n v="34129"/>
        <n v="34130"/>
        <n v="34131"/>
        <n v="34132"/>
        <n v="34133"/>
        <n v="34134"/>
        <n v="34135"/>
        <n v="34136"/>
        <n v="34137"/>
        <n v="34138"/>
        <n v="34139"/>
        <n v="34140"/>
        <n v="34141"/>
        <n v="34142"/>
        <n v="34143"/>
        <n v="34144"/>
        <n v="34145"/>
        <n v="34146"/>
        <n v="34147"/>
        <n v="34148"/>
        <n v="34149"/>
        <n v="34150"/>
        <n v="34151"/>
        <n v="34152"/>
        <n v="34153"/>
        <n v="34154"/>
        <n v="34155"/>
        <n v="34156"/>
        <n v="34157"/>
        <n v="34158"/>
        <n v="34159"/>
        <n v="34160"/>
        <n v="34161"/>
        <n v="34162"/>
        <n v="34163"/>
        <n v="34164"/>
        <n v="34165"/>
        <n v="34166"/>
        <n v="34167"/>
        <n v="34168"/>
        <n v="34169"/>
        <n v="34170"/>
        <n v="34171"/>
        <n v="34172"/>
        <n v="34173"/>
        <n v="34174"/>
        <n v="34175"/>
        <n v="34176"/>
        <n v="34177"/>
        <n v="34178"/>
        <n v="34179"/>
        <n v="34180"/>
        <n v="34181"/>
        <n v="34182"/>
        <n v="34183"/>
        <n v="34184"/>
        <n v="34185"/>
        <n v="34186"/>
        <n v="34187"/>
        <n v="34188"/>
        <n v="34189"/>
        <n v="34190"/>
        <n v="34191"/>
        <n v="34192"/>
        <n v="34193"/>
        <n v="34194"/>
        <n v="34195"/>
        <n v="34196"/>
        <n v="34197"/>
        <n v="34198"/>
        <n v="34199"/>
        <n v="34200"/>
        <n v="34201"/>
        <n v="34202"/>
        <n v="34203"/>
        <n v="34204"/>
        <n v="34205"/>
        <n v="34206"/>
        <n v="34207"/>
        <n v="34208"/>
        <n v="34209"/>
        <n v="34210"/>
        <n v="34211"/>
        <n v="34212"/>
        <n v="34213"/>
        <n v="34214"/>
        <n v="34215"/>
        <n v="34216"/>
        <n v="34217"/>
        <n v="34218"/>
        <n v="34219"/>
        <n v="34220"/>
        <n v="34221"/>
        <n v="34222"/>
        <n v="34223"/>
        <n v="34224"/>
        <n v="34225"/>
        <n v="34226"/>
        <n v="34227"/>
        <n v="34228"/>
        <n v="34229"/>
        <n v="34230"/>
        <n v="34231"/>
        <n v="34232"/>
        <n v="34233"/>
        <n v="34234"/>
        <n v="34235"/>
        <n v="34236"/>
        <n v="34237"/>
        <n v="34238"/>
        <n v="34239"/>
        <n v="34240"/>
        <n v="34241"/>
        <n v="34242"/>
        <n v="34243"/>
        <n v="34244"/>
        <n v="34245"/>
        <n v="34246"/>
        <n v="34247"/>
        <n v="34248"/>
        <n v="34249"/>
        <n v="34250"/>
        <n v="34251"/>
        <n v="34252"/>
        <n v="34254"/>
        <n v="34255"/>
        <n v="34256"/>
        <n v="34257"/>
        <n v="34258"/>
        <n v="34259"/>
        <n v="34260"/>
        <n v="34261"/>
        <n v="34262"/>
        <n v="34263"/>
        <n v="34264"/>
        <n v="34265"/>
        <n v="34266"/>
        <n v="34267"/>
        <n v="34268"/>
        <n v="34269"/>
        <n v="34270"/>
        <n v="34271"/>
        <n v="34272"/>
        <n v="34273"/>
        <n v="34274"/>
        <n v="34275"/>
        <n v="34276"/>
        <n v="34277"/>
        <n v="34278"/>
        <n v="34279"/>
        <n v="34280"/>
        <n v="34281"/>
        <n v="34282"/>
        <n v="34283"/>
        <n v="34284"/>
        <n v="34285"/>
        <n v="34286"/>
        <n v="34287"/>
        <n v="34288"/>
        <n v="34289"/>
        <n v="34290"/>
        <n v="34291"/>
        <n v="34292"/>
        <n v="34293"/>
        <n v="34294"/>
        <n v="34295"/>
        <n v="34296"/>
        <n v="34297"/>
        <n v="34298"/>
        <n v="34299"/>
        <n v="34300"/>
        <n v="34301"/>
        <n v="34302"/>
        <n v="34303"/>
        <n v="34304"/>
        <n v="34305"/>
        <n v="34306"/>
        <n v="34307"/>
        <n v="34308"/>
        <n v="34309"/>
        <n v="34310"/>
        <n v="34311"/>
        <n v="34312"/>
        <n v="34313"/>
        <n v="34314"/>
        <n v="34315"/>
        <n v="34316"/>
        <n v="34317"/>
        <n v="34318"/>
        <n v="34319"/>
        <n v="34320"/>
        <n v="34321"/>
        <n v="34322"/>
        <n v="34323"/>
        <n v="34324"/>
        <n v="34325"/>
        <n v="34326"/>
        <n v="34327"/>
        <n v="34328"/>
        <n v="34329"/>
        <n v="34330"/>
        <n v="34331"/>
        <n v="34332"/>
        <n v="34333"/>
        <n v="34334"/>
        <n v="34335"/>
        <n v="34336"/>
        <n v="34337"/>
        <n v="34338"/>
        <n v="34339"/>
        <n v="34340"/>
        <n v="34341"/>
        <n v="34342"/>
        <n v="34343"/>
        <n v="34344"/>
        <n v="34345"/>
        <n v="34346"/>
        <n v="34347"/>
        <n v="34348"/>
        <n v="34349"/>
        <n v="34350"/>
        <n v="34351"/>
        <n v="34352"/>
        <n v="34353"/>
        <n v="34354"/>
        <n v="34355"/>
        <n v="34356"/>
        <n v="34357"/>
        <n v="34358"/>
        <n v="34359"/>
        <n v="34360"/>
        <n v="34361"/>
        <n v="34362"/>
        <n v="34363"/>
        <n v="34364"/>
        <n v="34365"/>
        <n v="34366"/>
        <n v="34367"/>
        <n v="34368"/>
        <n v="34369"/>
        <n v="34370"/>
        <n v="34371"/>
        <n v="34372"/>
        <n v="34373"/>
        <n v="34374"/>
        <n v="34375"/>
        <n v="34376"/>
        <n v="34377"/>
        <n v="34378"/>
        <n v="34379"/>
        <n v="34380"/>
        <n v="34381"/>
        <n v="34382"/>
        <n v="34383"/>
        <n v="34384"/>
        <n v="34385"/>
        <n v="34386"/>
        <n v="34387"/>
        <n v="34388"/>
        <n v="34389"/>
        <n v="34390"/>
        <n v="34391"/>
        <n v="34392"/>
        <n v="34393"/>
        <n v="34394"/>
        <n v="34395"/>
        <n v="34396"/>
        <n v="34397"/>
        <n v="34398"/>
        <n v="34399"/>
        <n v="34400"/>
        <n v="34401"/>
        <n v="34402"/>
        <n v="34403"/>
        <n v="34404"/>
        <n v="34405"/>
        <n v="34406"/>
        <n v="34407"/>
        <n v="34408"/>
        <n v="34409"/>
        <n v="34410"/>
        <n v="34411"/>
        <n v="34412"/>
        <n v="34413"/>
        <n v="34414"/>
        <n v="34415"/>
        <n v="34416"/>
        <n v="34417"/>
        <n v="34418"/>
        <n v="34419"/>
        <n v="34420"/>
        <n v="34421"/>
        <n v="34422"/>
        <n v="34423"/>
        <n v="34424"/>
        <n v="34425"/>
        <n v="34426"/>
        <n v="34427"/>
        <n v="34428"/>
        <n v="34429"/>
        <n v="34430"/>
        <n v="34431"/>
        <n v="34432"/>
        <n v="34433"/>
        <n v="34434"/>
        <n v="34435"/>
        <n v="34436"/>
        <n v="34437"/>
        <n v="34438"/>
        <n v="34439"/>
        <n v="34440"/>
        <n v="34441"/>
        <n v="34442"/>
        <n v="34443"/>
        <n v="34444"/>
        <n v="34445"/>
        <n v="34446"/>
        <n v="34447"/>
        <n v="34448"/>
        <n v="34449"/>
        <n v="34450"/>
        <n v="34451"/>
        <n v="34452"/>
        <n v="34453"/>
        <n v="34454"/>
        <n v="34455"/>
        <n v="34456"/>
        <n v="34457"/>
        <n v="34458"/>
        <n v="34459"/>
        <n v="34460"/>
        <n v="34461"/>
        <n v="34462"/>
        <n v="34463"/>
        <n v="34464"/>
        <n v="34465"/>
        <n v="34466"/>
        <n v="34467"/>
        <n v="34468"/>
        <n v="34469"/>
        <n v="34470"/>
        <n v="34471"/>
        <n v="34472"/>
        <n v="34473"/>
        <n v="34474"/>
        <n v="34475"/>
        <n v="34476"/>
        <n v="34477"/>
        <n v="34478"/>
        <n v="34479"/>
        <n v="34480"/>
        <n v="34481"/>
        <n v="34482"/>
        <n v="34483"/>
        <n v="34484"/>
        <n v="34485"/>
        <n v="34486"/>
        <n v="34487"/>
        <n v="34488"/>
        <n v="34489"/>
        <n v="34490"/>
        <n v="34491"/>
        <n v="34492"/>
        <n v="34493"/>
        <n v="34494"/>
        <n v="34495"/>
        <n v="34496"/>
        <n v="34497"/>
        <n v="34498"/>
        <n v="34499"/>
        <n v="34500"/>
        <n v="34501"/>
        <n v="34502"/>
        <n v="34503"/>
        <n v="34504"/>
        <n v="34505"/>
        <n v="34506"/>
        <n v="34507"/>
        <n v="34508"/>
        <n v="34509"/>
        <n v="34510"/>
        <n v="34511"/>
        <n v="34512"/>
        <n v="34513"/>
        <n v="34514"/>
        <n v="34515"/>
        <n v="34516"/>
        <n v="34517"/>
        <n v="34518"/>
        <n v="34519"/>
        <n v="34520"/>
        <n v="34521"/>
        <n v="34522"/>
        <n v="34523"/>
        <n v="34524"/>
        <n v="34525"/>
        <n v="34526"/>
        <n v="34527"/>
        <n v="34528"/>
        <n v="34529"/>
        <n v="34531"/>
        <n v="34532"/>
        <n v="34533"/>
        <n v="34534"/>
        <n v="34535"/>
        <n v="34536"/>
        <n v="34537"/>
        <n v="34538"/>
        <n v="34539"/>
        <n v="34540"/>
        <n v="34541"/>
        <n v="34542"/>
        <n v="34543"/>
        <n v="34544"/>
        <n v="34545"/>
        <n v="34546"/>
        <n v="34547"/>
        <n v="34548"/>
        <n v="34549"/>
        <n v="34550"/>
        <n v="34551"/>
        <n v="34552"/>
        <n v="34553"/>
        <n v="34554"/>
        <n v="34555"/>
        <n v="34556"/>
        <n v="34558"/>
        <n v="34559"/>
        <n v="34560"/>
        <n v="34561"/>
        <n v="34562"/>
        <n v="34563"/>
        <n v="34564"/>
        <n v="34565"/>
        <n v="34566"/>
        <n v="34567"/>
        <n v="34568"/>
        <n v="34569"/>
        <n v="34570"/>
        <n v="34571"/>
        <n v="34572"/>
        <n v="34573"/>
        <n v="34574"/>
        <n v="34575"/>
        <n v="34576"/>
        <n v="34577"/>
        <n v="34578"/>
        <n v="34579"/>
        <n v="34580"/>
        <n v="34581"/>
        <n v="34582"/>
        <n v="34583"/>
        <n v="34584"/>
        <n v="34585"/>
        <n v="34586"/>
        <n v="34587"/>
        <n v="34588"/>
        <n v="34589"/>
        <n v="34590"/>
        <n v="34591"/>
        <n v="34592"/>
        <n v="34593"/>
        <n v="34594"/>
        <n v="34595"/>
        <n v="34596"/>
        <n v="34597"/>
        <n v="34598"/>
        <n v="34599"/>
        <n v="34600"/>
        <n v="34601"/>
        <n v="34602"/>
        <n v="34603"/>
        <n v="34604"/>
        <n v="34605"/>
        <n v="34606"/>
        <n v="34607"/>
        <n v="34608"/>
        <n v="34609"/>
        <n v="34610"/>
        <n v="34611"/>
        <n v="34612"/>
        <n v="34613"/>
        <n v="34614"/>
        <n v="34615"/>
        <n v="34616"/>
        <n v="34617"/>
        <n v="34618"/>
        <n v="34619"/>
        <n v="34620"/>
        <n v="34621"/>
        <n v="34622"/>
        <n v="34623"/>
        <n v="34624"/>
        <n v="34625"/>
        <n v="34626"/>
        <n v="34627"/>
        <n v="34628"/>
        <n v="34629"/>
        <n v="34630"/>
        <n v="34631"/>
        <n v="34632"/>
        <n v="34633"/>
        <n v="34634"/>
        <n v="34635"/>
        <n v="34636"/>
        <n v="34637"/>
        <n v="34638"/>
        <n v="34639"/>
        <n v="34640"/>
        <n v="34641"/>
        <n v="34642"/>
        <n v="34644"/>
        <n v="34645"/>
        <n v="34646"/>
        <n v="34647"/>
        <n v="34648"/>
        <n v="34650"/>
        <n v="34651"/>
        <n v="34652"/>
        <n v="34653"/>
        <n v="34654"/>
        <n v="34655"/>
        <n v="34656"/>
        <n v="34657"/>
        <n v="34658"/>
        <n v="34659"/>
        <n v="34660"/>
        <n v="34661"/>
        <n v="34662"/>
        <n v="34663"/>
        <n v="34664"/>
        <n v="34665"/>
        <n v="34666"/>
        <n v="34667"/>
        <n v="34668"/>
        <n v="34669"/>
        <n v="34670"/>
        <n v="34671"/>
        <n v="34672"/>
        <n v="34673"/>
        <n v="34674"/>
        <n v="34675"/>
        <n v="34676"/>
        <n v="34677"/>
        <n v="34678"/>
        <n v="34679"/>
        <n v="34680"/>
        <n v="34681"/>
        <n v="34682"/>
        <n v="34683"/>
        <n v="34684"/>
        <n v="34685"/>
        <n v="34686"/>
        <n v="34687"/>
        <n v="34688"/>
        <n v="34689"/>
        <n v="34690"/>
        <n v="34692"/>
        <n v="34693"/>
        <n v="34694"/>
        <n v="34695"/>
        <n v="34696"/>
        <n v="34697"/>
        <n v="34698"/>
        <n v="34699"/>
        <n v="34700"/>
        <n v="34701"/>
        <n v="34702"/>
        <n v="34703"/>
        <n v="34704"/>
        <n v="34705"/>
        <n v="34706"/>
        <n v="34707"/>
        <n v="34708"/>
        <n v="34709"/>
        <n v="34710"/>
        <n v="34711"/>
        <n v="34712"/>
        <n v="34713"/>
        <n v="34714"/>
        <n v="34715"/>
        <n v="34716"/>
        <n v="34717"/>
        <n v="34718"/>
        <n v="34719"/>
        <n v="34720"/>
        <n v="34721"/>
        <n v="34722"/>
        <n v="34723"/>
        <n v="34724"/>
        <n v="34725"/>
        <n v="34726"/>
        <n v="34727"/>
        <n v="34728"/>
        <n v="34729"/>
        <n v="34730"/>
        <n v="34731"/>
        <n v="34732"/>
        <n v="34733"/>
        <n v="34734"/>
        <n v="34735"/>
        <n v="34736"/>
        <n v="34737"/>
        <n v="34738"/>
        <n v="34739"/>
        <n v="34740"/>
        <n v="34741"/>
        <n v="34742"/>
        <n v="34743"/>
        <n v="34744"/>
        <n v="34745"/>
        <n v="34746"/>
        <n v="34747"/>
        <n v="34748"/>
        <n v="34749"/>
        <n v="34750"/>
        <n v="34751"/>
        <n v="34752"/>
        <n v="34753"/>
        <n v="34754"/>
        <n v="34755"/>
        <n v="34756"/>
        <n v="34757"/>
        <n v="34758"/>
        <n v="34759"/>
        <n v="34760"/>
        <n v="34761"/>
        <n v="34762"/>
        <n v="34763"/>
        <n v="34764"/>
        <n v="34765"/>
        <n v="34766"/>
        <n v="34767"/>
        <n v="34768"/>
        <n v="34769"/>
        <n v="34770"/>
        <n v="34771"/>
        <n v="34772"/>
        <n v="34773"/>
        <n v="34774"/>
        <n v="34775"/>
        <n v="34776"/>
        <n v="34777"/>
        <n v="34778"/>
        <n v="34779"/>
        <n v="34780"/>
        <n v="34781"/>
        <n v="34782"/>
        <n v="34783"/>
        <n v="34784"/>
        <n v="34785"/>
        <n v="34786"/>
        <n v="34787"/>
        <n v="34788"/>
        <n v="34789"/>
        <n v="34790"/>
        <n v="34791"/>
        <n v="34792"/>
        <n v="34793"/>
        <n v="34794"/>
        <n v="34795"/>
        <n v="34796"/>
        <n v="34797"/>
        <n v="34798"/>
        <n v="34799"/>
        <n v="34800"/>
        <n v="34801"/>
        <n v="34802"/>
        <n v="34803"/>
        <n v="34804"/>
        <n v="34805"/>
        <n v="34806"/>
        <n v="34807"/>
        <n v="34808"/>
        <n v="34809"/>
        <n v="34810"/>
        <n v="34811"/>
        <n v="34812"/>
        <n v="34813"/>
        <n v="34814"/>
        <n v="34815"/>
        <n v="34816"/>
        <n v="34817"/>
        <n v="34818"/>
        <n v="34819"/>
        <n v="34820"/>
        <n v="34821"/>
        <n v="34822"/>
        <n v="34823"/>
        <n v="34824"/>
        <n v="34825"/>
        <n v="34826"/>
        <n v="34827"/>
        <n v="34828"/>
        <n v="34829"/>
        <n v="34830"/>
        <n v="34831"/>
        <n v="34832"/>
        <n v="34833"/>
        <n v="34834"/>
        <n v="34835"/>
        <n v="34836"/>
        <n v="34837"/>
        <n v="34838"/>
        <n v="34839"/>
        <n v="34840"/>
        <n v="34841"/>
        <n v="34842"/>
        <n v="34843"/>
        <n v="34844"/>
        <n v="34845"/>
        <n v="34846"/>
        <n v="34847"/>
        <n v="34848"/>
        <n v="34849"/>
        <n v="34850"/>
        <n v="34851"/>
        <n v="34852"/>
        <n v="34853"/>
        <n v="34854"/>
        <n v="34855"/>
        <n v="34856"/>
        <n v="34857"/>
        <n v="34858"/>
        <n v="34859"/>
        <n v="34860"/>
        <n v="34861"/>
        <n v="34862"/>
        <n v="34863"/>
        <n v="34864"/>
        <n v="34865"/>
        <n v="34866"/>
        <n v="34867"/>
        <n v="34868"/>
        <n v="34869"/>
        <n v="34871"/>
        <n v="34872"/>
        <n v="34873"/>
        <n v="34874"/>
        <n v="34875"/>
        <n v="34876"/>
        <n v="34877"/>
        <n v="34878"/>
        <n v="34879"/>
        <n v="34880"/>
        <n v="34881"/>
        <n v="34882"/>
        <n v="34883"/>
        <n v="34884"/>
        <n v="34885"/>
        <n v="34886"/>
        <n v="34887"/>
        <n v="34888"/>
        <n v="34889"/>
        <n v="34890"/>
        <n v="34891"/>
        <n v="34892"/>
        <n v="34893"/>
        <n v="34894"/>
        <n v="34896"/>
        <n v="34897"/>
        <n v="34898"/>
        <n v="34899"/>
        <n v="34900"/>
        <n v="34901"/>
        <n v="34902"/>
        <n v="34903"/>
        <n v="34904"/>
        <n v="34905"/>
        <n v="34906"/>
        <n v="34907"/>
        <n v="34908"/>
        <n v="34909"/>
        <n v="34910"/>
        <n v="34911"/>
        <n v="34912"/>
        <n v="34913"/>
        <n v="34914"/>
        <n v="34915"/>
        <n v="34916"/>
        <n v="34917"/>
        <n v="34918"/>
        <n v="34919"/>
        <n v="34920"/>
        <n v="34921"/>
        <n v="34922"/>
        <n v="34923"/>
        <n v="34924"/>
        <n v="34925"/>
        <n v="34926"/>
        <n v="34927"/>
        <n v="34928"/>
        <n v="34929"/>
        <n v="34930"/>
        <n v="34931"/>
        <n v="34932"/>
        <n v="34933"/>
        <n v="34934"/>
        <n v="34935"/>
        <n v="34936"/>
        <n v="34937"/>
        <n v="34938"/>
        <n v="34939"/>
        <n v="34940"/>
        <n v="34941"/>
        <n v="34942"/>
        <n v="34943"/>
        <n v="34944"/>
        <n v="34945"/>
        <n v="34946"/>
        <n v="34947"/>
        <n v="34948"/>
        <n v="34949"/>
        <n v="34950"/>
        <n v="34951"/>
        <n v="34952"/>
        <n v="34953"/>
        <n v="34954"/>
        <n v="34955"/>
        <n v="34956"/>
        <n v="34957"/>
        <n v="34958"/>
        <n v="34959"/>
        <n v="34960"/>
        <n v="34961"/>
        <n v="34962"/>
        <n v="34963"/>
        <n v="34964"/>
        <n v="34965"/>
        <n v="34966"/>
        <n v="34967"/>
        <n v="34968"/>
        <n v="34969"/>
        <n v="34970"/>
        <n v="34971"/>
        <n v="34972"/>
        <n v="34973"/>
        <n v="34974"/>
        <n v="34975"/>
        <n v="34976"/>
        <n v="34977"/>
        <n v="34978"/>
        <n v="34979"/>
        <n v="34980"/>
        <n v="34981"/>
        <n v="34982"/>
        <n v="34983"/>
        <n v="34984"/>
        <n v="34985"/>
        <n v="34986"/>
        <n v="34987"/>
        <n v="34988"/>
        <n v="34989"/>
        <n v="34990"/>
        <n v="34991"/>
        <n v="34992"/>
        <n v="34993"/>
        <n v="34994"/>
        <n v="34995"/>
        <n v="34996"/>
        <n v="34997"/>
        <n v="34998"/>
        <n v="34999"/>
        <n v="35000"/>
        <n v="63005"/>
        <n v="63006"/>
        <n v="63007"/>
        <n v="63008"/>
        <n v="63009"/>
        <n v="63010"/>
        <n v="63011"/>
        <n v="63012"/>
        <n v="63013"/>
        <n v="63014"/>
        <n v="63015"/>
        <n v="63016"/>
        <n v="63017"/>
        <n v="63018"/>
        <n v="63019"/>
        <n v="63020"/>
        <n v="63021"/>
        <n v="63022"/>
        <n v="63023"/>
        <n v="63024"/>
        <n v="63025"/>
        <n v="63026"/>
        <n v="63027"/>
        <n v="63028"/>
        <n v="63029"/>
        <n v="63030"/>
        <n v="63031"/>
        <n v="63032"/>
        <n v="63033"/>
        <n v="63034"/>
        <n v="63035"/>
        <n v="63036"/>
        <n v="63037"/>
        <n v="63038"/>
        <n v="63039"/>
        <n v="63040"/>
        <n v="63041"/>
        <n v="63042"/>
        <n v="63043"/>
        <n v="63044"/>
        <n v="63045"/>
        <n v="63046"/>
        <n v="63047"/>
        <n v="63048"/>
        <n v="63049"/>
        <n v="63050"/>
        <n v="63051"/>
        <n v="63052"/>
        <n v="63053"/>
        <n v="63054"/>
        <n v="63055"/>
        <n v="63056"/>
        <n v="63057"/>
        <n v="63058"/>
        <n v="63059"/>
        <n v="63060"/>
        <n v="63061"/>
        <n v="63062"/>
        <n v="63063"/>
        <n v="63064"/>
        <n v="63065"/>
        <n v="63066"/>
        <n v="63067"/>
        <n v="63068"/>
        <n v="63069"/>
        <n v="63070"/>
        <n v="63071"/>
        <n v="63072"/>
        <n v="63073"/>
        <n v="63074"/>
        <n v="63075"/>
        <n v="63076"/>
        <n v="63077"/>
        <n v="63078"/>
        <n v="63079"/>
        <n v="63080"/>
        <n v="63081"/>
        <n v="63082"/>
        <n v="63083"/>
        <n v="63084"/>
        <n v="63085"/>
        <n v="63086"/>
        <n v="63087"/>
        <n v="63088"/>
        <n v="63089"/>
        <n v="63090"/>
        <n v="63091"/>
        <n v="63092"/>
        <n v="63093"/>
        <n v="63094"/>
        <n v="63095"/>
        <n v="63096"/>
        <n v="63097"/>
        <n v="63098"/>
        <n v="63099"/>
        <n v="63100"/>
        <n v="63101"/>
        <n v="63102"/>
        <n v="63103"/>
        <n v="63104"/>
        <n v="63105"/>
        <n v="63106"/>
        <n v="63107"/>
        <n v="63108"/>
        <n v="63109"/>
        <n v="63110"/>
        <n v="63111"/>
        <n v="63112"/>
        <n v="63113"/>
        <n v="63114"/>
        <n v="63115"/>
        <n v="63116"/>
        <n v="63117"/>
        <n v="63118"/>
        <n v="63119"/>
        <n v="63120"/>
        <n v="63121"/>
        <n v="63122"/>
        <n v="63123"/>
        <n v="63124"/>
        <n v="63125"/>
        <n v="63126"/>
        <n v="63127"/>
        <n v="63128"/>
        <n v="63129"/>
        <n v="63130"/>
        <n v="63131"/>
        <n v="63132"/>
        <n v="63133"/>
        <n v="63134"/>
        <n v="63135"/>
        <n v="63136"/>
        <n v="63137"/>
        <n v="63138"/>
        <n v="63139"/>
        <n v="63140"/>
        <n v="63141"/>
        <n v="63142"/>
        <n v="63143"/>
        <n v="63144"/>
        <n v="63145"/>
        <n v="63146"/>
        <n v="63158"/>
        <n v="63159"/>
        <n v="63160"/>
        <n v="63161"/>
        <n v="63162"/>
        <n v="63163"/>
        <n v="63164"/>
        <n v="63165"/>
        <n v="63166"/>
        <n v="63167"/>
        <n v="63168"/>
        <n v="63169"/>
        <n v="63170"/>
        <n v="63171"/>
        <n v="63172"/>
        <n v="63173"/>
        <n v="63174"/>
        <n v="63175"/>
        <n v="63176"/>
        <n v="63177"/>
        <n v="63178"/>
        <n v="63179"/>
        <n v="63180"/>
        <n v="63181"/>
        <n v="63182"/>
        <n v="63183"/>
        <n v="63184"/>
        <n v="63185"/>
        <n v="63186"/>
        <n v="63187"/>
        <n v="63188"/>
        <n v="63189"/>
        <n v="63190"/>
        <n v="63191"/>
        <n v="63192"/>
        <n v="63193"/>
        <n v="63194"/>
        <n v="63195"/>
        <n v="63196"/>
        <n v="63197"/>
        <n v="63198"/>
        <n v="63199"/>
        <n v="63200"/>
        <n v="63201"/>
        <n v="63202"/>
        <n v="63203"/>
        <n v="63204"/>
        <n v="63205"/>
        <n v="63206"/>
        <n v="63208"/>
        <n v="63209"/>
        <n v="63210"/>
        <n v="63211"/>
        <n v="63212"/>
        <n v="63213"/>
        <n v="63214"/>
        <n v="63215"/>
        <n v="63216"/>
        <n v="63217"/>
        <n v="63219"/>
        <n v="63220"/>
        <n v="63221"/>
        <n v="63222"/>
        <n v="63223"/>
        <n v="63224"/>
        <n v="63225"/>
        <n v="63226"/>
        <n v="63228"/>
        <n v="63229"/>
        <n v="63230"/>
        <n v="63231"/>
        <n v="63232"/>
        <n v="63233"/>
        <n v="63234"/>
        <n v="63235"/>
        <n v="63236"/>
        <n v="63237"/>
        <n v="63238"/>
        <n v="63239"/>
        <n v="63240"/>
        <n v="63241"/>
        <n v="63242"/>
        <n v="63243"/>
        <n v="63244"/>
        <n v="63245"/>
        <n v="63246"/>
        <n v="63248"/>
        <n v="63249"/>
        <n v="63250"/>
        <n v="63251"/>
        <n v="63252"/>
        <n v="63253"/>
        <n v="63254"/>
        <n v="63255"/>
        <n v="63256"/>
        <n v="63257"/>
        <n v="63258"/>
        <n v="63259"/>
        <n v="63260"/>
        <n v="63261"/>
        <n v="63262"/>
        <n v="63263"/>
        <n v="63264"/>
        <n v="63265"/>
        <n v="63266"/>
        <n v="63267"/>
        <n v="63268"/>
        <n v="63269"/>
        <n v="63270"/>
        <n v="63271"/>
        <n v="63272"/>
        <n v="63273"/>
        <n v="63274"/>
        <n v="63275"/>
        <n v="63276"/>
        <n v="63277"/>
        <n v="63278"/>
        <n v="63279"/>
        <n v="63280"/>
        <n v="63281"/>
        <n v="63282"/>
        <n v="63283"/>
        <n v="63284"/>
        <n v="63285"/>
        <n v="63286"/>
        <n v="63287"/>
        <n v="63288"/>
        <n v="63289"/>
        <n v="63290"/>
        <n v="63291"/>
        <n v="63292"/>
        <n v="63293"/>
        <n v="63294"/>
        <n v="63295"/>
        <n v="63296"/>
        <n v="63312"/>
        <n v="63313"/>
        <n v="63314"/>
        <n v="63315"/>
        <n v="63316"/>
        <n v="63317"/>
        <n v="63318"/>
        <n v="63319"/>
        <n v="63320"/>
        <n v="63321"/>
        <n v="63322"/>
        <n v="63323"/>
        <n v="63324"/>
        <n v="63325"/>
        <n v="63326"/>
        <n v="63327"/>
        <n v="63328"/>
        <n v="63329"/>
        <n v="63330"/>
        <n v="63331"/>
        <n v="63332"/>
        <n v="63333"/>
        <n v="63334"/>
        <n v="63335"/>
        <n v="63336"/>
        <n v="63361"/>
        <n v="63362"/>
        <n v="63363"/>
        <n v="63364"/>
        <n v="63365"/>
        <n v="63366"/>
        <n v="63367"/>
        <n v="63368"/>
        <n v="63369"/>
        <n v="63370"/>
        <n v="63371"/>
        <n v="63372"/>
        <n v="63373"/>
        <n v="63374"/>
        <n v="63375"/>
        <n v="63376"/>
        <n v="63377"/>
        <n v="63378"/>
        <n v="63379"/>
        <n v="63380"/>
        <n v="63381"/>
        <n v="63382"/>
        <n v="63383"/>
        <n v="63384"/>
        <n v="63385"/>
        <n v="63386"/>
        <n v="63387"/>
        <n v="63388"/>
        <n v="63389"/>
        <n v="63390"/>
        <n v="63391"/>
        <n v="63392"/>
        <n v="63413"/>
        <n v="63414"/>
        <n v="63415"/>
        <n v="63416"/>
        <n v="63417"/>
        <n v="63418"/>
        <n v="63419"/>
        <n v="63421"/>
        <n v="63422"/>
        <n v="63424"/>
        <n v="63425"/>
        <n v="63426"/>
        <n v="63427"/>
        <n v="63428"/>
        <n v="63429"/>
        <n v="63430"/>
        <n v="63431"/>
        <n v="63432"/>
        <n v="63433"/>
        <n v="63434"/>
        <n v="63435"/>
        <n v="63436"/>
        <n v="63437"/>
        <n v="63438"/>
        <n v="63439"/>
        <n v="63440"/>
        <n v="63441"/>
        <n v="63442"/>
        <n v="63443"/>
        <n v="63458"/>
        <n v="63459"/>
        <n v="63460"/>
        <n v="63461"/>
        <n v="63462"/>
        <n v="63463"/>
        <n v="63464"/>
        <n v="63465"/>
        <n v="63466"/>
        <n v="63467"/>
        <n v="63468"/>
        <n v="63469"/>
        <n v="63470"/>
        <n v="63471"/>
        <n v="63472"/>
        <n v="63473"/>
        <n v="63474"/>
        <n v="63475"/>
        <n v="63476"/>
        <n v="63477"/>
        <n v="63478"/>
        <n v="63479"/>
        <n v="63480"/>
        <n v="63481"/>
        <n v="63482"/>
        <n v="63483"/>
        <n v="63484"/>
        <n v="63485"/>
        <n v="63486"/>
        <n v="63487"/>
        <n v="63488"/>
        <n v="63489"/>
        <n v="63490"/>
        <n v="63491"/>
        <n v="63492"/>
        <n v="63493"/>
        <n v="63494"/>
        <n v="63495"/>
        <n v="63496"/>
        <n v="63497"/>
        <n v="63498"/>
        <n v="63499"/>
        <n v="63500"/>
        <n v="63505"/>
        <n v="63506"/>
        <n v="63507"/>
        <n v="63508"/>
        <n v="63509"/>
        <n v="63510"/>
        <n v="63511"/>
        <n v="63512"/>
        <n v="63513"/>
        <n v="63514"/>
        <n v="63515"/>
        <n v="63516"/>
        <n v="63517"/>
        <n v="63518"/>
        <n v="63519"/>
        <n v="63520"/>
        <n v="63521"/>
        <n v="63522"/>
        <n v="63523"/>
        <n v="63524"/>
        <n v="63525"/>
        <n v="63526"/>
        <n v="63527"/>
        <n v="63528"/>
        <n v="63530"/>
        <n v="63531"/>
        <n v="63532"/>
        <n v="63533"/>
        <n v="63534"/>
        <n v="63535"/>
        <n v="63536"/>
        <n v="63537"/>
        <n v="63538"/>
        <n v="63539"/>
        <n v="63540"/>
        <n v="63541"/>
        <n v="63542"/>
        <n v="63559"/>
        <n v="63560"/>
        <n v="63561"/>
        <n v="63563"/>
        <n v="63564"/>
        <n v="63565"/>
        <n v="63566"/>
        <n v="63567"/>
        <n v="63568"/>
        <n v="63569"/>
        <n v="63570"/>
        <n v="63571"/>
        <n v="63572"/>
        <n v="63573"/>
        <n v="63574"/>
        <n v="63575"/>
        <n v="63576"/>
        <n v="63577"/>
        <n v="63578"/>
        <n v="63579"/>
        <n v="63580"/>
        <n v="63582"/>
        <n v="63583"/>
        <n v="63584"/>
        <n v="63585"/>
        <n v="63586"/>
        <n v="63587"/>
        <n v="63588"/>
        <n v="63589"/>
        <n v="63590"/>
        <n v="63591"/>
        <n v="63592"/>
        <n v="63593"/>
        <n v="63594"/>
        <n v="63606"/>
        <n v="63607"/>
        <n v="63609"/>
        <n v="63610"/>
        <n v="63611"/>
        <n v="63612"/>
        <n v="63613"/>
        <n v="63614"/>
        <n v="63615"/>
        <n v="63616"/>
        <n v="63617"/>
        <n v="63618"/>
        <n v="63619"/>
        <n v="63620"/>
        <n v="63621"/>
        <n v="63622"/>
        <n v="63623"/>
        <n v="63624"/>
        <n v="63625"/>
        <n v="63626"/>
        <n v="63627"/>
        <n v="63628"/>
        <n v="63629"/>
        <n v="63630"/>
        <n v="63631"/>
        <n v="63632"/>
        <n v="63633"/>
        <n v="63634"/>
        <n v="63635"/>
        <n v="63636"/>
        <n v="63637"/>
        <n v="63638"/>
        <n v="63639"/>
        <n v="63640"/>
        <n v="63641"/>
        <n v="63642"/>
        <n v="63643"/>
        <n v="63644"/>
        <n v="63645"/>
        <n v="63646"/>
        <n v="63647"/>
        <n v="63648"/>
        <n v="63649"/>
        <n v="63650"/>
        <n v="63651"/>
        <n v="63652"/>
        <n v="63653"/>
        <n v="63654"/>
        <n v="63655"/>
        <n v="63656"/>
        <n v="63657"/>
        <n v="63658"/>
        <n v="63659"/>
        <n v="63660"/>
        <n v="63661"/>
        <n v="63662"/>
        <n v="63663"/>
        <n v="63664"/>
        <n v="63665"/>
        <n v="63666"/>
        <n v="63667"/>
        <n v="63668"/>
        <n v="63669"/>
        <n v="63670"/>
        <n v="63671"/>
        <n v="63672"/>
        <n v="63673"/>
        <n v="63674"/>
        <n v="63675"/>
        <n v="63676"/>
        <n v="63677"/>
        <n v="63678"/>
        <n v="63679"/>
        <n v="63680"/>
        <n v="63681"/>
        <n v="63682"/>
        <n v="63683"/>
        <n v="63684"/>
        <n v="63685"/>
        <n v="63686"/>
        <n v="63688"/>
        <n v="63689"/>
        <n v="63690"/>
        <n v="63691"/>
        <n v="63692"/>
        <n v="63693"/>
        <n v="63694"/>
        <n v="63695"/>
        <n v="63696"/>
        <n v="63697"/>
        <n v="63698"/>
        <n v="63699"/>
        <n v="63700"/>
        <n v="63701"/>
        <n v="63702"/>
        <n v="63703"/>
        <n v="63704"/>
        <n v="63705"/>
        <n v="63706"/>
        <n v="63707"/>
        <n v="63708"/>
        <n v="63709"/>
        <n v="63710"/>
        <n v="63711"/>
        <n v="63712"/>
        <n v="63713"/>
        <n v="63714"/>
        <n v="63715"/>
        <n v="63716"/>
        <n v="63717"/>
        <n v="63718"/>
        <n v="63719"/>
        <n v="63720"/>
        <n v="63722"/>
        <n v="63723"/>
        <n v="63724"/>
        <n v="63725"/>
        <n v="63726"/>
        <n v="63727"/>
        <n v="63728"/>
        <n v="63729"/>
        <n v="63730"/>
        <n v="63731"/>
        <n v="63732"/>
        <n v="63733"/>
        <n v="63734"/>
        <n v="63735"/>
        <n v="63736"/>
        <n v="63737"/>
        <n v="63738"/>
        <n v="63739"/>
        <n v="63740"/>
        <n v="63741"/>
        <n v="63742"/>
        <n v="63743"/>
        <n v="63744"/>
        <n v="63745"/>
        <n v="63746"/>
        <n v="63747"/>
        <n v="63748"/>
        <n v="63749"/>
        <n v="63750"/>
        <n v="63751"/>
        <n v="63752"/>
        <n v="63753"/>
        <n v="63754"/>
        <n v="63755"/>
        <n v="63756"/>
        <n v="63757"/>
        <n v="63758"/>
        <n v="63759"/>
        <n v="63760"/>
        <n v="63761"/>
        <n v="63762"/>
        <n v="63763"/>
        <n v="63764"/>
        <n v="63765"/>
        <n v="63766"/>
        <n v="63767"/>
        <n v="63768"/>
        <n v="63769"/>
        <n v="63770"/>
        <n v="63771"/>
        <n v="63772"/>
        <n v="63773"/>
        <n v="63774"/>
        <n v="63775"/>
        <n v="63776"/>
        <n v="63777"/>
        <n v="63778"/>
        <n v="63779"/>
        <n v="63780"/>
        <n v="63781"/>
        <n v="63782"/>
        <n v="63783"/>
        <n v="63784"/>
        <n v="63785"/>
        <n v="63786"/>
        <n v="63787"/>
        <n v="63788"/>
        <n v="63789"/>
        <n v="63790"/>
        <n v="63791"/>
        <n v="63792"/>
        <n v="63793"/>
        <n v="63794"/>
        <n v="63795"/>
        <n v="63829"/>
        <n v="63830"/>
        <n v="63831"/>
        <n v="63832"/>
        <n v="63833"/>
        <n v="63834"/>
        <n v="63835"/>
        <n v="63836"/>
        <n v="63837"/>
        <n v="63838"/>
        <n v="63839"/>
        <n v="63840"/>
        <n v="63841"/>
        <n v="63842"/>
        <n v="63843"/>
        <n v="63844"/>
        <n v="63845"/>
        <n v="63846"/>
        <n v="63847"/>
        <n v="63848"/>
        <n v="63849"/>
        <n v="63850"/>
        <n v="63851"/>
        <n v="63852"/>
        <n v="63853"/>
        <n v="63854"/>
        <n v="63855"/>
        <n v="63856"/>
        <n v="63857"/>
        <n v="63858"/>
        <n v="63859"/>
        <n v="63860"/>
        <n v="63861"/>
        <n v="63862"/>
        <n v="63863"/>
        <n v="63864"/>
        <n v="63865"/>
        <n v="63866"/>
        <n v="63867"/>
        <n v="63868"/>
        <n v="63869"/>
        <n v="63870"/>
        <n v="63871"/>
        <n v="63872"/>
        <n v="63873"/>
        <n v="63875"/>
        <n v="63876"/>
        <n v="63877"/>
        <n v="63878"/>
        <n v="63879"/>
        <n v="63880"/>
        <n v="63881"/>
        <n v="63882"/>
        <n v="63883"/>
        <n v="63884"/>
        <n v="63885"/>
        <n v="63886"/>
        <n v="63887"/>
        <n v="63888"/>
        <n v="63889"/>
        <n v="63890"/>
        <n v="63891"/>
        <n v="63892"/>
        <n v="63893"/>
        <n v="63894"/>
        <n v="63895"/>
        <n v="63911"/>
        <n v="63912"/>
        <n v="63913"/>
        <n v="63914"/>
        <n v="63915"/>
        <n v="63916"/>
        <n v="63917"/>
        <n v="63918"/>
        <n v="63919"/>
        <n v="63920"/>
        <n v="63921"/>
        <n v="63922"/>
        <n v="63923"/>
        <n v="63924"/>
        <n v="63925"/>
        <n v="63926"/>
        <n v="63927"/>
        <n v="63928"/>
        <n v="63929"/>
        <n v="63930"/>
        <n v="63931"/>
        <n v="63932"/>
        <n v="63933"/>
        <n v="63934"/>
        <n v="63935"/>
        <n v="63936"/>
        <n v="63937"/>
        <n v="63938"/>
        <n v="63939"/>
        <n v="63940"/>
        <n v="63941"/>
        <n v="63942"/>
        <n v="63943"/>
        <n v="63944"/>
        <n v="63945"/>
        <n v="63961"/>
        <n v="63962"/>
        <n v="63963"/>
        <n v="63964"/>
        <n v="63965"/>
        <n v="63966"/>
        <n v="63967"/>
        <n v="63968"/>
        <n v="63969"/>
        <n v="63970"/>
        <n v="63971"/>
        <n v="63972"/>
        <n v="29765"/>
        <n v="63973"/>
        <n v="63974"/>
        <n v="63975"/>
        <n v="63976"/>
        <n v="63977"/>
        <n v="63978"/>
        <n v="63979"/>
        <n v="63980"/>
        <n v="63982"/>
        <n v="63983"/>
        <n v="63984"/>
        <n v="63985"/>
        <n v="63986"/>
        <n v="63987"/>
        <n v="63988"/>
        <n v="63989"/>
        <n v="63990"/>
        <n v="63991"/>
        <n v="63992"/>
        <n v="63993"/>
        <n v="63994"/>
        <n v="63995"/>
        <n v="63996"/>
        <n v="63997"/>
        <n v="63998"/>
        <n v="63999"/>
        <n v="64000"/>
        <n v="64002"/>
        <n v="64003"/>
        <n v="64004"/>
        <n v="64005"/>
        <n v="64006"/>
        <n v="64007"/>
        <n v="64008"/>
        <n v="64009"/>
        <n v="64010"/>
        <n v="64011"/>
        <n v="64012"/>
        <n v="64013"/>
        <n v="64014"/>
        <n v="64015"/>
        <n v="64016"/>
        <n v="64017"/>
        <n v="64018"/>
        <n v="64019"/>
        <n v="64020"/>
        <n v="64021"/>
        <n v="64022"/>
        <n v="64023"/>
        <n v="64024"/>
        <n v="64025"/>
        <n v="64026"/>
        <n v="64027"/>
        <n v="64028"/>
        <n v="64029"/>
        <n v="64030"/>
        <n v="64031"/>
        <n v="64032"/>
        <n v="64033"/>
        <n v="64034"/>
        <n v="64035"/>
        <n v="64036"/>
        <n v="64037"/>
        <n v="64038"/>
        <n v="64039"/>
        <n v="64040"/>
        <n v="64041"/>
        <n v="64042"/>
        <n v="64043"/>
        <n v="64044"/>
        <n v="64045"/>
        <n v="64046"/>
        <n v="64047"/>
        <n v="64048"/>
        <n v="64061"/>
        <n v="64062"/>
        <n v="64063"/>
        <n v="64064"/>
        <n v="64065"/>
        <n v="64066"/>
        <n v="64067"/>
        <n v="64068"/>
        <n v="64069"/>
        <n v="64070"/>
        <n v="64071"/>
        <n v="64072"/>
        <n v="64073"/>
        <n v="64074"/>
        <n v="64075"/>
        <n v="29799"/>
        <n v="64076"/>
        <n v="64077"/>
        <n v="64078"/>
        <n v="64079"/>
        <n v="64080"/>
        <n v="64081"/>
        <n v="64082"/>
        <n v="64083"/>
        <n v="64084"/>
        <n v="64085"/>
        <n v="64086"/>
        <n v="64087"/>
        <n v="64088"/>
        <n v="64089"/>
        <n v="64090"/>
        <n v="64091"/>
        <n v="64114"/>
        <n v="64115"/>
        <n v="64116"/>
        <n v="64117"/>
        <n v="64118"/>
        <n v="64119"/>
        <n v="64120"/>
        <n v="64121"/>
        <n v="64122"/>
        <n v="64123"/>
        <n v="64124"/>
        <n v="64125"/>
        <n v="64126"/>
        <n v="64127"/>
        <n v="64128"/>
        <n v="64129"/>
        <n v="64130"/>
        <n v="64131"/>
        <n v="64132"/>
        <n v="64133"/>
        <n v="64134"/>
        <n v="64135"/>
        <n v="64136"/>
        <n v="64137"/>
        <n v="64138"/>
        <n v="64139"/>
        <n v="64140"/>
        <n v="64141"/>
        <n v="64142"/>
        <n v="64155"/>
        <n v="64156"/>
        <n v="64157"/>
        <n v="64158"/>
        <n v="64159"/>
        <n v="64160"/>
        <n v="64161"/>
        <n v="64162"/>
        <n v="64163"/>
        <n v="64164"/>
        <n v="64165"/>
        <n v="64166"/>
        <n v="64167"/>
        <n v="64168"/>
        <n v="64169"/>
        <n v="64170"/>
        <n v="64171"/>
        <n v="64172"/>
        <n v="64173"/>
        <n v="64174"/>
        <n v="64175"/>
        <n v="64176"/>
        <n v="64177"/>
        <n v="64178"/>
        <n v="64179"/>
        <n v="64180"/>
        <n v="64181"/>
        <n v="64182"/>
        <n v="64183"/>
        <n v="64184"/>
        <n v="64185"/>
        <n v="64186"/>
        <n v="64187"/>
        <n v="64188"/>
        <n v="64189"/>
        <n v="64190"/>
        <n v="64191"/>
        <n v="64192"/>
        <n v="64193"/>
        <n v="64209"/>
        <n v="64210"/>
        <n v="64211"/>
        <n v="64212"/>
        <n v="64213"/>
        <n v="64214"/>
        <n v="64215"/>
        <n v="64216"/>
        <n v="64217"/>
        <n v="64218"/>
        <n v="64219"/>
        <n v="64220"/>
        <n v="64221"/>
        <n v="64222"/>
        <n v="64223"/>
        <n v="64224"/>
        <n v="64225"/>
        <n v="64226"/>
        <n v="64227"/>
        <n v="64228"/>
        <n v="64229"/>
        <n v="64230"/>
        <n v="64231"/>
        <n v="64232"/>
        <n v="64233"/>
        <n v="64234"/>
        <n v="64235"/>
        <n v="64236"/>
        <n v="64365"/>
        <n v="64366"/>
        <n v="64367"/>
        <n v="64368"/>
        <n v="64369"/>
        <n v="64370"/>
        <n v="64371"/>
        <n v="64372"/>
        <n v="64373"/>
        <n v="64374"/>
        <n v="64375"/>
        <n v="64376"/>
        <n v="64377"/>
        <n v="64378"/>
        <n v="64379"/>
        <n v="64380"/>
        <n v="64381"/>
        <n v="64382"/>
        <n v="64383"/>
        <n v="64384"/>
        <n v="64385"/>
        <n v="64386"/>
        <n v="64387"/>
        <n v="64388"/>
        <n v="64389"/>
        <n v="64390"/>
        <n v="64391"/>
        <n v="64417"/>
        <n v="64418"/>
        <n v="64419"/>
        <n v="64420"/>
        <n v="64421"/>
        <n v="64422"/>
        <n v="64423"/>
        <n v="64424"/>
        <n v="64425"/>
        <n v="64426"/>
        <n v="64427"/>
        <n v="64428"/>
        <n v="64429"/>
        <n v="64430"/>
        <n v="64431"/>
        <n v="64432"/>
        <n v="64433"/>
        <n v="64434"/>
        <n v="64435"/>
        <n v="64436"/>
        <n v="64437"/>
        <n v="64438"/>
        <n v="64439"/>
        <n v="64440"/>
        <n v="64441"/>
        <n v="64442"/>
        <n v="64443"/>
        <n v="64468"/>
        <n v="64469"/>
        <n v="64470"/>
        <n v="64471"/>
        <n v="64472"/>
        <n v="64473"/>
        <n v="64474"/>
        <n v="64475"/>
        <n v="64476"/>
        <n v="64477"/>
        <n v="64478"/>
        <n v="64479"/>
        <n v="64480"/>
        <n v="64481"/>
        <n v="64482"/>
        <n v="64483"/>
        <n v="64484"/>
        <n v="64485"/>
        <n v="64486"/>
        <n v="64494"/>
        <n v="64487"/>
        <n v="64488"/>
        <n v="64489"/>
        <n v="64490"/>
        <n v="64491"/>
        <n v="64492"/>
        <n v="64493"/>
        <n v="64527"/>
        <n v="64528"/>
        <n v="64529"/>
        <n v="64530"/>
        <n v="64531"/>
        <n v="64532"/>
        <n v="64533"/>
        <n v="64534"/>
        <n v="64535"/>
        <n v="64586"/>
        <n v="64537"/>
        <n v="64538"/>
        <n v="64539"/>
        <n v="64540"/>
        <n v="64541"/>
        <n v="64542"/>
        <n v="64543"/>
        <n v="64572"/>
        <n v="64573"/>
        <n v="64574"/>
        <n v="64576"/>
        <n v="64577"/>
        <n v="64578"/>
        <n v="64579"/>
        <n v="64580"/>
        <n v="64581"/>
        <n v="64582"/>
        <n v="64583"/>
        <n v="64584"/>
        <n v="64585"/>
        <n v="64587"/>
        <n v="64588"/>
        <n v="64589"/>
        <n v="64590"/>
        <n v="64591"/>
        <n v="64592"/>
        <n v="64593"/>
        <n v="64594"/>
        <n v="64595"/>
        <n v="64605"/>
        <n v="64606"/>
        <n v="64608"/>
        <n v="64609"/>
        <n v="64610"/>
        <n v="64611"/>
        <n v="64612"/>
        <n v="64613"/>
        <n v="64614"/>
        <n v="64615"/>
        <n v="64616"/>
        <n v="64617"/>
        <n v="64618"/>
        <n v="64619"/>
        <n v="64620"/>
        <n v="64621"/>
        <n v="64622"/>
        <n v="64623"/>
        <n v="64624"/>
        <n v="64625"/>
        <n v="64626"/>
        <n v="64627"/>
        <n v="64628"/>
        <n v="64629"/>
        <n v="64630"/>
        <n v="64631"/>
        <n v="64632"/>
        <n v="64633"/>
        <n v="64634"/>
        <n v="64635"/>
        <n v="64636"/>
        <n v="64637"/>
        <n v="64638"/>
        <n v="64639"/>
        <n v="64640"/>
        <n v="64641"/>
        <n v="64642"/>
        <n v="64643"/>
        <n v="64644"/>
        <n v="64645"/>
        <n v="64646"/>
        <n v="64647"/>
        <n v="64648"/>
        <n v="64649"/>
        <n v="64650"/>
        <n v="64961"/>
        <n v="64962"/>
        <n v="64963"/>
        <n v="64964"/>
        <n v="64660"/>
        <n v="64661"/>
        <n v="64662"/>
        <n v="64663"/>
        <n v="64664"/>
        <n v="64665"/>
        <n v="64666"/>
        <n v="64667"/>
        <n v="64668"/>
        <n v="64669"/>
        <n v="64670"/>
        <n v="64671"/>
        <n v="64672"/>
        <n v="64673"/>
        <n v="64674"/>
        <n v="64676"/>
        <n v="64677"/>
        <n v="64678"/>
        <n v="64679"/>
        <n v="64680"/>
        <n v="64681"/>
        <n v="64682"/>
        <n v="64683"/>
        <n v="64684"/>
        <n v="64685"/>
        <n v="64686"/>
        <n v="64687"/>
        <n v="64688"/>
        <n v="64689"/>
        <n v="64690"/>
        <n v="64691"/>
        <n v="64710"/>
        <n v="64711"/>
        <n v="64712"/>
        <n v="64713"/>
        <n v="64714"/>
        <n v="64715"/>
        <n v="64716"/>
        <n v="64717"/>
        <n v="64718"/>
        <n v="64719"/>
        <n v="64720"/>
        <n v="64721"/>
        <n v="64722"/>
        <n v="64723"/>
        <n v="64724"/>
        <n v="64725"/>
        <n v="64726"/>
        <n v="64727"/>
        <n v="64728"/>
        <n v="64729"/>
        <n v="64730"/>
        <n v="64731"/>
        <n v="64732"/>
        <n v="64733"/>
        <n v="64734"/>
        <n v="64735"/>
        <n v="64736"/>
        <n v="64737"/>
        <n v="64738"/>
        <n v="64739"/>
        <n v="64741"/>
        <n v="64742"/>
        <n v="64743"/>
        <n v="64744"/>
        <n v="64745"/>
        <n v="64746"/>
        <n v="64747"/>
        <n v="64748"/>
        <n v="64749"/>
        <n v="64750"/>
        <n v="64751"/>
        <n v="64752"/>
        <n v="64753"/>
        <n v="64754"/>
        <n v="64755"/>
        <n v="64756"/>
        <n v="64757"/>
        <n v="64758"/>
        <n v="64759"/>
        <n v="64760"/>
        <n v="64761"/>
        <n v="64762"/>
        <n v="64763"/>
        <n v="64764"/>
        <n v="64765"/>
        <n v="64766"/>
        <n v="64767"/>
        <n v="64768"/>
        <n v="64769"/>
        <n v="64770"/>
        <n v="64771"/>
        <n v="64772"/>
        <n v="64773"/>
        <n v="64774"/>
        <n v="64775"/>
        <n v="64776"/>
        <n v="64777"/>
        <n v="64778"/>
        <n v="64779"/>
        <n v="64780"/>
        <n v="64781"/>
        <n v="64782"/>
        <n v="64783"/>
        <n v="64784"/>
        <n v="64785"/>
        <n v="64786"/>
        <n v="64787"/>
        <n v="64788"/>
        <n v="64789"/>
        <n v="64790"/>
        <n v="64791"/>
        <n v="64792"/>
        <n v="64793"/>
        <n v="64794"/>
        <n v="64795"/>
        <n v="64796"/>
        <n v="64797"/>
        <n v="64798"/>
        <n v="64799"/>
        <n v="64800"/>
        <n v="64801"/>
        <n v="64802"/>
        <n v="64803"/>
        <n v="64804"/>
        <n v="64805"/>
        <n v="64806"/>
        <n v="64807"/>
        <n v="64808"/>
        <n v="64809"/>
        <n v="64810"/>
        <n v="64812"/>
        <n v="64813"/>
        <n v="64814"/>
        <n v="64815"/>
        <n v="64816"/>
        <n v="64817"/>
        <n v="64818"/>
        <n v="64819"/>
        <n v="64820"/>
        <n v="64821"/>
        <n v="64822"/>
        <n v="64823"/>
        <n v="64824"/>
        <n v="64825"/>
        <n v="64826"/>
        <n v="64827"/>
        <n v="64828"/>
        <n v="64829"/>
        <n v="64830"/>
        <n v="64831"/>
        <n v="64832"/>
        <n v="64833"/>
        <n v="64834"/>
        <n v="64835"/>
        <n v="64836"/>
        <n v="64837"/>
        <n v="64838"/>
        <n v="64839"/>
        <n v="64840"/>
        <n v="64841"/>
        <n v="64842"/>
        <n v="64843"/>
        <n v="64844"/>
        <n v="64845"/>
        <n v="64846"/>
        <n v="64847"/>
        <n v="64848"/>
        <n v="64859"/>
        <n v="64860"/>
        <n v="64861"/>
        <n v="64862"/>
        <n v="64863"/>
        <n v="64864"/>
        <n v="64865"/>
        <n v="64866"/>
        <n v="64867"/>
        <n v="64868"/>
        <n v="64869"/>
        <n v="64870"/>
        <n v="64871"/>
        <n v="64910"/>
        <n v="64911"/>
        <n v="64912"/>
        <n v="64913"/>
        <n v="64914"/>
        <n v="64915"/>
        <n v="64916"/>
        <n v="64917"/>
        <n v="64918"/>
        <n v="64919"/>
        <n v="64920"/>
        <n v="64921"/>
        <n v="64922"/>
        <n v="64923"/>
        <n v="64924"/>
        <n v="64925"/>
        <n v="64926"/>
        <n v="64927"/>
        <n v="64928"/>
        <n v="64929"/>
        <n v="64930"/>
        <n v="64931"/>
        <n v="64932"/>
        <n v="64933"/>
        <n v="64934"/>
        <n v="64935"/>
        <n v="64936"/>
        <n v="64937"/>
        <n v="64938"/>
        <n v="64939"/>
        <n v="64940"/>
        <n v="64941"/>
        <n v="64942"/>
        <n v="64943"/>
        <n v="64944"/>
        <n v="64945"/>
        <n v="64946"/>
        <n v="64960"/>
        <n v="64965"/>
        <n v="64966"/>
        <n v="64967"/>
        <n v="64968"/>
        <n v="64969"/>
        <n v="64970"/>
        <n v="64971"/>
        <n v="64972"/>
        <n v="64973"/>
        <n v="64974"/>
        <n v="64975"/>
        <n v="64976"/>
        <n v="64977"/>
        <n v="64978"/>
        <n v="64979"/>
        <n v="64980"/>
        <n v="64981"/>
        <n v="64982"/>
        <n v="64983"/>
        <n v="64984"/>
        <n v="64985"/>
        <n v="64986"/>
        <n v="64987"/>
        <n v="64988"/>
        <n v="64989"/>
        <n v="64990"/>
        <n v="64991"/>
        <n v="64992"/>
        <n v="64993"/>
        <n v="64994"/>
        <n v="33001"/>
        <n v="33002"/>
        <n v="33003"/>
        <n v="33004"/>
        <n v="33005"/>
        <n v="33006"/>
        <n v="33007"/>
        <n v="33008"/>
        <n v="33009"/>
        <n v="33010"/>
        <n v="33011"/>
        <n v="33012"/>
        <n v="33013"/>
        <n v="33014"/>
        <n v="33015"/>
        <n v="33016"/>
        <n v="33017"/>
        <n v="33018"/>
        <n v="33019"/>
        <n v="33020"/>
        <n v="33021"/>
        <n v="33022"/>
        <n v="33023"/>
        <n v="33024"/>
        <n v="33025"/>
        <n v="33026"/>
        <n v="33027"/>
        <n v="33028"/>
        <n v="33029"/>
        <n v="33030"/>
        <n v="33031"/>
        <n v="33032"/>
        <n v="33033"/>
        <n v="33034"/>
        <n v="33035"/>
        <n v="33036"/>
        <n v="33037"/>
        <n v="33038"/>
        <n v="33039"/>
        <n v="33040"/>
        <n v="33041"/>
        <n v="33042"/>
        <n v="33043"/>
        <n v="33044"/>
        <n v="33045"/>
        <n v="33046"/>
        <n v="33047"/>
        <n v="33048"/>
        <n v="33049"/>
        <n v="33050"/>
        <n v="33051"/>
        <n v="33052"/>
        <n v="33053"/>
        <n v="33054"/>
        <n v="33055"/>
        <n v="33056"/>
        <n v="33057"/>
        <n v="33058"/>
        <n v="33059"/>
        <n v="33060"/>
        <n v="33061"/>
        <n v="33062"/>
        <n v="33063"/>
        <n v="33064"/>
        <n v="33065"/>
        <n v="33066"/>
        <n v="33067"/>
        <n v="33068"/>
        <n v="33069"/>
        <n v="33070"/>
        <n v="33071"/>
        <n v="33072"/>
        <n v="33073"/>
        <n v="33074"/>
        <n v="33075"/>
        <n v="33076"/>
        <n v="33077"/>
        <n v="33078"/>
        <n v="33079"/>
        <n v="33080"/>
        <n v="33081"/>
        <n v="33082"/>
        <n v="33083"/>
        <n v="33084"/>
        <n v="33085"/>
        <n v="33086"/>
        <n v="33087"/>
        <n v="33088"/>
        <n v="33089"/>
        <n v="33090"/>
        <n v="33091"/>
        <n v="33092"/>
        <n v="33093"/>
        <n v="33094"/>
        <n v="33095"/>
        <n v="33096"/>
        <n v="33097"/>
        <n v="33098"/>
        <n v="33099"/>
        <n v="33100"/>
        <n v="33101"/>
        <n v="33102"/>
        <n v="33103"/>
        <n v="33104"/>
        <n v="33105"/>
        <n v="33106"/>
        <n v="33107"/>
        <n v="33108"/>
        <n v="33109"/>
        <n v="33110"/>
        <n v="33111"/>
        <n v="33112"/>
        <n v="33113"/>
        <n v="33114"/>
        <n v="33115"/>
        <n v="33116"/>
        <n v="33117"/>
        <n v="33118"/>
        <n v="33119"/>
        <n v="33120"/>
        <n v="33121"/>
        <n v="33122"/>
        <n v="33123"/>
        <n v="33124"/>
        <n v="33125"/>
        <n v="33126"/>
        <n v="33127"/>
        <n v="33128"/>
        <n v="33129"/>
        <n v="33130"/>
        <n v="33131"/>
        <n v="33132"/>
        <n v="33133"/>
        <n v="33134"/>
        <n v="33135"/>
        <n v="33136"/>
        <n v="33137"/>
        <n v="33138"/>
        <n v="33139"/>
        <n v="33140"/>
        <n v="33141"/>
        <n v="33142"/>
        <n v="33143"/>
        <n v="33144"/>
        <n v="33145"/>
        <n v="33146"/>
        <n v="33147"/>
        <n v="33148"/>
        <n v="33149"/>
        <n v="33150"/>
        <n v="33151"/>
        <n v="33152"/>
        <n v="33153"/>
        <n v="33154"/>
        <n v="33155"/>
        <n v="33156"/>
        <n v="33157"/>
        <n v="33158"/>
        <n v="33159"/>
        <n v="33160"/>
        <n v="33161"/>
        <n v="33162"/>
        <n v="33163"/>
        <n v="33164"/>
        <n v="33165"/>
        <n v="33166"/>
        <n v="33167"/>
        <n v="33168"/>
        <n v="33169"/>
        <n v="33170"/>
        <n v="33171"/>
        <n v="33172"/>
        <n v="33173"/>
        <n v="33174"/>
        <n v="33175"/>
        <n v="33177"/>
        <n v="33176"/>
        <n v="33178"/>
        <n v="33179"/>
        <n v="33180"/>
        <n v="33181"/>
        <n v="33182"/>
        <n v="33183"/>
        <n v="33184"/>
        <n v="33185"/>
        <n v="33186"/>
        <n v="33187"/>
        <n v="33188"/>
        <n v="33189"/>
        <n v="33190"/>
        <n v="33191"/>
        <n v="33192"/>
        <n v="33193"/>
        <n v="33194"/>
        <n v="33195"/>
        <n v="33196"/>
        <n v="33197"/>
        <n v="33198"/>
        <n v="33199"/>
        <n v="33200"/>
        <n v="33201"/>
        <n v="33202"/>
        <n v="33203"/>
        <n v="33204"/>
        <n v="33205"/>
        <n v="33206"/>
        <n v="33207"/>
        <n v="33208"/>
        <n v="33209"/>
        <n v="33210"/>
        <n v="33211"/>
        <n v="33212"/>
        <n v="33213"/>
        <n v="33214"/>
        <n v="33215"/>
        <n v="33216"/>
        <n v="33217"/>
        <n v="33218"/>
        <n v="33219"/>
        <n v="33220"/>
        <n v="33221"/>
        <n v="33222"/>
        <n v="33223"/>
        <n v="33224"/>
        <n v="33225"/>
        <n v="33226"/>
        <n v="33227"/>
        <n v="33228"/>
        <n v="33229"/>
        <n v="33230"/>
        <n v="33231"/>
        <n v="33232"/>
        <n v="33233"/>
        <n v="33234"/>
        <n v="33235"/>
        <n v="33236"/>
        <n v="33237"/>
        <n v="33238"/>
        <n v="33239"/>
        <n v="33240"/>
        <n v="33241"/>
        <n v="33242"/>
        <n v="33243"/>
        <n v="33244"/>
        <n v="33245"/>
        <n v="33246"/>
        <n v="33247"/>
        <n v="33248"/>
        <n v="33249"/>
        <n v="33250"/>
        <n v="33251"/>
        <n v="33252"/>
        <n v="33253"/>
        <n v="33254"/>
        <n v="33255"/>
        <n v="33256"/>
        <n v="33257"/>
        <n v="33258"/>
        <n v="33259"/>
        <n v="33260"/>
        <n v="33261"/>
        <n v="33262"/>
        <n v="33263"/>
        <n v="33264"/>
        <n v="33265"/>
        <n v="33266"/>
        <n v="33267"/>
        <n v="33268"/>
        <n v="33269"/>
        <n v="33270"/>
        <n v="33271"/>
        <n v="33272"/>
        <n v="33273"/>
        <n v="33274"/>
        <n v="33275"/>
        <n v="33276"/>
        <n v="33277"/>
        <n v="33278"/>
        <n v="33279"/>
        <n v="33280"/>
        <n v="33281"/>
        <n v="33282"/>
        <n v="33283"/>
        <n v="33284"/>
        <n v="33285"/>
        <n v="33286"/>
        <n v="33287"/>
        <n v="33288"/>
        <n v="33289"/>
        <n v="33290"/>
        <n v="33291"/>
        <n v="33292"/>
        <n v="33293"/>
        <n v="33294"/>
        <n v="33295"/>
        <n v="33296"/>
        <n v="33297"/>
        <n v="33298"/>
        <n v="33299"/>
        <n v="33300"/>
        <n v="33301"/>
        <n v="33302"/>
        <n v="33303"/>
        <n v="33304"/>
        <n v="33305"/>
        <n v="33306"/>
        <n v="33307"/>
        <n v="33308"/>
        <n v="33309"/>
        <n v="33310"/>
        <n v="33311"/>
        <n v="33312"/>
        <n v="33313"/>
        <n v="33316"/>
        <n v="33315"/>
        <n v="33317"/>
        <n v="33318"/>
        <n v="33319"/>
        <n v="33320"/>
        <n v="33321"/>
        <n v="33322"/>
        <n v="33323"/>
        <n v="33324"/>
        <n v="33325"/>
        <n v="33326"/>
        <n v="33327"/>
        <n v="33328"/>
        <n v="33329"/>
        <n v="33330"/>
        <n v="33331"/>
        <n v="33332"/>
        <n v="33333"/>
        <n v="33334"/>
        <n v="33335"/>
        <n v="33336"/>
        <n v="33337"/>
        <n v="33338"/>
        <n v="33339"/>
        <n v="33340"/>
        <n v="33341"/>
        <n v="33342"/>
        <n v="33343"/>
        <n v="33344"/>
        <n v="33345"/>
        <n v="33346"/>
        <n v="33347"/>
        <n v="33348"/>
        <n v="33349"/>
        <n v="33350"/>
        <n v="33351"/>
        <n v="33352"/>
        <n v="33353"/>
        <n v="33354"/>
        <n v="33355"/>
        <n v="33356"/>
        <n v="33357"/>
        <n v="33358"/>
        <n v="33359"/>
        <n v="33360"/>
        <n v="33361"/>
        <n v="33362"/>
        <n v="33363"/>
        <n v="33364"/>
        <n v="33365"/>
        <n v="33366"/>
        <n v="33367"/>
        <n v="33369"/>
        <n v="33370"/>
        <n v="33371"/>
        <n v="33372"/>
        <n v="33373"/>
        <n v="33374"/>
        <n v="33375"/>
        <n v="33376"/>
        <n v="33377"/>
        <n v="33378"/>
        <n v="33379"/>
        <n v="33380"/>
        <n v="33381"/>
        <n v="33382"/>
        <n v="33383"/>
        <n v="33384"/>
        <n v="33385"/>
        <n v="33386"/>
        <n v="33387"/>
        <n v="33388"/>
        <n v="33389"/>
        <n v="33390"/>
        <n v="33391"/>
        <n v="33392"/>
        <n v="33393"/>
        <n v="33394"/>
        <n v="33395"/>
        <n v="33396"/>
        <n v="33397"/>
        <n v="33398"/>
        <n v="33399"/>
        <n v="33400"/>
        <n v="33401"/>
        <n v="33402"/>
        <n v="33403"/>
        <n v="33404"/>
        <n v="33405"/>
        <n v="33406"/>
        <n v="33407"/>
        <n v="33408"/>
        <n v="33409"/>
        <n v="33410"/>
        <n v="33411"/>
        <n v="33412"/>
        <n v="33413"/>
        <n v="33414"/>
        <n v="33415"/>
        <n v="33416"/>
        <n v="33417"/>
        <n v="33418"/>
        <n v="33419"/>
        <n v="33420"/>
        <n v="33421"/>
        <n v="33422"/>
        <n v="33423"/>
        <n v="33424"/>
        <n v="33425"/>
        <n v="33426"/>
        <n v="33427"/>
        <n v="33428"/>
        <n v="33429"/>
        <n v="33430"/>
        <n v="33431"/>
        <n v="33432"/>
        <n v="33433"/>
        <n v="33434"/>
        <n v="33435"/>
        <n v="33436"/>
        <n v="33437"/>
        <n v="33438"/>
        <n v="33439"/>
        <n v="33440"/>
        <n v="33441"/>
        <n v="33442"/>
        <n v="33443"/>
        <n v="33444"/>
        <n v="33445"/>
        <n v="33446"/>
        <n v="33447"/>
        <n v="33448"/>
        <n v="33449"/>
        <n v="33450"/>
        <n v="33451"/>
        <n v="33452"/>
        <n v="33453"/>
        <n v="33454"/>
        <n v="33455"/>
        <n v="33456"/>
        <n v="33457"/>
        <n v="33458"/>
        <n v="33459"/>
        <n v="33460"/>
        <n v="33461"/>
        <n v="33462"/>
        <n v="33463"/>
        <n v="33464"/>
        <n v="33465"/>
        <n v="33466"/>
        <n v="33467"/>
        <n v="33468"/>
        <n v="33469"/>
        <n v="33470"/>
        <n v="33471"/>
        <n v="33472"/>
        <n v="33473"/>
        <n v="33474"/>
        <n v="33475"/>
        <n v="33476"/>
        <n v="33477"/>
        <n v="33478"/>
        <n v="33479"/>
        <n v="33480"/>
        <n v="33481"/>
        <n v="33482"/>
        <n v="33483"/>
        <n v="33484"/>
        <n v="33485"/>
        <n v="33486"/>
        <n v="33487"/>
        <n v="33488"/>
        <n v="33489"/>
        <n v="33490"/>
        <n v="33491"/>
        <n v="33492"/>
        <n v="33493"/>
        <n v="33494"/>
        <n v="33495"/>
        <n v="33496"/>
        <n v="33497"/>
        <n v="33498"/>
        <n v="33499"/>
        <n v="33500"/>
        <n v="33501"/>
        <n v="33502"/>
        <n v="33503"/>
        <n v="33504"/>
        <n v="33505"/>
        <n v="33506"/>
        <n v="33507"/>
        <n v="33508"/>
        <n v="33509"/>
        <n v="33510"/>
        <n v="33511"/>
        <n v="33512"/>
        <n v="33513"/>
        <n v="33514"/>
        <n v="33515"/>
        <n v="33516"/>
        <n v="33517"/>
        <n v="33518"/>
        <n v="33519"/>
        <n v="33520"/>
        <n v="33521"/>
        <n v="33522"/>
        <n v="33523"/>
        <n v="33524"/>
        <n v="33525"/>
        <n v="33526"/>
        <n v="33527"/>
        <n v="33528"/>
        <n v="33529"/>
        <n v="33530"/>
        <n v="33531"/>
        <n v="33532"/>
        <n v="33533"/>
        <n v="33534"/>
        <n v="33535"/>
        <n v="33536"/>
        <n v="33537"/>
        <n v="33538"/>
        <n v="33539"/>
        <n v="33540"/>
        <n v="33541"/>
        <n v="33542"/>
        <n v="33543"/>
        <n v="33544"/>
        <n v="33545"/>
        <n v="33546"/>
        <n v="33547"/>
        <n v="33548"/>
        <n v="33549"/>
        <n v="33550"/>
        <n v="33551"/>
        <n v="33552"/>
        <n v="33553"/>
        <n v="33554"/>
        <n v="33555"/>
        <n v="33556"/>
        <n v="33557"/>
        <n v="33558"/>
        <n v="33559"/>
        <n v="33560"/>
        <n v="33561"/>
        <n v="33562"/>
        <n v="33563"/>
        <n v="33564"/>
        <n v="33565"/>
        <n v="33566"/>
        <n v="33567"/>
        <n v="33568"/>
        <n v="33569"/>
        <n v="33570"/>
      </sharedItems>
    </cacheField>
    <cacheField name="INVOICE" numFmtId="0">
      <sharedItems containsSemiMixedTypes="0" containsString="0" containsNumber="1" containsInteger="1" minValue="312214" maxValue="312215"/>
    </cacheField>
    <cacheField name="NO" numFmtId="167">
      <sharedItems containsSemiMixedTypes="0" containsString="0" containsNumber="1" minValue="6" maxValue="9990"/>
    </cacheField>
    <cacheField name="VEHICLE NO" numFmtId="0">
      <sharedItems containsBlank="1" count="45">
        <s v="OD04Q4126"/>
        <s v="OD34S2668"/>
        <s v="OD04Q4155"/>
        <s v="OD34S6152"/>
        <s v="OD04Q4144"/>
        <s v="OD04Q6788"/>
        <s v="OD04Q4123"/>
        <s v="OD04Q4178"/>
        <s v="OD04Q4118"/>
        <s v="OD34S6137"/>
        <s v="OD04Q6761"/>
        <s v="OD34S2615"/>
        <s v="OD04Q4139"/>
        <s v="OD04Q4170"/>
        <s v="OD34S2666"/>
        <s v="OD04Q4128"/>
        <s v="OD34S6139"/>
        <s v="OD04Q4173"/>
        <s v="OD34S2627"/>
        <s v="OD04Q4137"/>
        <s v="OD34S6508"/>
        <s v="OD34S6127"/>
        <m u="1"/>
        <s v="AP03TA9760" u="1"/>
        <s v="MH06BW3392" u="1"/>
        <s v="AP39V9760" u="1"/>
        <s v="AP39V6365" u="1"/>
        <s v="MH06BW3394" u="1"/>
        <s v="AP39V6368" u="1"/>
        <s v="AP39V6875" u="1"/>
        <s v="MH06BW3395" u="1"/>
        <s v="AP39TA9756" u="1"/>
        <e v="#REF!" u="1"/>
        <s v="AP39V6355" u="1"/>
        <s v="AP39TA9757" u="1"/>
        <s v="AP39V6361" u="1"/>
        <s v="AP39V6364" u="1"/>
        <s v="AP39TA9760" u="1"/>
        <s v="AP39TA6365" u="1"/>
        <s v="AP39TA9759" u="1"/>
        <s v="AP39TA9761" u="1"/>
        <s v="MH06BW3390" u="1"/>
        <s v="MH06BW3389" u="1"/>
        <s v="MH06BW3391" u="1"/>
        <s v="MH06BW3889" u="1"/>
      </sharedItems>
    </cacheField>
    <cacheField name="GROSS WT" numFmtId="165">
      <sharedItems containsSemiMixedTypes="0" containsString="0" containsNumber="1" minValue="30.3" maxValue="58.76"/>
    </cacheField>
    <cacheField name="TARE WT" numFmtId="165">
      <sharedItems containsSemiMixedTypes="0" containsString="0" containsNumber="1" minValue="9.64" maxValue="18.14"/>
    </cacheField>
    <cacheField name="LOADING WT" numFmtId="165">
      <sharedItems containsSemiMixedTypes="0" containsString="0" containsNumber="1" minValue="17.239999999999998" maxValue="41.18"/>
    </cacheField>
    <cacheField name="UNLOADING WT" numFmtId="0">
      <sharedItems containsSemiMixedTypes="0" containsString="0" containsNumber="1" minValue="17.239999999999998" maxValue="40.74"/>
    </cacheField>
    <cacheField name="UNLOADING DATE" numFmtId="14">
      <sharedItems containsSemiMixedTypes="0" containsNonDate="0" containsDate="1" containsString="0" minDate="1900-01-05T00:00:00" maxDate="2028-04-08T00:00:00" count="234"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8T00:00:00"/>
        <d v="2024-07-06T00:00:00"/>
        <d v="2024-07-09T00:00:00"/>
        <d v="2024-07-10T00:00:00"/>
        <d v="2024-07-15T00:00:00"/>
        <d v="1900-03-02T00:00:00"/>
        <d v="2024-07-11T00:00:00"/>
        <d v="2024-07-12T00:00:00"/>
        <d v="2024-07-13T00:00:00"/>
        <d v="2024-07-14T00:00:00"/>
        <d v="2024-07-17T00:00:00"/>
        <d v="2024-07-16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1T00:00:00"/>
        <d v="2024-08-01T00:00:00"/>
        <d v="2024-08-02T00:00:00"/>
        <d v="2024-08-03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3-05-05T00:00:00" u="1"/>
        <d v="2023-04-20T00:00:00" u="1"/>
        <d v="2023-04-16T00:00:00" u="1"/>
        <d v="2023-04-12T00:00:00" u="1"/>
        <d v="2023-06-29T00:00:00" u="1"/>
        <d v="2023-04-08T00:00:00" u="1"/>
        <d v="2023-06-25T00:00:00" u="1"/>
        <d v="2023-04-04T00:00:00" u="1"/>
        <d v="2023-07-06T00:00:00" u="1"/>
        <d v="2023-06-21T00:00:00" u="1"/>
        <d v="2023-07-02T00:00:00" u="1"/>
        <d v="2023-06-17T00:00:00" u="1"/>
        <d v="2023-06-13T00:00:00" u="1"/>
        <d v="2023-05-28T00:00:00" u="1"/>
        <d v="2023-06-09T00:00:00" u="1"/>
        <d v="2023-05-24T00:00:00" u="1"/>
        <d v="2023-06-05T00:00:00" u="1"/>
        <d v="2023-05-20T00:00:00" u="1"/>
        <d v="2023-06-01T00:00:00" u="1"/>
        <d v="2023-05-16T00:00:00" u="1"/>
        <d v="2023-05-12T00:00:00" u="1"/>
        <d v="2023-04-27T00:00:00" u="1"/>
        <d v="2023-04-23T00:00:00" u="1"/>
        <d v="2023-05-04T00:00:00" u="1"/>
        <d v="2023-04-19T00:00:00" u="1"/>
        <d v="2023-04-15T00:00:00" u="1"/>
        <d v="2023-04-11T00:00:00" u="1"/>
        <d v="2023-06-28T00:00:00" u="1"/>
        <d v="2023-04-07T00:00:00" u="1"/>
        <d v="2023-06-24T00:00:00" u="1"/>
        <d v="2028-04-07T00:00:00" u="1"/>
        <d v="2023-04-03T00:00:00" u="1"/>
        <d v="2023-07-05T00:00:00" u="1"/>
        <d v="2023-06-20T00:00:00" u="1"/>
        <d v="2023-07-01T00:00:00" u="1"/>
        <d v="2023-06-16T00:00:00" u="1"/>
        <d v="2023-05-31T00:00:00" u="1"/>
        <d v="2023-06-12T00:00:00" u="1"/>
        <d v="2023-05-27T00:00:00" u="1"/>
        <d v="2023-06-08T00:00:00" u="1"/>
        <d v="2023-05-23T00:00:00" u="1"/>
        <d v="2023-06-04T00:00:00" u="1"/>
        <d v="2023-05-19T00:00:00" u="1"/>
        <d v="2023-05-15T00:00:00" u="1"/>
        <d v="2023-04-30T00:00:00" u="1"/>
        <d v="2023-05-11T00:00:00" u="1"/>
        <d v="2023-04-26T00:00:00" u="1"/>
        <d v="2023-05-07T00:00:00" u="1"/>
        <d v="2023-04-22T00:00:00" u="1"/>
        <d v="2023-05-03T00:00:00" u="1"/>
        <d v="2023-04-18T00:00:00" u="1"/>
        <d v="2023-04-14T00:00:00" u="1"/>
        <d v="2023-04-10T00:00:00" u="1"/>
        <d v="2023-06-27T00:00:00" u="1"/>
        <d v="2023-04-06T00:00:00" u="1"/>
        <d v="2023-06-23T00:00:00" u="1"/>
        <d v="2023-04-02T00:00:00" u="1"/>
        <d v="2023-07-04T00:00:00" u="1"/>
        <d v="2023-06-19T00:00:00" u="1"/>
        <d v="2023-06-15T00:00:00" u="1"/>
        <d v="2023-05-30T00:00:00" u="1"/>
        <d v="2023-06-11T00:00:00" u="1"/>
        <d v="2023-05-26T00:00:00" u="1"/>
        <d v="2023-06-07T00:00:00" u="1"/>
        <d v="2023-05-22T00:00:00" u="1"/>
        <d v="2023-06-03T00:00:00" u="1"/>
        <d v="2023-05-18T00:00:00" u="1"/>
        <d v="2023-05-14T00:00:00" u="1"/>
        <d v="2023-04-29T00:00:00" u="1"/>
        <d v="1900-01-05T00:00:00" u="1"/>
        <d v="2023-04-25T00:00:00" u="1"/>
        <d v="2023-05-06T00:00:00" u="1"/>
        <d v="2023-04-21T00:00:00" u="1"/>
        <d v="2023-05-02T00:00:00" u="1"/>
        <d v="2023-04-17T00:00:00" u="1"/>
        <d v="2023-04-13T00:00:00" u="1"/>
        <d v="2023-06-30T00:00:00" u="1"/>
        <d v="2023-04-09T00:00:00" u="1"/>
        <d v="2023-06-26T00:00:00" u="1"/>
        <d v="2023-04-05T00:00:00" u="1"/>
        <d v="2023-06-22T00:00:00" u="1"/>
        <d v="2023-04-01T00:00:00" u="1"/>
        <d v="2023-07-03T00:00:00" u="1"/>
        <d v="2023-06-18T00:00:00" u="1"/>
        <d v="2023-06-14T00:00:00" u="1"/>
        <d v="2023-06-10T00:00:00" u="1"/>
        <d v="2023-05-25T00:00:00" u="1"/>
        <d v="2023-06-06T00:00:00" u="1"/>
        <d v="2023-05-21T00:00:00" u="1"/>
        <d v="2023-06-02T00:00:00" u="1"/>
        <d v="2023-05-17T00:00:00" u="1"/>
        <d v="2023-05-13T00:00:00" u="1"/>
        <d v="2023-04-28T00:00:00" u="1"/>
        <d v="2023-04-24T00:00:00" u="1"/>
      </sharedItems>
    </cacheField>
    <cacheField name="SHORTAGE " numFmtId="165">
      <sharedItems containsSemiMixedTypes="0" containsString="0" containsNumber="1" minValue="-3.5200000000000031" maxValue="4.3000000000000007"/>
    </cacheField>
    <cacheField name="TRIP NO" numFmtId="0">
      <sharedItems containsSemiMixedTypes="0" containsString="0" containsNumber="1" containsInteger="1" minValue="1" maxValue="3"/>
    </cacheField>
    <cacheField name="OK/NOT OK" numFmtId="0">
      <sharedItems/>
    </cacheField>
    <cacheField name="ENTRY BY" numFmtId="0">
      <sharedItems/>
    </cacheField>
    <cacheField name="DRIVER" numFmtId="0">
      <sharedItems containsMixedTypes="1" containsNumber="1" containsInteger="1" minValue="0" maxValue="0" count="52">
        <s v="RAHID"/>
        <s v="RIZWAN"/>
        <s v="SUSANT KUMAR BAG"/>
        <s v="MURALIDHAR MOHANTA"/>
        <s v="KAMAN MUNDA"/>
        <s v="VINOD KUMAR"/>
        <s v="NATABAR MOHANTA"/>
        <s v="BHARAT CH MOHANTA"/>
        <s v="DHULESWAR PERAI"/>
        <s v="NABI AHMAD"/>
        <s v="RASHID "/>
        <s v="AKSHAYA KU SAHOO"/>
        <s v="SUSANTA KUMAR MALIK"/>
        <s v="PRADIPA MALIK"/>
        <s v="DURGA CH MOHANTA"/>
        <s v="BASANTA KUMAR MOHANTA"/>
        <s v="JUGAL KISHOR MOHANTA"/>
        <s v="SUSANTA KUMAR MOHANTA "/>
        <s v="CHANDRAMANI MOHANTY"/>
        <s v="NARAHARI MOHANTA"/>
        <s v="KALI CH KAR"/>
        <s v="PRABHAT MAHANTA"/>
        <s v="MADANA MAHANTA"/>
        <s v="BENUDHAR PRADHAN"/>
        <s v="AJAYA KUMAR MAHANTA"/>
        <s v="BHAKTA BANDHU MAHANTA"/>
        <s v="ABHIMANYU JENA"/>
        <s v="KAPILENDRA MALIK"/>
        <s v="SUDARSAN SAHOO"/>
        <s v="RAKHAL CH  MOHANTA"/>
        <s v="PRAHALLAD KUMAR DAS"/>
        <s v="SWAPAN KUMAR MOHANTA"/>
        <s v="SHAJID ANSARI"/>
        <s v="PRADEEP KU MAHANTA"/>
        <s v="AKASH KUMAR SINGH"/>
        <s v="TANURAM DAS"/>
        <s v="MANOJ KUMAR JENA"/>
        <s v="SUSANTA MAHANTA"/>
        <s v="NILAMANI BARIK"/>
        <s v="MALIA PRADHAN"/>
        <s v="PRADEEP KUMAR"/>
        <s v="RAMAKANTA JENA"/>
        <s v="VASUROODDEEN"/>
        <s v="BAI DHARA JAMUDA"/>
        <s v="JAVID KHAN"/>
        <s v="MIRZA KAMAL BEG"/>
        <s v="BHOORA KHAN"/>
        <s v="ASHOK PRADHAN"/>
        <s v="ACHUTA CH DAS"/>
        <s v="BANAJ ROUT"/>
        <s v="SUDAM PRUSTY"/>
        <n v="0" u="1"/>
      </sharedItems>
    </cacheField>
    <cacheField name="DIESEL IN LITER" numFmtId="0">
      <sharedItems containsString="0" containsBlank="1" containsNumber="1" containsInteger="1" minValue="20" maxValue="308"/>
    </cacheField>
    <cacheField name="LIMIT" numFmtId="0" formula=" 0.01*'LOADING WT'" databaseField="0"/>
    <cacheField name="EXCESS" numFmtId="0" formula="'SHORTAGE '-LIMIT" databaseField="0"/>
    <cacheField name="APPROX FINE" numFmtId="0" formula="EXCESS*1000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28.521845949072" createdVersion="8" refreshedVersion="5" minRefreshableVersion="3" recordCount="1463" xr:uid="{00000000-000A-0000-FFFF-FFFF01000000}">
  <cacheSource type="worksheet">
    <worksheetSource name="MKT"/>
  </cacheSource>
  <cacheFields count="21">
    <cacheField name="SL NO" numFmtId="0">
      <sharedItems containsSemiMixedTypes="0" containsString="0" containsNumber="1" minValue="1" maxValue="448"/>
    </cacheField>
    <cacheField name="ID" numFmtId="0">
      <sharedItems/>
    </cacheField>
    <cacheField name="DATE" numFmtId="14">
      <sharedItems containsSemiMixedTypes="0" containsNonDate="0" containsDate="1" containsString="0" minDate="2024-04-03T00:00:00" maxDate="2024-08-11T00:00:00" count="123"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1T00:00:00"/>
        <d v="2024-08-01T00:00:00"/>
        <d v="2024-08-02T00:00:00"/>
        <d v="2024-08-03T00:00:00"/>
        <d v="2024-08-05T00:00:00"/>
        <d v="2024-08-06T00:00:00"/>
        <d v="2024-08-07T00:00:00"/>
        <d v="2024-08-08T00:00:00"/>
        <d v="2024-08-09T00:00:00"/>
        <d v="2024-08-10T00:00:00"/>
      </sharedItems>
    </cacheField>
    <cacheField name="LR NO" numFmtId="0">
      <sharedItems containsSemiMixedTypes="0" containsString="0" containsNumber="1" containsInteger="1" minValue="28553" maxValue="63004" count="1462">
        <n v="28553"/>
        <n v="28554"/>
        <n v="28555"/>
        <n v="28556"/>
        <n v="28557"/>
        <n v="28558"/>
        <n v="28559"/>
        <n v="28560"/>
        <n v="28561"/>
        <n v="28562"/>
        <n v="28563"/>
        <n v="28564"/>
        <n v="28565"/>
        <n v="28566"/>
        <n v="28567"/>
        <n v="28568"/>
        <n v="28569"/>
        <n v="28570"/>
        <n v="28571"/>
        <n v="28572"/>
        <n v="28573"/>
        <n v="28574"/>
        <n v="28575"/>
        <n v="28576"/>
        <n v="28577"/>
        <n v="28578"/>
        <n v="28579"/>
        <n v="28580"/>
        <n v="28582"/>
        <n v="28583"/>
        <n v="28584"/>
        <n v="28585"/>
        <n v="28586"/>
        <n v="28587"/>
        <n v="28588"/>
        <n v="28589"/>
        <n v="28590"/>
        <n v="28591"/>
        <n v="28592"/>
        <n v="28593"/>
        <n v="28594"/>
        <n v="28595"/>
        <n v="28596"/>
        <n v="28597"/>
        <n v="28598"/>
        <n v="28599"/>
        <n v="28600"/>
        <n v="28601"/>
        <n v="28602"/>
        <n v="28603"/>
        <n v="28604"/>
        <n v="28605"/>
        <n v="28606"/>
        <n v="28607"/>
        <n v="28608"/>
        <n v="28609"/>
        <n v="28610"/>
        <n v="28611"/>
        <n v="28612"/>
        <n v="28613"/>
        <n v="28614"/>
        <n v="28615"/>
        <n v="28616"/>
        <n v="28617"/>
        <n v="28618"/>
        <n v="28619"/>
        <n v="28620"/>
        <n v="28621"/>
        <n v="28622"/>
        <n v="28624"/>
        <n v="28625"/>
        <n v="28626"/>
        <n v="28627"/>
        <n v="28628"/>
        <n v="28629"/>
        <n v="28630"/>
        <n v="28631"/>
        <n v="28632"/>
        <n v="28633"/>
        <n v="28634"/>
        <n v="28635"/>
        <n v="28636"/>
        <n v="28637"/>
        <n v="28638"/>
        <n v="28639"/>
        <n v="28640"/>
        <n v="28641"/>
        <n v="28642"/>
        <n v="28643"/>
        <n v="28644"/>
        <n v="28645"/>
        <n v="28646"/>
        <n v="28647"/>
        <n v="28648"/>
        <n v="28649"/>
        <n v="28650"/>
        <n v="28651"/>
        <n v="28652"/>
        <n v="28653"/>
        <n v="28654"/>
        <n v="28655"/>
        <n v="28656"/>
        <n v="28657"/>
        <n v="28658"/>
        <n v="28659"/>
        <n v="28660"/>
        <n v="28661"/>
        <n v="28662"/>
        <n v="28663"/>
        <n v="28664"/>
        <n v="28665"/>
        <n v="28666"/>
        <n v="28667"/>
        <n v="28668"/>
        <n v="28669"/>
        <n v="28670"/>
        <n v="28671"/>
        <n v="28672"/>
        <n v="28673"/>
        <n v="28674"/>
        <n v="28675"/>
        <n v="28676"/>
        <n v="28677"/>
        <n v="28678"/>
        <n v="28679"/>
        <n v="28680"/>
        <n v="28681"/>
        <n v="28682"/>
        <n v="28683"/>
        <n v="28684"/>
        <n v="28685"/>
        <n v="28686"/>
        <n v="28687"/>
        <n v="28688"/>
        <n v="28689"/>
        <n v="28690"/>
        <n v="28691"/>
        <n v="28692"/>
        <n v="28693"/>
        <n v="28694"/>
        <n v="28695"/>
        <n v="28696"/>
        <n v="28697"/>
        <n v="28698"/>
        <n v="28699"/>
        <n v="28700"/>
        <n v="28701"/>
        <n v="28702"/>
        <n v="28703"/>
        <n v="28704"/>
        <n v="28705"/>
        <n v="28706"/>
        <n v="28707"/>
        <n v="28708"/>
        <n v="28709"/>
        <n v="28710"/>
        <n v="28711"/>
        <n v="28712"/>
        <n v="28713"/>
        <n v="28714"/>
        <n v="28715"/>
        <n v="28716"/>
        <n v="28717"/>
        <n v="28718"/>
        <n v="28719"/>
        <n v="28720"/>
        <n v="28721"/>
        <n v="28722"/>
        <n v="28723"/>
        <n v="28724"/>
        <n v="28725"/>
        <n v="28726"/>
        <n v="28727"/>
        <n v="28728"/>
        <n v="28729"/>
        <n v="28730"/>
        <n v="28731"/>
        <n v="28732"/>
        <n v="28733"/>
        <n v="28734"/>
        <n v="28735"/>
        <n v="28736"/>
        <n v="28737"/>
        <n v="28738"/>
        <n v="28739"/>
        <n v="28740"/>
        <n v="28741"/>
        <n v="28742"/>
        <n v="28743"/>
        <n v="28744"/>
        <n v="28745"/>
        <n v="28746"/>
        <n v="28747"/>
        <n v="28748"/>
        <n v="28749"/>
        <n v="28750"/>
        <n v="28751"/>
        <n v="28752"/>
        <n v="28753"/>
        <n v="28754"/>
        <n v="28755"/>
        <n v="28756"/>
        <n v="28757"/>
        <n v="28758"/>
        <n v="28759"/>
        <n v="28760"/>
        <n v="28761"/>
        <n v="28762"/>
        <n v="28763"/>
        <n v="28764"/>
        <n v="28765"/>
        <n v="28766"/>
        <n v="28767"/>
        <n v="28768"/>
        <n v="28769"/>
        <n v="28770"/>
        <n v="28771"/>
        <n v="28772"/>
        <n v="28773"/>
        <n v="28774"/>
        <n v="28775"/>
        <n v="28776"/>
        <n v="28777"/>
        <n v="28778"/>
        <n v="28779"/>
        <n v="28780"/>
        <n v="28781"/>
        <n v="28782"/>
        <n v="28783"/>
        <n v="28784"/>
        <n v="28785"/>
        <n v="28786"/>
        <n v="28787"/>
        <n v="28788"/>
        <n v="28789"/>
        <n v="28790"/>
        <n v="28791"/>
        <n v="28792"/>
        <n v="28793"/>
        <n v="28794"/>
        <n v="28795"/>
        <n v="28796"/>
        <n v="28797"/>
        <n v="28798"/>
        <n v="28799"/>
        <n v="28800"/>
        <n v="28801"/>
        <n v="28802"/>
        <n v="28803"/>
        <n v="28805"/>
        <n v="28806"/>
        <n v="28807"/>
        <n v="28808"/>
        <n v="28809"/>
        <n v="28810"/>
        <n v="28811"/>
        <n v="28812"/>
        <n v="28813"/>
        <n v="28814"/>
        <n v="28815"/>
        <n v="28816"/>
        <n v="28817"/>
        <n v="28818"/>
        <n v="28819"/>
        <n v="28820"/>
        <n v="28821"/>
        <n v="28822"/>
        <n v="28823"/>
        <n v="28824"/>
        <n v="28825"/>
        <n v="28826"/>
        <n v="28827"/>
        <n v="28828"/>
        <n v="28829"/>
        <n v="28830"/>
        <n v="28831"/>
        <n v="28832"/>
        <n v="28833"/>
        <n v="28834"/>
        <n v="28835"/>
        <n v="28836"/>
        <n v="28837"/>
        <n v="28838"/>
        <n v="28839"/>
        <n v="28840"/>
        <n v="28841"/>
        <n v="28842"/>
        <n v="28843"/>
        <n v="28844"/>
        <n v="28845"/>
        <n v="28846"/>
        <n v="28847"/>
        <n v="28848"/>
        <n v="28849"/>
        <n v="28850"/>
        <n v="28851"/>
        <n v="28852"/>
        <n v="28853"/>
        <n v="28854"/>
        <n v="28855"/>
        <n v="28856"/>
        <n v="28857"/>
        <n v="28858"/>
        <n v="28859"/>
        <n v="28860"/>
        <n v="28861"/>
        <n v="28862"/>
        <n v="28863"/>
        <n v="28864"/>
        <n v="28865"/>
        <n v="28866"/>
        <n v="28867"/>
        <n v="28868"/>
        <n v="28869"/>
        <n v="28870"/>
        <n v="28871"/>
        <n v="28872"/>
        <n v="28873"/>
        <n v="28874"/>
        <n v="28875"/>
        <n v="28876"/>
        <n v="28877"/>
        <n v="28878"/>
        <n v="28879"/>
        <n v="28880"/>
        <n v="28881"/>
        <n v="28882"/>
        <n v="28883"/>
        <n v="28884"/>
        <n v="28885"/>
        <n v="28886"/>
        <n v="28887"/>
        <n v="28888"/>
        <n v="28889"/>
        <n v="28890"/>
        <n v="28891"/>
        <n v="28892"/>
        <n v="28893"/>
        <n v="28894"/>
        <n v="28895"/>
        <n v="28896"/>
        <n v="28897"/>
        <n v="28898"/>
        <n v="28899"/>
        <n v="28900"/>
        <n v="28901"/>
        <n v="28902"/>
        <n v="28903"/>
        <n v="28904"/>
        <n v="28905"/>
        <n v="28906"/>
        <n v="28907"/>
        <n v="28908"/>
        <n v="28909"/>
        <n v="28910"/>
        <n v="28911"/>
        <n v="28912"/>
        <n v="28913"/>
        <n v="28914"/>
        <n v="28915"/>
        <n v="28916"/>
        <n v="28917"/>
        <n v="28918"/>
        <n v="28919"/>
        <n v="28920"/>
        <n v="28921"/>
        <n v="28922"/>
        <n v="28923"/>
        <n v="28924"/>
        <n v="28925"/>
        <n v="28926"/>
        <n v="28927"/>
        <n v="28928"/>
        <n v="28929"/>
        <n v="28930"/>
        <n v="28931"/>
        <n v="28933"/>
        <n v="28934"/>
        <n v="28935"/>
        <n v="28936"/>
        <n v="28937"/>
        <n v="28938"/>
        <n v="28939"/>
        <n v="28940"/>
        <n v="28941"/>
        <n v="28942"/>
        <n v="28943"/>
        <n v="28944"/>
        <n v="28945"/>
        <n v="28946"/>
        <n v="28947"/>
        <n v="28948"/>
        <n v="28949"/>
        <n v="28950"/>
        <n v="28951"/>
        <n v="28952"/>
        <n v="28953"/>
        <n v="28954"/>
        <n v="28955"/>
        <n v="28956"/>
        <n v="28957"/>
        <n v="28958"/>
        <n v="28959"/>
        <n v="28960"/>
        <n v="28961"/>
        <n v="28962"/>
        <n v="28963"/>
        <n v="28964"/>
        <n v="28965"/>
        <n v="28966"/>
        <n v="28967"/>
        <n v="28968"/>
        <n v="28969"/>
        <n v="28970"/>
        <n v="28971"/>
        <n v="28972"/>
        <n v="28973"/>
        <n v="28974"/>
        <n v="28975"/>
        <n v="28976"/>
        <n v="28977"/>
        <n v="28978"/>
        <n v="28979"/>
        <n v="28980"/>
        <n v="28981"/>
        <n v="28982"/>
        <n v="28983"/>
        <n v="28984"/>
        <n v="28985"/>
        <n v="28986"/>
        <n v="28987"/>
        <n v="28988"/>
        <n v="28989"/>
        <n v="28990"/>
        <n v="28991"/>
        <n v="28992"/>
        <n v="28993"/>
        <n v="28994"/>
        <n v="28995"/>
        <n v="28996"/>
        <n v="28997"/>
        <n v="28998"/>
        <n v="28999"/>
        <n v="29000"/>
        <n v="29001"/>
        <n v="29002"/>
        <n v="29003"/>
        <n v="29004"/>
        <n v="29005"/>
        <n v="29006"/>
        <n v="29007"/>
        <n v="29008"/>
        <n v="29009"/>
        <n v="29010"/>
        <n v="29011"/>
        <n v="29012"/>
        <n v="29013"/>
        <n v="29014"/>
        <n v="29015"/>
        <n v="29016"/>
        <n v="29017"/>
        <n v="29018"/>
        <n v="29019"/>
        <n v="29020"/>
        <n v="29021"/>
        <n v="29022"/>
        <n v="29023"/>
        <n v="29024"/>
        <n v="29025"/>
        <n v="29026"/>
        <n v="29027"/>
        <n v="29028"/>
        <n v="29029"/>
        <n v="29030"/>
        <n v="29031"/>
        <n v="29032"/>
        <n v="29033"/>
        <n v="29034"/>
        <n v="29035"/>
        <n v="29036"/>
        <n v="29037"/>
        <n v="29038"/>
        <n v="29039"/>
        <n v="29040"/>
        <n v="29041"/>
        <n v="29042"/>
        <n v="29043"/>
        <n v="29044"/>
        <n v="29045"/>
        <n v="29046"/>
        <n v="29047"/>
        <n v="29048"/>
        <n v="29049"/>
        <n v="29050"/>
        <n v="29051"/>
        <n v="29052"/>
        <n v="29053"/>
        <n v="29054"/>
        <n v="29055"/>
        <n v="29056"/>
        <n v="29057"/>
        <n v="29058"/>
        <n v="29059"/>
        <n v="29060"/>
        <n v="29061"/>
        <n v="29062"/>
        <n v="29063"/>
        <n v="29064"/>
        <n v="29065"/>
        <n v="29066"/>
        <n v="29067"/>
        <n v="29068"/>
        <n v="29069"/>
        <n v="29070"/>
        <n v="29071"/>
        <n v="29072"/>
        <n v="29073"/>
        <n v="29074"/>
        <n v="29075"/>
        <n v="29076"/>
        <n v="29077"/>
        <n v="29078"/>
        <n v="29079"/>
        <n v="29080"/>
        <n v="29081"/>
        <n v="29082"/>
        <n v="29083"/>
        <n v="29084"/>
        <n v="29085"/>
        <n v="29086"/>
        <n v="29088"/>
        <n v="29089"/>
        <n v="29090"/>
        <n v="29091"/>
        <n v="29092"/>
        <n v="29093"/>
        <n v="29094"/>
        <n v="29095"/>
        <n v="29096"/>
        <n v="29097"/>
        <n v="29098"/>
        <n v="29099"/>
        <n v="29100"/>
        <n v="29101"/>
        <n v="29102"/>
        <n v="29103"/>
        <n v="29104"/>
        <n v="29105"/>
        <n v="29106"/>
        <n v="29108"/>
        <n v="29109"/>
        <n v="29110"/>
        <n v="29111"/>
        <n v="29112"/>
        <n v="29113"/>
        <n v="29114"/>
        <n v="29115"/>
        <n v="29116"/>
        <n v="29117"/>
        <n v="29118"/>
        <n v="29119"/>
        <n v="29120"/>
        <n v="29121"/>
        <n v="29122"/>
        <n v="29123"/>
        <n v="29124"/>
        <n v="29125"/>
        <n v="29126"/>
        <n v="29127"/>
        <n v="29128"/>
        <n v="29129"/>
        <n v="29130"/>
        <n v="29131"/>
        <n v="29132"/>
        <n v="29133"/>
        <n v="29134"/>
        <n v="29135"/>
        <n v="29136"/>
        <n v="29137"/>
        <n v="29138"/>
        <n v="29139"/>
        <n v="29140"/>
        <n v="29141"/>
        <n v="29142"/>
        <n v="29143"/>
        <n v="29144"/>
        <n v="29145"/>
        <n v="29146"/>
        <n v="29147"/>
        <n v="29148"/>
        <n v="29149"/>
        <n v="29150"/>
        <n v="29151"/>
        <n v="29152"/>
        <n v="29153"/>
        <n v="29154"/>
        <n v="29155"/>
        <n v="29156"/>
        <n v="29157"/>
        <n v="29158"/>
        <n v="29159"/>
        <n v="29160"/>
        <n v="29161"/>
        <n v="29162"/>
        <n v="29163"/>
        <n v="29164"/>
        <n v="29165"/>
        <n v="29166"/>
        <n v="29167"/>
        <n v="29168"/>
        <n v="29169"/>
        <n v="29170"/>
        <n v="29171"/>
        <n v="29172"/>
        <n v="29173"/>
        <n v="29174"/>
        <n v="29175"/>
        <n v="29176"/>
        <n v="29177"/>
        <n v="29178"/>
        <n v="29179"/>
        <n v="29180"/>
        <n v="29181"/>
        <n v="29182"/>
        <n v="29183"/>
        <n v="29184"/>
        <n v="29185"/>
        <n v="29186"/>
        <n v="29187"/>
        <n v="29188"/>
        <n v="29189"/>
        <n v="29190"/>
        <n v="29191"/>
        <n v="29192"/>
        <n v="29193"/>
        <n v="29194"/>
        <n v="29195"/>
        <n v="29196"/>
        <n v="29197"/>
        <n v="29198"/>
        <n v="29199"/>
        <n v="29211"/>
        <n v="29212"/>
        <n v="29213"/>
        <n v="29214"/>
        <n v="29215"/>
        <n v="29216"/>
        <n v="29217"/>
        <n v="29218"/>
        <n v="29219"/>
        <n v="29220"/>
        <n v="29221"/>
        <n v="29222"/>
        <n v="29223"/>
        <n v="29224"/>
        <n v="29225"/>
        <n v="29226"/>
        <n v="29227"/>
        <n v="29228"/>
        <n v="29229"/>
        <n v="29230"/>
        <n v="29231"/>
        <n v="29232"/>
        <n v="29233"/>
        <n v="29234"/>
        <n v="29235"/>
        <n v="29236"/>
        <n v="29237"/>
        <n v="29238"/>
        <n v="29239"/>
        <n v="29240"/>
        <n v="29241"/>
        <n v="29242"/>
        <n v="29243"/>
        <n v="29244"/>
        <n v="29245"/>
        <n v="29246"/>
        <n v="29247"/>
        <n v="29248"/>
        <n v="29249"/>
        <n v="29250"/>
        <n v="63001"/>
        <n v="63002"/>
        <n v="63003"/>
        <n v="63004"/>
        <n v="29261"/>
        <n v="29262"/>
        <n v="29263"/>
        <n v="29264"/>
        <n v="29265"/>
        <n v="29266"/>
        <n v="29267"/>
        <n v="29268"/>
        <n v="29269"/>
        <n v="29270"/>
        <n v="29271"/>
        <n v="29272"/>
        <n v="29273"/>
        <n v="29274"/>
        <n v="29275"/>
        <n v="29276"/>
        <n v="29277"/>
        <n v="29278"/>
        <n v="29279"/>
        <n v="29280"/>
        <n v="29281"/>
        <n v="29282"/>
        <n v="29283"/>
        <n v="29284"/>
        <n v="29285"/>
        <n v="29286"/>
        <n v="29287"/>
        <n v="29288"/>
        <n v="29289"/>
        <n v="29290"/>
        <n v="29291"/>
        <n v="29292"/>
        <n v="29293"/>
        <n v="29294"/>
        <n v="29295"/>
        <n v="29296"/>
        <n v="29297"/>
        <n v="29298"/>
        <n v="29299"/>
        <n v="29300"/>
        <n v="29301"/>
        <n v="29302"/>
        <n v="29303"/>
        <n v="29304"/>
        <n v="29305"/>
        <n v="29306"/>
        <n v="29307"/>
        <n v="29308"/>
        <n v="29309"/>
        <n v="29310"/>
        <n v="29311"/>
        <n v="29312"/>
        <n v="29313"/>
        <n v="29314"/>
        <n v="29315"/>
        <n v="29316"/>
        <n v="29317"/>
        <n v="29318"/>
        <n v="29319"/>
        <n v="29320"/>
        <n v="29321"/>
        <n v="29322"/>
        <n v="29323"/>
        <n v="29324"/>
        <n v="29325"/>
        <n v="29326"/>
        <n v="29327"/>
        <n v="29328"/>
        <n v="29329"/>
        <n v="29330"/>
        <n v="29331"/>
        <n v="29332"/>
        <n v="29333"/>
        <n v="29334"/>
        <n v="29335"/>
        <n v="29336"/>
        <n v="29337"/>
        <n v="29338"/>
        <n v="29339"/>
        <n v="29340"/>
        <n v="29341"/>
        <n v="29342"/>
        <n v="29343"/>
        <n v="29344"/>
        <n v="29345"/>
        <n v="29346"/>
        <n v="29347"/>
        <n v="29348"/>
        <n v="29349"/>
        <n v="29350"/>
        <n v="29351"/>
        <n v="29352"/>
        <n v="29354"/>
        <n v="29355"/>
        <n v="29356"/>
        <n v="29357"/>
        <n v="29372"/>
        <n v="29358"/>
        <n v="29360"/>
        <n v="29361"/>
        <n v="29362"/>
        <n v="29363"/>
        <n v="29364"/>
        <n v="29365"/>
        <n v="29366"/>
        <n v="29367"/>
        <n v="29368"/>
        <n v="29369"/>
        <n v="29370"/>
        <n v="29371"/>
        <n v="29373"/>
        <n v="29374"/>
        <n v="29378"/>
        <n v="29379"/>
        <n v="29380"/>
        <n v="29381"/>
        <n v="29382"/>
        <n v="29383"/>
        <n v="29384"/>
        <n v="29385"/>
        <n v="29386"/>
        <n v="29387"/>
        <n v="29388"/>
        <n v="29389"/>
        <n v="29390"/>
        <n v="29391"/>
        <n v="29392"/>
        <n v="29393"/>
        <n v="29394"/>
        <n v="29395"/>
        <n v="29396"/>
        <n v="29397"/>
        <n v="29398"/>
        <n v="29399"/>
        <n v="29400"/>
        <n v="29401"/>
        <n v="29402"/>
        <n v="29404"/>
        <n v="29405"/>
        <n v="29406"/>
        <n v="29407"/>
        <n v="29408"/>
        <n v="29409"/>
        <n v="29410"/>
        <n v="29411"/>
        <n v="29412"/>
        <n v="29413"/>
        <n v="29414"/>
        <n v="29415"/>
        <n v="29416"/>
        <n v="29417"/>
        <n v="29418"/>
        <n v="29419"/>
        <n v="29420"/>
        <n v="29421"/>
        <n v="29422"/>
        <n v="29423"/>
        <n v="29424"/>
        <n v="29425"/>
        <n v="29426"/>
        <n v="29427"/>
        <n v="29428"/>
        <n v="29429"/>
        <n v="29431"/>
        <n v="29432"/>
        <n v="29433"/>
        <n v="29434"/>
        <n v="29435"/>
        <n v="29436"/>
        <n v="29437"/>
        <n v="29438"/>
        <n v="29439"/>
        <n v="29440"/>
        <n v="29441"/>
        <n v="29442"/>
        <n v="29443"/>
        <n v="29444"/>
        <n v="29446"/>
        <n v="29458"/>
        <n v="29461"/>
        <n v="29459"/>
        <n v="29460"/>
        <n v="29462"/>
        <n v="29463"/>
        <n v="29465"/>
        <n v="29466"/>
        <n v="29467"/>
        <n v="29468"/>
        <n v="29469"/>
        <n v="29470"/>
        <n v="29471"/>
        <n v="29472"/>
        <n v="29473"/>
        <n v="29474"/>
        <n v="29475"/>
        <n v="29476"/>
        <n v="29477"/>
        <n v="29479"/>
        <n v="29480"/>
        <n v="29481"/>
        <n v="29482"/>
        <n v="29483"/>
        <n v="29484"/>
        <n v="29485"/>
        <n v="29486"/>
        <n v="29487"/>
        <n v="29488"/>
        <n v="29489"/>
        <n v="29490"/>
        <n v="29491"/>
        <n v="29492"/>
        <n v="29493"/>
        <n v="29494"/>
        <n v="29512"/>
        <n v="29513"/>
        <n v="29514"/>
        <n v="29515"/>
        <n v="29516"/>
        <n v="29517"/>
        <n v="29518"/>
        <n v="29519"/>
        <n v="29520"/>
        <n v="29521"/>
        <n v="29522"/>
        <n v="29523"/>
        <n v="29524"/>
        <n v="29525"/>
        <n v="29526"/>
        <n v="29527"/>
        <n v="29528"/>
        <n v="29529"/>
        <n v="29530"/>
        <n v="29531"/>
        <n v="29532"/>
        <n v="29533"/>
        <n v="29534"/>
        <n v="29535"/>
        <n v="29536"/>
        <n v="29537"/>
        <n v="29538"/>
        <n v="29540"/>
        <n v="29541"/>
        <n v="29542"/>
        <n v="29543"/>
        <n v="29544"/>
        <n v="29545"/>
        <n v="29546"/>
        <n v="29547"/>
        <n v="29548"/>
        <n v="29549"/>
        <n v="29550"/>
        <n v="29551"/>
        <n v="29552"/>
        <n v="29553"/>
        <n v="29554"/>
        <n v="29555"/>
        <n v="29556"/>
        <n v="29557"/>
        <n v="29558"/>
        <n v="29559"/>
        <n v="29560"/>
        <n v="29561"/>
        <n v="29562"/>
        <n v="29563"/>
        <n v="29564"/>
        <n v="29565"/>
        <n v="29566"/>
        <n v="29567"/>
        <n v="29568"/>
        <n v="29569"/>
        <n v="29570"/>
        <n v="29571"/>
        <n v="29572"/>
        <n v="29573"/>
        <n v="29574"/>
        <n v="29575"/>
        <n v="29576"/>
        <n v="29577"/>
        <n v="29578"/>
        <n v="29579"/>
        <n v="29580"/>
        <n v="29581"/>
        <n v="29582"/>
        <n v="29583"/>
        <n v="29584"/>
        <n v="29585"/>
        <n v="29586"/>
        <n v="29588"/>
        <n v="29589"/>
        <n v="29590"/>
        <n v="29591"/>
        <n v="29592"/>
        <n v="29594"/>
        <n v="29595"/>
        <n v="29596"/>
        <n v="29597"/>
        <n v="29598"/>
        <n v="29599"/>
        <n v="29600"/>
        <n v="29601"/>
        <n v="29602"/>
        <n v="29603"/>
        <n v="29604"/>
        <n v="29605"/>
        <n v="29606"/>
        <n v="29607"/>
        <n v="29608"/>
        <n v="29609"/>
        <n v="29611"/>
        <n v="29613"/>
        <n v="29615"/>
        <n v="29616"/>
        <n v="29617"/>
        <n v="29618"/>
        <n v="29619"/>
        <n v="29620"/>
        <n v="29621"/>
        <n v="29622"/>
        <n v="29623"/>
        <n v="29624"/>
        <n v="29625"/>
        <n v="29626"/>
        <n v="29627"/>
        <n v="29628"/>
        <n v="29629"/>
        <n v="29630"/>
        <n v="29631"/>
        <n v="29632"/>
        <n v="29633"/>
        <n v="29634"/>
        <n v="29635"/>
        <n v="29636"/>
        <n v="29637"/>
        <n v="29638"/>
        <n v="29639"/>
        <n v="29640"/>
        <n v="29641"/>
        <n v="29642"/>
        <n v="29643"/>
        <n v="29644"/>
        <n v="29645"/>
        <n v="29646"/>
        <n v="29647"/>
        <n v="29651"/>
        <n v="29652"/>
        <n v="29653"/>
        <n v="29654"/>
        <n v="29655"/>
        <n v="29656"/>
        <n v="29657"/>
        <n v="29658"/>
        <n v="29659"/>
        <n v="29660"/>
        <n v="29661"/>
        <n v="29662"/>
        <n v="29663"/>
        <n v="29664"/>
        <n v="29665"/>
        <n v="29666"/>
        <n v="29667"/>
        <n v="29668"/>
        <n v="29669"/>
        <n v="29670"/>
        <n v="29671"/>
        <n v="29672"/>
        <n v="29673"/>
        <n v="29674"/>
        <n v="29675"/>
        <n v="29676"/>
        <n v="29677"/>
        <n v="29678"/>
        <n v="29679"/>
        <n v="29680"/>
        <n v="29681"/>
        <n v="29682"/>
        <n v="29683"/>
        <n v="29684"/>
        <n v="29685"/>
        <n v="29686"/>
        <n v="29687"/>
        <n v="29688"/>
        <n v="29689"/>
        <n v="29690"/>
        <n v="29691"/>
        <n v="29692"/>
        <n v="29693"/>
        <n v="29694"/>
        <n v="29695"/>
        <n v="29696"/>
        <n v="29697"/>
        <n v="29698"/>
        <n v="29699"/>
        <n v="29701"/>
        <n v="29702"/>
        <n v="29703"/>
        <n v="29704"/>
        <n v="29705"/>
        <n v="29706"/>
        <n v="29707"/>
        <n v="29708"/>
        <n v="29709"/>
        <n v="29710"/>
        <n v="29711"/>
        <n v="29712"/>
        <n v="29713"/>
        <n v="29714"/>
        <n v="29715"/>
        <n v="29716"/>
        <n v="29717"/>
        <n v="29718"/>
        <n v="29719"/>
        <n v="29720"/>
        <n v="29721"/>
        <n v="29722"/>
        <n v="29723"/>
        <n v="29725"/>
        <n v="29726"/>
        <n v="29727"/>
        <n v="29728"/>
        <n v="29729"/>
        <n v="29730"/>
        <n v="29731"/>
        <n v="29732"/>
        <n v="29733"/>
        <n v="29734"/>
        <n v="29735"/>
        <n v="29736"/>
        <n v="29737"/>
        <n v="29738"/>
        <n v="29739"/>
        <n v="29740"/>
        <n v="29741"/>
        <n v="29742"/>
        <n v="29743"/>
        <n v="29744"/>
        <n v="29745"/>
        <n v="29747"/>
        <n v="29748"/>
        <n v="29749"/>
        <n v="29750"/>
        <n v="29751"/>
        <n v="29752"/>
        <n v="29753"/>
        <n v="29754"/>
        <n v="29755"/>
        <n v="29756"/>
        <n v="29757"/>
        <n v="29758"/>
        <n v="29759"/>
        <n v="29760"/>
        <n v="29761"/>
        <n v="29762"/>
        <n v="29763"/>
        <n v="29764"/>
        <n v="29766"/>
        <n v="29767"/>
        <n v="29768"/>
        <n v="29769"/>
        <n v="29771"/>
        <n v="29772"/>
        <n v="29773"/>
        <n v="29774"/>
        <n v="29775"/>
        <n v="29776"/>
        <n v="29777"/>
        <n v="29778"/>
        <n v="29779"/>
        <n v="29780"/>
        <n v="29781"/>
        <n v="29782"/>
        <n v="29783"/>
        <n v="29784"/>
        <n v="29785"/>
        <n v="29786"/>
        <n v="29787"/>
        <n v="29789"/>
        <n v="29790"/>
        <n v="29791"/>
        <n v="29792"/>
        <n v="29793"/>
        <n v="29794"/>
        <n v="29795"/>
        <n v="29796"/>
        <n v="29797"/>
        <n v="29798"/>
        <n v="29801"/>
        <n v="29802"/>
        <n v="29803"/>
        <n v="29804"/>
        <n v="29805"/>
        <n v="29806"/>
        <n v="29807"/>
        <n v="29808"/>
        <n v="29809"/>
        <n v="29810"/>
        <n v="29811"/>
        <n v="29812"/>
        <n v="29813"/>
        <n v="29814"/>
        <n v="29815"/>
        <n v="29816"/>
        <n v="29817"/>
        <n v="29818"/>
        <n v="29819"/>
        <n v="29820"/>
        <n v="29821"/>
        <n v="29822"/>
        <n v="29823"/>
        <n v="29824"/>
        <n v="29825"/>
        <n v="29826"/>
        <n v="29828"/>
        <n v="29829"/>
        <n v="29830"/>
        <n v="29831"/>
        <n v="29832"/>
        <n v="29833"/>
        <n v="29834"/>
        <n v="29835"/>
        <n v="29836"/>
        <n v="29837"/>
        <n v="29838"/>
        <n v="29840"/>
        <n v="29841"/>
        <n v="29842"/>
        <n v="29843"/>
        <n v="29844"/>
        <n v="29845"/>
        <n v="29846"/>
        <n v="29847"/>
        <n v="29848"/>
        <n v="29849"/>
        <n v="29850"/>
        <n v="29856"/>
        <n v="29857"/>
        <n v="29858"/>
        <n v="29859"/>
        <n v="29860"/>
        <n v="29861"/>
        <n v="29862"/>
        <n v="29863"/>
        <n v="29864"/>
        <n v="29865"/>
        <n v="29866"/>
        <n v="29868"/>
        <n v="29869"/>
        <n v="29870"/>
        <n v="29871"/>
        <n v="29872"/>
        <n v="29873"/>
        <n v="29874"/>
        <n v="29875"/>
        <n v="29876"/>
        <n v="29877"/>
        <n v="29878"/>
        <n v="29879"/>
        <n v="29880"/>
        <n v="29881"/>
        <n v="29882"/>
        <n v="29883"/>
        <n v="29884"/>
        <n v="29885"/>
        <n v="29886"/>
        <n v="29887"/>
        <n v="29888"/>
        <n v="29889"/>
        <n v="29890"/>
        <n v="29891"/>
        <n v="29892"/>
        <n v="29893"/>
        <n v="29894"/>
        <n v="29895"/>
        <n v="29896"/>
        <n v="29897"/>
        <n v="29898"/>
        <n v="29899"/>
        <n v="29900"/>
        <n v="29901"/>
        <n v="29902"/>
        <n v="29903"/>
        <n v="29904"/>
        <n v="29905"/>
        <n v="29906"/>
        <n v="29907"/>
        <n v="29908"/>
        <n v="29909"/>
        <n v="29910"/>
        <n v="29911"/>
        <n v="29912"/>
        <n v="29913"/>
        <n v="29914"/>
        <n v="29915"/>
        <n v="29916"/>
        <n v="29917"/>
        <n v="29918"/>
        <n v="29919"/>
        <n v="29920"/>
        <n v="29921"/>
        <n v="29922"/>
        <n v="29923"/>
        <n v="29924"/>
        <n v="29925"/>
        <n v="29926"/>
        <n v="29927"/>
        <n v="29928"/>
        <n v="29929"/>
        <n v="29930"/>
        <n v="29931"/>
        <n v="29932"/>
        <n v="29933"/>
        <n v="29934"/>
        <n v="29935"/>
        <n v="29936"/>
        <n v="29937"/>
        <n v="29938"/>
        <n v="29939"/>
        <n v="29940"/>
        <n v="29941"/>
        <n v="29942"/>
        <n v="29943"/>
        <n v="29944"/>
        <n v="29945"/>
        <n v="29946"/>
        <n v="29947"/>
        <n v="29948"/>
        <n v="29949"/>
        <n v="29950"/>
        <n v="29960"/>
        <n v="29961"/>
        <n v="29962"/>
        <n v="29963"/>
        <n v="29964"/>
        <n v="29965"/>
        <n v="29966"/>
        <n v="29967"/>
        <n v="29968"/>
        <n v="29969"/>
        <n v="29970"/>
        <n v="29971"/>
        <n v="29972"/>
        <n v="29973"/>
        <n v="29974"/>
        <n v="29975"/>
        <n v="29976"/>
        <n v="29977"/>
        <n v="29978"/>
        <n v="29979"/>
        <n v="29980"/>
        <n v="29981"/>
        <n v="29982"/>
        <n v="29983"/>
        <n v="29984"/>
        <n v="29985"/>
        <n v="29986"/>
        <n v="29987"/>
        <n v="29988"/>
        <n v="29989"/>
        <n v="29990"/>
        <n v="29991"/>
        <n v="29992"/>
        <n v="29993"/>
        <n v="29994"/>
        <n v="29995"/>
        <n v="29996"/>
        <n v="29997"/>
        <n v="29998"/>
        <n v="29999"/>
        <n v="30000"/>
        <n v="50007"/>
        <n v="50009"/>
        <n v="50010"/>
        <n v="50011"/>
        <n v="50012"/>
        <n v="50013"/>
        <n v="50014"/>
        <n v="50015"/>
        <n v="50016"/>
        <n v="50017"/>
        <n v="50018"/>
        <n v="50019"/>
        <n v="50020"/>
        <n v="50021"/>
        <n v="50022"/>
        <n v="50023"/>
        <n v="50024"/>
        <n v="50025"/>
        <n v="50026"/>
        <n v="50027"/>
        <n v="50028"/>
        <n v="50029"/>
        <n v="50030"/>
        <n v="50031"/>
        <n v="50032"/>
        <n v="50033"/>
        <n v="50034"/>
        <n v="50035"/>
        <n v="50036"/>
        <n v="50037"/>
        <n v="50038"/>
        <n v="50039"/>
        <n v="50040"/>
        <n v="50041"/>
        <n v="50042"/>
        <n v="50043"/>
        <n v="50044"/>
        <n v="50045"/>
        <n v="50046"/>
        <n v="50047"/>
        <n v="50048"/>
        <n v="50049"/>
        <n v="50050"/>
        <n v="50051"/>
        <n v="50052"/>
        <n v="50053"/>
        <n v="50054"/>
        <n v="50055"/>
        <n v="50056"/>
        <n v="50057"/>
        <n v="50058"/>
        <n v="50059"/>
        <n v="50060"/>
        <n v="50061"/>
        <n v="50062"/>
        <n v="50063"/>
        <n v="50064"/>
        <n v="50065"/>
        <n v="50066"/>
        <n v="50067"/>
        <n v="50068"/>
        <n v="50069"/>
        <n v="50070"/>
        <n v="50071"/>
        <n v="50072"/>
        <n v="50073"/>
        <n v="50074"/>
        <n v="50075"/>
        <n v="50076"/>
        <n v="50078"/>
        <n v="50079"/>
        <n v="50080"/>
        <n v="50081"/>
        <n v="50082"/>
        <n v="50083"/>
        <n v="50084"/>
        <n v="50085"/>
        <n v="50086"/>
        <n v="50087"/>
        <n v="50088"/>
        <n v="50089"/>
        <n v="50090"/>
        <n v="50091"/>
        <n v="50092"/>
        <n v="50093"/>
        <n v="50094"/>
        <n v="50095"/>
        <n v="50096"/>
        <n v="50097"/>
        <n v="50098"/>
        <n v="50099"/>
        <n v="50100"/>
        <n v="50101"/>
        <n v="50102"/>
        <n v="50103"/>
        <n v="50104"/>
        <n v="50105"/>
        <n v="50106"/>
        <n v="50107"/>
        <n v="50108"/>
        <n v="50109"/>
        <n v="50110"/>
        <n v="50111"/>
        <n v="50112"/>
        <n v="50113"/>
        <n v="50114"/>
        <n v="50115"/>
        <n v="50116"/>
        <n v="50117"/>
      </sharedItems>
    </cacheField>
    <cacheField name="INVOICE" numFmtId="0">
      <sharedItems containsSemiMixedTypes="0" containsString="0" containsNumber="1" containsInteger="1" minValue="312214" maxValue="312215"/>
    </cacheField>
    <cacheField name="NO" numFmtId="0">
      <sharedItems containsSemiMixedTypes="0" containsString="0" containsNumber="1" containsInteger="1" minValue="0" maxValue="50036"/>
    </cacheField>
    <cacheField name="VEHICLE NO" numFmtId="0">
      <sharedItems containsBlank="1" count="10">
        <s v="OD34T1145"/>
        <s v="OD34U1145"/>
        <s v="OD04V1345"/>
        <s v="OD04V1145"/>
        <s v="OD34U1345"/>
        <s v="OD34S1145"/>
        <s v="OD04T1145"/>
        <s v="OD34R1145"/>
        <s v="OD34R1345"/>
        <m u="1"/>
      </sharedItems>
    </cacheField>
    <cacheField name="GROSS WT" numFmtId="165">
      <sharedItems containsSemiMixedTypes="0" containsString="0" containsNumber="1" minValue="48.12" maxValue="58.36"/>
    </cacheField>
    <cacheField name="TARE WT" numFmtId="165">
      <sharedItems containsSemiMixedTypes="0" containsString="0" containsNumber="1" minValue="15.22" maxValue="17.78"/>
    </cacheField>
    <cacheField name="LOADING WT" numFmtId="165">
      <sharedItems containsSemiMixedTypes="0" containsString="0" containsNumber="1" minValue="31.24" maxValue="41.3"/>
    </cacheField>
    <cacheField name="UNLOADING WT" numFmtId="164">
      <sharedItems containsSemiMixedTypes="0" containsString="0" containsNumber="1" minValue="30.94" maxValue="40.86"/>
    </cacheField>
    <cacheField name="UNLOADING DATE" numFmtId="14">
      <sharedItems containsSemiMixedTypes="0" containsNonDate="0" containsDate="1" containsString="0" minDate="2024-04-03T00:00:00" maxDate="2024-08-11T00:00:00"/>
    </cacheField>
    <cacheField name="SHORTAGE " numFmtId="165">
      <sharedItems containsSemiMixedTypes="0" containsString="0" containsNumber="1" minValue="-1.6199999999999974" maxValue="2.4600000000000009"/>
    </cacheField>
    <cacheField name="TRIP NO" numFmtId="0">
      <sharedItems containsString="0" containsBlank="1" containsNumber="1" containsInteger="1" minValue="1" maxValue="3"/>
    </cacheField>
    <cacheField name="OK/NOT OK2" numFmtId="0">
      <sharedItems containsMixedTypes="1" containsNumber="1" containsInteger="1" minValue="0" maxValue="0"/>
    </cacheField>
    <cacheField name="ENTRY" numFmtId="0">
      <sharedItems/>
    </cacheField>
    <cacheField name="DRIVER" numFmtId="0">
      <sharedItems containsMixedTypes="1" containsNumber="1" containsInteger="1" minValue="0" maxValue="0" count="26">
        <s v="KASHI NATH DAS"/>
        <s v="SULTAN AHMAD"/>
        <s v="ASHOK PRADHAN"/>
        <s v="AJAYA KUMAR PARIDA"/>
        <s v="BHOORA KHAN"/>
        <s v="AMIYA MISHRA"/>
        <s v="RASHID "/>
        <s v="HEMANTA MOHANTA"/>
        <s v="BENUDHAR PRADHAN"/>
        <s v="MALIA PRADHAN"/>
        <s v="NATABAR MOHANTA"/>
        <s v="SUSANT KUMAR BAG"/>
        <s v="AKSHAYA KU SAHOO"/>
        <s v="NABI AHMAD"/>
        <e v="#N/A"/>
        <s v="AKASH KUMAR SINGH"/>
        <s v="PRADIPA MALIK"/>
        <s v="ACHUTA CH DAS"/>
        <s v="KALI CH KAR"/>
        <s v="GULAM SARWAR"/>
        <s v="NILAMANI BARIK"/>
        <s v="PRADEEP KU MAHANTA"/>
        <s v="SWAPAN KUMAR MOHANTA"/>
        <s v="MURALI MAHANTA"/>
        <s v="BAI DHARA JAMUDA"/>
        <n v="0" u="1"/>
      </sharedItems>
    </cacheField>
    <cacheField name="DIESEL IN LITER" numFmtId="0">
      <sharedItems containsString="0" containsBlank="1" containsNumber="1" containsInteger="1" minValue="20" maxValue="458"/>
    </cacheField>
    <cacheField name="LIMIT" numFmtId="0" formula=" 0.01*'LOADING WT'" databaseField="0"/>
    <cacheField name="EXCESS" numFmtId="0" formula="'SHORTAGE '-LIMIT" databaseField="0"/>
    <cacheField name="FINE" numFmtId="0" formula="EXCESS*10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28.521846643518" createdVersion="5" refreshedVersion="5" minRefreshableVersion="3" recordCount="5" xr:uid="{00000000-000A-0000-FFFF-FFFF02000000}">
  <cacheSource type="worksheet">
    <worksheetSource ref="D34:G39" sheet="TATA MKT"/>
  </cacheSource>
  <cacheFields count="4">
    <cacheField name="28585" numFmtId="0">
      <sharedItems containsSemiMixedTypes="0" containsString="0" containsNumber="1" containsInteger="1" minValue="28586" maxValue="28590"/>
    </cacheField>
    <cacheField name="312214" numFmtId="0">
      <sharedItems containsSemiMixedTypes="0" containsString="0" containsNumber="1" containsInteger="1" minValue="312214" maxValue="312214"/>
    </cacheField>
    <cacheField name="0493" numFmtId="167">
      <sharedItems containsSemiMixedTypes="0" containsString="0" containsNumber="1" containsInteger="1" minValue="495" maxValue="523"/>
    </cacheField>
    <cacheField name="OD04V1145" numFmtId="0">
      <sharedItems/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42">
  <r>
    <n v="1"/>
    <s v="45385OD04Q41261"/>
    <x v="0"/>
    <x v="0"/>
    <n v="312214"/>
    <n v="324"/>
    <x v="0"/>
    <n v="52.12"/>
    <n v="17.46"/>
    <n v="34.659999999999997"/>
    <n v="33.659999999999997"/>
    <x v="0"/>
    <n v="1"/>
    <n v="1"/>
    <s v="OK"/>
    <s v="JITU"/>
    <x v="0"/>
    <m/>
  </r>
  <r>
    <n v="2"/>
    <s v="45385OD34S26681"/>
    <x v="0"/>
    <x v="1"/>
    <n v="312214"/>
    <n v="321"/>
    <x v="1"/>
    <n v="52.76"/>
    <n v="17"/>
    <n v="35.76"/>
    <n v="35.340000000000003"/>
    <x v="0"/>
    <n v="0.4199999999999946"/>
    <n v="1"/>
    <s v="OK"/>
    <s v="JITU"/>
    <x v="1"/>
    <m/>
  </r>
  <r>
    <n v="3"/>
    <s v="45385OD04Q41551"/>
    <x v="0"/>
    <x v="2"/>
    <n v="312214"/>
    <n v="329"/>
    <x v="2"/>
    <n v="52.48"/>
    <n v="17.420000000000002"/>
    <n v="35.059999999999995"/>
    <n v="34.24"/>
    <x v="0"/>
    <n v="0.81999999999999318"/>
    <n v="1"/>
    <s v="OK"/>
    <s v="JITU"/>
    <x v="2"/>
    <m/>
  </r>
  <r>
    <n v="4"/>
    <s v="45385OD34S61521"/>
    <x v="0"/>
    <x v="3"/>
    <n v="312214"/>
    <n v="330"/>
    <x v="3"/>
    <n v="53.54"/>
    <n v="17.34"/>
    <n v="36.200000000000003"/>
    <n v="35.86"/>
    <x v="0"/>
    <n v="0.34000000000000341"/>
    <n v="1"/>
    <s v="OK"/>
    <s v="JITU"/>
    <x v="3"/>
    <m/>
  </r>
  <r>
    <n v="5"/>
    <s v="45385OD04Q41441"/>
    <x v="0"/>
    <x v="4"/>
    <n v="312214"/>
    <n v="342"/>
    <x v="4"/>
    <n v="33.76"/>
    <n v="10.5"/>
    <n v="23.259999999999998"/>
    <n v="23.04"/>
    <x v="0"/>
    <n v="0.21999999999999886"/>
    <n v="1"/>
    <s v="OK"/>
    <s v="JITU"/>
    <x v="4"/>
    <m/>
  </r>
  <r>
    <n v="6"/>
    <s v="45385OD04Q67881"/>
    <x v="0"/>
    <x v="5"/>
    <n v="312214"/>
    <n v="341"/>
    <x v="5"/>
    <n v="55.44"/>
    <n v="17.239999999999998"/>
    <n v="38.200000000000003"/>
    <n v="37.6"/>
    <x v="0"/>
    <n v="0.60000000000000142"/>
    <n v="1"/>
    <s v="OK"/>
    <s v="JITU"/>
    <x v="5"/>
    <m/>
  </r>
  <r>
    <n v="7"/>
    <s v="45385OD04Q41231"/>
    <x v="0"/>
    <x v="6"/>
    <n v="312214"/>
    <n v="344"/>
    <x v="6"/>
    <n v="55.72"/>
    <n v="17.239999999999998"/>
    <n v="38.480000000000004"/>
    <n v="37.64"/>
    <x v="0"/>
    <n v="0.84000000000000341"/>
    <n v="1"/>
    <s v="OK"/>
    <s v="JITU"/>
    <x v="6"/>
    <m/>
  </r>
  <r>
    <n v="8"/>
    <s v="45385OD04Q41781"/>
    <x v="0"/>
    <x v="7"/>
    <n v="312214"/>
    <n v="362"/>
    <x v="7"/>
    <n v="56.72"/>
    <n v="17.559999999999999"/>
    <n v="39.159999999999997"/>
    <n v="37.799999999999997"/>
    <x v="0"/>
    <n v="1.3599999999999994"/>
    <n v="1"/>
    <s v="OK"/>
    <s v="JITU"/>
    <x v="7"/>
    <m/>
  </r>
  <r>
    <n v="9"/>
    <s v="45385OD04Q41181"/>
    <x v="0"/>
    <x v="8"/>
    <n v="312214"/>
    <n v="363"/>
    <x v="8"/>
    <n v="56.34"/>
    <n v="16.940000000000001"/>
    <n v="39.400000000000006"/>
    <n v="37.979999999999997"/>
    <x v="0"/>
    <n v="1.4200000000000088"/>
    <n v="1"/>
    <s v="OK"/>
    <s v="JITU"/>
    <x v="8"/>
    <m/>
  </r>
  <r>
    <n v="10"/>
    <s v="45385OD34S61371"/>
    <x v="0"/>
    <x v="9"/>
    <n v="312214"/>
    <n v="372"/>
    <x v="9"/>
    <n v="55.28"/>
    <n v="17.54"/>
    <n v="37.74"/>
    <n v="37.06"/>
    <x v="0"/>
    <n v="0.67999999999999972"/>
    <n v="1"/>
    <s v="OK"/>
    <s v="JITU"/>
    <x v="9"/>
    <m/>
  </r>
  <r>
    <n v="11"/>
    <s v="45385OD04Q67611"/>
    <x v="0"/>
    <x v="10"/>
    <n v="312214"/>
    <n v="374"/>
    <x v="10"/>
    <n v="54.52"/>
    <n v="17.84"/>
    <n v="36.680000000000007"/>
    <n v="36.36"/>
    <x v="1"/>
    <n v="0.32000000000000739"/>
    <n v="1"/>
    <s v="OK"/>
    <s v="JITU"/>
    <x v="10"/>
    <m/>
  </r>
  <r>
    <n v="12"/>
    <s v="45385OD34S26151"/>
    <x v="0"/>
    <x v="11"/>
    <n v="312214"/>
    <n v="375"/>
    <x v="11"/>
    <n v="54.34"/>
    <n v="17.14"/>
    <n v="37.200000000000003"/>
    <n v="36.32"/>
    <x v="0"/>
    <n v="0.88000000000000256"/>
    <n v="1"/>
    <s v="OK"/>
    <s v="JITU"/>
    <x v="1"/>
    <m/>
  </r>
  <r>
    <n v="13"/>
    <s v="45385OD04Q41391"/>
    <x v="0"/>
    <x v="12"/>
    <n v="312214"/>
    <n v="377"/>
    <x v="12"/>
    <n v="56.44"/>
    <n v="17.600000000000001"/>
    <n v="38.839999999999996"/>
    <n v="38.1"/>
    <x v="0"/>
    <n v="0.73999999999999488"/>
    <n v="1"/>
    <s v="OK"/>
    <s v="JITU"/>
    <x v="11"/>
    <m/>
  </r>
  <r>
    <n v="14"/>
    <s v="45385OD04Q41701"/>
    <x v="0"/>
    <x v="13"/>
    <n v="312214"/>
    <n v="376"/>
    <x v="13"/>
    <n v="34.619999999999997"/>
    <n v="10.28"/>
    <n v="24.339999999999996"/>
    <n v="23.68"/>
    <x v="1"/>
    <n v="0.65999999999999659"/>
    <n v="1"/>
    <s v="OK"/>
    <s v="JITU"/>
    <x v="0"/>
    <m/>
  </r>
  <r>
    <n v="15"/>
    <s v="45385OD34S26661"/>
    <x v="0"/>
    <x v="14"/>
    <n v="312214"/>
    <n v="381"/>
    <x v="14"/>
    <n v="54.7"/>
    <n v="17.54"/>
    <n v="37.160000000000004"/>
    <n v="36.64"/>
    <x v="1"/>
    <n v="0.52000000000000313"/>
    <n v="1"/>
    <s v="OK"/>
    <s v="JITU"/>
    <x v="2"/>
    <m/>
  </r>
  <r>
    <n v="16"/>
    <s v="45385OD04Q41281"/>
    <x v="0"/>
    <x v="15"/>
    <n v="312214"/>
    <n v="386"/>
    <x v="15"/>
    <n v="33.56"/>
    <n v="10.4"/>
    <n v="23.160000000000004"/>
    <n v="22.72"/>
    <x v="1"/>
    <n v="0.44000000000000483"/>
    <n v="1"/>
    <s v="OK"/>
    <s v="JITU"/>
    <x v="12"/>
    <m/>
  </r>
  <r>
    <n v="17"/>
    <s v="45386OD34S26681"/>
    <x v="1"/>
    <x v="16"/>
    <n v="312214"/>
    <n v="392"/>
    <x v="1"/>
    <n v="53.14"/>
    <n v="17"/>
    <n v="36.14"/>
    <n v="35.659999999999997"/>
    <x v="1"/>
    <n v="0.48000000000000398"/>
    <n v="1"/>
    <s v="OK"/>
    <s v="JITU"/>
    <x v="1"/>
    <m/>
  </r>
  <r>
    <n v="18"/>
    <s v="45386OD04Q41391"/>
    <x v="1"/>
    <x v="17"/>
    <n v="312214"/>
    <n v="397"/>
    <x v="12"/>
    <n v="54.94"/>
    <n v="17.64"/>
    <n v="37.299999999999997"/>
    <n v="36.54"/>
    <x v="1"/>
    <n v="0.75999999999999801"/>
    <n v="1"/>
    <s v="OK"/>
    <s v="JITU"/>
    <x v="11"/>
    <m/>
  </r>
  <r>
    <n v="19"/>
    <s v="45386OD34S61521"/>
    <x v="1"/>
    <x v="18"/>
    <n v="312214"/>
    <n v="394"/>
    <x v="3"/>
    <n v="53.88"/>
    <n v="17.3"/>
    <n v="36.58"/>
    <n v="35.880000000000003"/>
    <x v="1"/>
    <n v="0.69999999999999574"/>
    <n v="1"/>
    <s v="OK"/>
    <s v="JITU"/>
    <x v="3"/>
    <m/>
  </r>
  <r>
    <n v="20"/>
    <s v="45386OD04Q41551"/>
    <x v="1"/>
    <x v="19"/>
    <n v="312214"/>
    <n v="399"/>
    <x v="2"/>
    <n v="53.4"/>
    <n v="17.399999999999999"/>
    <n v="36"/>
    <n v="35.64"/>
    <x v="1"/>
    <n v="0.35999999999999943"/>
    <n v="1"/>
    <s v="OK"/>
    <s v="JITU"/>
    <x v="2"/>
    <m/>
  </r>
  <r>
    <n v="21"/>
    <s v="45386OD34S61371"/>
    <x v="1"/>
    <x v="20"/>
    <n v="312214"/>
    <n v="405"/>
    <x v="9"/>
    <n v="56.4"/>
    <n v="17.54"/>
    <n v="38.86"/>
    <n v="38.64"/>
    <x v="1"/>
    <n v="0.21999999999999886"/>
    <n v="1"/>
    <s v="OK"/>
    <s v="JITU"/>
    <x v="9"/>
    <m/>
  </r>
  <r>
    <n v="22"/>
    <s v="45386OD04Q67881"/>
    <x v="1"/>
    <x v="21"/>
    <n v="312214"/>
    <n v="409"/>
    <x v="5"/>
    <n v="55.12"/>
    <n v="17.239999999999998"/>
    <n v="37.879999999999995"/>
    <n v="37.06"/>
    <x v="1"/>
    <n v="0.81999999999999318"/>
    <n v="1"/>
    <s v="OK"/>
    <s v="JITU"/>
    <x v="5"/>
    <m/>
  </r>
  <r>
    <n v="23"/>
    <s v="45386OD04Q41441"/>
    <x v="1"/>
    <x v="22"/>
    <n v="312214"/>
    <n v="410"/>
    <x v="4"/>
    <n v="33.299999999999997"/>
    <n v="10.48"/>
    <n v="22.819999999999997"/>
    <n v="22.56"/>
    <x v="1"/>
    <n v="0.25999999999999801"/>
    <n v="1"/>
    <s v="OK"/>
    <s v="JITU"/>
    <x v="4"/>
    <m/>
  </r>
  <r>
    <n v="24"/>
    <s v="45386OD34S61391"/>
    <x v="1"/>
    <x v="23"/>
    <n v="312214"/>
    <n v="411"/>
    <x v="16"/>
    <n v="56.36"/>
    <n v="17.04"/>
    <n v="39.32"/>
    <n v="38.979999999999997"/>
    <x v="1"/>
    <n v="0.34000000000000341"/>
    <n v="1"/>
    <s v="OK"/>
    <s v="JITU"/>
    <x v="13"/>
    <m/>
  </r>
  <r>
    <n v="25"/>
    <s v="45386OD04Q41231"/>
    <x v="1"/>
    <x v="24"/>
    <n v="312214"/>
    <n v="413"/>
    <x v="6"/>
    <n v="53.56"/>
    <n v="17.239999999999998"/>
    <n v="36.320000000000007"/>
    <n v="35.94"/>
    <x v="1"/>
    <n v="0.38000000000000966"/>
    <n v="1"/>
    <s v="OK"/>
    <s v="JITU"/>
    <x v="14"/>
    <m/>
  </r>
  <r>
    <n v="26"/>
    <s v="45386OD04Q41701"/>
    <x v="1"/>
    <x v="25"/>
    <n v="312214"/>
    <n v="412"/>
    <x v="13"/>
    <n v="33.44"/>
    <n v="10.34"/>
    <n v="23.099999999999998"/>
    <n v="22.74"/>
    <x v="1"/>
    <n v="0.35999999999999943"/>
    <n v="1"/>
    <s v="OK"/>
    <s v="JITU"/>
    <x v="12"/>
    <m/>
  </r>
  <r>
    <n v="27"/>
    <s v="45386OD04Q41261"/>
    <x v="1"/>
    <x v="26"/>
    <n v="312214"/>
    <n v="415"/>
    <x v="0"/>
    <n v="56.36"/>
    <n v="17.52"/>
    <n v="38.840000000000003"/>
    <n v="38.54"/>
    <x v="1"/>
    <n v="0.30000000000000426"/>
    <n v="1"/>
    <s v="OK"/>
    <s v="JITU"/>
    <x v="0"/>
    <m/>
  </r>
  <r>
    <n v="28"/>
    <s v="45386OD04Q41281"/>
    <x v="1"/>
    <x v="27"/>
    <n v="312214"/>
    <n v="427"/>
    <x v="15"/>
    <n v="34.4"/>
    <n v="10.5"/>
    <n v="23.9"/>
    <n v="23.7"/>
    <x v="1"/>
    <n v="0.19999999999999929"/>
    <n v="1"/>
    <s v="OK"/>
    <s v="JITU"/>
    <x v="15"/>
    <m/>
  </r>
  <r>
    <n v="29"/>
    <s v="45386OD04Q67611"/>
    <x v="1"/>
    <x v="28"/>
    <n v="312214"/>
    <n v="428"/>
    <x v="10"/>
    <n v="54.02"/>
    <n v="17.84"/>
    <n v="36.180000000000007"/>
    <n v="35.94"/>
    <x v="1"/>
    <n v="0.24000000000000909"/>
    <n v="1"/>
    <s v="OK"/>
    <s v="JITU"/>
    <x v="16"/>
    <m/>
  </r>
  <r>
    <n v="30"/>
    <s v="45386OD04Q41181"/>
    <x v="1"/>
    <x v="29"/>
    <n v="312214"/>
    <n v="430"/>
    <x v="8"/>
    <n v="54.22"/>
    <n v="16.940000000000001"/>
    <n v="37.28"/>
    <n v="37.020000000000003"/>
    <x v="1"/>
    <n v="0.25999999999999801"/>
    <n v="1"/>
    <s v="OK"/>
    <s v="JITU"/>
    <x v="8"/>
    <m/>
  </r>
  <r>
    <n v="31"/>
    <s v="45386OD04Q41731"/>
    <x v="1"/>
    <x v="30"/>
    <n v="312214"/>
    <n v="432"/>
    <x v="17"/>
    <n v="34.04"/>
    <n v="10.16"/>
    <n v="23.88"/>
    <n v="23.68"/>
    <x v="1"/>
    <n v="0.19999999999999929"/>
    <n v="1"/>
    <s v="OK"/>
    <s v="JITU"/>
    <x v="17"/>
    <m/>
  </r>
  <r>
    <n v="32"/>
    <s v="45386OD04Q41781"/>
    <x v="1"/>
    <x v="31"/>
    <n v="312214"/>
    <n v="433"/>
    <x v="7"/>
    <n v="56.2"/>
    <n v="17.5"/>
    <n v="38.700000000000003"/>
    <n v="38.42"/>
    <x v="1"/>
    <n v="0.28000000000000114"/>
    <n v="1"/>
    <s v="OK"/>
    <s v="JITU"/>
    <x v="18"/>
    <m/>
  </r>
  <r>
    <n v="33"/>
    <s v="45386OD34S26151"/>
    <x v="1"/>
    <x v="32"/>
    <n v="312214"/>
    <n v="418"/>
    <x v="11"/>
    <n v="53.92"/>
    <n v="17.14"/>
    <n v="36.78"/>
    <n v="36.200000000000003"/>
    <x v="1"/>
    <n v="0.57999999999999829"/>
    <n v="1"/>
    <s v="OK"/>
    <s v="JITU"/>
    <x v="15"/>
    <m/>
  </r>
  <r>
    <n v="34"/>
    <s v="45386OD34S26682"/>
    <x v="1"/>
    <x v="33"/>
    <n v="312214"/>
    <n v="451"/>
    <x v="1"/>
    <n v="51.74"/>
    <n v="17"/>
    <n v="34.74"/>
    <n v="33.06"/>
    <x v="1"/>
    <n v="1.6799999999999997"/>
    <n v="2"/>
    <s v="OK"/>
    <s v="JITU"/>
    <x v="1"/>
    <m/>
  </r>
  <r>
    <n v="35"/>
    <s v="45386OD04Q41552"/>
    <x v="1"/>
    <x v="34"/>
    <n v="312214"/>
    <n v="452"/>
    <x v="2"/>
    <n v="52.58"/>
    <n v="17.38"/>
    <n v="35.200000000000003"/>
    <n v="33.82"/>
    <x v="1"/>
    <n v="1.3800000000000026"/>
    <n v="2"/>
    <s v="OK"/>
    <s v="JITU"/>
    <x v="2"/>
    <m/>
  </r>
  <r>
    <n v="36"/>
    <s v="45386OD04Q41392"/>
    <x v="1"/>
    <x v="35"/>
    <n v="312214"/>
    <n v="450"/>
    <x v="12"/>
    <n v="56.94"/>
    <n v="17.600000000000001"/>
    <n v="39.339999999999996"/>
    <n v="38.78"/>
    <x v="1"/>
    <n v="0.55999999999999517"/>
    <n v="2"/>
    <s v="OK"/>
    <s v="JITU"/>
    <x v="11"/>
    <m/>
  </r>
  <r>
    <n v="37"/>
    <s v="45386OD34S61522"/>
    <x v="1"/>
    <x v="36"/>
    <n v="312214"/>
    <n v="453"/>
    <x v="3"/>
    <n v="56.58"/>
    <n v="17.34"/>
    <n v="39.239999999999995"/>
    <n v="38.94"/>
    <x v="1"/>
    <n v="0.29999999999999716"/>
    <n v="2"/>
    <s v="OK"/>
    <s v="JITU"/>
    <x v="3"/>
    <m/>
  </r>
  <r>
    <n v="38"/>
    <s v="45386OD34S61372"/>
    <x v="1"/>
    <x v="37"/>
    <n v="312214"/>
    <n v="446"/>
    <x v="9"/>
    <n v="54.3"/>
    <n v="17.54"/>
    <n v="36.76"/>
    <n v="35.96"/>
    <x v="1"/>
    <n v="0.79999999999999716"/>
    <n v="2"/>
    <s v="OK"/>
    <s v="JITU"/>
    <x v="9"/>
    <m/>
  </r>
  <r>
    <n v="39"/>
    <s v="45386OD04Q67882"/>
    <x v="1"/>
    <x v="38"/>
    <n v="312214"/>
    <n v="447"/>
    <x v="5"/>
    <n v="52.34"/>
    <n v="17.28"/>
    <n v="35.06"/>
    <n v="34.020000000000003"/>
    <x v="1"/>
    <n v="1.0399999999999991"/>
    <n v="2"/>
    <s v="OK"/>
    <s v="JITU"/>
    <x v="5"/>
    <m/>
  </r>
  <r>
    <n v="40"/>
    <s v="45386OD34S26661"/>
    <x v="1"/>
    <x v="39"/>
    <n v="312214"/>
    <n v="460"/>
    <x v="14"/>
    <n v="54.94"/>
    <n v="17.5"/>
    <n v="37.44"/>
    <n v="36.700000000000003"/>
    <x v="1"/>
    <n v="0.73999999999999488"/>
    <n v="1"/>
    <s v="OK"/>
    <s v="JITU"/>
    <x v="15"/>
    <m/>
  </r>
  <r>
    <n v="41"/>
    <s v="45386OD04Q41442"/>
    <x v="1"/>
    <x v="40"/>
    <n v="312214"/>
    <n v="464"/>
    <x v="4"/>
    <n v="35.42"/>
    <n v="10.46"/>
    <n v="24.96"/>
    <n v="24.42"/>
    <x v="1"/>
    <n v="0.53999999999999915"/>
    <n v="2"/>
    <s v="OK"/>
    <s v="JITU"/>
    <x v="4"/>
    <m/>
  </r>
  <r>
    <n v="42"/>
    <s v="45386OD04Q41232"/>
    <x v="1"/>
    <x v="41"/>
    <n v="312214"/>
    <n v="466"/>
    <x v="6"/>
    <n v="54.64"/>
    <n v="17.2"/>
    <n v="37.44"/>
    <n v="37.159999999999997"/>
    <x v="1"/>
    <n v="0.28000000000000114"/>
    <n v="2"/>
    <s v="OK"/>
    <s v="JITU"/>
    <x v="14"/>
    <m/>
  </r>
  <r>
    <n v="43"/>
    <s v="45386OD34S61392"/>
    <x v="1"/>
    <x v="42"/>
    <n v="312214"/>
    <n v="468"/>
    <x v="16"/>
    <n v="55.24"/>
    <n v="17.04"/>
    <n v="38.200000000000003"/>
    <n v="37.44"/>
    <x v="1"/>
    <n v="0.76000000000000512"/>
    <n v="2"/>
    <s v="OK"/>
    <s v="JITU"/>
    <x v="13"/>
    <m/>
  </r>
  <r>
    <n v="44"/>
    <s v="45386OD04Q41262"/>
    <x v="1"/>
    <x v="43"/>
    <n v="312214"/>
    <n v="481"/>
    <x v="0"/>
    <n v="54.8"/>
    <n v="17.579999999999998"/>
    <n v="37.22"/>
    <n v="36.74"/>
    <x v="1"/>
    <n v="0.47999999999999687"/>
    <n v="2"/>
    <s v="OK"/>
    <s v="JITU"/>
    <x v="0"/>
    <m/>
  </r>
  <r>
    <n v="45"/>
    <s v="45386OD04Q41702"/>
    <x v="1"/>
    <x v="44"/>
    <n v="312214"/>
    <n v="483"/>
    <x v="13"/>
    <n v="35.159999999999997"/>
    <n v="10.32"/>
    <n v="24.839999999999996"/>
    <n v="24.42"/>
    <x v="1"/>
    <n v="0.4199999999999946"/>
    <n v="2"/>
    <s v="OK"/>
    <s v="JITU"/>
    <x v="12"/>
    <m/>
  </r>
  <r>
    <n v="46"/>
    <s v="45386OD04Q41282"/>
    <x v="1"/>
    <x v="45"/>
    <n v="312214"/>
    <n v="485"/>
    <x v="15"/>
    <n v="35.32"/>
    <n v="10.42"/>
    <n v="24.9"/>
    <n v="24.46"/>
    <x v="1"/>
    <n v="0.43999999999999773"/>
    <n v="2"/>
    <s v="OK"/>
    <s v="JITU"/>
    <x v="19"/>
    <m/>
  </r>
  <r>
    <n v="47"/>
    <s v="45386OD04Q67612"/>
    <x v="1"/>
    <x v="46"/>
    <n v="312214"/>
    <n v="486"/>
    <x v="10"/>
    <n v="55.68"/>
    <n v="17.82"/>
    <n v="37.86"/>
    <n v="37.42"/>
    <x v="1"/>
    <n v="0.43999999999999773"/>
    <n v="2"/>
    <s v="OK"/>
    <s v="JITU"/>
    <x v="16"/>
    <m/>
  </r>
  <r>
    <n v="48"/>
    <s v="45386OD04Q41732"/>
    <x v="1"/>
    <x v="47"/>
    <n v="312214"/>
    <n v="488"/>
    <x v="17"/>
    <n v="34.6"/>
    <n v="10.119999999999999"/>
    <n v="24.480000000000004"/>
    <n v="24.26"/>
    <x v="1"/>
    <n v="0.22000000000000242"/>
    <n v="2"/>
    <s v="OK"/>
    <s v="JITU"/>
    <x v="17"/>
    <m/>
  </r>
  <r>
    <n v="49"/>
    <s v="45386OD04Q41782"/>
    <x v="1"/>
    <x v="48"/>
    <n v="312214"/>
    <n v="490"/>
    <x v="7"/>
    <n v="52.94"/>
    <n v="17.440000000000001"/>
    <n v="35.5"/>
    <n v="35.06"/>
    <x v="1"/>
    <n v="0.43999999999999773"/>
    <n v="2"/>
    <s v="OK"/>
    <s v="JITU"/>
    <x v="18"/>
    <m/>
  </r>
  <r>
    <n v="50"/>
    <s v="45386OD04Q41182"/>
    <x v="1"/>
    <x v="49"/>
    <n v="312214"/>
    <n v="489"/>
    <x v="8"/>
    <n v="54.24"/>
    <n v="16.920000000000002"/>
    <n v="37.32"/>
    <n v="37"/>
    <x v="1"/>
    <n v="0.32000000000000028"/>
    <n v="2"/>
    <s v="OK"/>
    <s v="JITU"/>
    <x v="8"/>
    <m/>
  </r>
  <r>
    <n v="51"/>
    <s v="45387OD04Q67881"/>
    <x v="2"/>
    <x v="50"/>
    <n v="312214"/>
    <n v="497"/>
    <x v="5"/>
    <n v="56.82"/>
    <n v="17.239999999999998"/>
    <n v="39.58"/>
    <n v="38.68"/>
    <x v="2"/>
    <n v="0.89999999999999858"/>
    <n v="1"/>
    <s v="OK"/>
    <s v="JITU"/>
    <x v="5"/>
    <m/>
  </r>
  <r>
    <n v="52"/>
    <s v="45387OD04Q41781"/>
    <x v="2"/>
    <x v="51"/>
    <n v="312214"/>
    <n v="506"/>
    <x v="7"/>
    <n v="53.34"/>
    <n v="17.440000000000001"/>
    <n v="35.900000000000006"/>
    <n v="35.5"/>
    <x v="2"/>
    <n v="0.40000000000000568"/>
    <n v="1"/>
    <s v="OK"/>
    <s v="JITU"/>
    <x v="18"/>
    <m/>
  </r>
  <r>
    <n v="53"/>
    <s v="45387OD04Q41181"/>
    <x v="2"/>
    <x v="52"/>
    <n v="312214"/>
    <n v="508"/>
    <x v="8"/>
    <n v="52.46"/>
    <n v="16.899999999999999"/>
    <n v="35.56"/>
    <n v="35.159999999999997"/>
    <x v="2"/>
    <n v="0.40000000000000568"/>
    <n v="1"/>
    <s v="OK"/>
    <s v="JITU"/>
    <x v="16"/>
    <m/>
  </r>
  <r>
    <n v="54"/>
    <s v="45387OD04Q41551"/>
    <x v="2"/>
    <x v="53"/>
    <n v="312214"/>
    <n v="513"/>
    <x v="2"/>
    <n v="52.62"/>
    <n v="17.399999999999999"/>
    <n v="35.22"/>
    <n v="34.700000000000003"/>
    <x v="2"/>
    <n v="0.51999999999999602"/>
    <n v="1"/>
    <s v="OK"/>
    <s v="JITU"/>
    <x v="2"/>
    <m/>
  </r>
  <r>
    <n v="55"/>
    <s v="45387OD04Q41231"/>
    <x v="2"/>
    <x v="54"/>
    <n v="312214"/>
    <n v="514"/>
    <x v="6"/>
    <n v="53.9"/>
    <n v="17.2"/>
    <n v="36.700000000000003"/>
    <n v="36.28"/>
    <x v="2"/>
    <n v="0.42000000000000171"/>
    <n v="1"/>
    <s v="OK"/>
    <s v="JITU"/>
    <x v="6"/>
    <m/>
  </r>
  <r>
    <n v="56"/>
    <s v="45387OD04Q41391"/>
    <x v="2"/>
    <x v="55"/>
    <n v="312214"/>
    <n v="515"/>
    <x v="12"/>
    <n v="56.5"/>
    <n v="17.559999999999999"/>
    <n v="38.94"/>
    <n v="39.6"/>
    <x v="2"/>
    <n v="-0.66000000000000369"/>
    <n v="1"/>
    <s v="OK"/>
    <s v="JITU"/>
    <x v="11"/>
    <m/>
  </r>
  <r>
    <n v="57"/>
    <s v="45387OD34S61521"/>
    <x v="2"/>
    <x v="56"/>
    <n v="312214"/>
    <n v="517"/>
    <x v="3"/>
    <n v="56.14"/>
    <n v="17.28"/>
    <n v="38.86"/>
    <n v="38.08"/>
    <x v="2"/>
    <n v="0.78000000000000114"/>
    <n v="1"/>
    <s v="OK"/>
    <s v="JITU"/>
    <x v="3"/>
    <m/>
  </r>
  <r>
    <n v="58"/>
    <s v="45387OD34S26151"/>
    <x v="2"/>
    <x v="57"/>
    <n v="312214"/>
    <n v="525"/>
    <x v="11"/>
    <n v="50.28"/>
    <n v="17.12"/>
    <n v="33.159999999999997"/>
    <n v="32.74"/>
    <x v="2"/>
    <n v="0.4199999999999946"/>
    <n v="1"/>
    <s v="OK"/>
    <s v="JITU"/>
    <x v="15"/>
    <m/>
  </r>
  <r>
    <n v="59"/>
    <s v="45387OD34S61391"/>
    <x v="2"/>
    <x v="58"/>
    <n v="312214"/>
    <n v="527"/>
    <x v="16"/>
    <n v="51.24"/>
    <n v="17.100000000000001"/>
    <n v="34.14"/>
    <n v="33.700000000000003"/>
    <x v="2"/>
    <n v="0.43999999999999773"/>
    <n v="1"/>
    <s v="OK"/>
    <s v="JITU"/>
    <x v="13"/>
    <m/>
  </r>
  <r>
    <n v="60"/>
    <s v="45387OD34S26681"/>
    <x v="2"/>
    <x v="59"/>
    <n v="312214"/>
    <n v="528"/>
    <x v="1"/>
    <n v="51.66"/>
    <n v="16.96"/>
    <n v="34.699999999999996"/>
    <n v="34.06"/>
    <x v="2"/>
    <n v="0.63999999999999346"/>
    <n v="1"/>
    <s v="OK"/>
    <s v="JITU"/>
    <x v="1"/>
    <m/>
  </r>
  <r>
    <n v="61"/>
    <s v="45387OD04Q41261"/>
    <x v="2"/>
    <x v="60"/>
    <n v="312214"/>
    <n v="524"/>
    <x v="0"/>
    <n v="53.76"/>
    <n v="17.420000000000002"/>
    <n v="36.339999999999996"/>
    <n v="35.119999999999997"/>
    <x v="2"/>
    <n v="1.2199999999999989"/>
    <n v="1"/>
    <s v="OK"/>
    <s v="JITU"/>
    <x v="0"/>
    <m/>
  </r>
  <r>
    <n v="62"/>
    <s v="45387OD04Q41441"/>
    <x v="2"/>
    <x v="61"/>
    <n v="312214"/>
    <n v="520"/>
    <x v="4"/>
    <n v="31.66"/>
    <n v="10.46"/>
    <n v="21.2"/>
    <n v="20.68"/>
    <x v="2"/>
    <n v="0.51999999999999957"/>
    <n v="1"/>
    <s v="OK"/>
    <s v="JITU"/>
    <x v="4"/>
    <m/>
  </r>
  <r>
    <n v="63"/>
    <s v="45387OD04Q41731"/>
    <x v="2"/>
    <x v="62"/>
    <n v="312214"/>
    <n v="529"/>
    <x v="17"/>
    <n v="32.32"/>
    <n v="10.119999999999999"/>
    <n v="22.200000000000003"/>
    <n v="21.42"/>
    <x v="2"/>
    <n v="0.78000000000000114"/>
    <n v="1"/>
    <s v="OK"/>
    <s v="JITU"/>
    <x v="17"/>
    <m/>
  </r>
  <r>
    <n v="64"/>
    <s v="45387OD04Q41281"/>
    <x v="2"/>
    <x v="63"/>
    <n v="312214"/>
    <n v="532"/>
    <x v="15"/>
    <n v="35.119999999999997"/>
    <n v="10.48"/>
    <n v="24.639999999999997"/>
    <n v="24.04"/>
    <x v="2"/>
    <n v="0.59999999999999787"/>
    <n v="1"/>
    <s v="OK"/>
    <s v="JITU"/>
    <x v="19"/>
    <m/>
  </r>
  <r>
    <n v="65"/>
    <s v="45387OD34S61371"/>
    <x v="2"/>
    <x v="64"/>
    <n v="312214"/>
    <n v="535"/>
    <x v="9"/>
    <n v="54.32"/>
    <n v="17.5"/>
    <n v="36.82"/>
    <n v="36.159999999999997"/>
    <x v="2"/>
    <n v="0.66000000000000369"/>
    <n v="1"/>
    <s v="OK"/>
    <s v="JITU"/>
    <x v="20"/>
    <m/>
  </r>
  <r>
    <n v="66"/>
    <s v="45387OD34S26661"/>
    <x v="2"/>
    <x v="65"/>
    <n v="312214"/>
    <n v="541"/>
    <x v="14"/>
    <n v="56.1"/>
    <n v="17.5"/>
    <n v="38.6"/>
    <n v="38.06"/>
    <x v="2"/>
    <n v="0.53999999999999915"/>
    <n v="1"/>
    <s v="OK"/>
    <s v="JITU"/>
    <x v="14"/>
    <m/>
  </r>
  <r>
    <n v="67"/>
    <s v="45387OD04Q67882"/>
    <x v="2"/>
    <x v="66"/>
    <n v="312214"/>
    <n v="545"/>
    <x v="5"/>
    <n v="53.88"/>
    <n v="17.260000000000002"/>
    <n v="36.620000000000005"/>
    <n v="36.32"/>
    <x v="2"/>
    <n v="0.30000000000000426"/>
    <n v="2"/>
    <s v="OK"/>
    <s v="JITU"/>
    <x v="5"/>
    <m/>
  </r>
  <r>
    <n v="68"/>
    <s v="45387OD04Q67611"/>
    <x v="2"/>
    <x v="67"/>
    <n v="312214"/>
    <n v="543"/>
    <x v="10"/>
    <n v="53.06"/>
    <n v="17.8"/>
    <n v="35.260000000000005"/>
    <n v="35.020000000000003"/>
    <x v="2"/>
    <n v="0.24000000000000199"/>
    <n v="1"/>
    <s v="OK"/>
    <s v="JITU"/>
    <x v="8"/>
    <m/>
  </r>
  <r>
    <n v="69"/>
    <s v="45387OD04Q41701"/>
    <x v="2"/>
    <x v="68"/>
    <n v="312214"/>
    <n v="555"/>
    <x v="13"/>
    <n v="34"/>
    <n v="10.34"/>
    <n v="23.66"/>
    <n v="23.26"/>
    <x v="2"/>
    <n v="0.39999999999999858"/>
    <n v="1"/>
    <s v="OK"/>
    <s v="JITU"/>
    <x v="4"/>
    <m/>
  </r>
  <r>
    <n v="70"/>
    <s v="45387OD04Q41782"/>
    <x v="2"/>
    <x v="69"/>
    <n v="312214"/>
    <n v="557"/>
    <x v="7"/>
    <n v="52.9"/>
    <n v="17.399999999999999"/>
    <n v="35.5"/>
    <n v="34.880000000000003"/>
    <x v="2"/>
    <n v="0.61999999999999744"/>
    <n v="2"/>
    <s v="OK"/>
    <s v="JITU"/>
    <x v="18"/>
    <m/>
  </r>
  <r>
    <n v="71"/>
    <s v="45387OD04Q41182"/>
    <x v="2"/>
    <x v="70"/>
    <n v="312214"/>
    <n v="568"/>
    <x v="8"/>
    <n v="54.16"/>
    <n v="16.88"/>
    <n v="37.28"/>
    <n v="36.72"/>
    <x v="2"/>
    <n v="0.56000000000000227"/>
    <n v="2"/>
    <s v="OK"/>
    <s v="JITU"/>
    <x v="16"/>
    <m/>
  </r>
  <r>
    <n v="72"/>
    <s v="45387OD04Q41232"/>
    <x v="2"/>
    <x v="71"/>
    <n v="312214"/>
    <n v="569"/>
    <x v="6"/>
    <n v="55.98"/>
    <n v="17.14"/>
    <n v="38.839999999999996"/>
    <n v="38.44"/>
    <x v="2"/>
    <n v="0.39999999999999858"/>
    <n v="2"/>
    <s v="OK"/>
    <s v="JITU"/>
    <x v="6"/>
    <m/>
  </r>
  <r>
    <n v="73"/>
    <s v="45387OD04Q41392"/>
    <x v="2"/>
    <x v="72"/>
    <n v="312214"/>
    <n v="570"/>
    <x v="12"/>
    <n v="56.32"/>
    <n v="17.54"/>
    <n v="38.78"/>
    <n v="38"/>
    <x v="2"/>
    <n v="0.78000000000000114"/>
    <n v="2"/>
    <s v="OK"/>
    <s v="JITU"/>
    <x v="11"/>
    <m/>
  </r>
  <r>
    <n v="74"/>
    <s v="45387OD04Q41552"/>
    <x v="2"/>
    <x v="73"/>
    <n v="312214"/>
    <n v="581"/>
    <x v="2"/>
    <n v="53.22"/>
    <n v="17.399999999999999"/>
    <n v="35.82"/>
    <n v="35.5"/>
    <x v="2"/>
    <n v="0.32000000000000028"/>
    <n v="2"/>
    <s v="OK"/>
    <s v="JITU"/>
    <x v="2"/>
    <m/>
  </r>
  <r>
    <n v="75"/>
    <s v="45387OD34S26152"/>
    <x v="2"/>
    <x v="74"/>
    <n v="312214"/>
    <n v="583"/>
    <x v="11"/>
    <n v="54.5"/>
    <n v="17.100000000000001"/>
    <n v="37.4"/>
    <n v="37.04"/>
    <x v="3"/>
    <n v="0.35999999999999943"/>
    <n v="2"/>
    <s v="OK"/>
    <s v="JITU"/>
    <x v="15"/>
    <m/>
  </r>
  <r>
    <n v="76"/>
    <s v="45387OD34S61392"/>
    <x v="2"/>
    <x v="75"/>
    <n v="312214"/>
    <n v="585"/>
    <x v="16"/>
    <n v="54.3"/>
    <n v="17.079999999999998"/>
    <n v="37.22"/>
    <n v="36.659999999999997"/>
    <x v="2"/>
    <n v="0.56000000000000227"/>
    <n v="2"/>
    <s v="OK"/>
    <s v="JITU"/>
    <x v="13"/>
    <m/>
  </r>
  <r>
    <n v="77"/>
    <s v="45387OD34S61522"/>
    <x v="2"/>
    <x v="76"/>
    <n v="312214"/>
    <n v="580"/>
    <x v="3"/>
    <n v="53.62"/>
    <n v="17.239999999999998"/>
    <n v="36.379999999999995"/>
    <n v="36.1"/>
    <x v="2"/>
    <n v="0.27999999999999403"/>
    <n v="2"/>
    <s v="OK"/>
    <s v="JITU"/>
    <x v="3"/>
    <m/>
  </r>
  <r>
    <n v="78"/>
    <s v="45388OD34S26681"/>
    <x v="3"/>
    <x v="77"/>
    <n v="312214"/>
    <n v="597"/>
    <x v="1"/>
    <n v="52.56"/>
    <n v="16.920000000000002"/>
    <n v="35.64"/>
    <n v="35.299999999999997"/>
    <x v="3"/>
    <n v="0.34000000000000341"/>
    <n v="1"/>
    <s v="OK"/>
    <s v="JITU"/>
    <x v="1"/>
    <m/>
  </r>
  <r>
    <n v="79"/>
    <s v="45388OD04Q41261"/>
    <x v="3"/>
    <x v="78"/>
    <n v="312214"/>
    <n v="598"/>
    <x v="0"/>
    <n v="52.1"/>
    <n v="17.48"/>
    <n v="34.620000000000005"/>
    <n v="34.200000000000003"/>
    <x v="3"/>
    <n v="0.42000000000000171"/>
    <n v="1"/>
    <s v="OK"/>
    <s v="JITU"/>
    <x v="0"/>
    <m/>
  </r>
  <r>
    <n v="80"/>
    <s v="45388OD34S26151"/>
    <x v="3"/>
    <x v="79"/>
    <n v="312214"/>
    <n v="619"/>
    <x v="11"/>
    <n v="52.68"/>
    <n v="17.100000000000001"/>
    <n v="35.58"/>
    <n v="34.82"/>
    <x v="3"/>
    <n v="0.75999999999999801"/>
    <n v="1"/>
    <s v="OK"/>
    <s v="JITU"/>
    <x v="15"/>
    <m/>
  </r>
  <r>
    <n v="81"/>
    <s v="45388OD04Q41231"/>
    <x v="3"/>
    <x v="80"/>
    <n v="312214"/>
    <n v="628"/>
    <x v="6"/>
    <n v="55.86"/>
    <n v="17.34"/>
    <n v="38.519999999999996"/>
    <n v="37.619999999999997"/>
    <x v="3"/>
    <n v="0.89999999999999858"/>
    <n v="1"/>
    <s v="OK"/>
    <s v="JITU"/>
    <x v="14"/>
    <m/>
  </r>
  <r>
    <n v="82"/>
    <s v="45388OD04Q41441"/>
    <x v="3"/>
    <x v="81"/>
    <n v="312214"/>
    <n v="622"/>
    <x v="4"/>
    <n v="33.74"/>
    <n v="10.46"/>
    <n v="23.28"/>
    <n v="23.16"/>
    <x v="3"/>
    <n v="0.12000000000000099"/>
    <n v="1"/>
    <s v="OK"/>
    <s v="JITU"/>
    <x v="4"/>
    <m/>
  </r>
  <r>
    <n v="83"/>
    <s v="45388OD04Q41391"/>
    <x v="3"/>
    <x v="82"/>
    <n v="312214"/>
    <n v="623"/>
    <x v="12"/>
    <n v="55.58"/>
    <n v="17.72"/>
    <n v="37.86"/>
    <n v="37.4"/>
    <x v="3"/>
    <n v="0.46000000000000085"/>
    <n v="1"/>
    <s v="OK"/>
    <s v="JITU"/>
    <x v="11"/>
    <m/>
  </r>
  <r>
    <n v="84"/>
    <s v="45388OD04Q41701"/>
    <x v="3"/>
    <x v="83"/>
    <n v="312214"/>
    <n v="624"/>
    <x v="13"/>
    <n v="33.979999999999997"/>
    <n v="10.32"/>
    <n v="23.659999999999997"/>
    <n v="23.34"/>
    <x v="3"/>
    <n v="0.31999999999999673"/>
    <n v="1"/>
    <s v="OK"/>
    <s v="JITU"/>
    <x v="12"/>
    <m/>
  </r>
  <r>
    <n v="85"/>
    <s v="45388OD04Q41781"/>
    <x v="3"/>
    <x v="84"/>
    <n v="312214"/>
    <n v="629"/>
    <x v="7"/>
    <n v="51.46"/>
    <n v="17.399999999999999"/>
    <n v="34.06"/>
    <n v="33.74"/>
    <x v="3"/>
    <n v="0.32000000000000028"/>
    <n v="1"/>
    <s v="OK"/>
    <s v="JITU"/>
    <x v="7"/>
    <m/>
  </r>
  <r>
    <n v="86"/>
    <s v="45388OD04Q41731"/>
    <x v="3"/>
    <x v="85"/>
    <n v="312214"/>
    <n v="630"/>
    <x v="17"/>
    <n v="32.9"/>
    <n v="10.14"/>
    <n v="22.759999999999998"/>
    <n v="22.68"/>
    <x v="3"/>
    <n v="7.9999999999998295E-2"/>
    <n v="1"/>
    <s v="OK"/>
    <s v="JITU"/>
    <x v="17"/>
    <m/>
  </r>
  <r>
    <n v="87"/>
    <s v="45388OD04Q41281"/>
    <x v="3"/>
    <x v="86"/>
    <n v="312214"/>
    <n v="631"/>
    <x v="15"/>
    <n v="32.04"/>
    <n v="10.4"/>
    <n v="21.64"/>
    <n v="21.42"/>
    <x v="3"/>
    <n v="0.21999999999999886"/>
    <n v="1"/>
    <s v="OK"/>
    <s v="JITU"/>
    <x v="19"/>
    <m/>
  </r>
  <r>
    <n v="88"/>
    <s v="45388OD04Q41181"/>
    <x v="3"/>
    <x v="87"/>
    <n v="312214"/>
    <n v="635"/>
    <x v="8"/>
    <n v="54.28"/>
    <n v="16.88"/>
    <n v="37.400000000000006"/>
    <n v="37.18"/>
    <x v="3"/>
    <n v="0.22000000000000597"/>
    <n v="1"/>
    <s v="OK"/>
    <s v="JITU"/>
    <x v="16"/>
    <m/>
  </r>
  <r>
    <n v="89"/>
    <s v="45388OD34S61521"/>
    <x v="3"/>
    <x v="88"/>
    <n v="312214"/>
    <n v="618"/>
    <x v="3"/>
    <n v="51.7"/>
    <n v="17.22"/>
    <n v="34.480000000000004"/>
    <n v="34.200000000000003"/>
    <x v="3"/>
    <n v="0.28000000000000114"/>
    <n v="1"/>
    <s v="OK"/>
    <s v="JITU"/>
    <x v="9"/>
    <m/>
  </r>
  <r>
    <n v="90"/>
    <s v="45388OD34S61391"/>
    <x v="3"/>
    <x v="89"/>
    <n v="312214"/>
    <n v="637"/>
    <x v="16"/>
    <n v="54.54"/>
    <n v="17.059999999999999"/>
    <n v="37.480000000000004"/>
    <n v="36.56"/>
    <x v="3"/>
    <n v="0.92000000000000171"/>
    <n v="1"/>
    <s v="OK"/>
    <s v="JITU"/>
    <x v="13"/>
    <m/>
  </r>
  <r>
    <n v="91"/>
    <s v="45388OD34S61371"/>
    <x v="3"/>
    <x v="90"/>
    <n v="312214"/>
    <n v="636"/>
    <x v="9"/>
    <n v="53.72"/>
    <n v="17.68"/>
    <n v="36.04"/>
    <n v="35.659999999999997"/>
    <x v="3"/>
    <n v="0.38000000000000256"/>
    <n v="1"/>
    <s v="OK"/>
    <s v="JITU"/>
    <x v="20"/>
    <m/>
  </r>
  <r>
    <n v="92"/>
    <s v="45388OD34S26661"/>
    <x v="3"/>
    <x v="91"/>
    <n v="312214"/>
    <n v="639"/>
    <x v="14"/>
    <n v="53.68"/>
    <n v="17.48"/>
    <n v="36.200000000000003"/>
    <n v="35.840000000000003"/>
    <x v="3"/>
    <n v="0.35999999999999943"/>
    <n v="1"/>
    <s v="OK"/>
    <s v="JITU"/>
    <x v="5"/>
    <m/>
  </r>
  <r>
    <n v="93"/>
    <s v="45388OD04Q41551"/>
    <x v="3"/>
    <x v="92"/>
    <n v="312214"/>
    <n v="616"/>
    <x v="2"/>
    <n v="55.72"/>
    <n v="17.36"/>
    <n v="38.36"/>
    <n v="37.520000000000003"/>
    <x v="3"/>
    <n v="0.83999999999999631"/>
    <n v="1"/>
    <s v="OK"/>
    <s v="JITU"/>
    <x v="2"/>
    <m/>
  </r>
  <r>
    <n v="94"/>
    <s v="45388OD04Q67881"/>
    <x v="3"/>
    <x v="93"/>
    <n v="312214"/>
    <n v="589"/>
    <x v="5"/>
    <n v="54.68"/>
    <n v="17.239999999999998"/>
    <n v="37.44"/>
    <n v="36.4"/>
    <x v="3"/>
    <n v="1.0399999999999991"/>
    <n v="1"/>
    <s v="OK"/>
    <s v="JITU"/>
    <x v="5"/>
    <m/>
  </r>
  <r>
    <n v="95"/>
    <s v="45388OD04Q41261"/>
    <x v="3"/>
    <x v="94"/>
    <n v="312214"/>
    <n v="647"/>
    <x v="0"/>
    <n v="54.98"/>
    <n v="17.440000000000001"/>
    <n v="37.539999999999992"/>
    <n v="36.9"/>
    <x v="3"/>
    <n v="0.63999999999999346"/>
    <n v="1"/>
    <s v="OK"/>
    <s v="JITU"/>
    <x v="0"/>
    <m/>
  </r>
  <r>
    <n v="96"/>
    <s v="45388OD04Q67611"/>
    <x v="3"/>
    <x v="95"/>
    <n v="312214"/>
    <n v="654"/>
    <x v="10"/>
    <n v="56.52"/>
    <n v="17.8"/>
    <n v="38.72"/>
    <n v="38.22"/>
    <x v="3"/>
    <n v="0.5"/>
    <n v="1"/>
    <s v="OK"/>
    <s v="JITU"/>
    <x v="2"/>
    <m/>
  </r>
  <r>
    <n v="97"/>
    <s v="45388OD34S26681"/>
    <x v="3"/>
    <x v="96"/>
    <n v="312214"/>
    <n v="657"/>
    <x v="1"/>
    <n v="56.3"/>
    <n v="17.079999999999998"/>
    <n v="39.22"/>
    <n v="38.380000000000003"/>
    <x v="3"/>
    <n v="0.83999999999999631"/>
    <n v="1"/>
    <s v="OK"/>
    <s v="JITU"/>
    <x v="1"/>
    <m/>
  </r>
  <r>
    <n v="98"/>
    <s v="45388OD04Q41231"/>
    <x v="3"/>
    <x v="97"/>
    <n v="312214"/>
    <n v="668"/>
    <x v="6"/>
    <n v="55.16"/>
    <n v="17.32"/>
    <n v="37.839999999999996"/>
    <n v="37.380000000000003"/>
    <x v="3"/>
    <n v="0.45999999999999375"/>
    <n v="1"/>
    <s v="OK"/>
    <s v="JITU"/>
    <x v="14"/>
    <m/>
  </r>
  <r>
    <n v="99"/>
    <s v="45388OD04Q41391"/>
    <x v="3"/>
    <x v="98"/>
    <n v="312214"/>
    <n v="669"/>
    <x v="12"/>
    <n v="55.96"/>
    <n v="17.72"/>
    <n v="38.24"/>
    <n v="37.72"/>
    <x v="3"/>
    <n v="0.52000000000000313"/>
    <n v="1"/>
    <s v="OK"/>
    <s v="JITU"/>
    <x v="11"/>
    <m/>
  </r>
  <r>
    <n v="100"/>
    <s v="45388OD34S26151"/>
    <x v="3"/>
    <x v="99"/>
    <n v="312214"/>
    <n v="671"/>
    <x v="11"/>
    <n v="54.32"/>
    <n v="17.100000000000001"/>
    <n v="37.22"/>
    <n v="36.68"/>
    <x v="3"/>
    <n v="0.53999999999999915"/>
    <n v="1"/>
    <s v="OK"/>
    <s v="JITU"/>
    <x v="15"/>
    <m/>
  </r>
  <r>
    <n v="101"/>
    <s v="45388OD04Q41441"/>
    <x v="3"/>
    <x v="100"/>
    <n v="312214"/>
    <n v="672"/>
    <x v="4"/>
    <n v="35.32"/>
    <n v="10.62"/>
    <n v="24.700000000000003"/>
    <n v="24.5"/>
    <x v="3"/>
    <n v="0.20000000000000284"/>
    <n v="1"/>
    <s v="OK"/>
    <s v="JITU"/>
    <x v="4"/>
    <m/>
  </r>
  <r>
    <n v="102"/>
    <s v="45388OD04Q41781"/>
    <x v="3"/>
    <x v="101"/>
    <n v="312214"/>
    <n v="673"/>
    <x v="7"/>
    <n v="55.24"/>
    <n v="17.399999999999999"/>
    <n v="37.840000000000003"/>
    <n v="37.299999999999997"/>
    <x v="3"/>
    <n v="0.54000000000000625"/>
    <n v="1"/>
    <s v="OK"/>
    <s v="JITU"/>
    <x v="7"/>
    <m/>
  </r>
  <r>
    <n v="103"/>
    <s v="45388OD04Q41701"/>
    <x v="3"/>
    <x v="102"/>
    <n v="312214"/>
    <n v="675"/>
    <x v="13"/>
    <n v="34.58"/>
    <n v="10.28"/>
    <n v="24.299999999999997"/>
    <n v="24.14"/>
    <x v="3"/>
    <n v="0.15999999999999659"/>
    <n v="1"/>
    <s v="OK"/>
    <s v="JITU"/>
    <x v="12"/>
    <m/>
  </r>
  <r>
    <n v="104"/>
    <s v="45388OD34S61522"/>
    <x v="3"/>
    <x v="103"/>
    <n v="312214"/>
    <n v="676"/>
    <x v="3"/>
    <n v="54.58"/>
    <n v="17.260000000000002"/>
    <n v="37.319999999999993"/>
    <n v="36.78"/>
    <x v="3"/>
    <n v="0.53999999999999204"/>
    <n v="2"/>
    <s v="OK"/>
    <s v="JITU"/>
    <x v="9"/>
    <m/>
  </r>
  <r>
    <n v="105"/>
    <s v="45388OD34S26662"/>
    <x v="3"/>
    <x v="104"/>
    <n v="312214"/>
    <n v="678"/>
    <x v="14"/>
    <n v="56.24"/>
    <n v="17.440000000000001"/>
    <n v="38.799999999999997"/>
    <n v="38.479999999999997"/>
    <x v="3"/>
    <n v="0.32000000000000028"/>
    <n v="2"/>
    <s v="OK"/>
    <s v="JITU"/>
    <x v="5"/>
    <m/>
  </r>
  <r>
    <n v="106"/>
    <s v="45388OD04Q41182"/>
    <x v="3"/>
    <x v="105"/>
    <n v="312214"/>
    <n v="677"/>
    <x v="8"/>
    <n v="55.62"/>
    <n v="16.86"/>
    <n v="38.76"/>
    <n v="38.5"/>
    <x v="3"/>
    <n v="0.25999999999999801"/>
    <n v="2"/>
    <s v="OK"/>
    <s v="JITU"/>
    <x v="16"/>
    <m/>
  </r>
  <r>
    <n v="107"/>
    <s v="45388OD04Q41732"/>
    <x v="3"/>
    <x v="106"/>
    <n v="312214"/>
    <n v="679"/>
    <x v="17"/>
    <n v="34.58"/>
    <n v="10.28"/>
    <n v="24.299999999999997"/>
    <n v="23.86"/>
    <x v="3"/>
    <n v="0.43999999999999773"/>
    <n v="2"/>
    <s v="OK"/>
    <s v="JITU"/>
    <x v="17"/>
    <m/>
  </r>
  <r>
    <n v="108"/>
    <s v="45389OD04Q41261"/>
    <x v="4"/>
    <x v="107"/>
    <n v="312214"/>
    <n v="697"/>
    <x v="0"/>
    <n v="52.1"/>
    <n v="17.46"/>
    <n v="34.64"/>
    <n v="34.24"/>
    <x v="4"/>
    <n v="0.39999999999999858"/>
    <n v="1"/>
    <s v="OK"/>
    <s v="SRIKANT"/>
    <x v="0"/>
    <m/>
  </r>
  <r>
    <n v="109"/>
    <s v="45389OD04Q41391"/>
    <x v="4"/>
    <x v="108"/>
    <n v="312214"/>
    <n v="705"/>
    <x v="12"/>
    <n v="56.12"/>
    <n v="17.7"/>
    <n v="38.42"/>
    <n v="38.26"/>
    <x v="4"/>
    <n v="0.16000000000000369"/>
    <n v="1"/>
    <s v="OK"/>
    <s v="SRIKANT"/>
    <x v="11"/>
    <m/>
  </r>
  <r>
    <n v="110"/>
    <s v="45389OD04Q67881"/>
    <x v="4"/>
    <x v="109"/>
    <n v="312214"/>
    <n v="706"/>
    <x v="5"/>
    <n v="49.74"/>
    <n v="17.239999999999998"/>
    <n v="32.5"/>
    <n v="32.18"/>
    <x v="4"/>
    <n v="0.32000000000000028"/>
    <n v="1"/>
    <s v="OK"/>
    <s v="SRIKANT"/>
    <x v="5"/>
    <m/>
  </r>
  <r>
    <n v="111"/>
    <s v="45389OD34S26681"/>
    <x v="4"/>
    <x v="110"/>
    <n v="312214"/>
    <n v="710"/>
    <x v="1"/>
    <n v="53.58"/>
    <n v="17.100000000000001"/>
    <n v="36.479999999999997"/>
    <n v="35.979999999999997"/>
    <x v="4"/>
    <n v="0.5"/>
    <n v="1"/>
    <s v="OK"/>
    <s v="SRIKANT"/>
    <x v="1"/>
    <m/>
  </r>
  <r>
    <n v="112"/>
    <s v="45389OD04Q41731"/>
    <x v="4"/>
    <x v="111"/>
    <n v="312214"/>
    <n v="713"/>
    <x v="17"/>
    <n v="34.86"/>
    <n v="10.32"/>
    <n v="24.54"/>
    <n v="24.06"/>
    <x v="4"/>
    <n v="0.48000000000000043"/>
    <n v="1"/>
    <s v="OK"/>
    <s v="SRIKANT"/>
    <x v="17"/>
    <m/>
  </r>
  <r>
    <n v="113"/>
    <s v="45389OD04Q41181"/>
    <x v="4"/>
    <x v="112"/>
    <n v="312214"/>
    <n v="714"/>
    <x v="8"/>
    <n v="53.74"/>
    <n v="16.84"/>
    <n v="36.900000000000006"/>
    <n v="36.520000000000003"/>
    <x v="4"/>
    <n v="0.38000000000000256"/>
    <n v="1"/>
    <s v="OK"/>
    <s v="SRIKANT"/>
    <x v="16"/>
    <m/>
  </r>
  <r>
    <n v="114"/>
    <s v="45389OD04Q41551"/>
    <x v="4"/>
    <x v="113"/>
    <n v="312214"/>
    <n v="720"/>
    <x v="2"/>
    <n v="52.04"/>
    <n v="17.34"/>
    <n v="34.700000000000003"/>
    <n v="34.26"/>
    <x v="4"/>
    <n v="0.44000000000000483"/>
    <n v="1"/>
    <s v="OK"/>
    <s v="SRIKANT"/>
    <x v="2"/>
    <m/>
  </r>
  <r>
    <n v="115"/>
    <s v="45389OD34S61521"/>
    <x v="4"/>
    <x v="114"/>
    <n v="312214"/>
    <n v="717"/>
    <x v="3"/>
    <n v="53.1"/>
    <n v="17.260000000000002"/>
    <n v="35.840000000000003"/>
    <n v="35.44"/>
    <x v="4"/>
    <n v="0.40000000000000568"/>
    <n v="1"/>
    <s v="OK"/>
    <s v="SRIKANT"/>
    <x v="9"/>
    <m/>
  </r>
  <r>
    <n v="116"/>
    <s v="45389OD04Q41701"/>
    <x v="4"/>
    <x v="115"/>
    <n v="312214"/>
    <n v="718"/>
    <x v="13"/>
    <n v="35.22"/>
    <n v="10.24"/>
    <n v="24.979999999999997"/>
    <n v="24.74"/>
    <x v="4"/>
    <n v="0.23999999999999844"/>
    <n v="1"/>
    <s v="OK"/>
    <s v="SRIKANT"/>
    <x v="12"/>
    <m/>
  </r>
  <r>
    <n v="117"/>
    <s v="45389OD04Q41231"/>
    <x v="4"/>
    <x v="116"/>
    <n v="312214"/>
    <n v="724"/>
    <x v="6"/>
    <n v="53.8"/>
    <n v="17.34"/>
    <n v="36.459999999999994"/>
    <n v="36.04"/>
    <x v="4"/>
    <n v="0.4199999999999946"/>
    <n v="1"/>
    <s v="OK"/>
    <s v="SRIKANT"/>
    <x v="6"/>
    <m/>
  </r>
  <r>
    <n v="118"/>
    <s v="45389OD34S61391"/>
    <x v="4"/>
    <x v="117"/>
    <n v="312214"/>
    <n v="723"/>
    <x v="16"/>
    <n v="51.88"/>
    <n v="17.059999999999999"/>
    <n v="34.820000000000007"/>
    <n v="34.44"/>
    <x v="4"/>
    <n v="0.38000000000000966"/>
    <n v="1"/>
    <s v="OK"/>
    <s v="SRIKANT"/>
    <x v="13"/>
    <m/>
  </r>
  <r>
    <n v="119"/>
    <s v="45389OD34S26661"/>
    <x v="4"/>
    <x v="118"/>
    <n v="312214"/>
    <n v="725"/>
    <x v="14"/>
    <n v="53.18"/>
    <n v="17.440000000000001"/>
    <n v="35.739999999999995"/>
    <n v="35.32"/>
    <x v="4"/>
    <n v="0.4199999999999946"/>
    <n v="1"/>
    <s v="OK"/>
    <s v="SRIKANT"/>
    <x v="14"/>
    <m/>
  </r>
  <r>
    <n v="120"/>
    <s v="45389OD34S61371"/>
    <x v="4"/>
    <x v="119"/>
    <n v="312214"/>
    <n v="727"/>
    <x v="9"/>
    <n v="55.8"/>
    <n v="17.64"/>
    <n v="38.159999999999997"/>
    <n v="37.82"/>
    <x v="4"/>
    <n v="0.33999999999999631"/>
    <n v="1"/>
    <s v="OK"/>
    <s v="SRIKANT"/>
    <x v="20"/>
    <m/>
  </r>
  <r>
    <n v="121"/>
    <s v="45389OD04Q41281"/>
    <x v="4"/>
    <x v="120"/>
    <n v="312214"/>
    <n v="734"/>
    <x v="15"/>
    <n v="37.18"/>
    <n v="10.38"/>
    <n v="26.799999999999997"/>
    <n v="26.48"/>
    <x v="4"/>
    <n v="0.31999999999999673"/>
    <n v="1"/>
    <s v="OK"/>
    <s v="SRIKANT"/>
    <x v="19"/>
    <m/>
  </r>
  <r>
    <n v="122"/>
    <s v="45389OD04Q67611"/>
    <x v="4"/>
    <x v="121"/>
    <n v="312214"/>
    <n v="730"/>
    <x v="10"/>
    <n v="52.66"/>
    <n v="17.760000000000002"/>
    <n v="34.899999999999991"/>
    <n v="34.520000000000003"/>
    <x v="4"/>
    <n v="0.37999999999998835"/>
    <n v="1"/>
    <s v="OK"/>
    <s v="SRIKANT"/>
    <x v="21"/>
    <m/>
  </r>
  <r>
    <n v="123"/>
    <s v="45389OD04Q41441"/>
    <x v="4"/>
    <x v="122"/>
    <n v="312214"/>
    <n v="735"/>
    <x v="4"/>
    <n v="33.9"/>
    <n v="10.62"/>
    <n v="23.28"/>
    <n v="23.1"/>
    <x v="4"/>
    <n v="0.17999999999999972"/>
    <n v="1"/>
    <s v="OK"/>
    <s v="SRIKANT"/>
    <x v="4"/>
    <m/>
  </r>
  <r>
    <n v="124"/>
    <s v="45389OD04Q41781"/>
    <x v="4"/>
    <x v="123"/>
    <n v="312214"/>
    <n v="737"/>
    <x v="7"/>
    <n v="57.12"/>
    <n v="17.38"/>
    <n v="39.739999999999995"/>
    <n v="38.58"/>
    <x v="4"/>
    <n v="1.1599999999999966"/>
    <n v="1"/>
    <s v="OK"/>
    <s v="SRIKANT"/>
    <x v="18"/>
    <m/>
  </r>
  <r>
    <n v="125"/>
    <s v="45389OD34S26151"/>
    <x v="4"/>
    <x v="124"/>
    <n v="312214"/>
    <n v="741"/>
    <x v="11"/>
    <n v="56.24"/>
    <n v="17.3"/>
    <n v="38.94"/>
    <n v="37.64"/>
    <x v="4"/>
    <n v="1.2999999999999972"/>
    <n v="1"/>
    <s v="OK"/>
    <s v="SRIKANT"/>
    <x v="7"/>
    <m/>
  </r>
  <r>
    <n v="126"/>
    <s v="45389OD04Q41262"/>
    <x v="4"/>
    <x v="125"/>
    <n v="312214"/>
    <n v="747"/>
    <x v="0"/>
    <n v="55.16"/>
    <n v="17.399999999999999"/>
    <n v="37.76"/>
    <n v="37.08"/>
    <x v="4"/>
    <n v="0.67999999999999972"/>
    <n v="2"/>
    <s v="OK"/>
    <s v="SRIKANT"/>
    <x v="0"/>
    <m/>
  </r>
  <r>
    <n v="127"/>
    <s v="45389OD04Q41392"/>
    <x v="4"/>
    <x v="126"/>
    <n v="312214"/>
    <n v="757"/>
    <x v="12"/>
    <n v="53.12"/>
    <n v="17.66"/>
    <n v="35.459999999999994"/>
    <n v="35.18"/>
    <x v="4"/>
    <n v="0.27999999999999403"/>
    <n v="2"/>
    <s v="OK"/>
    <s v="SRIKANT"/>
    <x v="11"/>
    <m/>
  </r>
  <r>
    <n v="128"/>
    <s v="45389OD04Q41732"/>
    <x v="4"/>
    <x v="127"/>
    <n v="312214"/>
    <n v="759"/>
    <x v="17"/>
    <n v="35"/>
    <n v="10.28"/>
    <n v="24.72"/>
    <n v="24.52"/>
    <x v="4"/>
    <n v="0.19999999999999929"/>
    <n v="2"/>
    <s v="OK"/>
    <s v="SRIKANT"/>
    <x v="17"/>
    <m/>
  </r>
  <r>
    <n v="129"/>
    <s v="45389OD04Q67882"/>
    <x v="4"/>
    <x v="128"/>
    <n v="312214"/>
    <n v="761"/>
    <x v="5"/>
    <n v="52.5"/>
    <n v="17.34"/>
    <n v="35.159999999999997"/>
    <n v="34.700000000000003"/>
    <x v="4"/>
    <n v="0.45999999999999375"/>
    <n v="2"/>
    <s v="OK"/>
    <s v="SRIKANT"/>
    <x v="5"/>
    <m/>
  </r>
  <r>
    <n v="130"/>
    <s v="45389OD04Q41552"/>
    <x v="4"/>
    <x v="129"/>
    <n v="312214"/>
    <n v="770"/>
    <x v="2"/>
    <n v="53.5"/>
    <n v="17.54"/>
    <n v="35.96"/>
    <n v="35.619999999999997"/>
    <x v="4"/>
    <n v="0.34000000000000341"/>
    <n v="2"/>
    <s v="OK"/>
    <s v="SRIKANT"/>
    <x v="2"/>
    <m/>
  </r>
  <r>
    <n v="131"/>
    <s v="45389OD34S26682"/>
    <x v="4"/>
    <x v="130"/>
    <n v="312214"/>
    <n v="764"/>
    <x v="1"/>
    <n v="53.66"/>
    <n v="17.079999999999998"/>
    <n v="36.58"/>
    <n v="36.32"/>
    <x v="4"/>
    <n v="0.25999999999999801"/>
    <n v="2"/>
    <s v="OK"/>
    <s v="SRIKANT"/>
    <x v="1"/>
    <m/>
  </r>
  <r>
    <n v="132"/>
    <s v="45389OD04Q41182"/>
    <x v="4"/>
    <x v="131"/>
    <n v="312214"/>
    <n v="766"/>
    <x v="8"/>
    <n v="53.26"/>
    <n v="17.079999999999998"/>
    <n v="36.18"/>
    <n v="35.96"/>
    <x v="4"/>
    <n v="0.21999999999999886"/>
    <n v="2"/>
    <s v="OK"/>
    <s v="SRIKANT"/>
    <x v="16"/>
    <m/>
  </r>
  <r>
    <n v="133"/>
    <s v="45389OD04Q41702"/>
    <x v="4"/>
    <x v="132"/>
    <n v="312214"/>
    <n v="772"/>
    <x v="13"/>
    <n v="35.58"/>
    <n v="10.26"/>
    <n v="25.32"/>
    <n v="24.74"/>
    <x v="4"/>
    <n v="0.58000000000000185"/>
    <n v="2"/>
    <s v="OK"/>
    <s v="SRIKANT"/>
    <x v="12"/>
    <m/>
  </r>
  <r>
    <n v="134"/>
    <s v="45389OD34S61392"/>
    <x v="4"/>
    <x v="133"/>
    <n v="312214"/>
    <n v="775"/>
    <x v="16"/>
    <n v="55.18"/>
    <n v="17.22"/>
    <n v="37.96"/>
    <n v="36.700000000000003"/>
    <x v="5"/>
    <n v="1.259999999999998"/>
    <n v="2"/>
    <s v="OK"/>
    <s v="SRIKANT"/>
    <x v="13"/>
    <m/>
  </r>
  <r>
    <n v="135"/>
    <s v="45389OD34S61522"/>
    <x v="4"/>
    <x v="134"/>
    <n v="312214"/>
    <n v="773"/>
    <x v="3"/>
    <n v="54.96"/>
    <n v="17.239999999999998"/>
    <n v="37.72"/>
    <n v="35.72"/>
    <x v="5"/>
    <n v="2"/>
    <n v="2"/>
    <s v="OK"/>
    <s v="SRIKANT"/>
    <x v="9"/>
    <m/>
  </r>
  <r>
    <n v="136"/>
    <s v="45389OD04Q41232"/>
    <x v="4"/>
    <x v="135"/>
    <n v="312214"/>
    <n v="774"/>
    <x v="6"/>
    <n v="56.64"/>
    <n v="17.34"/>
    <n v="39.299999999999997"/>
    <n v="38.92"/>
    <x v="5"/>
    <n v="0.37999999999999545"/>
    <n v="2"/>
    <s v="OK"/>
    <s v="SRIKANT"/>
    <x v="6"/>
    <m/>
  </r>
  <r>
    <n v="137"/>
    <s v="45389OD04Q41282"/>
    <x v="4"/>
    <x v="136"/>
    <n v="312214"/>
    <n v="776"/>
    <x v="15"/>
    <n v="35.42"/>
    <n v="10.34"/>
    <n v="25.080000000000002"/>
    <n v="24.38"/>
    <x v="4"/>
    <n v="0.70000000000000284"/>
    <n v="2"/>
    <s v="OK"/>
    <s v="SRIKANT"/>
    <x v="19"/>
    <m/>
  </r>
  <r>
    <n v="138"/>
    <s v="45389OD04Q41442"/>
    <x v="4"/>
    <x v="137"/>
    <n v="312214"/>
    <n v="777"/>
    <x v="4"/>
    <n v="35.14"/>
    <n v="10.58"/>
    <n v="24.560000000000002"/>
    <n v="23.96"/>
    <x v="5"/>
    <n v="0.60000000000000142"/>
    <n v="2"/>
    <s v="OK"/>
    <s v="SRIKANT"/>
    <x v="4"/>
    <m/>
  </r>
  <r>
    <n v="139"/>
    <s v="45389OD34S61372"/>
    <x v="4"/>
    <x v="138"/>
    <n v="312214"/>
    <n v="778"/>
    <x v="9"/>
    <n v="56.34"/>
    <n v="17.62"/>
    <n v="38.72"/>
    <n v="38.28"/>
    <x v="5"/>
    <n v="0.43999999999999773"/>
    <n v="2"/>
    <s v="OK"/>
    <s v="SRIKANT"/>
    <x v="20"/>
    <m/>
  </r>
  <r>
    <n v="140"/>
    <s v="45389OD04Q67612"/>
    <x v="4"/>
    <x v="139"/>
    <n v="312214"/>
    <n v="779"/>
    <x v="10"/>
    <n v="54.02"/>
    <n v="17.78"/>
    <n v="36.24"/>
    <n v="35.76"/>
    <x v="5"/>
    <n v="0.48000000000000398"/>
    <n v="2"/>
    <s v="OK"/>
    <s v="SRIKANT"/>
    <x v="21"/>
    <m/>
  </r>
  <r>
    <n v="141"/>
    <s v="45389OD04Q41782"/>
    <x v="4"/>
    <x v="140"/>
    <n v="312214"/>
    <n v="780"/>
    <x v="7"/>
    <n v="55.22"/>
    <n v="17.34"/>
    <n v="37.879999999999995"/>
    <n v="35.6"/>
    <x v="5"/>
    <n v="2.279999999999994"/>
    <n v="2"/>
    <s v="OK"/>
    <s v="SRIKANT"/>
    <x v="18"/>
    <m/>
  </r>
  <r>
    <n v="142"/>
    <s v="45389OD04Q41263"/>
    <x v="4"/>
    <x v="141"/>
    <n v="312214"/>
    <n v="782"/>
    <x v="0"/>
    <n v="53.8"/>
    <n v="17.399999999999999"/>
    <n v="36.4"/>
    <n v="34.9"/>
    <x v="5"/>
    <n v="1.5"/>
    <n v="3"/>
    <s v="OK"/>
    <s v="SRIKANT"/>
    <x v="0"/>
    <m/>
  </r>
  <r>
    <n v="143"/>
    <s v="45389OD34S26152"/>
    <x v="4"/>
    <x v="142"/>
    <n v="312214"/>
    <n v="781"/>
    <x v="11"/>
    <n v="54.64"/>
    <n v="17.28"/>
    <n v="37.36"/>
    <n v="37.24"/>
    <x v="5"/>
    <n v="0.11999999999999744"/>
    <n v="2"/>
    <s v="OK"/>
    <s v="SRIKANT"/>
    <x v="7"/>
    <m/>
  </r>
  <r>
    <n v="144"/>
    <s v="45390OD34S26681"/>
    <x v="5"/>
    <x v="143"/>
    <n v="312214"/>
    <n v="798"/>
    <x v="1"/>
    <n v="52.9"/>
    <n v="17.100000000000001"/>
    <n v="35.799999999999997"/>
    <n v="35.58"/>
    <x v="5"/>
    <n v="0.21999999999999886"/>
    <n v="1"/>
    <s v="OK"/>
    <s v="JITU"/>
    <x v="1"/>
    <m/>
  </r>
  <r>
    <n v="145"/>
    <s v="45390OD04Q41551"/>
    <x v="5"/>
    <x v="144"/>
    <n v="312214"/>
    <n v="804"/>
    <x v="2"/>
    <n v="54.6"/>
    <n v="17.559999999999999"/>
    <n v="37.040000000000006"/>
    <n v="36.46"/>
    <x v="5"/>
    <n v="0.5800000000000054"/>
    <n v="1"/>
    <s v="OK"/>
    <s v="JITU"/>
    <x v="2"/>
    <m/>
  </r>
  <r>
    <n v="146"/>
    <s v="45390OD04Q67881"/>
    <x v="5"/>
    <x v="145"/>
    <n v="312214"/>
    <n v="800"/>
    <x v="5"/>
    <n v="53.28"/>
    <n v="17.399999999999999"/>
    <n v="35.880000000000003"/>
    <n v="35.54"/>
    <x v="5"/>
    <n v="0.34000000000000341"/>
    <n v="1"/>
    <s v="OK"/>
    <s v="JITU"/>
    <x v="5"/>
    <m/>
  </r>
  <r>
    <n v="147"/>
    <s v="45390OD04Q41391"/>
    <x v="5"/>
    <x v="146"/>
    <n v="312214"/>
    <n v="806"/>
    <x v="12"/>
    <n v="54.5"/>
    <n v="17.7"/>
    <n v="36.799999999999997"/>
    <n v="36.020000000000003"/>
    <x v="5"/>
    <n v="0.77999999999999403"/>
    <n v="1"/>
    <s v="OK"/>
    <s v="JITU"/>
    <x v="11"/>
    <m/>
  </r>
  <r>
    <n v="148"/>
    <s v="45390OD04Q41731"/>
    <x v="5"/>
    <x v="147"/>
    <n v="312214"/>
    <n v="811"/>
    <x v="17"/>
    <n v="34.880000000000003"/>
    <n v="10.3"/>
    <n v="24.580000000000002"/>
    <n v="24.02"/>
    <x v="5"/>
    <n v="0.56000000000000227"/>
    <n v="1"/>
    <s v="OK"/>
    <s v="JITU"/>
    <x v="17"/>
    <m/>
  </r>
  <r>
    <n v="149"/>
    <s v="45390OD04Q41701"/>
    <x v="5"/>
    <x v="148"/>
    <n v="312214"/>
    <n v="810"/>
    <x v="13"/>
    <n v="35.04"/>
    <n v="10.32"/>
    <n v="24.72"/>
    <n v="24.42"/>
    <x v="5"/>
    <n v="0.29999999999999716"/>
    <n v="1"/>
    <s v="OK"/>
    <s v="JITU"/>
    <x v="22"/>
    <m/>
  </r>
  <r>
    <n v="150"/>
    <s v="45390OD04Q41281"/>
    <x v="5"/>
    <x v="149"/>
    <n v="312214"/>
    <n v="812"/>
    <x v="15"/>
    <n v="34.380000000000003"/>
    <n v="10.42"/>
    <n v="23.96"/>
    <n v="23.44"/>
    <x v="5"/>
    <n v="0.51999999999999957"/>
    <n v="1"/>
    <s v="OK"/>
    <s v="JITU"/>
    <x v="19"/>
    <m/>
  </r>
  <r>
    <n v="151"/>
    <s v="45390OD34S26271"/>
    <x v="5"/>
    <x v="150"/>
    <n v="312214"/>
    <n v="814"/>
    <x v="18"/>
    <n v="52.66"/>
    <n v="17.2"/>
    <n v="35.459999999999994"/>
    <n v="35.200000000000003"/>
    <x v="5"/>
    <n v="0.25999999999999091"/>
    <n v="1"/>
    <s v="OK"/>
    <s v="JITU"/>
    <x v="23"/>
    <m/>
  </r>
  <r>
    <n v="152"/>
    <s v="45390OD04Q41231"/>
    <x v="5"/>
    <x v="151"/>
    <n v="312214"/>
    <n v="816"/>
    <x v="6"/>
    <n v="52.88"/>
    <n v="17.34"/>
    <n v="35.540000000000006"/>
    <n v="35"/>
    <x v="5"/>
    <n v="0.54000000000000625"/>
    <n v="1"/>
    <s v="OK"/>
    <s v="JITU"/>
    <x v="14"/>
    <m/>
  </r>
  <r>
    <n v="153"/>
    <s v="45390OD34S61371"/>
    <x v="5"/>
    <x v="152"/>
    <n v="312214"/>
    <n v="830"/>
    <x v="9"/>
    <n v="51.32"/>
    <n v="17.64"/>
    <n v="33.68"/>
    <n v="33.020000000000003"/>
    <x v="5"/>
    <n v="0.65999999999999659"/>
    <n v="1"/>
    <s v="OK"/>
    <s v="JITU"/>
    <x v="20"/>
    <m/>
  </r>
  <r>
    <n v="154"/>
    <s v="45390OD04Q41441"/>
    <x v="5"/>
    <x v="153"/>
    <n v="312214"/>
    <n v="825"/>
    <x v="4"/>
    <n v="35.479999999999997"/>
    <n v="10.64"/>
    <n v="24.839999999999996"/>
    <n v="24.54"/>
    <x v="5"/>
    <n v="0.29999999999999716"/>
    <n v="1"/>
    <s v="OK"/>
    <s v="JITU"/>
    <x v="4"/>
    <m/>
  </r>
  <r>
    <n v="155"/>
    <s v="45390OD04Q41181"/>
    <x v="5"/>
    <x v="154"/>
    <n v="312214"/>
    <n v="826"/>
    <x v="8"/>
    <n v="52.44"/>
    <n v="17.04"/>
    <n v="35.4"/>
    <n v="34.880000000000003"/>
    <x v="5"/>
    <n v="0.51999999999999602"/>
    <n v="1"/>
    <s v="OK"/>
    <s v="JITU"/>
    <x v="8"/>
    <m/>
  </r>
  <r>
    <n v="156"/>
    <s v="45390OD34S26151"/>
    <x v="5"/>
    <x v="155"/>
    <n v="312214"/>
    <n v="829"/>
    <x v="11"/>
    <n v="52.08"/>
    <n v="17.260000000000002"/>
    <n v="34.819999999999993"/>
    <n v="34.380000000000003"/>
    <x v="5"/>
    <n v="0.43999999999999062"/>
    <n v="1"/>
    <s v="OK"/>
    <s v="JITU"/>
    <x v="15"/>
    <m/>
  </r>
  <r>
    <n v="157"/>
    <s v="45390OD34S61521"/>
    <x v="5"/>
    <x v="156"/>
    <n v="312214"/>
    <n v="833"/>
    <x v="3"/>
    <n v="54.52"/>
    <n v="17.760000000000002"/>
    <n v="36.760000000000005"/>
    <n v="36.64"/>
    <x v="5"/>
    <n v="0.12000000000000455"/>
    <n v="1"/>
    <s v="OK"/>
    <s v="JITU"/>
    <x v="3"/>
    <m/>
  </r>
  <r>
    <n v="158"/>
    <s v="45390OD04Q41781"/>
    <x v="5"/>
    <x v="157"/>
    <n v="312214"/>
    <n v="845"/>
    <x v="7"/>
    <n v="53.02"/>
    <n v="17.399999999999999"/>
    <n v="35.620000000000005"/>
    <n v="35.020000000000003"/>
    <x v="5"/>
    <n v="0.60000000000000142"/>
    <n v="1"/>
    <s v="OK"/>
    <s v="JITU"/>
    <x v="7"/>
    <m/>
  </r>
  <r>
    <n v="159"/>
    <s v="45390OD34S61391"/>
    <x v="5"/>
    <x v="158"/>
    <n v="312214"/>
    <n v="846"/>
    <x v="16"/>
    <n v="54.16"/>
    <n v="17.22"/>
    <n v="36.94"/>
    <n v="36.64"/>
    <x v="5"/>
    <n v="0.29999999999999716"/>
    <n v="1"/>
    <s v="OK"/>
    <s v="JITU"/>
    <x v="13"/>
    <m/>
  </r>
  <r>
    <n v="160"/>
    <s v="45390OD04Q67611"/>
    <x v="5"/>
    <x v="159"/>
    <n v="312214"/>
    <n v="850"/>
    <x v="10"/>
    <n v="55.32"/>
    <n v="17.899999999999999"/>
    <n v="37.42"/>
    <n v="37"/>
    <x v="5"/>
    <n v="0.42000000000000171"/>
    <n v="1"/>
    <s v="OK"/>
    <s v="JITU"/>
    <x v="21"/>
    <m/>
  </r>
  <r>
    <n v="161"/>
    <s v="45390OD04Q41552"/>
    <x v="5"/>
    <x v="160"/>
    <n v="312214"/>
    <n v="864"/>
    <x v="2"/>
    <n v="53.3"/>
    <n v="17.5"/>
    <n v="35.799999999999997"/>
    <n v="35.380000000000003"/>
    <x v="6"/>
    <n v="0.4199999999999946"/>
    <n v="2"/>
    <s v="OK"/>
    <s v="JITU"/>
    <x v="2"/>
    <m/>
  </r>
  <r>
    <n v="162"/>
    <s v="45390OD34S26682"/>
    <x v="5"/>
    <x v="161"/>
    <n v="312214"/>
    <n v="874"/>
    <x v="1"/>
    <n v="52.7"/>
    <n v="17.04"/>
    <n v="35.660000000000004"/>
    <n v="35.04"/>
    <x v="6"/>
    <n v="0.62000000000000455"/>
    <n v="2"/>
    <s v="OK"/>
    <s v="JITU"/>
    <x v="1"/>
    <m/>
  </r>
  <r>
    <n v="163"/>
    <s v="45390OD04Q41732"/>
    <x v="5"/>
    <x v="162"/>
    <n v="312214"/>
    <n v="875"/>
    <x v="17"/>
    <n v="34.24"/>
    <n v="10.26"/>
    <n v="23.980000000000004"/>
    <n v="23.38"/>
    <x v="6"/>
    <n v="0.60000000000000497"/>
    <n v="2"/>
    <s v="OK"/>
    <s v="JITU"/>
    <x v="17"/>
    <m/>
  </r>
  <r>
    <n v="164"/>
    <s v="45390OD34S26272"/>
    <x v="5"/>
    <x v="163"/>
    <n v="312214"/>
    <n v="878"/>
    <x v="18"/>
    <n v="54.12"/>
    <n v="17.16"/>
    <n v="36.959999999999994"/>
    <n v="36.659999999999997"/>
    <x v="5"/>
    <n v="0.29999999999999716"/>
    <n v="2"/>
    <s v="OK"/>
    <s v="JITU"/>
    <x v="23"/>
    <m/>
  </r>
  <r>
    <n v="165"/>
    <s v="45390OD04Q67882"/>
    <x v="5"/>
    <x v="164"/>
    <n v="312214"/>
    <n v="877"/>
    <x v="5"/>
    <n v="54.38"/>
    <n v="17.3"/>
    <n v="37.08"/>
    <n v="36.299999999999997"/>
    <x v="6"/>
    <n v="0.78000000000000114"/>
    <n v="2"/>
    <s v="OK"/>
    <s v="JITU"/>
    <x v="5"/>
    <m/>
  </r>
  <r>
    <n v="166"/>
    <s v="45390OD04Q41392"/>
    <x v="5"/>
    <x v="165"/>
    <n v="312214"/>
    <n v="879"/>
    <x v="12"/>
    <n v="55.88"/>
    <n v="17.62"/>
    <n v="38.260000000000005"/>
    <n v="37.979999999999997"/>
    <x v="6"/>
    <n v="0.28000000000000824"/>
    <n v="2"/>
    <s v="OK"/>
    <s v="JITU"/>
    <x v="11"/>
    <m/>
  </r>
  <r>
    <n v="167"/>
    <s v="45390OD04Q41232"/>
    <x v="5"/>
    <x v="166"/>
    <n v="312214"/>
    <n v="882"/>
    <x v="6"/>
    <n v="53.6"/>
    <n v="17.3"/>
    <n v="36.299999999999997"/>
    <n v="36.020000000000003"/>
    <x v="6"/>
    <n v="0.27999999999999403"/>
    <n v="2"/>
    <s v="OK"/>
    <s v="JITU"/>
    <x v="14"/>
    <m/>
  </r>
  <r>
    <n v="168"/>
    <s v="45390OD04Q41702"/>
    <x v="5"/>
    <x v="167"/>
    <n v="312214"/>
    <n v="886"/>
    <x v="13"/>
    <n v="34.96"/>
    <n v="10.18"/>
    <n v="24.78"/>
    <n v="24.58"/>
    <x v="6"/>
    <n v="0.20000000000000284"/>
    <n v="2"/>
    <s v="OK"/>
    <s v="JITU"/>
    <x v="22"/>
    <m/>
  </r>
  <r>
    <n v="169"/>
    <s v="45390OD34S26661"/>
    <x v="5"/>
    <x v="168"/>
    <n v="312214"/>
    <n v="885"/>
    <x v="14"/>
    <n v="53.72"/>
    <n v="17.52"/>
    <n v="36.200000000000003"/>
    <n v="35.72"/>
    <x v="6"/>
    <n v="0.48000000000000398"/>
    <n v="1"/>
    <s v="OK"/>
    <s v="JITU"/>
    <x v="9"/>
    <m/>
  </r>
  <r>
    <n v="170"/>
    <s v="45390OD04Q41282"/>
    <x v="5"/>
    <x v="169"/>
    <n v="312214"/>
    <n v="887"/>
    <x v="15"/>
    <n v="35.520000000000003"/>
    <n v="10.52"/>
    <n v="25.000000000000004"/>
    <n v="24.86"/>
    <x v="6"/>
    <n v="0.14000000000000412"/>
    <n v="2"/>
    <s v="OK"/>
    <s v="JITU"/>
    <x v="19"/>
    <m/>
  </r>
  <r>
    <n v="171"/>
    <s v="45391OD04Q41551"/>
    <x v="6"/>
    <x v="170"/>
    <n v="312214"/>
    <n v="916"/>
    <x v="2"/>
    <n v="53.38"/>
    <n v="17.48"/>
    <n v="35.900000000000006"/>
    <n v="35.56"/>
    <x v="6"/>
    <n v="0.34000000000000341"/>
    <n v="1"/>
    <s v="OK"/>
    <s v="JITU"/>
    <x v="2"/>
    <m/>
  </r>
  <r>
    <n v="172"/>
    <s v="45391OD34S26681"/>
    <x v="6"/>
    <x v="171"/>
    <n v="312214"/>
    <n v="918"/>
    <x v="1"/>
    <n v="53.14"/>
    <n v="17.059999999999999"/>
    <n v="36.08"/>
    <n v="35.74"/>
    <x v="6"/>
    <n v="0.33999999999999631"/>
    <n v="1"/>
    <s v="OK"/>
    <s v="JITU"/>
    <x v="1"/>
    <m/>
  </r>
  <r>
    <n v="173"/>
    <s v="45391OD34S26271"/>
    <x v="6"/>
    <x v="172"/>
    <n v="312214"/>
    <n v="922"/>
    <x v="18"/>
    <n v="53.18"/>
    <n v="17.14"/>
    <n v="36.04"/>
    <n v="35.82"/>
    <x v="6"/>
    <n v="0.21999999999999886"/>
    <n v="1"/>
    <s v="OK"/>
    <s v="JITU"/>
    <x v="0"/>
    <m/>
  </r>
  <r>
    <n v="174"/>
    <s v="45391OD04Q41391"/>
    <x v="6"/>
    <x v="173"/>
    <n v="312214"/>
    <n v="921"/>
    <x v="12"/>
    <n v="57.26"/>
    <n v="17.62"/>
    <n v="39.64"/>
    <n v="39.020000000000003"/>
    <x v="6"/>
    <n v="0.61999999999999744"/>
    <n v="1"/>
    <s v="OK"/>
    <s v="JITU"/>
    <x v="11"/>
    <m/>
  </r>
  <r>
    <n v="175"/>
    <s v="45391OD04Q41281"/>
    <x v="6"/>
    <x v="174"/>
    <n v="312214"/>
    <n v="928"/>
    <x v="15"/>
    <n v="34.72"/>
    <n v="10.52"/>
    <n v="24.2"/>
    <n v="23.62"/>
    <x v="6"/>
    <n v="0.57999999999999829"/>
    <n v="1"/>
    <s v="OK"/>
    <s v="JITU"/>
    <x v="19"/>
    <m/>
  </r>
  <r>
    <n v="176"/>
    <s v="45391OD04Q41731"/>
    <x v="6"/>
    <x v="175"/>
    <n v="312214"/>
    <n v="930"/>
    <x v="17"/>
    <n v="34.340000000000003"/>
    <n v="10.26"/>
    <n v="24.080000000000005"/>
    <n v="23.86"/>
    <x v="6"/>
    <n v="0.22000000000000597"/>
    <n v="1"/>
    <s v="OK"/>
    <s v="JITU"/>
    <x v="17"/>
    <m/>
  </r>
  <r>
    <n v="177"/>
    <s v="45391OD34S26661"/>
    <x v="6"/>
    <x v="176"/>
    <n v="312214"/>
    <n v="931"/>
    <x v="14"/>
    <n v="56.44"/>
    <n v="17.36"/>
    <n v="39.08"/>
    <n v="38.6"/>
    <x v="6"/>
    <n v="0.47999999999999687"/>
    <n v="1"/>
    <s v="OK"/>
    <s v="JITU"/>
    <x v="9"/>
    <m/>
  </r>
  <r>
    <n v="178"/>
    <s v="45391OD34S26151"/>
    <x v="6"/>
    <x v="177"/>
    <n v="312214"/>
    <n v="932"/>
    <x v="11"/>
    <n v="54.46"/>
    <n v="17.16"/>
    <n v="37.299999999999997"/>
    <n v="36.979999999999997"/>
    <x v="6"/>
    <n v="0.32000000000000028"/>
    <n v="1"/>
    <s v="OK"/>
    <s v="JITU"/>
    <x v="15"/>
    <m/>
  </r>
  <r>
    <n v="179"/>
    <s v="45391OD04Q41701"/>
    <x v="6"/>
    <x v="178"/>
    <n v="312214"/>
    <n v="935"/>
    <x v="13"/>
    <n v="34.4"/>
    <n v="10.199999999999999"/>
    <n v="24.2"/>
    <n v="24.1"/>
    <x v="6"/>
    <n v="9.9999999999997868E-2"/>
    <n v="1"/>
    <s v="OK"/>
    <s v="JITU"/>
    <x v="22"/>
    <m/>
  </r>
  <r>
    <n v="180"/>
    <s v="45391OD04Q41231"/>
    <x v="6"/>
    <x v="179"/>
    <n v="312214"/>
    <n v="936"/>
    <x v="6"/>
    <n v="54.22"/>
    <n v="17.22"/>
    <n v="37"/>
    <n v="36.68"/>
    <x v="6"/>
    <n v="0.32000000000000028"/>
    <n v="1"/>
    <s v="OK"/>
    <s v="JITU"/>
    <x v="6"/>
    <m/>
  </r>
  <r>
    <n v="181"/>
    <s v="45391OD34S61391"/>
    <x v="6"/>
    <x v="180"/>
    <n v="312214"/>
    <n v="934"/>
    <x v="16"/>
    <n v="53.34"/>
    <n v="17.100000000000001"/>
    <n v="36.24"/>
    <n v="35.92"/>
    <x v="6"/>
    <n v="0.32000000000000028"/>
    <n v="1"/>
    <s v="OK"/>
    <s v="JITU"/>
    <x v="13"/>
    <m/>
  </r>
  <r>
    <n v="182"/>
    <s v="45391OD04Q67881"/>
    <x v="6"/>
    <x v="181"/>
    <n v="312214"/>
    <n v="939"/>
    <x v="5"/>
    <n v="55.06"/>
    <n v="17.28"/>
    <n v="37.78"/>
    <n v="37.520000000000003"/>
    <x v="6"/>
    <n v="0.25999999999999801"/>
    <n v="1"/>
    <s v="OK"/>
    <s v="JITU"/>
    <x v="5"/>
    <m/>
  </r>
  <r>
    <n v="183"/>
    <s v="45391OD34S61521"/>
    <x v="6"/>
    <x v="182"/>
    <n v="312214"/>
    <n v="942"/>
    <x v="3"/>
    <n v="52.86"/>
    <n v="17.02"/>
    <n v="35.840000000000003"/>
    <n v="35.479999999999997"/>
    <x v="6"/>
    <n v="0.36000000000000654"/>
    <n v="1"/>
    <s v="OK"/>
    <s v="JITU"/>
    <x v="3"/>
    <m/>
  </r>
  <r>
    <n v="184"/>
    <s v="45391OD04Q41441"/>
    <x v="6"/>
    <x v="183"/>
    <n v="312214"/>
    <n v="944"/>
    <x v="4"/>
    <n v="33.96"/>
    <n v="10.48"/>
    <n v="23.48"/>
    <n v="23"/>
    <x v="6"/>
    <n v="0.48000000000000043"/>
    <n v="1"/>
    <s v="OK"/>
    <s v="JITU"/>
    <x v="12"/>
    <m/>
  </r>
  <r>
    <n v="185"/>
    <s v="45391OD04Q41181"/>
    <x v="6"/>
    <x v="184"/>
    <n v="312214"/>
    <n v="945"/>
    <x v="8"/>
    <n v="53.46"/>
    <n v="17"/>
    <n v="36.46"/>
    <n v="35.880000000000003"/>
    <x v="6"/>
    <n v="0.57999999999999829"/>
    <n v="1"/>
    <s v="OK"/>
    <s v="JITU"/>
    <x v="16"/>
    <m/>
  </r>
  <r>
    <n v="186"/>
    <s v="45391OD04Q67611"/>
    <x v="6"/>
    <x v="185"/>
    <n v="312214"/>
    <n v="959"/>
    <x v="10"/>
    <n v="54.38"/>
    <n v="17.8"/>
    <n v="36.58"/>
    <n v="36.14"/>
    <x v="6"/>
    <n v="0.43999999999999773"/>
    <n v="1"/>
    <s v="OK"/>
    <s v="JITU"/>
    <x v="21"/>
    <m/>
  </r>
  <r>
    <n v="187"/>
    <s v="45391OD34S61371"/>
    <x v="6"/>
    <x v="186"/>
    <n v="312214"/>
    <n v="963"/>
    <x v="9"/>
    <n v="54.98"/>
    <n v="17.559999999999999"/>
    <n v="37.42"/>
    <n v="36.54"/>
    <x v="6"/>
    <n v="0.88000000000000256"/>
    <n v="1"/>
    <s v="OK"/>
    <s v="JITU"/>
    <x v="20"/>
    <m/>
  </r>
  <r>
    <n v="188"/>
    <s v="45391OD04Q41781"/>
    <x v="6"/>
    <x v="187"/>
    <n v="312214"/>
    <n v="962"/>
    <x v="7"/>
    <n v="53.04"/>
    <n v="17.36"/>
    <n v="35.68"/>
    <n v="35.340000000000003"/>
    <x v="6"/>
    <n v="0.33999999999999631"/>
    <n v="1"/>
    <s v="OK"/>
    <s v="JITU"/>
    <x v="18"/>
    <m/>
  </r>
  <r>
    <n v="189"/>
    <s v="45391OD04Q41552"/>
    <x v="6"/>
    <x v="188"/>
    <n v="312214"/>
    <n v="976"/>
    <x v="2"/>
    <n v="52.02"/>
    <n v="17.46"/>
    <n v="34.56"/>
    <n v="33.94"/>
    <x v="6"/>
    <n v="0.62000000000000455"/>
    <n v="2"/>
    <s v="OK"/>
    <s v="JITU"/>
    <x v="2"/>
    <m/>
  </r>
  <r>
    <n v="190"/>
    <s v="45391OD34S26682"/>
    <x v="6"/>
    <x v="189"/>
    <n v="312214"/>
    <n v="980"/>
    <x v="1"/>
    <n v="52.9"/>
    <n v="17.02"/>
    <n v="35.879999999999995"/>
    <n v="35.42"/>
    <x v="6"/>
    <n v="0.45999999999999375"/>
    <n v="2"/>
    <s v="OK"/>
    <s v="JITU"/>
    <x v="1"/>
    <m/>
  </r>
  <r>
    <n v="191"/>
    <s v="45391OD04Q41392"/>
    <x v="6"/>
    <x v="190"/>
    <n v="312214"/>
    <n v="986"/>
    <x v="12"/>
    <n v="55.64"/>
    <n v="17.600000000000001"/>
    <n v="38.04"/>
    <n v="37.700000000000003"/>
    <x v="6"/>
    <n v="0.33999999999999631"/>
    <n v="2"/>
    <s v="OK"/>
    <s v="JITU"/>
    <x v="11"/>
    <m/>
  </r>
  <r>
    <n v="192"/>
    <s v="45391OD04Q41732"/>
    <x v="6"/>
    <x v="191"/>
    <n v="312214"/>
    <n v="988"/>
    <x v="17"/>
    <n v="35.520000000000003"/>
    <n v="10.26"/>
    <n v="25.260000000000005"/>
    <n v="24.88"/>
    <x v="6"/>
    <n v="0.38000000000000611"/>
    <n v="2"/>
    <s v="OK"/>
    <s v="JITU"/>
    <x v="17"/>
    <m/>
  </r>
  <r>
    <n v="193"/>
    <s v="45391OD04Q41282"/>
    <x v="6"/>
    <x v="192"/>
    <n v="312214"/>
    <n v="987"/>
    <x v="15"/>
    <n v="35.46"/>
    <n v="10.56"/>
    <n v="24.9"/>
    <n v="24.68"/>
    <x v="6"/>
    <n v="0.21999999999999886"/>
    <n v="2"/>
    <s v="OK"/>
    <s v="JITU"/>
    <x v="19"/>
    <m/>
  </r>
  <r>
    <n v="194"/>
    <s v="45391OD04Q41702"/>
    <x v="6"/>
    <x v="193"/>
    <n v="312214"/>
    <n v="1013"/>
    <x v="13"/>
    <n v="33.979999999999997"/>
    <n v="10.38"/>
    <n v="23.599999999999994"/>
    <n v="23.48"/>
    <x v="6"/>
    <n v="0.11999999999999389"/>
    <n v="2"/>
    <s v="OK"/>
    <s v="JITU"/>
    <x v="22"/>
    <m/>
  </r>
  <r>
    <n v="195"/>
    <s v="45391OD34S26152"/>
    <x v="6"/>
    <x v="194"/>
    <n v="312214"/>
    <n v="1014"/>
    <x v="11"/>
    <n v="54.8"/>
    <n v="17.16"/>
    <n v="37.64"/>
    <n v="37.26"/>
    <x v="6"/>
    <n v="0.38000000000000256"/>
    <n v="2"/>
    <s v="OK"/>
    <s v="JITU"/>
    <x v="15"/>
    <m/>
  </r>
  <r>
    <n v="196"/>
    <s v="45391OD04Q41232"/>
    <x v="6"/>
    <x v="195"/>
    <n v="312214"/>
    <n v="1020"/>
    <x v="6"/>
    <n v="55.16"/>
    <n v="17.239999999999998"/>
    <n v="37.92"/>
    <n v="37.58"/>
    <x v="6"/>
    <n v="0.34000000000000341"/>
    <n v="2"/>
    <s v="OK"/>
    <s v="JITU"/>
    <x v="6"/>
    <m/>
  </r>
  <r>
    <n v="197"/>
    <s v="45391OD34S61392"/>
    <x v="6"/>
    <x v="196"/>
    <n v="312214"/>
    <n v="1021"/>
    <x v="16"/>
    <n v="55.04"/>
    <n v="17.16"/>
    <n v="37.879999999999995"/>
    <n v="37.520000000000003"/>
    <x v="6"/>
    <n v="0.35999999999999233"/>
    <n v="2"/>
    <s v="OK"/>
    <s v="JITU"/>
    <x v="13"/>
    <m/>
  </r>
  <r>
    <n v="198"/>
    <s v="45391OD34S26662"/>
    <x v="6"/>
    <x v="197"/>
    <n v="312214"/>
    <n v="1019"/>
    <x v="14"/>
    <n v="55.56"/>
    <n v="17.62"/>
    <n v="37.94"/>
    <n v="36.94"/>
    <x v="6"/>
    <n v="1"/>
    <n v="2"/>
    <s v="OK"/>
    <s v="JITU"/>
    <x v="9"/>
    <m/>
  </r>
  <r>
    <n v="199"/>
    <s v="45391OD04Q41442"/>
    <x v="6"/>
    <x v="198"/>
    <n v="312214"/>
    <n v="1026"/>
    <x v="4"/>
    <n v="34.22"/>
    <n v="10.52"/>
    <n v="23.7"/>
    <n v="23.06"/>
    <x v="6"/>
    <n v="0.64000000000000057"/>
    <n v="2"/>
    <s v="OK"/>
    <s v="JITU"/>
    <x v="12"/>
    <m/>
  </r>
  <r>
    <n v="200"/>
    <s v="45391OD34S61522"/>
    <x v="6"/>
    <x v="199"/>
    <n v="312214"/>
    <n v="1028"/>
    <x v="3"/>
    <n v="54.44"/>
    <n v="17.2"/>
    <n v="37.239999999999995"/>
    <n v="36.92"/>
    <x v="6"/>
    <n v="0.31999999999999318"/>
    <n v="2"/>
    <s v="OK"/>
    <s v="JITU"/>
    <x v="3"/>
    <m/>
  </r>
  <r>
    <n v="201"/>
    <s v="45391OD04Q67882"/>
    <x v="6"/>
    <x v="200"/>
    <n v="312214"/>
    <n v="1032"/>
    <x v="5"/>
    <n v="55.4"/>
    <n v="17.28"/>
    <n v="38.119999999999997"/>
    <n v="37.700000000000003"/>
    <x v="6"/>
    <n v="0.4199999999999946"/>
    <n v="2"/>
    <s v="OK"/>
    <s v="JITU"/>
    <x v="5"/>
    <m/>
  </r>
  <r>
    <n v="202"/>
    <s v="45391OD34S26272"/>
    <x v="6"/>
    <x v="201"/>
    <n v="312214"/>
    <n v="1030"/>
    <x v="18"/>
    <n v="53.5"/>
    <n v="17.12"/>
    <n v="36.379999999999995"/>
    <n v="36.08"/>
    <x v="6"/>
    <n v="0.29999999999999716"/>
    <n v="2"/>
    <s v="OK"/>
    <s v="JITU"/>
    <x v="0"/>
    <m/>
  </r>
  <r>
    <n v="203"/>
    <s v="45391OD04Q41182"/>
    <x v="6"/>
    <x v="202"/>
    <n v="312214"/>
    <n v="1029"/>
    <x v="8"/>
    <n v="55.9"/>
    <n v="16.98"/>
    <n v="38.92"/>
    <n v="38.24"/>
    <x v="6"/>
    <n v="0.67999999999999972"/>
    <n v="2"/>
    <s v="OK"/>
    <s v="JITU"/>
    <x v="16"/>
    <m/>
  </r>
  <r>
    <n v="204"/>
    <s v="45391OD34S61372"/>
    <x v="6"/>
    <x v="203"/>
    <n v="312214"/>
    <n v="1034"/>
    <x v="9"/>
    <n v="57.46"/>
    <n v="17.559999999999999"/>
    <n v="39.900000000000006"/>
    <n v="39.520000000000003"/>
    <x v="7"/>
    <n v="0.38000000000000256"/>
    <n v="2"/>
    <s v="OK"/>
    <s v="JITU"/>
    <x v="20"/>
    <m/>
  </r>
  <r>
    <n v="205"/>
    <s v="45392OD04Q67881"/>
    <x v="7"/>
    <x v="204"/>
    <n v="312214"/>
    <n v="1060"/>
    <x v="5"/>
    <n v="55.22"/>
    <n v="17.239999999999998"/>
    <n v="37.980000000000004"/>
    <n v="37.340000000000003"/>
    <x v="7"/>
    <n v="0.64000000000000057"/>
    <n v="1"/>
    <s v="OK"/>
    <s v="JITU"/>
    <x v="5"/>
    <m/>
  </r>
  <r>
    <n v="206"/>
    <s v="45392OD34S61371"/>
    <x v="7"/>
    <x v="205"/>
    <n v="312214"/>
    <n v="1062"/>
    <x v="9"/>
    <n v="54.4"/>
    <n v="17.54"/>
    <n v="36.86"/>
    <n v="36.46"/>
    <x v="7"/>
    <n v="0.39999999999999858"/>
    <n v="1"/>
    <s v="OK"/>
    <s v="JITU"/>
    <x v="20"/>
    <m/>
  </r>
  <r>
    <n v="207"/>
    <s v="45392OD34S26661"/>
    <x v="7"/>
    <x v="206"/>
    <n v="312214"/>
    <n v="1065"/>
    <x v="14"/>
    <n v="55.06"/>
    <n v="17.579999999999998"/>
    <n v="37.480000000000004"/>
    <n v="36.94"/>
    <x v="7"/>
    <n v="0.54000000000000625"/>
    <n v="1"/>
    <s v="OK"/>
    <s v="JITU"/>
    <x v="9"/>
    <m/>
  </r>
  <r>
    <n v="208"/>
    <s v="45392OD34S26151"/>
    <x v="7"/>
    <x v="207"/>
    <n v="312214"/>
    <n v="1068"/>
    <x v="11"/>
    <n v="55.32"/>
    <n v="17.14"/>
    <n v="38.18"/>
    <n v="37.619999999999997"/>
    <x v="7"/>
    <n v="0.56000000000000227"/>
    <n v="1"/>
    <s v="OK"/>
    <s v="JITU"/>
    <x v="15"/>
    <m/>
  </r>
  <r>
    <n v="209"/>
    <s v="45392OD04Q41551"/>
    <x v="7"/>
    <x v="208"/>
    <n v="312214"/>
    <n v="1076"/>
    <x v="2"/>
    <n v="53.98"/>
    <n v="17.48"/>
    <n v="36.5"/>
    <n v="36.06"/>
    <x v="7"/>
    <n v="0.43999999999999773"/>
    <n v="1"/>
    <s v="OK"/>
    <s v="JITU"/>
    <x v="2"/>
    <m/>
  </r>
  <r>
    <n v="210"/>
    <s v="45392OD34S26681"/>
    <x v="7"/>
    <x v="209"/>
    <n v="312214"/>
    <n v="1079"/>
    <x v="1"/>
    <n v="53.98"/>
    <n v="16.98"/>
    <n v="37"/>
    <n v="36.520000000000003"/>
    <x v="7"/>
    <n v="0.47999999999999687"/>
    <n v="1"/>
    <s v="OK"/>
    <s v="JITU"/>
    <x v="1"/>
    <m/>
  </r>
  <r>
    <n v="211"/>
    <s v="45392OD04Q41441"/>
    <x v="7"/>
    <x v="210"/>
    <n v="312214"/>
    <n v="1080"/>
    <x v="4"/>
    <n v="34.54"/>
    <n v="10.54"/>
    <n v="24"/>
    <n v="23.86"/>
    <x v="7"/>
    <n v="0.14000000000000057"/>
    <n v="1"/>
    <s v="OK"/>
    <s v="JITU"/>
    <x v="4"/>
    <m/>
  </r>
  <r>
    <n v="212"/>
    <s v="45392OD04Q41731"/>
    <x v="7"/>
    <x v="211"/>
    <n v="312214"/>
    <n v="1082"/>
    <x v="17"/>
    <n v="33.94"/>
    <n v="10.28"/>
    <n v="23.659999999999997"/>
    <n v="23.26"/>
    <x v="7"/>
    <n v="0.39999999999999503"/>
    <n v="1"/>
    <s v="OK"/>
    <s v="JITU"/>
    <x v="24"/>
    <m/>
  </r>
  <r>
    <n v="213"/>
    <s v="45392OD04Q41231"/>
    <x v="7"/>
    <x v="212"/>
    <n v="312214"/>
    <n v="1089"/>
    <x v="6"/>
    <n v="54.62"/>
    <n v="17.2"/>
    <n v="37.42"/>
    <n v="37.06"/>
    <x v="7"/>
    <n v="0.35999999999999943"/>
    <n v="1"/>
    <s v="OK"/>
    <s v="JITU"/>
    <x v="14"/>
    <m/>
  </r>
  <r>
    <n v="214"/>
    <s v="45392OD04Q41181"/>
    <x v="7"/>
    <x v="213"/>
    <n v="312214"/>
    <n v="1083"/>
    <x v="8"/>
    <n v="54.62"/>
    <n v="16.98"/>
    <n v="37.64"/>
    <n v="37.26"/>
    <x v="7"/>
    <n v="0.38000000000000256"/>
    <n v="1"/>
    <s v="OK"/>
    <s v="JITU"/>
    <x v="16"/>
    <m/>
  </r>
  <r>
    <n v="215"/>
    <s v="45392OD04Q41701"/>
    <x v="7"/>
    <x v="214"/>
    <n v="312214"/>
    <n v="1084"/>
    <x v="13"/>
    <n v="33.840000000000003"/>
    <n v="10.36"/>
    <n v="23.480000000000004"/>
    <n v="22.94"/>
    <x v="7"/>
    <n v="0.5400000000000027"/>
    <n v="1"/>
    <s v="OK"/>
    <s v="JITU"/>
    <x v="25"/>
    <m/>
  </r>
  <r>
    <n v="216"/>
    <s v="45392OD04Q41391"/>
    <x v="7"/>
    <x v="215"/>
    <n v="312214"/>
    <n v="1091"/>
    <x v="12"/>
    <n v="54.94"/>
    <n v="17.559999999999999"/>
    <n v="37.379999999999995"/>
    <n v="36.6"/>
    <x v="7"/>
    <n v="0.77999999999999403"/>
    <n v="1"/>
    <s v="OK"/>
    <s v="JITU"/>
    <x v="11"/>
    <m/>
  </r>
  <r>
    <n v="217"/>
    <s v="45392OD34S61521"/>
    <x v="7"/>
    <x v="216"/>
    <n v="312214"/>
    <n v="1092"/>
    <x v="3"/>
    <n v="53.34"/>
    <n v="17.22"/>
    <n v="36.120000000000005"/>
    <n v="35.880000000000003"/>
    <x v="7"/>
    <n v="0.24000000000000199"/>
    <n v="1"/>
    <s v="OK"/>
    <s v="JITU"/>
    <x v="23"/>
    <m/>
  </r>
  <r>
    <n v="218"/>
    <s v="45392OD34S26271"/>
    <x v="7"/>
    <x v="217"/>
    <n v="312214"/>
    <n v="1077"/>
    <x v="18"/>
    <n v="54.74"/>
    <n v="17.12"/>
    <n v="37.620000000000005"/>
    <n v="36.86"/>
    <x v="7"/>
    <n v="0.76000000000000512"/>
    <n v="1"/>
    <s v="OK"/>
    <s v="JITU"/>
    <x v="0"/>
    <m/>
  </r>
  <r>
    <n v="219"/>
    <s v="45392OD04Q41281"/>
    <x v="7"/>
    <x v="218"/>
    <n v="312214"/>
    <n v="1099"/>
    <x v="15"/>
    <n v="34.78"/>
    <n v="10.48"/>
    <n v="24.3"/>
    <n v="23.94"/>
    <x v="7"/>
    <n v="0.35999999999999943"/>
    <n v="1"/>
    <s v="OK"/>
    <s v="JITU"/>
    <x v="17"/>
    <m/>
  </r>
  <r>
    <n v="220"/>
    <s v="45392OD04Q67611"/>
    <x v="7"/>
    <x v="219"/>
    <n v="312214"/>
    <n v="1127"/>
    <x v="10"/>
    <n v="54.72"/>
    <n v="17.8"/>
    <n v="36.92"/>
    <n v="36.44"/>
    <x v="7"/>
    <n v="0.48000000000000398"/>
    <n v="1"/>
    <s v="OK"/>
    <s v="JITU"/>
    <x v="8"/>
    <m/>
  </r>
  <r>
    <n v="221"/>
    <s v="45392OD34S61391"/>
    <x v="7"/>
    <x v="220"/>
    <n v="312214"/>
    <n v="1129"/>
    <x v="16"/>
    <n v="53.94"/>
    <n v="17.079999999999998"/>
    <n v="36.86"/>
    <n v="35.159999999999997"/>
    <x v="7"/>
    <n v="1.7000000000000028"/>
    <n v="1"/>
    <s v="OK"/>
    <s v="JITU"/>
    <x v="7"/>
    <m/>
  </r>
  <r>
    <n v="222"/>
    <s v="45392OD04Q67882"/>
    <x v="7"/>
    <x v="221"/>
    <n v="312214"/>
    <n v="1135"/>
    <x v="5"/>
    <n v="53.3"/>
    <n v="17.260000000000002"/>
    <n v="36.039999999999992"/>
    <n v="35.64"/>
    <x v="7"/>
    <n v="0.39999999999999147"/>
    <n v="2"/>
    <s v="OK"/>
    <s v="JITU"/>
    <x v="5"/>
    <m/>
  </r>
  <r>
    <n v="223"/>
    <s v="45392OD34S26662"/>
    <x v="7"/>
    <x v="222"/>
    <n v="312214"/>
    <n v="1153"/>
    <x v="14"/>
    <n v="53.04"/>
    <n v="17.5"/>
    <n v="35.54"/>
    <n v="34.5"/>
    <x v="7"/>
    <n v="1.0399999999999991"/>
    <n v="2"/>
    <s v="OK"/>
    <s v="JITU"/>
    <x v="9"/>
    <m/>
  </r>
  <r>
    <n v="224"/>
    <s v="45392OD34S61372"/>
    <x v="7"/>
    <x v="223"/>
    <n v="312214"/>
    <n v="1155"/>
    <x v="9"/>
    <n v="55.3"/>
    <n v="17.52"/>
    <n v="37.78"/>
    <n v="36.82"/>
    <x v="7"/>
    <n v="0.96000000000000085"/>
    <n v="2"/>
    <s v="OK"/>
    <s v="JITU"/>
    <x v="20"/>
    <m/>
  </r>
  <r>
    <n v="225"/>
    <s v="45392OD34S26152"/>
    <x v="7"/>
    <x v="224"/>
    <n v="312214"/>
    <n v="1156"/>
    <x v="11"/>
    <n v="54.78"/>
    <n v="17.14"/>
    <n v="37.64"/>
    <n v="37.200000000000003"/>
    <x v="7"/>
    <n v="0.43999999999999773"/>
    <n v="2"/>
    <s v="OK"/>
    <s v="JITU"/>
    <x v="15"/>
    <m/>
  </r>
  <r>
    <n v="226"/>
    <s v="45392OD04Q41552"/>
    <x v="7"/>
    <x v="225"/>
    <n v="312214"/>
    <n v="1159"/>
    <x v="2"/>
    <n v="53.38"/>
    <n v="17.46"/>
    <n v="35.92"/>
    <n v="35.14"/>
    <x v="7"/>
    <n v="0.78000000000000114"/>
    <n v="2"/>
    <s v="OK"/>
    <s v="JITU"/>
    <x v="2"/>
    <m/>
  </r>
  <r>
    <n v="227"/>
    <s v="45392OD04Q41442"/>
    <x v="7"/>
    <x v="226"/>
    <n v="312214"/>
    <n v="1162"/>
    <x v="4"/>
    <n v="33.96"/>
    <n v="10.5"/>
    <n v="23.46"/>
    <n v="22.96"/>
    <x v="7"/>
    <n v="0.5"/>
    <n v="2"/>
    <s v="OK"/>
    <s v="JITU"/>
    <x v="4"/>
    <m/>
  </r>
  <r>
    <n v="228"/>
    <s v="45392OD34S26682"/>
    <x v="7"/>
    <x v="227"/>
    <n v="312214"/>
    <n v="1170"/>
    <x v="1"/>
    <n v="52.58"/>
    <n v="17.02"/>
    <n v="35.56"/>
    <n v="35.08"/>
    <x v="8"/>
    <n v="0.48000000000000398"/>
    <n v="2"/>
    <s v="OK"/>
    <s v="JITU"/>
    <x v="1"/>
    <m/>
  </r>
  <r>
    <n v="229"/>
    <s v="45392OD04Q41732"/>
    <x v="7"/>
    <x v="228"/>
    <n v="312214"/>
    <n v="1175"/>
    <x v="17"/>
    <n v="35.32"/>
    <n v="10.28"/>
    <n v="25.04"/>
    <n v="24.34"/>
    <x v="8"/>
    <n v="0.69999999999999929"/>
    <n v="2"/>
    <s v="OK"/>
    <s v="JITU"/>
    <x v="24"/>
    <m/>
  </r>
  <r>
    <n v="230"/>
    <s v="45392OD04Q41232"/>
    <x v="7"/>
    <x v="229"/>
    <n v="312214"/>
    <n v="1183"/>
    <x v="6"/>
    <n v="55.32"/>
    <n v="17.239999999999998"/>
    <n v="38.08"/>
    <n v="37.58"/>
    <x v="8"/>
    <n v="0.5"/>
    <n v="2"/>
    <s v="OK"/>
    <s v="JITU"/>
    <x v="14"/>
    <m/>
  </r>
  <r>
    <n v="231"/>
    <s v="45392OD34S61522"/>
    <x v="7"/>
    <x v="230"/>
    <n v="312214"/>
    <n v="1184"/>
    <x v="3"/>
    <n v="55.44"/>
    <n v="17.16"/>
    <n v="38.28"/>
    <n v="37.74"/>
    <x v="8"/>
    <n v="0.53999999999999915"/>
    <n v="2"/>
    <s v="OK"/>
    <s v="JITU"/>
    <x v="23"/>
    <m/>
  </r>
  <r>
    <n v="232"/>
    <s v="45392OD04Q41392"/>
    <x v="7"/>
    <x v="231"/>
    <n v="312214"/>
    <n v="1185"/>
    <x v="12"/>
    <n v="56.76"/>
    <n v="17.579999999999998"/>
    <n v="39.18"/>
    <n v="38.840000000000003"/>
    <x v="8"/>
    <n v="0.33999999999999631"/>
    <n v="2"/>
    <s v="OK"/>
    <s v="JITU"/>
    <x v="11"/>
    <m/>
  </r>
  <r>
    <n v="233"/>
    <s v="45392OD04Q41182"/>
    <x v="7"/>
    <x v="232"/>
    <n v="312214"/>
    <n v="1187"/>
    <x v="8"/>
    <n v="54.38"/>
    <n v="16.96"/>
    <n v="37.42"/>
    <n v="37.119999999999997"/>
    <x v="8"/>
    <n v="0.30000000000000426"/>
    <n v="2"/>
    <s v="OK"/>
    <s v="JITU"/>
    <x v="16"/>
    <m/>
  </r>
  <r>
    <n v="234"/>
    <s v="45392OD04Q41702"/>
    <x v="7"/>
    <x v="233"/>
    <n v="312214"/>
    <n v="1188"/>
    <x v="13"/>
    <n v="34.72"/>
    <n v="10.4"/>
    <n v="24.32"/>
    <n v="23.82"/>
    <x v="8"/>
    <n v="0.5"/>
    <n v="2"/>
    <s v="OK"/>
    <s v="JITU"/>
    <x v="25"/>
    <m/>
  </r>
  <r>
    <n v="235"/>
    <s v="45392OD04Q41282"/>
    <x v="7"/>
    <x v="234"/>
    <n v="312214"/>
    <n v="1189"/>
    <x v="15"/>
    <n v="32.54"/>
    <n v="10.44"/>
    <n v="22.1"/>
    <n v="21.74"/>
    <x v="8"/>
    <n v="0.36000000000000298"/>
    <n v="2"/>
    <s v="OK"/>
    <s v="JITU"/>
    <x v="17"/>
    <m/>
  </r>
  <r>
    <n v="236"/>
    <s v="45393OD04Q41281"/>
    <x v="8"/>
    <x v="235"/>
    <n v="312214"/>
    <n v="1201"/>
    <x v="15"/>
    <n v="31.24"/>
    <n v="10.46"/>
    <n v="20.779999999999998"/>
    <n v="20.64"/>
    <x v="8"/>
    <n v="0.13999999999999702"/>
    <n v="1"/>
    <s v="OK"/>
    <s v="JITU"/>
    <x v="17"/>
    <m/>
  </r>
  <r>
    <n v="237"/>
    <s v="45393OD04Q41391"/>
    <x v="8"/>
    <x v="236"/>
    <n v="312214"/>
    <n v="1198"/>
    <x v="12"/>
    <n v="52.8"/>
    <n v="17.559999999999999"/>
    <n v="35.239999999999995"/>
    <n v="35"/>
    <x v="8"/>
    <n v="0.23999999999999488"/>
    <n v="1"/>
    <s v="OK"/>
    <s v="JITU"/>
    <x v="11"/>
    <m/>
  </r>
  <r>
    <n v="238"/>
    <s v="45393OD04Q41231"/>
    <x v="8"/>
    <x v="237"/>
    <n v="312214"/>
    <n v="1205"/>
    <x v="6"/>
    <n v="53.38"/>
    <n v="17.239999999999998"/>
    <n v="36.14"/>
    <n v="36.119999999999997"/>
    <x v="8"/>
    <n v="2.0000000000003126E-2"/>
    <n v="1"/>
    <s v="OK"/>
    <s v="JITU"/>
    <x v="14"/>
    <m/>
  </r>
  <r>
    <n v="239"/>
    <s v="45393OD04Q41181"/>
    <x v="8"/>
    <x v="238"/>
    <n v="312214"/>
    <n v="1208"/>
    <x v="8"/>
    <n v="53.94"/>
    <n v="16.96"/>
    <n v="36.979999999999997"/>
    <n v="36.479999999999997"/>
    <x v="8"/>
    <n v="0.5"/>
    <n v="1"/>
    <s v="OK"/>
    <s v="JITU"/>
    <x v="16"/>
    <m/>
  </r>
  <r>
    <n v="240"/>
    <s v="45393OD34S26151"/>
    <x v="8"/>
    <x v="239"/>
    <n v="312214"/>
    <n v="1218"/>
    <x v="11"/>
    <n v="55.78"/>
    <n v="17.100000000000001"/>
    <n v="38.68"/>
    <n v="37.86"/>
    <x v="8"/>
    <n v="0.82000000000000028"/>
    <n v="1"/>
    <s v="OK"/>
    <s v="JITU"/>
    <x v="15"/>
    <m/>
  </r>
  <r>
    <n v="241"/>
    <s v="45393OD34S61391"/>
    <x v="8"/>
    <x v="240"/>
    <n v="312214"/>
    <n v="1220"/>
    <x v="16"/>
    <n v="52.68"/>
    <n v="17.079999999999998"/>
    <n v="35.6"/>
    <n v="34.799999999999997"/>
    <x v="8"/>
    <n v="0.80000000000000426"/>
    <n v="1"/>
    <s v="OK"/>
    <s v="JITU"/>
    <x v="13"/>
    <m/>
  </r>
  <r>
    <n v="242"/>
    <s v="45393OD04Q41701"/>
    <x v="8"/>
    <x v="241"/>
    <n v="312214"/>
    <n v="1221"/>
    <x v="13"/>
    <n v="34.78"/>
    <n v="10.4"/>
    <n v="24.380000000000003"/>
    <n v="23.78"/>
    <x v="8"/>
    <n v="0.60000000000000142"/>
    <n v="1"/>
    <s v="OK"/>
    <s v="JITU"/>
    <x v="12"/>
    <m/>
  </r>
  <r>
    <n v="243"/>
    <s v="45393OD04Q41551"/>
    <x v="8"/>
    <x v="242"/>
    <n v="312214"/>
    <n v="1224"/>
    <x v="2"/>
    <n v="52.82"/>
    <n v="17.440000000000001"/>
    <n v="35.379999999999995"/>
    <n v="34.979999999999997"/>
    <x v="8"/>
    <n v="0.39999999999999858"/>
    <n v="1"/>
    <s v="OK"/>
    <s v="JITU"/>
    <x v="7"/>
    <m/>
  </r>
  <r>
    <n v="244"/>
    <s v="45393OD04Q41441"/>
    <x v="8"/>
    <x v="243"/>
    <n v="312214"/>
    <n v="1225"/>
    <x v="4"/>
    <n v="33.880000000000003"/>
    <n v="10.5"/>
    <n v="23.380000000000003"/>
    <n v="23.12"/>
    <x v="8"/>
    <n v="0.26000000000000156"/>
    <n v="1"/>
    <s v="OK"/>
    <s v="JITU"/>
    <x v="4"/>
    <m/>
  </r>
  <r>
    <n v="245"/>
    <s v="45393OD04Q41731"/>
    <x v="8"/>
    <x v="244"/>
    <n v="312214"/>
    <n v="1227"/>
    <x v="17"/>
    <n v="33.619999999999997"/>
    <n v="10.3"/>
    <n v="23.319999999999997"/>
    <n v="23.12"/>
    <x v="8"/>
    <n v="0.19999999999999574"/>
    <n v="1"/>
    <s v="OK"/>
    <s v="JITU"/>
    <x v="24"/>
    <m/>
  </r>
  <r>
    <n v="246"/>
    <s v="45393OD04Q67611"/>
    <x v="8"/>
    <x v="245"/>
    <n v="312214"/>
    <n v="1231"/>
    <x v="10"/>
    <n v="55.54"/>
    <n v="17.78"/>
    <n v="37.76"/>
    <n v="37.56"/>
    <x v="8"/>
    <n v="0.19999999999999574"/>
    <n v="1"/>
    <s v="OK"/>
    <s v="JITU"/>
    <x v="21"/>
    <m/>
  </r>
  <r>
    <n v="247"/>
    <s v="45393OD34S26271"/>
    <x v="8"/>
    <x v="246"/>
    <n v="312214"/>
    <n v="1241"/>
    <x v="18"/>
    <n v="52.34"/>
    <n v="17.100000000000001"/>
    <n v="35.24"/>
    <n v="34.619999999999997"/>
    <x v="8"/>
    <n v="0.62000000000000455"/>
    <n v="1"/>
    <s v="OK"/>
    <s v="JITU"/>
    <x v="18"/>
    <m/>
  </r>
  <r>
    <n v="248"/>
    <s v="45393OD04Q41371"/>
    <x v="8"/>
    <x v="247"/>
    <n v="312214"/>
    <n v="1237"/>
    <x v="19"/>
    <n v="33.46"/>
    <n v="10.4"/>
    <n v="23.060000000000002"/>
    <n v="22.44"/>
    <x v="8"/>
    <n v="0.62000000000000099"/>
    <n v="1"/>
    <s v="OK"/>
    <s v="JITU"/>
    <x v="19"/>
    <m/>
  </r>
  <r>
    <n v="249"/>
    <s v="45393OD04Q67881"/>
    <x v="8"/>
    <x v="248"/>
    <n v="312214"/>
    <n v="1243"/>
    <x v="5"/>
    <n v="50.74"/>
    <n v="17.28"/>
    <n v="33.46"/>
    <n v="33.08"/>
    <x v="8"/>
    <n v="0.38000000000000256"/>
    <n v="1"/>
    <s v="OK"/>
    <s v="JITU"/>
    <x v="5"/>
    <m/>
  </r>
  <r>
    <n v="250"/>
    <s v="45393OD34S61371"/>
    <x v="8"/>
    <x v="249"/>
    <n v="312214"/>
    <n v="1245"/>
    <x v="9"/>
    <n v="52.98"/>
    <n v="17.579999999999998"/>
    <n v="35.4"/>
    <n v="34.86"/>
    <x v="8"/>
    <n v="0.53999999999999915"/>
    <n v="1"/>
    <s v="OK"/>
    <s v="JITU"/>
    <x v="20"/>
    <m/>
  </r>
  <r>
    <n v="251"/>
    <s v="45393OD34S61521"/>
    <x v="8"/>
    <x v="250"/>
    <n v="312214"/>
    <n v="1246"/>
    <x v="3"/>
    <n v="54.34"/>
    <n v="17.239999999999998"/>
    <n v="37.100000000000009"/>
    <n v="36.46"/>
    <x v="8"/>
    <n v="0.64000000000000767"/>
    <n v="1"/>
    <s v="OK"/>
    <s v="JITU"/>
    <x v="3"/>
    <m/>
  </r>
  <r>
    <n v="252"/>
    <s v="45393OD34S26681"/>
    <x v="8"/>
    <x v="251"/>
    <n v="312214"/>
    <n v="1251"/>
    <x v="1"/>
    <n v="53.18"/>
    <n v="17.04"/>
    <n v="36.14"/>
    <n v="35.24"/>
    <x v="8"/>
    <n v="0.89999999999999858"/>
    <n v="1"/>
    <s v="OK"/>
    <s v="JITU"/>
    <x v="8"/>
    <m/>
  </r>
  <r>
    <n v="253"/>
    <s v="45393OD04Q41392"/>
    <x v="8"/>
    <x v="252"/>
    <n v="312214"/>
    <n v="1252"/>
    <x v="12"/>
    <n v="54.64"/>
    <n v="17.8"/>
    <n v="36.840000000000003"/>
    <n v="36.44"/>
    <x v="8"/>
    <n v="0.40000000000000568"/>
    <n v="2"/>
    <s v="OK"/>
    <s v="JITU"/>
    <x v="11"/>
    <m/>
  </r>
  <r>
    <n v="254"/>
    <s v="45393OD04Q41282"/>
    <x v="8"/>
    <x v="253"/>
    <n v="312214"/>
    <n v="1254"/>
    <x v="15"/>
    <n v="34.06"/>
    <n v="10.46"/>
    <n v="23.6"/>
    <n v="23.04"/>
    <x v="8"/>
    <n v="0.56000000000000227"/>
    <n v="2"/>
    <s v="OK"/>
    <s v="JITU"/>
    <x v="17"/>
    <m/>
  </r>
  <r>
    <n v="255"/>
    <s v="45393OD04Q41232"/>
    <x v="8"/>
    <x v="254"/>
    <n v="312214"/>
    <n v="1269"/>
    <x v="6"/>
    <n v="56.02"/>
    <n v="17.36"/>
    <n v="38.660000000000004"/>
    <n v="37.479999999999997"/>
    <x v="8"/>
    <n v="1.1800000000000068"/>
    <n v="2"/>
    <s v="OK"/>
    <s v="JITU"/>
    <x v="14"/>
    <m/>
  </r>
  <r>
    <n v="256"/>
    <s v="45393OD34S26661"/>
    <x v="8"/>
    <x v="255"/>
    <n v="312214"/>
    <n v="1247"/>
    <x v="14"/>
    <n v="53.62"/>
    <n v="17.600000000000001"/>
    <n v="36.019999999999996"/>
    <n v="35.799999999999997"/>
    <x v="8"/>
    <n v="0.21999999999999886"/>
    <n v="1"/>
    <s v="OK"/>
    <s v="JITU"/>
    <x v="9"/>
    <m/>
  </r>
  <r>
    <n v="257"/>
    <s v="45393OD04Q41182"/>
    <x v="8"/>
    <x v="256"/>
    <n v="312214"/>
    <n v="1281"/>
    <x v="8"/>
    <n v="52.34"/>
    <n v="16.98"/>
    <n v="35.36"/>
    <n v="34.700000000000003"/>
    <x v="8"/>
    <n v="0.65999999999999659"/>
    <n v="2"/>
    <s v="OK"/>
    <s v="JITU"/>
    <x v="16"/>
    <m/>
  </r>
  <r>
    <n v="258"/>
    <s v="45393OD34S26152"/>
    <x v="8"/>
    <x v="257"/>
    <n v="312214"/>
    <n v="1286"/>
    <x v="11"/>
    <n v="52.82"/>
    <n v="17.12"/>
    <n v="35.700000000000003"/>
    <n v="34.32"/>
    <x v="8"/>
    <n v="1.3800000000000026"/>
    <n v="2"/>
    <s v="OK"/>
    <s v="JITU"/>
    <x v="15"/>
    <m/>
  </r>
  <r>
    <n v="259"/>
    <s v="45393OD04Q41702"/>
    <x v="8"/>
    <x v="258"/>
    <n v="312214"/>
    <n v="1298"/>
    <x v="13"/>
    <n v="32.340000000000003"/>
    <n v="10.38"/>
    <n v="21.96"/>
    <n v="21.68"/>
    <x v="8"/>
    <n v="0.28000000000000114"/>
    <n v="2"/>
    <s v="OK"/>
    <s v="JITU"/>
    <x v="12"/>
    <m/>
  </r>
  <r>
    <n v="260"/>
    <s v="45393OD04Q41552"/>
    <x v="8"/>
    <x v="259"/>
    <n v="312214"/>
    <n v="1293"/>
    <x v="2"/>
    <n v="53.94"/>
    <n v="17.420000000000002"/>
    <n v="36.519999999999996"/>
    <n v="35.840000000000003"/>
    <x v="8"/>
    <n v="0.67999999999999261"/>
    <n v="2"/>
    <s v="OK"/>
    <s v="JITU"/>
    <x v="7"/>
    <m/>
  </r>
  <r>
    <n v="261"/>
    <s v="45393OD04Q67612"/>
    <x v="8"/>
    <x v="260"/>
    <n v="312214"/>
    <n v="1296"/>
    <x v="10"/>
    <n v="57.02"/>
    <n v="17.78"/>
    <n v="39.24"/>
    <n v="38.619999999999997"/>
    <x v="8"/>
    <n v="0.62000000000000455"/>
    <n v="2"/>
    <s v="OK"/>
    <s v="JITU"/>
    <x v="21"/>
    <m/>
  </r>
  <r>
    <n v="262"/>
    <s v="45393OD34S26272"/>
    <x v="8"/>
    <x v="261"/>
    <n v="312214"/>
    <n v="1303"/>
    <x v="18"/>
    <n v="55.66"/>
    <n v="17.079999999999998"/>
    <n v="38.58"/>
    <n v="38.08"/>
    <x v="8"/>
    <n v="0.5"/>
    <n v="2"/>
    <s v="OK"/>
    <s v="JITU"/>
    <x v="18"/>
    <m/>
  </r>
  <r>
    <n v="263"/>
    <s v="45393OD04Q41732"/>
    <x v="8"/>
    <x v="262"/>
    <n v="312214"/>
    <n v="1301"/>
    <x v="17"/>
    <n v="31.2"/>
    <n v="10.3"/>
    <n v="20.9"/>
    <n v="20.62"/>
    <x v="8"/>
    <n v="0.27999999999999758"/>
    <n v="2"/>
    <s v="OK"/>
    <s v="JITU"/>
    <x v="24"/>
    <m/>
  </r>
  <r>
    <n v="264"/>
    <s v="45393OD04Q41442"/>
    <x v="8"/>
    <x v="263"/>
    <n v="312214"/>
    <n v="1302"/>
    <x v="4"/>
    <n v="34.24"/>
    <n v="10.48"/>
    <n v="23.76"/>
    <n v="19.46"/>
    <x v="8"/>
    <n v="4.3000000000000007"/>
    <n v="2"/>
    <s v="OK"/>
    <s v="JITU"/>
    <x v="25"/>
    <m/>
  </r>
  <r>
    <n v="265"/>
    <s v="45394OD04Q41551"/>
    <x v="9"/>
    <x v="264"/>
    <n v="312214"/>
    <n v="1326"/>
    <x v="2"/>
    <n v="53.72"/>
    <n v="17.46"/>
    <n v="36.26"/>
    <n v="35.24"/>
    <x v="9"/>
    <n v="1.019999999999996"/>
    <n v="1"/>
    <s v="OK"/>
    <s v="JITU"/>
    <x v="2"/>
    <m/>
  </r>
  <r>
    <n v="266"/>
    <s v="45394OD04Q41231"/>
    <x v="9"/>
    <x v="265"/>
    <n v="312214"/>
    <n v="1328"/>
    <x v="6"/>
    <n v="54.18"/>
    <n v="17.38"/>
    <n v="36.799999999999997"/>
    <n v="36.28"/>
    <x v="9"/>
    <n v="0.51999999999999602"/>
    <n v="1"/>
    <s v="OK"/>
    <s v="JITU"/>
    <x v="6"/>
    <m/>
  </r>
  <r>
    <n v="267"/>
    <s v="45394OD04Q41731"/>
    <x v="9"/>
    <x v="266"/>
    <n v="312214"/>
    <n v="1327"/>
    <x v="17"/>
    <n v="34.04"/>
    <n v="10.24"/>
    <n v="23.799999999999997"/>
    <n v="23.38"/>
    <x v="9"/>
    <n v="0.41999999999999815"/>
    <n v="1"/>
    <s v="OK"/>
    <s v="JITU"/>
    <x v="17"/>
    <m/>
  </r>
  <r>
    <n v="268"/>
    <s v="45394OD04Q41701"/>
    <x v="9"/>
    <x v="267"/>
    <n v="312214"/>
    <n v="1332"/>
    <x v="13"/>
    <n v="33.58"/>
    <n v="10.38"/>
    <n v="23.199999999999996"/>
    <n v="22.86"/>
    <x v="9"/>
    <n v="0.33999999999999631"/>
    <n v="1"/>
    <s v="OK"/>
    <s v="JITU"/>
    <x v="25"/>
    <m/>
  </r>
  <r>
    <n v="269"/>
    <s v="45394OD34S26271"/>
    <x v="9"/>
    <x v="268"/>
    <n v="312214"/>
    <n v="1337"/>
    <x v="18"/>
    <n v="54.46"/>
    <n v="17.059999999999999"/>
    <n v="37.400000000000006"/>
    <n v="37"/>
    <x v="9"/>
    <n v="0.40000000000000568"/>
    <n v="1"/>
    <s v="OK"/>
    <s v="JITU"/>
    <x v="0"/>
    <m/>
  </r>
  <r>
    <n v="270"/>
    <s v="45394OD04Q41441"/>
    <x v="9"/>
    <x v="269"/>
    <n v="312214"/>
    <n v="1339"/>
    <x v="4"/>
    <n v="33.840000000000003"/>
    <n v="10.54"/>
    <n v="23.300000000000004"/>
    <n v="22.88"/>
    <x v="9"/>
    <n v="0.42000000000000526"/>
    <n v="1"/>
    <s v="OK"/>
    <s v="JITU"/>
    <x v="4"/>
    <m/>
  </r>
  <r>
    <n v="271"/>
    <s v="45394OD34S26681"/>
    <x v="9"/>
    <x v="270"/>
    <n v="312214"/>
    <n v="1336"/>
    <x v="1"/>
    <n v="53.5"/>
    <n v="17.16"/>
    <n v="36.340000000000003"/>
    <n v="35.68"/>
    <x v="9"/>
    <n v="0.66000000000000369"/>
    <n v="1"/>
    <s v="OK"/>
    <s v="JITU"/>
    <x v="1"/>
    <m/>
  </r>
  <r>
    <n v="272"/>
    <s v="45394OD34S61521"/>
    <x v="9"/>
    <x v="271"/>
    <n v="312214"/>
    <n v="1344"/>
    <x v="3"/>
    <n v="56.1"/>
    <n v="17.2"/>
    <n v="38.900000000000006"/>
    <n v="38.28"/>
    <x v="9"/>
    <n v="0.62000000000000455"/>
    <n v="1"/>
    <s v="OK"/>
    <s v="JITU"/>
    <x v="3"/>
    <m/>
  </r>
  <r>
    <n v="273"/>
    <s v="45394OD04Q67881"/>
    <x v="9"/>
    <x v="272"/>
    <n v="312214"/>
    <n v="1345"/>
    <x v="5"/>
    <n v="54.56"/>
    <n v="17.22"/>
    <n v="37.340000000000003"/>
    <n v="36.74"/>
    <x v="9"/>
    <n v="0.60000000000000142"/>
    <n v="1"/>
    <s v="OK"/>
    <s v="JITU"/>
    <x v="5"/>
    <m/>
  </r>
  <r>
    <n v="274"/>
    <s v="45394OD04Q41281"/>
    <x v="9"/>
    <x v="273"/>
    <n v="312214"/>
    <n v="1346"/>
    <x v="15"/>
    <n v="34.56"/>
    <n v="10.48"/>
    <n v="24.080000000000002"/>
    <n v="23.76"/>
    <x v="9"/>
    <n v="0.32000000000000028"/>
    <n v="1"/>
    <s v="OK"/>
    <s v="JITU"/>
    <x v="19"/>
    <m/>
  </r>
  <r>
    <n v="275"/>
    <s v="45394OD04Q41371"/>
    <x v="9"/>
    <x v="274"/>
    <n v="312214"/>
    <n v="1349"/>
    <x v="19"/>
    <n v="33.32"/>
    <n v="10.46"/>
    <n v="22.86"/>
    <n v="22.68"/>
    <x v="9"/>
    <n v="0.17999999999999972"/>
    <n v="1"/>
    <s v="OK"/>
    <s v="JITU"/>
    <x v="22"/>
    <m/>
  </r>
  <r>
    <n v="276"/>
    <s v="45394OD04Q67611"/>
    <x v="9"/>
    <x v="275"/>
    <n v="312214"/>
    <n v="1350"/>
    <x v="10"/>
    <n v="55.34"/>
    <n v="17.78"/>
    <n v="37.56"/>
    <n v="37.24"/>
    <x v="9"/>
    <n v="0.32000000000000028"/>
    <n v="1"/>
    <s v="OK"/>
    <s v="JITU"/>
    <x v="7"/>
    <m/>
  </r>
  <r>
    <n v="277"/>
    <s v="45394OD34S61371"/>
    <x v="9"/>
    <x v="276"/>
    <n v="312214"/>
    <n v="1358"/>
    <x v="9"/>
    <n v="52.14"/>
    <n v="17.559999999999999"/>
    <n v="34.58"/>
    <n v="34.200000000000003"/>
    <x v="9"/>
    <n v="0.37999999999999545"/>
    <n v="1"/>
    <s v="OK"/>
    <s v="JITU"/>
    <x v="20"/>
    <m/>
  </r>
  <r>
    <n v="278"/>
    <s v="45394OD04Q41391"/>
    <x v="9"/>
    <x v="277"/>
    <n v="312214"/>
    <n v="1372"/>
    <x v="12"/>
    <n v="53.2"/>
    <n v="17.72"/>
    <n v="35.480000000000004"/>
    <n v="35.26"/>
    <x v="9"/>
    <n v="0.22000000000000597"/>
    <n v="1"/>
    <s v="OK"/>
    <s v="JITU"/>
    <x v="23"/>
    <m/>
  </r>
  <r>
    <n v="279"/>
    <s v="45394OD34S26151"/>
    <x v="9"/>
    <x v="278"/>
    <n v="312214"/>
    <n v="1373"/>
    <x v="11"/>
    <n v="52.32"/>
    <n v="17.100000000000001"/>
    <n v="35.22"/>
    <n v="35.04"/>
    <x v="9"/>
    <n v="0.17999999999999972"/>
    <n v="1"/>
    <s v="OK"/>
    <s v="JITU"/>
    <x v="14"/>
    <m/>
  </r>
  <r>
    <n v="280"/>
    <s v="45394OD34S26661"/>
    <x v="9"/>
    <x v="279"/>
    <n v="312214"/>
    <n v="1375"/>
    <x v="14"/>
    <n v="53.44"/>
    <n v="17.62"/>
    <n v="35.819999999999993"/>
    <n v="35.44"/>
    <x v="9"/>
    <n v="0.37999999999999545"/>
    <n v="1"/>
    <s v="OK"/>
    <s v="JITU"/>
    <x v="9"/>
    <m/>
  </r>
  <r>
    <n v="281"/>
    <s v="45394OD34S61391"/>
    <x v="9"/>
    <x v="280"/>
    <n v="312214"/>
    <n v="1380"/>
    <x v="16"/>
    <n v="53.4"/>
    <n v="17.100000000000001"/>
    <n v="36.299999999999997"/>
    <n v="35.880000000000003"/>
    <x v="9"/>
    <n v="0.4199999999999946"/>
    <n v="1"/>
    <s v="OK"/>
    <s v="JITU"/>
    <x v="8"/>
    <m/>
  </r>
  <r>
    <n v="282"/>
    <s v="45394OD04Q41181"/>
    <x v="9"/>
    <x v="281"/>
    <n v="312214"/>
    <n v="1385"/>
    <x v="8"/>
    <n v="54.16"/>
    <n v="16.96"/>
    <n v="37.199999999999996"/>
    <n v="36.880000000000003"/>
    <x v="9"/>
    <n v="0.31999999999999318"/>
    <n v="1"/>
    <s v="OK"/>
    <s v="JITU"/>
    <x v="16"/>
    <m/>
  </r>
  <r>
    <n v="283"/>
    <s v="45394OD04Q41732"/>
    <x v="9"/>
    <x v="282"/>
    <n v="312214"/>
    <n v="1402"/>
    <x v="17"/>
    <n v="33.28"/>
    <n v="10.220000000000001"/>
    <n v="23.060000000000002"/>
    <n v="22.32"/>
    <x v="9"/>
    <n v="0.74000000000000199"/>
    <n v="2"/>
    <s v="OK"/>
    <s v="JITU"/>
    <x v="17"/>
    <m/>
  </r>
  <r>
    <n v="284"/>
    <s v="45394OD04Q41232"/>
    <x v="9"/>
    <x v="283"/>
    <n v="312214"/>
    <n v="1403"/>
    <x v="6"/>
    <n v="52.06"/>
    <n v="17.34"/>
    <n v="34.72"/>
    <n v="34.159999999999997"/>
    <x v="9"/>
    <n v="0.56000000000000227"/>
    <n v="2"/>
    <s v="OK"/>
    <s v="JITU"/>
    <x v="6"/>
    <m/>
  </r>
  <r>
    <n v="285"/>
    <s v="45394OD04Q41552"/>
    <x v="9"/>
    <x v="284"/>
    <n v="312214"/>
    <n v="1417"/>
    <x v="2"/>
    <n v="54.78"/>
    <n v="17.66"/>
    <n v="37.120000000000005"/>
    <n v="36.76"/>
    <x v="9"/>
    <n v="0.36000000000000654"/>
    <n v="2"/>
    <s v="OK"/>
    <s v="JITU"/>
    <x v="2"/>
    <m/>
  </r>
  <r>
    <n v="286"/>
    <s v="45394OD04Q41442"/>
    <x v="9"/>
    <x v="285"/>
    <n v="312214"/>
    <n v="1418"/>
    <x v="4"/>
    <n v="33.78"/>
    <n v="10.48"/>
    <n v="23.3"/>
    <n v="22.38"/>
    <x v="9"/>
    <n v="0.92000000000000171"/>
    <n v="2"/>
    <s v="OK"/>
    <s v="JITU"/>
    <x v="4"/>
    <m/>
  </r>
  <r>
    <n v="287"/>
    <s v="45394OD04Q41702"/>
    <x v="9"/>
    <x v="286"/>
    <n v="312214"/>
    <n v="1419"/>
    <x v="13"/>
    <n v="32.880000000000003"/>
    <n v="10.36"/>
    <n v="22.520000000000003"/>
    <n v="21.72"/>
    <x v="9"/>
    <n v="0.80000000000000426"/>
    <n v="2"/>
    <s v="OK"/>
    <s v="JITU"/>
    <x v="25"/>
    <m/>
  </r>
  <r>
    <n v="288"/>
    <s v="45394OD34S26682"/>
    <x v="9"/>
    <x v="287"/>
    <n v="312214"/>
    <n v="1420"/>
    <x v="1"/>
    <n v="54.84"/>
    <n v="17.14"/>
    <n v="37.700000000000003"/>
    <n v="37.4"/>
    <x v="9"/>
    <n v="0.30000000000000426"/>
    <n v="2"/>
    <s v="OK"/>
    <s v="JITU"/>
    <x v="1"/>
    <m/>
  </r>
  <r>
    <n v="289"/>
    <s v="45394OD34S26272"/>
    <x v="9"/>
    <x v="288"/>
    <n v="312214"/>
    <n v="1423"/>
    <x v="18"/>
    <n v="54.84"/>
    <n v="17.02"/>
    <n v="37.820000000000007"/>
    <n v="37.5"/>
    <x v="9"/>
    <n v="0.32000000000000739"/>
    <n v="2"/>
    <s v="OK"/>
    <s v="JITU"/>
    <x v="0"/>
    <m/>
  </r>
  <r>
    <n v="290"/>
    <s v="45394OD34S61522"/>
    <x v="9"/>
    <x v="289"/>
    <n v="312214"/>
    <n v="1438"/>
    <x v="3"/>
    <n v="54.04"/>
    <n v="17.14"/>
    <n v="36.9"/>
    <n v="36.200000000000003"/>
    <x v="10"/>
    <n v="0.69999999999999574"/>
    <n v="2"/>
    <s v="OK"/>
    <s v="JITU"/>
    <x v="3"/>
    <m/>
  </r>
  <r>
    <n v="291"/>
    <s v="45394OD04Q67882"/>
    <x v="9"/>
    <x v="290"/>
    <n v="312214"/>
    <n v="1439"/>
    <x v="5"/>
    <n v="53.64"/>
    <n v="17.38"/>
    <n v="36.260000000000005"/>
    <n v="35.76"/>
    <x v="10"/>
    <n v="0.50000000000000711"/>
    <n v="2"/>
    <s v="OK"/>
    <s v="JITU"/>
    <x v="5"/>
    <m/>
  </r>
  <r>
    <n v="292"/>
    <s v="45395OD34S26681"/>
    <x v="10"/>
    <x v="291"/>
    <n v="312214"/>
    <n v="1461"/>
    <x v="1"/>
    <n v="52.5"/>
    <n v="17.059999999999999"/>
    <n v="35.44"/>
    <n v="35"/>
    <x v="10"/>
    <n v="0.43999999999999773"/>
    <n v="1"/>
    <s v="OK"/>
    <s v="JITU"/>
    <x v="1"/>
    <m/>
  </r>
  <r>
    <n v="293"/>
    <s v="45395OD04Q41281"/>
    <x v="10"/>
    <x v="292"/>
    <n v="312214"/>
    <n v="1462"/>
    <x v="15"/>
    <n v="34.36"/>
    <n v="10.38"/>
    <n v="23.979999999999997"/>
    <n v="23.64"/>
    <x v="10"/>
    <n v="0.33999999999999631"/>
    <n v="1"/>
    <s v="OK"/>
    <s v="JITU"/>
    <x v="17"/>
    <m/>
  </r>
  <r>
    <n v="294"/>
    <s v="45395OD04Q41231"/>
    <x v="10"/>
    <x v="293"/>
    <n v="312214"/>
    <n v="1463"/>
    <x v="6"/>
    <n v="53.76"/>
    <n v="17.34"/>
    <n v="36.42"/>
    <n v="36"/>
    <x v="10"/>
    <n v="0.42000000000000171"/>
    <n v="1"/>
    <s v="OK"/>
    <s v="JITU"/>
    <x v="6"/>
    <m/>
  </r>
  <r>
    <n v="295"/>
    <s v="45395OD04Q67881"/>
    <x v="10"/>
    <x v="294"/>
    <n v="312214"/>
    <n v="1469"/>
    <x v="5"/>
    <n v="56.4"/>
    <n v="17.36"/>
    <n v="39.04"/>
    <n v="38.6"/>
    <x v="10"/>
    <n v="0.43999999999999773"/>
    <n v="1"/>
    <s v="OK"/>
    <s v="JITU"/>
    <x v="5"/>
    <m/>
  </r>
  <r>
    <n v="296"/>
    <s v="45395OD04Q41551"/>
    <x v="10"/>
    <x v="295"/>
    <n v="312214"/>
    <n v="1470"/>
    <x v="2"/>
    <n v="56.64"/>
    <n v="17.579999999999998"/>
    <n v="39.06"/>
    <n v="38.74"/>
    <x v="10"/>
    <n v="0.32000000000000028"/>
    <n v="1"/>
    <s v="OK"/>
    <s v="JITU"/>
    <x v="2"/>
    <m/>
  </r>
  <r>
    <n v="297"/>
    <s v="45395OD34S26271"/>
    <x v="10"/>
    <x v="296"/>
    <n v="312214"/>
    <n v="1459"/>
    <x v="18"/>
    <n v="52.74"/>
    <n v="17"/>
    <n v="35.74"/>
    <n v="35.200000000000003"/>
    <x v="10"/>
    <n v="0.53999999999999915"/>
    <n v="1"/>
    <s v="OK"/>
    <s v="JITU"/>
    <x v="0"/>
    <m/>
  </r>
  <r>
    <n v="298"/>
    <s v="45395OD34S26661"/>
    <x v="10"/>
    <x v="297"/>
    <n v="312214"/>
    <n v="1471"/>
    <x v="14"/>
    <n v="56.5"/>
    <n v="17.559999999999999"/>
    <n v="38.94"/>
    <n v="38.36"/>
    <x v="10"/>
    <n v="0.57999999999999829"/>
    <n v="1"/>
    <s v="OK"/>
    <s v="JITU"/>
    <x v="14"/>
    <m/>
  </r>
  <r>
    <n v="299"/>
    <s v="45395OD04Q67611"/>
    <x v="10"/>
    <x v="298"/>
    <n v="312214"/>
    <n v="1475"/>
    <x v="10"/>
    <n v="57.3"/>
    <n v="17.739999999999998"/>
    <n v="39.56"/>
    <n v="39.200000000000003"/>
    <x v="10"/>
    <n v="0.35999999999999943"/>
    <n v="1"/>
    <s v="OK"/>
    <s v="JITU"/>
    <x v="7"/>
    <m/>
  </r>
  <r>
    <n v="300"/>
    <s v="45395OD04Q41441"/>
    <x v="10"/>
    <x v="299"/>
    <n v="312214"/>
    <n v="1484"/>
    <x v="4"/>
    <n v="35.1"/>
    <n v="10.5"/>
    <n v="24.6"/>
    <n v="24.46"/>
    <x v="10"/>
    <n v="0.14000000000000057"/>
    <n v="1"/>
    <s v="OK"/>
    <s v="JITU"/>
    <x v="4"/>
    <m/>
  </r>
  <r>
    <n v="301"/>
    <s v="45395OD04Q41701"/>
    <x v="10"/>
    <x v="300"/>
    <n v="312214"/>
    <n v="1482"/>
    <x v="13"/>
    <n v="32.82"/>
    <n v="10.32"/>
    <n v="22.5"/>
    <n v="22.12"/>
    <x v="10"/>
    <n v="0.37999999999999901"/>
    <n v="1"/>
    <s v="OK"/>
    <s v="JITU"/>
    <x v="12"/>
    <m/>
  </r>
  <r>
    <n v="302"/>
    <s v="45395OD34S61391"/>
    <x v="10"/>
    <x v="301"/>
    <n v="312214"/>
    <n v="1483"/>
    <x v="16"/>
    <n v="55.96"/>
    <n v="17"/>
    <n v="38.96"/>
    <n v="38.58"/>
    <x v="10"/>
    <n v="0.38000000000000256"/>
    <n v="1"/>
    <s v="OK"/>
    <s v="JITU"/>
    <x v="8"/>
    <m/>
  </r>
  <r>
    <n v="303"/>
    <s v="45395OD04Q41371"/>
    <x v="10"/>
    <x v="302"/>
    <n v="312214"/>
    <n v="1493"/>
    <x v="19"/>
    <n v="35.32"/>
    <n v="10.38"/>
    <n v="24.939999999999998"/>
    <n v="24.72"/>
    <x v="10"/>
    <n v="0.21999999999999886"/>
    <n v="1"/>
    <s v="OK"/>
    <s v="JITU"/>
    <x v="22"/>
    <m/>
  </r>
  <r>
    <n v="304"/>
    <s v="45395OD34S26151"/>
    <x v="10"/>
    <x v="303"/>
    <n v="312214"/>
    <n v="1495"/>
    <x v="11"/>
    <n v="55.5"/>
    <n v="17.260000000000002"/>
    <n v="38.239999999999995"/>
    <n v="37.840000000000003"/>
    <x v="10"/>
    <n v="0.39999999999999147"/>
    <n v="1"/>
    <s v="OK"/>
    <s v="JITU"/>
    <x v="15"/>
    <m/>
  </r>
  <r>
    <n v="305"/>
    <s v="45395OD04Q41731"/>
    <x v="10"/>
    <x v="304"/>
    <n v="312214"/>
    <n v="1498"/>
    <x v="17"/>
    <n v="33.56"/>
    <n v="10.26"/>
    <n v="23.300000000000004"/>
    <n v="22.9"/>
    <x v="10"/>
    <n v="0.40000000000000568"/>
    <n v="1"/>
    <s v="OK"/>
    <s v="JITU"/>
    <x v="25"/>
    <m/>
  </r>
  <r>
    <n v="306"/>
    <s v="45395OD04Q41181"/>
    <x v="10"/>
    <x v="305"/>
    <n v="312214"/>
    <n v="1496"/>
    <x v="8"/>
    <n v="55.74"/>
    <n v="17.100000000000001"/>
    <n v="38.64"/>
    <n v="38.299999999999997"/>
    <x v="10"/>
    <n v="0.34000000000000341"/>
    <n v="1"/>
    <s v="OK"/>
    <s v="JITU"/>
    <x v="16"/>
    <m/>
  </r>
  <r>
    <n v="307"/>
    <s v="45395OD34S61521"/>
    <x v="10"/>
    <x v="306"/>
    <n v="312214"/>
    <n v="1500"/>
    <x v="3"/>
    <n v="54.44"/>
    <n v="17.14"/>
    <n v="37.299999999999997"/>
    <n v="36.659999999999997"/>
    <x v="10"/>
    <n v="0.64000000000000057"/>
    <n v="1"/>
    <s v="OK"/>
    <s v="JITU"/>
    <x v="18"/>
    <m/>
  </r>
  <r>
    <n v="308"/>
    <s v="45395OD04Q41391"/>
    <x v="10"/>
    <x v="307"/>
    <n v="312214"/>
    <n v="1499"/>
    <x v="12"/>
    <n v="55.32"/>
    <n v="17.68"/>
    <n v="37.64"/>
    <n v="37.340000000000003"/>
    <x v="10"/>
    <n v="0.29999999999999716"/>
    <n v="1"/>
    <s v="OK"/>
    <s v="JITU"/>
    <x v="23"/>
    <m/>
  </r>
  <r>
    <n v="309"/>
    <s v="45395OD34S61371"/>
    <x v="10"/>
    <x v="308"/>
    <n v="312214"/>
    <n v="1514"/>
    <x v="9"/>
    <n v="54.32"/>
    <n v="17.68"/>
    <n v="36.64"/>
    <n v="36.299999999999997"/>
    <x v="10"/>
    <n v="0.34000000000000341"/>
    <n v="1"/>
    <s v="OK"/>
    <s v="JITU"/>
    <x v="20"/>
    <m/>
  </r>
  <r>
    <n v="310"/>
    <s v="45395OD04Q41261"/>
    <x v="10"/>
    <x v="309"/>
    <n v="312214"/>
    <n v="1519"/>
    <x v="0"/>
    <n v="54"/>
    <n v="17.5"/>
    <n v="36.5"/>
    <n v="36"/>
    <x v="10"/>
    <n v="0.5"/>
    <n v="1"/>
    <s v="OK"/>
    <s v="JITU"/>
    <x v="0"/>
    <m/>
  </r>
  <r>
    <n v="311"/>
    <s v="45395OD04Q41282"/>
    <x v="10"/>
    <x v="310"/>
    <n v="312214"/>
    <n v="1523"/>
    <x v="15"/>
    <n v="34.56"/>
    <n v="10.4"/>
    <n v="24.160000000000004"/>
    <n v="23.88"/>
    <x v="10"/>
    <n v="0.28000000000000469"/>
    <n v="2"/>
    <s v="OK"/>
    <s v="JITU"/>
    <x v="17"/>
    <m/>
  </r>
  <r>
    <n v="312"/>
    <s v="45395OD04Q41232"/>
    <x v="10"/>
    <x v="311"/>
    <n v="312214"/>
    <n v="1525"/>
    <x v="6"/>
    <n v="53.02"/>
    <n v="17.32"/>
    <n v="35.700000000000003"/>
    <n v="35.28"/>
    <x v="10"/>
    <n v="0.42000000000000171"/>
    <n v="2"/>
    <s v="OK"/>
    <s v="JITU"/>
    <x v="6"/>
    <m/>
  </r>
  <r>
    <n v="313"/>
    <s v="45395OD04Q41552"/>
    <x v="10"/>
    <x v="312"/>
    <n v="312214"/>
    <n v="1560"/>
    <x v="2"/>
    <n v="53.96"/>
    <n v="17.54"/>
    <n v="36.42"/>
    <n v="36.08"/>
    <x v="10"/>
    <n v="0.34000000000000341"/>
    <n v="2"/>
    <s v="OK"/>
    <s v="JITU"/>
    <x v="2"/>
    <m/>
  </r>
  <r>
    <n v="314"/>
    <s v="45395OD04Q41442"/>
    <x v="10"/>
    <x v="313"/>
    <n v="312214"/>
    <n v="1561"/>
    <x v="4"/>
    <n v="33.82"/>
    <n v="10.44"/>
    <n v="23.380000000000003"/>
    <n v="23.08"/>
    <x v="10"/>
    <n v="0.30000000000000426"/>
    <n v="2"/>
    <s v="OK"/>
    <s v="JITU"/>
    <x v="4"/>
    <m/>
  </r>
  <r>
    <n v="315"/>
    <s v="45395OD34S26272"/>
    <x v="10"/>
    <x v="314"/>
    <n v="312214"/>
    <n v="1562"/>
    <x v="18"/>
    <n v="52.14"/>
    <n v="17.22"/>
    <n v="34.92"/>
    <n v="34.54"/>
    <x v="10"/>
    <n v="0.38000000000000256"/>
    <n v="2"/>
    <s v="OK"/>
    <s v="JITU"/>
    <x v="23"/>
    <m/>
  </r>
  <r>
    <n v="316"/>
    <s v="45395OD34S26662"/>
    <x v="10"/>
    <x v="315"/>
    <n v="312214"/>
    <n v="1563"/>
    <x v="14"/>
    <n v="55.8"/>
    <n v="17.48"/>
    <n v="38.319999999999993"/>
    <n v="37.74"/>
    <x v="10"/>
    <n v="0.57999999999999119"/>
    <n v="2"/>
    <s v="OK"/>
    <s v="JITU"/>
    <x v="14"/>
    <m/>
  </r>
  <r>
    <n v="317"/>
    <s v="45395OD04Q67612"/>
    <x v="10"/>
    <x v="316"/>
    <n v="312214"/>
    <n v="1565"/>
    <x v="10"/>
    <n v="53.7"/>
    <n v="17.72"/>
    <n v="35.980000000000004"/>
    <n v="35.58"/>
    <x v="10"/>
    <n v="0.40000000000000568"/>
    <n v="2"/>
    <s v="OK"/>
    <s v="JITU"/>
    <x v="7"/>
    <m/>
  </r>
  <r>
    <n v="318"/>
    <s v="45395OD04Q41372"/>
    <x v="10"/>
    <x v="317"/>
    <n v="312214"/>
    <n v="1568"/>
    <x v="19"/>
    <n v="34.32"/>
    <n v="10.38"/>
    <n v="23.939999999999998"/>
    <n v="23.74"/>
    <x v="10"/>
    <n v="0.19999999999999929"/>
    <n v="2"/>
    <s v="OK"/>
    <s v="JITU"/>
    <x v="22"/>
    <m/>
  </r>
  <r>
    <n v="319"/>
    <s v="45395OD04Q41702"/>
    <x v="10"/>
    <x v="318"/>
    <n v="312214"/>
    <n v="1569"/>
    <x v="13"/>
    <n v="33.9"/>
    <n v="10.3"/>
    <n v="23.599999999999998"/>
    <n v="23.42"/>
    <x v="10"/>
    <n v="0.17999999999999616"/>
    <n v="2"/>
    <s v="OK"/>
    <s v="JITU"/>
    <x v="12"/>
    <m/>
  </r>
  <r>
    <n v="320"/>
    <s v="45395OD04Q41732"/>
    <x v="10"/>
    <x v="319"/>
    <n v="312214"/>
    <n v="1577"/>
    <x v="17"/>
    <n v="33.700000000000003"/>
    <n v="10.220000000000001"/>
    <n v="23.480000000000004"/>
    <n v="23.24"/>
    <x v="11"/>
    <n v="0.24000000000000554"/>
    <n v="2"/>
    <s v="OK"/>
    <s v="JITU"/>
    <x v="25"/>
    <m/>
  </r>
  <r>
    <n v="321"/>
    <s v="45395OD34S61392"/>
    <x v="10"/>
    <x v="320"/>
    <n v="312214"/>
    <n v="1575"/>
    <x v="16"/>
    <n v="54.12"/>
    <n v="17.2"/>
    <n v="36.92"/>
    <n v="36.54"/>
    <x v="10"/>
    <n v="0.38000000000000256"/>
    <n v="2"/>
    <s v="OK"/>
    <s v="JITU"/>
    <x v="8"/>
    <m/>
  </r>
  <r>
    <n v="322"/>
    <s v="45395OD04Q41182"/>
    <x v="10"/>
    <x v="321"/>
    <n v="312214"/>
    <n v="1579"/>
    <x v="8"/>
    <n v="55.48"/>
    <n v="17.100000000000001"/>
    <n v="38.379999999999995"/>
    <n v="38.1"/>
    <x v="10"/>
    <n v="0.27999999999999403"/>
    <n v="2"/>
    <s v="OK"/>
    <s v="JITU"/>
    <x v="16"/>
    <m/>
  </r>
  <r>
    <n v="323"/>
    <s v="45396OD04Q41281"/>
    <x v="11"/>
    <x v="322"/>
    <n v="312214"/>
    <n v="1592"/>
    <x v="15"/>
    <n v="32.28"/>
    <n v="10.36"/>
    <n v="21.92"/>
    <n v="21.38"/>
    <x v="11"/>
    <n v="0.5400000000000027"/>
    <n v="1"/>
    <s v="OK"/>
    <s v="JITU"/>
    <x v="17"/>
    <m/>
  </r>
  <r>
    <n v="324"/>
    <s v="45396OD34S26271"/>
    <x v="11"/>
    <x v="323"/>
    <n v="312214"/>
    <n v="1594"/>
    <x v="18"/>
    <n v="54.88"/>
    <n v="17.28"/>
    <n v="37.6"/>
    <n v="37.36"/>
    <x v="11"/>
    <n v="0.24000000000000199"/>
    <n v="1"/>
    <s v="OK"/>
    <s v="JITU"/>
    <x v="0"/>
    <m/>
  </r>
  <r>
    <n v="325"/>
    <s v="45396OD34S61391"/>
    <x v="11"/>
    <x v="324"/>
    <n v="312214"/>
    <n v="1593"/>
    <x v="16"/>
    <n v="54.2"/>
    <n v="17.14"/>
    <n v="37.06"/>
    <n v="36.659999999999997"/>
    <x v="11"/>
    <n v="0.40000000000000568"/>
    <n v="1"/>
    <s v="OK"/>
    <s v="JITU"/>
    <x v="8"/>
    <m/>
  </r>
  <r>
    <n v="326"/>
    <s v="45396OD04Q41701"/>
    <x v="11"/>
    <x v="325"/>
    <n v="312214"/>
    <n v="1600"/>
    <x v="13"/>
    <n v="34.74"/>
    <n v="10.26"/>
    <n v="24.480000000000004"/>
    <n v="24.34"/>
    <x v="11"/>
    <n v="0.14000000000000412"/>
    <n v="1"/>
    <s v="OK"/>
    <s v="JITU"/>
    <x v="12"/>
    <m/>
  </r>
  <r>
    <n v="327"/>
    <s v="45396OD04Q67881"/>
    <x v="11"/>
    <x v="326"/>
    <n v="312214"/>
    <n v="1597"/>
    <x v="5"/>
    <n v="53.46"/>
    <n v="17.32"/>
    <n v="36.14"/>
    <n v="35.82"/>
    <x v="11"/>
    <n v="0.32000000000000028"/>
    <n v="1"/>
    <s v="OK"/>
    <s v="JITU"/>
    <x v="5"/>
    <m/>
  </r>
  <r>
    <n v="328"/>
    <s v="45396OD34S26661"/>
    <x v="11"/>
    <x v="327"/>
    <n v="312214"/>
    <n v="1598"/>
    <x v="14"/>
    <n v="53.46"/>
    <n v="17.46"/>
    <n v="36"/>
    <n v="35.26"/>
    <x v="11"/>
    <n v="0.74000000000000199"/>
    <n v="1"/>
    <s v="OK"/>
    <s v="JITU"/>
    <x v="1"/>
    <m/>
  </r>
  <r>
    <n v="329"/>
    <s v="45396OD04Q41551"/>
    <x v="11"/>
    <x v="328"/>
    <n v="312214"/>
    <n v="1605"/>
    <x v="2"/>
    <n v="53.16"/>
    <n v="17.48"/>
    <n v="35.679999999999993"/>
    <n v="35.24"/>
    <x v="11"/>
    <n v="0.43999999999999062"/>
    <n v="1"/>
    <s v="OK"/>
    <s v="JITU"/>
    <x v="2"/>
    <m/>
  </r>
  <r>
    <n v="330"/>
    <s v="45396OD04Q41231"/>
    <x v="11"/>
    <x v="329"/>
    <n v="312214"/>
    <n v="1607"/>
    <x v="6"/>
    <n v="54.4"/>
    <n v="17.32"/>
    <n v="37.08"/>
    <n v="36.76"/>
    <x v="11"/>
    <n v="0.32000000000000028"/>
    <n v="1"/>
    <s v="OK"/>
    <s v="JITU"/>
    <x v="14"/>
    <m/>
  </r>
  <r>
    <n v="331"/>
    <s v="45396OD04Q41731"/>
    <x v="11"/>
    <x v="330"/>
    <n v="312214"/>
    <n v="1606"/>
    <x v="17"/>
    <n v="33.299999999999997"/>
    <n v="10.199999999999999"/>
    <n v="23.099999999999998"/>
    <n v="22.68"/>
    <x v="11"/>
    <n v="0.41999999999999815"/>
    <n v="1"/>
    <s v="OK"/>
    <s v="JITU"/>
    <x v="24"/>
    <m/>
  </r>
  <r>
    <n v="332"/>
    <s v="45396OD04Q41371"/>
    <x v="11"/>
    <x v="331"/>
    <n v="312214"/>
    <n v="1602"/>
    <x v="19"/>
    <n v="33.36"/>
    <n v="10.36"/>
    <n v="23"/>
    <n v="22.46"/>
    <x v="11"/>
    <n v="0.53999999999999915"/>
    <n v="1"/>
    <s v="OK"/>
    <s v="JITU"/>
    <x v="25"/>
    <m/>
  </r>
  <r>
    <n v="333"/>
    <s v="45396OD34S26151"/>
    <x v="11"/>
    <x v="332"/>
    <n v="312214"/>
    <n v="1612"/>
    <x v="11"/>
    <n v="53.44"/>
    <n v="17.22"/>
    <n v="36.22"/>
    <n v="35.54"/>
    <x v="11"/>
    <n v="0.67999999999999972"/>
    <n v="1"/>
    <s v="OK"/>
    <s v="JITU"/>
    <x v="15"/>
    <m/>
  </r>
  <r>
    <n v="334"/>
    <s v="45396OD04Q41441"/>
    <x v="11"/>
    <x v="333"/>
    <n v="312214"/>
    <n v="1617"/>
    <x v="4"/>
    <n v="33.28"/>
    <n v="10.44"/>
    <n v="22.840000000000003"/>
    <n v="22.54"/>
    <x v="11"/>
    <n v="0.30000000000000426"/>
    <n v="1"/>
    <s v="OK"/>
    <s v="JITU"/>
    <x v="4"/>
    <m/>
  </r>
  <r>
    <n v="335"/>
    <s v="45396OD34S61371"/>
    <x v="11"/>
    <x v="334"/>
    <n v="312214"/>
    <n v="1619"/>
    <x v="9"/>
    <n v="55.66"/>
    <n v="17.66"/>
    <n v="38"/>
    <n v="37.6"/>
    <x v="11"/>
    <n v="0.39999999999999858"/>
    <n v="1"/>
    <s v="OK"/>
    <s v="JITU"/>
    <x v="20"/>
    <m/>
  </r>
  <r>
    <n v="336"/>
    <s v="45396OD04Q41261"/>
    <x v="11"/>
    <x v="335"/>
    <n v="312214"/>
    <n v="1609"/>
    <x v="0"/>
    <n v="55.4"/>
    <n v="17.52"/>
    <n v="37.879999999999995"/>
    <n v="37.5"/>
    <x v="11"/>
    <n v="0.37999999999999545"/>
    <n v="1"/>
    <s v="OK"/>
    <s v="JITU"/>
    <x v="16"/>
    <n v="42"/>
  </r>
  <r>
    <n v="337"/>
    <s v="45396OD04Q41391"/>
    <x v="11"/>
    <x v="336"/>
    <n v="312214"/>
    <n v="1625"/>
    <x v="12"/>
    <n v="56.52"/>
    <n v="17.64"/>
    <n v="38.880000000000003"/>
    <n v="38.54"/>
    <x v="11"/>
    <n v="0.34000000000000341"/>
    <n v="1"/>
    <s v="OK"/>
    <s v="JITU"/>
    <x v="18"/>
    <m/>
  </r>
  <r>
    <n v="338"/>
    <s v="45396OD04Q67611"/>
    <x v="11"/>
    <x v="337"/>
    <n v="312214"/>
    <n v="1623"/>
    <x v="10"/>
    <n v="54.2"/>
    <n v="17.72"/>
    <n v="36.480000000000004"/>
    <n v="35.799999999999997"/>
    <x v="11"/>
    <n v="0.68000000000000682"/>
    <n v="1"/>
    <s v="OK"/>
    <s v="JITU"/>
    <x v="21"/>
    <m/>
  </r>
  <r>
    <n v="339"/>
    <s v="45396OD34S61521"/>
    <x v="11"/>
    <x v="338"/>
    <n v="312214"/>
    <n v="1628"/>
    <x v="3"/>
    <n v="54.14"/>
    <n v="17.079999999999998"/>
    <n v="37.06"/>
    <n v="36.700000000000003"/>
    <x v="11"/>
    <n v="0.35999999999999943"/>
    <n v="1"/>
    <s v="OK"/>
    <s v="JITU"/>
    <x v="3"/>
    <m/>
  </r>
  <r>
    <n v="340"/>
    <s v="45396OD34S26681"/>
    <x v="11"/>
    <x v="339"/>
    <n v="312214"/>
    <n v="1637"/>
    <x v="1"/>
    <n v="54.32"/>
    <n v="17.059999999999999"/>
    <n v="37.260000000000005"/>
    <n v="36.880000000000003"/>
    <x v="11"/>
    <n v="0.38000000000000256"/>
    <n v="1"/>
    <s v="OK"/>
    <s v="JITU"/>
    <x v="1"/>
    <m/>
  </r>
  <r>
    <n v="341"/>
    <s v="45396OD04Q41282"/>
    <x v="11"/>
    <x v="340"/>
    <n v="312214"/>
    <n v="1639"/>
    <x v="15"/>
    <n v="34.72"/>
    <n v="10.42"/>
    <n v="24.299999999999997"/>
    <n v="24.1"/>
    <x v="11"/>
    <n v="0.19999999999999574"/>
    <n v="2"/>
    <s v="OK"/>
    <s v="JITU"/>
    <x v="17"/>
    <m/>
  </r>
  <r>
    <n v="342"/>
    <s v="45396OD04Q41702"/>
    <x v="11"/>
    <x v="341"/>
    <n v="312214"/>
    <n v="1647"/>
    <x v="13"/>
    <n v="34.979999999999997"/>
    <n v="10.18"/>
    <n v="24.799999999999997"/>
    <n v="24.52"/>
    <x v="11"/>
    <n v="0.27999999999999758"/>
    <n v="2"/>
    <s v="OK"/>
    <s v="JITU"/>
    <x v="12"/>
    <m/>
  </r>
  <r>
    <n v="343"/>
    <s v="45396OD34S61392"/>
    <x v="11"/>
    <x v="342"/>
    <n v="312214"/>
    <n v="1651"/>
    <x v="16"/>
    <n v="49.5"/>
    <n v="17.16"/>
    <n v="32.340000000000003"/>
    <n v="32.020000000000003"/>
    <x v="11"/>
    <n v="0.32000000000000028"/>
    <n v="2"/>
    <s v="OK"/>
    <s v="JITU"/>
    <x v="8"/>
    <m/>
  </r>
  <r>
    <n v="344"/>
    <s v="45396OD04Q41732"/>
    <x v="11"/>
    <x v="343"/>
    <n v="312214"/>
    <n v="1654"/>
    <x v="17"/>
    <n v="34.68"/>
    <n v="10.199999999999999"/>
    <n v="24.48"/>
    <n v="24"/>
    <x v="11"/>
    <n v="0.48000000000000043"/>
    <n v="2"/>
    <s v="OK"/>
    <s v="JITU"/>
    <x v="24"/>
    <m/>
  </r>
  <r>
    <n v="345"/>
    <s v="45396OD04Q41181"/>
    <x v="11"/>
    <x v="344"/>
    <n v="312214"/>
    <n v="1656"/>
    <x v="8"/>
    <n v="53.74"/>
    <n v="17.04"/>
    <n v="36.700000000000003"/>
    <n v="36.42"/>
    <x v="11"/>
    <n v="0.28000000000000114"/>
    <n v="1"/>
    <s v="OK"/>
    <s v="JITU"/>
    <x v="16"/>
    <m/>
  </r>
  <r>
    <n v="346"/>
    <s v="45396OD34S26272"/>
    <x v="11"/>
    <x v="345"/>
    <n v="312214"/>
    <n v="1653"/>
    <x v="18"/>
    <n v="52.02"/>
    <n v="17.16"/>
    <n v="34.86"/>
    <n v="34.36"/>
    <x v="11"/>
    <n v="0.5"/>
    <n v="2"/>
    <s v="OK"/>
    <s v="JITU"/>
    <x v="0"/>
    <m/>
  </r>
  <r>
    <n v="347"/>
    <s v="45396OD04Q41372"/>
    <x v="11"/>
    <x v="346"/>
    <n v="312214"/>
    <n v="1660"/>
    <x v="19"/>
    <n v="34.340000000000003"/>
    <n v="10.4"/>
    <n v="23.940000000000005"/>
    <n v="23.24"/>
    <x v="11"/>
    <n v="0.70000000000000639"/>
    <n v="2"/>
    <s v="OK"/>
    <s v="JITU"/>
    <x v="25"/>
    <m/>
  </r>
  <r>
    <n v="348"/>
    <s v="45396OD04Q67882"/>
    <x v="11"/>
    <x v="347"/>
    <n v="312214"/>
    <n v="1665"/>
    <x v="5"/>
    <n v="54.64"/>
    <n v="17.239999999999998"/>
    <n v="37.400000000000006"/>
    <n v="36.799999999999997"/>
    <x v="11"/>
    <n v="0.60000000000000853"/>
    <n v="2"/>
    <s v="OK"/>
    <s v="JITU"/>
    <x v="5"/>
    <m/>
  </r>
  <r>
    <n v="349"/>
    <s v="45396OD04Q41552"/>
    <x v="11"/>
    <x v="348"/>
    <n v="312214"/>
    <n v="1666"/>
    <x v="2"/>
    <n v="54.26"/>
    <n v="17.46"/>
    <n v="36.799999999999997"/>
    <n v="36.4"/>
    <x v="11"/>
    <n v="0.39999999999999858"/>
    <n v="2"/>
    <s v="OK"/>
    <s v="JITU"/>
    <x v="2"/>
    <m/>
  </r>
  <r>
    <n v="350"/>
    <s v="45396OD04Q41232"/>
    <x v="11"/>
    <x v="349"/>
    <n v="312214"/>
    <n v="1668"/>
    <x v="6"/>
    <n v="52.76"/>
    <n v="17.260000000000002"/>
    <n v="35.5"/>
    <n v="35.14"/>
    <x v="11"/>
    <n v="0.35999999999999943"/>
    <n v="2"/>
    <s v="OK"/>
    <s v="JITU"/>
    <x v="14"/>
    <m/>
  </r>
  <r>
    <n v="351"/>
    <s v="45396OD34S26152"/>
    <x v="11"/>
    <x v="350"/>
    <n v="312214"/>
    <n v="1675"/>
    <x v="11"/>
    <n v="54.72"/>
    <n v="17.28"/>
    <n v="37.44"/>
    <n v="36.92"/>
    <x v="11"/>
    <n v="0.51999999999999602"/>
    <n v="2"/>
    <s v="OK"/>
    <s v="JITU"/>
    <x v="15"/>
    <m/>
  </r>
  <r>
    <n v="352"/>
    <s v="45396OD04Q41392"/>
    <x v="11"/>
    <x v="351"/>
    <n v="312214"/>
    <n v="1678"/>
    <x v="12"/>
    <n v="55.9"/>
    <n v="17.66"/>
    <n v="38.239999999999995"/>
    <n v="37.96"/>
    <x v="11"/>
    <n v="0.27999999999999403"/>
    <n v="2"/>
    <s v="OK"/>
    <s v="JITU"/>
    <x v="18"/>
    <m/>
  </r>
  <r>
    <n v="353"/>
    <s v="45396OD04Q41442"/>
    <x v="11"/>
    <x v="352"/>
    <n v="312214"/>
    <n v="1679"/>
    <x v="4"/>
    <n v="33"/>
    <n v="10.5"/>
    <n v="22.5"/>
    <n v="22.42"/>
    <x v="11"/>
    <n v="7.9999999999998295E-2"/>
    <n v="2"/>
    <s v="OK"/>
    <s v="JITU"/>
    <x v="4"/>
    <m/>
  </r>
  <r>
    <n v="354"/>
    <s v="45396OD04Q67612"/>
    <x v="11"/>
    <x v="353"/>
    <n v="312214"/>
    <n v="1681"/>
    <x v="10"/>
    <n v="53.56"/>
    <n v="17.760000000000002"/>
    <n v="35.799999999999997"/>
    <n v="35.479999999999997"/>
    <x v="11"/>
    <n v="0.32000000000000028"/>
    <n v="2"/>
    <s v="OK"/>
    <s v="JITU"/>
    <x v="21"/>
    <m/>
  </r>
  <r>
    <n v="355"/>
    <s v="45396OD34S61522"/>
    <x v="11"/>
    <x v="354"/>
    <n v="312214"/>
    <n v="1682"/>
    <x v="3"/>
    <n v="52.58"/>
    <n v="17.14"/>
    <n v="35.44"/>
    <n v="35.1"/>
    <x v="11"/>
    <n v="0.33999999999999631"/>
    <n v="2"/>
    <s v="OK"/>
    <s v="JITU"/>
    <x v="3"/>
    <n v="150"/>
  </r>
  <r>
    <n v="356"/>
    <s v="45396OD34S26662"/>
    <x v="11"/>
    <x v="355"/>
    <n v="312214"/>
    <n v="1686"/>
    <x v="14"/>
    <n v="52.5"/>
    <n v="17.48"/>
    <n v="35.019999999999996"/>
    <n v="34.68"/>
    <x v="11"/>
    <n v="0.33999999999999631"/>
    <n v="2"/>
    <s v="OK"/>
    <s v="JITU"/>
    <x v="20"/>
    <m/>
  </r>
  <r>
    <n v="357"/>
    <s v="45396OD34S26682"/>
    <x v="11"/>
    <x v="356"/>
    <n v="312214"/>
    <n v="1689"/>
    <x v="1"/>
    <n v="54.06"/>
    <n v="17.059999999999999"/>
    <n v="37"/>
    <n v="36.68"/>
    <x v="11"/>
    <n v="0.32000000000000028"/>
    <n v="2"/>
    <s v="OK"/>
    <s v="JITU"/>
    <x v="1"/>
    <m/>
  </r>
  <r>
    <n v="358"/>
    <s v="45396OD04Q41283"/>
    <x v="11"/>
    <x v="357"/>
    <n v="312214"/>
    <n v="1693"/>
    <x v="15"/>
    <n v="33.4"/>
    <n v="10.38"/>
    <n v="23.019999999999996"/>
    <n v="22.74"/>
    <x v="11"/>
    <n v="0.27999999999999758"/>
    <n v="3"/>
    <s v="OK"/>
    <s v="JITU"/>
    <x v="24"/>
    <m/>
  </r>
  <r>
    <n v="359"/>
    <s v="45397OD34S26681"/>
    <x v="12"/>
    <x v="358"/>
    <n v="312214"/>
    <n v="1715"/>
    <x v="1"/>
    <n v="54.84"/>
    <n v="17.02"/>
    <n v="37.820000000000007"/>
    <n v="37.5"/>
    <x v="12"/>
    <n v="0.32000000000000739"/>
    <n v="1"/>
    <s v="OK"/>
    <s v="JITU"/>
    <x v="1"/>
    <m/>
  </r>
  <r>
    <n v="360"/>
    <s v="45397OD34S26271"/>
    <x v="12"/>
    <x v="359"/>
    <n v="312214"/>
    <n v="1712"/>
    <x v="18"/>
    <n v="51.12"/>
    <n v="17.14"/>
    <n v="33.979999999999997"/>
    <n v="33.700000000000003"/>
    <x v="12"/>
    <n v="0.27999999999999403"/>
    <n v="1"/>
    <s v="OK"/>
    <s v="JITU"/>
    <x v="0"/>
    <m/>
  </r>
  <r>
    <n v="361"/>
    <s v="45397OD04Q41281"/>
    <x v="12"/>
    <x v="360"/>
    <n v="312214"/>
    <n v="1716"/>
    <x v="15"/>
    <n v="32.479999999999997"/>
    <n v="10.36"/>
    <n v="22.119999999999997"/>
    <n v="21.94"/>
    <x v="12"/>
    <n v="0.17999999999999616"/>
    <n v="1"/>
    <s v="OK"/>
    <s v="JITU"/>
    <x v="17"/>
    <m/>
  </r>
  <r>
    <n v="362"/>
    <s v="45397OD04Q41231"/>
    <x v="12"/>
    <x v="361"/>
    <n v="312214"/>
    <n v="1719"/>
    <x v="6"/>
    <n v="52.98"/>
    <n v="17.22"/>
    <n v="35.76"/>
    <n v="35.380000000000003"/>
    <x v="12"/>
    <n v="0.37999999999999545"/>
    <n v="1"/>
    <s v="OK"/>
    <s v="JITU"/>
    <x v="6"/>
    <m/>
  </r>
  <r>
    <n v="363"/>
    <s v="45397OD04Q41731"/>
    <x v="12"/>
    <x v="362"/>
    <n v="312214"/>
    <n v="1718"/>
    <x v="17"/>
    <n v="32.9"/>
    <n v="10.199999999999999"/>
    <n v="22.7"/>
    <n v="22.56"/>
    <x v="12"/>
    <n v="0.14000000000000057"/>
    <n v="1"/>
    <s v="OK"/>
    <s v="JITU"/>
    <x v="24"/>
    <m/>
  </r>
  <r>
    <n v="364"/>
    <s v="45397OD04Q41551"/>
    <x v="12"/>
    <x v="363"/>
    <n v="312214"/>
    <n v="1722"/>
    <x v="2"/>
    <n v="53.84"/>
    <n v="17.48"/>
    <n v="36.36"/>
    <n v="35.96"/>
    <x v="12"/>
    <n v="0.39999999999999858"/>
    <n v="1"/>
    <s v="OK"/>
    <s v="JITU"/>
    <x v="2"/>
    <m/>
  </r>
  <r>
    <n v="365"/>
    <s v="45397OD04Q67881"/>
    <x v="12"/>
    <x v="364"/>
    <n v="312214"/>
    <n v="1721"/>
    <x v="5"/>
    <n v="53.06"/>
    <n v="17.239999999999998"/>
    <n v="35.820000000000007"/>
    <n v="35.44"/>
    <x v="12"/>
    <n v="0.38000000000000966"/>
    <n v="1"/>
    <s v="OK"/>
    <s v="JITU"/>
    <x v="5"/>
    <m/>
  </r>
  <r>
    <n v="366"/>
    <s v="45397OD34S26661"/>
    <x v="12"/>
    <x v="365"/>
    <n v="312214"/>
    <n v="1724"/>
    <x v="14"/>
    <n v="54.92"/>
    <n v="17.440000000000001"/>
    <n v="37.480000000000004"/>
    <n v="37.08"/>
    <x v="12"/>
    <n v="0.40000000000000568"/>
    <n v="1"/>
    <s v="OK"/>
    <s v="JITU"/>
    <x v="14"/>
    <m/>
  </r>
  <r>
    <n v="367"/>
    <s v="45397OD34S61391"/>
    <x v="12"/>
    <x v="366"/>
    <n v="312214"/>
    <n v="1726"/>
    <x v="16"/>
    <n v="54.16"/>
    <n v="17.100000000000001"/>
    <n v="37.059999999999995"/>
    <n v="36.700000000000003"/>
    <x v="12"/>
    <n v="0.35999999999999233"/>
    <n v="1"/>
    <s v="OK"/>
    <s v="JITU"/>
    <x v="13"/>
    <m/>
  </r>
  <r>
    <n v="368"/>
    <s v="45397OD34S26151"/>
    <x v="12"/>
    <x v="367"/>
    <n v="312214"/>
    <n v="1734"/>
    <x v="11"/>
    <n v="53.36"/>
    <n v="17.2"/>
    <n v="36.159999999999997"/>
    <n v="35.58"/>
    <x v="12"/>
    <n v="0.57999999999999829"/>
    <n v="1"/>
    <s v="OK"/>
    <s v="JITU"/>
    <x v="15"/>
    <m/>
  </r>
  <r>
    <n v="369"/>
    <s v="45397OD04Q41371"/>
    <x v="12"/>
    <x v="368"/>
    <n v="312214"/>
    <n v="1731"/>
    <x v="19"/>
    <n v="33.9"/>
    <n v="10.36"/>
    <n v="23.54"/>
    <n v="23.12"/>
    <x v="12"/>
    <n v="0.41999999999999815"/>
    <n v="1"/>
    <s v="OK"/>
    <s v="JITU"/>
    <x v="22"/>
    <m/>
  </r>
  <r>
    <n v="370"/>
    <s v="45397OD04Q41701"/>
    <x v="12"/>
    <x v="369"/>
    <n v="312214"/>
    <n v="1737"/>
    <x v="13"/>
    <n v="34.299999999999997"/>
    <n v="10.24"/>
    <n v="24.059999999999995"/>
    <n v="23.58"/>
    <x v="12"/>
    <n v="0.47999999999999687"/>
    <n v="1"/>
    <s v="OK"/>
    <s v="JITU"/>
    <x v="25"/>
    <m/>
  </r>
  <r>
    <n v="371"/>
    <s v="45397OD04Q41181"/>
    <x v="12"/>
    <x v="370"/>
    <n v="312214"/>
    <n v="1738"/>
    <x v="8"/>
    <n v="53.44"/>
    <n v="16.920000000000002"/>
    <n v="36.519999999999996"/>
    <n v="36.1"/>
    <x v="12"/>
    <n v="0.4199999999999946"/>
    <n v="1"/>
    <s v="OK"/>
    <s v="JITU"/>
    <x v="16"/>
    <m/>
  </r>
  <r>
    <n v="372"/>
    <s v="45397OD04Q67611"/>
    <x v="12"/>
    <x v="371"/>
    <n v="312214"/>
    <n v="1754"/>
    <x v="10"/>
    <n v="54.9"/>
    <n v="17.84"/>
    <n v="37.06"/>
    <n v="36.619999999999997"/>
    <x v="12"/>
    <n v="0.44000000000000483"/>
    <n v="1"/>
    <s v="OK"/>
    <s v="JITU"/>
    <x v="21"/>
    <m/>
  </r>
  <r>
    <n v="373"/>
    <s v="45397OD04Q41441"/>
    <x v="12"/>
    <x v="372"/>
    <n v="312214"/>
    <n v="1757"/>
    <x v="4"/>
    <n v="34.380000000000003"/>
    <n v="10.58"/>
    <n v="23.800000000000004"/>
    <n v="23.18"/>
    <x v="12"/>
    <n v="0.62000000000000455"/>
    <n v="1"/>
    <s v="OK"/>
    <s v="JITU"/>
    <x v="4"/>
    <m/>
  </r>
  <r>
    <n v="374"/>
    <s v="45397OD04Q41391"/>
    <x v="12"/>
    <x v="373"/>
    <n v="312214"/>
    <n v="1758"/>
    <x v="12"/>
    <n v="53.42"/>
    <n v="17.66"/>
    <n v="35.760000000000005"/>
    <n v="35.32"/>
    <x v="12"/>
    <n v="0.44000000000000483"/>
    <n v="1"/>
    <s v="OK"/>
    <s v="JITU"/>
    <x v="7"/>
    <m/>
  </r>
  <r>
    <n v="375"/>
    <s v="45397OD34S61371"/>
    <x v="12"/>
    <x v="374"/>
    <n v="312214"/>
    <n v="1763"/>
    <x v="9"/>
    <n v="55.04"/>
    <n v="17.66"/>
    <n v="37.379999999999995"/>
    <n v="37.119999999999997"/>
    <x v="12"/>
    <n v="0.25999999999999801"/>
    <n v="1"/>
    <s v="OK"/>
    <s v="JITU"/>
    <x v="20"/>
    <m/>
  </r>
  <r>
    <n v="376"/>
    <s v="45397OD04Q41282"/>
    <x v="12"/>
    <x v="375"/>
    <n v="312214"/>
    <n v="1781"/>
    <x v="15"/>
    <n v="35.36"/>
    <n v="10.5"/>
    <n v="24.86"/>
    <n v="24.66"/>
    <x v="12"/>
    <n v="0.19999999999999929"/>
    <n v="2"/>
    <s v="OK"/>
    <s v="JITU"/>
    <x v="17"/>
    <m/>
  </r>
  <r>
    <n v="377"/>
    <s v="45397OD04Q41261"/>
    <x v="12"/>
    <x v="376"/>
    <n v="312214"/>
    <n v="1784"/>
    <x v="0"/>
    <n v="55.5"/>
    <n v="17.440000000000001"/>
    <n v="38.06"/>
    <n v="36.86"/>
    <x v="12"/>
    <n v="1.2000000000000028"/>
    <n v="1"/>
    <s v="OK"/>
    <s v="JITU"/>
    <x v="26"/>
    <m/>
  </r>
  <r>
    <n v="378"/>
    <s v="45397OD34S26682"/>
    <x v="12"/>
    <x v="377"/>
    <n v="312214"/>
    <n v="1788"/>
    <x v="1"/>
    <n v="54.04"/>
    <n v="17.059999999999999"/>
    <n v="36.980000000000004"/>
    <n v="36.56"/>
    <x v="12"/>
    <n v="0.42000000000000171"/>
    <n v="2"/>
    <s v="OK"/>
    <s v="JITU"/>
    <x v="1"/>
    <m/>
  </r>
  <r>
    <n v="379"/>
    <s v="45397OD34S26272"/>
    <x v="12"/>
    <x v="378"/>
    <n v="312214"/>
    <n v="1792"/>
    <x v="18"/>
    <n v="54.82"/>
    <n v="17.18"/>
    <n v="37.64"/>
    <n v="37.18"/>
    <x v="12"/>
    <n v="0.46000000000000085"/>
    <n v="2"/>
    <s v="OK"/>
    <s v="JITU"/>
    <x v="0"/>
    <m/>
  </r>
  <r>
    <n v="380"/>
    <s v="45397OD04Q41232"/>
    <x v="12"/>
    <x v="379"/>
    <n v="312214"/>
    <n v="1793"/>
    <x v="6"/>
    <n v="54.9"/>
    <n v="17.36"/>
    <n v="37.54"/>
    <n v="37.18"/>
    <x v="12"/>
    <n v="0.35999999999999943"/>
    <n v="2"/>
    <s v="OK"/>
    <s v="JITU"/>
    <x v="6"/>
    <m/>
  </r>
  <r>
    <n v="381"/>
    <s v="45397OD04Q41552"/>
    <x v="12"/>
    <x v="380"/>
    <n v="312214"/>
    <n v="1795"/>
    <x v="2"/>
    <n v="55.44"/>
    <n v="17.48"/>
    <n v="37.959999999999994"/>
    <n v="37.46"/>
    <x v="12"/>
    <n v="0.49999999999999289"/>
    <n v="2"/>
    <s v="OK"/>
    <s v="JITU"/>
    <x v="2"/>
    <m/>
  </r>
  <r>
    <n v="382"/>
    <s v="45397OD04Q41732"/>
    <x v="12"/>
    <x v="381"/>
    <n v="312214"/>
    <n v="1794"/>
    <x v="17"/>
    <n v="31.58"/>
    <n v="10.3"/>
    <n v="21.279999999999998"/>
    <n v="21.08"/>
    <x v="12"/>
    <n v="0.19999999999999929"/>
    <n v="2"/>
    <s v="OK"/>
    <s v="JITU"/>
    <x v="24"/>
    <m/>
  </r>
  <r>
    <n v="383"/>
    <s v="45397OD34S26662"/>
    <x v="12"/>
    <x v="382"/>
    <n v="312214"/>
    <n v="1804"/>
    <x v="14"/>
    <n v="54.84"/>
    <n v="17.48"/>
    <n v="37.36"/>
    <n v="37.020000000000003"/>
    <x v="12"/>
    <n v="0.33999999999999631"/>
    <n v="2"/>
    <s v="OK"/>
    <s v="JITU"/>
    <x v="14"/>
    <m/>
  </r>
  <r>
    <n v="384"/>
    <s v="45397OD34S61392"/>
    <x v="12"/>
    <x v="383"/>
    <n v="312214"/>
    <n v="1818"/>
    <x v="16"/>
    <n v="52.52"/>
    <n v="17.16"/>
    <n v="35.36"/>
    <n v="34.86"/>
    <x v="12"/>
    <n v="0.5"/>
    <n v="2"/>
    <s v="OK"/>
    <s v="JITU"/>
    <x v="13"/>
    <m/>
  </r>
  <r>
    <n v="385"/>
    <s v="45397OD04Q67882"/>
    <x v="12"/>
    <x v="384"/>
    <n v="312214"/>
    <n v="1823"/>
    <x v="5"/>
    <n v="53.84"/>
    <n v="17.3"/>
    <n v="36.540000000000006"/>
    <n v="36.18"/>
    <x v="12"/>
    <n v="0.36000000000000654"/>
    <n v="2"/>
    <s v="OK"/>
    <s v="JITU"/>
    <x v="5"/>
    <m/>
  </r>
  <r>
    <n v="386"/>
    <s v="45397OD34S26152"/>
    <x v="12"/>
    <x v="385"/>
    <n v="312214"/>
    <n v="1847"/>
    <x v="11"/>
    <n v="54.1"/>
    <n v="17.18"/>
    <n v="36.92"/>
    <n v="36.46"/>
    <x v="12"/>
    <n v="0.46000000000000085"/>
    <n v="2"/>
    <s v="OK"/>
    <s v="JITU"/>
    <x v="15"/>
    <m/>
  </r>
  <r>
    <n v="387"/>
    <s v="45397OD04Q41372"/>
    <x v="12"/>
    <x v="386"/>
    <n v="312214"/>
    <n v="1848"/>
    <x v="19"/>
    <n v="34.22"/>
    <n v="10.42"/>
    <n v="23.799999999999997"/>
    <n v="22.94"/>
    <x v="12"/>
    <n v="0.85999999999999588"/>
    <n v="2"/>
    <s v="OK"/>
    <s v="JITU"/>
    <x v="22"/>
    <m/>
  </r>
  <r>
    <n v="388"/>
    <s v="45397OD04Q41182"/>
    <x v="12"/>
    <x v="387"/>
    <n v="312214"/>
    <n v="1852"/>
    <x v="8"/>
    <n v="54.24"/>
    <n v="16.98"/>
    <n v="37.260000000000005"/>
    <n v="36.700000000000003"/>
    <x v="13"/>
    <n v="0.56000000000000227"/>
    <n v="2"/>
    <s v="OK"/>
    <s v="JITU"/>
    <x v="16"/>
    <m/>
  </r>
  <r>
    <n v="389"/>
    <s v="45397OD04Q67612"/>
    <x v="12"/>
    <x v="388"/>
    <n v="312214"/>
    <n v="1853"/>
    <x v="10"/>
    <n v="55.8"/>
    <n v="17.82"/>
    <n v="37.979999999999997"/>
    <n v="37.58"/>
    <x v="13"/>
    <n v="0.39999999999999858"/>
    <n v="2"/>
    <s v="OK"/>
    <s v="JITU"/>
    <x v="21"/>
    <m/>
  </r>
  <r>
    <n v="390"/>
    <s v="45398OD34S26271"/>
    <x v="13"/>
    <x v="389"/>
    <n v="312214"/>
    <n v="1863"/>
    <x v="18"/>
    <n v="54.7"/>
    <n v="17.22"/>
    <n v="37.480000000000004"/>
    <n v="37.119999999999997"/>
    <x v="13"/>
    <n v="0.36000000000000654"/>
    <n v="1"/>
    <s v="OK"/>
    <s v="JITU"/>
    <x v="0"/>
    <m/>
  </r>
  <r>
    <n v="391"/>
    <s v="45398OD04Q67611"/>
    <x v="13"/>
    <x v="390"/>
    <n v="312214"/>
    <n v="1862"/>
    <x v="10"/>
    <n v="53.46"/>
    <n v="17.82"/>
    <n v="35.64"/>
    <n v="35.26"/>
    <x v="13"/>
    <n v="0.38000000000000256"/>
    <n v="1"/>
    <s v="OK"/>
    <s v="JITU"/>
    <x v="21"/>
    <m/>
  </r>
  <r>
    <n v="392"/>
    <s v="45398OD04Q41281"/>
    <x v="13"/>
    <x v="391"/>
    <n v="312214"/>
    <n v="1868"/>
    <x v="15"/>
    <n v="35.28"/>
    <n v="10.46"/>
    <n v="24.82"/>
    <n v="24.52"/>
    <x v="13"/>
    <n v="0.30000000000000071"/>
    <n v="1"/>
    <s v="OK"/>
    <s v="JITU"/>
    <x v="17"/>
    <m/>
  </r>
  <r>
    <n v="393"/>
    <s v="45398OD34S26681"/>
    <x v="13"/>
    <x v="392"/>
    <n v="312214"/>
    <n v="1867"/>
    <x v="1"/>
    <n v="54.34"/>
    <n v="17.100000000000001"/>
    <n v="37.24"/>
    <n v="36.9"/>
    <x v="13"/>
    <n v="0.34000000000000341"/>
    <n v="1"/>
    <s v="OK"/>
    <s v="JITU"/>
    <x v="1"/>
    <m/>
  </r>
  <r>
    <n v="394"/>
    <s v="45398OD04Q41181"/>
    <x v="13"/>
    <x v="393"/>
    <n v="312214"/>
    <n v="1871"/>
    <x v="8"/>
    <n v="54.84"/>
    <n v="16.96"/>
    <n v="37.880000000000003"/>
    <n v="37.46"/>
    <x v="13"/>
    <n v="0.42000000000000171"/>
    <n v="1"/>
    <s v="OK"/>
    <s v="JITU"/>
    <x v="16"/>
    <m/>
  </r>
  <r>
    <n v="395"/>
    <s v="45398OD04Q41731"/>
    <x v="13"/>
    <x v="394"/>
    <n v="312214"/>
    <n v="1874"/>
    <x v="17"/>
    <n v="36.4"/>
    <n v="10.32"/>
    <n v="26.08"/>
    <n v="25.68"/>
    <x v="13"/>
    <n v="0.39999999999999858"/>
    <n v="1"/>
    <s v="OK"/>
    <s v="JITU"/>
    <x v="24"/>
    <m/>
  </r>
  <r>
    <n v="396"/>
    <s v="45398OD34S26151"/>
    <x v="13"/>
    <x v="395"/>
    <n v="312214"/>
    <n v="1881"/>
    <x v="11"/>
    <n v="56.96"/>
    <n v="17.14"/>
    <n v="39.82"/>
    <n v="39.06"/>
    <x v="13"/>
    <n v="0.75999999999999801"/>
    <n v="1"/>
    <s v="OK"/>
    <s v="JITU"/>
    <x v="15"/>
    <m/>
  </r>
  <r>
    <n v="397"/>
    <s v="45398OD04Q41231"/>
    <x v="13"/>
    <x v="396"/>
    <n v="312214"/>
    <n v="1879"/>
    <x v="6"/>
    <n v="55.38"/>
    <n v="17.36"/>
    <n v="38.020000000000003"/>
    <n v="37.479999999999997"/>
    <x v="13"/>
    <n v="0.54000000000000625"/>
    <n v="1"/>
    <s v="OK"/>
    <s v="JITU"/>
    <x v="14"/>
    <m/>
  </r>
  <r>
    <n v="398"/>
    <s v="45398OD04Q41371"/>
    <x v="13"/>
    <x v="397"/>
    <n v="312214"/>
    <n v="1884"/>
    <x v="19"/>
    <n v="36.46"/>
    <n v="10.48"/>
    <n v="25.98"/>
    <n v="25.78"/>
    <x v="13"/>
    <n v="0.19999999999999929"/>
    <n v="1"/>
    <s v="OK"/>
    <s v="JITU"/>
    <x v="19"/>
    <m/>
  </r>
  <r>
    <n v="399"/>
    <s v="45398OD04Q41701"/>
    <x v="13"/>
    <x v="398"/>
    <n v="312214"/>
    <n v="1885"/>
    <x v="13"/>
    <n v="33.28"/>
    <n v="10.3"/>
    <n v="22.98"/>
    <n v="22.82"/>
    <x v="13"/>
    <n v="0.16000000000000014"/>
    <n v="1"/>
    <s v="OK"/>
    <s v="JITU"/>
    <x v="12"/>
    <m/>
  </r>
  <r>
    <n v="400"/>
    <s v="45398OD04Q41261"/>
    <x v="13"/>
    <x v="399"/>
    <n v="312214"/>
    <n v="1888"/>
    <x v="0"/>
    <n v="57.5"/>
    <n v="17.48"/>
    <n v="40.019999999999996"/>
    <n v="39.18"/>
    <x v="13"/>
    <n v="0.83999999999999631"/>
    <n v="1"/>
    <s v="OK"/>
    <s v="JITU"/>
    <x v="26"/>
    <m/>
  </r>
  <r>
    <n v="401"/>
    <s v="45398OD04Q41551"/>
    <x v="13"/>
    <x v="400"/>
    <n v="312214"/>
    <n v="1897"/>
    <x v="2"/>
    <n v="53.9"/>
    <n v="17.54"/>
    <n v="36.36"/>
    <n v="35.32"/>
    <x v="13"/>
    <n v="1.0399999999999991"/>
    <n v="1"/>
    <s v="OK"/>
    <s v="JITU"/>
    <x v="2"/>
    <m/>
  </r>
  <r>
    <n v="402"/>
    <s v="45398OD04Q41441"/>
    <x v="13"/>
    <x v="401"/>
    <n v="312214"/>
    <n v="1911"/>
    <x v="4"/>
    <n v="35.56"/>
    <n v="10.62"/>
    <n v="24.940000000000005"/>
    <n v="24.8"/>
    <x v="13"/>
    <n v="0.14000000000000412"/>
    <n v="1"/>
    <s v="OK"/>
    <s v="JITU"/>
    <x v="4"/>
    <m/>
  </r>
  <r>
    <n v="403"/>
    <s v="45398OD04Q67881"/>
    <x v="13"/>
    <x v="402"/>
    <n v="312214"/>
    <n v="1906"/>
    <x v="5"/>
    <n v="55.46"/>
    <n v="17.28"/>
    <n v="38.18"/>
    <n v="37.72"/>
    <x v="13"/>
    <n v="0.46000000000000085"/>
    <n v="1"/>
    <s v="OK"/>
    <s v="JITU"/>
    <x v="27"/>
    <m/>
  </r>
  <r>
    <n v="404"/>
    <s v="45398OD04Q41391"/>
    <x v="13"/>
    <x v="403"/>
    <n v="312214"/>
    <n v="1918"/>
    <x v="12"/>
    <n v="55.02"/>
    <n v="17.68"/>
    <n v="37.340000000000003"/>
    <n v="36.68"/>
    <x v="13"/>
    <n v="0.66000000000000369"/>
    <n v="1"/>
    <s v="OK"/>
    <s v="JITU"/>
    <x v="7"/>
    <m/>
  </r>
  <r>
    <n v="405"/>
    <s v="45398OD34S26661"/>
    <x v="13"/>
    <x v="404"/>
    <n v="312214"/>
    <n v="1919"/>
    <x v="14"/>
    <n v="53.16"/>
    <n v="17.62"/>
    <n v="35.539999999999992"/>
    <n v="34.56"/>
    <x v="13"/>
    <n v="0.97999999999998977"/>
    <n v="1"/>
    <s v="OK"/>
    <s v="JITU"/>
    <x v="28"/>
    <m/>
  </r>
  <r>
    <n v="406"/>
    <s v="45398OD34S61371"/>
    <x v="13"/>
    <x v="405"/>
    <n v="312214"/>
    <n v="1939"/>
    <x v="9"/>
    <n v="55.86"/>
    <n v="17.62"/>
    <n v="38.239999999999995"/>
    <n v="37.86"/>
    <x v="13"/>
    <n v="0.37999999999999545"/>
    <n v="1"/>
    <s v="OK"/>
    <s v="JITU"/>
    <x v="20"/>
    <m/>
  </r>
  <r>
    <n v="407"/>
    <s v="45398OD34S61391"/>
    <x v="13"/>
    <x v="406"/>
    <n v="312214"/>
    <n v="1942"/>
    <x v="16"/>
    <n v="55.44"/>
    <n v="17.18"/>
    <n v="38.26"/>
    <n v="36.78"/>
    <x v="13"/>
    <n v="1.4799999999999969"/>
    <n v="1"/>
    <s v="OK"/>
    <s v="JITU"/>
    <x v="13"/>
    <m/>
  </r>
  <r>
    <n v="408"/>
    <s v="45398OD34S26272"/>
    <x v="13"/>
    <x v="407"/>
    <n v="312214"/>
    <n v="1955"/>
    <x v="18"/>
    <n v="54.4"/>
    <n v="17.18"/>
    <n v="37.22"/>
    <n v="36.799999999999997"/>
    <x v="13"/>
    <n v="0.42000000000000171"/>
    <n v="2"/>
    <s v="OK"/>
    <s v="JITU"/>
    <x v="0"/>
    <m/>
  </r>
  <r>
    <n v="409"/>
    <s v="45398OD04Q67612"/>
    <x v="13"/>
    <x v="408"/>
    <n v="312214"/>
    <n v="1957"/>
    <x v="10"/>
    <n v="56.92"/>
    <n v="17.84"/>
    <n v="39.08"/>
    <n v="38.28"/>
    <x v="14"/>
    <n v="0.79999999999999716"/>
    <n v="2"/>
    <s v="OK"/>
    <s v="JITU"/>
    <x v="21"/>
    <m/>
  </r>
  <r>
    <n v="410"/>
    <s v="45398OD04Q41282"/>
    <x v="13"/>
    <x v="409"/>
    <n v="312214"/>
    <n v="1974"/>
    <x v="15"/>
    <n v="34.64"/>
    <n v="10.48"/>
    <n v="24.16"/>
    <n v="23.96"/>
    <x v="14"/>
    <n v="0.19999999999999929"/>
    <n v="2"/>
    <s v="OK"/>
    <s v="JITU"/>
    <x v="17"/>
    <m/>
  </r>
  <r>
    <n v="411"/>
    <s v="45398OD34S26682"/>
    <x v="13"/>
    <x v="410"/>
    <n v="312214"/>
    <n v="1981"/>
    <x v="1"/>
    <n v="55.1"/>
    <n v="17.079999999999998"/>
    <n v="38.020000000000003"/>
    <n v="37.700000000000003"/>
    <x v="14"/>
    <n v="0.32000000000000028"/>
    <n v="2"/>
    <s v="OK"/>
    <s v="JITU"/>
    <x v="1"/>
    <m/>
  </r>
  <r>
    <n v="412"/>
    <s v="45398OD04Q41732"/>
    <x v="13"/>
    <x v="411"/>
    <n v="312214"/>
    <n v="1996"/>
    <x v="17"/>
    <n v="33.5"/>
    <n v="10.38"/>
    <n v="23.119999999999997"/>
    <n v="22.9"/>
    <x v="14"/>
    <n v="0.21999999999999886"/>
    <n v="2"/>
    <s v="OK"/>
    <s v="JITU"/>
    <x v="24"/>
    <m/>
  </r>
  <r>
    <n v="413"/>
    <s v="45398OD04Q41182"/>
    <x v="13"/>
    <x v="412"/>
    <n v="312214"/>
    <n v="2008"/>
    <x v="8"/>
    <n v="56.86"/>
    <n v="16.98"/>
    <n v="39.879999999999995"/>
    <n v="39.54"/>
    <x v="14"/>
    <n v="0.33999999999999631"/>
    <n v="2"/>
    <s v="OK"/>
    <s v="JITU"/>
    <x v="16"/>
    <m/>
  </r>
  <r>
    <n v="414"/>
    <s v="45399OD04Q41231"/>
    <x v="14"/>
    <x v="413"/>
    <n v="312214"/>
    <n v="2034"/>
    <x v="6"/>
    <n v="56.1"/>
    <n v="17.399999999999999"/>
    <n v="38.700000000000003"/>
    <n v="38.18"/>
    <x v="14"/>
    <n v="0.52000000000000313"/>
    <n v="1"/>
    <s v="OK"/>
    <s v="JITU"/>
    <x v="6"/>
    <m/>
  </r>
  <r>
    <n v="415"/>
    <s v="45399OD04Q41281"/>
    <x v="14"/>
    <x v="414"/>
    <n v="312214"/>
    <n v="2033"/>
    <x v="15"/>
    <n v="34.619999999999997"/>
    <n v="10.46"/>
    <n v="24.159999999999997"/>
    <n v="23.94"/>
    <x v="14"/>
    <n v="0.21999999999999531"/>
    <n v="1"/>
    <s v="OK"/>
    <s v="JITU"/>
    <x v="17"/>
    <m/>
  </r>
  <r>
    <n v="416"/>
    <s v="45399OD04Q41731"/>
    <x v="14"/>
    <x v="415"/>
    <n v="312214"/>
    <n v="2032"/>
    <x v="17"/>
    <n v="32.58"/>
    <n v="10.34"/>
    <n v="22.24"/>
    <n v="21.94"/>
    <x v="14"/>
    <n v="0.29999999999999716"/>
    <n v="1"/>
    <s v="OK"/>
    <s v="JITU"/>
    <x v="24"/>
    <m/>
  </r>
  <r>
    <n v="417"/>
    <s v="45399OD04Q41701"/>
    <x v="14"/>
    <x v="416"/>
    <n v="312214"/>
    <n v="2026"/>
    <x v="13"/>
    <n v="33.26"/>
    <n v="10.26"/>
    <n v="23"/>
    <n v="22.62"/>
    <x v="14"/>
    <n v="0.37999999999999901"/>
    <n v="1"/>
    <s v="OK"/>
    <s v="JITU"/>
    <x v="25"/>
    <m/>
  </r>
  <r>
    <n v="418"/>
    <s v="45399OD34S26681"/>
    <x v="14"/>
    <x v="417"/>
    <n v="312214"/>
    <n v="2029"/>
    <x v="1"/>
    <n v="52.56"/>
    <n v="17.02"/>
    <n v="35.540000000000006"/>
    <n v="35.18"/>
    <x v="14"/>
    <n v="0.36000000000000654"/>
    <n v="1"/>
    <s v="OK"/>
    <s v="JITU"/>
    <x v="1"/>
    <m/>
  </r>
  <r>
    <n v="419"/>
    <s v="45399OD04Q67881"/>
    <x v="14"/>
    <x v="418"/>
    <n v="312214"/>
    <n v="2041"/>
    <x v="5"/>
    <n v="50.36"/>
    <n v="17.32"/>
    <n v="33.04"/>
    <n v="32.619999999999997"/>
    <x v="14"/>
    <n v="0.42000000000000171"/>
    <n v="1"/>
    <s v="OK"/>
    <s v="JITU"/>
    <x v="27"/>
    <m/>
  </r>
  <r>
    <n v="420"/>
    <s v="45399OD04Q41371"/>
    <x v="14"/>
    <x v="419"/>
    <n v="312214"/>
    <n v="2047"/>
    <x v="19"/>
    <n v="33.5"/>
    <n v="10.42"/>
    <n v="23.08"/>
    <n v="22.66"/>
    <x v="14"/>
    <n v="0.41999999999999815"/>
    <n v="1"/>
    <s v="OK"/>
    <s v="JITU"/>
    <x v="22"/>
    <m/>
  </r>
  <r>
    <n v="421"/>
    <s v="45399OD34S26271"/>
    <x v="14"/>
    <x v="420"/>
    <n v="312214"/>
    <n v="2045"/>
    <x v="18"/>
    <n v="54.82"/>
    <n v="17.16"/>
    <n v="37.659999999999997"/>
    <n v="37.200000000000003"/>
    <x v="14"/>
    <n v="0.45999999999999375"/>
    <n v="1"/>
    <s v="OK"/>
    <s v="JITU"/>
    <x v="0"/>
    <m/>
  </r>
  <r>
    <n v="422"/>
    <s v="45399OD04Q41391"/>
    <x v="14"/>
    <x v="421"/>
    <n v="312214"/>
    <n v="2050"/>
    <x v="12"/>
    <n v="54.68"/>
    <n v="17.72"/>
    <n v="36.96"/>
    <n v="36.46"/>
    <x v="14"/>
    <n v="0.5"/>
    <n v="1"/>
    <s v="OK"/>
    <s v="JITU"/>
    <x v="8"/>
    <m/>
  </r>
  <r>
    <n v="423"/>
    <s v="45399OD04Q41181"/>
    <x v="14"/>
    <x v="422"/>
    <n v="312214"/>
    <n v="2048"/>
    <x v="8"/>
    <n v="56.2"/>
    <n v="16.96"/>
    <n v="39.24"/>
    <n v="38.82"/>
    <x v="14"/>
    <n v="0.42000000000000171"/>
    <n v="1"/>
    <s v="OK"/>
    <s v="JITU"/>
    <x v="14"/>
    <m/>
  </r>
  <r>
    <n v="424"/>
    <s v="45399OD04Q41261"/>
    <x v="14"/>
    <x v="423"/>
    <n v="312214"/>
    <n v="2049"/>
    <x v="0"/>
    <n v="54.38"/>
    <n v="17.5"/>
    <n v="36.880000000000003"/>
    <n v="36.44"/>
    <x v="14"/>
    <n v="0.44000000000000483"/>
    <n v="1"/>
    <s v="OK"/>
    <s v="JITU"/>
    <x v="26"/>
    <m/>
  </r>
  <r>
    <n v="425"/>
    <s v="45399OD04Q41551"/>
    <x v="14"/>
    <x v="424"/>
    <n v="312214"/>
    <n v="2020"/>
    <x v="2"/>
    <n v="55.44"/>
    <n v="17.579999999999998"/>
    <n v="37.86"/>
    <n v="36.979999999999997"/>
    <x v="14"/>
    <n v="0.88000000000000256"/>
    <n v="1"/>
    <s v="OK"/>
    <s v="JITU"/>
    <x v="2"/>
    <m/>
  </r>
  <r>
    <n v="426"/>
    <s v="45399OD04Q67611"/>
    <x v="14"/>
    <x v="425"/>
    <n v="312214"/>
    <n v="2068"/>
    <x v="10"/>
    <n v="55.22"/>
    <n v="17.82"/>
    <n v="37.4"/>
    <n v="37.04"/>
    <x v="14"/>
    <n v="0.35999999999999943"/>
    <n v="1"/>
    <s v="OK"/>
    <s v="JITU"/>
    <x v="21"/>
    <m/>
  </r>
  <r>
    <n v="427"/>
    <s v="45399OD04Q41441"/>
    <x v="14"/>
    <x v="426"/>
    <n v="312214"/>
    <n v="2070"/>
    <x v="4"/>
    <n v="33.880000000000003"/>
    <n v="10.58"/>
    <n v="23.300000000000004"/>
    <n v="23.12"/>
    <x v="14"/>
    <n v="0.18000000000000327"/>
    <n v="1"/>
    <s v="OK"/>
    <s v="JITU"/>
    <x v="4"/>
    <m/>
  </r>
  <r>
    <n v="428"/>
    <s v="45399OD34S61391"/>
    <x v="14"/>
    <x v="427"/>
    <n v="312214"/>
    <n v="2072"/>
    <x v="16"/>
    <n v="55.06"/>
    <n v="17.16"/>
    <n v="37.900000000000006"/>
    <n v="37.520000000000003"/>
    <x v="14"/>
    <n v="0.38000000000000256"/>
    <n v="1"/>
    <s v="OK"/>
    <s v="JITU"/>
    <x v="13"/>
    <m/>
  </r>
  <r>
    <n v="429"/>
    <s v="45399OD34S61371"/>
    <x v="14"/>
    <x v="428"/>
    <n v="312214"/>
    <n v="2073"/>
    <x v="9"/>
    <n v="55.72"/>
    <n v="17.62"/>
    <n v="38.099999999999994"/>
    <n v="37.74"/>
    <x v="14"/>
    <n v="0.35999999999999233"/>
    <n v="1"/>
    <s v="OK"/>
    <s v="JITU"/>
    <x v="20"/>
    <m/>
  </r>
  <r>
    <n v="430"/>
    <s v="45399OD34S26661"/>
    <x v="14"/>
    <x v="429"/>
    <n v="312214"/>
    <n v="2047"/>
    <x v="14"/>
    <n v="52.72"/>
    <n v="17.62"/>
    <n v="35.099999999999994"/>
    <n v="34.72"/>
    <x v="14"/>
    <n v="0.37999999999999545"/>
    <n v="1"/>
    <s v="OK"/>
    <s v="JITU"/>
    <x v="28"/>
    <m/>
  </r>
  <r>
    <n v="431"/>
    <s v="45399OD34S26151"/>
    <x v="14"/>
    <x v="430"/>
    <n v="312214"/>
    <n v="2089"/>
    <x v="11"/>
    <n v="56.12"/>
    <n v="17.260000000000002"/>
    <n v="38.86"/>
    <n v="38.42"/>
    <x v="14"/>
    <n v="0.43999999999999773"/>
    <n v="1"/>
    <s v="OK"/>
    <s v="JITU"/>
    <x v="15"/>
    <m/>
  </r>
  <r>
    <n v="432"/>
    <s v="45399OD34S26682"/>
    <x v="14"/>
    <x v="431"/>
    <n v="312214"/>
    <n v="2144"/>
    <x v="1"/>
    <n v="55.42"/>
    <n v="17.04"/>
    <n v="38.380000000000003"/>
    <n v="37.76"/>
    <x v="15"/>
    <n v="0.62000000000000455"/>
    <n v="2"/>
    <s v="OK"/>
    <s v="JITU"/>
    <x v="1"/>
    <m/>
  </r>
  <r>
    <n v="433"/>
    <s v="45399OD04Q41702"/>
    <x v="14"/>
    <x v="432"/>
    <n v="312214"/>
    <n v="2145"/>
    <x v="13"/>
    <n v="34.24"/>
    <n v="10.42"/>
    <n v="23.82"/>
    <n v="23.38"/>
    <x v="15"/>
    <n v="0.44000000000000128"/>
    <n v="2"/>
    <s v="OK"/>
    <s v="JITU"/>
    <x v="25"/>
    <m/>
  </r>
  <r>
    <n v="434"/>
    <s v="45399OD04Q41732"/>
    <x v="14"/>
    <x v="433"/>
    <n v="312214"/>
    <n v="2147"/>
    <x v="17"/>
    <n v="33.42"/>
    <n v="10.32"/>
    <n v="23.1"/>
    <n v="22.8"/>
    <x v="15"/>
    <n v="0.30000000000000071"/>
    <n v="2"/>
    <s v="OK"/>
    <s v="JITU"/>
    <x v="24"/>
    <m/>
  </r>
  <r>
    <n v="435"/>
    <s v="45400OD34S26661"/>
    <x v="15"/>
    <x v="434"/>
    <n v="312214"/>
    <n v="2157"/>
    <x v="14"/>
    <n v="48.78"/>
    <n v="17.62"/>
    <n v="31.16"/>
    <n v="31.16"/>
    <x v="15"/>
    <n v="0"/>
    <n v="1"/>
    <s v="OK"/>
    <s v="JITU"/>
    <x v="28"/>
    <m/>
  </r>
  <r>
    <n v="436"/>
    <s v="45400OD34S26681"/>
    <x v="15"/>
    <x v="435"/>
    <n v="312214"/>
    <n v="2184"/>
    <x v="1"/>
    <n v="53.4"/>
    <n v="17.04"/>
    <n v="36.36"/>
    <n v="36.14"/>
    <x v="15"/>
    <n v="0.21999999999999886"/>
    <n v="1"/>
    <s v="OK"/>
    <s v="JITU"/>
    <x v="1"/>
    <m/>
  </r>
  <r>
    <n v="437"/>
    <s v="45400OD34S26271"/>
    <x v="15"/>
    <x v="436"/>
    <n v="312214"/>
    <n v="2190"/>
    <x v="18"/>
    <n v="53.3"/>
    <n v="17.16"/>
    <n v="36.14"/>
    <n v="35.86"/>
    <x v="15"/>
    <n v="0.28000000000000114"/>
    <n v="1"/>
    <s v="OK"/>
    <s v="JITU"/>
    <x v="0"/>
    <m/>
  </r>
  <r>
    <n v="438"/>
    <s v="45400OD04Q41731"/>
    <x v="15"/>
    <x v="437"/>
    <n v="312214"/>
    <n v="2191"/>
    <x v="17"/>
    <n v="34.08"/>
    <n v="10.32"/>
    <n v="23.759999999999998"/>
    <n v="23.5"/>
    <x v="15"/>
    <n v="0.25999999999999801"/>
    <n v="1"/>
    <s v="OK"/>
    <s v="JITU"/>
    <x v="24"/>
    <m/>
  </r>
  <r>
    <n v="439"/>
    <s v="45400OD04Q41551"/>
    <x v="15"/>
    <x v="438"/>
    <n v="312214"/>
    <n v="2200"/>
    <x v="2"/>
    <n v="53.52"/>
    <n v="17.54"/>
    <n v="35.980000000000004"/>
    <n v="35.42"/>
    <x v="15"/>
    <n v="0.56000000000000227"/>
    <n v="1"/>
    <s v="OK"/>
    <s v="JITU"/>
    <x v="2"/>
    <m/>
  </r>
  <r>
    <n v="440"/>
    <s v="45400OD04Q41281"/>
    <x v="15"/>
    <x v="439"/>
    <n v="312214"/>
    <n v="2198"/>
    <x v="15"/>
    <n v="33.159999999999997"/>
    <n v="10.44"/>
    <n v="22.72"/>
    <n v="22.58"/>
    <x v="15"/>
    <n v="0.14000000000000057"/>
    <n v="1"/>
    <s v="OK"/>
    <s v="JITU"/>
    <x v="17"/>
    <m/>
  </r>
  <r>
    <n v="441"/>
    <s v="45400OD04Q41231"/>
    <x v="15"/>
    <x v="440"/>
    <n v="312214"/>
    <n v="2203"/>
    <x v="6"/>
    <n v="56.86"/>
    <n v="17.3"/>
    <n v="39.56"/>
    <n v="39.28"/>
    <x v="15"/>
    <n v="0.28000000000000114"/>
    <n v="1"/>
    <s v="OK"/>
    <s v="JITU"/>
    <x v="14"/>
    <m/>
  </r>
  <r>
    <n v="442"/>
    <s v="45400OD04Q67881"/>
    <x v="15"/>
    <x v="441"/>
    <n v="312214"/>
    <n v="2202"/>
    <x v="5"/>
    <n v="53.26"/>
    <n v="17.3"/>
    <n v="35.959999999999994"/>
    <n v="35.6"/>
    <x v="15"/>
    <n v="0.35999999999999233"/>
    <n v="1"/>
    <s v="OK"/>
    <s v="JITU"/>
    <x v="27"/>
    <m/>
  </r>
  <r>
    <n v="443"/>
    <s v="45400OD04Q41701"/>
    <x v="15"/>
    <x v="442"/>
    <n v="312214"/>
    <n v="2205"/>
    <x v="13"/>
    <n v="34.96"/>
    <n v="10.5"/>
    <n v="24.46"/>
    <n v="24.26"/>
    <x v="15"/>
    <n v="0.19999999999999929"/>
    <n v="1"/>
    <s v="OK"/>
    <s v="JITU"/>
    <x v="25"/>
    <m/>
  </r>
  <r>
    <n v="444"/>
    <s v="45400OD04Q41391"/>
    <x v="15"/>
    <x v="443"/>
    <n v="312214"/>
    <n v="2213"/>
    <x v="12"/>
    <n v="54.6"/>
    <n v="17.66"/>
    <n v="36.94"/>
    <n v="36.64"/>
    <x v="15"/>
    <n v="0.29999999999999716"/>
    <n v="1"/>
    <s v="OK"/>
    <s v="JITU"/>
    <x v="7"/>
    <m/>
  </r>
  <r>
    <n v="445"/>
    <s v="45400OD04Q41371"/>
    <x v="15"/>
    <x v="444"/>
    <n v="312214"/>
    <n v="2214"/>
    <x v="19"/>
    <n v="34.200000000000003"/>
    <n v="10.46"/>
    <n v="23.740000000000002"/>
    <n v="23.74"/>
    <x v="15"/>
    <n v="0"/>
    <n v="1"/>
    <s v="OK"/>
    <s v="JITU"/>
    <x v="19"/>
    <m/>
  </r>
  <r>
    <n v="446"/>
    <s v="45400OD04Q41441"/>
    <x v="15"/>
    <x v="445"/>
    <n v="312214"/>
    <n v="2215"/>
    <x v="4"/>
    <n v="34.58"/>
    <n v="10.52"/>
    <n v="24.06"/>
    <n v="23.8"/>
    <x v="15"/>
    <n v="0.25999999999999801"/>
    <n v="1"/>
    <s v="OK"/>
    <s v="JITU"/>
    <x v="12"/>
    <m/>
  </r>
  <r>
    <n v="447"/>
    <s v="45400OD04Q41181"/>
    <x v="15"/>
    <x v="446"/>
    <n v="312214"/>
    <n v="2219"/>
    <x v="8"/>
    <n v="54.36"/>
    <n v="16.920000000000002"/>
    <n v="37.44"/>
    <n v="37.159999999999997"/>
    <x v="15"/>
    <n v="0.28000000000000114"/>
    <n v="1"/>
    <s v="OK"/>
    <s v="JITU"/>
    <x v="16"/>
    <m/>
  </r>
  <r>
    <n v="448"/>
    <s v="45400OD34S26151"/>
    <x v="15"/>
    <x v="447"/>
    <n v="312214"/>
    <n v="2220"/>
    <x v="11"/>
    <n v="54.38"/>
    <n v="17.239999999999998"/>
    <n v="37.14"/>
    <n v="36.76"/>
    <x v="15"/>
    <n v="0.38000000000000256"/>
    <n v="1"/>
    <s v="OK"/>
    <s v="JITU"/>
    <x v="15"/>
    <m/>
  </r>
  <r>
    <n v="449"/>
    <s v="45400OD04Q41261"/>
    <x v="15"/>
    <x v="448"/>
    <n v="312214"/>
    <n v="2221"/>
    <x v="0"/>
    <n v="53.82"/>
    <n v="17.5"/>
    <n v="36.32"/>
    <n v="35.380000000000003"/>
    <x v="15"/>
    <n v="0.93999999999999773"/>
    <n v="1"/>
    <s v="OK"/>
    <s v="JITU"/>
    <x v="26"/>
    <m/>
  </r>
  <r>
    <n v="450"/>
    <s v="45400OD34S61391"/>
    <x v="15"/>
    <x v="449"/>
    <n v="312214"/>
    <n v="2230"/>
    <x v="16"/>
    <n v="54.9"/>
    <n v="17.16"/>
    <n v="37.739999999999995"/>
    <n v="37.4"/>
    <x v="15"/>
    <n v="0.33999999999999631"/>
    <n v="1"/>
    <s v="OK"/>
    <s v="JITU"/>
    <x v="8"/>
    <m/>
  </r>
  <r>
    <n v="451"/>
    <s v="45400OD34S61371"/>
    <x v="15"/>
    <x v="450"/>
    <n v="312214"/>
    <n v="2240"/>
    <x v="9"/>
    <n v="55.22"/>
    <n v="17.62"/>
    <n v="37.599999999999994"/>
    <n v="37.340000000000003"/>
    <x v="15"/>
    <n v="0.25999999999999091"/>
    <n v="1"/>
    <s v="OK"/>
    <s v="JITU"/>
    <x v="18"/>
    <m/>
  </r>
  <r>
    <n v="452"/>
    <s v="45400OD04Q67611"/>
    <x v="15"/>
    <x v="451"/>
    <n v="312214"/>
    <n v="2254"/>
    <x v="10"/>
    <n v="53.6"/>
    <n v="17.8"/>
    <n v="35.799999999999997"/>
    <n v="35.5"/>
    <x v="15"/>
    <n v="0.29999999999999716"/>
    <n v="1"/>
    <s v="OK"/>
    <s v="JITU"/>
    <x v="21"/>
    <m/>
  </r>
  <r>
    <n v="453"/>
    <s v="45400OD34S26682"/>
    <x v="15"/>
    <x v="452"/>
    <n v="312214"/>
    <n v="2304"/>
    <x v="1"/>
    <n v="54.84"/>
    <n v="16.96"/>
    <n v="37.880000000000003"/>
    <n v="37.46"/>
    <x v="15"/>
    <n v="0.42000000000000171"/>
    <n v="2"/>
    <s v="OK"/>
    <s v="JITU"/>
    <x v="1"/>
    <m/>
  </r>
  <r>
    <n v="454"/>
    <s v="45400OD34S26272"/>
    <x v="15"/>
    <x v="453"/>
    <n v="312214"/>
    <n v="2307"/>
    <x v="18"/>
    <n v="55.14"/>
    <n v="17.100000000000001"/>
    <n v="38.04"/>
    <n v="37.6"/>
    <x v="15"/>
    <n v="0.43999999999999773"/>
    <n v="2"/>
    <s v="OK"/>
    <s v="JITU"/>
    <x v="0"/>
    <m/>
  </r>
  <r>
    <n v="455"/>
    <s v="45400OD34S26662"/>
    <x v="15"/>
    <x v="454"/>
    <n v="312214"/>
    <n v="2302"/>
    <x v="14"/>
    <n v="51.98"/>
    <n v="17.559999999999999"/>
    <n v="34.42"/>
    <n v="34.04"/>
    <x v="16"/>
    <n v="0.38000000000000256"/>
    <n v="2"/>
    <s v="OK"/>
    <s v="JITU"/>
    <x v="28"/>
    <m/>
  </r>
  <r>
    <n v="456"/>
    <s v="45400OD04Q41732"/>
    <x v="15"/>
    <x v="455"/>
    <n v="312214"/>
    <n v="2325"/>
    <x v="17"/>
    <n v="34.92"/>
    <n v="10.3"/>
    <n v="24.62"/>
    <n v="24.44"/>
    <x v="16"/>
    <n v="0.17999999999999972"/>
    <n v="2"/>
    <s v="OK"/>
    <s v="JITU"/>
    <x v="24"/>
    <m/>
  </r>
  <r>
    <n v="457"/>
    <s v="45400OD04Q41552"/>
    <x v="15"/>
    <x v="456"/>
    <n v="312214"/>
    <n v="2333"/>
    <x v="2"/>
    <n v="54.98"/>
    <n v="17.54"/>
    <n v="37.44"/>
    <n v="37.020000000000003"/>
    <x v="16"/>
    <n v="0.4199999999999946"/>
    <n v="2"/>
    <s v="OK"/>
    <s v="JITU"/>
    <x v="2"/>
    <m/>
  </r>
  <r>
    <n v="458"/>
    <s v="45400OD04Q41282"/>
    <x v="15"/>
    <x v="457"/>
    <n v="312214"/>
    <n v="2336"/>
    <x v="15"/>
    <n v="33.68"/>
    <n v="10.44"/>
    <n v="23.240000000000002"/>
    <n v="22.94"/>
    <x v="16"/>
    <n v="0.30000000000000071"/>
    <n v="2"/>
    <s v="OK"/>
    <s v="JITU"/>
    <x v="17"/>
    <m/>
  </r>
  <r>
    <n v="459"/>
    <s v="45401OD04Q41281"/>
    <x v="16"/>
    <x v="458"/>
    <n v="312214"/>
    <n v="2365"/>
    <x v="15"/>
    <n v="34.619999999999997"/>
    <n v="10.44"/>
    <n v="24.18"/>
    <n v="24.04"/>
    <x v="16"/>
    <n v="0.14000000000000057"/>
    <n v="1"/>
    <s v="OK"/>
    <s v="JITU"/>
    <x v="17"/>
    <m/>
  </r>
  <r>
    <n v="460"/>
    <s v="45401OD34S26681"/>
    <x v="16"/>
    <x v="459"/>
    <n v="312214"/>
    <n v="2371"/>
    <x v="1"/>
    <n v="54.76"/>
    <n v="17"/>
    <n v="37.76"/>
    <n v="37.44"/>
    <x v="16"/>
    <n v="0.32000000000000028"/>
    <n v="1"/>
    <s v="OK"/>
    <s v="JITU"/>
    <x v="1"/>
    <m/>
  </r>
  <r>
    <n v="461"/>
    <s v="45401OD34S26271"/>
    <x v="16"/>
    <x v="460"/>
    <n v="312214"/>
    <n v="2372"/>
    <x v="18"/>
    <n v="54.56"/>
    <n v="17.100000000000001"/>
    <n v="37.46"/>
    <n v="37.18"/>
    <x v="16"/>
    <n v="0.28000000000000114"/>
    <n v="1"/>
    <s v="OK"/>
    <s v="JITU"/>
    <x v="0"/>
    <m/>
  </r>
  <r>
    <n v="462"/>
    <s v="45401OD34S61391"/>
    <x v="16"/>
    <x v="461"/>
    <n v="312214"/>
    <n v="2367"/>
    <x v="16"/>
    <n v="54.32"/>
    <n v="17.14"/>
    <n v="37.18"/>
    <n v="35.36"/>
    <x v="16"/>
    <n v="1.8200000000000003"/>
    <n v="1"/>
    <s v="OK"/>
    <s v="JITU"/>
    <x v="13"/>
    <m/>
  </r>
  <r>
    <n v="463"/>
    <s v="45401OD04Q67881"/>
    <x v="16"/>
    <x v="462"/>
    <n v="312214"/>
    <n v="2370"/>
    <x v="5"/>
    <n v="56.96"/>
    <n v="17.239999999999998"/>
    <n v="39.72"/>
    <n v="39.299999999999997"/>
    <x v="16"/>
    <n v="0.42000000000000171"/>
    <n v="1"/>
    <s v="OK"/>
    <s v="JITU"/>
    <x v="27"/>
    <m/>
  </r>
  <r>
    <n v="464"/>
    <s v="45401OD04Q41701"/>
    <x v="16"/>
    <x v="463"/>
    <n v="312214"/>
    <n v="2386"/>
    <x v="13"/>
    <n v="33.56"/>
    <n v="10.42"/>
    <n v="23.14"/>
    <n v="22.8"/>
    <x v="16"/>
    <n v="0.33999999999999986"/>
    <n v="1"/>
    <s v="OK"/>
    <s v="JITU"/>
    <x v="25"/>
    <m/>
  </r>
  <r>
    <n v="465"/>
    <s v="45401OD04Q41231"/>
    <x v="16"/>
    <x v="464"/>
    <n v="312214"/>
    <n v="2388"/>
    <x v="6"/>
    <n v="55.54"/>
    <n v="17.28"/>
    <n v="38.26"/>
    <n v="38.08"/>
    <x v="16"/>
    <n v="0.17999999999999972"/>
    <n v="1"/>
    <s v="OK"/>
    <s v="JITU"/>
    <x v="6"/>
    <m/>
  </r>
  <r>
    <n v="466"/>
    <s v="45401OD04Q41261"/>
    <x v="16"/>
    <x v="465"/>
    <n v="312214"/>
    <n v="2389"/>
    <x v="0"/>
    <n v="54.32"/>
    <n v="17.399999999999999"/>
    <n v="36.92"/>
    <n v="36.659999999999997"/>
    <x v="16"/>
    <n v="0.26000000000000512"/>
    <n v="1"/>
    <s v="OK"/>
    <s v="JITU"/>
    <x v="26"/>
    <m/>
  </r>
  <r>
    <n v="467"/>
    <s v="45401OD04Q41551"/>
    <x v="16"/>
    <x v="466"/>
    <n v="312214"/>
    <n v="2393"/>
    <x v="2"/>
    <n v="54.68"/>
    <n v="17.579999999999998"/>
    <n v="37.1"/>
    <n v="36.58"/>
    <x v="16"/>
    <n v="0.52000000000000313"/>
    <n v="1"/>
    <s v="OK"/>
    <s v="JITU"/>
    <x v="2"/>
    <m/>
  </r>
  <r>
    <n v="468"/>
    <s v="45401OD04Q41391"/>
    <x v="16"/>
    <x v="467"/>
    <n v="312214"/>
    <n v="2392"/>
    <x v="12"/>
    <n v="54.92"/>
    <n v="17.64"/>
    <n v="37.28"/>
    <n v="37.04"/>
    <x v="16"/>
    <n v="0.24000000000000199"/>
    <n v="1"/>
    <s v="OK"/>
    <s v="JITU"/>
    <x v="7"/>
    <m/>
  </r>
  <r>
    <n v="469"/>
    <s v="45401OD34S26661"/>
    <x v="16"/>
    <x v="468"/>
    <n v="312214"/>
    <n v="2394"/>
    <x v="14"/>
    <n v="56.32"/>
    <n v="17.54"/>
    <n v="38.78"/>
    <n v="38.44"/>
    <x v="16"/>
    <n v="0.34000000000000341"/>
    <n v="1"/>
    <s v="OK"/>
    <s v="JITU"/>
    <x v="28"/>
    <m/>
  </r>
  <r>
    <n v="470"/>
    <s v="45401OD04Q41181"/>
    <x v="16"/>
    <x v="469"/>
    <n v="312214"/>
    <n v="2405"/>
    <x v="8"/>
    <n v="56.5"/>
    <n v="16.920000000000002"/>
    <n v="39.58"/>
    <n v="39.18"/>
    <x v="16"/>
    <n v="0.39999999999999858"/>
    <n v="1"/>
    <s v="OK"/>
    <s v="JITU"/>
    <x v="16"/>
    <m/>
  </r>
  <r>
    <n v="471"/>
    <s v="45401OD04Q41371"/>
    <x v="16"/>
    <x v="470"/>
    <n v="312214"/>
    <n v="2406"/>
    <x v="19"/>
    <n v="33.520000000000003"/>
    <n v="10.4"/>
    <n v="23.120000000000005"/>
    <n v="23.02"/>
    <x v="16"/>
    <n v="0.10000000000000497"/>
    <n v="1"/>
    <s v="OK"/>
    <s v="JITU"/>
    <x v="22"/>
    <m/>
  </r>
  <r>
    <n v="472"/>
    <s v="45401OD34S61371"/>
    <x v="16"/>
    <x v="471"/>
    <n v="312214"/>
    <n v="2404"/>
    <x v="9"/>
    <n v="56.34"/>
    <n v="17.579999999999998"/>
    <n v="38.760000000000005"/>
    <n v="38.479999999999997"/>
    <x v="16"/>
    <n v="0.28000000000000824"/>
    <n v="1"/>
    <s v="OK"/>
    <s v="JITU"/>
    <x v="20"/>
    <m/>
  </r>
  <r>
    <n v="473"/>
    <s v="45401OD34S26151"/>
    <x v="16"/>
    <x v="472"/>
    <n v="312214"/>
    <n v="2408"/>
    <x v="11"/>
    <n v="54.36"/>
    <n v="17.22"/>
    <n v="37.14"/>
    <n v="36.72"/>
    <x v="16"/>
    <n v="0.42000000000000171"/>
    <n v="1"/>
    <s v="OK"/>
    <s v="JITU"/>
    <x v="15"/>
    <m/>
  </r>
  <r>
    <n v="474"/>
    <s v="45401OD04Q67611"/>
    <x v="16"/>
    <x v="473"/>
    <n v="312214"/>
    <n v="2410"/>
    <x v="10"/>
    <n v="56.94"/>
    <n v="17.760000000000002"/>
    <n v="39.179999999999993"/>
    <n v="38.840000000000003"/>
    <x v="16"/>
    <n v="0.3399999999999892"/>
    <n v="1"/>
    <s v="OK"/>
    <s v="JITU"/>
    <x v="21"/>
    <m/>
  </r>
  <r>
    <n v="475"/>
    <s v="45401OD04Q41441"/>
    <x v="16"/>
    <x v="474"/>
    <n v="312214"/>
    <n v="2437"/>
    <x v="4"/>
    <n v="35.840000000000003"/>
    <n v="10.52"/>
    <n v="25.320000000000004"/>
    <n v="25.1"/>
    <x v="16"/>
    <n v="0.22000000000000242"/>
    <n v="1"/>
    <s v="OK"/>
    <s v="JITU"/>
    <x v="24"/>
    <m/>
  </r>
  <r>
    <n v="476"/>
    <s v="45401OD04Q41731"/>
    <x v="16"/>
    <x v="475"/>
    <n v="312214"/>
    <n v="2368"/>
    <x v="17"/>
    <n v="34.380000000000003"/>
    <n v="10.3"/>
    <n v="24.080000000000002"/>
    <n v="23.88"/>
    <x v="16"/>
    <n v="0.20000000000000284"/>
    <n v="1"/>
    <s v="OK"/>
    <s v="JITU"/>
    <x v="24"/>
    <m/>
  </r>
  <r>
    <n v="477"/>
    <s v="45401OD04Q41282"/>
    <x v="16"/>
    <x v="476"/>
    <n v="312214"/>
    <n v="2460"/>
    <x v="15"/>
    <n v="34.659999999999997"/>
    <n v="10.4"/>
    <n v="24.259999999999998"/>
    <n v="24.04"/>
    <x v="16"/>
    <n v="0.21999999999999886"/>
    <n v="2"/>
    <s v="OK"/>
    <s v="JITU"/>
    <x v="17"/>
    <m/>
  </r>
  <r>
    <n v="478"/>
    <s v="45401OD04Q41232"/>
    <x v="16"/>
    <x v="477"/>
    <n v="312214"/>
    <n v="2500"/>
    <x v="6"/>
    <n v="54.14"/>
    <n v="17.260000000000002"/>
    <n v="36.879999999999995"/>
    <n v="36.659999999999997"/>
    <x v="17"/>
    <n v="0.21999999999999886"/>
    <n v="2"/>
    <s v="OK"/>
    <s v="JITU"/>
    <x v="6"/>
    <m/>
  </r>
  <r>
    <n v="479"/>
    <s v="45401OD34S61392"/>
    <x v="16"/>
    <x v="478"/>
    <n v="312214"/>
    <n v="2497"/>
    <x v="16"/>
    <n v="52.78"/>
    <n v="17.079999999999998"/>
    <n v="35.700000000000003"/>
    <n v="35.14"/>
    <x v="17"/>
    <n v="0.56000000000000227"/>
    <n v="2"/>
    <s v="OK"/>
    <s v="JITU"/>
    <x v="13"/>
    <m/>
  </r>
  <r>
    <n v="480"/>
    <s v="45401OD04Q67882"/>
    <x v="16"/>
    <x v="479"/>
    <n v="312214"/>
    <n v="2498"/>
    <x v="5"/>
    <n v="53.92"/>
    <n v="17.18"/>
    <n v="36.74"/>
    <n v="36.28"/>
    <x v="17"/>
    <n v="0.46000000000000085"/>
    <n v="2"/>
    <s v="OK"/>
    <s v="JITU"/>
    <x v="27"/>
    <m/>
  </r>
  <r>
    <n v="481"/>
    <s v="45401OD04Q41702"/>
    <x v="16"/>
    <x v="480"/>
    <n v="312214"/>
    <n v="2507"/>
    <x v="13"/>
    <n v="32.979999999999997"/>
    <n v="10.4"/>
    <n v="22.58"/>
    <n v="21.8"/>
    <x v="17"/>
    <n v="0.77999999999999758"/>
    <n v="2"/>
    <s v="OK"/>
    <s v="JITU"/>
    <x v="25"/>
    <m/>
  </r>
  <r>
    <n v="482"/>
    <s v="45401OD04Q41262"/>
    <x v="16"/>
    <x v="481"/>
    <n v="312214"/>
    <n v="2510"/>
    <x v="0"/>
    <n v="54.38"/>
    <n v="17.399999999999999"/>
    <n v="36.980000000000004"/>
    <n v="35.020000000000003"/>
    <x v="17"/>
    <n v="1.9600000000000009"/>
    <n v="2"/>
    <s v="OK"/>
    <s v="JITU"/>
    <x v="26"/>
    <m/>
  </r>
  <r>
    <n v="483"/>
    <s v="45402OD34S26681"/>
    <x v="17"/>
    <x v="482"/>
    <n v="312214"/>
    <n v="2521"/>
    <x v="1"/>
    <n v="52.78"/>
    <n v="16.940000000000001"/>
    <n v="35.840000000000003"/>
    <n v="35.56"/>
    <x v="17"/>
    <n v="0.28000000000000114"/>
    <n v="1"/>
    <s v="OK"/>
    <s v="JITU"/>
    <x v="1"/>
    <m/>
  </r>
  <r>
    <n v="484"/>
    <s v="45402OD34S26661"/>
    <x v="17"/>
    <x v="483"/>
    <n v="312214"/>
    <n v="2533"/>
    <x v="14"/>
    <n v="52.2"/>
    <n v="17.52"/>
    <n v="34.680000000000007"/>
    <n v="34.18"/>
    <x v="17"/>
    <n v="0.50000000000000711"/>
    <n v="1"/>
    <s v="OK"/>
    <s v="JITU"/>
    <x v="28"/>
    <m/>
  </r>
  <r>
    <n v="485"/>
    <s v="45402OD04Q41731"/>
    <x v="17"/>
    <x v="484"/>
    <n v="312214"/>
    <n v="2540"/>
    <x v="17"/>
    <n v="34.08"/>
    <n v="10.26"/>
    <n v="23.82"/>
    <n v="23.6"/>
    <x v="17"/>
    <n v="0.21999999999999886"/>
    <n v="1"/>
    <s v="OK"/>
    <s v="JITU"/>
    <x v="24"/>
    <m/>
  </r>
  <r>
    <n v="486"/>
    <s v="45402OD04Q41281"/>
    <x v="17"/>
    <x v="485"/>
    <n v="312214"/>
    <n v="2555"/>
    <x v="15"/>
    <n v="35.340000000000003"/>
    <n v="10.36"/>
    <n v="24.980000000000004"/>
    <n v="24.76"/>
    <x v="17"/>
    <n v="0.22000000000000242"/>
    <n v="1"/>
    <s v="OK"/>
    <s v="JITU"/>
    <x v="17"/>
    <m/>
  </r>
  <r>
    <n v="487"/>
    <s v="45402OD04Q41441"/>
    <x v="17"/>
    <x v="486"/>
    <n v="312214"/>
    <n v="2563"/>
    <x v="4"/>
    <n v="33.44"/>
    <n v="10.56"/>
    <n v="22.879999999999995"/>
    <n v="26.4"/>
    <x v="17"/>
    <n v="-3.5200000000000031"/>
    <n v="1"/>
    <s v="OK"/>
    <s v="JITU"/>
    <x v="4"/>
    <m/>
  </r>
  <r>
    <n v="488"/>
    <s v="45402OD04Q41181"/>
    <x v="17"/>
    <x v="487"/>
    <n v="312214"/>
    <n v="2561"/>
    <x v="8"/>
    <n v="56.72"/>
    <n v="16.920000000000002"/>
    <n v="39.799999999999997"/>
    <n v="39.479999999999997"/>
    <x v="17"/>
    <n v="0.32000000000000028"/>
    <n v="1"/>
    <s v="OK"/>
    <s v="JITU"/>
    <x v="16"/>
    <m/>
  </r>
  <r>
    <n v="489"/>
    <s v="45402OD04Q41371"/>
    <x v="17"/>
    <x v="488"/>
    <n v="312214"/>
    <n v="2565"/>
    <x v="19"/>
    <n v="35.74"/>
    <n v="10.36"/>
    <n v="25.380000000000003"/>
    <n v="25.34"/>
    <x v="17"/>
    <n v="4.00000000000027E-2"/>
    <n v="1"/>
    <s v="OK"/>
    <s v="JITU"/>
    <x v="19"/>
    <m/>
  </r>
  <r>
    <n v="490"/>
    <s v="45402OD04Q67611"/>
    <x v="17"/>
    <x v="489"/>
    <n v="312214"/>
    <n v="2569"/>
    <x v="10"/>
    <n v="55.44"/>
    <n v="17.760000000000002"/>
    <n v="37.679999999999993"/>
    <n v="37.1"/>
    <x v="17"/>
    <n v="0.57999999999999119"/>
    <n v="1"/>
    <s v="OK"/>
    <s v="JITU"/>
    <x v="21"/>
    <m/>
  </r>
  <r>
    <n v="491"/>
    <s v="45402OD34S61371"/>
    <x v="17"/>
    <x v="490"/>
    <n v="312214"/>
    <n v="2571"/>
    <x v="9"/>
    <n v="55.74"/>
    <n v="17.579999999999998"/>
    <n v="38.160000000000004"/>
    <n v="37.799999999999997"/>
    <x v="17"/>
    <n v="0.36000000000000654"/>
    <n v="1"/>
    <s v="OK"/>
    <s v="JITU"/>
    <x v="20"/>
    <m/>
  </r>
  <r>
    <n v="492"/>
    <s v="45402OD04Q41391"/>
    <x v="17"/>
    <x v="491"/>
    <n v="312214"/>
    <n v="2572"/>
    <x v="12"/>
    <n v="55.88"/>
    <n v="17.64"/>
    <n v="38.24"/>
    <n v="37.840000000000003"/>
    <x v="17"/>
    <n v="0.39999999999999858"/>
    <n v="1"/>
    <s v="OK"/>
    <s v="JITU"/>
    <x v="7"/>
    <n v="123"/>
  </r>
  <r>
    <n v="493"/>
    <s v="45402OD04Q41231"/>
    <x v="17"/>
    <x v="492"/>
    <n v="312214"/>
    <n v="2576"/>
    <x v="6"/>
    <n v="56.4"/>
    <n v="17.260000000000002"/>
    <n v="39.14"/>
    <n v="38.840000000000003"/>
    <x v="17"/>
    <n v="0.29999999999999716"/>
    <n v="1"/>
    <s v="OK"/>
    <s v="JITU"/>
    <x v="14"/>
    <m/>
  </r>
  <r>
    <n v="494"/>
    <s v="45402OD34S26151"/>
    <x v="17"/>
    <x v="493"/>
    <n v="312214"/>
    <n v="2578"/>
    <x v="11"/>
    <n v="55.76"/>
    <n v="17.18"/>
    <n v="38.58"/>
    <n v="37.86"/>
    <x v="17"/>
    <n v="0.71999999999999886"/>
    <n v="1"/>
    <s v="OK"/>
    <s v="JITU"/>
    <x v="15"/>
    <m/>
  </r>
  <r>
    <n v="495"/>
    <s v="45402OD34S26682"/>
    <x v="17"/>
    <x v="494"/>
    <n v="312214"/>
    <n v="2593"/>
    <x v="1"/>
    <n v="56.36"/>
    <n v="16.940000000000001"/>
    <n v="39.42"/>
    <n v="39.04"/>
    <x v="17"/>
    <n v="0.38000000000000256"/>
    <n v="2"/>
    <s v="OK"/>
    <s v="JITU"/>
    <x v="1"/>
    <m/>
  </r>
  <r>
    <n v="496"/>
    <s v="45402OD04Q41551"/>
    <x v="17"/>
    <x v="495"/>
    <n v="312214"/>
    <n v="2594"/>
    <x v="2"/>
    <n v="54.58"/>
    <n v="17.5"/>
    <n v="37.08"/>
    <n v="36.799999999999997"/>
    <x v="17"/>
    <n v="0.28000000000000114"/>
    <n v="1"/>
    <s v="OK"/>
    <s v="JITU"/>
    <x v="8"/>
    <m/>
  </r>
  <r>
    <n v="497"/>
    <s v="45402OD34S61391"/>
    <x v="17"/>
    <x v="496"/>
    <n v="312214"/>
    <n v="2615"/>
    <x v="16"/>
    <n v="53.2"/>
    <n v="17.100000000000001"/>
    <n v="36.1"/>
    <n v="34.82"/>
    <x v="17"/>
    <n v="1.2800000000000011"/>
    <n v="1"/>
    <s v="OK"/>
    <s v="JITU"/>
    <x v="13"/>
    <m/>
  </r>
  <r>
    <n v="498"/>
    <s v="45402OD04Q67881"/>
    <x v="17"/>
    <x v="497"/>
    <n v="312214"/>
    <n v="2627"/>
    <x v="5"/>
    <n v="50.86"/>
    <n v="17.18"/>
    <n v="33.68"/>
    <n v="32.880000000000003"/>
    <x v="17"/>
    <n v="0.79999999999999716"/>
    <n v="1"/>
    <s v="OK"/>
    <s v="JITU"/>
    <x v="27"/>
    <m/>
  </r>
  <r>
    <n v="499"/>
    <s v="45402OD04Q41701"/>
    <x v="17"/>
    <x v="498"/>
    <n v="312214"/>
    <n v="2590"/>
    <x v="13"/>
    <n v="34.72"/>
    <n v="10.4"/>
    <n v="24.32"/>
    <n v="24.16"/>
    <x v="17"/>
    <n v="0.16000000000000014"/>
    <n v="1"/>
    <s v="OK"/>
    <s v="JITU"/>
    <x v="12"/>
    <m/>
  </r>
  <r>
    <n v="500"/>
    <s v="45402OD34S26662"/>
    <x v="17"/>
    <x v="499"/>
    <n v="312214"/>
    <n v="2635"/>
    <x v="14"/>
    <n v="57.74"/>
    <n v="17.48"/>
    <n v="40.260000000000005"/>
    <n v="39.619999999999997"/>
    <x v="17"/>
    <n v="0.64000000000000767"/>
    <n v="2"/>
    <s v="OK"/>
    <s v="JITU"/>
    <x v="28"/>
    <m/>
  </r>
  <r>
    <n v="501"/>
    <s v="45402OD04Q41732"/>
    <x v="17"/>
    <x v="500"/>
    <n v="312214"/>
    <n v="2648"/>
    <x v="17"/>
    <n v="35.340000000000003"/>
    <n v="10.24"/>
    <n v="25.1"/>
    <n v="24.5"/>
    <x v="17"/>
    <n v="0.60000000000000142"/>
    <n v="2"/>
    <s v="OK"/>
    <s v="JITU"/>
    <x v="24"/>
    <m/>
  </r>
  <r>
    <n v="502"/>
    <s v="45402OD04Q41442"/>
    <x v="17"/>
    <x v="501"/>
    <n v="312214"/>
    <n v="2670"/>
    <x v="4"/>
    <n v="33.880000000000003"/>
    <n v="10.58"/>
    <n v="23.300000000000004"/>
    <n v="22.96"/>
    <x v="17"/>
    <n v="0.34000000000000341"/>
    <n v="2"/>
    <s v="OK"/>
    <s v="JITU"/>
    <x v="4"/>
    <m/>
  </r>
  <r>
    <n v="503"/>
    <s v="45402OD04Q41372"/>
    <x v="17"/>
    <x v="502"/>
    <n v="312214"/>
    <n v="2675"/>
    <x v="19"/>
    <n v="33.340000000000003"/>
    <n v="10.3"/>
    <n v="23.040000000000003"/>
    <n v="22.5"/>
    <x v="18"/>
    <n v="0.5400000000000027"/>
    <n v="2"/>
    <s v="OK"/>
    <s v="JITU"/>
    <x v="12"/>
    <m/>
  </r>
  <r>
    <n v="504"/>
    <s v="45402OD04Q41182"/>
    <x v="17"/>
    <x v="503"/>
    <n v="312214"/>
    <n v="2673"/>
    <x v="8"/>
    <n v="52.72"/>
    <n v="16.84"/>
    <n v="35.879999999999995"/>
    <n v="35.520000000000003"/>
    <x v="18"/>
    <n v="0.35999999999999233"/>
    <n v="2"/>
    <s v="OK"/>
    <s v="JITU"/>
    <x v="16"/>
    <m/>
  </r>
  <r>
    <n v="505"/>
    <s v="45402OD04Q41282"/>
    <x v="17"/>
    <x v="504"/>
    <n v="312214"/>
    <n v="2664"/>
    <x v="15"/>
    <n v="34.18"/>
    <n v="10.36"/>
    <n v="23.82"/>
    <n v="23.12"/>
    <x v="18"/>
    <n v="0.69999999999999929"/>
    <n v="2"/>
    <s v="OK"/>
    <s v="JITU"/>
    <x v="0"/>
    <m/>
  </r>
  <r>
    <n v="506"/>
    <s v="45403OD34S26681"/>
    <x v="18"/>
    <x v="505"/>
    <n v="312214"/>
    <n v="2686"/>
    <x v="1"/>
    <n v="53.26"/>
    <n v="17.079999999999998"/>
    <n v="36.18"/>
    <n v="34.96"/>
    <x v="18"/>
    <n v="1.2199999999999989"/>
    <n v="1"/>
    <s v="OK"/>
    <s v="JITU"/>
    <x v="1"/>
    <m/>
  </r>
  <r>
    <n v="507"/>
    <s v="45403OD34S26271"/>
    <x v="18"/>
    <x v="506"/>
    <n v="312214"/>
    <n v="2688"/>
    <x v="18"/>
    <n v="52.04"/>
    <n v="17.059999999999999"/>
    <n v="34.980000000000004"/>
    <n v="34.6"/>
    <x v="18"/>
    <n v="0.38000000000000256"/>
    <n v="1"/>
    <s v="OK"/>
    <s v="JITU"/>
    <x v="0"/>
    <m/>
  </r>
  <r>
    <n v="508"/>
    <s v="45403OD04Q41231"/>
    <x v="18"/>
    <x v="507"/>
    <n v="312214"/>
    <n v="2396"/>
    <x v="6"/>
    <n v="54.52"/>
    <n v="17.32"/>
    <n v="37.200000000000003"/>
    <n v="36.72"/>
    <x v="18"/>
    <n v="0.48000000000000398"/>
    <n v="1"/>
    <s v="OK"/>
    <s v="JITU"/>
    <x v="6"/>
    <m/>
  </r>
  <r>
    <n v="509"/>
    <s v="45403OD04Q41181"/>
    <x v="18"/>
    <x v="508"/>
    <n v="312214"/>
    <n v="2694"/>
    <x v="8"/>
    <n v="54.26"/>
    <n v="16.86"/>
    <n v="37.4"/>
    <n v="37.08"/>
    <x v="18"/>
    <n v="0.32000000000000028"/>
    <n v="1"/>
    <s v="OK"/>
    <s v="JITU"/>
    <x v="16"/>
    <m/>
  </r>
  <r>
    <n v="510"/>
    <s v="45403OD34S26661"/>
    <x v="18"/>
    <x v="509"/>
    <n v="312214"/>
    <n v="2698"/>
    <x v="14"/>
    <n v="52.02"/>
    <n v="17.52"/>
    <n v="34.5"/>
    <n v="34.14"/>
    <x v="18"/>
    <n v="0.35999999999999943"/>
    <n v="1"/>
    <s v="OK"/>
    <s v="JITU"/>
    <x v="28"/>
    <m/>
  </r>
  <r>
    <n v="511"/>
    <s v="45403OD04Q41551"/>
    <x v="18"/>
    <x v="510"/>
    <n v="312214"/>
    <n v="2704"/>
    <x v="2"/>
    <n v="53.82"/>
    <n v="17.28"/>
    <n v="36.54"/>
    <n v="35.659999999999997"/>
    <x v="18"/>
    <n v="0.88000000000000256"/>
    <n v="1"/>
    <s v="OK"/>
    <s v="JITU"/>
    <x v="23"/>
    <m/>
  </r>
  <r>
    <n v="512"/>
    <s v="45403OD04Q41371"/>
    <x v="18"/>
    <x v="511"/>
    <n v="312214"/>
    <n v="2705"/>
    <x v="19"/>
    <n v="33.44"/>
    <n v="10.36"/>
    <n v="23.08"/>
    <n v="22.66"/>
    <x v="18"/>
    <n v="0.41999999999999815"/>
    <n v="1"/>
    <s v="OK"/>
    <s v="JITU"/>
    <x v="22"/>
    <m/>
  </r>
  <r>
    <n v="513"/>
    <s v="45403OD04Q67611"/>
    <x v="18"/>
    <x v="512"/>
    <n v="312214"/>
    <n v="2710"/>
    <x v="10"/>
    <n v="55.04"/>
    <n v="17.86"/>
    <n v="37.18"/>
    <n v="36.86"/>
    <x v="18"/>
    <n v="0.32000000000000028"/>
    <n v="1"/>
    <s v="OK"/>
    <s v="JITU"/>
    <x v="14"/>
    <m/>
  </r>
  <r>
    <n v="514"/>
    <s v="45403OD34S61371"/>
    <x v="18"/>
    <x v="513"/>
    <n v="312214"/>
    <n v="2711"/>
    <x v="9"/>
    <n v="55.58"/>
    <n v="17.64"/>
    <n v="37.94"/>
    <n v="37.6"/>
    <x v="18"/>
    <n v="0.33999999999999631"/>
    <n v="1"/>
    <s v="OK"/>
    <s v="JITU"/>
    <x v="20"/>
    <m/>
  </r>
  <r>
    <n v="515"/>
    <s v="45403OD04Q41281"/>
    <x v="18"/>
    <x v="514"/>
    <n v="312214"/>
    <n v="2716"/>
    <x v="15"/>
    <n v="34.14"/>
    <n v="10.34"/>
    <n v="23.8"/>
    <n v="23.6"/>
    <x v="18"/>
    <n v="0.19999999999999929"/>
    <n v="1"/>
    <s v="OK"/>
    <s v="JITU"/>
    <x v="17"/>
    <m/>
  </r>
  <r>
    <n v="516"/>
    <s v="45403OD04Q41701"/>
    <x v="18"/>
    <x v="515"/>
    <n v="312214"/>
    <n v="2709"/>
    <x v="13"/>
    <n v="34.159999999999997"/>
    <n v="10.3"/>
    <n v="23.859999999999996"/>
    <n v="23.62"/>
    <x v="18"/>
    <n v="0.23999999999999488"/>
    <n v="1"/>
    <s v="OK"/>
    <s v="JITU"/>
    <x v="19"/>
    <m/>
  </r>
  <r>
    <n v="517"/>
    <s v="45403OD04Q41391"/>
    <x v="18"/>
    <x v="516"/>
    <n v="312214"/>
    <n v="2723"/>
    <x v="12"/>
    <n v="53.56"/>
    <n v="17.72"/>
    <n v="35.840000000000003"/>
    <n v="35"/>
    <x v="18"/>
    <n v="0.84000000000000341"/>
    <n v="1"/>
    <s v="OK"/>
    <s v="JITU"/>
    <x v="18"/>
    <m/>
  </r>
  <r>
    <n v="518"/>
    <s v="45403OD34S26151"/>
    <x v="18"/>
    <x v="517"/>
    <n v="312214"/>
    <n v="2712"/>
    <x v="11"/>
    <n v="53.84"/>
    <n v="17.28"/>
    <n v="36.56"/>
    <n v="35.54"/>
    <x v="18"/>
    <n v="1.0200000000000031"/>
    <n v="1"/>
    <s v="OK"/>
    <s v="JITU"/>
    <x v="15"/>
    <m/>
  </r>
  <r>
    <n v="519"/>
    <s v="45403OD34S61391"/>
    <x v="18"/>
    <x v="518"/>
    <n v="312214"/>
    <n v="2725"/>
    <x v="16"/>
    <n v="54.4"/>
    <n v="17.579999999999998"/>
    <n v="36.82"/>
    <n v="36.799999999999997"/>
    <x v="18"/>
    <n v="2.0000000000003126E-2"/>
    <n v="1"/>
    <s v="OK"/>
    <s v="JITU"/>
    <x v="8"/>
    <m/>
  </r>
  <r>
    <n v="520"/>
    <s v="45403OD04Q41441"/>
    <x v="18"/>
    <x v="519"/>
    <n v="312214"/>
    <n v="2728"/>
    <x v="4"/>
    <n v="34.119999999999997"/>
    <n v="10.56"/>
    <n v="23.559999999999995"/>
    <n v="22.94"/>
    <x v="18"/>
    <n v="0.61999999999999389"/>
    <n v="1"/>
    <s v="OK"/>
    <s v="JITU"/>
    <x v="4"/>
    <m/>
  </r>
  <r>
    <n v="521"/>
    <s v="45403OD04Q67881"/>
    <x v="18"/>
    <x v="520"/>
    <n v="312214"/>
    <n v="2726"/>
    <x v="5"/>
    <n v="54.1"/>
    <n v="17.16"/>
    <n v="36.94"/>
    <n v="35.979999999999997"/>
    <x v="18"/>
    <n v="0.96000000000000085"/>
    <n v="1"/>
    <s v="OK"/>
    <s v="JITU"/>
    <x v="27"/>
    <m/>
  </r>
  <r>
    <n v="522"/>
    <s v="45403OD04Q41731"/>
    <x v="18"/>
    <x v="521"/>
    <n v="312214"/>
    <n v="2743"/>
    <x v="17"/>
    <n v="33.76"/>
    <n v="10.26"/>
    <n v="23.5"/>
    <n v="23.18"/>
    <x v="18"/>
    <n v="0.32000000000000028"/>
    <n v="1"/>
    <s v="OK"/>
    <s v="JITU"/>
    <x v="25"/>
    <m/>
  </r>
  <r>
    <n v="523"/>
    <s v="45403OD34S26682"/>
    <x v="18"/>
    <x v="522"/>
    <n v="312214"/>
    <n v="2746"/>
    <x v="1"/>
    <n v="54.72"/>
    <n v="17.12"/>
    <n v="37.599999999999994"/>
    <n v="37.200000000000003"/>
    <x v="18"/>
    <n v="0.39999999999999147"/>
    <n v="2"/>
    <s v="OK"/>
    <s v="JITU"/>
    <x v="1"/>
    <m/>
  </r>
  <r>
    <n v="524"/>
    <s v="45403OD34S26272"/>
    <x v="18"/>
    <x v="523"/>
    <n v="312214"/>
    <n v="2753"/>
    <x v="18"/>
    <n v="54.5"/>
    <n v="17.079999999999998"/>
    <n v="37.42"/>
    <n v="36.76"/>
    <x v="18"/>
    <n v="0.66000000000000369"/>
    <n v="2"/>
    <s v="OK"/>
    <s v="JITU"/>
    <x v="0"/>
    <m/>
  </r>
  <r>
    <n v="525"/>
    <s v="45404OD34S26681"/>
    <x v="19"/>
    <x v="524"/>
    <n v="312214"/>
    <n v="2773"/>
    <x v="1"/>
    <n v="53.28"/>
    <n v="17.059999999999999"/>
    <n v="36.22"/>
    <n v="35.799999999999997"/>
    <x v="19"/>
    <n v="0.42000000000000171"/>
    <n v="1"/>
    <s v="OK"/>
    <s v="JITU"/>
    <x v="1"/>
    <m/>
  </r>
  <r>
    <n v="526"/>
    <s v="45404OD34S26271"/>
    <x v="19"/>
    <x v="525"/>
    <n v="312214"/>
    <n v="2775"/>
    <x v="18"/>
    <n v="54.48"/>
    <n v="17.04"/>
    <n v="37.44"/>
    <n v="37.04"/>
    <x v="19"/>
    <n v="0.39999999999999858"/>
    <n v="1"/>
    <s v="OK"/>
    <s v="JITU"/>
    <x v="0"/>
    <m/>
  </r>
  <r>
    <n v="527"/>
    <s v="45404OD34S26661"/>
    <x v="19"/>
    <x v="526"/>
    <n v="312214"/>
    <n v="2783"/>
    <x v="14"/>
    <n v="53.08"/>
    <n v="17.5"/>
    <n v="35.58"/>
    <n v="35.200000000000003"/>
    <x v="19"/>
    <n v="0.37999999999999545"/>
    <n v="1"/>
    <s v="OK"/>
    <s v="JITU"/>
    <x v="28"/>
    <m/>
  </r>
  <r>
    <n v="528"/>
    <s v="45404OD04Q41281"/>
    <x v="19"/>
    <x v="527"/>
    <n v="312214"/>
    <n v="2793"/>
    <x v="15"/>
    <n v="33.979999999999997"/>
    <n v="10.36"/>
    <n v="23.619999999999997"/>
    <n v="23.42"/>
    <x v="19"/>
    <n v="0.19999999999999574"/>
    <n v="1"/>
    <s v="OK"/>
    <s v="JITU"/>
    <x v="17"/>
    <n v="169"/>
  </r>
  <r>
    <n v="529"/>
    <s v="45404OD04Q41441"/>
    <x v="19"/>
    <x v="528"/>
    <n v="312214"/>
    <n v="2792"/>
    <x v="4"/>
    <n v="33.56"/>
    <n v="10.52"/>
    <n v="23.040000000000003"/>
    <n v="22.7"/>
    <x v="19"/>
    <n v="0.34000000000000341"/>
    <n v="1"/>
    <s v="OK"/>
    <s v="JITU"/>
    <x v="4"/>
    <m/>
  </r>
  <r>
    <n v="530"/>
    <s v="45404OD04Q41371"/>
    <x v="19"/>
    <x v="529"/>
    <n v="312214"/>
    <n v="2794"/>
    <x v="19"/>
    <n v="34.880000000000003"/>
    <n v="10.32"/>
    <n v="24.560000000000002"/>
    <n v="24.56"/>
    <x v="19"/>
    <n v="0"/>
    <n v="1"/>
    <s v="OK"/>
    <s v="JITU"/>
    <x v="22"/>
    <m/>
  </r>
  <r>
    <n v="531"/>
    <s v="45404OD04Q41231"/>
    <x v="19"/>
    <x v="530"/>
    <n v="312214"/>
    <n v="2797"/>
    <x v="6"/>
    <n v="51.52"/>
    <n v="17.3"/>
    <n v="34.22"/>
    <n v="33.64"/>
    <x v="19"/>
    <n v="0.57999999999999829"/>
    <n v="1"/>
    <s v="OK"/>
    <s v="JITU"/>
    <x v="14"/>
    <m/>
  </r>
  <r>
    <n v="532"/>
    <s v="45404OD34S61391"/>
    <x v="19"/>
    <x v="531"/>
    <n v="312214"/>
    <n v="2795"/>
    <x v="16"/>
    <n v="53.68"/>
    <n v="16.98"/>
    <n v="36.700000000000003"/>
    <n v="36"/>
    <x v="19"/>
    <n v="0.70000000000000284"/>
    <n v="1"/>
    <s v="OK"/>
    <s v="JITU"/>
    <x v="13"/>
    <m/>
  </r>
  <r>
    <n v="533"/>
    <s v="45404OD04Q41731"/>
    <x v="19"/>
    <x v="532"/>
    <n v="312214"/>
    <n v="2802"/>
    <x v="17"/>
    <n v="34.74"/>
    <n v="10.26"/>
    <n v="24.480000000000004"/>
    <n v="24.3"/>
    <x v="19"/>
    <n v="0.18000000000000327"/>
    <n v="1"/>
    <s v="OK"/>
    <s v="JITU"/>
    <x v="25"/>
    <n v="162"/>
  </r>
  <r>
    <n v="534"/>
    <s v="45404OD04Q41181"/>
    <x v="19"/>
    <x v="533"/>
    <n v="312214"/>
    <n v="2805"/>
    <x v="8"/>
    <n v="54.86"/>
    <n v="16.78"/>
    <n v="38.08"/>
    <n v="37.700000000000003"/>
    <x v="19"/>
    <n v="0.37999999999999545"/>
    <n v="1"/>
    <s v="OK"/>
    <s v="JITU"/>
    <x v="16"/>
    <m/>
  </r>
  <r>
    <n v="535"/>
    <s v="45404OD04Q67881"/>
    <x v="19"/>
    <x v="534"/>
    <n v="312214"/>
    <n v="2800"/>
    <x v="5"/>
    <n v="54.6"/>
    <n v="17.12"/>
    <n v="37.480000000000004"/>
    <n v="37.08"/>
    <x v="19"/>
    <n v="0.40000000000000568"/>
    <n v="1"/>
    <s v="OK"/>
    <s v="JITU"/>
    <x v="27"/>
    <m/>
  </r>
  <r>
    <n v="536"/>
    <s v="45404OD04Q41701"/>
    <x v="19"/>
    <x v="535"/>
    <n v="312214"/>
    <n v="2806"/>
    <x v="13"/>
    <n v="33.14"/>
    <n v="10.34"/>
    <n v="22.8"/>
    <n v="22.5"/>
    <x v="19"/>
    <n v="0.30000000000000071"/>
    <n v="1"/>
    <s v="OK"/>
    <s v="JITU"/>
    <x v="12"/>
    <m/>
  </r>
  <r>
    <n v="537"/>
    <s v="45404OD34S26151"/>
    <x v="19"/>
    <x v="536"/>
    <n v="312214"/>
    <n v="2809"/>
    <x v="11"/>
    <n v="53.2"/>
    <n v="17.2"/>
    <n v="36"/>
    <n v="35.479999999999997"/>
    <x v="19"/>
    <n v="0.52000000000000313"/>
    <n v="1"/>
    <s v="OK"/>
    <s v="JITU"/>
    <x v="15"/>
    <m/>
  </r>
  <r>
    <n v="538"/>
    <s v="45404OD34S61371"/>
    <x v="19"/>
    <x v="537"/>
    <n v="312214"/>
    <n v="2814"/>
    <x v="9"/>
    <n v="52.92"/>
    <n v="17.62"/>
    <n v="35.299999999999997"/>
    <n v="34.96"/>
    <x v="19"/>
    <n v="0.33999999999999631"/>
    <n v="1"/>
    <s v="OK"/>
    <s v="JITU"/>
    <x v="20"/>
    <m/>
  </r>
  <r>
    <n v="539"/>
    <s v="45404OD04Q67611"/>
    <x v="19"/>
    <x v="538"/>
    <n v="312214"/>
    <n v="2821"/>
    <x v="10"/>
    <n v="54.84"/>
    <n v="17.84"/>
    <n v="37"/>
    <n v="36.6"/>
    <x v="19"/>
    <n v="0.39999999999999858"/>
    <n v="1"/>
    <s v="OK"/>
    <s v="JITU"/>
    <x v="21"/>
    <m/>
  </r>
  <r>
    <n v="540"/>
    <s v="45404OD04Q41551"/>
    <x v="19"/>
    <x v="539"/>
    <n v="312214"/>
    <n v="2826"/>
    <x v="2"/>
    <n v="55.78"/>
    <n v="17.239999999999998"/>
    <n v="38.540000000000006"/>
    <n v="37.880000000000003"/>
    <x v="19"/>
    <n v="0.66000000000000369"/>
    <n v="1"/>
    <s v="OK"/>
    <s v="JITU"/>
    <x v="23"/>
    <m/>
  </r>
  <r>
    <n v="541"/>
    <s v="45404OD04Q41442"/>
    <x v="19"/>
    <x v="540"/>
    <n v="312214"/>
    <n v="2841"/>
    <x v="4"/>
    <n v="31.42"/>
    <n v="10.52"/>
    <n v="20.900000000000002"/>
    <n v="20.76"/>
    <x v="19"/>
    <n v="0.14000000000000057"/>
    <n v="2"/>
    <s v="OK"/>
    <s v="JITU"/>
    <x v="4"/>
    <m/>
  </r>
  <r>
    <n v="542"/>
    <s v="45404OD34S26662"/>
    <x v="19"/>
    <x v="541"/>
    <n v="312214"/>
    <n v="2840"/>
    <x v="14"/>
    <n v="55.2"/>
    <n v="17.48"/>
    <n v="37.72"/>
    <n v="37.159999999999997"/>
    <x v="19"/>
    <n v="0.56000000000000227"/>
    <n v="2"/>
    <s v="OK"/>
    <s v="JITU"/>
    <x v="28"/>
    <m/>
  </r>
  <r>
    <n v="543"/>
    <s v="45404OD34S26682"/>
    <x v="19"/>
    <x v="542"/>
    <n v="312214"/>
    <n v="2851"/>
    <x v="1"/>
    <n v="52.06"/>
    <n v="17.079999999999998"/>
    <n v="34.980000000000004"/>
    <n v="34.72"/>
    <x v="19"/>
    <n v="0.26000000000000512"/>
    <n v="2"/>
    <s v="OK"/>
    <s v="JITU"/>
    <x v="1"/>
    <m/>
  </r>
  <r>
    <n v="544"/>
    <s v="45404OD04Q41282"/>
    <x v="19"/>
    <x v="543"/>
    <n v="312214"/>
    <n v="2852"/>
    <x v="15"/>
    <n v="34.5"/>
    <n v="10.46"/>
    <n v="24.04"/>
    <n v="23.6"/>
    <x v="19"/>
    <n v="0.43999999999999773"/>
    <n v="2"/>
    <s v="OK"/>
    <s v="JITU"/>
    <x v="17"/>
    <m/>
  </r>
  <r>
    <n v="545"/>
    <s v="45404OD04Q41232"/>
    <x v="19"/>
    <x v="544"/>
    <n v="312214"/>
    <n v="2867"/>
    <x v="6"/>
    <n v="53.28"/>
    <n v="17.28"/>
    <n v="36"/>
    <n v="35.44"/>
    <x v="19"/>
    <n v="0.56000000000000227"/>
    <n v="2"/>
    <s v="OK"/>
    <s v="JITU"/>
    <x v="14"/>
    <m/>
  </r>
  <r>
    <n v="546"/>
    <s v="45404OD04Q41372"/>
    <x v="19"/>
    <x v="545"/>
    <n v="312214"/>
    <n v="2871"/>
    <x v="19"/>
    <n v="33.74"/>
    <n v="10.3"/>
    <n v="23.44"/>
    <n v="23.14"/>
    <x v="19"/>
    <n v="0.30000000000000071"/>
    <n v="2"/>
    <s v="OK"/>
    <s v="JITU"/>
    <x v="22"/>
    <m/>
  </r>
  <r>
    <n v="547"/>
    <s v="45404OD04Q67882"/>
    <x v="19"/>
    <x v="546"/>
    <n v="312214"/>
    <n v="2876"/>
    <x v="5"/>
    <n v="56.7"/>
    <n v="17.059999999999999"/>
    <n v="39.64"/>
    <n v="38.36"/>
    <x v="19"/>
    <n v="1.2800000000000011"/>
    <n v="2"/>
    <s v="OK"/>
    <s v="JITU"/>
    <x v="27"/>
    <m/>
  </r>
  <r>
    <n v="548"/>
    <s v="45404OD34S26152"/>
    <x v="19"/>
    <x v="547"/>
    <n v="312214"/>
    <n v="2875"/>
    <x v="11"/>
    <n v="54.48"/>
    <n v="17.18"/>
    <n v="37.299999999999997"/>
    <n v="36.479999999999997"/>
    <x v="19"/>
    <n v="0.82000000000000028"/>
    <n v="2"/>
    <s v="OK"/>
    <s v="JITU"/>
    <x v="15"/>
    <m/>
  </r>
  <r>
    <n v="549"/>
    <s v="45404OD04Q41702"/>
    <x v="19"/>
    <x v="548"/>
    <n v="312214"/>
    <n v="2877"/>
    <x v="13"/>
    <n v="34.32"/>
    <n v="10.34"/>
    <n v="23.98"/>
    <n v="23.76"/>
    <x v="19"/>
    <n v="0.21999999999999886"/>
    <n v="2"/>
    <s v="OK"/>
    <s v="JITU"/>
    <x v="12"/>
    <m/>
  </r>
  <r>
    <n v="550"/>
    <s v="45404OD04Q41732"/>
    <x v="19"/>
    <x v="549"/>
    <n v="312214"/>
    <n v="2891"/>
    <x v="17"/>
    <n v="33.24"/>
    <n v="10.34"/>
    <n v="22.900000000000002"/>
    <n v="22.36"/>
    <x v="19"/>
    <n v="0.5400000000000027"/>
    <n v="2"/>
    <s v="OK"/>
    <s v="JITU"/>
    <x v="25"/>
    <m/>
  </r>
  <r>
    <n v="551"/>
    <s v="45404OD04Q41182"/>
    <x v="19"/>
    <x v="550"/>
    <n v="312214"/>
    <n v="2894"/>
    <x v="8"/>
    <n v="55.54"/>
    <n v="16.760000000000002"/>
    <n v="38.78"/>
    <n v="38.200000000000003"/>
    <x v="19"/>
    <n v="0.57999999999999829"/>
    <n v="2"/>
    <s v="OK"/>
    <s v="JITU"/>
    <x v="16"/>
    <m/>
  </r>
  <r>
    <n v="552"/>
    <s v="45404OD34S61392"/>
    <x v="19"/>
    <x v="551"/>
    <n v="312214"/>
    <n v="2909"/>
    <x v="16"/>
    <n v="51.02"/>
    <n v="16.98"/>
    <n v="34.040000000000006"/>
    <n v="33.119999999999997"/>
    <x v="19"/>
    <n v="0.92000000000000881"/>
    <n v="2"/>
    <s v="OK"/>
    <s v="JITU"/>
    <x v="13"/>
    <m/>
  </r>
  <r>
    <n v="553"/>
    <s v="45404OD34S61372"/>
    <x v="19"/>
    <x v="552"/>
    <n v="312214"/>
    <n v="2910"/>
    <x v="9"/>
    <n v="57"/>
    <n v="17.579999999999998"/>
    <n v="39.42"/>
    <n v="38.799999999999997"/>
    <x v="20"/>
    <n v="0.62000000000000455"/>
    <n v="2"/>
    <s v="OK"/>
    <s v="JITU"/>
    <x v="20"/>
    <m/>
  </r>
  <r>
    <n v="554"/>
    <s v="45404OD04Q41552"/>
    <x v="19"/>
    <x v="553"/>
    <n v="312214"/>
    <n v="2921"/>
    <x v="2"/>
    <n v="51.62"/>
    <n v="17.2"/>
    <n v="34.42"/>
    <n v="33.619999999999997"/>
    <x v="20"/>
    <n v="0.80000000000000426"/>
    <n v="2"/>
    <s v="OK"/>
    <s v="JITU"/>
    <x v="23"/>
    <m/>
  </r>
  <r>
    <n v="555"/>
    <s v="45404OD04Q41443"/>
    <x v="19"/>
    <x v="554"/>
    <n v="312214"/>
    <n v="2925"/>
    <x v="4"/>
    <n v="33.700000000000003"/>
    <n v="10.42"/>
    <n v="23.28"/>
    <n v="22.74"/>
    <x v="20"/>
    <n v="0.5400000000000027"/>
    <n v="3"/>
    <s v="OK"/>
    <s v="JITU"/>
    <x v="26"/>
    <m/>
  </r>
  <r>
    <n v="556"/>
    <s v="45404OD34S26663"/>
    <x v="19"/>
    <x v="555"/>
    <n v="312214"/>
    <n v="2930"/>
    <x v="14"/>
    <n v="53.36"/>
    <n v="17.440000000000001"/>
    <n v="35.92"/>
    <n v="35.1"/>
    <x v="20"/>
    <n v="0.82000000000000028"/>
    <n v="3"/>
    <s v="OK"/>
    <s v="JITU"/>
    <x v="28"/>
    <m/>
  </r>
  <r>
    <n v="557"/>
    <s v="45405OD34S26681"/>
    <x v="20"/>
    <x v="556"/>
    <n v="312214"/>
    <n v="2938"/>
    <x v="1"/>
    <n v="52.28"/>
    <n v="17"/>
    <n v="35.28"/>
    <n v="33.9"/>
    <x v="20"/>
    <n v="1.3800000000000026"/>
    <n v="1"/>
    <s v="OK"/>
    <s v="SRIKANT"/>
    <x v="1"/>
    <m/>
  </r>
  <r>
    <n v="558"/>
    <s v="45405OD04Q41281"/>
    <x v="20"/>
    <x v="557"/>
    <n v="312214"/>
    <n v="2971"/>
    <x v="15"/>
    <n v="33.659999999999997"/>
    <n v="10.46"/>
    <n v="23.199999999999996"/>
    <n v="22.54"/>
    <x v="20"/>
    <n v="0.65999999999999659"/>
    <n v="1"/>
    <s v="OK"/>
    <s v="SRIKANT"/>
    <x v="17"/>
    <m/>
  </r>
  <r>
    <n v="559"/>
    <s v="45405OD04Q41181"/>
    <x v="20"/>
    <x v="558"/>
    <n v="312214"/>
    <n v="2967"/>
    <x v="8"/>
    <n v="55.52"/>
    <n v="16.78"/>
    <n v="38.74"/>
    <n v="37.880000000000003"/>
    <x v="20"/>
    <n v="0.85999999999999943"/>
    <n v="1"/>
    <s v="OK"/>
    <s v="SRIKANT"/>
    <x v="16"/>
    <m/>
  </r>
  <r>
    <n v="560"/>
    <s v="45405OD34S61371"/>
    <x v="20"/>
    <x v="559"/>
    <n v="312214"/>
    <n v="2970"/>
    <x v="9"/>
    <n v="53.16"/>
    <n v="17.600000000000001"/>
    <n v="35.559999999999995"/>
    <n v="34.520000000000003"/>
    <x v="20"/>
    <n v="1.039999999999992"/>
    <n v="1"/>
    <s v="OK"/>
    <s v="SRIKANT"/>
    <x v="20"/>
    <m/>
  </r>
  <r>
    <n v="561"/>
    <s v="45405OD34S26271"/>
    <x v="20"/>
    <x v="560"/>
    <n v="312214"/>
    <n v="2974"/>
    <x v="18"/>
    <n v="54.48"/>
    <n v="17"/>
    <n v="37.479999999999997"/>
    <n v="36.82"/>
    <x v="20"/>
    <n v="0.65999999999999659"/>
    <n v="1"/>
    <s v="OK"/>
    <s v="SRIKANT"/>
    <x v="0"/>
    <n v="260"/>
  </r>
  <r>
    <n v="562"/>
    <s v="45405OD04Q41441"/>
    <x v="20"/>
    <x v="561"/>
    <n v="312214"/>
    <n v="2980"/>
    <x v="4"/>
    <n v="34.32"/>
    <n v="10.56"/>
    <n v="23.759999999999998"/>
    <n v="23.38"/>
    <x v="20"/>
    <n v="0.37999999999999901"/>
    <n v="1"/>
    <s v="OK"/>
    <s v="SRIKANT"/>
    <x v="4"/>
    <n v="221"/>
  </r>
  <r>
    <n v="563"/>
    <s v="45405OD04Q41231"/>
    <x v="20"/>
    <x v="562"/>
    <n v="312214"/>
    <n v="2981"/>
    <x v="6"/>
    <n v="56.58"/>
    <n v="17.34"/>
    <n v="39.239999999999995"/>
    <n v="38.36"/>
    <x v="20"/>
    <n v="0.87999999999999545"/>
    <n v="1"/>
    <s v="OK"/>
    <s v="SRIKANT"/>
    <x v="14"/>
    <n v="81"/>
  </r>
  <r>
    <n v="564"/>
    <s v="45405OD04Q41701"/>
    <x v="20"/>
    <x v="563"/>
    <n v="312214"/>
    <n v="2984"/>
    <x v="13"/>
    <n v="33.58"/>
    <n v="10.32"/>
    <n v="23.259999999999998"/>
    <n v="22.72"/>
    <x v="20"/>
    <n v="0.53999999999999915"/>
    <n v="1"/>
    <s v="OK"/>
    <s v="SRIKANT"/>
    <x v="25"/>
    <m/>
  </r>
  <r>
    <n v="565"/>
    <s v="45405OD04Q41731"/>
    <x v="20"/>
    <x v="564"/>
    <n v="312214"/>
    <n v="2985"/>
    <x v="17"/>
    <n v="33.6"/>
    <n v="10.38"/>
    <n v="23.22"/>
    <n v="22.7"/>
    <x v="20"/>
    <n v="0.51999999999999957"/>
    <n v="1"/>
    <s v="OK"/>
    <s v="SRIKANT"/>
    <x v="24"/>
    <m/>
  </r>
  <r>
    <n v="566"/>
    <s v="45405OD34S26151"/>
    <x v="20"/>
    <x v="565"/>
    <n v="312214"/>
    <n v="2986"/>
    <x v="11"/>
    <n v="55.44"/>
    <n v="17.14"/>
    <n v="38.299999999999997"/>
    <n v="37.159999999999997"/>
    <x v="20"/>
    <n v="1.1400000000000006"/>
    <n v="1"/>
    <s v="OK"/>
    <s v="SRIKANT"/>
    <x v="8"/>
    <m/>
  </r>
  <r>
    <n v="567"/>
    <s v="45405OD04Q41551"/>
    <x v="20"/>
    <x v="566"/>
    <n v="312214"/>
    <n v="2988"/>
    <x v="2"/>
    <n v="57.06"/>
    <n v="17.16"/>
    <n v="39.900000000000006"/>
    <n v="38.46"/>
    <x v="20"/>
    <n v="1.4400000000000048"/>
    <n v="1"/>
    <s v="OK"/>
    <s v="SRIKANT"/>
    <x v="7"/>
    <n v="244"/>
  </r>
  <r>
    <n v="568"/>
    <s v="45405OD04Q41371"/>
    <x v="20"/>
    <x v="567"/>
    <n v="312214"/>
    <n v="2992"/>
    <x v="19"/>
    <n v="34.340000000000003"/>
    <n v="10.32"/>
    <n v="24.020000000000003"/>
    <n v="23.44"/>
    <x v="20"/>
    <n v="0.58000000000000185"/>
    <n v="1"/>
    <s v="OK"/>
    <s v="SRIKANT"/>
    <x v="19"/>
    <m/>
  </r>
  <r>
    <n v="569"/>
    <s v="45405OD34S26661"/>
    <x v="20"/>
    <x v="568"/>
    <n v="312214"/>
    <n v="2989"/>
    <x v="14"/>
    <n v="55.3"/>
    <n v="17.36"/>
    <n v="37.94"/>
    <n v="36.159999999999997"/>
    <x v="20"/>
    <n v="1.7800000000000011"/>
    <n v="1"/>
    <s v="OK"/>
    <s v="SRIKANT"/>
    <x v="28"/>
    <n v="264"/>
  </r>
  <r>
    <n v="570"/>
    <s v="45405OD04Q67881"/>
    <x v="20"/>
    <x v="569"/>
    <n v="312214"/>
    <n v="3018"/>
    <x v="5"/>
    <n v="51.56"/>
    <n v="17.059999999999999"/>
    <n v="34.5"/>
    <n v="33.78"/>
    <x v="20"/>
    <n v="0.71999999999999886"/>
    <n v="1"/>
    <s v="OK"/>
    <s v="SRIKANT"/>
    <x v="26"/>
    <n v="263"/>
  </r>
  <r>
    <n v="571"/>
    <s v="45405OD34S61391"/>
    <x v="20"/>
    <x v="570"/>
    <n v="312214"/>
    <n v="3051"/>
    <x v="16"/>
    <n v="54.94"/>
    <n v="17.079999999999998"/>
    <n v="37.86"/>
    <n v="36.76"/>
    <x v="20"/>
    <n v="1.1000000000000014"/>
    <n v="1"/>
    <s v="OK"/>
    <s v="SRIKANT"/>
    <x v="13"/>
    <n v="254"/>
  </r>
  <r>
    <n v="572"/>
    <s v="45405OD34S26682"/>
    <x v="20"/>
    <x v="571"/>
    <n v="312214"/>
    <n v="3057"/>
    <x v="1"/>
    <n v="52.44"/>
    <n v="17.02"/>
    <n v="35.42"/>
    <n v="34.659999999999997"/>
    <x v="20"/>
    <n v="0.76000000000000512"/>
    <n v="2"/>
    <s v="OK"/>
    <s v="SRIKANT"/>
    <x v="1"/>
    <m/>
  </r>
  <r>
    <n v="573"/>
    <s v="45405OD04Q41282"/>
    <x v="20"/>
    <x v="572"/>
    <n v="312214"/>
    <n v="3061"/>
    <x v="15"/>
    <n v="33.159999999999997"/>
    <n v="10.46"/>
    <n v="22.699999999999996"/>
    <n v="22.12"/>
    <x v="20"/>
    <n v="0.57999999999999474"/>
    <n v="2"/>
    <s v="OK"/>
    <s v="SRIKANT"/>
    <x v="17"/>
    <m/>
  </r>
  <r>
    <n v="574"/>
    <s v="45405OD34S61372"/>
    <x v="20"/>
    <x v="573"/>
    <n v="312214"/>
    <n v="3063"/>
    <x v="9"/>
    <n v="54.72"/>
    <n v="17.579999999999998"/>
    <n v="37.14"/>
    <n v="36.78"/>
    <x v="20"/>
    <n v="0.35999999999999943"/>
    <n v="2"/>
    <s v="OK"/>
    <s v="SRIKANT"/>
    <x v="20"/>
    <m/>
  </r>
  <r>
    <n v="575"/>
    <s v="45405OD34S26272"/>
    <x v="20"/>
    <x v="574"/>
    <n v="312214"/>
    <n v="3068"/>
    <x v="18"/>
    <n v="52.8"/>
    <n v="17.22"/>
    <n v="35.58"/>
    <n v="35.32"/>
    <x v="20"/>
    <n v="0.25999999999999801"/>
    <n v="2"/>
    <s v="OK"/>
    <s v="SRIKANT"/>
    <x v="0"/>
    <m/>
  </r>
  <r>
    <n v="576"/>
    <s v="45405OD04Q41182"/>
    <x v="20"/>
    <x v="575"/>
    <n v="312214"/>
    <n v="3070"/>
    <x v="8"/>
    <n v="52.42"/>
    <n v="16.78"/>
    <n v="35.64"/>
    <n v="35.340000000000003"/>
    <x v="20"/>
    <n v="0.29999999999999716"/>
    <n v="2"/>
    <s v="OK"/>
    <s v="SRIKANT"/>
    <x v="16"/>
    <m/>
  </r>
  <r>
    <n v="577"/>
    <s v="45405OD04Q67611"/>
    <x v="20"/>
    <x v="576"/>
    <n v="312214"/>
    <n v="3082"/>
    <x v="10"/>
    <n v="54.54"/>
    <n v="17.78"/>
    <n v="36.76"/>
    <n v="36.28"/>
    <x v="20"/>
    <n v="0.47999999999999687"/>
    <n v="1"/>
    <s v="OK"/>
    <s v="SRIKANT"/>
    <x v="21"/>
    <m/>
  </r>
  <r>
    <n v="578"/>
    <s v="45405OD04Q41442"/>
    <x v="20"/>
    <x v="577"/>
    <n v="312214"/>
    <n v="3096"/>
    <x v="4"/>
    <n v="33.64"/>
    <n v="10.64"/>
    <n v="23"/>
    <n v="22.86"/>
    <x v="21"/>
    <n v="0.14000000000000057"/>
    <n v="2"/>
    <s v="OK"/>
    <s v="SRIKANT"/>
    <x v="4"/>
    <m/>
  </r>
  <r>
    <n v="579"/>
    <s v="45405OD04Q41702"/>
    <x v="20"/>
    <x v="578"/>
    <n v="312214"/>
    <n v="3095"/>
    <x v="13"/>
    <n v="37.520000000000003"/>
    <n v="10.32"/>
    <n v="27.200000000000003"/>
    <n v="26.94"/>
    <x v="21"/>
    <n v="0.26000000000000156"/>
    <n v="2"/>
    <s v="OK"/>
    <s v="SRIKANT"/>
    <x v="25"/>
    <m/>
  </r>
  <r>
    <n v="580"/>
    <s v="45405OD04Q41232"/>
    <x v="20"/>
    <x v="579"/>
    <n v="312214"/>
    <n v="3102"/>
    <x v="6"/>
    <n v="52.92"/>
    <n v="17.38"/>
    <n v="35.540000000000006"/>
    <n v="35.22"/>
    <x v="21"/>
    <n v="0.32000000000000739"/>
    <n v="2"/>
    <s v="OK"/>
    <s v="SRIKANT"/>
    <x v="14"/>
    <m/>
  </r>
  <r>
    <n v="581"/>
    <s v="45405OD34S26152"/>
    <x v="20"/>
    <x v="580"/>
    <n v="312214"/>
    <n v="3104"/>
    <x v="11"/>
    <n v="53.4"/>
    <n v="17.14"/>
    <n v="36.26"/>
    <n v="35.619999999999997"/>
    <x v="21"/>
    <n v="0.64000000000000057"/>
    <n v="2"/>
    <s v="OK"/>
    <s v="SRIKANT"/>
    <x v="7"/>
    <m/>
  </r>
  <r>
    <n v="582"/>
    <s v="45405OD04Q41732"/>
    <x v="20"/>
    <x v="581"/>
    <n v="312214"/>
    <n v="3103"/>
    <x v="17"/>
    <n v="33.36"/>
    <n v="10.38"/>
    <n v="22.979999999999997"/>
    <n v="22.56"/>
    <x v="21"/>
    <n v="0.41999999999999815"/>
    <n v="2"/>
    <s v="OK"/>
    <s v="SRIKANT"/>
    <x v="24"/>
    <m/>
  </r>
  <r>
    <n v="583"/>
    <s v="45405OD04Q41372"/>
    <x v="20"/>
    <x v="582"/>
    <n v="312214"/>
    <n v="3105"/>
    <x v="19"/>
    <n v="33.4"/>
    <n v="10.46"/>
    <n v="22.939999999999998"/>
    <n v="22.46"/>
    <x v="21"/>
    <n v="0.47999999999999687"/>
    <n v="2"/>
    <s v="OK"/>
    <s v="SRIKANT"/>
    <x v="19"/>
    <m/>
  </r>
  <r>
    <n v="584"/>
    <s v="45406OD34S26681"/>
    <x v="21"/>
    <x v="583"/>
    <n v="312214"/>
    <n v="3110"/>
    <x v="1"/>
    <n v="53.32"/>
    <n v="17.02"/>
    <n v="36.299999999999997"/>
    <n v="36"/>
    <x v="21"/>
    <n v="0.29999999999999716"/>
    <n v="1"/>
    <s v="OK"/>
    <s v="JITU"/>
    <x v="1"/>
    <m/>
  </r>
  <r>
    <n v="585"/>
    <s v="45406OD04Q41281"/>
    <x v="21"/>
    <x v="584"/>
    <n v="312214"/>
    <n v="3116"/>
    <x v="15"/>
    <n v="34.46"/>
    <n v="10.48"/>
    <n v="23.98"/>
    <n v="23.44"/>
    <x v="21"/>
    <n v="0.53999999999999915"/>
    <n v="1"/>
    <s v="OK"/>
    <s v="JITU"/>
    <x v="17"/>
    <m/>
  </r>
  <r>
    <n v="586"/>
    <s v="45406OD34S26271"/>
    <x v="21"/>
    <x v="585"/>
    <n v="312214"/>
    <n v="3114"/>
    <x v="18"/>
    <n v="54.72"/>
    <n v="17.2"/>
    <n v="37.519999999999996"/>
    <n v="36.64"/>
    <x v="21"/>
    <n v="0.87999999999999545"/>
    <n v="1"/>
    <s v="OK"/>
    <s v="JITU"/>
    <x v="0"/>
    <m/>
  </r>
  <r>
    <n v="587"/>
    <s v="45406OD04Q41731"/>
    <x v="21"/>
    <x v="586"/>
    <n v="312214"/>
    <n v="3126"/>
    <x v="17"/>
    <n v="35.44"/>
    <n v="10.38"/>
    <n v="25.059999999999995"/>
    <n v="24.64"/>
    <x v="21"/>
    <n v="0.4199999999999946"/>
    <n v="1"/>
    <s v="OK"/>
    <s v="JITU"/>
    <x v="24"/>
    <m/>
  </r>
  <r>
    <n v="588"/>
    <s v="45406OD04Q41231"/>
    <x v="21"/>
    <x v="587"/>
    <n v="312214"/>
    <n v="3130"/>
    <x v="6"/>
    <n v="55.76"/>
    <n v="17.28"/>
    <n v="38.479999999999997"/>
    <n v="38.08"/>
    <x v="21"/>
    <n v="0.39999999999999858"/>
    <n v="1"/>
    <s v="OK"/>
    <s v="JITU"/>
    <x v="14"/>
    <m/>
  </r>
  <r>
    <n v="589"/>
    <s v="45406OD34S61391"/>
    <x v="21"/>
    <x v="588"/>
    <n v="312214"/>
    <n v="3134"/>
    <x v="16"/>
    <n v="52.84"/>
    <n v="17.14"/>
    <n v="35.700000000000003"/>
    <n v="35.299999999999997"/>
    <x v="21"/>
    <n v="0.40000000000000568"/>
    <n v="1"/>
    <s v="OK"/>
    <s v="JITU"/>
    <x v="13"/>
    <m/>
  </r>
  <r>
    <n v="590"/>
    <s v="45406OD34S26151"/>
    <x v="21"/>
    <x v="589"/>
    <n v="312214"/>
    <n v="3137"/>
    <x v="11"/>
    <n v="54.48"/>
    <n v="17.14"/>
    <n v="37.339999999999996"/>
    <n v="36.82"/>
    <x v="21"/>
    <n v="0.51999999999999602"/>
    <n v="1"/>
    <s v="OK"/>
    <s v="JITU"/>
    <x v="15"/>
    <m/>
  </r>
  <r>
    <n v="591"/>
    <s v="45406OD04Q41441"/>
    <x v="21"/>
    <x v="590"/>
    <n v="312214"/>
    <n v="3138"/>
    <x v="4"/>
    <n v="33.92"/>
    <n v="10.6"/>
    <n v="23.32"/>
    <n v="22.98"/>
    <x v="21"/>
    <n v="0.33999999999999986"/>
    <n v="1"/>
    <s v="OK"/>
    <s v="JITU"/>
    <x v="4"/>
    <m/>
  </r>
  <r>
    <n v="592"/>
    <s v="45406OD04Q41551"/>
    <x v="21"/>
    <x v="591"/>
    <n v="312214"/>
    <n v="3140"/>
    <x v="2"/>
    <n v="54.5"/>
    <n v="17.38"/>
    <n v="37.120000000000005"/>
    <n v="36.78"/>
    <x v="21"/>
    <n v="0.34000000000000341"/>
    <n v="1"/>
    <s v="OK"/>
    <s v="JITU"/>
    <x v="23"/>
    <m/>
  </r>
  <r>
    <n v="593"/>
    <s v="45406OD04Q41701"/>
    <x v="21"/>
    <x v="592"/>
    <n v="312214"/>
    <n v="3142"/>
    <x v="13"/>
    <n v="33.979999999999997"/>
    <n v="10.26"/>
    <n v="23.72"/>
    <n v="23.3"/>
    <x v="21"/>
    <n v="0.41999999999999815"/>
    <n v="1"/>
    <s v="OK"/>
    <s v="JITU"/>
    <x v="12"/>
    <n v="178"/>
  </r>
  <r>
    <n v="594"/>
    <s v="45406OD34S26661"/>
    <x v="21"/>
    <x v="593"/>
    <n v="312214"/>
    <n v="3147"/>
    <x v="14"/>
    <n v="54.18"/>
    <n v="17.7"/>
    <n v="36.480000000000004"/>
    <n v="35.86"/>
    <x v="21"/>
    <n v="0.62000000000000455"/>
    <n v="1"/>
    <s v="OK"/>
    <s v="JITU"/>
    <x v="28"/>
    <m/>
  </r>
  <r>
    <n v="595"/>
    <s v="45406OD34S61371"/>
    <x v="21"/>
    <x v="594"/>
    <n v="312214"/>
    <n v="3155"/>
    <x v="9"/>
    <n v="57.86"/>
    <n v="17.559999999999999"/>
    <n v="40.299999999999997"/>
    <n v="39.94"/>
    <x v="21"/>
    <n v="0.35999999999999943"/>
    <n v="1"/>
    <s v="OK"/>
    <s v="JITU"/>
    <x v="20"/>
    <m/>
  </r>
  <r>
    <n v="596"/>
    <s v="45406OD04Q41371"/>
    <x v="21"/>
    <x v="595"/>
    <n v="312214"/>
    <n v="3156"/>
    <x v="19"/>
    <n v="34.42"/>
    <n v="10.44"/>
    <n v="23.980000000000004"/>
    <n v="23.86"/>
    <x v="21"/>
    <n v="0.12000000000000455"/>
    <n v="1"/>
    <s v="OK"/>
    <s v="JITU"/>
    <x v="19"/>
    <m/>
  </r>
  <r>
    <n v="597"/>
    <s v="45406OD04Q41181"/>
    <x v="21"/>
    <x v="596"/>
    <n v="312214"/>
    <n v="3157"/>
    <x v="8"/>
    <n v="52.04"/>
    <n v="16.96"/>
    <n v="35.08"/>
    <n v="34.68"/>
    <x v="21"/>
    <n v="0.39999999999999858"/>
    <n v="1"/>
    <s v="OK"/>
    <s v="JITU"/>
    <x v="27"/>
    <m/>
  </r>
  <r>
    <n v="598"/>
    <s v="45406OD34S26272"/>
    <x v="21"/>
    <x v="597"/>
    <n v="312214"/>
    <n v="3183"/>
    <x v="18"/>
    <n v="53.72"/>
    <n v="17.22"/>
    <n v="36.5"/>
    <n v="35.840000000000003"/>
    <x v="21"/>
    <n v="0.65999999999999659"/>
    <n v="2"/>
    <s v="OK"/>
    <s v="JITU"/>
    <x v="0"/>
    <m/>
  </r>
  <r>
    <n v="599"/>
    <s v="45406OD04Q41282"/>
    <x v="21"/>
    <x v="598"/>
    <n v="312214"/>
    <n v="3188"/>
    <x v="15"/>
    <n v="33.64"/>
    <n v="10.44"/>
    <n v="23.200000000000003"/>
    <n v="22.7"/>
    <x v="21"/>
    <n v="0.50000000000000355"/>
    <n v="2"/>
    <s v="OK"/>
    <s v="JITU"/>
    <x v="17"/>
    <m/>
  </r>
  <r>
    <n v="600"/>
    <s v="45406OD34S26682"/>
    <x v="21"/>
    <x v="599"/>
    <n v="312214"/>
    <n v="3189"/>
    <x v="1"/>
    <n v="54.36"/>
    <n v="16.96"/>
    <n v="37.4"/>
    <n v="37.04"/>
    <x v="21"/>
    <n v="0.35999999999999943"/>
    <n v="2"/>
    <s v="OK"/>
    <s v="JITU"/>
    <x v="1"/>
    <m/>
  </r>
  <r>
    <n v="601"/>
    <s v="45406OD04Q41232"/>
    <x v="21"/>
    <x v="600"/>
    <n v="312214"/>
    <n v="3216"/>
    <x v="6"/>
    <n v="56.88"/>
    <n v="17.32"/>
    <n v="39.56"/>
    <n v="38.76"/>
    <x v="21"/>
    <n v="0.80000000000000426"/>
    <n v="2"/>
    <s v="OK"/>
    <s v="JITU"/>
    <x v="14"/>
    <m/>
  </r>
  <r>
    <n v="602"/>
    <s v="45406OD34S26152"/>
    <x v="21"/>
    <x v="601"/>
    <n v="312214"/>
    <n v="3224"/>
    <x v="11"/>
    <n v="52.98"/>
    <n v="17.16"/>
    <n v="35.819999999999993"/>
    <n v="35.42"/>
    <x v="21"/>
    <n v="0.39999999999999147"/>
    <n v="2"/>
    <s v="OK"/>
    <s v="JITU"/>
    <x v="15"/>
    <m/>
  </r>
  <r>
    <n v="603"/>
    <s v="45406OD34S61392"/>
    <x v="21"/>
    <x v="602"/>
    <n v="312214"/>
    <n v="3223"/>
    <x v="16"/>
    <n v="55.82"/>
    <n v="17.18"/>
    <n v="38.64"/>
    <n v="37.82"/>
    <x v="21"/>
    <n v="0.82000000000000028"/>
    <n v="2"/>
    <s v="OK"/>
    <s v="JITU"/>
    <x v="13"/>
    <m/>
  </r>
  <r>
    <n v="604"/>
    <s v="45406OD04Q41552"/>
    <x v="21"/>
    <x v="603"/>
    <n v="312214"/>
    <n v="3234"/>
    <x v="2"/>
    <n v="55.8"/>
    <n v="17.36"/>
    <n v="38.44"/>
    <n v="37.64"/>
    <x v="21"/>
    <n v="0.79999999999999716"/>
    <n v="2"/>
    <s v="OK"/>
    <s v="JITU"/>
    <x v="23"/>
    <m/>
  </r>
  <r>
    <n v="605"/>
    <s v="45406OD04Q41442"/>
    <x v="21"/>
    <x v="604"/>
    <n v="312214"/>
    <n v="3237"/>
    <x v="4"/>
    <n v="34.380000000000003"/>
    <n v="10.64"/>
    <n v="23.740000000000002"/>
    <n v="23.18"/>
    <x v="21"/>
    <n v="0.56000000000000227"/>
    <n v="2"/>
    <s v="OK"/>
    <s v="JITU"/>
    <x v="4"/>
    <m/>
  </r>
  <r>
    <n v="606"/>
    <s v="45406OD04Q41702"/>
    <x v="21"/>
    <x v="605"/>
    <n v="312214"/>
    <n v="3256"/>
    <x v="13"/>
    <n v="35.92"/>
    <n v="10.42"/>
    <n v="25.5"/>
    <n v="25.06"/>
    <x v="21"/>
    <n v="0.44000000000000128"/>
    <n v="2"/>
    <s v="OK"/>
    <s v="JITU"/>
    <x v="12"/>
    <m/>
  </r>
  <r>
    <n v="607"/>
    <s v="45406OD34S26662"/>
    <x v="21"/>
    <x v="606"/>
    <n v="312214"/>
    <n v="3259"/>
    <x v="14"/>
    <n v="55.08"/>
    <n v="17.579999999999998"/>
    <n v="37.5"/>
    <n v="36.86"/>
    <x v="22"/>
    <n v="0.64000000000000057"/>
    <n v="2"/>
    <s v="OK"/>
    <s v="JITU"/>
    <x v="28"/>
    <m/>
  </r>
  <r>
    <n v="608"/>
    <s v="45406OD04Q41372"/>
    <x v="21"/>
    <x v="607"/>
    <n v="312214"/>
    <n v="3264"/>
    <x v="19"/>
    <n v="32.68"/>
    <n v="10.4"/>
    <n v="22.28"/>
    <n v="21.72"/>
    <x v="22"/>
    <n v="0.56000000000000227"/>
    <n v="2"/>
    <s v="OK"/>
    <s v="JITU"/>
    <x v="19"/>
    <m/>
  </r>
  <r>
    <n v="609"/>
    <s v="45406OD04Q41732"/>
    <x v="21"/>
    <x v="608"/>
    <n v="312214"/>
    <n v="3267"/>
    <x v="17"/>
    <n v="32.14"/>
    <n v="10.34"/>
    <n v="21.8"/>
    <n v="21.18"/>
    <x v="22"/>
    <n v="0.62000000000000099"/>
    <n v="2"/>
    <s v="OK"/>
    <s v="JITU"/>
    <x v="24"/>
    <m/>
  </r>
  <r>
    <n v="610"/>
    <s v="45406OD04Q41182"/>
    <x v="21"/>
    <x v="609"/>
    <n v="312214"/>
    <n v="3263"/>
    <x v="8"/>
    <n v="53.78"/>
    <n v="16.96"/>
    <n v="36.82"/>
    <n v="36.06"/>
    <x v="22"/>
    <n v="0.75999999999999801"/>
    <n v="2"/>
    <s v="OK"/>
    <s v="JITU"/>
    <x v="26"/>
    <m/>
  </r>
  <r>
    <n v="611"/>
    <s v="45406OD34S61372"/>
    <x v="21"/>
    <x v="610"/>
    <n v="312214"/>
    <n v="3266"/>
    <x v="9"/>
    <n v="58.08"/>
    <n v="17.52"/>
    <n v="40.56"/>
    <n v="39.92"/>
    <x v="22"/>
    <n v="0.64000000000000057"/>
    <n v="2"/>
    <s v="OK"/>
    <s v="JITU"/>
    <x v="20"/>
    <m/>
  </r>
  <r>
    <n v="612"/>
    <s v="45407OD34S26681"/>
    <x v="22"/>
    <x v="611"/>
    <n v="312214"/>
    <n v="3283"/>
    <x v="1"/>
    <n v="55.26"/>
    <n v="16.899999999999999"/>
    <n v="38.36"/>
    <n v="37.22"/>
    <x v="22"/>
    <n v="1.1400000000000006"/>
    <n v="1"/>
    <s v="OK"/>
    <s v="SRIKANT"/>
    <x v="1"/>
    <m/>
  </r>
  <r>
    <n v="613"/>
    <s v="45407OD34S26271"/>
    <x v="22"/>
    <x v="612"/>
    <n v="312214"/>
    <n v="3286"/>
    <x v="18"/>
    <n v="55.64"/>
    <n v="17.16"/>
    <n v="38.480000000000004"/>
    <n v="38.06"/>
    <x v="22"/>
    <n v="0.42000000000000171"/>
    <n v="1"/>
    <s v="OK"/>
    <s v="SRIKANT"/>
    <x v="0"/>
    <m/>
  </r>
  <r>
    <n v="614"/>
    <s v="45407OD04Q41701"/>
    <x v="22"/>
    <x v="613"/>
    <n v="312214"/>
    <n v="3297"/>
    <x v="13"/>
    <n v="34"/>
    <n v="10.46"/>
    <n v="23.54"/>
    <n v="23.4"/>
    <x v="22"/>
    <n v="0.14000000000000057"/>
    <n v="1"/>
    <s v="OK"/>
    <s v="SRIKANT"/>
    <x v="25"/>
    <m/>
  </r>
  <r>
    <n v="615"/>
    <s v="45407OD04Q41281"/>
    <x v="22"/>
    <x v="614"/>
    <n v="312214"/>
    <n v="3298"/>
    <x v="15"/>
    <n v="33.58"/>
    <n v="10.44"/>
    <n v="23.14"/>
    <n v="23"/>
    <x v="22"/>
    <n v="0.14000000000000057"/>
    <n v="1"/>
    <s v="OK"/>
    <s v="SRIKANT"/>
    <x v="17"/>
    <m/>
  </r>
  <r>
    <n v="616"/>
    <s v="45407OD04Q41371"/>
    <x v="22"/>
    <x v="615"/>
    <n v="312214"/>
    <n v="3304"/>
    <x v="19"/>
    <n v="35.840000000000003"/>
    <n v="10.42"/>
    <n v="25.42"/>
    <n v="25.42"/>
    <x v="22"/>
    <n v="0"/>
    <n v="1"/>
    <s v="OK"/>
    <s v="SRIKANT"/>
    <x v="22"/>
    <m/>
  </r>
  <r>
    <n v="617"/>
    <s v="45407OD34S26151"/>
    <x v="22"/>
    <x v="616"/>
    <n v="312214"/>
    <n v="3310"/>
    <x v="11"/>
    <n v="53.78"/>
    <n v="17.12"/>
    <n v="36.659999999999997"/>
    <n v="36.24"/>
    <x v="22"/>
    <n v="0.4199999999999946"/>
    <n v="1"/>
    <s v="OK"/>
    <s v="SRIKANT"/>
    <x v="15"/>
    <m/>
  </r>
  <r>
    <n v="618"/>
    <s v="45407OD04Q41441"/>
    <x v="22"/>
    <x v="617"/>
    <n v="312214"/>
    <n v="3311"/>
    <x v="4"/>
    <n v="34.08"/>
    <n v="10.54"/>
    <n v="23.54"/>
    <n v="23.08"/>
    <x v="22"/>
    <n v="0.46000000000000085"/>
    <n v="1"/>
    <s v="OK"/>
    <s v="SRIKANT"/>
    <x v="4"/>
    <m/>
  </r>
  <r>
    <n v="619"/>
    <s v="45407OD04Q41551"/>
    <x v="22"/>
    <x v="618"/>
    <n v="312214"/>
    <n v="3313"/>
    <x v="2"/>
    <n v="53.66"/>
    <n v="17.34"/>
    <n v="36.319999999999993"/>
    <n v="35.26"/>
    <x v="22"/>
    <n v="1.0599999999999952"/>
    <n v="1"/>
    <s v="OK"/>
    <s v="SRIKANT"/>
    <x v="23"/>
    <m/>
  </r>
  <r>
    <n v="620"/>
    <s v="45407OD04Q41731"/>
    <x v="22"/>
    <x v="619"/>
    <n v="312214"/>
    <n v="3318"/>
    <x v="17"/>
    <n v="31.3"/>
    <n v="10.36"/>
    <n v="20.94"/>
    <n v="20.7"/>
    <x v="22"/>
    <n v="0.24000000000000199"/>
    <n v="1"/>
    <s v="OK"/>
    <s v="SRIKANT"/>
    <x v="24"/>
    <m/>
  </r>
  <r>
    <n v="621"/>
    <s v="45407OD04Q41181"/>
    <x v="22"/>
    <x v="620"/>
    <n v="312214"/>
    <n v="3316"/>
    <x v="8"/>
    <n v="53.14"/>
    <n v="16.920000000000002"/>
    <n v="36.22"/>
    <n v="35.44"/>
    <x v="22"/>
    <n v="0.78000000000000114"/>
    <n v="1"/>
    <s v="OK"/>
    <s v="SRIKANT"/>
    <x v="16"/>
    <m/>
  </r>
  <r>
    <n v="622"/>
    <s v="45407OD34S61391"/>
    <x v="22"/>
    <x v="621"/>
    <n v="312214"/>
    <n v="3328"/>
    <x v="16"/>
    <n v="51.62"/>
    <n v="17.100000000000001"/>
    <n v="34.519999999999996"/>
    <n v="33.479999999999997"/>
    <x v="22"/>
    <n v="1.0399999999999991"/>
    <n v="1"/>
    <s v="OK"/>
    <s v="SRIKANT"/>
    <x v="13"/>
    <m/>
  </r>
  <r>
    <n v="623"/>
    <s v="45407OD34S26682"/>
    <x v="22"/>
    <x v="622"/>
    <n v="312214"/>
    <n v="3357"/>
    <x v="1"/>
    <n v="52.64"/>
    <n v="17.02"/>
    <n v="35.620000000000005"/>
    <n v="35.28"/>
    <x v="22"/>
    <n v="0.34000000000000341"/>
    <n v="2"/>
    <s v="OK"/>
    <s v="SRIKANT"/>
    <x v="1"/>
    <m/>
  </r>
  <r>
    <n v="624"/>
    <s v="45407OD34S26272"/>
    <x v="22"/>
    <x v="623"/>
    <n v="312214"/>
    <n v="3361"/>
    <x v="18"/>
    <n v="53.18"/>
    <n v="17.100000000000001"/>
    <n v="36.08"/>
    <n v="35.04"/>
    <x v="22"/>
    <n v="1.0399999999999991"/>
    <n v="2"/>
    <s v="OK"/>
    <s v="SRIKANT"/>
    <x v="0"/>
    <m/>
  </r>
  <r>
    <n v="625"/>
    <s v="45407OD34S61371"/>
    <x v="22"/>
    <x v="624"/>
    <n v="312214"/>
    <n v="3389"/>
    <x v="9"/>
    <n v="55.58"/>
    <n v="17.52"/>
    <n v="38.06"/>
    <n v="37.799999999999997"/>
    <x v="22"/>
    <n v="0.26000000000000512"/>
    <n v="1"/>
    <s v="OK"/>
    <s v="SRIKANT"/>
    <x v="27"/>
    <m/>
  </r>
  <r>
    <n v="626"/>
    <s v="45407OD04Q67881"/>
    <x v="22"/>
    <x v="625"/>
    <n v="312214"/>
    <n v="3400"/>
    <x v="5"/>
    <n v="51.58"/>
    <n v="17.2"/>
    <n v="34.379999999999995"/>
    <n v="33.82"/>
    <x v="22"/>
    <n v="0.55999999999999517"/>
    <n v="1"/>
    <s v="OK"/>
    <s v="SRIKANT"/>
    <x v="26"/>
    <m/>
  </r>
  <r>
    <n v="627"/>
    <s v="45407OD04Q41282"/>
    <x v="22"/>
    <x v="626"/>
    <n v="312214"/>
    <n v="3419"/>
    <x v="15"/>
    <n v="30.76"/>
    <n v="10.44"/>
    <n v="20.32"/>
    <n v="20.16"/>
    <x v="22"/>
    <n v="0.16000000000000014"/>
    <n v="2"/>
    <s v="OK"/>
    <s v="SRIKANT"/>
    <x v="17"/>
    <m/>
  </r>
  <r>
    <n v="628"/>
    <s v="45407OD34S26152"/>
    <x v="22"/>
    <x v="627"/>
    <n v="312214"/>
    <n v="3421"/>
    <x v="11"/>
    <n v="56.82"/>
    <n v="17.12"/>
    <n v="39.700000000000003"/>
    <n v="39.04"/>
    <x v="22"/>
    <n v="0.66000000000000369"/>
    <n v="2"/>
    <s v="OK"/>
    <s v="SRIKANT"/>
    <x v="15"/>
    <m/>
  </r>
  <r>
    <n v="629"/>
    <s v="45407OD04Q41442"/>
    <x v="22"/>
    <x v="628"/>
    <n v="312214"/>
    <n v="3422"/>
    <x v="4"/>
    <n v="34.64"/>
    <n v="10.54"/>
    <n v="24.1"/>
    <n v="23.88"/>
    <x v="22"/>
    <n v="0.22000000000000242"/>
    <n v="2"/>
    <s v="OK"/>
    <s v="SRIKANT"/>
    <x v="4"/>
    <m/>
  </r>
  <r>
    <n v="630"/>
    <s v="45407OD04Q41552"/>
    <x v="22"/>
    <x v="629"/>
    <n v="312214"/>
    <n v="3425"/>
    <x v="2"/>
    <n v="56.62"/>
    <n v="17.34"/>
    <n v="39.28"/>
    <n v="38.799999999999997"/>
    <x v="22"/>
    <n v="0.48000000000000398"/>
    <n v="2"/>
    <s v="OK"/>
    <s v="SRIKANT"/>
    <x v="23"/>
    <m/>
  </r>
  <r>
    <n v="631"/>
    <s v="45407OD04Q41182"/>
    <x v="22"/>
    <x v="630"/>
    <n v="312214"/>
    <n v="3424"/>
    <x v="8"/>
    <n v="54.1"/>
    <n v="16.88"/>
    <n v="37.22"/>
    <n v="36.86"/>
    <x v="22"/>
    <n v="0.35999999999999943"/>
    <n v="2"/>
    <s v="OK"/>
    <s v="SRIKANT"/>
    <x v="16"/>
    <m/>
  </r>
  <r>
    <n v="632"/>
    <s v="45407OD04Q41372"/>
    <x v="22"/>
    <x v="631"/>
    <n v="312214"/>
    <n v="3439"/>
    <x v="19"/>
    <n v="36.44"/>
    <n v="10.34"/>
    <n v="26.099999999999998"/>
    <n v="25.74"/>
    <x v="22"/>
    <n v="0.35999999999999943"/>
    <n v="2"/>
    <s v="OK"/>
    <s v="SRIKANT"/>
    <x v="22"/>
    <m/>
  </r>
  <r>
    <n v="633"/>
    <s v="45407OD04Q41732"/>
    <x v="22"/>
    <x v="632"/>
    <n v="312214"/>
    <n v="3442"/>
    <x v="17"/>
    <n v="34.380000000000003"/>
    <n v="10.3"/>
    <n v="24.080000000000002"/>
    <n v="23.94"/>
    <x v="23"/>
    <n v="0.14000000000000057"/>
    <n v="2"/>
    <s v="OK"/>
    <s v="SRIKANT"/>
    <x v="24"/>
    <m/>
  </r>
  <r>
    <n v="634"/>
    <s v="45407OD34S26661"/>
    <x v="22"/>
    <x v="633"/>
    <n v="312214"/>
    <n v="3443"/>
    <x v="14"/>
    <n v="57.88"/>
    <n v="17.600000000000001"/>
    <n v="40.28"/>
    <n v="39.880000000000003"/>
    <x v="23"/>
    <n v="0.39999999999999858"/>
    <n v="1"/>
    <s v="OK"/>
    <s v="SRIKANT"/>
    <x v="28"/>
    <m/>
  </r>
  <r>
    <n v="635"/>
    <s v="45408OD34S26681"/>
    <x v="23"/>
    <x v="634"/>
    <n v="312214"/>
    <n v="3459"/>
    <x v="1"/>
    <n v="52.9"/>
    <n v="16.920000000000002"/>
    <n v="35.979999999999997"/>
    <n v="35.6"/>
    <x v="23"/>
    <n v="0.37999999999999545"/>
    <n v="1"/>
    <s v="OK"/>
    <s v="SRIKANT"/>
    <x v="1"/>
    <m/>
  </r>
  <r>
    <n v="636"/>
    <s v="45408OD34S26271"/>
    <x v="23"/>
    <x v="635"/>
    <n v="312214"/>
    <n v="3466"/>
    <x v="18"/>
    <n v="54.12"/>
    <n v="17.16"/>
    <n v="36.959999999999994"/>
    <n v="36.54"/>
    <x v="23"/>
    <n v="0.4199999999999946"/>
    <n v="1"/>
    <s v="OK"/>
    <s v="SRIKANT"/>
    <x v="0"/>
    <m/>
  </r>
  <r>
    <n v="637"/>
    <s v="45408OD04Q41371"/>
    <x v="23"/>
    <x v="636"/>
    <n v="312214"/>
    <n v="3479"/>
    <x v="19"/>
    <n v="32.340000000000003"/>
    <n v="10.4"/>
    <n v="21.940000000000005"/>
    <n v="21.94"/>
    <x v="23"/>
    <n v="0"/>
    <n v="1"/>
    <s v="OK"/>
    <s v="SRIKANT"/>
    <x v="22"/>
    <m/>
  </r>
  <r>
    <n v="638"/>
    <s v="45408OD04Q41551"/>
    <x v="23"/>
    <x v="637"/>
    <n v="312214"/>
    <n v="3483"/>
    <x v="2"/>
    <n v="53.72"/>
    <n v="17.34"/>
    <n v="36.379999999999995"/>
    <n v="36.08"/>
    <x v="23"/>
    <n v="0.29999999999999716"/>
    <n v="1"/>
    <s v="OK"/>
    <s v="SRIKANT"/>
    <x v="23"/>
    <m/>
  </r>
  <r>
    <n v="639"/>
    <s v="45408OD04Q41181"/>
    <x v="23"/>
    <x v="638"/>
    <n v="312214"/>
    <n v="3487"/>
    <x v="8"/>
    <n v="53.22"/>
    <n v="16.920000000000002"/>
    <n v="36.299999999999997"/>
    <n v="35.86"/>
    <x v="23"/>
    <n v="0.43999999999999773"/>
    <n v="1"/>
    <s v="OK"/>
    <s v="SRIKANT"/>
    <x v="16"/>
    <m/>
  </r>
  <r>
    <n v="640"/>
    <s v="45408OD04Q67881"/>
    <x v="23"/>
    <x v="639"/>
    <n v="312214"/>
    <n v="3490"/>
    <x v="5"/>
    <n v="56.44"/>
    <n v="17.3"/>
    <n v="39.14"/>
    <n v="38.840000000000003"/>
    <x v="23"/>
    <n v="0.29999999999999716"/>
    <n v="1"/>
    <s v="OK"/>
    <s v="SRIKANT"/>
    <x v="8"/>
    <m/>
  </r>
  <r>
    <n v="641"/>
    <s v="45408OD34S26661"/>
    <x v="23"/>
    <x v="640"/>
    <n v="312214"/>
    <n v="3488"/>
    <x v="14"/>
    <n v="54.42"/>
    <n v="17.52"/>
    <n v="36.900000000000006"/>
    <n v="36.26"/>
    <x v="23"/>
    <n v="0.64000000000000767"/>
    <n v="1"/>
    <s v="OK"/>
    <s v="SRIKANT"/>
    <x v="28"/>
    <m/>
  </r>
  <r>
    <n v="642"/>
    <s v="45408OD34S26151"/>
    <x v="23"/>
    <x v="641"/>
    <n v="312214"/>
    <n v="3494"/>
    <x v="11"/>
    <n v="53.72"/>
    <n v="17.100000000000001"/>
    <n v="36.619999999999997"/>
    <n v="36.200000000000003"/>
    <x v="23"/>
    <n v="0.4199999999999946"/>
    <n v="1"/>
    <s v="OK"/>
    <s v="SRIKANT"/>
    <x v="15"/>
    <m/>
  </r>
  <r>
    <n v="643"/>
    <s v="45408OD04Q41281"/>
    <x v="23"/>
    <x v="642"/>
    <n v="312214"/>
    <n v="3493"/>
    <x v="15"/>
    <n v="35.9"/>
    <n v="10.38"/>
    <n v="25.519999999999996"/>
    <n v="25.52"/>
    <x v="23"/>
    <n v="0"/>
    <n v="1"/>
    <s v="OK"/>
    <s v="SRIKANT"/>
    <x v="17"/>
    <m/>
  </r>
  <r>
    <n v="644"/>
    <s v="45408OD04Q41441"/>
    <x v="23"/>
    <x v="643"/>
    <n v="312214"/>
    <n v="3500"/>
    <x v="4"/>
    <n v="34.619999999999997"/>
    <n v="10.52"/>
    <n v="24.099999999999998"/>
    <n v="24"/>
    <x v="23"/>
    <n v="9.9999999999997868E-2"/>
    <n v="1"/>
    <s v="OK"/>
    <s v="SRIKANT"/>
    <x v="4"/>
    <m/>
  </r>
  <r>
    <n v="645"/>
    <s v="45408OD34S61371"/>
    <x v="23"/>
    <x v="644"/>
    <n v="312214"/>
    <n v="3513"/>
    <x v="9"/>
    <n v="54.94"/>
    <n v="17.5"/>
    <n v="37.44"/>
    <n v="37.44"/>
    <x v="23"/>
    <n v="0"/>
    <n v="1"/>
    <s v="OK"/>
    <s v="SRIKANT"/>
    <x v="20"/>
    <m/>
  </r>
  <r>
    <n v="646"/>
    <s v="45408OD04Q41731"/>
    <x v="23"/>
    <x v="645"/>
    <n v="312214"/>
    <n v="3520"/>
    <x v="17"/>
    <n v="33.74"/>
    <n v="10.24"/>
    <n v="23.5"/>
    <n v="23.32"/>
    <x v="23"/>
    <n v="0.17999999999999972"/>
    <n v="1"/>
    <s v="OK"/>
    <s v="SRIKANT"/>
    <x v="12"/>
    <m/>
  </r>
  <r>
    <n v="647"/>
    <s v="45408OD04Q41701"/>
    <x v="23"/>
    <x v="646"/>
    <n v="312214"/>
    <n v="3544"/>
    <x v="13"/>
    <n v="33.6"/>
    <n v="10.38"/>
    <n v="23.22"/>
    <n v="22.84"/>
    <x v="23"/>
    <n v="0.37999999999999901"/>
    <n v="1"/>
    <s v="OK"/>
    <s v="SRIKANT"/>
    <x v="19"/>
    <m/>
  </r>
  <r>
    <n v="648"/>
    <s v="45408OD34S65081"/>
    <x v="23"/>
    <x v="647"/>
    <n v="312214"/>
    <n v="3603"/>
    <x v="20"/>
    <n v="53.08"/>
    <n v="17.34"/>
    <n v="35.739999999999995"/>
    <n v="34.9"/>
    <x v="24"/>
    <n v="0.83999999999999631"/>
    <n v="1"/>
    <s v="OK"/>
    <s v="SRIKANT"/>
    <x v="6"/>
    <m/>
  </r>
  <r>
    <n v="649"/>
    <s v="45408OD04Q41552"/>
    <x v="23"/>
    <x v="648"/>
    <n v="312214"/>
    <n v="3604"/>
    <x v="2"/>
    <n v="54.5"/>
    <n v="17.34"/>
    <n v="37.159999999999997"/>
    <n v="36.74"/>
    <x v="23"/>
    <n v="0.4199999999999946"/>
    <n v="2"/>
    <s v="OK"/>
    <s v="SRIKANT"/>
    <x v="23"/>
    <m/>
  </r>
  <r>
    <n v="650"/>
    <s v="45408OD04Q41372"/>
    <x v="23"/>
    <x v="649"/>
    <n v="312214"/>
    <n v="3605"/>
    <x v="19"/>
    <n v="32.74"/>
    <n v="10.32"/>
    <n v="22.42"/>
    <n v="22.22"/>
    <x v="23"/>
    <n v="0.20000000000000284"/>
    <n v="2"/>
    <s v="OK"/>
    <s v="SRIKANT"/>
    <x v="22"/>
    <m/>
  </r>
  <r>
    <n v="651"/>
    <s v="45408OD04Q41182"/>
    <x v="23"/>
    <x v="650"/>
    <n v="312214"/>
    <n v="3611"/>
    <x v="8"/>
    <n v="54.18"/>
    <n v="16.84"/>
    <n v="37.340000000000003"/>
    <n v="36.880000000000003"/>
    <x v="23"/>
    <n v="0.46000000000000085"/>
    <n v="2"/>
    <s v="OK"/>
    <s v="SRIKANT"/>
    <x v="16"/>
    <m/>
  </r>
  <r>
    <n v="652"/>
    <s v="45408OD34S26272"/>
    <x v="23"/>
    <x v="651"/>
    <n v="312214"/>
    <n v="3609"/>
    <x v="18"/>
    <n v="53"/>
    <n v="17.12"/>
    <n v="35.879999999999995"/>
    <n v="35.32"/>
    <x v="23"/>
    <n v="0.55999999999999517"/>
    <n v="2"/>
    <s v="OK"/>
    <s v="SRIKANT"/>
    <x v="0"/>
    <m/>
  </r>
  <r>
    <n v="653"/>
    <s v="45408OD34S26682"/>
    <x v="23"/>
    <x v="652"/>
    <n v="312214"/>
    <n v="3607"/>
    <x v="1"/>
    <n v="51.4"/>
    <n v="16.940000000000001"/>
    <n v="34.459999999999994"/>
    <n v="34.380000000000003"/>
    <x v="23"/>
    <n v="7.9999999999991189E-2"/>
    <n v="2"/>
    <s v="OK"/>
    <s v="SRIKANT"/>
    <x v="1"/>
    <n v="264"/>
  </r>
  <r>
    <n v="654"/>
    <s v="45408OD04Q41282"/>
    <x v="23"/>
    <x v="653"/>
    <n v="312214"/>
    <n v="3624"/>
    <x v="15"/>
    <n v="32.479999999999997"/>
    <n v="10.36"/>
    <n v="22.119999999999997"/>
    <n v="21.74"/>
    <x v="24"/>
    <n v="0.37999999999999901"/>
    <n v="2"/>
    <s v="OK"/>
    <s v="SRIKANT"/>
    <x v="17"/>
    <m/>
  </r>
  <r>
    <n v="655"/>
    <s v="45408OD34S26152"/>
    <x v="23"/>
    <x v="654"/>
    <n v="312214"/>
    <n v="3630"/>
    <x v="11"/>
    <n v="53.1"/>
    <n v="17.079999999999998"/>
    <n v="36.020000000000003"/>
    <n v="35.6"/>
    <x v="24"/>
    <n v="0.42000000000000171"/>
    <n v="2"/>
    <s v="OK"/>
    <s v="SRIKANT"/>
    <x v="15"/>
    <n v="261"/>
  </r>
  <r>
    <n v="656"/>
    <s v="45408OD04Q41732"/>
    <x v="23"/>
    <x v="655"/>
    <n v="312214"/>
    <n v="3627"/>
    <x v="17"/>
    <n v="32.56"/>
    <n v="10.199999999999999"/>
    <n v="22.360000000000003"/>
    <n v="22.04"/>
    <x v="24"/>
    <n v="0.32000000000000384"/>
    <n v="2"/>
    <s v="OK"/>
    <s v="SRIKANT"/>
    <x v="12"/>
    <m/>
  </r>
  <r>
    <n v="657"/>
    <s v="45408OD04Q67882"/>
    <x v="23"/>
    <x v="656"/>
    <n v="312214"/>
    <n v="3631"/>
    <x v="5"/>
    <n v="53.72"/>
    <n v="17.22"/>
    <n v="36.5"/>
    <n v="35.979999999999997"/>
    <x v="24"/>
    <n v="0.52000000000000313"/>
    <n v="2"/>
    <s v="OK"/>
    <s v="SRIKANT"/>
    <x v="8"/>
    <m/>
  </r>
  <r>
    <n v="658"/>
    <s v="45408OD34S61372"/>
    <x v="23"/>
    <x v="657"/>
    <n v="312214"/>
    <n v="3634"/>
    <x v="9"/>
    <n v="57.86"/>
    <n v="17.46"/>
    <n v="40.4"/>
    <n v="40"/>
    <x v="24"/>
    <n v="0.39999999999999858"/>
    <n v="2"/>
    <s v="OK"/>
    <s v="SRIKANT"/>
    <x v="20"/>
    <n v="228"/>
  </r>
  <r>
    <n v="659"/>
    <s v="45409OD04Q41281"/>
    <x v="24"/>
    <x v="658"/>
    <n v="312214"/>
    <n v="3654"/>
    <x v="15"/>
    <n v="34.479999999999997"/>
    <n v="10.4"/>
    <n v="24.08"/>
    <n v="23.82"/>
    <x v="24"/>
    <n v="0.25999999999999801"/>
    <n v="1"/>
    <s v="OK"/>
    <s v="SRIKANT"/>
    <x v="17"/>
    <n v="139"/>
  </r>
  <r>
    <n v="660"/>
    <s v="45409OD04Q41371"/>
    <x v="24"/>
    <x v="659"/>
    <n v="312214"/>
    <n v="3681"/>
    <x v="19"/>
    <n v="32.28"/>
    <n v="10.36"/>
    <n v="21.92"/>
    <n v="21.92"/>
    <x v="24"/>
    <n v="0"/>
    <n v="1"/>
    <s v="OK"/>
    <s v="SRIKANT"/>
    <x v="22"/>
    <m/>
  </r>
  <r>
    <n v="661"/>
    <s v="45409OD04Q41181"/>
    <x v="24"/>
    <x v="660"/>
    <n v="312214"/>
    <n v="3674"/>
    <x v="8"/>
    <n v="52.74"/>
    <n v="16.920000000000002"/>
    <n v="35.82"/>
    <n v="35.82"/>
    <x v="24"/>
    <n v="0"/>
    <n v="1"/>
    <s v="OK"/>
    <s v="SRIKANT"/>
    <x v="2"/>
    <m/>
  </r>
  <r>
    <n v="662"/>
    <s v="45409OD04Q41441"/>
    <x v="24"/>
    <x v="661"/>
    <n v="312214"/>
    <n v="3675"/>
    <x v="4"/>
    <n v="33.979999999999997"/>
    <n v="10.5"/>
    <n v="23.479999999999997"/>
    <n v="23.48"/>
    <x v="24"/>
    <n v="0"/>
    <n v="1"/>
    <s v="OK"/>
    <s v="SRIKANT"/>
    <x v="4"/>
    <m/>
  </r>
  <r>
    <n v="663"/>
    <s v="45409OD04Q41731"/>
    <x v="24"/>
    <x v="662"/>
    <n v="312214"/>
    <n v="3683"/>
    <x v="17"/>
    <n v="34.46"/>
    <n v="10.26"/>
    <n v="24.200000000000003"/>
    <n v="23.88"/>
    <x v="24"/>
    <n v="0.32000000000000384"/>
    <n v="1"/>
    <s v="OK"/>
    <s v="SRIKANT"/>
    <x v="12"/>
    <n v="126"/>
  </r>
  <r>
    <n v="664"/>
    <s v="45409OD04Q41781"/>
    <x v="24"/>
    <x v="663"/>
    <n v="312214"/>
    <n v="3682"/>
    <x v="7"/>
    <n v="54.56"/>
    <n v="17.3"/>
    <n v="37.260000000000005"/>
    <n v="37"/>
    <x v="24"/>
    <n v="0.26000000000000512"/>
    <n v="1"/>
    <s v="OK"/>
    <s v="SRIKANT"/>
    <x v="7"/>
    <m/>
  </r>
  <r>
    <n v="665"/>
    <s v="45409OD04Q41551"/>
    <x v="24"/>
    <x v="664"/>
    <n v="312214"/>
    <n v="3696"/>
    <x v="2"/>
    <n v="53"/>
    <n v="17.28"/>
    <n v="35.72"/>
    <n v="35.46"/>
    <x v="24"/>
    <n v="0.25999999999999801"/>
    <n v="1"/>
    <s v="OK"/>
    <s v="SRIKANT"/>
    <x v="23"/>
    <m/>
  </r>
  <r>
    <n v="666"/>
    <s v="45409OD34S26151"/>
    <x v="24"/>
    <x v="665"/>
    <n v="312214"/>
    <n v="3699"/>
    <x v="11"/>
    <n v="53"/>
    <n v="17.2"/>
    <n v="35.799999999999997"/>
    <n v="34.78"/>
    <x v="24"/>
    <n v="1.019999999999996"/>
    <n v="1"/>
    <s v="OK"/>
    <s v="SRIKANT"/>
    <x v="27"/>
    <m/>
  </r>
  <r>
    <n v="667"/>
    <s v="45409OD04Q67881"/>
    <x v="24"/>
    <x v="666"/>
    <n v="312214"/>
    <n v="3701"/>
    <x v="5"/>
    <n v="53.36"/>
    <n v="17.14"/>
    <n v="36.22"/>
    <n v="35.42"/>
    <x v="24"/>
    <n v="0.79999999999999716"/>
    <n v="1"/>
    <s v="OK"/>
    <s v="SRIKANT"/>
    <x v="8"/>
    <m/>
  </r>
  <r>
    <n v="668"/>
    <s v="45409OD34S61371"/>
    <x v="24"/>
    <x v="667"/>
    <n v="312214"/>
    <n v="3700"/>
    <x v="9"/>
    <n v="52.48"/>
    <n v="17.68"/>
    <n v="34.799999999999997"/>
    <n v="34.5"/>
    <x v="24"/>
    <n v="0.29999999999999716"/>
    <n v="1"/>
    <s v="OK"/>
    <s v="SRIKANT"/>
    <x v="20"/>
    <m/>
  </r>
  <r>
    <n v="669"/>
    <s v="45409OD34S26271"/>
    <x v="24"/>
    <x v="668"/>
    <n v="312214"/>
    <n v="3731"/>
    <x v="18"/>
    <n v="55.42"/>
    <n v="17.02"/>
    <n v="38.400000000000006"/>
    <n v="37.86"/>
    <x v="24"/>
    <n v="0.54000000000000625"/>
    <n v="1"/>
    <s v="OK"/>
    <s v="SRIKANT"/>
    <x v="0"/>
    <m/>
  </r>
  <r>
    <n v="670"/>
    <s v="45409OD04Q41701"/>
    <x v="24"/>
    <x v="669"/>
    <n v="312214"/>
    <n v="3739"/>
    <x v="13"/>
    <n v="30.76"/>
    <n v="10.42"/>
    <n v="20.340000000000003"/>
    <n v="20.12"/>
    <x v="24"/>
    <n v="0.22000000000000242"/>
    <n v="1"/>
    <s v="OK"/>
    <s v="SRIKANT"/>
    <x v="19"/>
    <m/>
  </r>
  <r>
    <n v="671"/>
    <s v="45409OD34S65081"/>
    <x v="24"/>
    <x v="670"/>
    <n v="312214"/>
    <n v="3768"/>
    <x v="20"/>
    <n v="54.74"/>
    <n v="17.32"/>
    <n v="37.42"/>
    <n v="37.020000000000003"/>
    <x v="24"/>
    <n v="0.39999999999999858"/>
    <n v="1"/>
    <s v="OK"/>
    <s v="SRIKANT"/>
    <x v="6"/>
    <m/>
  </r>
  <r>
    <n v="672"/>
    <s v="45409OD34S26661"/>
    <x v="24"/>
    <x v="671"/>
    <n v="312214"/>
    <n v="3757"/>
    <x v="14"/>
    <n v="53.62"/>
    <n v="17.5"/>
    <n v="36.119999999999997"/>
    <n v="35.64"/>
    <x v="24"/>
    <n v="0.47999999999999687"/>
    <n v="1"/>
    <s v="OK"/>
    <s v="SRIKANT"/>
    <x v="28"/>
    <m/>
  </r>
  <r>
    <n v="673"/>
    <s v="45409OD04Q41282"/>
    <x v="24"/>
    <x v="672"/>
    <n v="312214"/>
    <n v="3795"/>
    <x v="15"/>
    <n v="33.42"/>
    <n v="10.48"/>
    <n v="22.94"/>
    <n v="22.56"/>
    <x v="24"/>
    <n v="0.38000000000000256"/>
    <n v="2"/>
    <s v="OK"/>
    <s v="SRIKANT"/>
    <x v="17"/>
    <m/>
  </r>
  <r>
    <n v="674"/>
    <s v="45409OD04Q41182"/>
    <x v="24"/>
    <x v="673"/>
    <n v="312214"/>
    <n v="3802"/>
    <x v="8"/>
    <n v="53.32"/>
    <n v="16.86"/>
    <n v="36.46"/>
    <n v="36.04"/>
    <x v="24"/>
    <n v="0.42000000000000171"/>
    <n v="2"/>
    <s v="OK"/>
    <s v="SRIKANT"/>
    <x v="2"/>
    <m/>
  </r>
  <r>
    <n v="675"/>
    <s v="45409OD04Q41442"/>
    <x v="24"/>
    <x v="674"/>
    <n v="312214"/>
    <n v="3805"/>
    <x v="4"/>
    <n v="33.700000000000003"/>
    <n v="10.46"/>
    <n v="23.240000000000002"/>
    <n v="23.02"/>
    <x v="24"/>
    <n v="0.22000000000000242"/>
    <n v="2"/>
    <s v="OK"/>
    <s v="SRIKANT"/>
    <x v="4"/>
    <m/>
  </r>
  <r>
    <n v="676"/>
    <s v="45409OD04Q41372"/>
    <x v="24"/>
    <x v="675"/>
    <n v="312214"/>
    <n v="3803"/>
    <x v="19"/>
    <n v="34.020000000000003"/>
    <n v="10.3"/>
    <n v="23.720000000000002"/>
    <n v="23.46"/>
    <x v="24"/>
    <n v="0.26000000000000156"/>
    <n v="2"/>
    <s v="OK"/>
    <s v="SRIKANT"/>
    <x v="22"/>
    <m/>
  </r>
  <r>
    <n v="677"/>
    <s v="45409OD04Q41552"/>
    <x v="24"/>
    <x v="676"/>
    <n v="312214"/>
    <n v="3806"/>
    <x v="2"/>
    <n v="52.84"/>
    <n v="17.3"/>
    <n v="35.540000000000006"/>
    <n v="35.020000000000003"/>
    <x v="24"/>
    <n v="0.52000000000000313"/>
    <n v="2"/>
    <s v="OK"/>
    <s v="SRIKANT"/>
    <x v="23"/>
    <m/>
  </r>
  <r>
    <n v="678"/>
    <s v="45409OD34S26681"/>
    <x v="24"/>
    <x v="677"/>
    <n v="312214"/>
    <n v="3813"/>
    <x v="1"/>
    <n v="55.16"/>
    <n v="17.059999999999999"/>
    <n v="38.099999999999994"/>
    <n v="37.700000000000003"/>
    <x v="24"/>
    <n v="0.39999999999999147"/>
    <n v="1"/>
    <s v="OK"/>
    <s v="SRIKANT"/>
    <x v="1"/>
    <m/>
  </r>
  <r>
    <n v="679"/>
    <s v="45409OD04Q41732"/>
    <x v="24"/>
    <x v="678"/>
    <n v="312214"/>
    <n v="3812"/>
    <x v="17"/>
    <n v="34.6"/>
    <n v="10.34"/>
    <n v="24.26"/>
    <n v="24.04"/>
    <x v="24"/>
    <n v="0.22000000000000242"/>
    <n v="2"/>
    <s v="OK"/>
    <s v="SRIKANT"/>
    <x v="12"/>
    <m/>
  </r>
  <r>
    <n v="680"/>
    <s v="45410OD34S26271"/>
    <x v="25"/>
    <x v="679"/>
    <n v="312214"/>
    <n v="3830"/>
    <x v="18"/>
    <n v="56.56"/>
    <n v="17.059999999999999"/>
    <n v="39.5"/>
    <n v="39.14"/>
    <x v="25"/>
    <n v="0.35999999999999943"/>
    <n v="1"/>
    <s v="OK"/>
    <s v="SRIKANT"/>
    <x v="0"/>
    <m/>
  </r>
  <r>
    <n v="681"/>
    <s v="45410OD34S26661"/>
    <x v="25"/>
    <x v="680"/>
    <n v="312214"/>
    <n v="3831"/>
    <x v="14"/>
    <n v="57"/>
    <n v="17.46"/>
    <n v="39.54"/>
    <n v="38.479999999999997"/>
    <x v="25"/>
    <n v="1.0600000000000023"/>
    <n v="1"/>
    <s v="OK"/>
    <s v="SRIKANT"/>
    <x v="28"/>
    <m/>
  </r>
  <r>
    <n v="682"/>
    <s v="45410OD34S26681"/>
    <x v="25"/>
    <x v="681"/>
    <n v="312214"/>
    <n v="3843"/>
    <x v="1"/>
    <n v="53.98"/>
    <n v="17.079999999999998"/>
    <n v="36.9"/>
    <n v="36.68"/>
    <x v="25"/>
    <n v="0.21999999999999886"/>
    <n v="1"/>
    <s v="OK"/>
    <s v="SRIKANT"/>
    <x v="1"/>
    <m/>
  </r>
  <r>
    <n v="683"/>
    <s v="45410OD04Q41551"/>
    <x v="25"/>
    <x v="682"/>
    <n v="312214"/>
    <n v="3850"/>
    <x v="2"/>
    <n v="52.72"/>
    <n v="17.260000000000002"/>
    <n v="35.459999999999994"/>
    <n v="35.200000000000003"/>
    <x v="25"/>
    <n v="0.25999999999999091"/>
    <n v="1"/>
    <s v="OK"/>
    <s v="SRIKANT"/>
    <x v="2"/>
    <m/>
  </r>
  <r>
    <n v="684"/>
    <s v="45410OD04Q41731"/>
    <x v="25"/>
    <x v="683"/>
    <n v="312214"/>
    <n v="3848"/>
    <x v="17"/>
    <n v="34.76"/>
    <n v="10.36"/>
    <n v="24.4"/>
    <n v="24.14"/>
    <x v="25"/>
    <n v="0.25999999999999801"/>
    <n v="1"/>
    <s v="OK"/>
    <s v="SRIKANT"/>
    <x v="24"/>
    <m/>
  </r>
  <r>
    <n v="685"/>
    <s v="45410OD34S65081"/>
    <x v="25"/>
    <x v="684"/>
    <n v="312214"/>
    <n v="3852"/>
    <x v="20"/>
    <n v="52.32"/>
    <n v="17.34"/>
    <n v="34.980000000000004"/>
    <n v="34.82"/>
    <x v="25"/>
    <n v="0.16000000000000369"/>
    <n v="1"/>
    <s v="OK"/>
    <s v="SRIKANT"/>
    <x v="14"/>
    <m/>
  </r>
  <r>
    <n v="686"/>
    <s v="45410OD04Q41371"/>
    <x v="25"/>
    <x v="685"/>
    <n v="312214"/>
    <n v="3857"/>
    <x v="19"/>
    <n v="34.520000000000003"/>
    <n v="10.34"/>
    <n v="24.180000000000003"/>
    <n v="24.18"/>
    <x v="25"/>
    <n v="0"/>
    <n v="1"/>
    <s v="OK"/>
    <s v="SRIKANT"/>
    <x v="19"/>
    <m/>
  </r>
  <r>
    <n v="687"/>
    <s v="45410OD34S26151"/>
    <x v="25"/>
    <x v="686"/>
    <n v="312214"/>
    <n v="3854"/>
    <x v="11"/>
    <n v="51.56"/>
    <n v="17.22"/>
    <n v="34.340000000000003"/>
    <n v="34.24"/>
    <x v="25"/>
    <n v="0.10000000000000142"/>
    <n v="1"/>
    <s v="OK"/>
    <s v="SRIKANT"/>
    <x v="27"/>
    <m/>
  </r>
  <r>
    <n v="688"/>
    <s v="45410OD04Q41181"/>
    <x v="25"/>
    <x v="687"/>
    <n v="312214"/>
    <n v="3865"/>
    <x v="8"/>
    <n v="54.12"/>
    <n v="16.8"/>
    <n v="37.319999999999993"/>
    <n v="37.06"/>
    <x v="25"/>
    <n v="0.25999999999999091"/>
    <n v="1"/>
    <s v="OK"/>
    <s v="SRIKANT"/>
    <x v="16"/>
    <m/>
  </r>
  <r>
    <n v="689"/>
    <s v="45410OD04Q41441"/>
    <x v="25"/>
    <x v="688"/>
    <n v="312214"/>
    <n v="3868"/>
    <x v="4"/>
    <n v="34.479999999999997"/>
    <n v="10.46"/>
    <n v="24.019999999999996"/>
    <n v="23.74"/>
    <x v="25"/>
    <n v="0.27999999999999758"/>
    <n v="1"/>
    <s v="OK"/>
    <s v="SRIKANT"/>
    <x v="4"/>
    <m/>
  </r>
  <r>
    <n v="690"/>
    <s v="45410OD34S61371"/>
    <x v="25"/>
    <x v="689"/>
    <n v="312214"/>
    <n v="3871"/>
    <x v="9"/>
    <n v="53.82"/>
    <n v="17.64"/>
    <n v="36.18"/>
    <n v="35.96"/>
    <x v="25"/>
    <n v="0.21999999999999886"/>
    <n v="1"/>
    <s v="OK"/>
    <s v="SRIKANT"/>
    <x v="20"/>
    <m/>
  </r>
  <r>
    <n v="691"/>
    <s v="45410OD04Q67881"/>
    <x v="25"/>
    <x v="690"/>
    <n v="312214"/>
    <n v="3867"/>
    <x v="5"/>
    <n v="54.22"/>
    <n v="17.16"/>
    <n v="37.06"/>
    <n v="36.86"/>
    <x v="25"/>
    <n v="0.20000000000000284"/>
    <n v="1"/>
    <s v="OK"/>
    <s v="SRIKANT"/>
    <x v="13"/>
    <m/>
  </r>
  <r>
    <n v="692"/>
    <s v="45410OD04Q41781"/>
    <x v="25"/>
    <x v="691"/>
    <n v="312214"/>
    <n v="3873"/>
    <x v="7"/>
    <n v="53.9"/>
    <n v="17.3"/>
    <n v="36.599999999999994"/>
    <n v="36.28"/>
    <x v="25"/>
    <n v="0.31999999999999318"/>
    <n v="1"/>
    <s v="OK"/>
    <s v="SRIKANT"/>
    <x v="18"/>
    <m/>
  </r>
  <r>
    <n v="693"/>
    <s v="45410OD34S26272"/>
    <x v="25"/>
    <x v="692"/>
    <n v="312214"/>
    <n v="3894"/>
    <x v="18"/>
    <n v="53.64"/>
    <n v="17"/>
    <n v="36.64"/>
    <n v="36.22"/>
    <x v="25"/>
    <n v="0.42000000000000171"/>
    <n v="2"/>
    <s v="OK"/>
    <s v="SRIKANT"/>
    <x v="0"/>
    <n v="198"/>
  </r>
  <r>
    <n v="694"/>
    <s v="45410OD34S26662"/>
    <x v="25"/>
    <x v="693"/>
    <n v="312214"/>
    <n v="3902"/>
    <x v="14"/>
    <n v="53.5"/>
    <n v="17.46"/>
    <n v="36.04"/>
    <n v="35.6"/>
    <x v="25"/>
    <n v="0.43999999999999773"/>
    <n v="2"/>
    <s v="OK"/>
    <s v="SRIKANT"/>
    <x v="28"/>
    <m/>
  </r>
  <r>
    <n v="695"/>
    <s v="45410OD34S26682"/>
    <x v="25"/>
    <x v="694"/>
    <n v="312214"/>
    <n v="3913"/>
    <x v="1"/>
    <n v="50.16"/>
    <n v="17.04"/>
    <n v="33.119999999999997"/>
    <n v="32.64"/>
    <x v="25"/>
    <n v="0.47999999999999687"/>
    <n v="2"/>
    <s v="OK"/>
    <s v="SRIKANT"/>
    <x v="1"/>
    <m/>
  </r>
  <r>
    <n v="696"/>
    <s v="45410OD04Q67611"/>
    <x v="25"/>
    <x v="695"/>
    <n v="312214"/>
    <n v="3912"/>
    <x v="10"/>
    <n v="50.48"/>
    <n v="17.739999999999998"/>
    <n v="32.739999999999995"/>
    <n v="32.26"/>
    <x v="25"/>
    <n v="0.47999999999999687"/>
    <n v="1"/>
    <s v="OK"/>
    <s v="SRIKANT"/>
    <x v="26"/>
    <m/>
  </r>
  <r>
    <n v="697"/>
    <s v="45410OD04Q41281"/>
    <x v="25"/>
    <x v="696"/>
    <n v="312214"/>
    <n v="3929"/>
    <x v="15"/>
    <n v="32.700000000000003"/>
    <n v="10.46"/>
    <n v="22.240000000000002"/>
    <n v="21.74"/>
    <x v="25"/>
    <n v="0.50000000000000355"/>
    <n v="1"/>
    <s v="OK"/>
    <s v="SRIKANT"/>
    <x v="17"/>
    <m/>
  </r>
  <r>
    <n v="698"/>
    <s v="45410OD34S65082"/>
    <x v="25"/>
    <x v="697"/>
    <n v="312214"/>
    <n v="3940"/>
    <x v="20"/>
    <n v="53.52"/>
    <n v="17.28"/>
    <n v="36.24"/>
    <n v="35.86"/>
    <x v="25"/>
    <n v="0.38000000000000256"/>
    <n v="2"/>
    <s v="OK"/>
    <s v="SRIKANT"/>
    <x v="14"/>
    <m/>
  </r>
  <r>
    <n v="699"/>
    <s v="45410OD04Q41552"/>
    <x v="25"/>
    <x v="698"/>
    <n v="312214"/>
    <n v="3943"/>
    <x v="2"/>
    <n v="55.48"/>
    <n v="17.260000000000002"/>
    <n v="38.22"/>
    <n v="37.04"/>
    <x v="25"/>
    <n v="1.1799999999999997"/>
    <n v="2"/>
    <s v="OK"/>
    <s v="SRIKANT"/>
    <x v="2"/>
    <m/>
  </r>
  <r>
    <n v="700"/>
    <s v="45410OD04Q41372"/>
    <x v="25"/>
    <x v="699"/>
    <n v="312214"/>
    <n v="3949"/>
    <x v="19"/>
    <n v="32.659999999999997"/>
    <n v="10.32"/>
    <n v="22.339999999999996"/>
    <n v="21.84"/>
    <x v="25"/>
    <n v="0.49999999999999645"/>
    <n v="2"/>
    <s v="OK"/>
    <s v="SRIKANT"/>
    <x v="19"/>
    <m/>
  </r>
  <r>
    <n v="701"/>
    <s v="45410OD04Q41732"/>
    <x v="25"/>
    <x v="700"/>
    <n v="312214"/>
    <n v="3964"/>
    <x v="17"/>
    <n v="33.06"/>
    <n v="10.32"/>
    <n v="22.740000000000002"/>
    <n v="22.14"/>
    <x v="25"/>
    <n v="0.60000000000000142"/>
    <n v="2"/>
    <s v="OK"/>
    <s v="SRIKANT"/>
    <x v="24"/>
    <m/>
  </r>
  <r>
    <n v="702"/>
    <s v="45410OD04Q41782"/>
    <x v="25"/>
    <x v="701"/>
    <n v="312214"/>
    <n v="3969"/>
    <x v="7"/>
    <n v="53.76"/>
    <n v="17.28"/>
    <n v="36.479999999999997"/>
    <n v="35.700000000000003"/>
    <x v="25"/>
    <n v="0.77999999999999403"/>
    <n v="2"/>
    <s v="OK"/>
    <s v="SRIKANT"/>
    <x v="18"/>
    <m/>
  </r>
  <r>
    <n v="703"/>
    <s v="45410OD04Q41182"/>
    <x v="25"/>
    <x v="702"/>
    <n v="312214"/>
    <n v="3972"/>
    <x v="8"/>
    <n v="55.16"/>
    <n v="16.82"/>
    <n v="38.339999999999996"/>
    <n v="38"/>
    <x v="26"/>
    <n v="0.33999999999999631"/>
    <n v="2"/>
    <s v="OK"/>
    <s v="SRIKANT"/>
    <x v="16"/>
    <m/>
  </r>
  <r>
    <n v="704"/>
    <s v="45411OD34S26681"/>
    <x v="26"/>
    <x v="703"/>
    <n v="312214"/>
    <n v="3979"/>
    <x v="1"/>
    <n v="54.08"/>
    <n v="17.04"/>
    <n v="37.04"/>
    <n v="36.619999999999997"/>
    <x v="26"/>
    <n v="0.42000000000000171"/>
    <n v="1"/>
    <s v="OK"/>
    <s v="SRIKANT"/>
    <x v="1"/>
    <m/>
  </r>
  <r>
    <n v="705"/>
    <s v="45411OD34S26661"/>
    <x v="26"/>
    <x v="704"/>
    <n v="312214"/>
    <n v="3978"/>
    <x v="14"/>
    <n v="57.04"/>
    <n v="17.420000000000002"/>
    <n v="39.619999999999997"/>
    <n v="39.159999999999997"/>
    <x v="26"/>
    <n v="0.46000000000000085"/>
    <n v="1"/>
    <s v="OK"/>
    <s v="SRIKANT"/>
    <x v="28"/>
    <m/>
  </r>
  <r>
    <n v="706"/>
    <s v="45411OD34S26271"/>
    <x v="26"/>
    <x v="705"/>
    <n v="312214"/>
    <n v="3987"/>
    <x v="18"/>
    <n v="56.44"/>
    <n v="17.2"/>
    <n v="39.239999999999995"/>
    <n v="38.74"/>
    <x v="26"/>
    <n v="0.49999999999999289"/>
    <n v="1"/>
    <s v="OK"/>
    <s v="SRIKANT"/>
    <x v="0"/>
    <m/>
  </r>
  <r>
    <n v="707"/>
    <s v="45411OD04Q41181"/>
    <x v="26"/>
    <x v="706"/>
    <n v="312214"/>
    <n v="3997"/>
    <x v="8"/>
    <n v="52.78"/>
    <n v="16.760000000000002"/>
    <n v="36.019999999999996"/>
    <n v="35.619999999999997"/>
    <x v="26"/>
    <n v="0.39999999999999858"/>
    <n v="1"/>
    <s v="OK"/>
    <s v="SRIKANT"/>
    <x v="16"/>
    <n v="225"/>
  </r>
  <r>
    <n v="708"/>
    <s v="45411OD04Q41551"/>
    <x v="26"/>
    <x v="707"/>
    <n v="312214"/>
    <n v="4003"/>
    <x v="2"/>
    <n v="53.3"/>
    <n v="17.22"/>
    <n v="36.08"/>
    <n v="35.6"/>
    <x v="26"/>
    <n v="0.47999999999999687"/>
    <n v="1"/>
    <s v="OK"/>
    <s v="SRIKANT"/>
    <x v="2"/>
    <n v="235"/>
  </r>
  <r>
    <n v="709"/>
    <s v="45411OD04Q41371"/>
    <x v="26"/>
    <x v="708"/>
    <n v="312214"/>
    <n v="4041"/>
    <x v="19"/>
    <n v="33.700000000000003"/>
    <n v="10.42"/>
    <n v="23.28"/>
    <n v="23.26"/>
    <x v="26"/>
    <n v="1.9999999999999574E-2"/>
    <n v="1"/>
    <s v="OK"/>
    <s v="SRIKANT"/>
    <x v="19"/>
    <n v="163"/>
  </r>
  <r>
    <n v="710"/>
    <s v="45411OD34S65081"/>
    <x v="26"/>
    <x v="709"/>
    <n v="312214"/>
    <n v="4017"/>
    <x v="20"/>
    <n v="54.72"/>
    <n v="17.260000000000002"/>
    <n v="37.459999999999994"/>
    <n v="37.14"/>
    <x v="26"/>
    <n v="0.31999999999999318"/>
    <n v="1"/>
    <s v="OK"/>
    <s v="SRIKANT"/>
    <x v="6"/>
    <n v="191"/>
  </r>
  <r>
    <n v="711"/>
    <s v="45411OD34S26151"/>
    <x v="26"/>
    <x v="710"/>
    <n v="312214"/>
    <n v="4027"/>
    <x v="11"/>
    <n v="54.26"/>
    <n v="17.18"/>
    <n v="37.08"/>
    <n v="36.46"/>
    <x v="26"/>
    <n v="0.61999999999999744"/>
    <n v="1"/>
    <s v="OK"/>
    <s v="SRIKANT"/>
    <x v="15"/>
    <m/>
  </r>
  <r>
    <n v="712"/>
    <s v="45411OD04Q67611"/>
    <x v="26"/>
    <x v="711"/>
    <n v="312214"/>
    <n v="4025"/>
    <x v="10"/>
    <n v="55.4"/>
    <n v="17.739999999999998"/>
    <n v="37.659999999999997"/>
    <n v="37.299999999999997"/>
    <x v="26"/>
    <n v="0.35999999999999943"/>
    <n v="1"/>
    <s v="OK"/>
    <s v="SRIKANT"/>
    <x v="26"/>
    <m/>
  </r>
  <r>
    <n v="713"/>
    <s v="45411OD04Q41731"/>
    <x v="26"/>
    <x v="712"/>
    <n v="312214"/>
    <n v="4019"/>
    <x v="17"/>
    <n v="33.119999999999997"/>
    <n v="10.28"/>
    <n v="22.839999999999996"/>
    <n v="22.62"/>
    <x v="26"/>
    <n v="0.21999999999999531"/>
    <n v="1"/>
    <s v="OK"/>
    <s v="SRIKANT"/>
    <x v="24"/>
    <m/>
  </r>
  <r>
    <n v="714"/>
    <s v="45411OD04Q41281"/>
    <x v="26"/>
    <x v="713"/>
    <n v="312214"/>
    <n v="4030"/>
    <x v="15"/>
    <n v="31.14"/>
    <n v="10.44"/>
    <n v="20.700000000000003"/>
    <n v="20.34"/>
    <x v="26"/>
    <n v="0.36000000000000298"/>
    <n v="1"/>
    <s v="OK"/>
    <s v="SRIKANT"/>
    <x v="29"/>
    <m/>
  </r>
  <r>
    <n v="715"/>
    <s v="45411OD04Q41781"/>
    <x v="26"/>
    <x v="714"/>
    <n v="312214"/>
    <n v="4048"/>
    <x v="7"/>
    <n v="54.22"/>
    <n v="17.28"/>
    <n v="36.94"/>
    <n v="36.36"/>
    <x v="26"/>
    <n v="0.57999999999999829"/>
    <n v="1"/>
    <s v="OK"/>
    <s v="SRIKANT"/>
    <x v="7"/>
    <m/>
  </r>
  <r>
    <n v="716"/>
    <s v="45411OD04Q41441"/>
    <x v="26"/>
    <x v="715"/>
    <n v="312214"/>
    <n v="4043"/>
    <x v="4"/>
    <n v="34.24"/>
    <n v="10.44"/>
    <n v="23.800000000000004"/>
    <n v="23.5"/>
    <x v="26"/>
    <n v="0.30000000000000426"/>
    <n v="1"/>
    <s v="OK"/>
    <s v="SRIKANT"/>
    <x v="4"/>
    <m/>
  </r>
  <r>
    <n v="717"/>
    <s v="45411OD34S61371"/>
    <x v="26"/>
    <x v="716"/>
    <n v="312214"/>
    <n v="4044"/>
    <x v="9"/>
    <n v="55.18"/>
    <n v="17.62"/>
    <n v="37.56"/>
    <n v="37.18"/>
    <x v="26"/>
    <n v="0.38000000000000256"/>
    <n v="1"/>
    <s v="OK"/>
    <s v="SRIKANT"/>
    <x v="20"/>
    <m/>
  </r>
  <r>
    <n v="718"/>
    <s v="45411OD34S26272"/>
    <x v="26"/>
    <x v="717"/>
    <n v="312214"/>
    <n v="4055"/>
    <x v="18"/>
    <n v="51.66"/>
    <n v="17.16"/>
    <n v="34.5"/>
    <n v="34"/>
    <x v="26"/>
    <n v="0.5"/>
    <n v="2"/>
    <s v="OK"/>
    <s v="SRIKANT"/>
    <x v="0"/>
    <m/>
  </r>
  <r>
    <n v="719"/>
    <s v="45411OD34S26682"/>
    <x v="26"/>
    <x v="718"/>
    <n v="312214"/>
    <n v="4050"/>
    <x v="1"/>
    <n v="49.6"/>
    <n v="16.98"/>
    <n v="32.620000000000005"/>
    <n v="32.24"/>
    <x v="26"/>
    <n v="0.38000000000000256"/>
    <n v="2"/>
    <s v="OK"/>
    <s v="SRIKANT"/>
    <x v="1"/>
    <m/>
  </r>
  <r>
    <n v="720"/>
    <s v="45411OD34S26662"/>
    <x v="26"/>
    <x v="719"/>
    <n v="312214"/>
    <n v="4104"/>
    <x v="14"/>
    <n v="53.54"/>
    <n v="17.399999999999999"/>
    <n v="36.14"/>
    <n v="35.42"/>
    <x v="26"/>
    <n v="0.71999999999999886"/>
    <n v="2"/>
    <s v="OK"/>
    <s v="SRIKANT"/>
    <x v="28"/>
    <m/>
  </r>
  <r>
    <n v="721"/>
    <s v="45411OD34S26152"/>
    <x v="26"/>
    <x v="720"/>
    <n v="312214"/>
    <n v="4112"/>
    <x v="11"/>
    <n v="49.2"/>
    <n v="17.22"/>
    <n v="31.980000000000004"/>
    <n v="31.66"/>
    <x v="26"/>
    <n v="0.32000000000000384"/>
    <n v="2"/>
    <s v="OK"/>
    <s v="SRIKANT"/>
    <x v="15"/>
    <m/>
  </r>
  <r>
    <n v="722"/>
    <s v="45411OD04Q41552"/>
    <x v="26"/>
    <x v="721"/>
    <n v="312214"/>
    <n v="4116"/>
    <x v="2"/>
    <n v="53.4"/>
    <n v="17.46"/>
    <n v="35.94"/>
    <n v="35.520000000000003"/>
    <x v="26"/>
    <n v="0.4199999999999946"/>
    <n v="2"/>
    <s v="OK"/>
    <s v="SRIKANT"/>
    <x v="2"/>
    <m/>
  </r>
  <r>
    <n v="723"/>
    <s v="45411OD04Q41182"/>
    <x v="26"/>
    <x v="722"/>
    <n v="312214"/>
    <n v="4124"/>
    <x v="8"/>
    <n v="55.8"/>
    <n v="17.02"/>
    <n v="38.78"/>
    <n v="38.380000000000003"/>
    <x v="26"/>
    <n v="0.39999999999999858"/>
    <n v="2"/>
    <s v="OK"/>
    <s v="SRIKANT"/>
    <x v="16"/>
    <m/>
  </r>
  <r>
    <n v="724"/>
    <s v="45411OD04Q41372"/>
    <x v="26"/>
    <x v="723"/>
    <n v="312214"/>
    <n v="4128"/>
    <x v="19"/>
    <n v="33.1"/>
    <n v="10.48"/>
    <n v="22.62"/>
    <n v="22.12"/>
    <x v="26"/>
    <n v="0.5"/>
    <n v="2"/>
    <s v="OK"/>
    <s v="SRIKANT"/>
    <x v="12"/>
    <m/>
  </r>
  <r>
    <n v="725"/>
    <s v="45411OD34S65082"/>
    <x v="26"/>
    <x v="724"/>
    <n v="312214"/>
    <n v="4134"/>
    <x v="20"/>
    <n v="55.08"/>
    <n v="17.420000000000002"/>
    <n v="37.659999999999997"/>
    <n v="37.119999999999997"/>
    <x v="26"/>
    <n v="0.53999999999999915"/>
    <n v="2"/>
    <s v="OK"/>
    <s v="SRIKANT"/>
    <x v="6"/>
    <m/>
  </r>
  <r>
    <n v="726"/>
    <s v="45411OD04Q67612"/>
    <x v="26"/>
    <x v="725"/>
    <n v="312214"/>
    <n v="4144"/>
    <x v="10"/>
    <n v="52.72"/>
    <n v="17.8"/>
    <n v="34.92"/>
    <n v="34.44"/>
    <x v="26"/>
    <n v="0.48000000000000398"/>
    <n v="2"/>
    <s v="OK"/>
    <s v="SRIKANT"/>
    <x v="26"/>
    <m/>
  </r>
  <r>
    <n v="727"/>
    <s v="45412OD34S26271"/>
    <x v="27"/>
    <x v="726"/>
    <n v="312214"/>
    <n v="4160"/>
    <x v="18"/>
    <n v="55.18"/>
    <n v="17.14"/>
    <n v="38.04"/>
    <n v="37.299999999999997"/>
    <x v="27"/>
    <n v="0.74000000000000199"/>
    <n v="1"/>
    <s v="OK"/>
    <s v="SRIKANT"/>
    <x v="0"/>
    <m/>
  </r>
  <r>
    <n v="728"/>
    <s v="45412OD34S26681"/>
    <x v="27"/>
    <x v="727"/>
    <n v="312214"/>
    <n v="4164"/>
    <x v="1"/>
    <n v="57.62"/>
    <n v="17"/>
    <n v="40.619999999999997"/>
    <n v="39.880000000000003"/>
    <x v="27"/>
    <n v="0.73999999999999488"/>
    <n v="1"/>
    <s v="OK"/>
    <s v="SRIKANT"/>
    <x v="1"/>
    <m/>
  </r>
  <r>
    <n v="729"/>
    <s v="45412OD04Q41551"/>
    <x v="27"/>
    <x v="728"/>
    <n v="312214"/>
    <n v="4176"/>
    <x v="2"/>
    <n v="53.4"/>
    <n v="17.420000000000002"/>
    <n v="35.979999999999997"/>
    <n v="35.479999999999997"/>
    <x v="27"/>
    <n v="0.5"/>
    <n v="1"/>
    <s v="OK"/>
    <s v="SRIKANT"/>
    <x v="2"/>
    <m/>
  </r>
  <r>
    <n v="730"/>
    <s v="45412OD04Q41281"/>
    <x v="27"/>
    <x v="729"/>
    <n v="312214"/>
    <n v="4183"/>
    <x v="15"/>
    <n v="33.08"/>
    <n v="10.46"/>
    <n v="22.619999999999997"/>
    <n v="22.54"/>
    <x v="27"/>
    <n v="7.9999999999998295E-2"/>
    <n v="1"/>
    <s v="OK"/>
    <s v="SRIKANT"/>
    <x v="29"/>
    <m/>
  </r>
  <r>
    <n v="731"/>
    <s v="45412OD04Q41731"/>
    <x v="27"/>
    <x v="730"/>
    <n v="312214"/>
    <n v="4191"/>
    <x v="17"/>
    <n v="34.479999999999997"/>
    <n v="10.24"/>
    <n v="24.239999999999995"/>
    <n v="23.92"/>
    <x v="27"/>
    <n v="0.31999999999999318"/>
    <n v="1"/>
    <s v="OK"/>
    <s v="SRIKANT"/>
    <x v="24"/>
    <m/>
  </r>
  <r>
    <n v="732"/>
    <s v="45412OD04Q41441"/>
    <x v="27"/>
    <x v="731"/>
    <n v="312214"/>
    <n v="4188"/>
    <x v="4"/>
    <n v="33.880000000000003"/>
    <n v="10.44"/>
    <n v="23.440000000000005"/>
    <n v="23.22"/>
    <x v="27"/>
    <n v="0.22000000000000597"/>
    <n v="1"/>
    <s v="OK"/>
    <s v="SRIKANT"/>
    <x v="4"/>
    <m/>
  </r>
  <r>
    <n v="733"/>
    <s v="45412OD34S26151"/>
    <x v="27"/>
    <x v="732"/>
    <n v="312214"/>
    <n v="4192"/>
    <x v="11"/>
    <n v="53.82"/>
    <n v="17.12"/>
    <n v="36.700000000000003"/>
    <n v="35.92"/>
    <x v="27"/>
    <n v="0.78000000000000114"/>
    <n v="1"/>
    <s v="OK"/>
    <s v="SRIKANT"/>
    <x v="15"/>
    <m/>
  </r>
  <r>
    <n v="734"/>
    <s v="45412OD04Q67611"/>
    <x v="27"/>
    <x v="733"/>
    <n v="312214"/>
    <n v="4190"/>
    <x v="10"/>
    <n v="54.6"/>
    <n v="17.7"/>
    <n v="36.900000000000006"/>
    <n v="36.32"/>
    <x v="27"/>
    <n v="0.5800000000000054"/>
    <n v="1"/>
    <s v="OK"/>
    <s v="SRIKANT"/>
    <x v="26"/>
    <n v="187"/>
  </r>
  <r>
    <n v="735"/>
    <s v="45412OD34S61371"/>
    <x v="27"/>
    <x v="734"/>
    <n v="312214"/>
    <n v="4201"/>
    <x v="9"/>
    <n v="54.58"/>
    <n v="17.62"/>
    <n v="36.959999999999994"/>
    <n v="36.700000000000003"/>
    <x v="27"/>
    <n v="0.25999999999999091"/>
    <n v="1"/>
    <s v="OK"/>
    <s v="SRIKANT"/>
    <x v="27"/>
    <m/>
  </r>
  <r>
    <n v="736"/>
    <s v="45412OD04Q41781"/>
    <x v="27"/>
    <x v="735"/>
    <n v="312214"/>
    <n v="4214"/>
    <x v="7"/>
    <n v="53.18"/>
    <n v="17.22"/>
    <n v="35.96"/>
    <n v="35.5"/>
    <x v="27"/>
    <n v="0.46000000000000085"/>
    <n v="1"/>
    <s v="OK"/>
    <s v="SRIKANT"/>
    <x v="18"/>
    <n v="173"/>
  </r>
  <r>
    <n v="737"/>
    <s v="45412OD04Q41181"/>
    <x v="27"/>
    <x v="736"/>
    <n v="312214"/>
    <n v="4217"/>
    <x v="8"/>
    <n v="52.2"/>
    <n v="16.98"/>
    <n v="35.22"/>
    <n v="34.94"/>
    <x v="27"/>
    <n v="0.28000000000000114"/>
    <n v="1"/>
    <s v="OK"/>
    <s v="SRIKANT"/>
    <x v="8"/>
    <m/>
  </r>
  <r>
    <n v="738"/>
    <s v="45412OD34S65081"/>
    <x v="27"/>
    <x v="737"/>
    <n v="312214"/>
    <n v="4241"/>
    <x v="20"/>
    <n v="53.62"/>
    <n v="17.38"/>
    <n v="36.239999999999995"/>
    <n v="35.840000000000003"/>
    <x v="27"/>
    <n v="0.39999999999999147"/>
    <n v="1"/>
    <s v="OK"/>
    <s v="SRIKANT"/>
    <x v="14"/>
    <m/>
  </r>
  <r>
    <n v="739"/>
    <s v="45412OD34S26661"/>
    <x v="27"/>
    <x v="738"/>
    <n v="312214"/>
    <n v="4232"/>
    <x v="14"/>
    <n v="53.94"/>
    <n v="17.38"/>
    <n v="36.56"/>
    <n v="35.82"/>
    <x v="27"/>
    <n v="0.74000000000000199"/>
    <n v="1"/>
    <s v="OK"/>
    <s v="SRIKANT"/>
    <x v="28"/>
    <n v="252"/>
  </r>
  <r>
    <n v="740"/>
    <s v="45412OD34S26682"/>
    <x v="27"/>
    <x v="739"/>
    <n v="312214"/>
    <n v="4247"/>
    <x v="1"/>
    <n v="52.56"/>
    <n v="17"/>
    <n v="35.56"/>
    <n v="35.200000000000003"/>
    <x v="27"/>
    <n v="0.35999999999999943"/>
    <n v="2"/>
    <s v="OK"/>
    <s v="SRIKANT"/>
    <x v="1"/>
    <m/>
  </r>
  <r>
    <n v="741"/>
    <s v="45412OD34S26272"/>
    <x v="27"/>
    <x v="740"/>
    <n v="312214"/>
    <n v="4246"/>
    <x v="18"/>
    <n v="49.78"/>
    <n v="17.14"/>
    <n v="32.64"/>
    <n v="32.18"/>
    <x v="27"/>
    <n v="0.46000000000000085"/>
    <n v="2"/>
    <s v="OK"/>
    <s v="SRIKANT"/>
    <x v="0"/>
    <m/>
  </r>
  <r>
    <n v="742"/>
    <s v="45412OD04Q41552"/>
    <x v="27"/>
    <x v="741"/>
    <n v="312214"/>
    <n v="4261"/>
    <x v="2"/>
    <n v="48.7"/>
    <n v="17.36"/>
    <n v="31.340000000000003"/>
    <n v="30.9"/>
    <x v="27"/>
    <n v="0.44000000000000483"/>
    <n v="2"/>
    <s v="OK"/>
    <s v="SRIKANT"/>
    <x v="2"/>
    <m/>
  </r>
  <r>
    <n v="743"/>
    <s v="45412OD34S26152"/>
    <x v="27"/>
    <x v="742"/>
    <n v="312214"/>
    <n v="4285"/>
    <x v="11"/>
    <n v="55.64"/>
    <n v="17.12"/>
    <n v="38.519999999999996"/>
    <n v="38.04"/>
    <x v="27"/>
    <n v="0.47999999999999687"/>
    <n v="2"/>
    <s v="OK"/>
    <s v="SRIKANT"/>
    <x v="15"/>
    <m/>
  </r>
  <r>
    <n v="744"/>
    <s v="45412OD34S61372"/>
    <x v="27"/>
    <x v="743"/>
    <n v="312214"/>
    <n v="4325"/>
    <x v="9"/>
    <n v="50.16"/>
    <n v="17.600000000000001"/>
    <n v="32.559999999999995"/>
    <n v="31.8"/>
    <x v="28"/>
    <n v="0.75999999999999446"/>
    <n v="2"/>
    <s v="OK"/>
    <s v="SRIKANT"/>
    <x v="27"/>
    <m/>
  </r>
  <r>
    <n v="745"/>
    <s v="45412OD04Q67612"/>
    <x v="27"/>
    <x v="744"/>
    <n v="312214"/>
    <n v="4344"/>
    <x v="10"/>
    <n v="53.52"/>
    <n v="17.84"/>
    <n v="35.680000000000007"/>
    <n v="35.14"/>
    <x v="28"/>
    <n v="0.54000000000000625"/>
    <n v="2"/>
    <s v="OK"/>
    <s v="SRIKANT"/>
    <x v="26"/>
    <m/>
  </r>
  <r>
    <n v="1"/>
    <s v="45413OD04Q41551"/>
    <x v="28"/>
    <x v="745"/>
    <n v="312214"/>
    <n v="4353"/>
    <x v="2"/>
    <n v="54.2"/>
    <n v="17.34"/>
    <n v="36.86"/>
    <n v="36.299999999999997"/>
    <x v="28"/>
    <n v="0.56000000000000227"/>
    <n v="1"/>
    <s v="OK"/>
    <s v="SRIKANT"/>
    <x v="2"/>
    <m/>
  </r>
  <r>
    <n v="2"/>
    <s v="45413OD34S65081"/>
    <x v="28"/>
    <x v="746"/>
    <n v="312214"/>
    <n v="4354"/>
    <x v="20"/>
    <n v="55.36"/>
    <n v="17.36"/>
    <n v="38"/>
    <n v="37.6"/>
    <x v="28"/>
    <n v="0.39999999999999858"/>
    <n v="1"/>
    <s v="OK"/>
    <s v="SRIKANT"/>
    <x v="14"/>
    <m/>
  </r>
  <r>
    <n v="3"/>
    <s v="45413OD34S26681"/>
    <x v="28"/>
    <x v="747"/>
    <n v="312214"/>
    <n v="4358"/>
    <x v="1"/>
    <n v="51.34"/>
    <n v="16.96"/>
    <n v="34.380000000000003"/>
    <n v="34.020000000000003"/>
    <x v="28"/>
    <n v="0.35999999999999943"/>
    <n v="1"/>
    <s v="OK"/>
    <s v="SRIKANT"/>
    <x v="1"/>
    <m/>
  </r>
  <r>
    <n v="4"/>
    <s v="45413OD34S26271"/>
    <x v="28"/>
    <x v="748"/>
    <n v="312214"/>
    <n v="4361"/>
    <x v="18"/>
    <n v="55.26"/>
    <n v="17.059999999999999"/>
    <n v="38.200000000000003"/>
    <n v="37.840000000000003"/>
    <x v="28"/>
    <n v="0.35999999999999943"/>
    <n v="1"/>
    <s v="OK"/>
    <s v="SRIKANT"/>
    <x v="0"/>
    <m/>
  </r>
  <r>
    <n v="5"/>
    <s v="45413OD04Q41731"/>
    <x v="28"/>
    <x v="749"/>
    <n v="312214"/>
    <n v="4363"/>
    <x v="17"/>
    <n v="34.24"/>
    <n v="10.28"/>
    <n v="23.96"/>
    <n v="23.7"/>
    <x v="28"/>
    <n v="0.26000000000000156"/>
    <n v="1"/>
    <s v="OK"/>
    <s v="SRIKANT"/>
    <x v="24"/>
    <m/>
  </r>
  <r>
    <n v="6"/>
    <s v="45413OD34S26661"/>
    <x v="28"/>
    <x v="750"/>
    <n v="312214"/>
    <n v="4364"/>
    <x v="14"/>
    <n v="54"/>
    <n v="17.579999999999998"/>
    <n v="36.42"/>
    <n v="35.799999999999997"/>
    <x v="28"/>
    <n v="0.62000000000000455"/>
    <n v="1"/>
    <s v="OK"/>
    <s v="SRIKANT"/>
    <x v="28"/>
    <m/>
  </r>
  <r>
    <n v="7"/>
    <s v="45413OD34S61371"/>
    <x v="28"/>
    <x v="751"/>
    <n v="312214"/>
    <n v="4365"/>
    <x v="9"/>
    <n v="53.08"/>
    <n v="17.579999999999998"/>
    <n v="35.5"/>
    <n v="34.799999999999997"/>
    <x v="28"/>
    <n v="0.70000000000000284"/>
    <n v="1"/>
    <s v="OK"/>
    <s v="SRIKANT"/>
    <x v="13"/>
    <m/>
  </r>
  <r>
    <n v="8"/>
    <s v="45413OD04Q41181"/>
    <x v="28"/>
    <x v="752"/>
    <n v="312214"/>
    <n v="4367"/>
    <x v="8"/>
    <n v="55.44"/>
    <n v="16.899999999999999"/>
    <n v="38.54"/>
    <n v="38.14"/>
    <x v="28"/>
    <n v="0.39999999999999858"/>
    <n v="1"/>
    <s v="OK"/>
    <s v="SRIKANT"/>
    <x v="16"/>
    <m/>
  </r>
  <r>
    <n v="9"/>
    <s v="45413OD04Q41781"/>
    <x v="28"/>
    <x v="753"/>
    <n v="312214"/>
    <n v="4369"/>
    <x v="7"/>
    <n v="54.86"/>
    <n v="17.38"/>
    <n v="37.480000000000004"/>
    <n v="37.020000000000003"/>
    <x v="28"/>
    <n v="0.46000000000000085"/>
    <n v="1"/>
    <s v="OK"/>
    <s v="SRIKANT"/>
    <x v="7"/>
    <m/>
  </r>
  <r>
    <n v="10"/>
    <s v="45413OD04Q41281"/>
    <x v="28"/>
    <x v="754"/>
    <n v="312214"/>
    <n v="4373"/>
    <x v="15"/>
    <n v="36"/>
    <n v="10.42"/>
    <n v="25.58"/>
    <n v="25.34"/>
    <x v="28"/>
    <n v="0.23999999999999844"/>
    <n v="1"/>
    <s v="OK"/>
    <s v="SRIKANT"/>
    <x v="17"/>
    <m/>
  </r>
  <r>
    <n v="11"/>
    <s v="45413OD34S26151"/>
    <x v="28"/>
    <x v="755"/>
    <n v="312214"/>
    <n v="4375"/>
    <x v="11"/>
    <n v="53.46"/>
    <n v="17.12"/>
    <n v="36.340000000000003"/>
    <n v="35.54"/>
    <x v="28"/>
    <n v="0.80000000000000426"/>
    <n v="1"/>
    <s v="OK"/>
    <s v="SRIKANT"/>
    <x v="15"/>
    <m/>
  </r>
  <r>
    <n v="12"/>
    <s v="45413OD04Q67611"/>
    <x v="28"/>
    <x v="756"/>
    <n v="312214"/>
    <n v="4381"/>
    <x v="10"/>
    <n v="55.34"/>
    <n v="17.84"/>
    <n v="37.5"/>
    <n v="37.06"/>
    <x v="28"/>
    <n v="0.43999999999999773"/>
    <n v="1"/>
    <s v="OK"/>
    <s v="SRIKANT"/>
    <x v="21"/>
    <m/>
  </r>
  <r>
    <n v="13"/>
    <s v="45413OD04Q41552"/>
    <x v="28"/>
    <x v="757"/>
    <n v="312214"/>
    <n v="4383"/>
    <x v="2"/>
    <n v="54.18"/>
    <n v="17.399999999999999"/>
    <n v="36.78"/>
    <n v="36.28"/>
    <x v="28"/>
    <n v="0.5"/>
    <n v="2"/>
    <s v="OK"/>
    <s v="SRIKANT"/>
    <x v="2"/>
    <m/>
  </r>
  <r>
    <n v="14"/>
    <s v="45413OD34S26272"/>
    <x v="28"/>
    <x v="758"/>
    <n v="312214"/>
    <n v="4391"/>
    <x v="18"/>
    <n v="52.54"/>
    <n v="16.940000000000001"/>
    <n v="35.599999999999994"/>
    <n v="35.18"/>
    <x v="28"/>
    <n v="0.4199999999999946"/>
    <n v="2"/>
    <s v="OK"/>
    <s v="SRIKANT"/>
    <x v="0"/>
    <m/>
  </r>
  <r>
    <n v="15"/>
    <s v="45413OD04Q41732"/>
    <x v="28"/>
    <x v="759"/>
    <n v="312214"/>
    <n v="4398"/>
    <x v="17"/>
    <n v="32.82"/>
    <n v="10.28"/>
    <n v="22.54"/>
    <n v="22.32"/>
    <x v="28"/>
    <n v="0.21999999999999886"/>
    <n v="2"/>
    <s v="OK"/>
    <s v="SRIKANT"/>
    <x v="24"/>
    <m/>
  </r>
  <r>
    <n v="16"/>
    <s v="45413OD34S65082"/>
    <x v="28"/>
    <x v="760"/>
    <n v="312214"/>
    <n v="4395"/>
    <x v="20"/>
    <n v="54.32"/>
    <n v="17.34"/>
    <n v="36.980000000000004"/>
    <n v="36.58"/>
    <x v="28"/>
    <n v="0.40000000000000568"/>
    <n v="2"/>
    <s v="OK"/>
    <s v="SRIKANT"/>
    <x v="14"/>
    <m/>
  </r>
  <r>
    <n v="17"/>
    <s v="45413OD34S26682"/>
    <x v="28"/>
    <x v="761"/>
    <n v="312214"/>
    <n v="4397"/>
    <x v="1"/>
    <n v="51.84"/>
    <n v="16.98"/>
    <n v="34.86"/>
    <n v="34.56"/>
    <x v="28"/>
    <n v="0.29999999999999716"/>
    <n v="2"/>
    <s v="OK"/>
    <s v="SRIKANT"/>
    <x v="1"/>
    <m/>
  </r>
  <r>
    <n v="18"/>
    <s v="45413OD04Q41441"/>
    <x v="28"/>
    <x v="762"/>
    <n v="312214"/>
    <n v="4396"/>
    <x v="4"/>
    <n v="35"/>
    <n v="10.38"/>
    <n v="24.619999999999997"/>
    <n v="24.42"/>
    <x v="28"/>
    <n v="0.19999999999999574"/>
    <n v="1"/>
    <s v="OK"/>
    <s v="SRIKANT"/>
    <x v="4"/>
    <n v="226"/>
  </r>
  <r>
    <n v="19"/>
    <s v="45413OD04Q41371"/>
    <x v="28"/>
    <x v="763"/>
    <n v="312214"/>
    <n v="4409"/>
    <x v="19"/>
    <n v="33.18"/>
    <n v="10.34"/>
    <n v="22.84"/>
    <n v="22.5"/>
    <x v="28"/>
    <n v="0.33999999999999986"/>
    <n v="1"/>
    <s v="OK"/>
    <s v="SRIKANT"/>
    <x v="22"/>
    <m/>
  </r>
  <r>
    <n v="20"/>
    <s v="45413OD04Q41182"/>
    <x v="28"/>
    <x v="764"/>
    <n v="312214"/>
    <n v="4416"/>
    <x v="8"/>
    <n v="51.12"/>
    <n v="16.899999999999999"/>
    <n v="34.22"/>
    <n v="33.82"/>
    <x v="28"/>
    <n v="0.39999999999999858"/>
    <n v="2"/>
    <s v="OK"/>
    <s v="SRIKANT"/>
    <x v="16"/>
    <m/>
  </r>
  <r>
    <n v="21"/>
    <s v="45413OD04Q41782"/>
    <x v="28"/>
    <x v="765"/>
    <n v="312214"/>
    <n v="4417"/>
    <x v="7"/>
    <n v="53.2"/>
    <n v="17.38"/>
    <n v="35.820000000000007"/>
    <n v="35.4"/>
    <x v="28"/>
    <n v="0.42000000000000881"/>
    <n v="2"/>
    <s v="OK"/>
    <s v="SRIKANT"/>
    <x v="7"/>
    <m/>
  </r>
  <r>
    <n v="22"/>
    <s v="45413OD34S61372"/>
    <x v="28"/>
    <x v="766"/>
    <n v="312214"/>
    <n v="4415"/>
    <x v="9"/>
    <n v="55.96"/>
    <n v="17.579999999999998"/>
    <n v="38.380000000000003"/>
    <n v="37.94"/>
    <x v="28"/>
    <n v="0.44000000000000483"/>
    <n v="2"/>
    <s v="OK"/>
    <s v="SRIKANT"/>
    <x v="13"/>
    <m/>
  </r>
  <r>
    <n v="23"/>
    <s v="45413OD34S26662"/>
    <x v="28"/>
    <x v="767"/>
    <n v="312214"/>
    <n v="4410"/>
    <x v="14"/>
    <n v="52.02"/>
    <n v="17.559999999999999"/>
    <n v="34.460000000000008"/>
    <n v="33.94"/>
    <x v="28"/>
    <n v="0.52000000000001023"/>
    <n v="2"/>
    <s v="OK"/>
    <s v="SRIKANT"/>
    <x v="28"/>
    <m/>
  </r>
  <r>
    <n v="24"/>
    <s v="45414OD34S26271"/>
    <x v="29"/>
    <x v="768"/>
    <n v="312214"/>
    <n v="4452"/>
    <x v="18"/>
    <n v="51.42"/>
    <n v="17"/>
    <n v="34.42"/>
    <n v="34.119999999999997"/>
    <x v="29"/>
    <n v="0.30000000000000426"/>
    <n v="1"/>
    <s v="OK"/>
    <s v="SRIKANT"/>
    <x v="0"/>
    <m/>
  </r>
  <r>
    <n v="25"/>
    <s v="45414OD34S26681"/>
    <x v="29"/>
    <x v="769"/>
    <n v="312214"/>
    <n v="4458"/>
    <x v="1"/>
    <n v="52.08"/>
    <n v="16.940000000000001"/>
    <n v="35.14"/>
    <n v="34.479999999999997"/>
    <x v="29"/>
    <n v="0.66000000000000369"/>
    <n v="1"/>
    <s v="OK"/>
    <s v="SRIKANT"/>
    <x v="1"/>
    <n v="208"/>
  </r>
  <r>
    <n v="26"/>
    <s v="45414OD04Q41551"/>
    <x v="29"/>
    <x v="770"/>
    <n v="312214"/>
    <n v="4461"/>
    <x v="2"/>
    <n v="55.8"/>
    <n v="17.36"/>
    <n v="38.44"/>
    <n v="38.06"/>
    <x v="29"/>
    <n v="0.37999999999999545"/>
    <n v="1"/>
    <s v="OK"/>
    <s v="SRIKANT"/>
    <x v="2"/>
    <m/>
  </r>
  <r>
    <n v="27"/>
    <s v="45414OD34S26661"/>
    <x v="29"/>
    <x v="771"/>
    <n v="312214"/>
    <n v="4464"/>
    <x v="14"/>
    <n v="55.52"/>
    <n v="17.600000000000001"/>
    <n v="37.92"/>
    <n v="37.44"/>
    <x v="29"/>
    <n v="0.48000000000000398"/>
    <n v="1"/>
    <s v="OK"/>
    <s v="SRIKANT"/>
    <x v="28"/>
    <m/>
  </r>
  <r>
    <n v="28"/>
    <s v="45414OD34S65081"/>
    <x v="29"/>
    <x v="772"/>
    <n v="312214"/>
    <n v="4465"/>
    <x v="20"/>
    <n v="53.96"/>
    <n v="17.34"/>
    <n v="36.620000000000005"/>
    <n v="36.32"/>
    <x v="29"/>
    <n v="0.30000000000000426"/>
    <n v="1"/>
    <s v="OK"/>
    <s v="SRIKANT"/>
    <x v="6"/>
    <m/>
  </r>
  <r>
    <n v="29"/>
    <s v="45414OD34S26151"/>
    <x v="29"/>
    <x v="773"/>
    <n v="312214"/>
    <n v="4468"/>
    <x v="11"/>
    <n v="51.14"/>
    <n v="17.100000000000001"/>
    <n v="34.04"/>
    <n v="33.520000000000003"/>
    <x v="29"/>
    <n v="0.51999999999999602"/>
    <n v="1"/>
    <s v="OK"/>
    <s v="SRIKANT"/>
    <x v="15"/>
    <m/>
  </r>
  <r>
    <n v="30"/>
    <s v="45414OD04Q41441"/>
    <x v="29"/>
    <x v="774"/>
    <n v="312214"/>
    <n v="4470"/>
    <x v="4"/>
    <n v="34.159999999999997"/>
    <n v="10.54"/>
    <n v="23.619999999999997"/>
    <n v="23.18"/>
    <x v="29"/>
    <n v="0.43999999999999773"/>
    <n v="1"/>
    <s v="OK"/>
    <s v="SRIKANT"/>
    <x v="12"/>
    <m/>
  </r>
  <r>
    <n v="31"/>
    <s v="45414OD04Q41281"/>
    <x v="29"/>
    <x v="775"/>
    <n v="312214"/>
    <n v="4474"/>
    <x v="15"/>
    <n v="34.520000000000003"/>
    <n v="10.4"/>
    <n v="24.120000000000005"/>
    <n v="23.98"/>
    <x v="29"/>
    <n v="0.14000000000000412"/>
    <n v="1"/>
    <s v="OK"/>
    <s v="SRIKANT"/>
    <x v="17"/>
    <m/>
  </r>
  <r>
    <n v="32"/>
    <s v="45414OD04Q41371"/>
    <x v="29"/>
    <x v="776"/>
    <n v="312214"/>
    <n v="4481"/>
    <x v="19"/>
    <n v="32.659999999999997"/>
    <n v="10.38"/>
    <n v="22.279999999999994"/>
    <n v="22.16"/>
    <x v="29"/>
    <n v="0.11999999999999389"/>
    <n v="1"/>
    <s v="OK"/>
    <s v="SRIKANT"/>
    <x v="19"/>
    <m/>
  </r>
  <r>
    <n v="33"/>
    <s v="45414OD04Q67611"/>
    <x v="29"/>
    <x v="777"/>
    <n v="312214"/>
    <n v="4476"/>
    <x v="10"/>
    <n v="52.96"/>
    <n v="17.82"/>
    <n v="35.14"/>
    <n v="34.299999999999997"/>
    <x v="29"/>
    <n v="0.84000000000000341"/>
    <n v="1"/>
    <s v="OK"/>
    <s v="SRIKANT"/>
    <x v="21"/>
    <m/>
  </r>
  <r>
    <n v="34"/>
    <s v="45414OD34S61371"/>
    <x v="29"/>
    <x v="778"/>
    <n v="312214"/>
    <n v="4477"/>
    <x v="9"/>
    <n v="53.22"/>
    <n v="17.52"/>
    <n v="35.700000000000003"/>
    <n v="34.64"/>
    <x v="29"/>
    <n v="1.0600000000000023"/>
    <n v="1"/>
    <s v="OK"/>
    <s v="SRIKANT"/>
    <x v="13"/>
    <m/>
  </r>
  <r>
    <n v="35"/>
    <s v="45414OD04Q41731"/>
    <x v="29"/>
    <x v="779"/>
    <n v="312214"/>
    <n v="4478"/>
    <x v="17"/>
    <n v="35.520000000000003"/>
    <n v="10.199999999999999"/>
    <n v="25.320000000000004"/>
    <n v="24.92"/>
    <x v="29"/>
    <n v="0.40000000000000213"/>
    <n v="1"/>
    <s v="OK"/>
    <s v="SRIKANT"/>
    <x v="24"/>
    <m/>
  </r>
  <r>
    <n v="36"/>
    <s v="45414OD04Q41781"/>
    <x v="29"/>
    <x v="780"/>
    <n v="312214"/>
    <n v="4483"/>
    <x v="7"/>
    <n v="55.34"/>
    <n v="17.38"/>
    <n v="37.960000000000008"/>
    <n v="37.36"/>
    <x v="29"/>
    <n v="0.60000000000000853"/>
    <n v="1"/>
    <s v="OK"/>
    <s v="SRIKANT"/>
    <x v="18"/>
    <m/>
  </r>
  <r>
    <n v="37"/>
    <s v="45414OD04Q41181"/>
    <x v="29"/>
    <x v="781"/>
    <n v="312214"/>
    <n v="4475"/>
    <x v="8"/>
    <n v="54.16"/>
    <n v="16.86"/>
    <n v="37.299999999999997"/>
    <n v="36.9"/>
    <x v="29"/>
    <n v="0.39999999999999858"/>
    <n v="1"/>
    <s v="OK"/>
    <s v="SRIKANT"/>
    <x v="27"/>
    <m/>
  </r>
  <r>
    <n v="38"/>
    <s v="45414OD34S26272"/>
    <x v="29"/>
    <x v="782"/>
    <n v="312214"/>
    <n v="4504"/>
    <x v="18"/>
    <n v="54.48"/>
    <n v="17"/>
    <n v="37.479999999999997"/>
    <n v="36.979999999999997"/>
    <x v="29"/>
    <n v="0.5"/>
    <n v="2"/>
    <s v="OK"/>
    <s v="SRIKANT"/>
    <x v="0"/>
    <m/>
  </r>
  <r>
    <n v="39"/>
    <s v="45414OD04Q41552"/>
    <x v="29"/>
    <x v="783"/>
    <n v="312214"/>
    <n v="4508"/>
    <x v="2"/>
    <n v="55.42"/>
    <n v="17.36"/>
    <n v="38.06"/>
    <n v="37.68"/>
    <x v="29"/>
    <n v="0.38000000000000256"/>
    <n v="2"/>
    <s v="OK"/>
    <s v="SRIKANT"/>
    <x v="2"/>
    <m/>
  </r>
  <r>
    <n v="40"/>
    <s v="45414OD34S65082"/>
    <x v="29"/>
    <x v="784"/>
    <n v="312214"/>
    <n v="4509"/>
    <x v="20"/>
    <n v="54.92"/>
    <n v="17.32"/>
    <n v="37.6"/>
    <n v="37.159999999999997"/>
    <x v="29"/>
    <n v="0.44000000000000483"/>
    <n v="2"/>
    <s v="OK"/>
    <s v="SRIKANT"/>
    <x v="6"/>
    <m/>
  </r>
  <r>
    <n v="41"/>
    <s v="45414OD34S26662"/>
    <x v="29"/>
    <x v="785"/>
    <n v="312214"/>
    <n v="4515"/>
    <x v="14"/>
    <n v="54"/>
    <n v="17.579999999999998"/>
    <n v="36.42"/>
    <n v="35.840000000000003"/>
    <x v="29"/>
    <n v="0.57999999999999829"/>
    <n v="2"/>
    <s v="OK"/>
    <s v="SRIKANT"/>
    <x v="28"/>
    <m/>
  </r>
  <r>
    <n v="42"/>
    <s v="45414OD34S26152"/>
    <x v="29"/>
    <x v="786"/>
    <n v="312214"/>
    <n v="4529"/>
    <x v="11"/>
    <n v="52.92"/>
    <n v="17.079999999999998"/>
    <n v="35.840000000000003"/>
    <n v="35.32"/>
    <x v="29"/>
    <n v="0.52000000000000313"/>
    <n v="2"/>
    <s v="OK"/>
    <s v="SRIKANT"/>
    <x v="15"/>
    <n v="211"/>
  </r>
  <r>
    <n v="43"/>
    <s v="45414OD34S26682"/>
    <x v="29"/>
    <x v="787"/>
    <n v="312214"/>
    <n v="4531"/>
    <x v="1"/>
    <n v="51.72"/>
    <n v="17.14"/>
    <n v="34.58"/>
    <n v="34.299999999999997"/>
    <x v="29"/>
    <n v="0.28000000000000114"/>
    <n v="2"/>
    <s v="OK"/>
    <s v="SRIKANT"/>
    <x v="1"/>
    <m/>
  </r>
  <r>
    <n v="44"/>
    <s v="45414OD04Q41282"/>
    <x v="29"/>
    <x v="788"/>
    <n v="312214"/>
    <n v="4538"/>
    <x v="15"/>
    <n v="33.24"/>
    <n v="10.4"/>
    <n v="22.840000000000003"/>
    <n v="22.48"/>
    <x v="29"/>
    <n v="0.36000000000000298"/>
    <n v="2"/>
    <s v="OK"/>
    <s v="SRIKANT"/>
    <x v="17"/>
    <m/>
  </r>
  <r>
    <n v="45"/>
    <s v="45414OD04Q67612"/>
    <x v="29"/>
    <x v="789"/>
    <n v="312214"/>
    <n v="4537"/>
    <x v="10"/>
    <n v="54.16"/>
    <n v="17.84"/>
    <n v="36.319999999999993"/>
    <n v="35.840000000000003"/>
    <x v="29"/>
    <n v="0.47999999999998977"/>
    <n v="2"/>
    <s v="OK"/>
    <s v="SRIKANT"/>
    <x v="21"/>
    <m/>
  </r>
  <r>
    <n v="46"/>
    <s v="45414OD04Q41372"/>
    <x v="29"/>
    <x v="790"/>
    <n v="312214"/>
    <n v="4542"/>
    <x v="19"/>
    <n v="32.58"/>
    <n v="10.36"/>
    <n v="22.22"/>
    <n v="22.08"/>
    <x v="29"/>
    <n v="0.14000000000000057"/>
    <n v="2"/>
    <s v="OK"/>
    <s v="SRIKANT"/>
    <x v="19"/>
    <m/>
  </r>
  <r>
    <n v="47"/>
    <s v="45414OD04Q41182"/>
    <x v="29"/>
    <x v="791"/>
    <n v="312214"/>
    <n v="4545"/>
    <x v="8"/>
    <n v="53.42"/>
    <n v="16.899999999999999"/>
    <n v="36.520000000000003"/>
    <n v="35.96"/>
    <x v="30"/>
    <n v="0.56000000000000227"/>
    <n v="2"/>
    <s v="OK"/>
    <s v="SRIKANT"/>
    <x v="27"/>
    <m/>
  </r>
  <r>
    <n v="48"/>
    <s v="45415OD04Q41441"/>
    <x v="30"/>
    <x v="792"/>
    <n v="312214"/>
    <n v="4597"/>
    <x v="4"/>
    <n v="33.28"/>
    <n v="10.56"/>
    <n v="22.72"/>
    <n v="22.18"/>
    <x v="30"/>
    <n v="0.53999999999999915"/>
    <n v="1"/>
    <s v="OK"/>
    <s v="SRIKANT"/>
    <x v="12"/>
    <m/>
  </r>
  <r>
    <n v="49"/>
    <s v="45415OD34S26681"/>
    <x v="30"/>
    <x v="793"/>
    <n v="312214"/>
    <n v="4622"/>
    <x v="1"/>
    <n v="53.64"/>
    <n v="17.079999999999998"/>
    <n v="36.56"/>
    <n v="36.14"/>
    <x v="30"/>
    <n v="0.42000000000000171"/>
    <n v="1"/>
    <s v="OK"/>
    <s v="SRIKANT"/>
    <x v="1"/>
    <m/>
  </r>
  <r>
    <n v="50"/>
    <s v="45415OD04Q41551"/>
    <x v="30"/>
    <x v="794"/>
    <n v="312214"/>
    <n v="4621"/>
    <x v="2"/>
    <n v="54.46"/>
    <n v="17.36"/>
    <n v="37.1"/>
    <n v="36.659999999999997"/>
    <x v="30"/>
    <n v="0.44000000000000483"/>
    <n v="1"/>
    <s v="OK"/>
    <s v="SRIKANT"/>
    <x v="2"/>
    <m/>
  </r>
  <r>
    <n v="51"/>
    <s v="45415OD34S26271"/>
    <x v="30"/>
    <x v="795"/>
    <n v="312214"/>
    <n v="4625"/>
    <x v="18"/>
    <n v="54.02"/>
    <n v="16.98"/>
    <n v="37.040000000000006"/>
    <n v="36.619999999999997"/>
    <x v="30"/>
    <n v="0.42000000000000881"/>
    <n v="1"/>
    <s v="OK"/>
    <s v="SRIKANT"/>
    <x v="0"/>
    <m/>
  </r>
  <r>
    <n v="52"/>
    <s v="45415OD04Q41371"/>
    <x v="30"/>
    <x v="796"/>
    <n v="312214"/>
    <n v="4632"/>
    <x v="19"/>
    <n v="32.92"/>
    <n v="10.36"/>
    <n v="22.560000000000002"/>
    <n v="22.44"/>
    <x v="30"/>
    <n v="0.12000000000000099"/>
    <n v="1"/>
    <s v="OK"/>
    <s v="SRIKANT"/>
    <x v="22"/>
    <m/>
  </r>
  <r>
    <n v="53"/>
    <s v="45415OD34S26151"/>
    <x v="30"/>
    <x v="797"/>
    <n v="312214"/>
    <n v="4633"/>
    <x v="11"/>
    <n v="52.6"/>
    <n v="17.260000000000002"/>
    <n v="35.340000000000003"/>
    <n v="34.78"/>
    <x v="30"/>
    <n v="0.56000000000000227"/>
    <n v="1"/>
    <s v="OK"/>
    <s v="SRIKANT"/>
    <x v="15"/>
    <m/>
  </r>
  <r>
    <n v="54"/>
    <s v="45415OD04Q41181"/>
    <x v="30"/>
    <x v="798"/>
    <n v="312214"/>
    <n v="4634"/>
    <x v="8"/>
    <n v="53.3"/>
    <n v="16.899999999999999"/>
    <n v="36.4"/>
    <n v="36.04"/>
    <x v="30"/>
    <n v="0.35999999999999943"/>
    <n v="1"/>
    <s v="OK"/>
    <s v="SRIKANT"/>
    <x v="16"/>
    <m/>
  </r>
  <r>
    <n v="55"/>
    <s v="45415OD04Q41781"/>
    <x v="30"/>
    <x v="799"/>
    <n v="312214"/>
    <n v="4639"/>
    <x v="7"/>
    <n v="54.32"/>
    <n v="17.32"/>
    <n v="37"/>
    <n v="36.56"/>
    <x v="30"/>
    <n v="0.43999999999999773"/>
    <n v="1"/>
    <s v="OK"/>
    <s v="SRIKANT"/>
    <x v="7"/>
    <m/>
  </r>
  <r>
    <n v="56"/>
    <s v="45415OD04Q41281"/>
    <x v="30"/>
    <x v="800"/>
    <n v="312214"/>
    <n v="4638"/>
    <x v="15"/>
    <n v="34.96"/>
    <n v="10.4"/>
    <n v="24.560000000000002"/>
    <n v="24.34"/>
    <x v="30"/>
    <n v="0.22000000000000242"/>
    <n v="1"/>
    <s v="OK"/>
    <s v="SRIKANT"/>
    <x v="29"/>
    <m/>
  </r>
  <r>
    <n v="57"/>
    <s v="45415OD34S65081"/>
    <x v="30"/>
    <x v="801"/>
    <n v="312214"/>
    <n v="4640"/>
    <x v="20"/>
    <n v="53.54"/>
    <n v="17.34"/>
    <n v="36.200000000000003"/>
    <n v="35.82"/>
    <x v="30"/>
    <n v="0.38000000000000256"/>
    <n v="1"/>
    <s v="OK"/>
    <s v="SRIKANT"/>
    <x v="6"/>
    <m/>
  </r>
  <r>
    <n v="58"/>
    <s v="45415OD04Q41731"/>
    <x v="30"/>
    <x v="802"/>
    <n v="312214"/>
    <n v="4645"/>
    <x v="17"/>
    <n v="33.700000000000003"/>
    <n v="10.220000000000001"/>
    <n v="23.480000000000004"/>
    <n v="23.18"/>
    <x v="30"/>
    <n v="0.30000000000000426"/>
    <n v="1"/>
    <s v="OK"/>
    <s v="SRIKANT"/>
    <x v="24"/>
    <m/>
  </r>
  <r>
    <n v="59"/>
    <s v="45415OD04Q67611"/>
    <x v="30"/>
    <x v="803"/>
    <n v="312214"/>
    <n v="4643"/>
    <x v="10"/>
    <n v="53.74"/>
    <n v="17.739999999999998"/>
    <n v="36"/>
    <n v="35.54"/>
    <x v="31"/>
    <n v="0.46000000000000085"/>
    <n v="1"/>
    <s v="OK"/>
    <s v="SRIKANT"/>
    <x v="26"/>
    <m/>
  </r>
  <r>
    <n v="60"/>
    <s v="45415OD34S26661"/>
    <x v="30"/>
    <x v="804"/>
    <n v="312214"/>
    <n v="4646"/>
    <x v="14"/>
    <n v="54.36"/>
    <n v="17.559999999999999"/>
    <n v="36.799999999999997"/>
    <n v="36.22"/>
    <x v="31"/>
    <n v="0.57999999999999829"/>
    <n v="1"/>
    <s v="OK"/>
    <s v="SRIKANT"/>
    <x v="28"/>
    <m/>
  </r>
  <r>
    <n v="61"/>
    <s v="45416OD34S26681"/>
    <x v="31"/>
    <x v="805"/>
    <n v="312214"/>
    <n v="4649"/>
    <x v="1"/>
    <n v="55.64"/>
    <n v="17.100000000000001"/>
    <n v="38.54"/>
    <n v="38.200000000000003"/>
    <x v="31"/>
    <n v="0.33999999999999631"/>
    <n v="1"/>
    <s v="OK"/>
    <s v="SRIKANT"/>
    <x v="1"/>
    <m/>
  </r>
  <r>
    <n v="62"/>
    <s v="45416OD34S26271"/>
    <x v="31"/>
    <x v="806"/>
    <n v="312214"/>
    <n v="4648"/>
    <x v="18"/>
    <n v="55.52"/>
    <n v="16.98"/>
    <n v="38.540000000000006"/>
    <n v="38.04"/>
    <x v="31"/>
    <n v="0.50000000000000711"/>
    <n v="1"/>
    <s v="OK"/>
    <s v="SRIKANT"/>
    <x v="0"/>
    <n v="192"/>
  </r>
  <r>
    <n v="63"/>
    <s v="45416OD04Q41551"/>
    <x v="31"/>
    <x v="807"/>
    <n v="312214"/>
    <n v="4660"/>
    <x v="2"/>
    <n v="56.52"/>
    <n v="17.420000000000002"/>
    <n v="39.1"/>
    <n v="38.619999999999997"/>
    <x v="31"/>
    <n v="0.48000000000000398"/>
    <n v="1"/>
    <s v="OK"/>
    <s v="SRIKANT"/>
    <x v="2"/>
    <m/>
  </r>
  <r>
    <n v="64"/>
    <s v="45416OD34S65081"/>
    <x v="31"/>
    <x v="808"/>
    <n v="312214"/>
    <n v="4670"/>
    <x v="20"/>
    <n v="55.42"/>
    <n v="17.3"/>
    <n v="38.120000000000005"/>
    <n v="37.880000000000003"/>
    <x v="31"/>
    <n v="0.24000000000000199"/>
    <n v="1"/>
    <s v="OK"/>
    <s v="SRIKANT"/>
    <x v="14"/>
    <m/>
  </r>
  <r>
    <n v="65"/>
    <s v="45416OD04Q41731"/>
    <x v="31"/>
    <x v="809"/>
    <n v="312214"/>
    <n v="4672"/>
    <x v="17"/>
    <n v="33.58"/>
    <n v="10.220000000000001"/>
    <n v="23.36"/>
    <n v="23.1"/>
    <x v="31"/>
    <n v="0.25999999999999801"/>
    <n v="1"/>
    <s v="OK"/>
    <s v="SRIKANT"/>
    <x v="24"/>
    <m/>
  </r>
  <r>
    <n v="66"/>
    <s v="45416OD04Q41441"/>
    <x v="31"/>
    <x v="810"/>
    <n v="312214"/>
    <n v="4681"/>
    <x v="4"/>
    <n v="35.44"/>
    <n v="10.56"/>
    <n v="24.879999999999995"/>
    <n v="24.88"/>
    <x v="31"/>
    <n v="0"/>
    <n v="1"/>
    <s v="OK"/>
    <s v="SRIKANT"/>
    <x v="4"/>
    <m/>
  </r>
  <r>
    <n v="67"/>
    <s v="45416OD04Q41281"/>
    <x v="31"/>
    <x v="811"/>
    <n v="312214"/>
    <n v="4684"/>
    <x v="15"/>
    <n v="35.880000000000003"/>
    <n v="10.34"/>
    <n v="25.540000000000003"/>
    <n v="25.5"/>
    <x v="31"/>
    <n v="4.00000000000027E-2"/>
    <n v="1"/>
    <s v="OK"/>
    <s v="SRIKANT"/>
    <x v="17"/>
    <m/>
  </r>
  <r>
    <n v="68"/>
    <s v="45416OD34S26661"/>
    <x v="31"/>
    <x v="812"/>
    <n v="312214"/>
    <n v="4688"/>
    <x v="14"/>
    <n v="55.64"/>
    <n v="17.64"/>
    <n v="38"/>
    <n v="38"/>
    <x v="31"/>
    <n v="0"/>
    <n v="1"/>
    <s v="OK"/>
    <s v="SRIKANT"/>
    <x v="28"/>
    <m/>
  </r>
  <r>
    <n v="69"/>
    <s v="45416OD04Q41371"/>
    <x v="31"/>
    <x v="813"/>
    <n v="312214"/>
    <n v="4693"/>
    <x v="19"/>
    <n v="34.24"/>
    <n v="10.38"/>
    <n v="23.86"/>
    <n v="23.66"/>
    <x v="31"/>
    <n v="0.19999999999999929"/>
    <n v="1"/>
    <s v="OK"/>
    <s v="SRIKANT"/>
    <x v="19"/>
    <m/>
  </r>
  <r>
    <n v="70"/>
    <s v="45416OD04Q67611"/>
    <x v="31"/>
    <x v="814"/>
    <n v="312214"/>
    <n v="4691"/>
    <x v="10"/>
    <n v="54.66"/>
    <n v="17.760000000000002"/>
    <n v="36.899999999999991"/>
    <n v="36.42"/>
    <x v="31"/>
    <n v="0.47999999999998977"/>
    <n v="1"/>
    <s v="OK"/>
    <s v="SRIKANT"/>
    <x v="21"/>
    <m/>
  </r>
  <r>
    <n v="71"/>
    <s v="45416OD34S26151"/>
    <x v="31"/>
    <x v="815"/>
    <n v="312214"/>
    <n v="4690"/>
    <x v="11"/>
    <n v="53.58"/>
    <n v="17.16"/>
    <n v="36.42"/>
    <n v="35.9"/>
    <x v="31"/>
    <n v="0.52000000000000313"/>
    <n v="1"/>
    <s v="OK"/>
    <s v="SRIKANT"/>
    <x v="15"/>
    <m/>
  </r>
  <r>
    <n v="72"/>
    <s v="45416OD04Q41781"/>
    <x v="31"/>
    <x v="816"/>
    <n v="312214"/>
    <n v="4704"/>
    <x v="7"/>
    <n v="55.04"/>
    <n v="17.28"/>
    <n v="37.76"/>
    <n v="37.159999999999997"/>
    <x v="31"/>
    <n v="0.60000000000000142"/>
    <n v="1"/>
    <s v="OK"/>
    <s v="SRIKANT"/>
    <x v="18"/>
    <m/>
  </r>
  <r>
    <n v="73"/>
    <s v="45416OD04Q41181"/>
    <x v="31"/>
    <x v="817"/>
    <n v="312214"/>
    <n v="4699"/>
    <x v="8"/>
    <n v="56.26"/>
    <n v="16.82"/>
    <n v="39.44"/>
    <n v="38.94"/>
    <x v="31"/>
    <n v="0.5"/>
    <n v="1"/>
    <s v="OK"/>
    <s v="SRIKANT"/>
    <x v="20"/>
    <m/>
  </r>
  <r>
    <n v="74"/>
    <s v="45416OD34S26682"/>
    <x v="31"/>
    <x v="818"/>
    <n v="312214"/>
    <n v="4722"/>
    <x v="1"/>
    <n v="56.12"/>
    <n v="17.02"/>
    <n v="39.099999999999994"/>
    <n v="38.64"/>
    <x v="31"/>
    <n v="0.45999999999999375"/>
    <n v="2"/>
    <s v="OK"/>
    <s v="SRIKANT"/>
    <x v="1"/>
    <m/>
  </r>
  <r>
    <n v="75"/>
    <s v="45416OD34S26272"/>
    <x v="31"/>
    <x v="819"/>
    <n v="312214"/>
    <n v="4727"/>
    <x v="18"/>
    <n v="53.02"/>
    <n v="17.079999999999998"/>
    <n v="35.940000000000005"/>
    <n v="35.380000000000003"/>
    <x v="31"/>
    <n v="0.56000000000000227"/>
    <n v="2"/>
    <s v="OK"/>
    <s v="SRIKANT"/>
    <x v="0"/>
    <m/>
  </r>
  <r>
    <n v="76"/>
    <s v="45416OD04Q41552"/>
    <x v="31"/>
    <x v="820"/>
    <n v="312214"/>
    <n v="4731"/>
    <x v="2"/>
    <n v="55.04"/>
    <n v="17.62"/>
    <n v="37.42"/>
    <n v="37.08"/>
    <x v="31"/>
    <n v="0.34000000000000341"/>
    <n v="2"/>
    <s v="OK"/>
    <s v="SRIKANT"/>
    <x v="2"/>
    <m/>
  </r>
  <r>
    <n v="77"/>
    <s v="45416OD34S61371"/>
    <x v="31"/>
    <x v="821"/>
    <n v="312214"/>
    <n v="4730"/>
    <x v="9"/>
    <n v="56.22"/>
    <n v="17.5"/>
    <n v="38.72"/>
    <n v="38.26"/>
    <x v="31"/>
    <n v="0.46000000000000085"/>
    <n v="1"/>
    <s v="OK"/>
    <s v="SRIKANT"/>
    <x v="11"/>
    <m/>
  </r>
  <r>
    <n v="78"/>
    <s v="45416OD34S65082"/>
    <x v="31"/>
    <x v="822"/>
    <n v="312214"/>
    <n v="4733"/>
    <x v="20"/>
    <n v="53.72"/>
    <n v="17.34"/>
    <n v="36.379999999999995"/>
    <n v="36.06"/>
    <x v="31"/>
    <n v="0.31999999999999318"/>
    <n v="2"/>
    <s v="OK"/>
    <s v="SRIKANT"/>
    <x v="14"/>
    <m/>
  </r>
  <r>
    <n v="79"/>
    <s v="45416OD04Q41442"/>
    <x v="31"/>
    <x v="823"/>
    <n v="312214"/>
    <n v="4753"/>
    <x v="4"/>
    <n v="34.4"/>
    <n v="10.52"/>
    <n v="23.88"/>
    <n v="23.66"/>
    <x v="31"/>
    <n v="0.21999999999999886"/>
    <n v="2"/>
    <s v="OK"/>
    <s v="SRIKANT"/>
    <x v="4"/>
    <m/>
  </r>
  <r>
    <n v="80"/>
    <s v="45416OD04Q41282"/>
    <x v="31"/>
    <x v="824"/>
    <n v="312214"/>
    <n v="4758"/>
    <x v="15"/>
    <n v="33.22"/>
    <n v="10.34"/>
    <n v="22.88"/>
    <n v="22.66"/>
    <x v="31"/>
    <n v="0.21999999999999886"/>
    <n v="2"/>
    <s v="OK"/>
    <s v="SRIKANT"/>
    <x v="17"/>
    <m/>
  </r>
  <r>
    <n v="81"/>
    <s v="45416OD34S26662"/>
    <x v="31"/>
    <x v="825"/>
    <n v="312214"/>
    <n v="4757"/>
    <x v="14"/>
    <n v="53.6"/>
    <n v="17.559999999999999"/>
    <n v="36.040000000000006"/>
    <n v="35.6"/>
    <x v="31"/>
    <n v="0.44000000000000483"/>
    <n v="2"/>
    <s v="OK"/>
    <s v="SRIKANT"/>
    <x v="28"/>
    <m/>
  </r>
  <r>
    <n v="82"/>
    <s v="45416OD04Q41732"/>
    <x v="31"/>
    <x v="826"/>
    <n v="312214"/>
    <n v="4754"/>
    <x v="17"/>
    <n v="33.200000000000003"/>
    <n v="10.18"/>
    <n v="23.020000000000003"/>
    <n v="22.78"/>
    <x v="31"/>
    <n v="0.24000000000000199"/>
    <n v="2"/>
    <s v="OK"/>
    <s v="SRIKANT"/>
    <x v="24"/>
    <m/>
  </r>
  <r>
    <n v="83"/>
    <s v="45417OD34S26661"/>
    <x v="32"/>
    <x v="827"/>
    <n v="312214"/>
    <n v="4765"/>
    <x v="14"/>
    <n v="55.86"/>
    <n v="17.559999999999999"/>
    <n v="38.299999999999997"/>
    <n v="37.96"/>
    <x v="32"/>
    <n v="0.33999999999999631"/>
    <n v="1"/>
    <s v="OK"/>
    <s v="SRIKANT"/>
    <x v="28"/>
    <m/>
  </r>
  <r>
    <n v="84"/>
    <s v="45417OD34S26271"/>
    <x v="32"/>
    <x v="828"/>
    <n v="312214"/>
    <n v="4762"/>
    <x v="18"/>
    <n v="53.26"/>
    <n v="17.12"/>
    <n v="36.14"/>
    <n v="35.76"/>
    <x v="32"/>
    <n v="0.38000000000000256"/>
    <n v="1"/>
    <s v="OK"/>
    <s v="SRIKANT"/>
    <x v="0"/>
    <m/>
  </r>
  <r>
    <n v="85"/>
    <s v="45417OD34S61371"/>
    <x v="32"/>
    <x v="829"/>
    <n v="312214"/>
    <n v="4764"/>
    <x v="9"/>
    <n v="54.76"/>
    <n v="17.5"/>
    <n v="37.26"/>
    <n v="36.86"/>
    <x v="32"/>
    <n v="0.39999999999999858"/>
    <n v="1"/>
    <s v="OK"/>
    <s v="SRIKANT"/>
    <x v="11"/>
    <m/>
  </r>
  <r>
    <n v="86"/>
    <s v="45417OD04Q41551"/>
    <x v="32"/>
    <x v="830"/>
    <n v="312214"/>
    <n v="4767"/>
    <x v="2"/>
    <n v="56.74"/>
    <n v="17.62"/>
    <n v="39.120000000000005"/>
    <n v="39"/>
    <x v="32"/>
    <n v="0.12000000000000455"/>
    <n v="1"/>
    <s v="OK"/>
    <s v="SRIKANT"/>
    <x v="2"/>
    <m/>
  </r>
  <r>
    <n v="87"/>
    <s v="45417OD34S26681"/>
    <x v="32"/>
    <x v="831"/>
    <n v="312214"/>
    <n v="4768"/>
    <x v="1"/>
    <n v="53.98"/>
    <n v="17.079999999999998"/>
    <n v="36.9"/>
    <n v="36.58"/>
    <x v="32"/>
    <n v="0.32000000000000028"/>
    <n v="1"/>
    <s v="OK"/>
    <s v="SRIKANT"/>
    <x v="1"/>
    <m/>
  </r>
  <r>
    <n v="88"/>
    <s v="45417OD04Q41281"/>
    <x v="32"/>
    <x v="832"/>
    <n v="312214"/>
    <n v="4775"/>
    <x v="15"/>
    <n v="31.66"/>
    <n v="10.36"/>
    <n v="21.3"/>
    <n v="21.24"/>
    <x v="32"/>
    <n v="6.0000000000002274E-2"/>
    <n v="1"/>
    <s v="OK"/>
    <s v="SRIKANT"/>
    <x v="29"/>
    <m/>
  </r>
  <r>
    <n v="89"/>
    <s v="45417OD04Q41441"/>
    <x v="32"/>
    <x v="833"/>
    <n v="312214"/>
    <n v="4774"/>
    <x v="4"/>
    <n v="35.619999999999997"/>
    <n v="10.48"/>
    <n v="25.139999999999997"/>
    <n v="24.9"/>
    <x v="32"/>
    <n v="0.23999999999999844"/>
    <n v="1"/>
    <s v="OK"/>
    <s v="SRIKANT"/>
    <x v="4"/>
    <m/>
  </r>
  <r>
    <n v="90"/>
    <s v="45417OD04Q41731"/>
    <x v="32"/>
    <x v="834"/>
    <n v="312214"/>
    <n v="4773"/>
    <x v="17"/>
    <n v="34.700000000000003"/>
    <n v="10.18"/>
    <n v="24.520000000000003"/>
    <n v="24.18"/>
    <x v="32"/>
    <n v="0.34000000000000341"/>
    <n v="1"/>
    <s v="OK"/>
    <s v="SRIKANT"/>
    <x v="24"/>
    <m/>
  </r>
  <r>
    <n v="91"/>
    <s v="45417OD04Q41371"/>
    <x v="32"/>
    <x v="835"/>
    <n v="312214"/>
    <n v="4778"/>
    <x v="19"/>
    <n v="33.6"/>
    <n v="10.36"/>
    <n v="23.240000000000002"/>
    <n v="23.2"/>
    <x v="32"/>
    <n v="4.00000000000027E-2"/>
    <n v="1"/>
    <s v="OK"/>
    <s v="SRIKANT"/>
    <x v="12"/>
    <m/>
  </r>
  <r>
    <n v="92"/>
    <s v="45417OD34S65081"/>
    <x v="32"/>
    <x v="836"/>
    <n v="312214"/>
    <n v="4781"/>
    <x v="20"/>
    <n v="56.68"/>
    <n v="17.260000000000002"/>
    <n v="39.42"/>
    <n v="39.04"/>
    <x v="32"/>
    <n v="0.38000000000000256"/>
    <n v="1"/>
    <s v="OK"/>
    <s v="SRIKANT"/>
    <x v="6"/>
    <n v="221"/>
  </r>
  <r>
    <n v="93"/>
    <s v="45417OD04Q41781"/>
    <x v="32"/>
    <x v="837"/>
    <n v="312214"/>
    <n v="4789"/>
    <x v="7"/>
    <n v="53.76"/>
    <n v="17.239999999999998"/>
    <n v="36.519999999999996"/>
    <n v="36.020000000000003"/>
    <x v="32"/>
    <n v="0.49999999999999289"/>
    <n v="1"/>
    <s v="OK"/>
    <s v="SRIKANT"/>
    <x v="7"/>
    <m/>
  </r>
  <r>
    <n v="94"/>
    <s v="45417OD04Q67611"/>
    <x v="32"/>
    <x v="838"/>
    <n v="312214"/>
    <n v="4799"/>
    <x v="10"/>
    <n v="53.72"/>
    <n v="17.7"/>
    <n v="36.019999999999996"/>
    <n v="35.380000000000003"/>
    <x v="32"/>
    <n v="0.63999999999999346"/>
    <n v="1"/>
    <s v="OK"/>
    <s v="SRIKANT"/>
    <x v="26"/>
    <m/>
  </r>
  <r>
    <n v="95"/>
    <s v="45417OD34S26151"/>
    <x v="32"/>
    <x v="839"/>
    <n v="312214"/>
    <n v="4801"/>
    <x v="11"/>
    <n v="55.02"/>
    <n v="17.14"/>
    <n v="37.880000000000003"/>
    <n v="37.26"/>
    <x v="32"/>
    <n v="0.62000000000000455"/>
    <n v="1"/>
    <s v="OK"/>
    <s v="SRIKANT"/>
    <x v="27"/>
    <m/>
  </r>
  <r>
    <n v="96"/>
    <s v="45417OD04Q41181"/>
    <x v="32"/>
    <x v="840"/>
    <n v="312214"/>
    <n v="4798"/>
    <x v="8"/>
    <n v="53.06"/>
    <n v="16.8"/>
    <n v="36.260000000000005"/>
    <n v="35.880000000000003"/>
    <x v="32"/>
    <n v="0.38000000000000256"/>
    <n v="1"/>
    <s v="OK"/>
    <s v="SRIKANT"/>
    <x v="13"/>
    <m/>
  </r>
  <r>
    <n v="97"/>
    <s v="45418OD34S26661"/>
    <x v="33"/>
    <x v="841"/>
    <n v="312214"/>
    <n v="4807"/>
    <x v="14"/>
    <n v="54.2"/>
    <n v="17.62"/>
    <n v="36.58"/>
    <n v="35.94"/>
    <x v="33"/>
    <n v="0.64000000000000057"/>
    <n v="1"/>
    <s v="OK"/>
    <s v="SRIKANT"/>
    <x v="28"/>
    <m/>
  </r>
  <r>
    <n v="98"/>
    <s v="45418OD34S26271"/>
    <x v="33"/>
    <x v="842"/>
    <n v="312214"/>
    <n v="4808"/>
    <x v="18"/>
    <n v="54.8"/>
    <n v="17.100000000000001"/>
    <n v="37.699999999999996"/>
    <n v="37.340000000000003"/>
    <x v="33"/>
    <n v="0.35999999999999233"/>
    <n v="1"/>
    <s v="OK"/>
    <s v="SRIKANT"/>
    <x v="0"/>
    <m/>
  </r>
  <r>
    <n v="99"/>
    <s v="45418OD34S26681"/>
    <x v="33"/>
    <x v="843"/>
    <n v="312214"/>
    <n v="4810"/>
    <x v="1"/>
    <n v="55.18"/>
    <n v="16.96"/>
    <n v="38.22"/>
    <n v="37.799999999999997"/>
    <x v="33"/>
    <n v="0.42000000000000171"/>
    <n v="1"/>
    <s v="OK"/>
    <s v="SRIKANT"/>
    <x v="1"/>
    <m/>
  </r>
  <r>
    <n v="100"/>
    <s v="45418OD34S26151"/>
    <x v="33"/>
    <x v="844"/>
    <n v="312214"/>
    <n v="4826"/>
    <x v="11"/>
    <n v="53.64"/>
    <n v="17.100000000000001"/>
    <n v="36.54"/>
    <n v="36.04"/>
    <x v="33"/>
    <n v="0.5"/>
    <n v="1"/>
    <s v="OK"/>
    <s v="SRIKANT"/>
    <x v="27"/>
    <n v="96"/>
  </r>
  <r>
    <n v="101"/>
    <s v="45418OD34S61371"/>
    <x v="33"/>
    <x v="845"/>
    <n v="312214"/>
    <n v="4827"/>
    <x v="9"/>
    <n v="53.36"/>
    <n v="17.440000000000001"/>
    <n v="35.92"/>
    <n v="35.46"/>
    <x v="33"/>
    <n v="0.46000000000000085"/>
    <n v="1"/>
    <s v="OK"/>
    <s v="SRIKANT"/>
    <x v="11"/>
    <n v="259"/>
  </r>
  <r>
    <n v="102"/>
    <s v="45418OD04Q41181"/>
    <x v="33"/>
    <x v="846"/>
    <n v="312214"/>
    <n v="4828"/>
    <x v="8"/>
    <n v="53.46"/>
    <n v="16.8"/>
    <n v="36.659999999999997"/>
    <n v="36.24"/>
    <x v="33"/>
    <n v="0.4199999999999946"/>
    <n v="1"/>
    <s v="OK"/>
    <s v="SRIKANT"/>
    <x v="13"/>
    <n v="206"/>
  </r>
  <r>
    <n v="103"/>
    <s v="45418OD04Q41551"/>
    <x v="33"/>
    <x v="847"/>
    <n v="312214"/>
    <n v="4830"/>
    <x v="2"/>
    <n v="55.52"/>
    <n v="17.36"/>
    <n v="38.160000000000004"/>
    <n v="37.799999999999997"/>
    <x v="33"/>
    <n v="0.36000000000000654"/>
    <n v="1"/>
    <s v="OK"/>
    <s v="SRIKANT"/>
    <x v="2"/>
    <n v="257"/>
  </r>
  <r>
    <n v="104"/>
    <s v="45418OD04Q41441"/>
    <x v="33"/>
    <x v="848"/>
    <n v="312214"/>
    <n v="4831"/>
    <x v="4"/>
    <n v="35.46"/>
    <n v="10.46"/>
    <n v="25"/>
    <n v="24.74"/>
    <x v="33"/>
    <n v="0.26000000000000156"/>
    <n v="1"/>
    <s v="OK"/>
    <s v="SRIKANT"/>
    <x v="4"/>
    <m/>
  </r>
  <r>
    <n v="105"/>
    <s v="45418OD04Q41731"/>
    <x v="33"/>
    <x v="849"/>
    <n v="312214"/>
    <n v="4833"/>
    <x v="17"/>
    <n v="35.14"/>
    <n v="10.18"/>
    <n v="24.96"/>
    <n v="24.8"/>
    <x v="33"/>
    <n v="0.16000000000000014"/>
    <n v="1"/>
    <s v="OK"/>
    <s v="SRIKANT"/>
    <x v="24"/>
    <n v="130"/>
  </r>
  <r>
    <n v="106"/>
    <s v="45418OD04Q41371"/>
    <x v="33"/>
    <x v="850"/>
    <n v="312214"/>
    <n v="4841"/>
    <x v="19"/>
    <n v="32.9"/>
    <n v="10.3"/>
    <n v="22.599999999999998"/>
    <n v="22.42"/>
    <x v="33"/>
    <n v="0.17999999999999616"/>
    <n v="1"/>
    <s v="OK"/>
    <s v="SRIKANT"/>
    <x v="19"/>
    <m/>
  </r>
  <r>
    <n v="107"/>
    <s v="45418OD04Q41781"/>
    <x v="33"/>
    <x v="851"/>
    <n v="312214"/>
    <n v="4842"/>
    <x v="7"/>
    <n v="54.52"/>
    <n v="17.239999999999998"/>
    <n v="37.28"/>
    <n v="36.86"/>
    <x v="33"/>
    <n v="0.42000000000000171"/>
    <n v="1"/>
    <s v="OK"/>
    <s v="SRIKANT"/>
    <x v="18"/>
    <m/>
  </r>
  <r>
    <n v="108"/>
    <s v="45418OD34S26272"/>
    <x v="33"/>
    <x v="852"/>
    <n v="312214"/>
    <n v="4852"/>
    <x v="18"/>
    <n v="53.2"/>
    <n v="17.059999999999999"/>
    <n v="36.14"/>
    <n v="35.76"/>
    <x v="33"/>
    <n v="0.38000000000000256"/>
    <n v="2"/>
    <s v="OK"/>
    <s v="SRIKANT"/>
    <x v="0"/>
    <m/>
  </r>
  <r>
    <n v="109"/>
    <s v="45418OD34S26662"/>
    <x v="33"/>
    <x v="853"/>
    <n v="312214"/>
    <n v="4857"/>
    <x v="14"/>
    <n v="53.88"/>
    <n v="17.579999999999998"/>
    <n v="36.300000000000004"/>
    <n v="35.9"/>
    <x v="33"/>
    <n v="0.40000000000000568"/>
    <n v="2"/>
    <s v="OK"/>
    <s v="SRIKANT"/>
    <x v="28"/>
    <m/>
  </r>
  <r>
    <n v="110"/>
    <s v="45418OD34S26682"/>
    <x v="33"/>
    <x v="854"/>
    <n v="312214"/>
    <n v="4861"/>
    <x v="1"/>
    <n v="53.86"/>
    <n v="17.02"/>
    <n v="36.840000000000003"/>
    <n v="36.5"/>
    <x v="33"/>
    <n v="0.34000000000000341"/>
    <n v="2"/>
    <s v="OK"/>
    <s v="SRIKANT"/>
    <x v="1"/>
    <m/>
  </r>
  <r>
    <n v="111"/>
    <s v="45418OD34S65081"/>
    <x v="33"/>
    <x v="855"/>
    <n v="312214"/>
    <n v="4873"/>
    <x v="20"/>
    <n v="55.84"/>
    <n v="17.420000000000002"/>
    <n v="38.42"/>
    <n v="38.24"/>
    <x v="33"/>
    <n v="0.17999999999999972"/>
    <n v="1"/>
    <s v="OK"/>
    <s v="SRIKANT"/>
    <x v="14"/>
    <m/>
  </r>
  <r>
    <n v="112"/>
    <s v="45418OD04Q41281"/>
    <x v="33"/>
    <x v="856"/>
    <n v="312214"/>
    <n v="4874"/>
    <x v="15"/>
    <n v="34.520000000000003"/>
    <n v="10.3"/>
    <n v="24.220000000000002"/>
    <n v="24.08"/>
    <x v="33"/>
    <n v="0.14000000000000412"/>
    <n v="1"/>
    <s v="OK"/>
    <s v="SRIKANT"/>
    <x v="17"/>
    <m/>
  </r>
  <r>
    <n v="113"/>
    <s v="45418OD34S26152"/>
    <x v="33"/>
    <x v="857"/>
    <n v="312214"/>
    <n v="4893"/>
    <x v="11"/>
    <n v="52.04"/>
    <n v="17.2"/>
    <n v="34.840000000000003"/>
    <n v="34.32"/>
    <x v="33"/>
    <n v="0.52000000000000313"/>
    <n v="2"/>
    <s v="OK"/>
    <s v="SRIKANT"/>
    <x v="27"/>
    <m/>
  </r>
  <r>
    <n v="114"/>
    <s v="45418OD04Q41442"/>
    <x v="33"/>
    <x v="858"/>
    <n v="312214"/>
    <n v="4898"/>
    <x v="4"/>
    <n v="34.619999999999997"/>
    <n v="10.46"/>
    <n v="24.159999999999997"/>
    <n v="24"/>
    <x v="33"/>
    <n v="0.15999999999999659"/>
    <n v="2"/>
    <s v="OK"/>
    <s v="SRIKANT"/>
    <x v="4"/>
    <m/>
  </r>
  <r>
    <n v="115"/>
    <s v="45418OD34S61372"/>
    <x v="33"/>
    <x v="859"/>
    <n v="312214"/>
    <n v="4901"/>
    <x v="9"/>
    <n v="55.54"/>
    <n v="17.66"/>
    <n v="37.879999999999995"/>
    <n v="37.520000000000003"/>
    <x v="33"/>
    <n v="0.35999999999999233"/>
    <n v="2"/>
    <s v="OK"/>
    <s v="SRIKANT"/>
    <x v="11"/>
    <m/>
  </r>
  <r>
    <n v="116"/>
    <s v="45418OD04Q41182"/>
    <x v="33"/>
    <x v="860"/>
    <n v="312214"/>
    <n v="4909"/>
    <x v="8"/>
    <n v="53.28"/>
    <n v="17"/>
    <n v="36.28"/>
    <n v="35.92"/>
    <x v="33"/>
    <n v="0.35999999999999943"/>
    <n v="2"/>
    <s v="OK"/>
    <s v="SRIKANT"/>
    <x v="13"/>
    <m/>
  </r>
  <r>
    <n v="117"/>
    <s v="45418OD04Q41782"/>
    <x v="33"/>
    <x v="861"/>
    <n v="312214"/>
    <n v="4922"/>
    <x v="7"/>
    <n v="54.14"/>
    <n v="17.22"/>
    <n v="36.92"/>
    <n v="36.520000000000003"/>
    <x v="33"/>
    <n v="0.39999999999999858"/>
    <n v="2"/>
    <s v="OK"/>
    <s v="SRIKANT"/>
    <x v="18"/>
    <m/>
  </r>
  <r>
    <n v="118"/>
    <s v="45418OD04Q41552"/>
    <x v="33"/>
    <x v="862"/>
    <n v="312214"/>
    <n v="4923"/>
    <x v="2"/>
    <n v="54.66"/>
    <n v="17.579999999999998"/>
    <n v="37.08"/>
    <n v="36.76"/>
    <x v="33"/>
    <n v="0.32000000000000028"/>
    <n v="2"/>
    <s v="OK"/>
    <s v="SRIKANT"/>
    <x v="2"/>
    <m/>
  </r>
  <r>
    <n v="119"/>
    <s v="45418OD04Q41732"/>
    <x v="33"/>
    <x v="863"/>
    <n v="312214"/>
    <n v="4927"/>
    <x v="17"/>
    <n v="32.979999999999997"/>
    <n v="10.34"/>
    <n v="22.639999999999997"/>
    <n v="22.46"/>
    <x v="33"/>
    <n v="0.17999999999999616"/>
    <n v="2"/>
    <s v="OK"/>
    <s v="SRIKANT"/>
    <x v="24"/>
    <m/>
  </r>
  <r>
    <n v="120"/>
    <s v="45418OD04Q41372"/>
    <x v="33"/>
    <x v="864"/>
    <n v="312214"/>
    <n v="4929"/>
    <x v="19"/>
    <n v="33.26"/>
    <n v="10.32"/>
    <n v="22.939999999999998"/>
    <n v="22.58"/>
    <x v="33"/>
    <n v="0.35999999999999943"/>
    <n v="2"/>
    <s v="OK"/>
    <s v="SRIKANT"/>
    <x v="19"/>
    <m/>
  </r>
  <r>
    <n v="121"/>
    <s v="45419OD34S26681"/>
    <x v="34"/>
    <x v="865"/>
    <n v="312214"/>
    <n v="4963"/>
    <x v="1"/>
    <n v="54.02"/>
    <n v="17"/>
    <n v="37.020000000000003"/>
    <n v="36.54"/>
    <x v="34"/>
    <n v="0.48000000000000398"/>
    <n v="1"/>
    <s v="OK"/>
    <s v="SRIKANT"/>
    <x v="1"/>
    <m/>
  </r>
  <r>
    <n v="122"/>
    <s v="45419OD34S61371"/>
    <x v="34"/>
    <x v="866"/>
    <n v="312214"/>
    <n v="4969"/>
    <x v="9"/>
    <n v="54.52"/>
    <n v="17.62"/>
    <n v="36.900000000000006"/>
    <n v="36.520000000000003"/>
    <x v="34"/>
    <n v="0.38000000000000256"/>
    <n v="1"/>
    <s v="OK"/>
    <s v="SRIKANT"/>
    <x v="11"/>
    <m/>
  </r>
  <r>
    <n v="123"/>
    <s v="45419OD34S26271"/>
    <x v="34"/>
    <x v="867"/>
    <n v="312214"/>
    <n v="4973"/>
    <x v="18"/>
    <n v="53.06"/>
    <n v="17.059999999999999"/>
    <n v="36"/>
    <n v="35.64"/>
    <x v="34"/>
    <n v="0.35999999999999943"/>
    <n v="1"/>
    <s v="OK"/>
    <s v="SRIKANT"/>
    <x v="0"/>
    <m/>
  </r>
  <r>
    <n v="124"/>
    <s v="45419OD34S26661"/>
    <x v="34"/>
    <x v="868"/>
    <n v="312214"/>
    <n v="4971"/>
    <x v="14"/>
    <n v="55.26"/>
    <n v="17.54"/>
    <n v="37.72"/>
    <n v="37.28"/>
    <x v="34"/>
    <n v="0.43999999999999773"/>
    <n v="1"/>
    <s v="OK"/>
    <s v="SRIKANT"/>
    <x v="28"/>
    <n v="239"/>
  </r>
  <r>
    <n v="125"/>
    <s v="45419OD04Q41551"/>
    <x v="34"/>
    <x v="869"/>
    <n v="312214"/>
    <n v="4982"/>
    <x v="2"/>
    <n v="55.28"/>
    <n v="17.559999999999999"/>
    <n v="37.72"/>
    <n v="37.4"/>
    <x v="34"/>
    <n v="0.32000000000000028"/>
    <n v="1"/>
    <s v="OK"/>
    <s v="SRIKANT"/>
    <x v="2"/>
    <m/>
  </r>
  <r>
    <n v="126"/>
    <s v="45419OD34S65081"/>
    <x v="34"/>
    <x v="870"/>
    <n v="312214"/>
    <n v="4983"/>
    <x v="20"/>
    <n v="55.58"/>
    <n v="17.420000000000002"/>
    <n v="38.159999999999997"/>
    <n v="37.82"/>
    <x v="34"/>
    <n v="0.33999999999999631"/>
    <n v="1"/>
    <s v="OK"/>
    <s v="SRIKANT"/>
    <x v="6"/>
    <m/>
  </r>
  <r>
    <n v="127"/>
    <s v="45419OD04Q41281"/>
    <x v="34"/>
    <x v="871"/>
    <n v="312214"/>
    <n v="4984"/>
    <x v="15"/>
    <n v="35.92"/>
    <n v="10.3"/>
    <n v="25.62"/>
    <n v="25.08"/>
    <x v="34"/>
    <n v="0.5400000000000027"/>
    <n v="1"/>
    <s v="OK"/>
    <s v="SRIKANT"/>
    <x v="29"/>
    <n v="174"/>
  </r>
  <r>
    <n v="128"/>
    <s v="45419OD04Q41371"/>
    <x v="34"/>
    <x v="872"/>
    <n v="312214"/>
    <n v="4986"/>
    <x v="19"/>
    <n v="34.479999999999997"/>
    <n v="10.32"/>
    <n v="24.159999999999997"/>
    <n v="24.02"/>
    <x v="34"/>
    <n v="0.13999999999999702"/>
    <n v="1"/>
    <s v="OK"/>
    <s v="SRIKANT"/>
    <x v="22"/>
    <m/>
  </r>
  <r>
    <n v="129"/>
    <s v="45419OD04Q41731"/>
    <x v="34"/>
    <x v="873"/>
    <n v="312214"/>
    <n v="4988"/>
    <x v="17"/>
    <n v="35.4"/>
    <n v="10.28"/>
    <n v="25.119999999999997"/>
    <n v="24.84"/>
    <x v="34"/>
    <n v="0.27999999999999758"/>
    <n v="1"/>
    <s v="OK"/>
    <s v="SRIKANT"/>
    <x v="24"/>
    <m/>
  </r>
  <r>
    <n v="130"/>
    <s v="45419OD04Q41781"/>
    <x v="34"/>
    <x v="874"/>
    <n v="312214"/>
    <n v="4992"/>
    <x v="7"/>
    <n v="51.54"/>
    <n v="17.2"/>
    <n v="34.340000000000003"/>
    <n v="33.94"/>
    <x v="34"/>
    <n v="0.40000000000000568"/>
    <n v="1"/>
    <s v="OK"/>
    <s v="SRIKANT"/>
    <x v="7"/>
    <m/>
  </r>
  <r>
    <n v="131"/>
    <s v="45419OD04Q41181"/>
    <x v="34"/>
    <x v="875"/>
    <n v="312214"/>
    <n v="4996"/>
    <x v="8"/>
    <n v="52.22"/>
    <n v="16.940000000000001"/>
    <n v="35.28"/>
    <n v="34.96"/>
    <x v="34"/>
    <n v="0.32000000000000028"/>
    <n v="1"/>
    <s v="OK"/>
    <s v="SRIKANT"/>
    <x v="16"/>
    <m/>
  </r>
  <r>
    <n v="132"/>
    <s v="45419OD04Q41441"/>
    <x v="34"/>
    <x v="876"/>
    <n v="312214"/>
    <n v="4997"/>
    <x v="4"/>
    <n v="34.619999999999997"/>
    <n v="10.44"/>
    <n v="24.18"/>
    <n v="23.98"/>
    <x v="34"/>
    <n v="0.19999999999999929"/>
    <n v="1"/>
    <s v="OK"/>
    <s v="SRIKANT"/>
    <x v="4"/>
    <m/>
  </r>
  <r>
    <n v="133"/>
    <s v="45419OD34S26151"/>
    <x v="34"/>
    <x v="877"/>
    <n v="312214"/>
    <n v="5015"/>
    <x v="11"/>
    <n v="52.56"/>
    <n v="17.22"/>
    <n v="35.340000000000003"/>
    <n v="34.74"/>
    <x v="34"/>
    <n v="0.60000000000000142"/>
    <n v="1"/>
    <s v="OK"/>
    <s v="SRIKANT"/>
    <x v="27"/>
    <m/>
  </r>
  <r>
    <n v="134"/>
    <s v="45419OD34S26682"/>
    <x v="34"/>
    <x v="878"/>
    <n v="312214"/>
    <n v="5024"/>
    <x v="1"/>
    <n v="53.08"/>
    <n v="17.100000000000001"/>
    <n v="35.979999999999997"/>
    <n v="35.659999999999997"/>
    <x v="34"/>
    <n v="0.32000000000000028"/>
    <n v="2"/>
    <s v="OK"/>
    <s v="SRIKANT"/>
    <x v="1"/>
    <m/>
  </r>
  <r>
    <n v="135"/>
    <s v="45419OD34S61372"/>
    <x v="34"/>
    <x v="879"/>
    <n v="312214"/>
    <n v="5039"/>
    <x v="9"/>
    <n v="57.08"/>
    <n v="17.62"/>
    <n v="39.459999999999994"/>
    <n v="38.86"/>
    <x v="34"/>
    <n v="0.59999999999999432"/>
    <n v="2"/>
    <s v="OK"/>
    <s v="SRIKANT"/>
    <x v="11"/>
    <m/>
  </r>
  <r>
    <n v="136"/>
    <s v="45419OD04Q41552"/>
    <x v="34"/>
    <x v="880"/>
    <n v="312214"/>
    <n v="5047"/>
    <x v="2"/>
    <n v="55.76"/>
    <n v="17.579999999999998"/>
    <n v="38.18"/>
    <n v="37.74"/>
    <x v="34"/>
    <n v="0.43999999999999773"/>
    <n v="2"/>
    <s v="OK"/>
    <s v="SRIKANT"/>
    <x v="2"/>
    <m/>
  </r>
  <r>
    <n v="137"/>
    <s v="45419OD34S26272"/>
    <x v="34"/>
    <x v="881"/>
    <n v="312214"/>
    <n v="5049"/>
    <x v="18"/>
    <n v="52.7"/>
    <n v="17.079999999999998"/>
    <n v="35.620000000000005"/>
    <n v="35.119999999999997"/>
    <x v="34"/>
    <n v="0.50000000000000711"/>
    <n v="2"/>
    <s v="OK"/>
    <s v="SRIKANT"/>
    <x v="0"/>
    <m/>
  </r>
  <r>
    <n v="138"/>
    <s v="45419OD34S65082"/>
    <x v="34"/>
    <x v="882"/>
    <n v="312214"/>
    <n v="5055"/>
    <x v="20"/>
    <n v="54.46"/>
    <n v="17.420000000000002"/>
    <n v="37.04"/>
    <n v="36.6"/>
    <x v="34"/>
    <n v="0.43999999999999773"/>
    <n v="2"/>
    <s v="OK"/>
    <s v="SRIKANT"/>
    <x v="6"/>
    <m/>
  </r>
  <r>
    <n v="139"/>
    <s v="45419OD04Q41782"/>
    <x v="34"/>
    <x v="883"/>
    <n v="312214"/>
    <n v="5056"/>
    <x v="7"/>
    <n v="54.46"/>
    <n v="17.2"/>
    <n v="37.260000000000005"/>
    <n v="36.840000000000003"/>
    <x v="34"/>
    <n v="0.42000000000000171"/>
    <n v="2"/>
    <s v="OK"/>
    <s v="SRIKANT"/>
    <x v="7"/>
    <m/>
  </r>
  <r>
    <n v="140"/>
    <s v="45419OD04Q41282"/>
    <x v="34"/>
    <x v="884"/>
    <n v="312214"/>
    <n v="5057"/>
    <x v="15"/>
    <n v="33.64"/>
    <n v="10.48"/>
    <n v="23.16"/>
    <n v="22.84"/>
    <x v="34"/>
    <n v="0.32000000000000028"/>
    <n v="2"/>
    <s v="OK"/>
    <s v="SRIKANT"/>
    <x v="29"/>
    <m/>
  </r>
  <r>
    <n v="141"/>
    <s v="45419OD34S26662"/>
    <x v="34"/>
    <x v="885"/>
    <n v="312214"/>
    <n v="5054"/>
    <x v="14"/>
    <n v="56.52"/>
    <n v="17.78"/>
    <n v="38.74"/>
    <n v="38.22"/>
    <x v="34"/>
    <n v="0.52000000000000313"/>
    <n v="2"/>
    <s v="OK"/>
    <s v="SRIKANT"/>
    <x v="28"/>
    <m/>
  </r>
  <r>
    <n v="142"/>
    <s v="45419OD04Q41182"/>
    <x v="34"/>
    <x v="886"/>
    <n v="312214"/>
    <n v="5065"/>
    <x v="8"/>
    <n v="53.8"/>
    <n v="16.920000000000002"/>
    <n v="36.879999999999995"/>
    <n v="36.46"/>
    <x v="34"/>
    <n v="0.4199999999999946"/>
    <n v="2"/>
    <s v="OK"/>
    <s v="SRIKANT"/>
    <x v="16"/>
    <m/>
  </r>
  <r>
    <n v="143"/>
    <s v="45419OD04Q41372"/>
    <x v="34"/>
    <x v="887"/>
    <n v="312214"/>
    <n v="5063"/>
    <x v="19"/>
    <n v="33.880000000000003"/>
    <n v="10.26"/>
    <n v="23.620000000000005"/>
    <n v="23.34"/>
    <x v="34"/>
    <n v="0.28000000000000469"/>
    <n v="2"/>
    <s v="OK"/>
    <s v="SRIKANT"/>
    <x v="22"/>
    <m/>
  </r>
  <r>
    <n v="144"/>
    <s v="45419OD04Q41442"/>
    <x v="34"/>
    <x v="888"/>
    <n v="312214"/>
    <n v="5068"/>
    <x v="4"/>
    <n v="33.86"/>
    <n v="10.42"/>
    <n v="23.439999999999998"/>
    <n v="23.14"/>
    <x v="34"/>
    <n v="0.29999999999999716"/>
    <n v="2"/>
    <s v="OK"/>
    <s v="SRIKANT"/>
    <x v="4"/>
    <m/>
  </r>
  <r>
    <n v="145"/>
    <s v="45419OD04Q41732"/>
    <x v="34"/>
    <x v="889"/>
    <n v="312214"/>
    <n v="5070"/>
    <x v="17"/>
    <n v="33.08"/>
    <n v="10.3"/>
    <n v="22.779999999999998"/>
    <n v="22.5"/>
    <x v="34"/>
    <n v="0.27999999999999758"/>
    <n v="2"/>
    <s v="OK"/>
    <s v="SRIKANT"/>
    <x v="24"/>
    <m/>
  </r>
  <r>
    <n v="146"/>
    <s v="45419OD34S26152"/>
    <x v="34"/>
    <x v="890"/>
    <n v="312214"/>
    <n v="5090"/>
    <x v="11"/>
    <n v="53.16"/>
    <n v="17.16"/>
    <n v="36"/>
    <n v="35.58"/>
    <x v="34"/>
    <n v="0.42000000000000171"/>
    <n v="2"/>
    <s v="OK"/>
    <s v="SRIKANT"/>
    <x v="27"/>
    <m/>
  </r>
  <r>
    <n v="147"/>
    <s v="45420OD34S26271"/>
    <x v="35"/>
    <x v="891"/>
    <n v="312214"/>
    <n v="5105"/>
    <x v="18"/>
    <n v="53.46"/>
    <n v="17.16"/>
    <n v="36.299999999999997"/>
    <n v="35.96"/>
    <x v="35"/>
    <n v="0.33999999999999631"/>
    <n v="1"/>
    <s v="OK"/>
    <s v="SRIKANT"/>
    <x v="0"/>
    <m/>
  </r>
  <r>
    <n v="148"/>
    <s v="45420OD34S26681"/>
    <x v="35"/>
    <x v="892"/>
    <n v="312214"/>
    <n v="5116"/>
    <x v="1"/>
    <n v="54.7"/>
    <n v="17.04"/>
    <n v="37.660000000000004"/>
    <n v="37.299999999999997"/>
    <x v="35"/>
    <n v="0.36000000000000654"/>
    <n v="1"/>
    <s v="OK"/>
    <s v="SRIKANT"/>
    <x v="1"/>
    <m/>
  </r>
  <r>
    <n v="149"/>
    <s v="45420OD34S26151"/>
    <x v="35"/>
    <x v="893"/>
    <n v="312214"/>
    <n v="5122"/>
    <x v="11"/>
    <n v="54.46"/>
    <n v="17.18"/>
    <n v="37.28"/>
    <n v="37.24"/>
    <x v="35"/>
    <n v="3.9999999999999147E-2"/>
    <n v="1"/>
    <s v="OK"/>
    <s v="SRIKANT"/>
    <x v="27"/>
    <m/>
  </r>
  <r>
    <n v="150"/>
    <s v="45420OD04Q41551"/>
    <x v="35"/>
    <x v="894"/>
    <n v="312214"/>
    <n v="5128"/>
    <x v="2"/>
    <n v="56.06"/>
    <n v="17.600000000000001"/>
    <n v="38.46"/>
    <n v="38.18"/>
    <x v="35"/>
    <n v="0.28000000000000114"/>
    <n v="1"/>
    <s v="OK"/>
    <s v="SRIKANT"/>
    <x v="2"/>
    <m/>
  </r>
  <r>
    <n v="151"/>
    <s v="45420OD34S65081"/>
    <x v="35"/>
    <x v="895"/>
    <n v="312214"/>
    <n v="5130"/>
    <x v="20"/>
    <n v="52.4"/>
    <n v="17.420000000000002"/>
    <n v="34.979999999999997"/>
    <n v="34.479999999999997"/>
    <x v="35"/>
    <n v="0.5"/>
    <n v="1"/>
    <s v="OK"/>
    <s v="SRIKANT"/>
    <x v="14"/>
    <m/>
  </r>
  <r>
    <n v="152"/>
    <s v="45420OD04Q41731"/>
    <x v="35"/>
    <x v="896"/>
    <n v="312214"/>
    <n v="5132"/>
    <x v="17"/>
    <n v="32.76"/>
    <n v="10.32"/>
    <n v="22.439999999999998"/>
    <n v="22.12"/>
    <x v="35"/>
    <n v="0.31999999999999673"/>
    <n v="1"/>
    <s v="OK"/>
    <s v="SRIKANT"/>
    <x v="24"/>
    <m/>
  </r>
  <r>
    <n v="153"/>
    <s v="45420OD04Q41181"/>
    <x v="35"/>
    <x v="897"/>
    <n v="312214"/>
    <n v="5138"/>
    <x v="8"/>
    <n v="54.4"/>
    <n v="16.96"/>
    <n v="37.44"/>
    <n v="36.96"/>
    <x v="35"/>
    <n v="0.47999999999999687"/>
    <n v="1"/>
    <s v="OK"/>
    <s v="SRIKANT"/>
    <x v="13"/>
    <m/>
  </r>
  <r>
    <n v="154"/>
    <s v="45420OD34S61371"/>
    <x v="35"/>
    <x v="898"/>
    <n v="312214"/>
    <n v="5140"/>
    <x v="9"/>
    <n v="58.24"/>
    <n v="17.600000000000001"/>
    <n v="40.64"/>
    <n v="40.200000000000003"/>
    <x v="35"/>
    <n v="0.43999999999999773"/>
    <n v="1"/>
    <s v="OK"/>
    <s v="SRIKANT"/>
    <x v="11"/>
    <m/>
  </r>
  <r>
    <n v="155"/>
    <s v="45420OD04Q41281"/>
    <x v="35"/>
    <x v="899"/>
    <n v="312214"/>
    <n v="5155"/>
    <x v="15"/>
    <n v="33.54"/>
    <n v="10.46"/>
    <n v="23.08"/>
    <n v="22.62"/>
    <x v="35"/>
    <n v="0.4599999999999973"/>
    <n v="1"/>
    <s v="OK"/>
    <s v="SRIKANT"/>
    <x v="17"/>
    <m/>
  </r>
  <r>
    <n v="156"/>
    <s v="45420OD04Q41441"/>
    <x v="35"/>
    <x v="900"/>
    <n v="312214"/>
    <n v="5152"/>
    <x v="4"/>
    <n v="33.799999999999997"/>
    <n v="10.4"/>
    <n v="23.4"/>
    <n v="23"/>
    <x v="35"/>
    <n v="0.39999999999999858"/>
    <n v="1"/>
    <s v="OK"/>
    <s v="SRIKANT"/>
    <x v="12"/>
    <m/>
  </r>
  <r>
    <n v="157"/>
    <s v="45420OD04Q41371"/>
    <x v="35"/>
    <x v="901"/>
    <n v="312214"/>
    <n v="5154"/>
    <x v="19"/>
    <n v="33.880000000000003"/>
    <n v="10.3"/>
    <n v="23.580000000000002"/>
    <n v="23.52"/>
    <x v="35"/>
    <n v="6.0000000000002274E-2"/>
    <n v="1"/>
    <s v="OK"/>
    <s v="SRIKANT"/>
    <x v="19"/>
    <n v="240"/>
  </r>
  <r>
    <n v="158"/>
    <s v="45420OD04Q41781"/>
    <x v="35"/>
    <x v="902"/>
    <n v="312214"/>
    <n v="5159"/>
    <x v="7"/>
    <n v="55.16"/>
    <n v="17.16"/>
    <n v="38"/>
    <n v="37.5"/>
    <x v="35"/>
    <n v="0.5"/>
    <n v="1"/>
    <s v="OK"/>
    <s v="SRIKANT"/>
    <x v="18"/>
    <n v="231"/>
  </r>
  <r>
    <n v="159"/>
    <s v="45420OD34S26661"/>
    <x v="35"/>
    <x v="903"/>
    <n v="312214"/>
    <n v="5169"/>
    <x v="14"/>
    <n v="55.34"/>
    <n v="17.760000000000002"/>
    <n v="37.58"/>
    <n v="36.9"/>
    <x v="35"/>
    <n v="0.67999999999999972"/>
    <n v="1"/>
    <s v="OK"/>
    <s v="SRIKANT"/>
    <x v="28"/>
    <m/>
  </r>
  <r>
    <n v="160"/>
    <s v="45420OD34S26272"/>
    <x v="35"/>
    <x v="904"/>
    <n v="312214"/>
    <n v="5178"/>
    <x v="18"/>
    <n v="55.02"/>
    <n v="17.059999999999999"/>
    <n v="37.960000000000008"/>
    <n v="37.6"/>
    <x v="35"/>
    <n v="0.36000000000000654"/>
    <n v="2"/>
    <s v="OK"/>
    <s v="SRIKANT"/>
    <x v="0"/>
    <m/>
  </r>
  <r>
    <n v="161"/>
    <s v="45420OD34S26682"/>
    <x v="35"/>
    <x v="905"/>
    <n v="312214"/>
    <n v="5180"/>
    <x v="1"/>
    <n v="53.48"/>
    <n v="17.079999999999998"/>
    <n v="36.4"/>
    <n v="36.24"/>
    <x v="35"/>
    <n v="0.15999999999999659"/>
    <n v="2"/>
    <s v="OK"/>
    <s v="SRIKANT"/>
    <x v="1"/>
    <n v="229"/>
  </r>
  <r>
    <n v="162"/>
    <s v="45420OD34S65082"/>
    <x v="35"/>
    <x v="906"/>
    <n v="312214"/>
    <n v="5195"/>
    <x v="20"/>
    <n v="54.12"/>
    <n v="17.54"/>
    <n v="36.58"/>
    <n v="36.58"/>
    <x v="35"/>
    <n v="0"/>
    <n v="2"/>
    <s v="OK"/>
    <s v="SRIKANT"/>
    <x v="14"/>
    <m/>
  </r>
  <r>
    <n v="163"/>
    <s v="45420OD34S26152"/>
    <x v="35"/>
    <x v="907"/>
    <n v="312214"/>
    <n v="5196"/>
    <x v="11"/>
    <n v="56.4"/>
    <n v="17.12"/>
    <n v="39.28"/>
    <n v="39.22"/>
    <x v="35"/>
    <n v="6.0000000000002274E-2"/>
    <n v="2"/>
    <s v="OK"/>
    <s v="SRIKANT"/>
    <x v="27"/>
    <m/>
  </r>
  <r>
    <n v="164"/>
    <s v="45420OD34S61372"/>
    <x v="35"/>
    <x v="908"/>
    <n v="312214"/>
    <n v="5217"/>
    <x v="9"/>
    <n v="55.32"/>
    <n v="17.62"/>
    <n v="37.700000000000003"/>
    <n v="37.200000000000003"/>
    <x v="35"/>
    <n v="0.5"/>
    <n v="2"/>
    <s v="OK"/>
    <s v="SRIKANT"/>
    <x v="11"/>
    <m/>
  </r>
  <r>
    <n v="165"/>
    <s v="45420OD04Q41552"/>
    <x v="35"/>
    <x v="909"/>
    <n v="312214"/>
    <n v="5221"/>
    <x v="2"/>
    <n v="57.58"/>
    <n v="17.52"/>
    <n v="40.06"/>
    <n v="39.26"/>
    <x v="35"/>
    <n v="0.80000000000000426"/>
    <n v="2"/>
    <s v="OK"/>
    <s v="SRIKANT"/>
    <x v="2"/>
    <m/>
  </r>
  <r>
    <n v="166"/>
    <s v="45420OD04Q41182"/>
    <x v="35"/>
    <x v="910"/>
    <n v="312214"/>
    <n v="5212"/>
    <x v="8"/>
    <n v="51.48"/>
    <n v="17.079999999999998"/>
    <n v="34.4"/>
    <n v="33.86"/>
    <x v="35"/>
    <n v="0.53999999999999915"/>
    <n v="2"/>
    <s v="OK"/>
    <s v="SRIKANT"/>
    <x v="13"/>
    <m/>
  </r>
  <r>
    <n v="167"/>
    <s v="45420OD04Q41732"/>
    <x v="35"/>
    <x v="911"/>
    <n v="312214"/>
    <n v="5229"/>
    <x v="17"/>
    <n v="34.340000000000003"/>
    <n v="10.3"/>
    <n v="24.040000000000003"/>
    <n v="23.78"/>
    <x v="35"/>
    <n v="0.26000000000000156"/>
    <n v="2"/>
    <s v="OK"/>
    <s v="SRIKANT"/>
    <x v="24"/>
    <m/>
  </r>
  <r>
    <n v="168"/>
    <s v="45420OD04Q41282"/>
    <x v="35"/>
    <x v="912"/>
    <n v="312214"/>
    <n v="5236"/>
    <x v="15"/>
    <n v="34.520000000000003"/>
    <n v="10.46"/>
    <n v="24.060000000000002"/>
    <n v="23.66"/>
    <x v="35"/>
    <n v="0.40000000000000213"/>
    <n v="2"/>
    <s v="OK"/>
    <s v="SRIKANT"/>
    <x v="17"/>
    <m/>
  </r>
  <r>
    <n v="169"/>
    <s v="45420OD04Q41782"/>
    <x v="35"/>
    <x v="913"/>
    <n v="312214"/>
    <n v="5240"/>
    <x v="7"/>
    <n v="55.26"/>
    <n v="17.32"/>
    <n v="37.94"/>
    <n v="37.299999999999997"/>
    <x v="35"/>
    <n v="0.64000000000000057"/>
    <n v="2"/>
    <s v="OK"/>
    <s v="SRIKANT"/>
    <x v="18"/>
    <m/>
  </r>
  <r>
    <n v="170"/>
    <s v="45420OD04Q41442"/>
    <x v="35"/>
    <x v="914"/>
    <n v="312214"/>
    <n v="5239"/>
    <x v="4"/>
    <n v="34.26"/>
    <n v="10.38"/>
    <n v="23.879999999999995"/>
    <n v="23.6"/>
    <x v="35"/>
    <n v="0.27999999999999403"/>
    <n v="2"/>
    <s v="OK"/>
    <s v="SRIKANT"/>
    <x v="12"/>
    <m/>
  </r>
  <r>
    <n v="171"/>
    <s v="45420OD04Q41372"/>
    <x v="35"/>
    <x v="915"/>
    <n v="312214"/>
    <n v="5244"/>
    <x v="19"/>
    <n v="32.72"/>
    <n v="10.46"/>
    <n v="22.259999999999998"/>
    <n v="22.1"/>
    <x v="35"/>
    <n v="0.15999999999999659"/>
    <n v="2"/>
    <s v="OK"/>
    <s v="SRIKANT"/>
    <x v="19"/>
    <m/>
  </r>
  <r>
    <n v="172"/>
    <s v="45421OD34S26271"/>
    <x v="36"/>
    <x v="916"/>
    <n v="312214"/>
    <n v="5250"/>
    <x v="18"/>
    <n v="49.08"/>
    <n v="17.079999999999998"/>
    <n v="32"/>
    <n v="31.68"/>
    <x v="36"/>
    <n v="0.32000000000000028"/>
    <n v="1"/>
    <s v="OK"/>
    <s v="SRIKANT"/>
    <x v="0"/>
    <m/>
  </r>
  <r>
    <n v="173"/>
    <s v="45421OD34S26681"/>
    <x v="36"/>
    <x v="917"/>
    <n v="312214"/>
    <n v="5252"/>
    <x v="1"/>
    <n v="52.8"/>
    <n v="17.18"/>
    <n v="35.619999999999997"/>
    <n v="35.32"/>
    <x v="36"/>
    <n v="0.29999999999999716"/>
    <n v="1"/>
    <s v="OK"/>
    <s v="SRIKANT"/>
    <x v="1"/>
    <m/>
  </r>
  <r>
    <n v="174"/>
    <s v="45421OD34S61371"/>
    <x v="36"/>
    <x v="918"/>
    <n v="312214"/>
    <n v="5265"/>
    <x v="9"/>
    <n v="54.38"/>
    <n v="17.600000000000001"/>
    <n v="36.78"/>
    <n v="36.42"/>
    <x v="36"/>
    <n v="0.35999999999999943"/>
    <n v="1"/>
    <s v="OK"/>
    <s v="SRIKANT"/>
    <x v="11"/>
    <m/>
  </r>
  <r>
    <n v="175"/>
    <s v="45421OD04Q41731"/>
    <x v="36"/>
    <x v="919"/>
    <n v="312214"/>
    <n v="5270"/>
    <x v="17"/>
    <n v="33.68"/>
    <n v="10.3"/>
    <n v="23.38"/>
    <n v="23.12"/>
    <x v="36"/>
    <n v="0.25999999999999801"/>
    <n v="1"/>
    <s v="OK"/>
    <s v="SRIKANT"/>
    <x v="24"/>
    <m/>
  </r>
  <r>
    <n v="176"/>
    <s v="45421OD04Q41551"/>
    <x v="36"/>
    <x v="920"/>
    <n v="312214"/>
    <n v="5276"/>
    <x v="2"/>
    <n v="55.72"/>
    <n v="17.579999999999998"/>
    <n v="38.14"/>
    <n v="37.96"/>
    <x v="36"/>
    <n v="0.17999999999999972"/>
    <n v="1"/>
    <s v="OK"/>
    <s v="SRIKANT"/>
    <x v="2"/>
    <m/>
  </r>
  <r>
    <n v="177"/>
    <s v="45421OD04Q41441"/>
    <x v="36"/>
    <x v="921"/>
    <n v="312214"/>
    <n v="5277"/>
    <x v="4"/>
    <n v="33.44"/>
    <n v="10.38"/>
    <n v="23.059999999999995"/>
    <n v="22.82"/>
    <x v="36"/>
    <n v="0.23999999999999488"/>
    <n v="1"/>
    <s v="OK"/>
    <s v="SRIKANT"/>
    <x v="17"/>
    <m/>
  </r>
  <r>
    <n v="178"/>
    <s v="45421OD34S65081"/>
    <x v="36"/>
    <x v="922"/>
    <n v="312214"/>
    <n v="5281"/>
    <x v="20"/>
    <n v="54.54"/>
    <n v="17.38"/>
    <n v="37.159999999999997"/>
    <n v="36.880000000000003"/>
    <x v="36"/>
    <n v="0.27999999999999403"/>
    <n v="1"/>
    <s v="OK"/>
    <s v="SRIKANT"/>
    <x v="6"/>
    <m/>
  </r>
  <r>
    <n v="179"/>
    <s v="45421OD04Q41371"/>
    <x v="36"/>
    <x v="923"/>
    <n v="312214"/>
    <n v="5284"/>
    <x v="19"/>
    <n v="33.520000000000003"/>
    <n v="10.48"/>
    <n v="23.040000000000003"/>
    <n v="23.04"/>
    <x v="36"/>
    <n v="0"/>
    <n v="1"/>
    <s v="OK"/>
    <s v="SRIKANT"/>
    <x v="22"/>
    <m/>
  </r>
  <r>
    <n v="180"/>
    <s v="45421OD04Q41281"/>
    <x v="36"/>
    <x v="924"/>
    <n v="312214"/>
    <n v="5296"/>
    <x v="15"/>
    <n v="32.380000000000003"/>
    <n v="10.48"/>
    <n v="21.900000000000002"/>
    <n v="21.72"/>
    <x v="36"/>
    <n v="0.18000000000000327"/>
    <n v="1"/>
    <s v="OK"/>
    <s v="SRIKANT"/>
    <x v="29"/>
    <m/>
  </r>
  <r>
    <n v="181"/>
    <s v="45421OD04Q41781"/>
    <x v="36"/>
    <x v="925"/>
    <n v="312214"/>
    <n v="5299"/>
    <x v="7"/>
    <n v="55.52"/>
    <n v="17.36"/>
    <n v="38.160000000000004"/>
    <n v="37.32"/>
    <x v="36"/>
    <n v="0.84000000000000341"/>
    <n v="1"/>
    <s v="OK"/>
    <s v="SRIKANT"/>
    <x v="7"/>
    <m/>
  </r>
  <r>
    <n v="182"/>
    <s v="45421OD34S26151"/>
    <x v="36"/>
    <x v="926"/>
    <n v="312214"/>
    <n v="5311"/>
    <x v="11"/>
    <n v="52.12"/>
    <n v="17.12"/>
    <n v="35"/>
    <n v="34.380000000000003"/>
    <x v="36"/>
    <n v="0.61999999999999744"/>
    <n v="1"/>
    <s v="OK"/>
    <s v="SRIKANT"/>
    <x v="15"/>
    <m/>
  </r>
  <r>
    <n v="183"/>
    <s v="45421OD34S26682"/>
    <x v="36"/>
    <x v="927"/>
    <n v="312214"/>
    <n v="5312"/>
    <x v="1"/>
    <n v="53.3"/>
    <n v="17.14"/>
    <n v="36.159999999999997"/>
    <n v="35.880000000000003"/>
    <x v="36"/>
    <n v="0.27999999999999403"/>
    <n v="2"/>
    <s v="OK"/>
    <s v="SRIKANT"/>
    <x v="14"/>
    <m/>
  </r>
  <r>
    <n v="184"/>
    <s v="45421OD34S26272"/>
    <x v="36"/>
    <x v="928"/>
    <n v="312214"/>
    <n v="5313"/>
    <x v="18"/>
    <n v="53"/>
    <n v="17.04"/>
    <n v="35.96"/>
    <n v="35.58"/>
    <x v="36"/>
    <n v="0.38000000000000256"/>
    <n v="2"/>
    <s v="OK"/>
    <s v="SRIKANT"/>
    <x v="21"/>
    <m/>
  </r>
  <r>
    <n v="185"/>
    <s v="45421OD04Q41732"/>
    <x v="36"/>
    <x v="929"/>
    <n v="312214"/>
    <n v="5359"/>
    <x v="17"/>
    <n v="34.200000000000003"/>
    <n v="10.3"/>
    <n v="23.900000000000002"/>
    <n v="23.34"/>
    <x v="36"/>
    <n v="0.56000000000000227"/>
    <n v="2"/>
    <s v="OK"/>
    <s v="SRIKANT"/>
    <x v="24"/>
    <m/>
  </r>
  <r>
    <n v="186"/>
    <s v="45424OD04Q41731"/>
    <x v="37"/>
    <x v="930"/>
    <n v="312214"/>
    <n v="5592"/>
    <x v="17"/>
    <n v="31.44"/>
    <n v="10.34"/>
    <n v="21.1"/>
    <n v="20.78"/>
    <x v="37"/>
    <n v="0.32000000000000028"/>
    <n v="1"/>
    <s v="OK"/>
    <s v="SRIKANT"/>
    <x v="24"/>
    <m/>
  </r>
  <r>
    <n v="187"/>
    <s v="45424OD34S26271"/>
    <x v="37"/>
    <x v="931"/>
    <n v="312214"/>
    <n v="5595"/>
    <x v="18"/>
    <n v="52.38"/>
    <n v="16.98"/>
    <n v="35.400000000000006"/>
    <n v="35.1"/>
    <x v="37"/>
    <n v="0.30000000000000426"/>
    <n v="1"/>
    <s v="OK"/>
    <s v="SRIKANT"/>
    <x v="27"/>
    <n v="230"/>
  </r>
  <r>
    <n v="188"/>
    <s v="45424OD34S65081"/>
    <x v="37"/>
    <x v="932"/>
    <n v="312214"/>
    <n v="5596"/>
    <x v="20"/>
    <n v="56.2"/>
    <n v="17.36"/>
    <n v="38.840000000000003"/>
    <n v="38.44"/>
    <x v="37"/>
    <n v="0.40000000000000568"/>
    <n v="1"/>
    <s v="OK"/>
    <s v="SRIKANT"/>
    <x v="14"/>
    <m/>
  </r>
  <r>
    <n v="189"/>
    <s v="45424OD04Q41441"/>
    <x v="37"/>
    <x v="933"/>
    <n v="312214"/>
    <n v="5603"/>
    <x v="4"/>
    <n v="33.26"/>
    <n v="10.38"/>
    <n v="22.879999999999995"/>
    <n v="22.62"/>
    <x v="37"/>
    <n v="0.25999999999999446"/>
    <n v="1"/>
    <s v="OK"/>
    <s v="SRIKANT"/>
    <x v="12"/>
    <m/>
  </r>
  <r>
    <n v="190"/>
    <s v="45424OD04Q41371"/>
    <x v="37"/>
    <x v="934"/>
    <n v="312214"/>
    <n v="5601"/>
    <x v="19"/>
    <n v="33.880000000000003"/>
    <n v="10.5"/>
    <n v="23.380000000000003"/>
    <n v="23.38"/>
    <x v="37"/>
    <n v="0"/>
    <n v="1"/>
    <s v="OK"/>
    <s v="SRIKANT"/>
    <x v="19"/>
    <m/>
  </r>
  <r>
    <n v="191"/>
    <s v="45424OD34S26681"/>
    <x v="37"/>
    <x v="935"/>
    <n v="312214"/>
    <n v="5608"/>
    <x v="1"/>
    <n v="53.66"/>
    <n v="17.100000000000001"/>
    <n v="36.559999999999995"/>
    <n v="35.96"/>
    <x v="37"/>
    <n v="0.59999999999999432"/>
    <n v="1"/>
    <s v="OK"/>
    <s v="SRIKANT"/>
    <x v="13"/>
    <m/>
  </r>
  <r>
    <n v="192"/>
    <s v="45424OD34S26151"/>
    <x v="37"/>
    <x v="936"/>
    <n v="312214"/>
    <n v="5602"/>
    <x v="11"/>
    <n v="53.82"/>
    <n v="17.14"/>
    <n v="36.68"/>
    <n v="35.58"/>
    <x v="37"/>
    <n v="1.1000000000000014"/>
    <n v="1"/>
    <s v="OK"/>
    <s v="SRIKANT"/>
    <x v="15"/>
    <m/>
  </r>
  <r>
    <n v="193"/>
    <s v="45424OD04Q41551"/>
    <x v="37"/>
    <x v="937"/>
    <n v="312214"/>
    <n v="5606"/>
    <x v="2"/>
    <n v="53.62"/>
    <n v="17.36"/>
    <n v="36.26"/>
    <n v="35.72"/>
    <x v="37"/>
    <n v="0.53999999999999915"/>
    <n v="1"/>
    <s v="OK"/>
    <s v="SRIKANT"/>
    <x v="16"/>
    <m/>
  </r>
  <r>
    <n v="194"/>
    <s v="45424OD34S61371"/>
    <x v="37"/>
    <x v="938"/>
    <n v="312214"/>
    <n v="5605"/>
    <x v="9"/>
    <n v="55.3"/>
    <n v="17.579999999999998"/>
    <n v="37.72"/>
    <n v="37.28"/>
    <x v="37"/>
    <n v="0.43999999999999773"/>
    <n v="1"/>
    <s v="OK"/>
    <s v="SRIKANT"/>
    <x v="21"/>
    <m/>
  </r>
  <r>
    <n v="195"/>
    <s v="45424OD04Q41281"/>
    <x v="37"/>
    <x v="939"/>
    <n v="312214"/>
    <n v="5619"/>
    <x v="15"/>
    <n v="31.88"/>
    <n v="10.48"/>
    <n v="21.4"/>
    <n v="21.14"/>
    <x v="37"/>
    <n v="0.25999999999999801"/>
    <n v="1"/>
    <s v="OK"/>
    <s v="SRIKANT"/>
    <x v="17"/>
    <m/>
  </r>
  <r>
    <n v="196"/>
    <s v="45424OD04Q41781"/>
    <x v="37"/>
    <x v="940"/>
    <n v="312214"/>
    <n v="5645"/>
    <x v="7"/>
    <n v="51.98"/>
    <n v="17.34"/>
    <n v="34.64"/>
    <n v="34.200000000000003"/>
    <x v="37"/>
    <n v="0.43999999999999773"/>
    <n v="1"/>
    <s v="OK"/>
    <s v="SRIKANT"/>
    <x v="18"/>
    <m/>
  </r>
  <r>
    <n v="197"/>
    <s v="45425OD34S65081"/>
    <x v="38"/>
    <x v="941"/>
    <n v="312214"/>
    <n v="5680"/>
    <x v="20"/>
    <n v="54.82"/>
    <n v="17.32"/>
    <n v="37.5"/>
    <n v="36.799999999999997"/>
    <x v="38"/>
    <n v="0.70000000000000284"/>
    <n v="1"/>
    <s v="OK"/>
    <s v="SRIKANT"/>
    <x v="6"/>
    <m/>
  </r>
  <r>
    <n v="198"/>
    <s v="45425OD04Q41371"/>
    <x v="38"/>
    <x v="942"/>
    <n v="312214"/>
    <n v="5685"/>
    <x v="19"/>
    <n v="32.94"/>
    <n v="10.44"/>
    <n v="22.5"/>
    <n v="22.38"/>
    <x v="38"/>
    <n v="0.12000000000000099"/>
    <n v="1"/>
    <s v="OK"/>
    <s v="SRIKANT"/>
    <x v="22"/>
    <m/>
  </r>
  <r>
    <n v="199"/>
    <s v="45425OD04Q41281"/>
    <x v="38"/>
    <x v="943"/>
    <n v="312214"/>
    <n v="5686"/>
    <x v="15"/>
    <n v="33.42"/>
    <n v="10.44"/>
    <n v="22.980000000000004"/>
    <n v="22.68"/>
    <x v="38"/>
    <n v="0.30000000000000426"/>
    <n v="1"/>
    <s v="OK"/>
    <s v="SRIKANT"/>
    <x v="29"/>
    <m/>
  </r>
  <r>
    <n v="200"/>
    <s v="45425OD04Q41781"/>
    <x v="38"/>
    <x v="944"/>
    <n v="312214"/>
    <n v="5687"/>
    <x v="7"/>
    <n v="51.18"/>
    <n v="17.32"/>
    <n v="33.86"/>
    <n v="33.200000000000003"/>
    <x v="38"/>
    <n v="0.65999999999999659"/>
    <n v="1"/>
    <s v="OK"/>
    <s v="SRIKANT"/>
    <x v="7"/>
    <m/>
  </r>
  <r>
    <n v="201"/>
    <s v="45425OD04Q41731"/>
    <x v="38"/>
    <x v="945"/>
    <n v="312214"/>
    <n v="5702"/>
    <x v="17"/>
    <n v="32.6"/>
    <n v="10.28"/>
    <n v="22.32"/>
    <n v="22.04"/>
    <x v="38"/>
    <n v="0.28000000000000114"/>
    <n v="1"/>
    <s v="OK"/>
    <s v="SRIKANT"/>
    <x v="24"/>
    <m/>
  </r>
  <r>
    <n v="202"/>
    <s v="45425OD04Q41441"/>
    <x v="38"/>
    <x v="946"/>
    <n v="312214"/>
    <n v="5695"/>
    <x v="4"/>
    <n v="31.5"/>
    <n v="10.38"/>
    <n v="21.119999999999997"/>
    <n v="20.68"/>
    <x v="38"/>
    <n v="0.43999999999999773"/>
    <n v="1"/>
    <s v="OK"/>
    <s v="SRIKANT"/>
    <x v="4"/>
    <n v="290"/>
  </r>
  <r>
    <n v="203"/>
    <s v="45425OD04Q41551"/>
    <x v="38"/>
    <x v="947"/>
    <n v="312214"/>
    <n v="5700"/>
    <x v="2"/>
    <n v="52.84"/>
    <n v="17.34"/>
    <n v="35.5"/>
    <n v="35.119999999999997"/>
    <x v="38"/>
    <n v="0.38000000000000256"/>
    <n v="1"/>
    <s v="OK"/>
    <s v="SRIKANT"/>
    <x v="16"/>
    <m/>
  </r>
  <r>
    <n v="204"/>
    <s v="45425OD34S26151"/>
    <x v="38"/>
    <x v="948"/>
    <n v="312214"/>
    <n v="5724"/>
    <x v="11"/>
    <n v="52.8"/>
    <n v="17.12"/>
    <n v="35.679999999999993"/>
    <n v="34.700000000000003"/>
    <x v="38"/>
    <n v="0.97999999999998977"/>
    <n v="1"/>
    <s v="OK"/>
    <s v="SRIKANT"/>
    <x v="15"/>
    <m/>
  </r>
  <r>
    <n v="205"/>
    <s v="45425OD34S26681"/>
    <x v="38"/>
    <x v="949"/>
    <n v="312214"/>
    <n v="5723"/>
    <x v="1"/>
    <n v="51.8"/>
    <n v="17.16"/>
    <n v="34.64"/>
    <n v="34.1"/>
    <x v="38"/>
    <n v="0.53999999999999915"/>
    <n v="1"/>
    <s v="OK"/>
    <s v="SRIKANT"/>
    <x v="13"/>
    <m/>
  </r>
  <r>
    <n v="206"/>
    <s v="45425OD34S61371"/>
    <x v="38"/>
    <x v="950"/>
    <n v="312214"/>
    <n v="5729"/>
    <x v="9"/>
    <n v="54.92"/>
    <n v="17.5"/>
    <n v="37.42"/>
    <n v="36.840000000000003"/>
    <x v="38"/>
    <n v="0.57999999999999829"/>
    <n v="1"/>
    <s v="OK"/>
    <s v="SRIKANT"/>
    <x v="21"/>
    <m/>
  </r>
  <r>
    <n v="207"/>
    <s v="45425OD34S26271"/>
    <x v="38"/>
    <x v="951"/>
    <n v="312214"/>
    <n v="5731"/>
    <x v="18"/>
    <n v="50.84"/>
    <n v="17.079999999999998"/>
    <n v="33.760000000000005"/>
    <n v="33.22"/>
    <x v="38"/>
    <n v="0.54000000000000625"/>
    <n v="1"/>
    <s v="OK"/>
    <s v="SRIKANT"/>
    <x v="27"/>
    <m/>
  </r>
  <r>
    <n v="208"/>
    <s v="45425OD34S65082"/>
    <x v="38"/>
    <x v="952"/>
    <n v="312214"/>
    <n v="5789"/>
    <x v="20"/>
    <n v="53.8"/>
    <n v="17.32"/>
    <n v="36.479999999999997"/>
    <n v="36.04"/>
    <x v="38"/>
    <n v="0.43999999999999773"/>
    <n v="2"/>
    <s v="OK"/>
    <s v="SRIKANT"/>
    <x v="6"/>
    <m/>
  </r>
  <r>
    <n v="209"/>
    <s v="45425OD04Q41782"/>
    <x v="38"/>
    <x v="953"/>
    <n v="312214"/>
    <n v="5806"/>
    <x v="7"/>
    <n v="49.98"/>
    <n v="17.3"/>
    <n v="32.679999999999993"/>
    <n v="32.44"/>
    <x v="39"/>
    <n v="0.23999999999999488"/>
    <n v="2"/>
    <s v="OK"/>
    <s v="SRIKANT"/>
    <x v="7"/>
    <m/>
  </r>
  <r>
    <n v="210"/>
    <s v="45425OD04Q41372"/>
    <x v="38"/>
    <x v="954"/>
    <n v="312214"/>
    <n v="5814"/>
    <x v="19"/>
    <n v="32.6"/>
    <n v="10.42"/>
    <n v="22.18"/>
    <n v="21.86"/>
    <x v="39"/>
    <n v="0.32000000000000028"/>
    <n v="2"/>
    <s v="OK"/>
    <s v="SRIKANT"/>
    <x v="22"/>
    <m/>
  </r>
  <r>
    <n v="211"/>
    <s v="45426OD04Q41731"/>
    <x v="39"/>
    <x v="955"/>
    <n v="312214"/>
    <n v="5841"/>
    <x v="17"/>
    <n v="32.1"/>
    <n v="10.36"/>
    <n v="21.740000000000002"/>
    <n v="21.62"/>
    <x v="39"/>
    <n v="0.12000000000000099"/>
    <n v="1"/>
    <s v="OK"/>
    <s v="SRIKANT"/>
    <x v="24"/>
    <m/>
  </r>
  <r>
    <n v="212"/>
    <s v="45426OD04Q41281"/>
    <x v="39"/>
    <x v="956"/>
    <n v="312214"/>
    <n v="5864"/>
    <x v="15"/>
    <n v="32.92"/>
    <n v="10.44"/>
    <n v="22.480000000000004"/>
    <n v="22.08"/>
    <x v="39"/>
    <n v="0.40000000000000568"/>
    <n v="1"/>
    <s v="OK"/>
    <s v="SRIKANT"/>
    <x v="17"/>
    <m/>
  </r>
  <r>
    <n v="213"/>
    <s v="45426OD04Q41441"/>
    <x v="39"/>
    <x v="957"/>
    <n v="312214"/>
    <n v="5867"/>
    <x v="4"/>
    <n v="34.54"/>
    <n v="10.6"/>
    <n v="23.939999999999998"/>
    <n v="23.5"/>
    <x v="39"/>
    <n v="0.43999999999999773"/>
    <n v="1"/>
    <s v="OK"/>
    <s v="SRIKANT"/>
    <x v="12"/>
    <m/>
  </r>
  <r>
    <n v="214"/>
    <s v="45426OD34S26271"/>
    <x v="39"/>
    <x v="958"/>
    <n v="312214"/>
    <n v="5865"/>
    <x v="18"/>
    <n v="53"/>
    <n v="17.16"/>
    <n v="35.840000000000003"/>
    <n v="35.380000000000003"/>
    <x v="39"/>
    <n v="0.46000000000000085"/>
    <n v="1"/>
    <s v="OK"/>
    <s v="SRIKANT"/>
    <x v="27"/>
    <m/>
  </r>
  <r>
    <n v="215"/>
    <s v="45426OD34S26681"/>
    <x v="39"/>
    <x v="959"/>
    <n v="312214"/>
    <n v="5868"/>
    <x v="1"/>
    <n v="52.64"/>
    <n v="17.420000000000002"/>
    <n v="35.22"/>
    <n v="34.979999999999997"/>
    <x v="39"/>
    <n v="0.24000000000000199"/>
    <n v="1"/>
    <s v="OK"/>
    <s v="SRIKANT"/>
    <x v="13"/>
    <m/>
  </r>
  <r>
    <n v="216"/>
    <s v="45426OD04Q41551"/>
    <x v="39"/>
    <x v="960"/>
    <n v="312214"/>
    <n v="5874"/>
    <x v="2"/>
    <n v="53.12"/>
    <n v="17.32"/>
    <n v="35.799999999999997"/>
    <n v="35.299999999999997"/>
    <x v="39"/>
    <n v="0.5"/>
    <n v="1"/>
    <s v="OK"/>
    <s v="SRIKANT"/>
    <x v="16"/>
    <m/>
  </r>
  <r>
    <n v="217"/>
    <s v="45426OD04Q41371"/>
    <x v="39"/>
    <x v="961"/>
    <n v="312214"/>
    <n v="5877"/>
    <x v="19"/>
    <n v="32.6"/>
    <n v="10.52"/>
    <n v="22.080000000000002"/>
    <n v="22"/>
    <x v="39"/>
    <n v="8.0000000000001847E-2"/>
    <n v="1"/>
    <s v="OK"/>
    <s v="SRIKANT"/>
    <x v="19"/>
    <m/>
  </r>
  <r>
    <n v="218"/>
    <s v="45426OD34S65081"/>
    <x v="39"/>
    <x v="962"/>
    <n v="312214"/>
    <n v="5878"/>
    <x v="20"/>
    <n v="56.78"/>
    <n v="17.32"/>
    <n v="39.46"/>
    <n v="39.04"/>
    <x v="39"/>
    <n v="0.42000000000000171"/>
    <n v="1"/>
    <s v="OK"/>
    <s v="SRIKANT"/>
    <x v="14"/>
    <m/>
  </r>
  <r>
    <n v="219"/>
    <s v="45426OD04Q41781"/>
    <x v="39"/>
    <x v="963"/>
    <n v="312214"/>
    <n v="5885"/>
    <x v="7"/>
    <n v="52.76"/>
    <n v="17.32"/>
    <n v="35.44"/>
    <n v="35.020000000000003"/>
    <x v="39"/>
    <n v="0.4199999999999946"/>
    <n v="1"/>
    <s v="OK"/>
    <s v="SRIKANT"/>
    <x v="18"/>
    <m/>
  </r>
  <r>
    <n v="220"/>
    <s v="45426OD34S26151"/>
    <x v="39"/>
    <x v="964"/>
    <n v="312214"/>
    <n v="5889"/>
    <x v="11"/>
    <n v="52.82"/>
    <n v="17.18"/>
    <n v="35.64"/>
    <n v="34.799999999999997"/>
    <x v="39"/>
    <n v="0.84000000000000341"/>
    <n v="1"/>
    <s v="OK"/>
    <s v="SRIKANT"/>
    <x v="15"/>
    <n v="242"/>
  </r>
  <r>
    <n v="221"/>
    <s v="45426OD34S26661"/>
    <x v="39"/>
    <x v="965"/>
    <n v="312214"/>
    <n v="5906"/>
    <x v="14"/>
    <n v="56.14"/>
    <n v="17.420000000000002"/>
    <n v="38.72"/>
    <n v="38.06"/>
    <x v="39"/>
    <n v="0.65999999999999659"/>
    <n v="1"/>
    <s v="OK"/>
    <s v="SRIKANT"/>
    <x v="30"/>
    <m/>
  </r>
  <r>
    <n v="222"/>
    <s v="45426OD04Q41391"/>
    <x v="39"/>
    <x v="966"/>
    <n v="312214"/>
    <n v="5909"/>
    <x v="12"/>
    <n v="55.22"/>
    <n v="17.440000000000001"/>
    <n v="37.78"/>
    <n v="37.200000000000003"/>
    <x v="39"/>
    <n v="0.57999999999999829"/>
    <n v="1"/>
    <s v="OK"/>
    <s v="SRIKANT"/>
    <x v="23"/>
    <m/>
  </r>
  <r>
    <n v="223"/>
    <s v="45426OD34S61371"/>
    <x v="39"/>
    <x v="967"/>
    <n v="312214"/>
    <n v="5910"/>
    <x v="9"/>
    <n v="55.36"/>
    <n v="17.48"/>
    <n v="37.879999999999995"/>
    <n v="37.26"/>
    <x v="39"/>
    <n v="0.61999999999999744"/>
    <n v="1"/>
    <s v="OK"/>
    <s v="SRIKANT"/>
    <x v="3"/>
    <m/>
  </r>
  <r>
    <n v="224"/>
    <s v="45426OD04Q41732"/>
    <x v="39"/>
    <x v="968"/>
    <n v="312214"/>
    <n v="5943"/>
    <x v="17"/>
    <n v="32.979999999999997"/>
    <n v="10.28"/>
    <n v="22.699999999999996"/>
    <n v="22.58"/>
    <x v="40"/>
    <n v="0.11999999999999744"/>
    <n v="2"/>
    <s v="OK"/>
    <s v="SRIKANT"/>
    <x v="24"/>
    <m/>
  </r>
  <r>
    <n v="225"/>
    <s v="45427OD04Q41731"/>
    <x v="40"/>
    <x v="969"/>
    <n v="312214"/>
    <n v="5977"/>
    <x v="17"/>
    <n v="34.64"/>
    <n v="10.220000000000001"/>
    <n v="24.42"/>
    <n v="23.98"/>
    <x v="40"/>
    <n v="0.44000000000000128"/>
    <n v="1"/>
    <s v="OK"/>
    <s v="SRIKANT"/>
    <x v="24"/>
    <m/>
  </r>
  <r>
    <n v="226"/>
    <s v="45427OD04Q41551"/>
    <x v="40"/>
    <x v="970"/>
    <n v="312214"/>
    <n v="5979"/>
    <x v="2"/>
    <n v="54.42"/>
    <n v="17.36"/>
    <n v="37.06"/>
    <n v="36.36"/>
    <x v="40"/>
    <n v="0.70000000000000284"/>
    <n v="1"/>
    <s v="OK"/>
    <s v="SRIKANT"/>
    <x v="2"/>
    <n v="231"/>
  </r>
  <r>
    <n v="227"/>
    <s v="45427OD04Q41281"/>
    <x v="40"/>
    <x v="971"/>
    <n v="312214"/>
    <n v="5984"/>
    <x v="15"/>
    <n v="34.82"/>
    <n v="10.4"/>
    <n v="24.42"/>
    <n v="23.92"/>
    <x v="40"/>
    <n v="0.5"/>
    <n v="1"/>
    <s v="OK"/>
    <s v="SRIKANT"/>
    <x v="29"/>
    <m/>
  </r>
  <r>
    <n v="228"/>
    <s v="45427OD04Q41371"/>
    <x v="40"/>
    <x v="972"/>
    <n v="312214"/>
    <n v="5988"/>
    <x v="19"/>
    <n v="34.700000000000003"/>
    <n v="10.44"/>
    <n v="24.260000000000005"/>
    <n v="23.9"/>
    <x v="40"/>
    <n v="0.36000000000000654"/>
    <n v="1"/>
    <s v="OK"/>
    <s v="SRIKANT"/>
    <x v="22"/>
    <m/>
  </r>
  <r>
    <n v="229"/>
    <s v="45427OD04Q41781"/>
    <x v="40"/>
    <x v="973"/>
    <n v="312214"/>
    <n v="5986"/>
    <x v="7"/>
    <n v="51.56"/>
    <n v="17.260000000000002"/>
    <n v="34.299999999999997"/>
    <n v="33.86"/>
    <x v="40"/>
    <n v="0.43999999999999773"/>
    <n v="1"/>
    <s v="OK"/>
    <s v="SRIKANT"/>
    <x v="7"/>
    <m/>
  </r>
  <r>
    <n v="230"/>
    <s v="45427OD34S61371"/>
    <x v="40"/>
    <x v="974"/>
    <n v="312214"/>
    <n v="5989"/>
    <x v="9"/>
    <n v="53.9"/>
    <n v="17.440000000000001"/>
    <n v="36.459999999999994"/>
    <n v="35.9"/>
    <x v="40"/>
    <n v="0.55999999999999517"/>
    <n v="1"/>
    <s v="OK"/>
    <s v="SRIKANT"/>
    <x v="3"/>
    <n v="238"/>
  </r>
  <r>
    <n v="231"/>
    <s v="45427OD34S26661"/>
    <x v="40"/>
    <x v="975"/>
    <n v="312214"/>
    <n v="5993"/>
    <x v="14"/>
    <n v="52.46"/>
    <n v="17.52"/>
    <n v="34.94"/>
    <n v="34.5"/>
    <x v="40"/>
    <n v="0.43999999999999773"/>
    <n v="1"/>
    <s v="OK"/>
    <s v="SRIKANT"/>
    <x v="30"/>
    <m/>
  </r>
  <r>
    <n v="232"/>
    <s v="45427OD34S26271"/>
    <x v="40"/>
    <x v="976"/>
    <n v="312214"/>
    <n v="5994"/>
    <x v="18"/>
    <n v="54.28"/>
    <n v="17.059999999999999"/>
    <n v="37.22"/>
    <n v="36.54"/>
    <x v="40"/>
    <n v="0.67999999999999972"/>
    <n v="1"/>
    <s v="OK"/>
    <s v="SRIKANT"/>
    <x v="27"/>
    <m/>
  </r>
  <r>
    <n v="233"/>
    <s v="45427OD04Q41391"/>
    <x v="40"/>
    <x v="977"/>
    <n v="312214"/>
    <n v="5998"/>
    <x v="12"/>
    <n v="54.48"/>
    <n v="17.48"/>
    <n v="37"/>
    <n v="35.979999999999997"/>
    <x v="40"/>
    <n v="1.0200000000000031"/>
    <n v="1"/>
    <s v="OK"/>
    <s v="SRIKANT"/>
    <x v="14"/>
    <m/>
  </r>
  <r>
    <n v="234"/>
    <s v="45427OD34S26681"/>
    <x v="40"/>
    <x v="978"/>
    <n v="312214"/>
    <n v="5999"/>
    <x v="1"/>
    <n v="54.26"/>
    <n v="16.98"/>
    <n v="37.28"/>
    <n v="36.78"/>
    <x v="40"/>
    <n v="0.5"/>
    <n v="1"/>
    <s v="OK"/>
    <s v="SRIKANT"/>
    <x v="8"/>
    <m/>
  </r>
  <r>
    <n v="235"/>
    <s v="45427OD04Q41441"/>
    <x v="40"/>
    <x v="979"/>
    <n v="312214"/>
    <n v="6010"/>
    <x v="4"/>
    <n v="35.06"/>
    <n v="10.62"/>
    <n v="24.440000000000005"/>
    <n v="24.04"/>
    <x v="40"/>
    <n v="0.40000000000000568"/>
    <n v="1"/>
    <s v="OK"/>
    <s v="SRIKANT"/>
    <x v="4"/>
    <m/>
  </r>
  <r>
    <n v="236"/>
    <s v="45427OD34S65081"/>
    <x v="40"/>
    <x v="980"/>
    <n v="312214"/>
    <n v="6015"/>
    <x v="20"/>
    <n v="52.38"/>
    <n v="17.239999999999998"/>
    <n v="35.14"/>
    <n v="34.76"/>
    <x v="40"/>
    <n v="0.38000000000000256"/>
    <n v="1"/>
    <s v="OK"/>
    <s v="SRIKANT"/>
    <x v="6"/>
    <n v="238"/>
  </r>
  <r>
    <n v="237"/>
    <s v="45427OD34S26151"/>
    <x v="40"/>
    <x v="981"/>
    <n v="312214"/>
    <n v="6016"/>
    <x v="11"/>
    <n v="52.4"/>
    <n v="17.2"/>
    <n v="35.200000000000003"/>
    <n v="34.799999999999997"/>
    <x v="40"/>
    <n v="0.40000000000000568"/>
    <n v="1"/>
    <s v="OK"/>
    <s v="SRIKANT"/>
    <x v="15"/>
    <m/>
  </r>
  <r>
    <n v="238"/>
    <s v="45427OD04Q41782"/>
    <x v="40"/>
    <x v="982"/>
    <n v="312214"/>
    <n v="6061"/>
    <x v="7"/>
    <n v="53.14"/>
    <n v="17.260000000000002"/>
    <n v="35.879999999999995"/>
    <n v="35.299999999999997"/>
    <x v="40"/>
    <n v="0.57999999999999829"/>
    <n v="2"/>
    <s v="OK"/>
    <s v="SRIKANT"/>
    <x v="7"/>
    <m/>
  </r>
  <r>
    <n v="239"/>
    <s v="45427OD04Q41282"/>
    <x v="40"/>
    <x v="983"/>
    <n v="312214"/>
    <n v="6065"/>
    <x v="15"/>
    <n v="35.06"/>
    <n v="10.44"/>
    <n v="24.620000000000005"/>
    <n v="24.06"/>
    <x v="40"/>
    <n v="0.56000000000000583"/>
    <n v="2"/>
    <s v="OK"/>
    <s v="SRIKANT"/>
    <x v="29"/>
    <m/>
  </r>
  <r>
    <n v="240"/>
    <s v="45427OD04Q41552"/>
    <x v="40"/>
    <x v="984"/>
    <n v="312214"/>
    <n v="6098"/>
    <x v="2"/>
    <n v="57.28"/>
    <n v="17.5"/>
    <n v="39.78"/>
    <n v="38.159999999999997"/>
    <x v="41"/>
    <n v="1.6200000000000045"/>
    <n v="2"/>
    <s v="OK"/>
    <s v="SRIKANT"/>
    <x v="2"/>
    <m/>
  </r>
  <r>
    <n v="241"/>
    <s v="45427OD04Q41732"/>
    <x v="40"/>
    <x v="985"/>
    <n v="312214"/>
    <n v="6100"/>
    <x v="17"/>
    <n v="34.94"/>
    <n v="10.199999999999999"/>
    <n v="24.74"/>
    <n v="23.92"/>
    <x v="41"/>
    <n v="0.81999999999999673"/>
    <n v="2"/>
    <s v="OK"/>
    <s v="SRIKANT"/>
    <x v="24"/>
    <m/>
  </r>
  <r>
    <n v="242"/>
    <s v="45427OD04Q41372"/>
    <x v="40"/>
    <x v="986"/>
    <n v="312214"/>
    <n v="6107"/>
    <x v="19"/>
    <n v="33.64"/>
    <n v="10.34"/>
    <n v="23.3"/>
    <n v="22.88"/>
    <x v="41"/>
    <n v="0.42000000000000171"/>
    <n v="2"/>
    <s v="OK"/>
    <s v="SRIKANT"/>
    <x v="22"/>
    <m/>
  </r>
  <r>
    <n v="243"/>
    <s v="45428OD34S61371"/>
    <x v="41"/>
    <x v="987"/>
    <n v="312214"/>
    <n v="6118"/>
    <x v="9"/>
    <n v="52.62"/>
    <n v="17.62"/>
    <n v="35"/>
    <n v="34.78"/>
    <x v="41"/>
    <n v="0.21999999999999886"/>
    <n v="1"/>
    <s v="OK"/>
    <s v="SRIKANT"/>
    <x v="3"/>
    <m/>
  </r>
  <r>
    <n v="244"/>
    <s v="45428OD34S26661"/>
    <x v="41"/>
    <x v="988"/>
    <n v="312214"/>
    <n v="6113"/>
    <x v="14"/>
    <n v="53.9"/>
    <n v="17.48"/>
    <n v="36.42"/>
    <n v="36.020000000000003"/>
    <x v="41"/>
    <n v="0.39999999999999858"/>
    <n v="1"/>
    <s v="OK"/>
    <s v="SRIKANT"/>
    <x v="30"/>
    <m/>
  </r>
  <r>
    <n v="245"/>
    <s v="45428OD04Q41391"/>
    <x v="41"/>
    <x v="989"/>
    <n v="312214"/>
    <n v="6115"/>
    <x v="12"/>
    <n v="53.9"/>
    <n v="17.48"/>
    <n v="36.42"/>
    <n v="36.159999999999997"/>
    <x v="41"/>
    <n v="0.26000000000000512"/>
    <n v="1"/>
    <s v="OK"/>
    <s v="SRIKANT"/>
    <x v="14"/>
    <m/>
  </r>
  <r>
    <n v="246"/>
    <s v="45428OD34S26271"/>
    <x v="41"/>
    <x v="990"/>
    <n v="312214"/>
    <n v="6114"/>
    <x v="18"/>
    <n v="55.38"/>
    <n v="17.059999999999999"/>
    <n v="38.320000000000007"/>
    <n v="37.92"/>
    <x v="41"/>
    <n v="0.40000000000000568"/>
    <n v="1"/>
    <s v="OK"/>
    <s v="SRIKANT"/>
    <x v="27"/>
    <m/>
  </r>
  <r>
    <n v="247"/>
    <s v="45428OD34S26681"/>
    <x v="41"/>
    <x v="991"/>
    <n v="312214"/>
    <n v="6116"/>
    <x v="1"/>
    <n v="53.34"/>
    <n v="16.96"/>
    <n v="36.380000000000003"/>
    <n v="36.18"/>
    <x v="41"/>
    <n v="0.20000000000000284"/>
    <n v="1"/>
    <s v="OK"/>
    <s v="SRIKANT"/>
    <x v="8"/>
    <m/>
  </r>
  <r>
    <n v="248"/>
    <s v="45428OD04Q41551"/>
    <x v="41"/>
    <x v="992"/>
    <n v="312214"/>
    <n v="6128"/>
    <x v="2"/>
    <n v="53.34"/>
    <n v="17.46"/>
    <n v="35.880000000000003"/>
    <n v="35.46"/>
    <x v="41"/>
    <n v="0.42000000000000171"/>
    <n v="1"/>
    <s v="OK"/>
    <s v="SRIKANT"/>
    <x v="2"/>
    <m/>
  </r>
  <r>
    <n v="249"/>
    <s v="45428OD04Q41731"/>
    <x v="41"/>
    <x v="993"/>
    <n v="312214"/>
    <n v="6130"/>
    <x v="17"/>
    <n v="35.14"/>
    <n v="10.26"/>
    <n v="24.880000000000003"/>
    <n v="24.28"/>
    <x v="41"/>
    <n v="0.60000000000000142"/>
    <n v="1"/>
    <s v="OK"/>
    <s v="SRIKANT"/>
    <x v="24"/>
    <n v="200"/>
  </r>
  <r>
    <n v="250"/>
    <s v="45428OD34S65081"/>
    <x v="41"/>
    <x v="994"/>
    <n v="312214"/>
    <n v="6133"/>
    <x v="20"/>
    <n v="55.54"/>
    <n v="17.420000000000002"/>
    <n v="38.119999999999997"/>
    <n v="37.58"/>
    <x v="41"/>
    <n v="0.53999999999999915"/>
    <n v="1"/>
    <s v="OK"/>
    <s v="SRIKANT"/>
    <x v="6"/>
    <m/>
  </r>
  <r>
    <n v="251"/>
    <s v="45428OD34S26151"/>
    <x v="41"/>
    <x v="995"/>
    <n v="312214"/>
    <n v="6148"/>
    <x v="11"/>
    <n v="54.46"/>
    <n v="17.16"/>
    <n v="37.299999999999997"/>
    <n v="36.24"/>
    <x v="41"/>
    <n v="1.0599999999999952"/>
    <n v="1"/>
    <s v="OK"/>
    <s v="SRIKANT"/>
    <x v="15"/>
    <m/>
  </r>
  <r>
    <n v="252"/>
    <s v="45428OD04Q41371"/>
    <x v="41"/>
    <x v="996"/>
    <n v="312214"/>
    <n v="6150"/>
    <x v="19"/>
    <n v="32.46"/>
    <n v="10.36"/>
    <n v="22.1"/>
    <n v="21.36"/>
    <x v="41"/>
    <n v="0.74000000000000199"/>
    <n v="1"/>
    <s v="OK"/>
    <s v="SRIKANT"/>
    <x v="19"/>
    <m/>
  </r>
  <r>
    <n v="253"/>
    <s v="45428OD04Q67611"/>
    <x v="41"/>
    <x v="997"/>
    <n v="312214"/>
    <n v="6146"/>
    <x v="10"/>
    <n v="53.9"/>
    <n v="17.7"/>
    <n v="36.200000000000003"/>
    <n v="35.76"/>
    <x v="41"/>
    <n v="0.44000000000000483"/>
    <n v="1"/>
    <s v="OK"/>
    <s v="SRIKANT"/>
    <x v="21"/>
    <m/>
  </r>
  <r>
    <n v="254"/>
    <s v="45428OD04Q41281"/>
    <x v="41"/>
    <x v="998"/>
    <n v="312214"/>
    <n v="6151"/>
    <x v="15"/>
    <n v="32.520000000000003"/>
    <n v="10.38"/>
    <n v="22.14"/>
    <n v="21.34"/>
    <x v="41"/>
    <n v="0.80000000000000071"/>
    <n v="1"/>
    <s v="OK"/>
    <s v="SRIKANT"/>
    <x v="17"/>
    <m/>
  </r>
  <r>
    <n v="255"/>
    <s v="45428OD04Q41781"/>
    <x v="41"/>
    <x v="999"/>
    <n v="312214"/>
    <n v="6165"/>
    <x v="7"/>
    <n v="53.66"/>
    <n v="17.239999999999998"/>
    <n v="36.42"/>
    <n v="35.200000000000003"/>
    <x v="41"/>
    <n v="1.2199999999999989"/>
    <n v="1"/>
    <s v="OK"/>
    <s v="SRIKANT"/>
    <x v="18"/>
    <m/>
  </r>
  <r>
    <n v="256"/>
    <s v="45428OD34S26662"/>
    <x v="41"/>
    <x v="1000"/>
    <n v="312214"/>
    <n v="6167"/>
    <x v="14"/>
    <n v="52.42"/>
    <n v="17.48"/>
    <n v="34.94"/>
    <n v="33.119999999999997"/>
    <x v="41"/>
    <n v="1.8200000000000003"/>
    <n v="2"/>
    <s v="OK"/>
    <s v="SRIKANT"/>
    <x v="30"/>
    <m/>
  </r>
  <r>
    <n v="257"/>
    <s v="45428OD34S61372"/>
    <x v="41"/>
    <x v="1001"/>
    <n v="312214"/>
    <n v="6170"/>
    <x v="9"/>
    <n v="51.46"/>
    <n v="17.600000000000001"/>
    <n v="33.86"/>
    <n v="32.82"/>
    <x v="41"/>
    <n v="1.0399999999999991"/>
    <n v="2"/>
    <s v="OK"/>
    <s v="SRIKANT"/>
    <x v="3"/>
    <m/>
  </r>
  <r>
    <n v="258"/>
    <s v="45428OD04Q41392"/>
    <x v="41"/>
    <x v="1002"/>
    <n v="312214"/>
    <n v="6186"/>
    <x v="12"/>
    <n v="50.76"/>
    <n v="17.48"/>
    <n v="33.28"/>
    <n v="32.54"/>
    <x v="41"/>
    <n v="0.74000000000000199"/>
    <n v="2"/>
    <s v="OK"/>
    <s v="SRIKANT"/>
    <x v="14"/>
    <m/>
  </r>
  <r>
    <n v="259"/>
    <s v="45428OD34S26682"/>
    <x v="41"/>
    <x v="1003"/>
    <n v="312214"/>
    <n v="6187"/>
    <x v="1"/>
    <n v="52.88"/>
    <n v="16.98"/>
    <n v="35.900000000000006"/>
    <n v="35.159999999999997"/>
    <x v="41"/>
    <n v="0.74000000000000909"/>
    <n v="2"/>
    <s v="OK"/>
    <s v="SRIKANT"/>
    <x v="8"/>
    <m/>
  </r>
  <r>
    <n v="260"/>
    <s v="45428OD04Q41552"/>
    <x v="41"/>
    <x v="1004"/>
    <n v="312214"/>
    <n v="6214"/>
    <x v="2"/>
    <n v="53.98"/>
    <n v="17.440000000000001"/>
    <n v="36.539999999999992"/>
    <n v="36"/>
    <x v="41"/>
    <n v="0.53999999999999204"/>
    <n v="2"/>
    <s v="OK"/>
    <s v="SRIKANT"/>
    <x v="2"/>
    <m/>
  </r>
  <r>
    <n v="261"/>
    <s v="45428OD04Q41732"/>
    <x v="41"/>
    <x v="1005"/>
    <n v="312214"/>
    <n v="6239"/>
    <x v="17"/>
    <n v="32.46"/>
    <n v="10.36"/>
    <n v="22.1"/>
    <n v="21.92"/>
    <x v="41"/>
    <n v="0.17999999999999972"/>
    <n v="2"/>
    <s v="OK"/>
    <s v="SRIKANT"/>
    <x v="24"/>
    <m/>
  </r>
  <r>
    <n v="262"/>
    <s v="45428OD34S65082"/>
    <x v="41"/>
    <x v="1006"/>
    <n v="312214"/>
    <n v="6257"/>
    <x v="20"/>
    <n v="53.16"/>
    <n v="17.440000000000001"/>
    <n v="35.72"/>
    <n v="35.36"/>
    <x v="41"/>
    <n v="0.35999999999999943"/>
    <n v="2"/>
    <s v="OK"/>
    <s v="SRIKANT"/>
    <x v="6"/>
    <m/>
  </r>
  <r>
    <n v="263"/>
    <s v="45428OD34S26152"/>
    <x v="41"/>
    <x v="1007"/>
    <n v="312214"/>
    <n v="6261"/>
    <x v="11"/>
    <n v="52.76"/>
    <n v="17.16"/>
    <n v="35.599999999999994"/>
    <n v="35.26"/>
    <x v="41"/>
    <n v="0.33999999999999631"/>
    <n v="2"/>
    <s v="OK"/>
    <s v="SRIKANT"/>
    <x v="15"/>
    <m/>
  </r>
  <r>
    <n v="264"/>
    <s v="45428OD04Q41282"/>
    <x v="41"/>
    <x v="1008"/>
    <n v="312214"/>
    <n v="6279"/>
    <x v="15"/>
    <n v="34.6"/>
    <n v="10.36"/>
    <n v="24.240000000000002"/>
    <n v="24.02"/>
    <x v="42"/>
    <n v="0.22000000000000242"/>
    <n v="2"/>
    <s v="OK"/>
    <s v="SRIKANT"/>
    <x v="17"/>
    <m/>
  </r>
  <r>
    <n v="265"/>
    <s v="45428OD04Q41372"/>
    <x v="41"/>
    <x v="1009"/>
    <n v="312214"/>
    <n v="6273"/>
    <x v="19"/>
    <n v="34.479999999999997"/>
    <n v="10.36"/>
    <n v="24.119999999999997"/>
    <n v="23.82"/>
    <x v="42"/>
    <n v="0.29999999999999716"/>
    <n v="2"/>
    <s v="OK"/>
    <s v="SRIKANT"/>
    <x v="19"/>
    <m/>
  </r>
  <r>
    <n v="266"/>
    <s v="45428OD04Q67612"/>
    <x v="41"/>
    <x v="1010"/>
    <n v="312214"/>
    <n v="6277"/>
    <x v="10"/>
    <n v="56.46"/>
    <n v="17.7"/>
    <n v="38.760000000000005"/>
    <n v="38.5"/>
    <x v="42"/>
    <n v="0.26000000000000512"/>
    <n v="2"/>
    <s v="OK"/>
    <s v="SRIKANT"/>
    <x v="21"/>
    <m/>
  </r>
  <r>
    <n v="267"/>
    <s v="45428OD04Q41782"/>
    <x v="41"/>
    <x v="1011"/>
    <n v="312214"/>
    <n v="6275"/>
    <x v="7"/>
    <n v="54.54"/>
    <n v="17.2"/>
    <n v="37.340000000000003"/>
    <n v="37.1"/>
    <x v="42"/>
    <n v="0.24000000000000199"/>
    <n v="2"/>
    <s v="OK"/>
    <s v="SRIKANT"/>
    <x v="18"/>
    <n v="216"/>
  </r>
  <r>
    <n v="268"/>
    <s v="45428OD34S61373"/>
    <x v="41"/>
    <x v="1012"/>
    <n v="312214"/>
    <n v="6276"/>
    <x v="9"/>
    <n v="54.82"/>
    <n v="17.600000000000001"/>
    <n v="37.22"/>
    <n v="36.72"/>
    <x v="42"/>
    <n v="0.5"/>
    <n v="3"/>
    <s v="OK"/>
    <s v="SRIKANT"/>
    <x v="3"/>
    <m/>
  </r>
  <r>
    <n v="269"/>
    <s v="45428OD34S26663"/>
    <x v="41"/>
    <x v="1013"/>
    <n v="312214"/>
    <n v="6280"/>
    <x v="14"/>
    <n v="56.34"/>
    <n v="17.440000000000001"/>
    <n v="38.900000000000006"/>
    <n v="38.619999999999997"/>
    <x v="42"/>
    <n v="0.28000000000000824"/>
    <n v="3"/>
    <s v="OK"/>
    <s v="SRIKANT"/>
    <x v="16"/>
    <m/>
  </r>
  <r>
    <n v="270"/>
    <s v="45429OD04Q41731"/>
    <x v="42"/>
    <x v="1014"/>
    <n v="312214"/>
    <n v="6301"/>
    <x v="17"/>
    <n v="34.72"/>
    <n v="10.3"/>
    <n v="24.419999999999998"/>
    <n v="24.14"/>
    <x v="42"/>
    <n v="0.27999999999999758"/>
    <n v="1"/>
    <s v="OK"/>
    <s v="SRIKANT"/>
    <x v="24"/>
    <m/>
  </r>
  <r>
    <n v="271"/>
    <s v="45429OD34S65081"/>
    <x v="42"/>
    <x v="1015"/>
    <n v="312214"/>
    <n v="6312"/>
    <x v="20"/>
    <n v="52.78"/>
    <n v="17.399999999999999"/>
    <n v="35.380000000000003"/>
    <n v="34.619999999999997"/>
    <x v="42"/>
    <n v="0.76000000000000512"/>
    <n v="1"/>
    <s v="OK"/>
    <s v="SRIKANT"/>
    <x v="6"/>
    <m/>
  </r>
  <r>
    <n v="272"/>
    <s v="45429OD04Q67611"/>
    <x v="42"/>
    <x v="1016"/>
    <n v="312214"/>
    <n v="6310"/>
    <x v="10"/>
    <n v="54.24"/>
    <n v="17.66"/>
    <n v="36.58"/>
    <n v="36.18"/>
    <x v="42"/>
    <n v="0.39999999999999858"/>
    <n v="1"/>
    <s v="OK"/>
    <s v="SRIKANT"/>
    <x v="16"/>
    <n v="226"/>
  </r>
  <r>
    <n v="273"/>
    <s v="45429OD04Q41391"/>
    <x v="42"/>
    <x v="1017"/>
    <n v="312214"/>
    <n v="6314"/>
    <x v="12"/>
    <n v="51.82"/>
    <n v="17.46"/>
    <n v="34.36"/>
    <n v="34.020000000000003"/>
    <x v="42"/>
    <n v="0.33999999999999631"/>
    <n v="1"/>
    <s v="OK"/>
    <s v="SRIKANT"/>
    <x v="14"/>
    <m/>
  </r>
  <r>
    <n v="274"/>
    <s v="45429OD34S26661"/>
    <x v="42"/>
    <x v="1018"/>
    <n v="312214"/>
    <n v="6315"/>
    <x v="14"/>
    <n v="52.58"/>
    <n v="17.46"/>
    <n v="35.119999999999997"/>
    <n v="34.520000000000003"/>
    <x v="42"/>
    <n v="0.59999999999999432"/>
    <n v="1"/>
    <s v="OK"/>
    <s v="SRIKANT"/>
    <x v="30"/>
    <m/>
  </r>
  <r>
    <n v="275"/>
    <s v="45429OD04Q41371"/>
    <x v="42"/>
    <x v="1019"/>
    <n v="312214"/>
    <n v="6320"/>
    <x v="19"/>
    <n v="33.380000000000003"/>
    <n v="10.3"/>
    <n v="23.080000000000002"/>
    <n v="22.92"/>
    <x v="42"/>
    <n v="0.16000000000000014"/>
    <n v="1"/>
    <s v="OK"/>
    <s v="SRIKANT"/>
    <x v="22"/>
    <m/>
  </r>
  <r>
    <n v="276"/>
    <s v="45429OD04Q41551"/>
    <x v="42"/>
    <x v="1020"/>
    <n v="312214"/>
    <n v="6319"/>
    <x v="2"/>
    <n v="55.6"/>
    <n v="17.46"/>
    <n v="38.14"/>
    <n v="37.28"/>
    <x v="42"/>
    <n v="0.85999999999999943"/>
    <n v="1"/>
    <s v="OK"/>
    <s v="SRIKANT"/>
    <x v="13"/>
    <m/>
  </r>
  <r>
    <n v="277"/>
    <s v="45429OD04Q41281"/>
    <x v="42"/>
    <x v="1021"/>
    <n v="312214"/>
    <n v="6333"/>
    <x v="15"/>
    <n v="34.380000000000003"/>
    <n v="10.36"/>
    <n v="24.020000000000003"/>
    <n v="23.62"/>
    <x v="42"/>
    <n v="0.40000000000000213"/>
    <n v="1"/>
    <s v="OK"/>
    <s v="SRIKANT"/>
    <x v="29"/>
    <m/>
  </r>
  <r>
    <n v="278"/>
    <s v="45429OD34S26681"/>
    <x v="42"/>
    <x v="1022"/>
    <n v="312214"/>
    <n v="6335"/>
    <x v="1"/>
    <n v="52"/>
    <n v="16.98"/>
    <n v="35.019999999999996"/>
    <n v="34.76"/>
    <x v="42"/>
    <n v="0.25999999999999801"/>
    <n v="1"/>
    <s v="OK"/>
    <s v="SRIKANT"/>
    <x v="8"/>
    <m/>
  </r>
  <r>
    <n v="279"/>
    <s v="45429OD34S26151"/>
    <x v="42"/>
    <x v="1023"/>
    <n v="312214"/>
    <n v="6334"/>
    <x v="11"/>
    <n v="52.76"/>
    <n v="17.14"/>
    <n v="35.619999999999997"/>
    <n v="35.159999999999997"/>
    <x v="42"/>
    <n v="0.46000000000000085"/>
    <n v="1"/>
    <s v="OK"/>
    <s v="SRIKANT"/>
    <x v="15"/>
    <m/>
  </r>
  <r>
    <n v="280"/>
    <s v="45429OD34S61371"/>
    <x v="42"/>
    <x v="1024"/>
    <n v="312214"/>
    <n v="6338"/>
    <x v="9"/>
    <n v="53.78"/>
    <n v="17.579999999999998"/>
    <n v="36.200000000000003"/>
    <n v="35.94"/>
    <x v="42"/>
    <n v="0.26000000000000512"/>
    <n v="1"/>
    <s v="OK"/>
    <s v="SRIKANT"/>
    <x v="3"/>
    <m/>
  </r>
  <r>
    <n v="281"/>
    <s v="45429OD04Q41781"/>
    <x v="42"/>
    <x v="1025"/>
    <n v="312214"/>
    <n v="6360"/>
    <x v="7"/>
    <n v="53.62"/>
    <n v="17.239999999999998"/>
    <n v="36.379999999999995"/>
    <n v="35.880000000000003"/>
    <x v="42"/>
    <n v="0.49999999999999289"/>
    <n v="1"/>
    <s v="OK"/>
    <s v="SRIKANT"/>
    <x v="7"/>
    <m/>
  </r>
  <r>
    <n v="282"/>
    <s v="45429OD34S26271"/>
    <x v="42"/>
    <x v="1026"/>
    <n v="312214"/>
    <n v="6365"/>
    <x v="18"/>
    <n v="54.76"/>
    <n v="17"/>
    <n v="37.76"/>
    <n v="37.42"/>
    <x v="42"/>
    <n v="0.33999999999999631"/>
    <n v="1"/>
    <s v="OK"/>
    <s v="SRIKANT"/>
    <x v="20"/>
    <m/>
  </r>
  <r>
    <n v="283"/>
    <s v="45429OD34S65082"/>
    <x v="42"/>
    <x v="1027"/>
    <n v="312214"/>
    <n v="6383"/>
    <x v="20"/>
    <n v="55.44"/>
    <n v="17.5"/>
    <n v="37.94"/>
    <n v="37.700000000000003"/>
    <x v="42"/>
    <n v="0.23999999999999488"/>
    <n v="2"/>
    <s v="OK"/>
    <s v="SRIKANT"/>
    <x v="6"/>
    <m/>
  </r>
  <r>
    <n v="284"/>
    <s v="45429OD04Q41392"/>
    <x v="42"/>
    <x v="1028"/>
    <n v="312214"/>
    <n v="6391"/>
    <x v="12"/>
    <n v="55.08"/>
    <n v="17.399999999999999"/>
    <n v="37.68"/>
    <n v="37.340000000000003"/>
    <x v="42"/>
    <n v="0.33999999999999631"/>
    <n v="2"/>
    <s v="OK"/>
    <s v="SRIKANT"/>
    <x v="14"/>
    <m/>
  </r>
  <r>
    <n v="285"/>
    <s v="45429OD34S26662"/>
    <x v="42"/>
    <x v="1029"/>
    <n v="312214"/>
    <n v="6390"/>
    <x v="14"/>
    <n v="52.76"/>
    <n v="17.420000000000002"/>
    <n v="35.339999999999996"/>
    <n v="34.78"/>
    <x v="42"/>
    <n v="0.55999999999999517"/>
    <n v="2"/>
    <s v="OK"/>
    <s v="SRIKANT"/>
    <x v="30"/>
    <m/>
  </r>
  <r>
    <n v="286"/>
    <s v="45429OD04Q67612"/>
    <x v="42"/>
    <x v="1030"/>
    <n v="312214"/>
    <n v="6389"/>
    <x v="10"/>
    <n v="55.18"/>
    <n v="17.8"/>
    <n v="37.379999999999995"/>
    <n v="36.9"/>
    <x v="42"/>
    <n v="0.47999999999999687"/>
    <n v="2"/>
    <s v="OK"/>
    <s v="SRIKANT"/>
    <x v="16"/>
    <m/>
  </r>
  <r>
    <n v="287"/>
    <s v="45429OD04Q41732"/>
    <x v="42"/>
    <x v="1031"/>
    <n v="312214"/>
    <n v="6413"/>
    <x v="17"/>
    <n v="33.619999999999997"/>
    <n v="10.3"/>
    <n v="23.319999999999997"/>
    <n v="23.1"/>
    <x v="42"/>
    <n v="0.21999999999999531"/>
    <n v="2"/>
    <s v="OK"/>
    <s v="SRIKANT"/>
    <x v="24"/>
    <m/>
  </r>
  <r>
    <n v="288"/>
    <s v="45429OD04Q41552"/>
    <x v="42"/>
    <x v="1032"/>
    <n v="312214"/>
    <n v="6422"/>
    <x v="2"/>
    <n v="56.14"/>
    <n v="17.36"/>
    <n v="38.78"/>
    <n v="38.06"/>
    <x v="42"/>
    <n v="0.71999999999999886"/>
    <n v="2"/>
    <s v="OK"/>
    <s v="SRIKANT"/>
    <x v="13"/>
    <m/>
  </r>
  <r>
    <n v="289"/>
    <s v="45429OD04Q41181"/>
    <x v="42"/>
    <x v="1033"/>
    <n v="312214"/>
    <n v="6419"/>
    <x v="8"/>
    <n v="50.78"/>
    <n v="16.86"/>
    <n v="33.92"/>
    <n v="33.28"/>
    <x v="42"/>
    <n v="0.64000000000000057"/>
    <n v="1"/>
    <s v="OK"/>
    <s v="SRIKANT"/>
    <x v="26"/>
    <m/>
  </r>
  <r>
    <n v="290"/>
    <s v="45429OD04Q41372"/>
    <x v="42"/>
    <x v="1034"/>
    <n v="312214"/>
    <n v="6424"/>
    <x v="19"/>
    <n v="33.9"/>
    <n v="10.28"/>
    <n v="23.619999999999997"/>
    <n v="23.28"/>
    <x v="43"/>
    <n v="0.33999999999999631"/>
    <n v="2"/>
    <s v="OK"/>
    <s v="SRIKANT"/>
    <x v="22"/>
    <m/>
  </r>
  <r>
    <n v="291"/>
    <s v="45429OD34S26682"/>
    <x v="42"/>
    <x v="1035"/>
    <n v="312214"/>
    <n v="6429"/>
    <x v="1"/>
    <n v="52.54"/>
    <n v="16.96"/>
    <n v="35.58"/>
    <n v="34.9"/>
    <x v="43"/>
    <n v="0.67999999999999972"/>
    <n v="2"/>
    <s v="OK"/>
    <s v="SRIKANT"/>
    <x v="8"/>
    <m/>
  </r>
  <r>
    <n v="292"/>
    <s v="45429OD34S61372"/>
    <x v="42"/>
    <x v="1036"/>
    <n v="312214"/>
    <n v="6428"/>
    <x v="9"/>
    <n v="56.62"/>
    <n v="17.559999999999999"/>
    <n v="39.06"/>
    <n v="38.479999999999997"/>
    <x v="43"/>
    <n v="0.5800000000000054"/>
    <n v="2"/>
    <s v="OK"/>
    <s v="SRIKANT"/>
    <x v="3"/>
    <m/>
  </r>
  <r>
    <n v="293"/>
    <s v="45429OD34S26152"/>
    <x v="42"/>
    <x v="1037"/>
    <n v="312214"/>
    <n v="6430"/>
    <x v="11"/>
    <n v="55.74"/>
    <n v="17.239999999999998"/>
    <n v="38.5"/>
    <n v="37.9"/>
    <x v="43"/>
    <n v="0.60000000000000142"/>
    <n v="2"/>
    <s v="OK"/>
    <s v="SRIKANT"/>
    <x v="7"/>
    <m/>
  </r>
  <r>
    <n v="294"/>
    <s v="45430OD04Q41731"/>
    <x v="43"/>
    <x v="1038"/>
    <n v="312214"/>
    <n v="6456"/>
    <x v="17"/>
    <n v="36.64"/>
    <n v="10.32"/>
    <n v="26.32"/>
    <n v="23.74"/>
    <x v="43"/>
    <n v="2.5800000000000018"/>
    <n v="1"/>
    <s v="OK"/>
    <s v="SRIKANT"/>
    <x v="24"/>
    <m/>
  </r>
  <r>
    <n v="295"/>
    <s v="45430OD04Q41551"/>
    <x v="43"/>
    <x v="1039"/>
    <n v="312214"/>
    <n v="6469"/>
    <x v="2"/>
    <n v="55.06"/>
    <n v="17.36"/>
    <n v="37.700000000000003"/>
    <n v="36.82"/>
    <x v="43"/>
    <n v="0.88000000000000256"/>
    <n v="1"/>
    <s v="OK"/>
    <s v="SRIKANT"/>
    <x v="2"/>
    <m/>
  </r>
  <r>
    <n v="296"/>
    <s v="45430OD34S26681"/>
    <x v="43"/>
    <x v="1040"/>
    <n v="312214"/>
    <n v="6472"/>
    <x v="1"/>
    <n v="56.94"/>
    <n v="16.940000000000001"/>
    <n v="40"/>
    <n v="39.200000000000003"/>
    <x v="43"/>
    <n v="0.79999999999999716"/>
    <n v="1"/>
    <s v="OK"/>
    <s v="SRIKANT"/>
    <x v="8"/>
    <n v="238"/>
  </r>
  <r>
    <n v="297"/>
    <s v="45430OD34S26661"/>
    <x v="43"/>
    <x v="1041"/>
    <n v="312214"/>
    <n v="6484"/>
    <x v="14"/>
    <n v="56.32"/>
    <n v="17.420000000000002"/>
    <n v="38.9"/>
    <n v="38.479999999999997"/>
    <x v="43"/>
    <n v="0.42000000000000171"/>
    <n v="1"/>
    <s v="OK"/>
    <s v="SRIKANT"/>
    <x v="30"/>
    <n v="228"/>
  </r>
  <r>
    <n v="298"/>
    <s v="45430OD34S61371"/>
    <x v="43"/>
    <x v="1042"/>
    <n v="312214"/>
    <n v="6486"/>
    <x v="9"/>
    <n v="56"/>
    <n v="17.559999999999999"/>
    <n v="38.44"/>
    <n v="37.26"/>
    <x v="43"/>
    <n v="1.1799999999999997"/>
    <n v="1"/>
    <s v="OK"/>
    <s v="SRIKANT"/>
    <x v="3"/>
    <m/>
  </r>
  <r>
    <n v="299"/>
    <s v="45430OD34S26271"/>
    <x v="43"/>
    <x v="1043"/>
    <n v="312214"/>
    <n v="6485"/>
    <x v="18"/>
    <n v="53.42"/>
    <n v="16.96"/>
    <n v="36.46"/>
    <n v="36.159999999999997"/>
    <x v="43"/>
    <n v="0.30000000000000426"/>
    <n v="1"/>
    <s v="OK"/>
    <s v="SRIKANT"/>
    <x v="27"/>
    <m/>
  </r>
  <r>
    <n v="300"/>
    <s v="45430OD34S26151"/>
    <x v="43"/>
    <x v="1044"/>
    <n v="312214"/>
    <n v="6493"/>
    <x v="11"/>
    <n v="56"/>
    <n v="17.12"/>
    <n v="38.879999999999995"/>
    <n v="37.86"/>
    <x v="43"/>
    <n v="1.019999999999996"/>
    <n v="1"/>
    <s v="OK"/>
    <s v="SRIKANT"/>
    <x v="15"/>
    <m/>
  </r>
  <r>
    <n v="301"/>
    <s v="45430OD04Q41371"/>
    <x v="43"/>
    <x v="1045"/>
    <n v="312214"/>
    <n v="6495"/>
    <x v="19"/>
    <n v="34.86"/>
    <n v="10.32"/>
    <n v="24.54"/>
    <n v="23.86"/>
    <x v="43"/>
    <n v="0.67999999999999972"/>
    <n v="1"/>
    <s v="OK"/>
    <s v="SRIKANT"/>
    <x v="19"/>
    <m/>
  </r>
  <r>
    <n v="302"/>
    <s v="45430OD04Q41391"/>
    <x v="43"/>
    <x v="1046"/>
    <n v="312214"/>
    <n v="6505"/>
    <x v="12"/>
    <n v="52.78"/>
    <n v="17.36"/>
    <n v="35.42"/>
    <n v="35.06"/>
    <x v="43"/>
    <n v="0.35999999999999943"/>
    <n v="1"/>
    <s v="OK"/>
    <s v="SRIKANT"/>
    <x v="13"/>
    <m/>
  </r>
  <r>
    <n v="303"/>
    <s v="45430OD04Q67611"/>
    <x v="43"/>
    <x v="1047"/>
    <n v="312214"/>
    <n v="6500"/>
    <x v="10"/>
    <n v="56.54"/>
    <n v="17.8"/>
    <n v="38.739999999999995"/>
    <n v="38.04"/>
    <x v="43"/>
    <n v="0.69999999999999574"/>
    <n v="1"/>
    <s v="OK"/>
    <s v="SRIKANT"/>
    <x v="21"/>
    <m/>
  </r>
  <r>
    <n v="304"/>
    <s v="45430OD04Q41781"/>
    <x v="43"/>
    <x v="1048"/>
    <n v="312214"/>
    <n v="6504"/>
    <x v="7"/>
    <n v="52.92"/>
    <n v="17.239999999999998"/>
    <n v="35.680000000000007"/>
    <n v="34.68"/>
    <x v="43"/>
    <n v="1.0000000000000071"/>
    <n v="1"/>
    <s v="OK"/>
    <s v="SRIKANT"/>
    <x v="18"/>
    <m/>
  </r>
  <r>
    <n v="305"/>
    <s v="45430OD04Q41181"/>
    <x v="43"/>
    <x v="1049"/>
    <n v="312214"/>
    <n v="6506"/>
    <x v="8"/>
    <n v="52.34"/>
    <n v="16.899999999999999"/>
    <n v="35.440000000000005"/>
    <n v="35.159999999999997"/>
    <x v="43"/>
    <n v="0.28000000000000824"/>
    <n v="1"/>
    <s v="OK"/>
    <s v="SRIKANT"/>
    <x v="26"/>
    <m/>
  </r>
  <r>
    <n v="306"/>
    <s v="45430OD04Q41732"/>
    <x v="43"/>
    <x v="1050"/>
    <n v="312214"/>
    <n v="6527"/>
    <x v="17"/>
    <n v="34.58"/>
    <n v="10.32"/>
    <n v="24.259999999999998"/>
    <n v="23.86"/>
    <x v="43"/>
    <n v="0.39999999999999858"/>
    <n v="2"/>
    <s v="OK"/>
    <s v="SRIKANT"/>
    <x v="24"/>
    <m/>
  </r>
  <r>
    <n v="307"/>
    <s v="45430OD04Q41231"/>
    <x v="43"/>
    <x v="1051"/>
    <n v="312214"/>
    <n v="6541"/>
    <x v="6"/>
    <n v="53.9"/>
    <n v="17.260000000000002"/>
    <n v="36.64"/>
    <n v="36.32"/>
    <x v="43"/>
    <n v="0.32000000000000028"/>
    <n v="1"/>
    <s v="OK"/>
    <s v="SRIKANT"/>
    <x v="31"/>
    <m/>
  </r>
  <r>
    <n v="308"/>
    <s v="45430OD04Q41281"/>
    <x v="43"/>
    <x v="1052"/>
    <n v="312214"/>
    <n v="6535"/>
    <x v="15"/>
    <n v="35.020000000000003"/>
    <n v="10.26"/>
    <n v="24.760000000000005"/>
    <n v="24.22"/>
    <x v="43"/>
    <n v="0.54000000000000625"/>
    <n v="1"/>
    <s v="OK"/>
    <s v="SRIKANT"/>
    <x v="17"/>
    <m/>
  </r>
  <r>
    <n v="309"/>
    <s v="45430OD04Q41552"/>
    <x v="43"/>
    <x v="1053"/>
    <n v="312214"/>
    <n v="6575"/>
    <x v="2"/>
    <n v="54.14"/>
    <n v="17.34"/>
    <n v="36.799999999999997"/>
    <n v="36.479999999999997"/>
    <x v="44"/>
    <n v="0.32000000000000028"/>
    <n v="2"/>
    <s v="OK"/>
    <s v="SRIKANT"/>
    <x v="2"/>
    <m/>
  </r>
  <r>
    <n v="310"/>
    <s v="45430OD34S61391"/>
    <x v="43"/>
    <x v="1054"/>
    <n v="312214"/>
    <n v="6582"/>
    <x v="16"/>
    <n v="56.3"/>
    <n v="17.54"/>
    <n v="38.76"/>
    <n v="38.5"/>
    <x v="44"/>
    <n v="0.25999999999999801"/>
    <n v="1"/>
    <s v="OK"/>
    <s v="SRIKANT"/>
    <x v="14"/>
    <m/>
  </r>
  <r>
    <n v="311"/>
    <s v="45430OD34S26152"/>
    <x v="43"/>
    <x v="1055"/>
    <n v="312214"/>
    <n v="6586"/>
    <x v="11"/>
    <n v="54.5"/>
    <n v="17.100000000000001"/>
    <n v="37.4"/>
    <n v="37.04"/>
    <x v="44"/>
    <n v="0.35999999999999943"/>
    <n v="2"/>
    <s v="OK"/>
    <s v="SRIKANT"/>
    <x v="15"/>
    <m/>
  </r>
  <r>
    <n v="312"/>
    <s v="45431OD04Q41551"/>
    <x v="44"/>
    <x v="1056"/>
    <n v="312214"/>
    <n v="6615"/>
    <x v="2"/>
    <n v="55.6"/>
    <n v="17.32"/>
    <n v="38.28"/>
    <n v="38.020000000000003"/>
    <x v="44"/>
    <n v="0.25999999999999801"/>
    <n v="1"/>
    <s v="OK"/>
    <s v="SRIKANT"/>
    <x v="2"/>
    <m/>
  </r>
  <r>
    <n v="313"/>
    <s v="45431OD04Q41731"/>
    <x v="44"/>
    <x v="1057"/>
    <n v="312214"/>
    <n v="6616"/>
    <x v="17"/>
    <n v="33.78"/>
    <n v="10.34"/>
    <n v="23.44"/>
    <n v="23.14"/>
    <x v="44"/>
    <n v="0.30000000000000071"/>
    <n v="1"/>
    <s v="OK"/>
    <s v="SRIKANT"/>
    <x v="24"/>
    <m/>
  </r>
  <r>
    <n v="314"/>
    <s v="45431OD34S26661"/>
    <x v="44"/>
    <x v="1058"/>
    <n v="312214"/>
    <n v="6617"/>
    <x v="14"/>
    <n v="53.16"/>
    <n v="17.600000000000001"/>
    <n v="35.559999999999995"/>
    <n v="35.200000000000003"/>
    <x v="44"/>
    <n v="0.35999999999999233"/>
    <n v="1"/>
    <s v="OK"/>
    <s v="SRIKANT"/>
    <x v="30"/>
    <m/>
  </r>
  <r>
    <n v="315"/>
    <s v="45431OD34S61371"/>
    <x v="44"/>
    <x v="1059"/>
    <n v="312214"/>
    <n v="6618"/>
    <x v="9"/>
    <n v="54.1"/>
    <n v="17.559999999999999"/>
    <n v="36.540000000000006"/>
    <n v="35.86"/>
    <x v="44"/>
    <n v="0.68000000000000682"/>
    <n v="1"/>
    <s v="OK"/>
    <s v="SRIKANT"/>
    <x v="3"/>
    <m/>
  </r>
  <r>
    <n v="316"/>
    <s v="45431OD04Q67611"/>
    <x v="44"/>
    <x v="1060"/>
    <n v="312214"/>
    <n v="6619"/>
    <x v="10"/>
    <n v="54.54"/>
    <n v="17.82"/>
    <n v="36.72"/>
    <n v="36.26"/>
    <x v="44"/>
    <n v="0.46000000000000085"/>
    <n v="1"/>
    <s v="OK"/>
    <s v="SRIKANT"/>
    <x v="14"/>
    <m/>
  </r>
  <r>
    <n v="317"/>
    <s v="45431OD34S61391"/>
    <x v="44"/>
    <x v="1061"/>
    <n v="312214"/>
    <n v="6620"/>
    <x v="16"/>
    <n v="56.7"/>
    <n v="17.46"/>
    <n v="39.24"/>
    <n v="38.380000000000003"/>
    <x v="44"/>
    <n v="0.85999999999999943"/>
    <n v="1"/>
    <s v="OK"/>
    <s v="SRIKANT"/>
    <x v="13"/>
    <m/>
  </r>
  <r>
    <n v="318"/>
    <s v="45431OD04Q41181"/>
    <x v="44"/>
    <x v="1062"/>
    <n v="312214"/>
    <n v="6622"/>
    <x v="8"/>
    <n v="52.84"/>
    <n v="16.86"/>
    <n v="35.980000000000004"/>
    <n v="35.4"/>
    <x v="44"/>
    <n v="0.5800000000000054"/>
    <n v="1"/>
    <s v="OK"/>
    <s v="SRIKANT"/>
    <x v="26"/>
    <m/>
  </r>
  <r>
    <n v="319"/>
    <s v="45431OD04Q41281"/>
    <x v="44"/>
    <x v="1063"/>
    <n v="312214"/>
    <n v="6637"/>
    <x v="15"/>
    <n v="34"/>
    <n v="10.3"/>
    <n v="23.7"/>
    <n v="23.02"/>
    <x v="44"/>
    <n v="0.67999999999999972"/>
    <n v="1"/>
    <s v="OK"/>
    <s v="SRIKANT"/>
    <x v="29"/>
    <m/>
  </r>
  <r>
    <n v="320"/>
    <s v="45431OD04Q41781"/>
    <x v="44"/>
    <x v="1064"/>
    <n v="312214"/>
    <n v="6638"/>
    <x v="7"/>
    <n v="52.84"/>
    <n v="17.22"/>
    <n v="35.620000000000005"/>
    <n v="34.880000000000003"/>
    <x v="44"/>
    <n v="0.74000000000000199"/>
    <n v="1"/>
    <s v="OK"/>
    <s v="SRIKANT"/>
    <x v="7"/>
    <m/>
  </r>
  <r>
    <n v="321"/>
    <s v="45431OD04Q41231"/>
    <x v="44"/>
    <x v="1065"/>
    <n v="312214"/>
    <n v="6640"/>
    <x v="6"/>
    <n v="53.3"/>
    <n v="17.260000000000002"/>
    <n v="36.039999999999992"/>
    <n v="35.24"/>
    <x v="44"/>
    <n v="0.79999999999999005"/>
    <n v="1"/>
    <s v="OK"/>
    <s v="SRIKANT"/>
    <x v="31"/>
    <m/>
  </r>
  <r>
    <n v="322"/>
    <s v="45431OD04Q41391"/>
    <x v="44"/>
    <x v="1066"/>
    <n v="312214"/>
    <n v="6642"/>
    <x v="12"/>
    <n v="54.22"/>
    <n v="17.36"/>
    <n v="36.86"/>
    <n v="35.700000000000003"/>
    <x v="44"/>
    <n v="1.1599999999999966"/>
    <n v="1"/>
    <s v="OK"/>
    <s v="SRIKANT"/>
    <x v="16"/>
    <m/>
  </r>
  <r>
    <n v="323"/>
    <s v="45431OD34S26151"/>
    <x v="44"/>
    <x v="1067"/>
    <n v="312214"/>
    <n v="6643"/>
    <x v="11"/>
    <n v="53.06"/>
    <n v="17.100000000000001"/>
    <n v="35.96"/>
    <n v="35.26"/>
    <x v="44"/>
    <n v="0.70000000000000284"/>
    <n v="1"/>
    <s v="OK"/>
    <s v="SRIKANT"/>
    <x v="15"/>
    <m/>
  </r>
  <r>
    <n v="324"/>
    <s v="45431OD34S26681"/>
    <x v="44"/>
    <x v="1068"/>
    <n v="312214"/>
    <n v="6646"/>
    <x v="1"/>
    <n v="52.04"/>
    <n v="17.12"/>
    <n v="34.92"/>
    <n v="33.9"/>
    <x v="44"/>
    <n v="1.0200000000000031"/>
    <n v="1"/>
    <s v="OK"/>
    <s v="SRIKANT"/>
    <x v="8"/>
    <m/>
  </r>
  <r>
    <n v="325"/>
    <s v="45431OD04Q41371"/>
    <x v="44"/>
    <x v="1069"/>
    <n v="312214"/>
    <n v="6641"/>
    <x v="19"/>
    <n v="32.840000000000003"/>
    <n v="10.28"/>
    <n v="22.560000000000002"/>
    <n v="21.94"/>
    <x v="44"/>
    <n v="0.62000000000000099"/>
    <n v="1"/>
    <s v="OK"/>
    <s v="SRIKANT"/>
    <x v="22"/>
    <n v="245"/>
  </r>
  <r>
    <n v="326"/>
    <s v="45431OD34S26271"/>
    <x v="44"/>
    <x v="1070"/>
    <n v="312214"/>
    <n v="6657"/>
    <x v="18"/>
    <n v="53.42"/>
    <n v="16.96"/>
    <n v="36.46"/>
    <n v="35.58"/>
    <x v="44"/>
    <n v="0.88000000000000256"/>
    <n v="1"/>
    <s v="OK"/>
    <s v="SRIKANT"/>
    <x v="27"/>
    <m/>
  </r>
  <r>
    <n v="327"/>
    <s v="45431OD04Q41552"/>
    <x v="44"/>
    <x v="1071"/>
    <n v="312214"/>
    <n v="6677"/>
    <x v="2"/>
    <n v="54.8"/>
    <n v="17.28"/>
    <n v="37.519999999999996"/>
    <n v="37.26"/>
    <x v="45"/>
    <n v="0.25999999999999801"/>
    <n v="2"/>
    <s v="OK"/>
    <s v="SRIKANT"/>
    <x v="2"/>
    <m/>
  </r>
  <r>
    <n v="328"/>
    <s v="45431OD34S26662"/>
    <x v="44"/>
    <x v="1072"/>
    <n v="312214"/>
    <n v="6679"/>
    <x v="14"/>
    <n v="52.54"/>
    <n v="17.579999999999998"/>
    <n v="34.96"/>
    <n v="34.18"/>
    <x v="45"/>
    <n v="0.78000000000000114"/>
    <n v="2"/>
    <s v="OK"/>
    <s v="SRIKANT"/>
    <x v="30"/>
    <m/>
  </r>
  <r>
    <n v="329"/>
    <s v="45431OD04Q67612"/>
    <x v="44"/>
    <x v="1073"/>
    <n v="312214"/>
    <n v="6683"/>
    <x v="10"/>
    <n v="55.18"/>
    <n v="17.8"/>
    <n v="37.379999999999995"/>
    <n v="37.04"/>
    <x v="45"/>
    <n v="0.33999999999999631"/>
    <n v="2"/>
    <s v="OK"/>
    <s v="SRIKANT"/>
    <x v="14"/>
    <m/>
  </r>
  <r>
    <n v="330"/>
    <s v="45431OD34S61372"/>
    <x v="44"/>
    <x v="1074"/>
    <n v="312214"/>
    <n v="6681"/>
    <x v="9"/>
    <n v="54.36"/>
    <n v="17.52"/>
    <n v="36.840000000000003"/>
    <n v="36.58"/>
    <x v="45"/>
    <n v="0.26000000000000512"/>
    <n v="2"/>
    <s v="OK"/>
    <s v="SRIKANT"/>
    <x v="3"/>
    <m/>
  </r>
  <r>
    <n v="331"/>
    <s v="45431OD04Q41732"/>
    <x v="44"/>
    <x v="1075"/>
    <n v="312214"/>
    <n v="6682"/>
    <x v="17"/>
    <n v="34.659999999999997"/>
    <n v="10.3"/>
    <n v="24.359999999999996"/>
    <n v="23.92"/>
    <x v="45"/>
    <n v="0.43999999999999417"/>
    <n v="2"/>
    <s v="OK"/>
    <s v="SRIKANT"/>
    <x v="24"/>
    <m/>
  </r>
  <r>
    <n v="332"/>
    <s v="45431OD34S61391"/>
    <x v="44"/>
    <x v="1076"/>
    <n v="312214"/>
    <n v="6691"/>
    <x v="16"/>
    <n v="56.38"/>
    <n v="17.48"/>
    <n v="38.900000000000006"/>
    <n v="38"/>
    <x v="45"/>
    <n v="0.90000000000000568"/>
    <n v="1"/>
    <s v="OK"/>
    <s v="SRIKANT"/>
    <x v="13"/>
    <m/>
  </r>
  <r>
    <n v="333"/>
    <s v="45431OD34S65081"/>
    <x v="44"/>
    <x v="1077"/>
    <n v="312214"/>
    <n v="6694"/>
    <x v="20"/>
    <n v="54.56"/>
    <n v="17.32"/>
    <n v="37.24"/>
    <n v="36.880000000000003"/>
    <x v="45"/>
    <n v="0.35999999999999943"/>
    <n v="1"/>
    <s v="OK"/>
    <s v="SRIKANT"/>
    <x v="6"/>
    <m/>
  </r>
  <r>
    <n v="334"/>
    <s v="45431OD04Q41781"/>
    <x v="44"/>
    <x v="1078"/>
    <n v="312214"/>
    <n v="6699"/>
    <x v="7"/>
    <n v="53.28"/>
    <n v="17.260000000000002"/>
    <n v="36.019999999999996"/>
    <n v="35.700000000000003"/>
    <x v="45"/>
    <n v="0.31999999999999318"/>
    <n v="1"/>
    <s v="OK"/>
    <s v="SRIKANT"/>
    <x v="7"/>
    <m/>
  </r>
  <r>
    <n v="335"/>
    <s v="45431OD34S26151"/>
    <x v="44"/>
    <x v="1079"/>
    <n v="312214"/>
    <n v="6702"/>
    <x v="11"/>
    <n v="53.52"/>
    <n v="17.04"/>
    <n v="36.480000000000004"/>
    <n v="36.159999999999997"/>
    <x v="45"/>
    <n v="0.32000000000000739"/>
    <n v="1"/>
    <s v="OK"/>
    <s v="SRIKANT"/>
    <x v="15"/>
    <m/>
  </r>
  <r>
    <n v="336"/>
    <s v="45431OD04Q41281"/>
    <x v="44"/>
    <x v="1080"/>
    <n v="312214"/>
    <n v="6700"/>
    <x v="15"/>
    <n v="35.32"/>
    <n v="10.28"/>
    <n v="25.04"/>
    <n v="24.48"/>
    <x v="45"/>
    <n v="0.55999999999999872"/>
    <n v="1"/>
    <s v="OK"/>
    <s v="SRIKANT"/>
    <x v="29"/>
    <m/>
  </r>
  <r>
    <n v="337"/>
    <s v="45431OD04Q41181"/>
    <x v="44"/>
    <x v="1081"/>
    <n v="312214"/>
    <n v="6698"/>
    <x v="8"/>
    <n v="54.44"/>
    <n v="16.84"/>
    <n v="37.599999999999994"/>
    <n v="36.880000000000003"/>
    <x v="45"/>
    <n v="0.71999999999999176"/>
    <n v="1"/>
    <s v="OK"/>
    <s v="SRIKANT"/>
    <x v="26"/>
    <m/>
  </r>
  <r>
    <n v="338"/>
    <s v="45431OD04Q41231"/>
    <x v="44"/>
    <x v="1082"/>
    <n v="312214"/>
    <n v="6703"/>
    <x v="6"/>
    <n v="55.08"/>
    <n v="17.28"/>
    <n v="37.799999999999997"/>
    <n v="36.96"/>
    <x v="45"/>
    <n v="0.83999999999999631"/>
    <n v="1"/>
    <s v="OK"/>
    <s v="SRIKANT"/>
    <x v="31"/>
    <m/>
  </r>
  <r>
    <n v="339"/>
    <s v="45431OD04Q41391"/>
    <x v="44"/>
    <x v="1083"/>
    <n v="312214"/>
    <n v="6705"/>
    <x v="12"/>
    <n v="54.82"/>
    <n v="17.38"/>
    <n v="37.44"/>
    <n v="37.08"/>
    <x v="45"/>
    <n v="0.35999999999999943"/>
    <n v="1"/>
    <s v="OK"/>
    <s v="SRIKANT"/>
    <x v="16"/>
    <m/>
  </r>
  <r>
    <n v="340"/>
    <s v="45433OD34S26661"/>
    <x v="45"/>
    <x v="1084"/>
    <n v="312214"/>
    <n v="6728"/>
    <x v="14"/>
    <n v="52.24"/>
    <n v="17.46"/>
    <n v="34.78"/>
    <n v="34.42"/>
    <x v="46"/>
    <n v="0.35999999999999943"/>
    <n v="1"/>
    <s v="OK"/>
    <s v="SRIKANT"/>
    <x v="30"/>
    <m/>
  </r>
  <r>
    <n v="341"/>
    <s v="45433OD04Q41551"/>
    <x v="45"/>
    <x v="1085"/>
    <n v="312214"/>
    <n v="6729"/>
    <x v="2"/>
    <n v="52.96"/>
    <n v="17.239999999999998"/>
    <n v="35.72"/>
    <n v="35.06"/>
    <x v="46"/>
    <n v="0.65999999999999659"/>
    <n v="1"/>
    <s v="OK"/>
    <s v="SRIKANT"/>
    <x v="2"/>
    <n v="100"/>
  </r>
  <r>
    <n v="342"/>
    <s v="45433OD04Q41391"/>
    <x v="45"/>
    <x v="1086"/>
    <n v="312214"/>
    <n v="6742"/>
    <x v="12"/>
    <n v="55.4"/>
    <n v="17.34"/>
    <n v="38.06"/>
    <n v="37.22"/>
    <x v="46"/>
    <n v="0.84000000000000341"/>
    <n v="1"/>
    <s v="OK"/>
    <s v="SRIKANT"/>
    <x v="16"/>
    <n v="100"/>
  </r>
  <r>
    <n v="343"/>
    <s v="45433OD34S26681"/>
    <x v="45"/>
    <x v="1087"/>
    <n v="312214"/>
    <n v="6747"/>
    <x v="1"/>
    <n v="54.14"/>
    <n v="17.100000000000001"/>
    <n v="37.04"/>
    <n v="36.78"/>
    <x v="46"/>
    <n v="0.25999999999999801"/>
    <n v="1"/>
    <s v="OK"/>
    <s v="SRIKANT"/>
    <x v="8"/>
    <m/>
  </r>
  <r>
    <n v="344"/>
    <s v="45433OD04Q41281"/>
    <x v="45"/>
    <x v="1088"/>
    <n v="312214"/>
    <n v="6752"/>
    <x v="15"/>
    <n v="32.78"/>
    <n v="10.28"/>
    <n v="22.5"/>
    <n v="22.02"/>
    <x v="46"/>
    <n v="0.48000000000000043"/>
    <n v="1"/>
    <s v="OK"/>
    <s v="SRIKANT"/>
    <x v="29"/>
    <m/>
  </r>
  <r>
    <n v="345"/>
    <s v="45433OD04Q41231"/>
    <x v="45"/>
    <x v="1089"/>
    <n v="312214"/>
    <n v="6759"/>
    <x v="6"/>
    <n v="55.36"/>
    <n v="17.22"/>
    <n v="38.14"/>
    <n v="37.56"/>
    <x v="46"/>
    <n v="0.57999999999999829"/>
    <n v="1"/>
    <s v="OK"/>
    <s v="SRIKANT"/>
    <x v="6"/>
    <m/>
  </r>
  <r>
    <n v="346"/>
    <s v="45433OD04Q41371"/>
    <x v="45"/>
    <x v="1090"/>
    <n v="312214"/>
    <n v="6765"/>
    <x v="19"/>
    <n v="33.380000000000003"/>
    <n v="10.44"/>
    <n v="22.940000000000005"/>
    <n v="22.484000000000002"/>
    <x v="46"/>
    <n v="0.45600000000000307"/>
    <n v="1"/>
    <s v="OK"/>
    <s v="SRIKANT"/>
    <x v="22"/>
    <m/>
  </r>
  <r>
    <n v="347"/>
    <s v="45433OD04Q41731"/>
    <x v="45"/>
    <x v="1091"/>
    <n v="312214"/>
    <n v="6767"/>
    <x v="17"/>
    <n v="32.5"/>
    <n v="10.28"/>
    <n v="22.22"/>
    <n v="21.74"/>
    <x v="46"/>
    <n v="0.48000000000000043"/>
    <n v="1"/>
    <s v="OK"/>
    <s v="SRIKANT"/>
    <x v="24"/>
    <m/>
  </r>
  <r>
    <n v="348"/>
    <s v="45433OD34S61371"/>
    <x v="45"/>
    <x v="1092"/>
    <n v="312214"/>
    <n v="6778"/>
    <x v="9"/>
    <n v="55.32"/>
    <n v="17.52"/>
    <n v="37.799999999999997"/>
    <n v="37.340000000000003"/>
    <x v="46"/>
    <n v="0.45999999999999375"/>
    <n v="1"/>
    <s v="OK"/>
    <s v="SRIKANT"/>
    <x v="3"/>
    <m/>
  </r>
  <r>
    <n v="349"/>
    <s v="45433OD34S61391"/>
    <x v="45"/>
    <x v="1093"/>
    <n v="312214"/>
    <n v="6775"/>
    <x v="16"/>
    <n v="53.62"/>
    <n v="17.399999999999999"/>
    <n v="36.22"/>
    <n v="35.94"/>
    <x v="46"/>
    <n v="0.28000000000000114"/>
    <n v="1"/>
    <s v="OK"/>
    <s v="SRIKANT"/>
    <x v="13"/>
    <m/>
  </r>
  <r>
    <n v="350"/>
    <s v="45433OD04Q67611"/>
    <x v="45"/>
    <x v="1094"/>
    <n v="312214"/>
    <n v="6777"/>
    <x v="10"/>
    <n v="53.6"/>
    <n v="17.760000000000002"/>
    <n v="35.840000000000003"/>
    <n v="35.4"/>
    <x v="46"/>
    <n v="0.44000000000000483"/>
    <n v="1"/>
    <s v="OK"/>
    <s v="SRIKANT"/>
    <x v="21"/>
    <m/>
  </r>
  <r>
    <n v="351"/>
    <s v="45433OD34S26271"/>
    <x v="45"/>
    <x v="1095"/>
    <n v="312214"/>
    <n v="6787"/>
    <x v="18"/>
    <n v="53.92"/>
    <n v="16.940000000000001"/>
    <n v="36.980000000000004"/>
    <n v="36.56"/>
    <x v="46"/>
    <n v="0.42000000000000171"/>
    <n v="1"/>
    <s v="OK"/>
    <s v="SRIKANT"/>
    <x v="28"/>
    <m/>
  </r>
  <r>
    <n v="352"/>
    <s v="45433OD34S65081"/>
    <x v="45"/>
    <x v="1096"/>
    <n v="312214"/>
    <n v="6798"/>
    <x v="20"/>
    <n v="49.3"/>
    <n v="17.34"/>
    <n v="31.959999999999997"/>
    <n v="31.76"/>
    <x v="46"/>
    <n v="0.19999999999999574"/>
    <n v="1"/>
    <s v="OK"/>
    <s v="SRIKANT"/>
    <x v="31"/>
    <m/>
  </r>
  <r>
    <n v="353"/>
    <s v="45433OD04Q41781"/>
    <x v="45"/>
    <x v="1097"/>
    <n v="312214"/>
    <n v="6801"/>
    <x v="7"/>
    <n v="53"/>
    <n v="17.22"/>
    <n v="35.78"/>
    <n v="35.44"/>
    <x v="46"/>
    <n v="0.34000000000000341"/>
    <n v="1"/>
    <s v="OK"/>
    <s v="SRIKANT"/>
    <x v="7"/>
    <m/>
  </r>
  <r>
    <n v="354"/>
    <s v="45433OD34S26151"/>
    <x v="45"/>
    <x v="1098"/>
    <n v="312214"/>
    <n v="6814"/>
    <x v="11"/>
    <n v="55.58"/>
    <n v="17"/>
    <n v="38.58"/>
    <n v="37.92"/>
    <x v="46"/>
    <n v="0.65999999999999659"/>
    <n v="1"/>
    <s v="OK"/>
    <s v="SRIKANT"/>
    <x v="9"/>
    <m/>
  </r>
  <r>
    <n v="355"/>
    <s v="45433OD04Q41701"/>
    <x v="45"/>
    <x v="1099"/>
    <n v="312214"/>
    <n v="6822"/>
    <x v="13"/>
    <n v="32.799999999999997"/>
    <n v="10.34"/>
    <n v="22.459999999999997"/>
    <n v="22.3"/>
    <x v="46"/>
    <n v="0.15999999999999659"/>
    <n v="1"/>
    <s v="OK"/>
    <s v="SRIKANT"/>
    <x v="12"/>
    <m/>
  </r>
  <r>
    <n v="356"/>
    <s v="45433OD04Q41181"/>
    <x v="45"/>
    <x v="1100"/>
    <n v="312214"/>
    <n v="6829"/>
    <x v="8"/>
    <n v="51.84"/>
    <n v="16.8"/>
    <n v="35.040000000000006"/>
    <n v="34.72"/>
    <x v="46"/>
    <n v="0.32000000000000739"/>
    <n v="1"/>
    <s v="OK"/>
    <s v="SRIKANT"/>
    <x v="14"/>
    <m/>
  </r>
  <r>
    <n v="357"/>
    <s v="45434OD04Q41551"/>
    <x v="46"/>
    <x v="1101"/>
    <n v="312214"/>
    <n v="6854"/>
    <x v="2"/>
    <n v="55.9"/>
    <n v="17.38"/>
    <n v="38.519999999999996"/>
    <n v="38.14"/>
    <x v="47"/>
    <n v="0.37999999999999545"/>
    <n v="1"/>
    <s v="OK"/>
    <s v="SRIKANT"/>
    <x v="2"/>
    <m/>
  </r>
  <r>
    <n v="358"/>
    <s v="45434OD04Q41231"/>
    <x v="46"/>
    <x v="1102"/>
    <n v="312214"/>
    <n v="6867"/>
    <x v="6"/>
    <n v="52.86"/>
    <n v="17.239999999999998"/>
    <n v="35.620000000000005"/>
    <n v="35.24"/>
    <x v="47"/>
    <n v="0.38000000000000256"/>
    <n v="1"/>
    <s v="OK"/>
    <s v="SRIKANT"/>
    <x v="14"/>
    <m/>
  </r>
  <r>
    <n v="359"/>
    <s v="45434OD04Q41731"/>
    <x v="46"/>
    <x v="1103"/>
    <n v="312214"/>
    <n v="6872"/>
    <x v="17"/>
    <n v="34.06"/>
    <n v="10.3"/>
    <n v="23.76"/>
    <n v="23.5"/>
    <x v="47"/>
    <n v="0.26000000000000156"/>
    <n v="1"/>
    <s v="OK"/>
    <s v="SRIKANT"/>
    <x v="24"/>
    <m/>
  </r>
  <r>
    <n v="360"/>
    <s v="45434OD34S61371"/>
    <x v="46"/>
    <x v="1104"/>
    <n v="312214"/>
    <n v="6885"/>
    <x v="9"/>
    <n v="53.24"/>
    <n v="17.5"/>
    <n v="35.74"/>
    <n v="35.200000000000003"/>
    <x v="47"/>
    <n v="0.53999999999999915"/>
    <n v="1"/>
    <s v="OK"/>
    <s v="SRIKANT"/>
    <x v="3"/>
    <m/>
  </r>
  <r>
    <n v="361"/>
    <s v="45434OD04Q41701"/>
    <x v="46"/>
    <x v="1105"/>
    <n v="312214"/>
    <n v="6911"/>
    <x v="13"/>
    <n v="34.06"/>
    <n v="10.3"/>
    <n v="23.76"/>
    <n v="23.38"/>
    <x v="47"/>
    <n v="0.38000000000000256"/>
    <n v="1"/>
    <s v="OK"/>
    <s v="SRIKANT"/>
    <x v="12"/>
    <m/>
  </r>
  <r>
    <n v="362"/>
    <s v="45434OD34S26661"/>
    <x v="46"/>
    <x v="1106"/>
    <n v="312214"/>
    <n v="6912"/>
    <x v="14"/>
    <n v="55.5"/>
    <n v="17.52"/>
    <n v="37.980000000000004"/>
    <n v="37.42"/>
    <x v="47"/>
    <n v="0.56000000000000227"/>
    <n v="1"/>
    <s v="OK"/>
    <s v="SRIKANT"/>
    <x v="30"/>
    <m/>
  </r>
  <r>
    <n v="363"/>
    <s v="45434OD34S61391"/>
    <x v="46"/>
    <x v="1107"/>
    <n v="312214"/>
    <n v="6908"/>
    <x v="16"/>
    <n v="51.54"/>
    <n v="17.399999999999999"/>
    <n v="34.14"/>
    <n v="33.72"/>
    <x v="47"/>
    <n v="0.42000000000000171"/>
    <n v="1"/>
    <s v="OK"/>
    <s v="SRIKANT"/>
    <x v="13"/>
    <m/>
  </r>
  <r>
    <n v="364"/>
    <s v="45434OD04Q67611"/>
    <x v="46"/>
    <x v="1108"/>
    <n v="312214"/>
    <n v="6920"/>
    <x v="10"/>
    <n v="54.68"/>
    <n v="17.760000000000002"/>
    <n v="36.92"/>
    <n v="36.56"/>
    <x v="47"/>
    <n v="0.35999999999999943"/>
    <n v="1"/>
    <s v="OK"/>
    <s v="SRIKANT"/>
    <x v="27"/>
    <m/>
  </r>
  <r>
    <n v="365"/>
    <s v="45434OD34S26681"/>
    <x v="46"/>
    <x v="1109"/>
    <n v="312214"/>
    <n v="6924"/>
    <x v="1"/>
    <n v="52.34"/>
    <n v="17.059999999999999"/>
    <n v="35.28"/>
    <n v="34.880000000000003"/>
    <x v="47"/>
    <n v="0.39999999999999858"/>
    <n v="1"/>
    <s v="OK"/>
    <s v="SRIKANT"/>
    <x v="8"/>
    <m/>
  </r>
  <r>
    <n v="366"/>
    <s v="45434OD04Q41181"/>
    <x v="46"/>
    <x v="1110"/>
    <n v="312214"/>
    <n v="6923"/>
    <x v="8"/>
    <n v="54.36"/>
    <n v="16.82"/>
    <n v="37.54"/>
    <n v="37.22"/>
    <x v="47"/>
    <n v="0.32000000000000028"/>
    <n v="1"/>
    <s v="OK"/>
    <s v="SRIKANT"/>
    <x v="26"/>
    <m/>
  </r>
  <r>
    <n v="367"/>
    <s v="45434OD34S26271"/>
    <x v="46"/>
    <x v="1111"/>
    <n v="312214"/>
    <n v="6925"/>
    <x v="18"/>
    <n v="55.04"/>
    <n v="17.02"/>
    <n v="38.019999999999996"/>
    <n v="37.64"/>
    <x v="47"/>
    <n v="0.37999999999999545"/>
    <n v="1"/>
    <s v="OK"/>
    <s v="SRIKANT"/>
    <x v="28"/>
    <m/>
  </r>
  <r>
    <n v="368"/>
    <s v="45434OD34S26151"/>
    <x v="46"/>
    <x v="1112"/>
    <n v="312214"/>
    <n v="6930"/>
    <x v="11"/>
    <n v="54.82"/>
    <n v="17.02"/>
    <n v="37.799999999999997"/>
    <n v="37.299999999999997"/>
    <x v="47"/>
    <n v="0.5"/>
    <n v="1"/>
    <s v="OK"/>
    <s v="SRIKANT"/>
    <x v="9"/>
    <n v="259"/>
  </r>
  <r>
    <n v="369"/>
    <s v="45434OD04Q41781"/>
    <x v="46"/>
    <x v="1113"/>
    <n v="312214"/>
    <n v="6933"/>
    <x v="7"/>
    <n v="54.76"/>
    <n v="17.2"/>
    <n v="37.56"/>
    <n v="37.22"/>
    <x v="47"/>
    <n v="0.34000000000000341"/>
    <n v="1"/>
    <s v="OK"/>
    <s v="SRIKANT"/>
    <x v="18"/>
    <m/>
  </r>
  <r>
    <n v="370"/>
    <s v="45434OD04Q41281"/>
    <x v="46"/>
    <x v="1114"/>
    <n v="312214"/>
    <n v="6936"/>
    <x v="15"/>
    <n v="34.200000000000003"/>
    <n v="10.24"/>
    <n v="23.96"/>
    <n v="23.58"/>
    <x v="47"/>
    <n v="0.38000000000000256"/>
    <n v="1"/>
    <s v="OK"/>
    <s v="SRIKANT"/>
    <x v="17"/>
    <n v="275"/>
  </r>
  <r>
    <n v="371"/>
    <s v="45434OD04Q41371"/>
    <x v="46"/>
    <x v="1115"/>
    <n v="312214"/>
    <n v="6935"/>
    <x v="19"/>
    <n v="34.96"/>
    <n v="10.48"/>
    <n v="24.48"/>
    <n v="23.78"/>
    <x v="47"/>
    <n v="0.69999999999999929"/>
    <n v="1"/>
    <s v="OK"/>
    <s v="SRIKANT"/>
    <x v="19"/>
    <m/>
  </r>
  <r>
    <n v="372"/>
    <s v="45434OD04Q41391"/>
    <x v="46"/>
    <x v="1116"/>
    <n v="312214"/>
    <n v="6937"/>
    <x v="12"/>
    <n v="54.98"/>
    <n v="17.420000000000002"/>
    <n v="37.559999999999995"/>
    <n v="37.200000000000003"/>
    <x v="47"/>
    <n v="0.35999999999999233"/>
    <n v="1"/>
    <s v="OK"/>
    <s v="SRIKANT"/>
    <x v="20"/>
    <m/>
  </r>
  <r>
    <n v="373"/>
    <s v="45434OD04Q41552"/>
    <x v="46"/>
    <x v="1117"/>
    <n v="312214"/>
    <n v="6961"/>
    <x v="2"/>
    <n v="52.58"/>
    <n v="17.34"/>
    <n v="35.239999999999995"/>
    <n v="34.979999999999997"/>
    <x v="48"/>
    <n v="0.25999999999999801"/>
    <n v="2"/>
    <s v="OK"/>
    <s v="SRIKANT"/>
    <x v="2"/>
    <m/>
  </r>
  <r>
    <n v="374"/>
    <s v="45434OD34S65081"/>
    <x v="46"/>
    <x v="1118"/>
    <n v="312214"/>
    <n v="6971"/>
    <x v="20"/>
    <n v="52"/>
    <n v="17.32"/>
    <n v="34.68"/>
    <n v="34.42"/>
    <x v="48"/>
    <n v="0.25999999999999801"/>
    <n v="1"/>
    <s v="OK"/>
    <s v="SRIKANT"/>
    <x v="31"/>
    <m/>
  </r>
  <r>
    <n v="375"/>
    <s v="45434OD04Q41732"/>
    <x v="46"/>
    <x v="1119"/>
    <n v="312214"/>
    <n v="6974"/>
    <x v="17"/>
    <n v="33.340000000000003"/>
    <n v="10.26"/>
    <n v="23.080000000000005"/>
    <n v="22.94"/>
    <x v="48"/>
    <n v="0.14000000000000412"/>
    <n v="2"/>
    <s v="OK"/>
    <s v="SRIKANT"/>
    <x v="24"/>
    <m/>
  </r>
  <r>
    <n v="376"/>
    <s v="45434OD04Q41232"/>
    <x v="46"/>
    <x v="1120"/>
    <n v="312214"/>
    <n v="6984"/>
    <x v="6"/>
    <n v="52.68"/>
    <n v="17.18"/>
    <n v="35.5"/>
    <n v="35.1"/>
    <x v="48"/>
    <n v="0.39999999999999858"/>
    <n v="2"/>
    <s v="OK"/>
    <s v="SRIKANT"/>
    <x v="14"/>
    <m/>
  </r>
  <r>
    <n v="377"/>
    <s v="45434OD34S61372"/>
    <x v="46"/>
    <x v="1121"/>
    <n v="312214"/>
    <n v="6987"/>
    <x v="9"/>
    <n v="53.24"/>
    <n v="17.48"/>
    <n v="35.760000000000005"/>
    <n v="35.479999999999997"/>
    <x v="48"/>
    <n v="0.28000000000000824"/>
    <n v="2"/>
    <s v="OK"/>
    <s v="SRIKANT"/>
    <x v="3"/>
    <m/>
  </r>
  <r>
    <n v="378"/>
    <s v="45434OD34S61392"/>
    <x v="46"/>
    <x v="1122"/>
    <n v="312214"/>
    <n v="6993"/>
    <x v="16"/>
    <n v="53.84"/>
    <n v="17.46"/>
    <n v="36.380000000000003"/>
    <n v="35.979999999999997"/>
    <x v="48"/>
    <n v="0.40000000000000568"/>
    <n v="2"/>
    <s v="OK"/>
    <s v="SRIKANT"/>
    <x v="13"/>
    <m/>
  </r>
  <r>
    <n v="379"/>
    <s v="45434OD34S26662"/>
    <x v="46"/>
    <x v="1123"/>
    <n v="312214"/>
    <n v="6994"/>
    <x v="14"/>
    <n v="52.92"/>
    <n v="17.5"/>
    <n v="35.42"/>
    <n v="34.56"/>
    <x v="48"/>
    <n v="0.85999999999999943"/>
    <n v="2"/>
    <s v="OK"/>
    <s v="SRIKANT"/>
    <x v="30"/>
    <m/>
  </r>
  <r>
    <n v="380"/>
    <s v="45435OD34S26151"/>
    <x v="47"/>
    <x v="1124"/>
    <n v="312214"/>
    <n v="7012"/>
    <x v="11"/>
    <n v="50.86"/>
    <n v="17.2"/>
    <n v="33.659999999999997"/>
    <n v="33.299999999999997"/>
    <x v="48"/>
    <n v="0.35999999999999943"/>
    <n v="1"/>
    <s v="OK"/>
    <s v="SRIKANT"/>
    <x v="9"/>
    <m/>
  </r>
  <r>
    <n v="381"/>
    <s v="45435OD04Q41551"/>
    <x v="47"/>
    <x v="1125"/>
    <n v="312214"/>
    <n v="7018"/>
    <x v="2"/>
    <n v="52.26"/>
    <n v="17.32"/>
    <n v="34.94"/>
    <n v="34.64"/>
    <x v="48"/>
    <n v="0.29999999999999716"/>
    <n v="1"/>
    <s v="OK"/>
    <s v="SRIKANT"/>
    <x v="2"/>
    <n v="185"/>
  </r>
  <r>
    <n v="382"/>
    <s v="45435OD04Q41701"/>
    <x v="47"/>
    <x v="1126"/>
    <n v="312214"/>
    <n v="7023"/>
    <x v="13"/>
    <n v="34.94"/>
    <n v="10.34"/>
    <n v="24.599999999999998"/>
    <n v="24.34"/>
    <x v="48"/>
    <n v="0.25999999999999801"/>
    <n v="1"/>
    <s v="OK"/>
    <s v="SRIKANT"/>
    <x v="4"/>
    <m/>
  </r>
  <r>
    <n v="383"/>
    <s v="45435OD34S26681"/>
    <x v="47"/>
    <x v="1127"/>
    <n v="312214"/>
    <n v="7022"/>
    <x v="1"/>
    <n v="51.82"/>
    <n v="17.100000000000001"/>
    <n v="34.72"/>
    <n v="34.200000000000003"/>
    <x v="48"/>
    <n v="0.51999999999999602"/>
    <n v="1"/>
    <s v="OK"/>
    <s v="SRIKANT"/>
    <x v="8"/>
    <m/>
  </r>
  <r>
    <n v="384"/>
    <s v="45435OD04Q41371"/>
    <x v="47"/>
    <x v="1128"/>
    <n v="312214"/>
    <n v="7028"/>
    <x v="19"/>
    <n v="34.44"/>
    <n v="10.42"/>
    <n v="24.019999999999996"/>
    <n v="23.86"/>
    <x v="48"/>
    <n v="0.15999999999999659"/>
    <n v="1"/>
    <s v="OK"/>
    <s v="SRIKANT"/>
    <x v="22"/>
    <m/>
  </r>
  <r>
    <n v="385"/>
    <s v="45435OD04Q41281"/>
    <x v="47"/>
    <x v="1129"/>
    <n v="312214"/>
    <n v="7029"/>
    <x v="15"/>
    <n v="35.020000000000003"/>
    <n v="10.28"/>
    <n v="24.740000000000002"/>
    <n v="24.6"/>
    <x v="48"/>
    <n v="0.14000000000000057"/>
    <n v="1"/>
    <s v="OK"/>
    <s v="SRIKANT"/>
    <x v="29"/>
    <m/>
  </r>
  <r>
    <n v="386"/>
    <s v="45435OD04Q41181"/>
    <x v="47"/>
    <x v="1130"/>
    <n v="312214"/>
    <n v="7030"/>
    <x v="8"/>
    <n v="54.52"/>
    <n v="16.8"/>
    <n v="37.72"/>
    <n v="37.520000000000003"/>
    <x v="48"/>
    <n v="0.19999999999999574"/>
    <n v="1"/>
    <s v="OK"/>
    <s v="SRIKANT"/>
    <x v="26"/>
    <m/>
  </r>
  <r>
    <n v="387"/>
    <s v="45435OD34S26271"/>
    <x v="47"/>
    <x v="1131"/>
    <n v="312214"/>
    <n v="7034"/>
    <x v="18"/>
    <n v="51.68"/>
    <n v="16.98"/>
    <n v="34.700000000000003"/>
    <n v="34.380000000000003"/>
    <x v="48"/>
    <n v="0.32000000000000028"/>
    <n v="1"/>
    <s v="OK"/>
    <s v="SRIKANT"/>
    <x v="27"/>
    <m/>
  </r>
  <r>
    <n v="388"/>
    <s v="45435OD04Q41781"/>
    <x v="47"/>
    <x v="1132"/>
    <n v="312214"/>
    <n v="7041"/>
    <x v="7"/>
    <n v="51.84"/>
    <n v="17.16"/>
    <n v="34.680000000000007"/>
    <n v="34.119999999999997"/>
    <x v="48"/>
    <n v="0.56000000000000938"/>
    <n v="1"/>
    <s v="OK"/>
    <s v="SRIKANT"/>
    <x v="7"/>
    <m/>
  </r>
  <r>
    <n v="389"/>
    <s v="45435OD34S26661"/>
    <x v="47"/>
    <x v="1133"/>
    <n v="312214"/>
    <n v="7045"/>
    <x v="14"/>
    <n v="56.08"/>
    <n v="17.52"/>
    <n v="38.56"/>
    <n v="37.159999999999997"/>
    <x v="48"/>
    <n v="1.4000000000000057"/>
    <n v="1"/>
    <s v="OK"/>
    <s v="SRIKANT"/>
    <x v="30"/>
    <m/>
  </r>
  <r>
    <n v="390"/>
    <s v="45435OD04Q41231"/>
    <x v="47"/>
    <x v="1134"/>
    <n v="312214"/>
    <n v="7047"/>
    <x v="6"/>
    <n v="51.8"/>
    <n v="17.2"/>
    <n v="34.599999999999994"/>
    <n v="33.94"/>
    <x v="48"/>
    <n v="0.65999999999999659"/>
    <n v="1"/>
    <s v="OK"/>
    <s v="SRIKANT"/>
    <x v="6"/>
    <m/>
  </r>
  <r>
    <n v="391"/>
    <s v="45435OD34S61391"/>
    <x v="47"/>
    <x v="1135"/>
    <n v="312214"/>
    <n v="7049"/>
    <x v="16"/>
    <n v="53.3"/>
    <n v="17.46"/>
    <n v="35.839999999999996"/>
    <n v="35.200000000000003"/>
    <x v="48"/>
    <n v="0.63999999999999346"/>
    <n v="1"/>
    <s v="OK"/>
    <s v="SRIKANT"/>
    <x v="13"/>
    <m/>
  </r>
  <r>
    <n v="392"/>
    <s v="45435OD34S65081"/>
    <x v="47"/>
    <x v="1136"/>
    <n v="312214"/>
    <n v="7053"/>
    <x v="20"/>
    <n v="52.28"/>
    <n v="17.3"/>
    <n v="34.980000000000004"/>
    <n v="34.14"/>
    <x v="48"/>
    <n v="0.84000000000000341"/>
    <n v="1"/>
    <s v="OK"/>
    <s v="SRIKANT"/>
    <x v="31"/>
    <m/>
  </r>
  <r>
    <n v="393"/>
    <s v="45435OD04Q41731"/>
    <x v="47"/>
    <x v="1137"/>
    <n v="312214"/>
    <n v="7062"/>
    <x v="17"/>
    <n v="31.46"/>
    <n v="10.26"/>
    <n v="21.200000000000003"/>
    <n v="21.1"/>
    <x v="48"/>
    <n v="0.10000000000000142"/>
    <n v="1"/>
    <s v="OK"/>
    <s v="SRIKANT"/>
    <x v="24"/>
    <m/>
  </r>
  <r>
    <n v="394"/>
    <s v="45435OD04Q67611"/>
    <x v="47"/>
    <x v="1138"/>
    <n v="312214"/>
    <n v="7061"/>
    <x v="10"/>
    <n v="50.62"/>
    <n v="17.739999999999998"/>
    <n v="32.879999999999995"/>
    <n v="32.520000000000003"/>
    <x v="48"/>
    <n v="0.35999999999999233"/>
    <n v="1"/>
    <s v="OK"/>
    <s v="SRIKANT"/>
    <x v="28"/>
    <m/>
  </r>
  <r>
    <n v="395"/>
    <s v="45435OD34S61371"/>
    <x v="47"/>
    <x v="1139"/>
    <n v="312214"/>
    <n v="7070"/>
    <x v="9"/>
    <n v="53.02"/>
    <n v="17.48"/>
    <n v="35.540000000000006"/>
    <n v="35.28"/>
    <x v="48"/>
    <n v="0.26000000000000512"/>
    <n v="1"/>
    <s v="OK"/>
    <s v="SRIKANT"/>
    <x v="3"/>
    <n v="255"/>
  </r>
  <r>
    <n v="396"/>
    <s v="45435OD04Q41391"/>
    <x v="47"/>
    <x v="1140"/>
    <n v="312214"/>
    <n v="7077"/>
    <x v="12"/>
    <n v="53.34"/>
    <n v="17.420000000000002"/>
    <n v="35.92"/>
    <n v="35.380000000000003"/>
    <x v="48"/>
    <n v="0.53999999999999915"/>
    <n v="1"/>
    <s v="OK"/>
    <s v="SRIKANT"/>
    <x v="20"/>
    <n v="210"/>
  </r>
  <r>
    <n v="397"/>
    <s v="45435OD34S26152"/>
    <x v="47"/>
    <x v="1141"/>
    <n v="312214"/>
    <n v="7143"/>
    <x v="11"/>
    <n v="55.98"/>
    <n v="17.18"/>
    <n v="38.799999999999997"/>
    <n v="38.14"/>
    <x v="48"/>
    <n v="0.65999999999999659"/>
    <n v="2"/>
    <s v="OK"/>
    <s v="SRIKANT"/>
    <x v="9"/>
    <m/>
  </r>
  <r>
    <n v="398"/>
    <s v="45435OD04Q41702"/>
    <x v="47"/>
    <x v="1142"/>
    <n v="312214"/>
    <n v="7146"/>
    <x v="13"/>
    <n v="33.82"/>
    <n v="10.3"/>
    <n v="23.52"/>
    <n v="23.06"/>
    <x v="49"/>
    <n v="0.46000000000000085"/>
    <n v="2"/>
    <s v="OK"/>
    <s v="SRIKANT"/>
    <x v="4"/>
    <m/>
  </r>
  <r>
    <n v="399"/>
    <s v="45435OD34S26682"/>
    <x v="47"/>
    <x v="1143"/>
    <n v="312214"/>
    <n v="7155"/>
    <x v="1"/>
    <n v="54.62"/>
    <n v="17.04"/>
    <n v="37.58"/>
    <n v="37.18"/>
    <x v="49"/>
    <n v="0.39999999999999858"/>
    <n v="2"/>
    <s v="OK"/>
    <s v="SRIKANT"/>
    <x v="8"/>
    <m/>
  </r>
  <r>
    <n v="400"/>
    <s v="45435OD04Q41372"/>
    <x v="47"/>
    <x v="1144"/>
    <n v="312214"/>
    <n v="7151"/>
    <x v="19"/>
    <n v="33.14"/>
    <n v="10.36"/>
    <n v="22.78"/>
    <n v="22.28"/>
    <x v="49"/>
    <n v="0.5"/>
    <n v="2"/>
    <s v="OK"/>
    <s v="SRIKANT"/>
    <x v="22"/>
    <m/>
  </r>
  <r>
    <n v="401"/>
    <s v="45435OD04Q41182"/>
    <x v="47"/>
    <x v="1145"/>
    <n v="312214"/>
    <n v="7157"/>
    <x v="8"/>
    <n v="55.5"/>
    <n v="16.78"/>
    <n v="38.72"/>
    <n v="37.96"/>
    <x v="49"/>
    <n v="0.75999999999999801"/>
    <n v="2"/>
    <s v="OK"/>
    <s v="SRIKANT"/>
    <x v="26"/>
    <n v="274"/>
  </r>
  <r>
    <n v="402"/>
    <s v="45435OD34S26272"/>
    <x v="47"/>
    <x v="1146"/>
    <n v="312214"/>
    <n v="7169"/>
    <x v="18"/>
    <n v="55.28"/>
    <n v="16.920000000000002"/>
    <n v="38.36"/>
    <n v="37.380000000000003"/>
    <x v="49"/>
    <n v="0.97999999999999687"/>
    <n v="2"/>
    <s v="OK"/>
    <s v="SRIKANT"/>
    <x v="27"/>
    <m/>
  </r>
  <r>
    <n v="403"/>
    <s v="45435OD34S26662"/>
    <x v="47"/>
    <x v="1147"/>
    <n v="312214"/>
    <n v="7174"/>
    <x v="14"/>
    <n v="53.86"/>
    <n v="17.48"/>
    <n v="36.379999999999995"/>
    <n v="35.799999999999997"/>
    <x v="49"/>
    <n v="0.57999999999999829"/>
    <n v="2"/>
    <s v="OK"/>
    <s v="SRIKANT"/>
    <x v="30"/>
    <m/>
  </r>
  <r>
    <n v="404"/>
    <s v="45435OD04Q41782"/>
    <x v="47"/>
    <x v="1148"/>
    <n v="312214"/>
    <n v="7175"/>
    <x v="7"/>
    <n v="54.66"/>
    <n v="17.16"/>
    <n v="37.5"/>
    <n v="36.96"/>
    <x v="49"/>
    <n v="0.53999999999999915"/>
    <n v="2"/>
    <s v="OK"/>
    <s v="SRIKANT"/>
    <x v="7"/>
    <m/>
  </r>
  <r>
    <n v="405"/>
    <s v="45435OD04Q41232"/>
    <x v="47"/>
    <x v="1149"/>
    <n v="312214"/>
    <n v="7176"/>
    <x v="6"/>
    <n v="54.92"/>
    <n v="17.2"/>
    <n v="37.72"/>
    <n v="37.380000000000003"/>
    <x v="49"/>
    <n v="0.33999999999999631"/>
    <n v="2"/>
    <s v="OK"/>
    <s v="SRIKANT"/>
    <x v="6"/>
    <m/>
  </r>
  <r>
    <n v="406"/>
    <s v="45435OD34S61392"/>
    <x v="47"/>
    <x v="1150"/>
    <n v="312214"/>
    <n v="7177"/>
    <x v="16"/>
    <n v="54.12"/>
    <n v="17.399999999999999"/>
    <n v="36.72"/>
    <n v="36.36"/>
    <x v="49"/>
    <n v="0.35999999999999943"/>
    <n v="2"/>
    <s v="OK"/>
    <s v="SRIKANT"/>
    <x v="13"/>
    <m/>
  </r>
  <r>
    <n v="407"/>
    <s v="45435OD04Q41282"/>
    <x v="47"/>
    <x v="1151"/>
    <n v="312214"/>
    <n v="7181"/>
    <x v="15"/>
    <n v="33.979999999999997"/>
    <n v="10.44"/>
    <n v="23.54"/>
    <n v="23.36"/>
    <x v="49"/>
    <n v="0.17999999999999972"/>
    <n v="2"/>
    <s v="OK"/>
    <s v="SRIKANT"/>
    <x v="29"/>
    <m/>
  </r>
  <r>
    <n v="408"/>
    <s v="45435OD34S65082"/>
    <x v="47"/>
    <x v="1152"/>
    <n v="312214"/>
    <n v="7184"/>
    <x v="20"/>
    <n v="54.72"/>
    <n v="17.32"/>
    <n v="37.4"/>
    <n v="37.020000000000003"/>
    <x v="49"/>
    <n v="0.37999999999999545"/>
    <n v="2"/>
    <s v="OK"/>
    <s v="SRIKANT"/>
    <x v="31"/>
    <m/>
  </r>
  <r>
    <n v="409"/>
    <s v="45435OD04Q41732"/>
    <x v="47"/>
    <x v="1153"/>
    <n v="312214"/>
    <n v="7186"/>
    <x v="17"/>
    <n v="32.840000000000003"/>
    <n v="10.199999999999999"/>
    <n v="22.640000000000004"/>
    <n v="22.38"/>
    <x v="49"/>
    <n v="0.26000000000000512"/>
    <n v="2"/>
    <s v="OK"/>
    <s v="SRIKANT"/>
    <x v="24"/>
    <m/>
  </r>
  <r>
    <n v="410"/>
    <s v="45435OD04Q41392"/>
    <x v="47"/>
    <x v="1154"/>
    <n v="312214"/>
    <n v="7190"/>
    <x v="12"/>
    <n v="55.08"/>
    <n v="17.7"/>
    <n v="37.379999999999995"/>
    <n v="36.94"/>
    <x v="49"/>
    <n v="0.43999999999999773"/>
    <n v="2"/>
    <s v="OK"/>
    <s v="SRIKANT"/>
    <x v="2"/>
    <m/>
  </r>
  <r>
    <n v="411"/>
    <s v="45435OD34S61372"/>
    <x v="47"/>
    <x v="1155"/>
    <n v="312214"/>
    <n v="7192"/>
    <x v="9"/>
    <n v="57"/>
    <n v="17.64"/>
    <n v="39.36"/>
    <n v="38.979999999999997"/>
    <x v="49"/>
    <n v="0.38000000000000256"/>
    <n v="2"/>
    <s v="OK"/>
    <s v="SRIKANT"/>
    <x v="3"/>
    <m/>
  </r>
  <r>
    <n v="412"/>
    <s v="45435OD04Q67612"/>
    <x v="47"/>
    <x v="1156"/>
    <n v="312214"/>
    <n v="7189"/>
    <x v="10"/>
    <n v="54.5"/>
    <n v="17.7"/>
    <n v="36.799999999999997"/>
    <n v="36.44"/>
    <x v="49"/>
    <n v="0.35999999999999943"/>
    <n v="2"/>
    <s v="OK"/>
    <s v="SRIKANT"/>
    <x v="28"/>
    <m/>
  </r>
  <r>
    <n v="413"/>
    <s v="45436OD34S26151"/>
    <x v="48"/>
    <x v="1157"/>
    <n v="312214"/>
    <n v="7201"/>
    <x v="11"/>
    <n v="54.86"/>
    <n v="17.16"/>
    <n v="37.700000000000003"/>
    <n v="36.92"/>
    <x v="49"/>
    <n v="0.78000000000000114"/>
    <n v="1"/>
    <s v="OK"/>
    <s v="SRIKANT"/>
    <x v="9"/>
    <m/>
  </r>
  <r>
    <n v="414"/>
    <s v="45436OD04Q41701"/>
    <x v="48"/>
    <x v="1158"/>
    <n v="312214"/>
    <n v="7260"/>
    <x v="13"/>
    <n v="33.54"/>
    <n v="10.32"/>
    <n v="23.22"/>
    <n v="22.34"/>
    <x v="49"/>
    <n v="0.87999999999999901"/>
    <n v="1"/>
    <s v="OK"/>
    <s v="SRIKANT"/>
    <x v="4"/>
    <m/>
  </r>
  <r>
    <n v="415"/>
    <s v="45436OD04Q41731"/>
    <x v="48"/>
    <x v="1159"/>
    <n v="312214"/>
    <n v="7265"/>
    <x v="17"/>
    <n v="33.700000000000003"/>
    <n v="10.220000000000001"/>
    <n v="23.480000000000004"/>
    <n v="22.9"/>
    <x v="49"/>
    <n v="0.5800000000000054"/>
    <n v="1"/>
    <s v="OK"/>
    <s v="SRIKANT"/>
    <x v="12"/>
    <m/>
  </r>
  <r>
    <n v="416"/>
    <s v="45436OD04Q41181"/>
    <x v="48"/>
    <x v="1160"/>
    <n v="312214"/>
    <n v="7264"/>
    <x v="8"/>
    <n v="57.92"/>
    <n v="17.02"/>
    <n v="40.900000000000006"/>
    <n v="40.36"/>
    <x v="49"/>
    <n v="0.54000000000000625"/>
    <n v="1"/>
    <s v="OK"/>
    <s v="SRIKANT"/>
    <x v="26"/>
    <m/>
  </r>
  <r>
    <n v="417"/>
    <s v="45436OD04Q41231"/>
    <x v="48"/>
    <x v="1161"/>
    <n v="312214"/>
    <n v="7261"/>
    <x v="6"/>
    <n v="57"/>
    <n v="17.22"/>
    <n v="39.78"/>
    <n v="38.74"/>
    <x v="49"/>
    <n v="1.0399999999999991"/>
    <n v="1"/>
    <s v="OK"/>
    <s v="SRIKANT"/>
    <x v="14"/>
    <n v="262"/>
  </r>
  <r>
    <n v="418"/>
    <s v="45436OD04Q41281"/>
    <x v="48"/>
    <x v="1162"/>
    <n v="312214"/>
    <n v="7267"/>
    <x v="15"/>
    <n v="33.76"/>
    <n v="10.44"/>
    <n v="23.32"/>
    <n v="22.6"/>
    <x v="49"/>
    <n v="0.71999999999999886"/>
    <n v="1"/>
    <s v="OK"/>
    <s v="SRIKANT"/>
    <x v="17"/>
    <m/>
  </r>
  <r>
    <n v="419"/>
    <s v="45436OD34S26681"/>
    <x v="48"/>
    <x v="1163"/>
    <n v="312214"/>
    <n v="7263"/>
    <x v="1"/>
    <n v="55.68"/>
    <n v="17.059999999999999"/>
    <n v="38.620000000000005"/>
    <n v="37.68"/>
    <x v="49"/>
    <n v="0.94000000000000483"/>
    <n v="1"/>
    <s v="OK"/>
    <s v="SRIKANT"/>
    <x v="15"/>
    <m/>
  </r>
  <r>
    <n v="420"/>
    <s v="45436OD04Q41781"/>
    <x v="48"/>
    <x v="1164"/>
    <n v="312214"/>
    <n v="7272"/>
    <x v="7"/>
    <n v="53.82"/>
    <n v="17.16"/>
    <n v="36.659999999999997"/>
    <n v="36.200000000000003"/>
    <x v="49"/>
    <n v="0.45999999999999375"/>
    <n v="1"/>
    <s v="OK"/>
    <s v="SRIKANT"/>
    <x v="7"/>
    <m/>
  </r>
  <r>
    <n v="421"/>
    <s v="45436OD34S65081"/>
    <x v="48"/>
    <x v="1165"/>
    <n v="312214"/>
    <n v="7273"/>
    <x v="20"/>
    <n v="51.8"/>
    <n v="17.28"/>
    <n v="34.519999999999996"/>
    <n v="34"/>
    <x v="49"/>
    <n v="0.51999999999999602"/>
    <n v="1"/>
    <s v="OK"/>
    <s v="SRIKANT"/>
    <x v="31"/>
    <n v="225"/>
  </r>
  <r>
    <n v="422"/>
    <s v="45436OD04Q41391"/>
    <x v="48"/>
    <x v="1166"/>
    <n v="312214"/>
    <n v="7266"/>
    <x v="12"/>
    <n v="52"/>
    <n v="17.579999999999998"/>
    <n v="34.42"/>
    <n v="34.020000000000003"/>
    <x v="49"/>
    <n v="0.39999999999999858"/>
    <n v="1"/>
    <s v="OK"/>
    <s v="SRIKANT"/>
    <x v="20"/>
    <m/>
  </r>
  <r>
    <n v="423"/>
    <s v="45436OD04Q41371"/>
    <x v="48"/>
    <x v="1167"/>
    <n v="312214"/>
    <n v="7271"/>
    <x v="19"/>
    <n v="34.119999999999997"/>
    <n v="10.38"/>
    <n v="23.739999999999995"/>
    <n v="23.36"/>
    <x v="49"/>
    <n v="0.37999999999999545"/>
    <n v="1"/>
    <s v="OK"/>
    <s v="SRIKANT"/>
    <x v="19"/>
    <m/>
  </r>
  <r>
    <n v="424"/>
    <s v="45436OD04Q67611"/>
    <x v="48"/>
    <x v="1168"/>
    <n v="312214"/>
    <n v="7070"/>
    <x v="10"/>
    <n v="57.34"/>
    <n v="17.64"/>
    <n v="39.700000000000003"/>
    <n v="39.22"/>
    <x v="49"/>
    <n v="0.48000000000000398"/>
    <n v="1"/>
    <s v="OK"/>
    <s v="SRIKANT"/>
    <x v="28"/>
    <m/>
  </r>
  <r>
    <n v="425"/>
    <s v="45436OD34S61371"/>
    <x v="48"/>
    <x v="1169"/>
    <n v="312214"/>
    <n v="7278"/>
    <x v="9"/>
    <n v="56.82"/>
    <n v="17.64"/>
    <n v="39.18"/>
    <n v="38.799999999999997"/>
    <x v="49"/>
    <n v="0.38000000000000256"/>
    <n v="1"/>
    <s v="OK"/>
    <s v="SRIKANT"/>
    <x v="3"/>
    <m/>
  </r>
  <r>
    <n v="426"/>
    <s v="45436OD04Q41551"/>
    <x v="48"/>
    <x v="1170"/>
    <n v="312214"/>
    <n v="7334"/>
    <x v="2"/>
    <n v="55.04"/>
    <n v="17.440000000000001"/>
    <n v="37.599999999999994"/>
    <n v="36.68"/>
    <x v="49"/>
    <n v="0.9199999999999946"/>
    <n v="1"/>
    <s v="OK"/>
    <s v="SRIKANT"/>
    <x v="2"/>
    <m/>
  </r>
  <r>
    <n v="427"/>
    <s v="45436OD34S61391"/>
    <x v="48"/>
    <x v="1171"/>
    <n v="312214"/>
    <n v="7331"/>
    <x v="16"/>
    <n v="56.08"/>
    <n v="17.38"/>
    <n v="38.700000000000003"/>
    <n v="37.9"/>
    <x v="49"/>
    <n v="0.80000000000000426"/>
    <n v="1"/>
    <s v="OK"/>
    <s v="SRIKANT"/>
    <x v="13"/>
    <n v="278"/>
  </r>
  <r>
    <n v="428"/>
    <s v="45436OD34S26661"/>
    <x v="48"/>
    <x v="1172"/>
    <n v="312214"/>
    <n v="7332"/>
    <x v="14"/>
    <n v="54.7"/>
    <n v="17.46"/>
    <n v="37.24"/>
    <n v="36.72"/>
    <x v="49"/>
    <n v="0.52000000000000313"/>
    <n v="1"/>
    <s v="OK"/>
    <s v="SRIKANT"/>
    <x v="6"/>
    <m/>
  </r>
  <r>
    <n v="429"/>
    <s v="45436OD34S26152"/>
    <x v="48"/>
    <x v="1173"/>
    <n v="312214"/>
    <n v="7374"/>
    <x v="11"/>
    <n v="54.46"/>
    <n v="17.12"/>
    <n v="37.340000000000003"/>
    <n v="36.119999999999997"/>
    <x v="49"/>
    <n v="1.220000000000006"/>
    <n v="2"/>
    <s v="OK"/>
    <s v="SRIKANT"/>
    <x v="9"/>
    <m/>
  </r>
  <r>
    <n v="430"/>
    <s v="45437OD04Q41701"/>
    <x v="49"/>
    <x v="1174"/>
    <n v="312214"/>
    <n v="7385"/>
    <x v="13"/>
    <n v="34.64"/>
    <n v="10.32"/>
    <n v="24.32"/>
    <n v="23.64"/>
    <x v="50"/>
    <n v="0.67999999999999972"/>
    <n v="1"/>
    <s v="OK"/>
    <s v="SRIKANT"/>
    <x v="4"/>
    <m/>
  </r>
  <r>
    <n v="431"/>
    <s v="45437OD04Q41371"/>
    <x v="49"/>
    <x v="1175"/>
    <n v="312214"/>
    <n v="7387"/>
    <x v="19"/>
    <n v="34.380000000000003"/>
    <n v="10.38"/>
    <n v="24"/>
    <n v="23.5"/>
    <x v="50"/>
    <n v="0.5"/>
    <n v="1"/>
    <s v="OK"/>
    <s v="SRIKANT"/>
    <x v="22"/>
    <m/>
  </r>
  <r>
    <n v="432"/>
    <s v="45437OD04Q41281"/>
    <x v="49"/>
    <x v="1176"/>
    <n v="312214"/>
    <n v="7388"/>
    <x v="15"/>
    <n v="35.619999999999997"/>
    <n v="10.5"/>
    <n v="25.119999999999997"/>
    <n v="24.4"/>
    <x v="50"/>
    <n v="0.71999999999999886"/>
    <n v="1"/>
    <s v="OK"/>
    <s v="SRIKANT"/>
    <x v="29"/>
    <m/>
  </r>
  <r>
    <n v="433"/>
    <s v="45437OD04Q41731"/>
    <x v="49"/>
    <x v="1177"/>
    <n v="312214"/>
    <n v="7401"/>
    <x v="17"/>
    <n v="34.479999999999997"/>
    <n v="10.199999999999999"/>
    <n v="24.279999999999998"/>
    <n v="23.86"/>
    <x v="50"/>
    <n v="0.41999999999999815"/>
    <n v="1"/>
    <s v="OK"/>
    <s v="SRIKANT"/>
    <x v="12"/>
    <n v="192"/>
  </r>
  <r>
    <n v="434"/>
    <s v="45437OD04Q41181"/>
    <x v="49"/>
    <x v="1178"/>
    <n v="312214"/>
    <n v="7405"/>
    <x v="8"/>
    <n v="50.74"/>
    <n v="16.98"/>
    <n v="33.760000000000005"/>
    <n v="33.44"/>
    <x v="50"/>
    <n v="0.32000000000000739"/>
    <n v="1"/>
    <s v="OK"/>
    <s v="SRIKANT"/>
    <x v="26"/>
    <m/>
  </r>
  <r>
    <n v="435"/>
    <s v="45437OD04Q67611"/>
    <x v="49"/>
    <x v="1179"/>
    <n v="312214"/>
    <n v="7403"/>
    <x v="10"/>
    <n v="54.28"/>
    <n v="17.72"/>
    <n v="36.56"/>
    <n v="35.619999999999997"/>
    <x v="50"/>
    <n v="0.94000000000000483"/>
    <n v="1"/>
    <s v="OK"/>
    <s v="SRIKANT"/>
    <x v="8"/>
    <n v="218"/>
  </r>
  <r>
    <n v="436"/>
    <s v="45437OD04Q41231"/>
    <x v="49"/>
    <x v="1180"/>
    <n v="312214"/>
    <n v="7407"/>
    <x v="6"/>
    <n v="53.46"/>
    <n v="17.420000000000002"/>
    <n v="36.04"/>
    <n v="34.700000000000003"/>
    <x v="50"/>
    <n v="1.3399999999999963"/>
    <n v="1"/>
    <s v="OK"/>
    <s v="SRIKANT"/>
    <x v="6"/>
    <m/>
  </r>
  <r>
    <n v="437"/>
    <s v="45437OD04Q41781"/>
    <x v="49"/>
    <x v="1181"/>
    <n v="312214"/>
    <n v="7420"/>
    <x v="7"/>
    <n v="51.3"/>
    <n v="17.14"/>
    <n v="34.159999999999997"/>
    <n v="33.700000000000003"/>
    <x v="50"/>
    <n v="0.45999999999999375"/>
    <n v="1"/>
    <s v="OK"/>
    <s v="SRIKANT"/>
    <x v="7"/>
    <n v="213"/>
  </r>
  <r>
    <n v="438"/>
    <s v="45437OD34S26661"/>
    <x v="49"/>
    <x v="1182"/>
    <n v="312214"/>
    <n v="7425"/>
    <x v="14"/>
    <n v="53.96"/>
    <n v="17.399999999999999"/>
    <n v="36.56"/>
    <n v="35.68"/>
    <x v="50"/>
    <n v="0.88000000000000256"/>
    <n v="1"/>
    <s v="OK"/>
    <s v="SRIKANT"/>
    <x v="30"/>
    <m/>
  </r>
  <r>
    <n v="439"/>
    <s v="45437OD34S61391"/>
    <x v="49"/>
    <x v="1183"/>
    <n v="312214"/>
    <n v="7432"/>
    <x v="16"/>
    <n v="56.7"/>
    <n v="17.579999999999998"/>
    <n v="39.120000000000005"/>
    <n v="38.340000000000003"/>
    <x v="50"/>
    <n v="0.78000000000000114"/>
    <n v="1"/>
    <s v="OK"/>
    <s v="SRIKANT"/>
    <x v="13"/>
    <m/>
  </r>
  <r>
    <n v="440"/>
    <s v="45437OD04Q41551"/>
    <x v="49"/>
    <x v="1184"/>
    <n v="312214"/>
    <n v="7431"/>
    <x v="2"/>
    <n v="54.96"/>
    <n v="17.46"/>
    <n v="37.5"/>
    <n v="37.06"/>
    <x v="50"/>
    <n v="0.43999999999999773"/>
    <n v="1"/>
    <s v="OK"/>
    <s v="SRIKANT"/>
    <x v="2"/>
    <m/>
  </r>
  <r>
    <n v="441"/>
    <s v="45437OD34S65081"/>
    <x v="49"/>
    <x v="1185"/>
    <n v="312214"/>
    <n v="7440"/>
    <x v="20"/>
    <n v="54.14"/>
    <n v="17.5"/>
    <n v="36.64"/>
    <n v="35.979999999999997"/>
    <x v="50"/>
    <n v="0.66000000000000369"/>
    <n v="1"/>
    <s v="OK"/>
    <s v="SRIKANT"/>
    <x v="31"/>
    <m/>
  </r>
  <r>
    <n v="442"/>
    <s v="45437OD04Q41391"/>
    <x v="49"/>
    <x v="1186"/>
    <n v="312214"/>
    <n v="7441"/>
    <x v="12"/>
    <n v="53.5"/>
    <n v="17.579999999999998"/>
    <n v="35.92"/>
    <n v="35.28"/>
    <x v="50"/>
    <n v="0.64000000000000057"/>
    <n v="1"/>
    <s v="OK"/>
    <s v="SRIKANT"/>
    <x v="20"/>
    <m/>
  </r>
  <r>
    <n v="443"/>
    <s v="45437OD34S26151"/>
    <x v="49"/>
    <x v="1187"/>
    <n v="312214"/>
    <n v="7442"/>
    <x v="11"/>
    <n v="50.18"/>
    <n v="17.12"/>
    <n v="33.06"/>
    <n v="32.700000000000003"/>
    <x v="50"/>
    <n v="0.35999999999999943"/>
    <n v="1"/>
    <s v="OK"/>
    <s v="SRIKANT"/>
    <x v="9"/>
    <m/>
  </r>
  <r>
    <n v="444"/>
    <s v="45437OD34S61371"/>
    <x v="49"/>
    <x v="1188"/>
    <n v="312214"/>
    <n v="7435"/>
    <x v="9"/>
    <n v="55.24"/>
    <n v="17.64"/>
    <n v="37.6"/>
    <n v="36.32"/>
    <x v="50"/>
    <n v="1.2800000000000011"/>
    <n v="1"/>
    <s v="OK"/>
    <s v="SRIKANT"/>
    <x v="15"/>
    <m/>
  </r>
  <r>
    <n v="445"/>
    <s v="45437OD34S26271"/>
    <x v="49"/>
    <x v="1189"/>
    <n v="312214"/>
    <n v="7472"/>
    <x v="18"/>
    <n v="54.98"/>
    <n v="16.899999999999999"/>
    <n v="38.08"/>
    <n v="37.619999999999997"/>
    <x v="50"/>
    <n v="0.46000000000000085"/>
    <n v="1"/>
    <s v="OK"/>
    <s v="SRIKANT"/>
    <x v="27"/>
    <n v="290"/>
  </r>
  <r>
    <n v="446"/>
    <s v="45437OD34S26681"/>
    <x v="49"/>
    <x v="1190"/>
    <n v="312214"/>
    <n v="7483"/>
    <x v="1"/>
    <n v="57.58"/>
    <n v="17"/>
    <n v="40.58"/>
    <n v="40"/>
    <x v="50"/>
    <n v="0.57999999999999829"/>
    <n v="1"/>
    <s v="OK"/>
    <s v="SRIKANT"/>
    <x v="15"/>
    <m/>
  </r>
  <r>
    <n v="447"/>
    <s v="45437OD04Q41702"/>
    <x v="49"/>
    <x v="1191"/>
    <n v="312214"/>
    <n v="7492"/>
    <x v="13"/>
    <n v="34.56"/>
    <n v="10.28"/>
    <n v="24.28"/>
    <n v="23.96"/>
    <x v="50"/>
    <n v="0.32000000000000028"/>
    <n v="2"/>
    <s v="OK"/>
    <s v="SRIKANT"/>
    <x v="4"/>
    <m/>
  </r>
  <r>
    <n v="448"/>
    <s v="45437OD04Q41372"/>
    <x v="49"/>
    <x v="1192"/>
    <n v="312214"/>
    <n v="7500"/>
    <x v="19"/>
    <n v="34.340000000000003"/>
    <n v="10.34"/>
    <n v="24.000000000000004"/>
    <n v="23.74"/>
    <x v="50"/>
    <n v="0.26000000000000512"/>
    <n v="2"/>
    <s v="OK"/>
    <s v="SRIKANT"/>
    <x v="22"/>
    <m/>
  </r>
  <r>
    <n v="449"/>
    <s v="45437OD04Q41282"/>
    <x v="49"/>
    <x v="1193"/>
    <n v="312214"/>
    <n v="7506"/>
    <x v="15"/>
    <n v="34.72"/>
    <n v="10.44"/>
    <n v="24.28"/>
    <n v="23.32"/>
    <x v="50"/>
    <n v="0.96000000000000085"/>
    <n v="2"/>
    <s v="OK"/>
    <s v="SRIKANT"/>
    <x v="29"/>
    <m/>
  </r>
  <r>
    <n v="450"/>
    <s v="45437OD04Q67612"/>
    <x v="49"/>
    <x v="1194"/>
    <n v="312214"/>
    <n v="7508"/>
    <x v="10"/>
    <n v="55.34"/>
    <n v="17.88"/>
    <n v="37.460000000000008"/>
    <n v="35.479999999999997"/>
    <x v="50"/>
    <n v="1.9800000000000111"/>
    <n v="2"/>
    <s v="OK"/>
    <s v="SRIKANT"/>
    <x v="8"/>
    <m/>
  </r>
  <r>
    <n v="451"/>
    <s v="45437OD04Q41782"/>
    <x v="49"/>
    <x v="1195"/>
    <n v="312214"/>
    <n v="7514"/>
    <x v="7"/>
    <n v="54.92"/>
    <n v="17.3"/>
    <n v="37.620000000000005"/>
    <n v="36.04"/>
    <x v="50"/>
    <n v="1.5800000000000054"/>
    <n v="2"/>
    <s v="OK"/>
    <s v="SRIKANT"/>
    <x v="7"/>
    <m/>
  </r>
  <r>
    <n v="452"/>
    <s v="45437OD04Q41182"/>
    <x v="49"/>
    <x v="1196"/>
    <n v="312214"/>
    <n v="7510"/>
    <x v="8"/>
    <n v="57.4"/>
    <n v="16.940000000000001"/>
    <n v="40.459999999999994"/>
    <n v="38.36"/>
    <x v="51"/>
    <n v="2.0999999999999943"/>
    <n v="2"/>
    <s v="OK"/>
    <s v="SRIKANT"/>
    <x v="26"/>
    <m/>
  </r>
  <r>
    <n v="453"/>
    <s v="45437OD04Q41552"/>
    <x v="49"/>
    <x v="1197"/>
    <n v="312214"/>
    <n v="7516"/>
    <x v="2"/>
    <n v="55.04"/>
    <n v="17.48"/>
    <n v="37.56"/>
    <n v="36.28"/>
    <x v="51"/>
    <n v="1.2800000000000011"/>
    <n v="2"/>
    <s v="OK"/>
    <s v="SRIKANT"/>
    <x v="2"/>
    <m/>
  </r>
  <r>
    <n v="454"/>
    <s v="45437OD04Q41232"/>
    <x v="49"/>
    <x v="1198"/>
    <n v="312214"/>
    <n v="7517"/>
    <x v="6"/>
    <n v="54.22"/>
    <n v="17.399999999999999"/>
    <n v="36.82"/>
    <n v="36.020000000000003"/>
    <x v="51"/>
    <n v="0.79999999999999716"/>
    <n v="2"/>
    <s v="OK"/>
    <s v="SRIKANT"/>
    <x v="6"/>
    <m/>
  </r>
  <r>
    <n v="455"/>
    <s v="45437OD04Q41732"/>
    <x v="49"/>
    <x v="1199"/>
    <n v="312214"/>
    <n v="7515"/>
    <x v="17"/>
    <n v="33.36"/>
    <n v="10.32"/>
    <n v="23.04"/>
    <n v="22.72"/>
    <x v="51"/>
    <n v="0.32000000000000028"/>
    <n v="2"/>
    <s v="OK"/>
    <s v="SRIKANT"/>
    <x v="12"/>
    <m/>
  </r>
  <r>
    <n v="456"/>
    <s v="45437OD34S65082"/>
    <x v="49"/>
    <x v="1200"/>
    <n v="312214"/>
    <n v="7519"/>
    <x v="20"/>
    <n v="56.44"/>
    <n v="17.440000000000001"/>
    <n v="39"/>
    <n v="38.659999999999997"/>
    <x v="51"/>
    <n v="0.34000000000000341"/>
    <n v="2"/>
    <s v="OK"/>
    <s v="SRIKANT"/>
    <x v="31"/>
    <m/>
  </r>
  <r>
    <n v="457"/>
    <s v="45438OD34S61371"/>
    <x v="50"/>
    <x v="1201"/>
    <n v="312214"/>
    <n v="7528"/>
    <x v="9"/>
    <n v="55.18"/>
    <n v="17.62"/>
    <n v="37.56"/>
    <n v="37.28"/>
    <x v="51"/>
    <n v="0.28000000000000114"/>
    <n v="1"/>
    <s v="OK"/>
    <s v="SRIKANT"/>
    <x v="3"/>
    <m/>
  </r>
  <r>
    <n v="458"/>
    <s v="45438OD04Q41701"/>
    <x v="50"/>
    <x v="1202"/>
    <n v="312214"/>
    <n v="7535"/>
    <x v="13"/>
    <n v="33.68"/>
    <n v="10.220000000000001"/>
    <n v="23.46"/>
    <n v="23.34"/>
    <x v="51"/>
    <n v="0.12000000000000099"/>
    <n v="1"/>
    <s v="OK"/>
    <s v="SRIKANT"/>
    <x v="12"/>
    <m/>
  </r>
  <r>
    <n v="459"/>
    <s v="45438OD34S26151"/>
    <x v="50"/>
    <x v="1203"/>
    <n v="312214"/>
    <n v="7534"/>
    <x v="11"/>
    <n v="53.9"/>
    <n v="17.100000000000001"/>
    <n v="36.799999999999997"/>
    <n v="36.46"/>
    <x v="51"/>
    <n v="0.33999999999999631"/>
    <n v="1"/>
    <s v="OK"/>
    <s v="SRIKANT"/>
    <x v="15"/>
    <m/>
  </r>
  <r>
    <n v="460"/>
    <s v="45438OD04Q41281"/>
    <x v="50"/>
    <x v="1204"/>
    <n v="312214"/>
    <n v="7537"/>
    <x v="15"/>
    <n v="32.9"/>
    <n v="10.44"/>
    <n v="22.46"/>
    <n v="22.32"/>
    <x v="51"/>
    <n v="0.14000000000000057"/>
    <n v="1"/>
    <s v="OK"/>
    <s v="SRIKANT"/>
    <x v="17"/>
    <m/>
  </r>
  <r>
    <n v="461"/>
    <s v="45438OD04Q41371"/>
    <x v="50"/>
    <x v="1205"/>
    <n v="312214"/>
    <n v="7536"/>
    <x v="19"/>
    <n v="32.659999999999997"/>
    <n v="10.38"/>
    <n v="22.279999999999994"/>
    <n v="22.18"/>
    <x v="51"/>
    <n v="9.9999999999994316E-2"/>
    <n v="1"/>
    <s v="OK"/>
    <s v="SRIKANT"/>
    <x v="19"/>
    <m/>
  </r>
  <r>
    <n v="462"/>
    <s v="45438OD04Q41551"/>
    <x v="50"/>
    <x v="1206"/>
    <n v="312214"/>
    <n v="7553"/>
    <x v="2"/>
    <n v="55.42"/>
    <n v="17.420000000000002"/>
    <n v="38"/>
    <n v="37.64"/>
    <x v="51"/>
    <n v="0.35999999999999943"/>
    <n v="1"/>
    <s v="OK"/>
    <s v="SRIKANT"/>
    <x v="2"/>
    <m/>
  </r>
  <r>
    <n v="463"/>
    <s v="45438OD34S26661"/>
    <x v="50"/>
    <x v="1207"/>
    <n v="312214"/>
    <n v="7552"/>
    <x v="14"/>
    <n v="54.68"/>
    <n v="17.440000000000001"/>
    <n v="37.239999999999995"/>
    <n v="36.380000000000003"/>
    <x v="51"/>
    <n v="0.85999999999999233"/>
    <n v="1"/>
    <s v="OK"/>
    <s v="SRIKANT"/>
    <x v="30"/>
    <n v="211"/>
  </r>
  <r>
    <n v="464"/>
    <s v="45438OD04Q41231"/>
    <x v="50"/>
    <x v="1208"/>
    <n v="312214"/>
    <n v="7550"/>
    <x v="6"/>
    <n v="53.98"/>
    <n v="17.38"/>
    <n v="36.599999999999994"/>
    <n v="35.979999999999997"/>
    <x v="51"/>
    <n v="0.61999999999999744"/>
    <n v="1"/>
    <s v="OK"/>
    <s v="SRIKANT"/>
    <x v="14"/>
    <m/>
  </r>
  <r>
    <n v="465"/>
    <s v="45438OD34S65081"/>
    <x v="50"/>
    <x v="1209"/>
    <n v="312214"/>
    <n v="7551"/>
    <x v="20"/>
    <n v="53.26"/>
    <n v="17.420000000000002"/>
    <n v="35.839999999999996"/>
    <n v="35.58"/>
    <x v="51"/>
    <n v="0.25999999999999801"/>
    <n v="1"/>
    <s v="OK"/>
    <s v="SRIKANT"/>
    <x v="31"/>
    <m/>
  </r>
  <r>
    <n v="466"/>
    <s v="45438OD04Q41391"/>
    <x v="50"/>
    <x v="1210"/>
    <n v="312214"/>
    <n v="7557"/>
    <x v="12"/>
    <n v="54.44"/>
    <n v="17.559999999999999"/>
    <n v="36.879999999999995"/>
    <n v="36.54"/>
    <x v="51"/>
    <n v="0.33999999999999631"/>
    <n v="1"/>
    <s v="OK"/>
    <s v="SRIKANT"/>
    <x v="20"/>
    <m/>
  </r>
  <r>
    <n v="467"/>
    <s v="45438OD34S61391"/>
    <x v="50"/>
    <x v="1211"/>
    <n v="312214"/>
    <n v="7556"/>
    <x v="16"/>
    <n v="55.08"/>
    <n v="17.52"/>
    <n v="37.56"/>
    <n v="37.119999999999997"/>
    <x v="51"/>
    <n v="0.44000000000000483"/>
    <n v="1"/>
    <s v="OK"/>
    <s v="SRIKANT"/>
    <x v="13"/>
    <m/>
  </r>
  <r>
    <n v="468"/>
    <s v="45438OD34S26271"/>
    <x v="50"/>
    <x v="1212"/>
    <n v="312214"/>
    <n v="7564"/>
    <x v="18"/>
    <n v="53.42"/>
    <n v="17.12"/>
    <n v="36.299999999999997"/>
    <n v="36.18"/>
    <x v="51"/>
    <n v="0.11999999999999744"/>
    <n v="1"/>
    <s v="OK"/>
    <s v="SRIKANT"/>
    <x v="23"/>
    <m/>
  </r>
  <r>
    <n v="469"/>
    <s v="45438OD34S26681"/>
    <x v="50"/>
    <x v="1213"/>
    <n v="312214"/>
    <n v="7559"/>
    <x v="1"/>
    <n v="54.82"/>
    <n v="17.02"/>
    <n v="37.799999999999997"/>
    <n v="37.72"/>
    <x v="51"/>
    <n v="7.9999999999998295E-2"/>
    <n v="1"/>
    <s v="OK"/>
    <s v="SRIKANT"/>
    <x v="16"/>
    <m/>
  </r>
  <r>
    <n v="470"/>
    <s v="45438OD04Q41181"/>
    <x v="50"/>
    <x v="1214"/>
    <n v="312214"/>
    <n v="7562"/>
    <x v="8"/>
    <n v="52.76"/>
    <n v="16.96"/>
    <n v="35.799999999999997"/>
    <n v="35.04"/>
    <x v="51"/>
    <n v="0.75999999999999801"/>
    <n v="1"/>
    <s v="OK"/>
    <s v="SRIKANT"/>
    <x v="26"/>
    <m/>
  </r>
  <r>
    <n v="471"/>
    <s v="45438OD04Q67611"/>
    <x v="50"/>
    <x v="1215"/>
    <n v="312214"/>
    <n v="7561"/>
    <x v="10"/>
    <n v="55.94"/>
    <n v="17.84"/>
    <n v="38.099999999999994"/>
    <n v="37.92"/>
    <x v="51"/>
    <n v="0.17999999999999261"/>
    <n v="1"/>
    <s v="OK"/>
    <s v="SRIKANT"/>
    <x v="8"/>
    <m/>
  </r>
  <r>
    <n v="472"/>
    <s v="45438OD04Q41781"/>
    <x v="50"/>
    <x v="1216"/>
    <n v="312214"/>
    <n v="7566"/>
    <x v="7"/>
    <n v="53.3"/>
    <n v="17.260000000000002"/>
    <n v="36.039999999999992"/>
    <n v="35.880000000000003"/>
    <x v="51"/>
    <n v="0.15999999999998948"/>
    <n v="1"/>
    <s v="OK"/>
    <s v="SRIKANT"/>
    <x v="7"/>
    <m/>
  </r>
  <r>
    <n v="473"/>
    <s v="45438OD04Q41731"/>
    <x v="50"/>
    <x v="1217"/>
    <n v="312214"/>
    <n v="7567"/>
    <x v="17"/>
    <n v="34.74"/>
    <n v="10.36"/>
    <n v="24.380000000000003"/>
    <n v="24.38"/>
    <x v="51"/>
    <n v="0"/>
    <n v="1"/>
    <s v="OK"/>
    <s v="SRIKANT"/>
    <x v="24"/>
    <m/>
  </r>
  <r>
    <n v="474"/>
    <s v="45438OD34S61372"/>
    <x v="50"/>
    <x v="1218"/>
    <n v="312214"/>
    <n v="7588"/>
    <x v="9"/>
    <n v="55.88"/>
    <n v="17.600000000000001"/>
    <n v="38.28"/>
    <n v="37.520000000000003"/>
    <x v="51"/>
    <n v="0.75999999999999801"/>
    <n v="2"/>
    <s v="OK"/>
    <s v="SRIKANT"/>
    <x v="3"/>
    <m/>
  </r>
  <r>
    <n v="475"/>
    <s v="45438OD34S26152"/>
    <x v="50"/>
    <x v="1219"/>
    <n v="312214"/>
    <n v="7605"/>
    <x v="11"/>
    <n v="54.3"/>
    <n v="17.100000000000001"/>
    <n v="37.199999999999996"/>
    <n v="36.56"/>
    <x v="51"/>
    <n v="0.63999999999999346"/>
    <n v="2"/>
    <s v="OK"/>
    <s v="SRIKANT"/>
    <x v="15"/>
    <m/>
  </r>
  <r>
    <n v="476"/>
    <s v="45438OD04Q41702"/>
    <x v="50"/>
    <x v="1220"/>
    <n v="312214"/>
    <n v="7604"/>
    <x v="13"/>
    <n v="35.520000000000003"/>
    <n v="10.18"/>
    <n v="25.340000000000003"/>
    <n v="24.82"/>
    <x v="51"/>
    <n v="0.52000000000000313"/>
    <n v="2"/>
    <s v="OK"/>
    <s v="SRIKANT"/>
    <x v="12"/>
    <m/>
  </r>
  <r>
    <n v="477"/>
    <s v="45438OD04Q41282"/>
    <x v="50"/>
    <x v="1221"/>
    <n v="312214"/>
    <n v="7608"/>
    <x v="15"/>
    <n v="33.840000000000003"/>
    <n v="10.44"/>
    <n v="23.400000000000006"/>
    <n v="23.2"/>
    <x v="51"/>
    <n v="0.20000000000000639"/>
    <n v="2"/>
    <s v="OK"/>
    <s v="SRIKANT"/>
    <x v="17"/>
    <m/>
  </r>
  <r>
    <n v="478"/>
    <s v="45438OD34S65082"/>
    <x v="50"/>
    <x v="1222"/>
    <n v="312214"/>
    <n v="7618"/>
    <x v="20"/>
    <n v="56.96"/>
    <n v="17.399999999999999"/>
    <n v="39.56"/>
    <n v="38.14"/>
    <x v="51"/>
    <n v="1.4200000000000017"/>
    <n v="2"/>
    <s v="OK"/>
    <s v="SRIKANT"/>
    <x v="31"/>
    <m/>
  </r>
  <r>
    <n v="479"/>
    <s v="45438OD04Q41232"/>
    <x v="50"/>
    <x v="1223"/>
    <n v="312214"/>
    <n v="7623"/>
    <x v="6"/>
    <n v="52.8"/>
    <n v="17.440000000000001"/>
    <n v="35.36"/>
    <n v="35"/>
    <x v="51"/>
    <n v="0.35999999999999943"/>
    <n v="2"/>
    <s v="OK"/>
    <s v="SRIKANT"/>
    <x v="14"/>
    <m/>
  </r>
  <r>
    <n v="480"/>
    <s v="45438OD34S26662"/>
    <x v="50"/>
    <x v="1224"/>
    <n v="312214"/>
    <n v="7625"/>
    <x v="14"/>
    <n v="54.58"/>
    <n v="17.66"/>
    <n v="36.92"/>
    <n v="36.5"/>
    <x v="51"/>
    <n v="0.42000000000000171"/>
    <n v="2"/>
    <s v="OK"/>
    <s v="SRIKANT"/>
    <x v="30"/>
    <m/>
  </r>
  <r>
    <n v="481"/>
    <s v="45438OD04Q41372"/>
    <x v="50"/>
    <x v="1225"/>
    <n v="312214"/>
    <n v="7624"/>
    <x v="19"/>
    <n v="31.88"/>
    <n v="10.38"/>
    <n v="21.5"/>
    <n v="21.28"/>
    <x v="51"/>
    <n v="0.21999999999999886"/>
    <n v="2"/>
    <s v="OK"/>
    <s v="SRIKANT"/>
    <x v="19"/>
    <m/>
  </r>
  <r>
    <n v="482"/>
    <s v="45438OD34S26272"/>
    <x v="50"/>
    <x v="1226"/>
    <n v="312214"/>
    <n v="7629"/>
    <x v="18"/>
    <n v="57.46"/>
    <n v="17.18"/>
    <n v="40.28"/>
    <n v="39.200000000000003"/>
    <x v="51"/>
    <n v="1.0799999999999983"/>
    <n v="2"/>
    <s v="OK"/>
    <s v="SRIKANT"/>
    <x v="23"/>
    <m/>
  </r>
  <r>
    <n v="483"/>
    <s v="45438OD34S61392"/>
    <x v="50"/>
    <x v="1227"/>
    <n v="312214"/>
    <n v="7634"/>
    <x v="16"/>
    <n v="56.46"/>
    <n v="17.579999999999998"/>
    <n v="38.880000000000003"/>
    <n v="37.979999999999997"/>
    <x v="51"/>
    <n v="0.90000000000000568"/>
    <n v="2"/>
    <s v="OK"/>
    <s v="SRIKANT"/>
    <x v="13"/>
    <m/>
  </r>
  <r>
    <n v="484"/>
    <s v="45438OD04Q41392"/>
    <x v="50"/>
    <x v="1228"/>
    <n v="312214"/>
    <n v="7635"/>
    <x v="12"/>
    <n v="58.76"/>
    <n v="17.579999999999998"/>
    <n v="41.18"/>
    <n v="40.22"/>
    <x v="51"/>
    <n v="0.96000000000000085"/>
    <n v="2"/>
    <s v="OK"/>
    <s v="SRIKANT"/>
    <x v="20"/>
    <m/>
  </r>
  <r>
    <n v="485"/>
    <s v="45438OD04Q67612"/>
    <x v="50"/>
    <x v="1229"/>
    <n v="312214"/>
    <n v="7651"/>
    <x v="10"/>
    <n v="57.74"/>
    <n v="17.86"/>
    <n v="39.880000000000003"/>
    <n v="38.619999999999997"/>
    <x v="51"/>
    <n v="1.2600000000000051"/>
    <n v="2"/>
    <s v="OK"/>
    <s v="SRIKANT"/>
    <x v="8"/>
    <m/>
  </r>
  <r>
    <n v="486"/>
    <s v="45438OD04Q41782"/>
    <x v="50"/>
    <x v="1230"/>
    <n v="312214"/>
    <n v="7652"/>
    <x v="7"/>
    <n v="56.86"/>
    <n v="17.34"/>
    <n v="39.519999999999996"/>
    <n v="38.520000000000003"/>
    <x v="51"/>
    <n v="0.99999999999999289"/>
    <n v="2"/>
    <s v="OK"/>
    <s v="SRIKANT"/>
    <x v="7"/>
    <m/>
  </r>
  <r>
    <n v="487"/>
    <s v="45438OD34S26682"/>
    <x v="50"/>
    <x v="1231"/>
    <n v="312214"/>
    <n v="7656"/>
    <x v="1"/>
    <n v="56.38"/>
    <n v="17.02"/>
    <n v="39.36"/>
    <n v="38.619999999999997"/>
    <x v="52"/>
    <n v="0.74000000000000199"/>
    <n v="2"/>
    <s v="OK"/>
    <s v="SRIKANT"/>
    <x v="16"/>
    <m/>
  </r>
  <r>
    <n v="488"/>
    <s v="45438OD04Q41182"/>
    <x v="50"/>
    <x v="1232"/>
    <n v="312214"/>
    <n v="7658"/>
    <x v="8"/>
    <n v="55.94"/>
    <n v="16.940000000000001"/>
    <n v="39"/>
    <n v="38.119999999999997"/>
    <x v="52"/>
    <n v="0.88000000000000256"/>
    <n v="2"/>
    <s v="OK"/>
    <s v="SRIKANT"/>
    <x v="26"/>
    <m/>
  </r>
  <r>
    <n v="489"/>
    <s v="45438OD04Q41732"/>
    <x v="50"/>
    <x v="1233"/>
    <n v="312214"/>
    <n v="7660"/>
    <x v="17"/>
    <n v="35.22"/>
    <n v="10.32"/>
    <n v="24.9"/>
    <n v="24.5"/>
    <x v="52"/>
    <n v="0.39999999999999858"/>
    <n v="2"/>
    <s v="OK"/>
    <s v="SRIKANT"/>
    <x v="24"/>
    <m/>
  </r>
  <r>
    <n v="490"/>
    <s v="45439OD04Q41181"/>
    <x v="51"/>
    <x v="1234"/>
    <n v="312214"/>
    <n v="7676"/>
    <x v="8"/>
    <n v="50.14"/>
    <n v="16.920000000000002"/>
    <n v="33.22"/>
    <n v="32.799999999999997"/>
    <x v="52"/>
    <n v="0.42000000000000171"/>
    <n v="1"/>
    <s v="OK"/>
    <s v="SRIKANT"/>
    <x v="5"/>
    <m/>
  </r>
  <r>
    <n v="491"/>
    <s v="45439OD04Q41731"/>
    <x v="51"/>
    <x v="1235"/>
    <n v="312214"/>
    <n v="7681"/>
    <x v="17"/>
    <n v="32.36"/>
    <n v="10.34"/>
    <n v="22.02"/>
    <n v="21.7"/>
    <x v="52"/>
    <n v="0.32000000000000028"/>
    <n v="1"/>
    <s v="OK"/>
    <s v="SRIKANT"/>
    <x v="24"/>
    <m/>
  </r>
  <r>
    <n v="492"/>
    <s v="45439OD34S26681"/>
    <x v="51"/>
    <x v="1236"/>
    <n v="312214"/>
    <n v="7683"/>
    <x v="1"/>
    <n v="56.26"/>
    <n v="17"/>
    <n v="39.26"/>
    <n v="38.880000000000003"/>
    <x v="52"/>
    <n v="0.37999999999999545"/>
    <n v="1"/>
    <s v="OK"/>
    <s v="SRIKANT"/>
    <x v="16"/>
    <n v="208"/>
  </r>
  <r>
    <n v="493"/>
    <s v="45439OD34S61371"/>
    <x v="51"/>
    <x v="1237"/>
    <n v="312214"/>
    <n v="7686"/>
    <x v="9"/>
    <n v="54.64"/>
    <n v="17.62"/>
    <n v="37.019999999999996"/>
    <n v="36.700000000000003"/>
    <x v="52"/>
    <n v="0.31999999999999318"/>
    <n v="1"/>
    <s v="OK"/>
    <s v="SRIKANT"/>
    <x v="3"/>
    <m/>
  </r>
  <r>
    <n v="494"/>
    <s v="45439OD04Q41701"/>
    <x v="51"/>
    <x v="1238"/>
    <n v="312214"/>
    <n v="7697"/>
    <x v="13"/>
    <n v="31.8"/>
    <n v="10.26"/>
    <n v="21.54"/>
    <n v="21.46"/>
    <x v="52"/>
    <n v="7.9999999999998295E-2"/>
    <n v="1"/>
    <s v="OK"/>
    <s v="SRIKANT"/>
    <x v="4"/>
    <m/>
  </r>
  <r>
    <n v="495"/>
    <s v="45439OD04Q41371"/>
    <x v="51"/>
    <x v="1239"/>
    <n v="312214"/>
    <n v="7701"/>
    <x v="19"/>
    <n v="32.04"/>
    <n v="10.36"/>
    <n v="21.68"/>
    <n v="21.58"/>
    <x v="52"/>
    <n v="0.10000000000000142"/>
    <n v="1"/>
    <s v="OK"/>
    <s v="SRIKANT"/>
    <x v="22"/>
    <m/>
  </r>
  <r>
    <n v="496"/>
    <s v="45439OD04Q41281"/>
    <x v="51"/>
    <x v="1240"/>
    <n v="312214"/>
    <n v="7700"/>
    <x v="15"/>
    <n v="31.86"/>
    <n v="10.44"/>
    <n v="21.42"/>
    <n v="21.3"/>
    <x v="52"/>
    <n v="0.12000000000000099"/>
    <n v="1"/>
    <s v="OK"/>
    <s v="SRIKANT"/>
    <x v="29"/>
    <m/>
  </r>
  <r>
    <n v="497"/>
    <s v="45439OD04Q41231"/>
    <x v="51"/>
    <x v="1241"/>
    <n v="312214"/>
    <n v="7703"/>
    <x v="6"/>
    <n v="52.9"/>
    <n v="17.38"/>
    <n v="35.519999999999996"/>
    <n v="35.299999999999997"/>
    <x v="52"/>
    <n v="0.21999999999999886"/>
    <n v="1"/>
    <s v="OK"/>
    <s v="SRIKANT"/>
    <x v="14"/>
    <m/>
  </r>
  <r>
    <n v="498"/>
    <s v="45439OD34S61391"/>
    <x v="51"/>
    <x v="1242"/>
    <n v="312214"/>
    <n v="7077"/>
    <x v="16"/>
    <n v="55.04"/>
    <n v="17.54"/>
    <n v="37.5"/>
    <n v="37.18"/>
    <x v="52"/>
    <n v="0.32000000000000028"/>
    <n v="1"/>
    <s v="OK"/>
    <s v="SRIKANT"/>
    <x v="2"/>
    <m/>
  </r>
  <r>
    <n v="499"/>
    <s v="45439OD34S26271"/>
    <x v="51"/>
    <x v="1243"/>
    <n v="312214"/>
    <n v="7708"/>
    <x v="18"/>
    <n v="50.32"/>
    <n v="17.12"/>
    <n v="33.200000000000003"/>
    <n v="32.94"/>
    <x v="52"/>
    <n v="0.26000000000000512"/>
    <n v="1"/>
    <s v="OK"/>
    <s v="SRIKANT"/>
    <x v="23"/>
    <m/>
  </r>
  <r>
    <n v="500"/>
    <s v="45439OD34S26661"/>
    <x v="51"/>
    <x v="1244"/>
    <n v="312214"/>
    <n v="7709"/>
    <x v="14"/>
    <n v="53.44"/>
    <n v="17.54"/>
    <n v="35.9"/>
    <n v="35.24"/>
    <x v="52"/>
    <n v="0.65999999999999659"/>
    <n v="1"/>
    <s v="OK"/>
    <s v="SRIKANT"/>
    <x v="30"/>
    <m/>
  </r>
  <r>
    <n v="501"/>
    <s v="45439OD34S65081"/>
    <x v="51"/>
    <x v="1245"/>
    <n v="312214"/>
    <n v="7713"/>
    <x v="20"/>
    <n v="50.62"/>
    <n v="17.34"/>
    <n v="33.28"/>
    <n v="33"/>
    <x v="52"/>
    <n v="0.28000000000000114"/>
    <n v="1"/>
    <s v="OK"/>
    <s v="SRIKANT"/>
    <x v="27"/>
    <m/>
  </r>
  <r>
    <n v="502"/>
    <s v="45439OD04Q41391"/>
    <x v="51"/>
    <x v="1246"/>
    <n v="312214"/>
    <n v="7723"/>
    <x v="12"/>
    <n v="53.5"/>
    <n v="17.48"/>
    <n v="36.019999999999996"/>
    <n v="35.68"/>
    <x v="52"/>
    <n v="0.33999999999999631"/>
    <n v="1"/>
    <s v="OK"/>
    <s v="SRIKANT"/>
    <x v="20"/>
    <m/>
  </r>
  <r>
    <n v="503"/>
    <s v="45439OD04Q41781"/>
    <x v="51"/>
    <x v="1247"/>
    <n v="312214"/>
    <n v="7730"/>
    <x v="7"/>
    <n v="52.94"/>
    <n v="17.3"/>
    <n v="35.64"/>
    <n v="34.700000000000003"/>
    <x v="52"/>
    <n v="0.93999999999999773"/>
    <n v="1"/>
    <s v="OK"/>
    <s v="SRIKANT"/>
    <x v="7"/>
    <m/>
  </r>
  <r>
    <n v="504"/>
    <s v="45439OD04Q67611"/>
    <x v="51"/>
    <x v="1248"/>
    <n v="312214"/>
    <n v="7728"/>
    <x v="10"/>
    <n v="51.92"/>
    <n v="17.84"/>
    <n v="34.08"/>
    <n v="33.700000000000003"/>
    <x v="52"/>
    <n v="0.37999999999999545"/>
    <n v="1"/>
    <s v="OK"/>
    <s v="SRIKANT"/>
    <x v="8"/>
    <m/>
  </r>
  <r>
    <n v="505"/>
    <s v="45439OD04Q41702"/>
    <x v="51"/>
    <x v="1249"/>
    <n v="312214"/>
    <n v="7789"/>
    <x v="13"/>
    <n v="32.880000000000003"/>
    <n v="10.199999999999999"/>
    <n v="22.680000000000003"/>
    <n v="22.06"/>
    <x v="52"/>
    <n v="0.62000000000000455"/>
    <n v="2"/>
    <s v="OK"/>
    <s v="SRIKANT"/>
    <x v="4"/>
    <m/>
  </r>
  <r>
    <n v="506"/>
    <s v="45439OD04Q41182"/>
    <x v="51"/>
    <x v="1250"/>
    <n v="312214"/>
    <n v="7800"/>
    <x v="8"/>
    <n v="55.12"/>
    <n v="16.88"/>
    <n v="38.239999999999995"/>
    <n v="37.880000000000003"/>
    <x v="52"/>
    <n v="0.35999999999999233"/>
    <n v="2"/>
    <s v="OK"/>
    <s v="SRIKANT"/>
    <x v="5"/>
    <m/>
  </r>
  <r>
    <n v="507"/>
    <s v="45439OD34S26682"/>
    <x v="51"/>
    <x v="1251"/>
    <n v="312214"/>
    <n v="7804"/>
    <x v="1"/>
    <n v="54"/>
    <n v="17.14"/>
    <n v="36.86"/>
    <n v="36.56"/>
    <x v="52"/>
    <n v="0.29999999999999716"/>
    <n v="2"/>
    <s v="OK"/>
    <s v="SRIKANT"/>
    <x v="16"/>
    <m/>
  </r>
  <r>
    <n v="508"/>
    <s v="45439OD04Q41232"/>
    <x v="51"/>
    <x v="1252"/>
    <n v="312214"/>
    <n v="7837"/>
    <x v="6"/>
    <n v="54.14"/>
    <n v="17.28"/>
    <n v="36.86"/>
    <n v="36.06"/>
    <x v="53"/>
    <n v="0.79999999999999716"/>
    <n v="2"/>
    <s v="OK"/>
    <s v="SRIKANT"/>
    <x v="14"/>
    <m/>
  </r>
  <r>
    <n v="509"/>
    <s v="45439OD04Q41372"/>
    <x v="51"/>
    <x v="1253"/>
    <n v="312214"/>
    <n v="7838"/>
    <x v="19"/>
    <n v="32.840000000000003"/>
    <n v="10.28"/>
    <n v="22.560000000000002"/>
    <n v="22.14"/>
    <x v="53"/>
    <n v="0.42000000000000171"/>
    <n v="2"/>
    <s v="OK"/>
    <s v="SRIKANT"/>
    <x v="22"/>
    <m/>
  </r>
  <r>
    <n v="510"/>
    <s v="45439OD34S61372"/>
    <x v="51"/>
    <x v="1254"/>
    <n v="312214"/>
    <n v="7836"/>
    <x v="9"/>
    <n v="54.64"/>
    <n v="17.579999999999998"/>
    <n v="37.06"/>
    <n v="36.799999999999997"/>
    <x v="53"/>
    <n v="0.26000000000000512"/>
    <n v="2"/>
    <s v="OK"/>
    <s v="SRIKANT"/>
    <x v="3"/>
    <m/>
  </r>
  <r>
    <n v="511"/>
    <s v="45439OD34S61392"/>
    <x v="51"/>
    <x v="1255"/>
    <n v="312214"/>
    <n v="7839"/>
    <x v="16"/>
    <n v="53.88"/>
    <n v="17.52"/>
    <n v="36.36"/>
    <n v="36.1"/>
    <x v="53"/>
    <n v="0.25999999999999801"/>
    <n v="2"/>
    <s v="OK"/>
    <s v="SRIKANT"/>
    <x v="2"/>
    <m/>
  </r>
  <r>
    <n v="512"/>
    <s v="45439OD34S26272"/>
    <x v="51"/>
    <x v="1256"/>
    <n v="312214"/>
    <n v="7840"/>
    <x v="18"/>
    <n v="54.06"/>
    <n v="17.079999999999998"/>
    <n v="36.980000000000004"/>
    <n v="36.200000000000003"/>
    <x v="53"/>
    <n v="0.78000000000000114"/>
    <n v="2"/>
    <s v="OK"/>
    <s v="SRIKANT"/>
    <x v="23"/>
    <m/>
  </r>
  <r>
    <n v="513"/>
    <s v="45439OD34S26151"/>
    <x v="51"/>
    <x v="1257"/>
    <n v="312214"/>
    <n v="7842"/>
    <x v="11"/>
    <n v="55.12"/>
    <n v="17.2"/>
    <n v="37.92"/>
    <n v="37.18"/>
    <x v="53"/>
    <n v="0.74000000000000199"/>
    <n v="1"/>
    <s v="OK"/>
    <s v="SRIKANT"/>
    <x v="15"/>
    <m/>
  </r>
  <r>
    <n v="514"/>
    <s v="45439OD34S26662"/>
    <x v="51"/>
    <x v="1258"/>
    <n v="312214"/>
    <n v="7844"/>
    <x v="14"/>
    <n v="53.62"/>
    <n v="17.54"/>
    <n v="36.08"/>
    <n v="35.5"/>
    <x v="53"/>
    <n v="0.57999999999999829"/>
    <n v="2"/>
    <s v="OK"/>
    <s v="SRIKANT"/>
    <x v="30"/>
    <m/>
  </r>
  <r>
    <n v="515"/>
    <s v="45439OD34S65082"/>
    <x v="51"/>
    <x v="1259"/>
    <n v="312214"/>
    <n v="7846"/>
    <x v="20"/>
    <n v="54.76"/>
    <n v="17.32"/>
    <n v="37.44"/>
    <n v="37.1"/>
    <x v="53"/>
    <n v="0.33999999999999631"/>
    <n v="2"/>
    <s v="OK"/>
    <s v="SRIKANT"/>
    <x v="27"/>
    <m/>
  </r>
  <r>
    <n v="516"/>
    <s v="45439OD04Q41392"/>
    <x v="51"/>
    <x v="1260"/>
    <n v="312214"/>
    <n v="7852"/>
    <x v="12"/>
    <n v="53.96"/>
    <n v="17.440000000000001"/>
    <n v="36.519999999999996"/>
    <n v="36.06"/>
    <x v="53"/>
    <n v="0.45999999999999375"/>
    <n v="2"/>
    <s v="OK"/>
    <s v="SRIKANT"/>
    <x v="20"/>
    <m/>
  </r>
  <r>
    <n v="517"/>
    <s v="45440OD04Q41231"/>
    <x v="52"/>
    <x v="1261"/>
    <n v="312214"/>
    <n v="7869"/>
    <x v="6"/>
    <n v="53.3"/>
    <n v="17.32"/>
    <n v="35.979999999999997"/>
    <n v="35.659999999999997"/>
    <x v="53"/>
    <n v="0.32000000000000028"/>
    <n v="1"/>
    <s v="OK"/>
    <s v="SRIKANT"/>
    <x v="6"/>
    <m/>
  </r>
  <r>
    <n v="518"/>
    <s v="45440OD04Q41181"/>
    <x v="52"/>
    <x v="1262"/>
    <n v="312214"/>
    <n v="7866"/>
    <x v="8"/>
    <n v="51.3"/>
    <n v="16.86"/>
    <n v="34.44"/>
    <n v="33.74"/>
    <x v="53"/>
    <n v="0.69999999999999574"/>
    <n v="1"/>
    <s v="OK"/>
    <s v="SRIKANT"/>
    <x v="5"/>
    <m/>
  </r>
  <r>
    <n v="519"/>
    <s v="45440OD34S61371"/>
    <x v="52"/>
    <x v="1263"/>
    <n v="312214"/>
    <n v="7873"/>
    <x v="9"/>
    <n v="54.22"/>
    <n v="17.559999999999999"/>
    <n v="36.659999999999997"/>
    <n v="36.36"/>
    <x v="53"/>
    <n v="0.29999999999999716"/>
    <n v="1"/>
    <s v="OK"/>
    <s v="SRIKANT"/>
    <x v="3"/>
    <m/>
  </r>
  <r>
    <n v="520"/>
    <s v="45440OD34S26151"/>
    <x v="52"/>
    <x v="1264"/>
    <n v="312214"/>
    <n v="7874"/>
    <x v="11"/>
    <n v="53.74"/>
    <n v="17.100000000000001"/>
    <n v="36.64"/>
    <n v="36.36"/>
    <x v="53"/>
    <n v="0.28000000000000114"/>
    <n v="1"/>
    <s v="OK"/>
    <s v="SRIKANT"/>
    <x v="15"/>
    <n v="193"/>
  </r>
  <r>
    <n v="521"/>
    <s v="45440OD04Q41281"/>
    <x v="52"/>
    <x v="1265"/>
    <n v="312214"/>
    <n v="7888"/>
    <x v="15"/>
    <n v="34.32"/>
    <n v="10.38"/>
    <n v="23.939999999999998"/>
    <n v="23.86"/>
    <x v="53"/>
    <n v="7.9999999999998295E-2"/>
    <n v="1"/>
    <s v="OK"/>
    <s v="SRIKANT"/>
    <x v="17"/>
    <m/>
  </r>
  <r>
    <n v="522"/>
    <s v="45440OD34S26681"/>
    <x v="52"/>
    <x v="1266"/>
    <n v="312214"/>
    <n v="7892"/>
    <x v="1"/>
    <n v="53.44"/>
    <n v="17.12"/>
    <n v="36.319999999999993"/>
    <n v="36.04"/>
    <x v="53"/>
    <n v="0.27999999999999403"/>
    <n v="1"/>
    <s v="OK"/>
    <s v="SRIKANT"/>
    <x v="32"/>
    <m/>
  </r>
  <r>
    <n v="523"/>
    <s v="45440OD34S61391"/>
    <x v="52"/>
    <x v="1267"/>
    <n v="312214"/>
    <n v="7900"/>
    <x v="16"/>
    <n v="55.42"/>
    <n v="17.46"/>
    <n v="37.96"/>
    <n v="37.56"/>
    <x v="53"/>
    <n v="0.39999999999999858"/>
    <n v="1"/>
    <s v="OK"/>
    <s v="SRIKANT"/>
    <x v="13"/>
    <m/>
  </r>
  <r>
    <n v="524"/>
    <s v="45440OD04Q41371"/>
    <x v="52"/>
    <x v="1268"/>
    <n v="312214"/>
    <n v="7899"/>
    <x v="19"/>
    <n v="35.119999999999997"/>
    <n v="10.34"/>
    <n v="24.779999999999998"/>
    <n v="24.48"/>
    <x v="53"/>
    <n v="0.29999999999999716"/>
    <n v="1"/>
    <s v="OK"/>
    <s v="SRIKANT"/>
    <x v="19"/>
    <m/>
  </r>
  <r>
    <n v="525"/>
    <s v="45440OD04Q41781"/>
    <x v="52"/>
    <x v="1269"/>
    <n v="312214"/>
    <n v="7907"/>
    <x v="7"/>
    <n v="53.4"/>
    <n v="17.28"/>
    <n v="36.119999999999997"/>
    <n v="35.82"/>
    <x v="53"/>
    <n v="0.29999999999999716"/>
    <n v="1"/>
    <s v="OK"/>
    <s v="SRIKANT"/>
    <x v="7"/>
    <m/>
  </r>
  <r>
    <n v="526"/>
    <s v="45440OD34S65081"/>
    <x v="52"/>
    <x v="1270"/>
    <n v="312214"/>
    <n v="7904"/>
    <x v="20"/>
    <n v="55.9"/>
    <n v="17.32"/>
    <n v="38.58"/>
    <n v="38.22"/>
    <x v="53"/>
    <n v="0.35999999999999943"/>
    <n v="1"/>
    <s v="OK"/>
    <s v="SRIKANT"/>
    <x v="23"/>
    <m/>
  </r>
  <r>
    <n v="527"/>
    <s v="45440OD04Q41391"/>
    <x v="52"/>
    <x v="1271"/>
    <n v="312214"/>
    <n v="7911"/>
    <x v="12"/>
    <n v="53.98"/>
    <n v="17.54"/>
    <n v="36.44"/>
    <n v="35.979999999999997"/>
    <x v="53"/>
    <n v="0.46000000000000085"/>
    <n v="1"/>
    <s v="OK"/>
    <s v="SRIKANT"/>
    <x v="2"/>
    <m/>
  </r>
  <r>
    <n v="528"/>
    <s v="45440OD34S26661"/>
    <x v="52"/>
    <x v="1272"/>
    <n v="312214"/>
    <n v="7920"/>
    <x v="14"/>
    <n v="53.38"/>
    <n v="17.52"/>
    <n v="35.86"/>
    <n v="34.86"/>
    <x v="53"/>
    <n v="1"/>
    <n v="1"/>
    <s v="OK"/>
    <s v="SRIKANT"/>
    <x v="30"/>
    <m/>
  </r>
  <r>
    <n v="529"/>
    <s v="45440OD34S26271"/>
    <x v="52"/>
    <x v="1273"/>
    <n v="312214"/>
    <n v="7921"/>
    <x v="18"/>
    <n v="51.22"/>
    <n v="17.04"/>
    <n v="34.18"/>
    <n v="33.700000000000003"/>
    <x v="53"/>
    <n v="0.47999999999999687"/>
    <n v="1"/>
    <s v="OK"/>
    <s v="SRIKANT"/>
    <x v="27"/>
    <m/>
  </r>
  <r>
    <n v="530"/>
    <s v="45440OD04Q67611"/>
    <x v="52"/>
    <x v="1274"/>
    <n v="312214"/>
    <n v="7928"/>
    <x v="10"/>
    <n v="52.84"/>
    <n v="17.78"/>
    <n v="35.06"/>
    <n v="34.54"/>
    <x v="53"/>
    <n v="0.52000000000000313"/>
    <n v="1"/>
    <s v="OK"/>
    <s v="SRIKANT"/>
    <x v="8"/>
    <m/>
  </r>
  <r>
    <n v="531"/>
    <s v="45440OD04Q41182"/>
    <x v="52"/>
    <x v="1275"/>
    <n v="312214"/>
    <n v="7952"/>
    <x v="8"/>
    <n v="54.8"/>
    <n v="16.84"/>
    <n v="37.959999999999994"/>
    <n v="37.36"/>
    <x v="53"/>
    <n v="0.59999999999999432"/>
    <n v="2"/>
    <s v="OK"/>
    <s v="SRIKANT"/>
    <x v="5"/>
    <m/>
  </r>
  <r>
    <n v="532"/>
    <s v="45440OD04Q41232"/>
    <x v="52"/>
    <x v="1276"/>
    <n v="312214"/>
    <n v="7960"/>
    <x v="6"/>
    <n v="55.78"/>
    <n v="17.28"/>
    <n v="38.5"/>
    <n v="38.020000000000003"/>
    <x v="53"/>
    <n v="0.47999999999999687"/>
    <n v="2"/>
    <s v="OK"/>
    <s v="SRIKANT"/>
    <x v="6"/>
    <m/>
  </r>
  <r>
    <n v="533"/>
    <s v="45440OD34S61372"/>
    <x v="52"/>
    <x v="1277"/>
    <n v="312214"/>
    <n v="7964"/>
    <x v="9"/>
    <n v="55.04"/>
    <n v="17.54"/>
    <n v="37.5"/>
    <n v="37.04"/>
    <x v="53"/>
    <n v="0.46000000000000085"/>
    <n v="2"/>
    <s v="OK"/>
    <s v="SRIKANT"/>
    <x v="3"/>
    <m/>
  </r>
  <r>
    <n v="534"/>
    <s v="45440OD34S26152"/>
    <x v="52"/>
    <x v="1278"/>
    <n v="312214"/>
    <n v="7967"/>
    <x v="11"/>
    <n v="54.32"/>
    <n v="17.22"/>
    <n v="37.1"/>
    <n v="36.6"/>
    <x v="53"/>
    <n v="0.5"/>
    <n v="2"/>
    <s v="OK"/>
    <s v="SRIKANT"/>
    <x v="15"/>
    <m/>
  </r>
  <r>
    <n v="535"/>
    <s v="45440OD04Q41282"/>
    <x v="52"/>
    <x v="1279"/>
    <n v="312214"/>
    <n v="7981"/>
    <x v="15"/>
    <n v="34.799999999999997"/>
    <n v="10.32"/>
    <n v="24.479999999999997"/>
    <n v="24.18"/>
    <x v="53"/>
    <n v="0.29999999999999716"/>
    <n v="2"/>
    <s v="OK"/>
    <s v="SRIKANT"/>
    <x v="17"/>
    <m/>
  </r>
  <r>
    <n v="536"/>
    <s v="45440OD04Q41701"/>
    <x v="52"/>
    <x v="1280"/>
    <n v="312214"/>
    <n v="7988"/>
    <x v="13"/>
    <n v="33.1"/>
    <n v="10.119999999999999"/>
    <n v="22.980000000000004"/>
    <n v="22.62"/>
    <x v="53"/>
    <n v="0.36000000000000298"/>
    <n v="1"/>
    <s v="OK"/>
    <s v="SRIKANT"/>
    <x v="12"/>
    <m/>
  </r>
  <r>
    <n v="537"/>
    <s v="45440OD04Q41782"/>
    <x v="52"/>
    <x v="1281"/>
    <n v="312214"/>
    <n v="8005"/>
    <x v="7"/>
    <n v="51.78"/>
    <n v="17.239999999999998"/>
    <n v="34.540000000000006"/>
    <n v="33.92"/>
    <x v="53"/>
    <n v="0.62000000000000455"/>
    <n v="2"/>
    <s v="OK"/>
    <s v="SRIKANT"/>
    <x v="7"/>
    <m/>
  </r>
  <r>
    <n v="538"/>
    <s v="45440OD34S65082"/>
    <x v="52"/>
    <x v="1282"/>
    <n v="312214"/>
    <n v="8022"/>
    <x v="20"/>
    <n v="56.64"/>
    <n v="17.28"/>
    <n v="39.36"/>
    <n v="38.96"/>
    <x v="53"/>
    <n v="0.39999999999999858"/>
    <n v="2"/>
    <s v="OK"/>
    <s v="SRIKANT"/>
    <x v="23"/>
    <m/>
  </r>
  <r>
    <n v="539"/>
    <s v="45440OD34S61392"/>
    <x v="52"/>
    <x v="1283"/>
    <n v="312214"/>
    <n v="8024"/>
    <x v="16"/>
    <n v="55.32"/>
    <n v="17.440000000000001"/>
    <n v="37.879999999999995"/>
    <n v="37.44"/>
    <x v="53"/>
    <n v="0.43999999999999773"/>
    <n v="2"/>
    <s v="OK"/>
    <s v="SRIKANT"/>
    <x v="9"/>
    <m/>
  </r>
  <r>
    <n v="540"/>
    <s v="45440OD34S26682"/>
    <x v="52"/>
    <x v="1284"/>
    <n v="312214"/>
    <n v="8025"/>
    <x v="1"/>
    <n v="53.86"/>
    <n v="17.059999999999999"/>
    <n v="36.799999999999997"/>
    <n v="36.36"/>
    <x v="53"/>
    <n v="0.43999999999999773"/>
    <n v="2"/>
    <s v="OK"/>
    <s v="SRIKANT"/>
    <x v="32"/>
    <m/>
  </r>
  <r>
    <n v="541"/>
    <s v="45440OD04Q41372"/>
    <x v="52"/>
    <x v="1285"/>
    <n v="312214"/>
    <n v="8023"/>
    <x v="19"/>
    <n v="32.54"/>
    <n v="10.34"/>
    <n v="22.2"/>
    <n v="22.2"/>
    <x v="53"/>
    <n v="0"/>
    <n v="2"/>
    <s v="OK"/>
    <s v="SRIKANT"/>
    <x v="19"/>
    <m/>
  </r>
  <r>
    <n v="542"/>
    <s v="45440OD04Q41392"/>
    <x v="52"/>
    <x v="1286"/>
    <n v="312214"/>
    <n v="8030"/>
    <x v="12"/>
    <n v="54.24"/>
    <n v="17.46"/>
    <n v="36.78"/>
    <n v="36.32"/>
    <x v="53"/>
    <n v="0.46000000000000085"/>
    <n v="2"/>
    <s v="OK"/>
    <s v="SRIKANT"/>
    <x v="2"/>
    <m/>
  </r>
  <r>
    <n v="543"/>
    <s v="45440OD34S26662"/>
    <x v="52"/>
    <x v="1287"/>
    <n v="312214"/>
    <n v="8028"/>
    <x v="14"/>
    <n v="53.76"/>
    <n v="17.5"/>
    <n v="36.26"/>
    <n v="35.299999999999997"/>
    <x v="53"/>
    <n v="0.96000000000000085"/>
    <n v="2"/>
    <s v="OK"/>
    <s v="SRIKANT"/>
    <x v="30"/>
    <m/>
  </r>
  <r>
    <n v="544"/>
    <s v="45440OD34S26272"/>
    <x v="52"/>
    <x v="1288"/>
    <n v="312214"/>
    <n v="8031"/>
    <x v="18"/>
    <n v="53.22"/>
    <n v="17.02"/>
    <n v="36.200000000000003"/>
    <n v="35.840000000000003"/>
    <x v="53"/>
    <n v="0.35999999999999943"/>
    <n v="2"/>
    <s v="OK"/>
    <s v="SRIKANT"/>
    <x v="27"/>
    <m/>
  </r>
  <r>
    <n v="545"/>
    <s v="45441OD04Q41181"/>
    <x v="53"/>
    <x v="1289"/>
    <n v="312214"/>
    <n v="8055"/>
    <x v="8"/>
    <n v="53.1"/>
    <n v="16.86"/>
    <n v="36.24"/>
    <n v="35.9"/>
    <x v="54"/>
    <n v="0.34000000000000341"/>
    <n v="1"/>
    <s v="OK"/>
    <s v="SRIKANT"/>
    <x v="5"/>
    <n v="217"/>
  </r>
  <r>
    <n v="546"/>
    <s v="45441OD04Q41281"/>
    <x v="53"/>
    <x v="1290"/>
    <n v="312214"/>
    <n v="8056"/>
    <x v="15"/>
    <n v="31.46"/>
    <n v="10.36"/>
    <n v="21.1"/>
    <n v="20.92"/>
    <x v="54"/>
    <n v="0.17999999999999972"/>
    <n v="1"/>
    <s v="OK"/>
    <s v="SRIKANT"/>
    <x v="29"/>
    <m/>
  </r>
  <r>
    <n v="547"/>
    <s v="45441OD04Q41701"/>
    <x v="53"/>
    <x v="1291"/>
    <n v="312214"/>
    <n v="8078"/>
    <x v="13"/>
    <n v="33.840000000000003"/>
    <n v="10.28"/>
    <n v="23.560000000000002"/>
    <n v="23.34"/>
    <x v="54"/>
    <n v="0.22000000000000242"/>
    <n v="1"/>
    <s v="OK"/>
    <s v="SRIKANT"/>
    <x v="4"/>
    <n v="265"/>
  </r>
  <r>
    <n v="548"/>
    <s v="45441OD04Q41371"/>
    <x v="53"/>
    <x v="1292"/>
    <n v="312214"/>
    <n v="8071"/>
    <x v="19"/>
    <n v="33.92"/>
    <n v="10.32"/>
    <n v="23.6"/>
    <n v="23.6"/>
    <x v="54"/>
    <n v="0"/>
    <n v="1"/>
    <s v="OK"/>
    <s v="SRIKANT"/>
    <x v="22"/>
    <n v="246"/>
  </r>
  <r>
    <n v="549"/>
    <s v="45441OD04Q41231"/>
    <x v="53"/>
    <x v="1293"/>
    <n v="312214"/>
    <n v="8075"/>
    <x v="6"/>
    <n v="54.78"/>
    <n v="17.260000000000002"/>
    <n v="37.519999999999996"/>
    <n v="37.520000000000003"/>
    <x v="54"/>
    <n v="0"/>
    <n v="1"/>
    <s v="OK"/>
    <s v="SRIKANT"/>
    <x v="6"/>
    <m/>
  </r>
  <r>
    <n v="550"/>
    <s v="45441OD34S61371"/>
    <x v="53"/>
    <x v="1294"/>
    <n v="312214"/>
    <n v="8082"/>
    <x v="9"/>
    <n v="52.6"/>
    <n v="17.52"/>
    <n v="35.08"/>
    <n v="34.5"/>
    <x v="54"/>
    <n v="0.57999999999999829"/>
    <n v="1"/>
    <s v="OK"/>
    <s v="SRIKANT"/>
    <x v="3"/>
    <n v="214"/>
  </r>
  <r>
    <n v="551"/>
    <s v="45441OD34S26681"/>
    <x v="53"/>
    <x v="1295"/>
    <n v="312214"/>
    <n v="8081"/>
    <x v="1"/>
    <n v="55.58"/>
    <n v="17.079999999999998"/>
    <n v="38.5"/>
    <n v="37.76"/>
    <x v="54"/>
    <n v="0.74000000000000199"/>
    <n v="1"/>
    <s v="OK"/>
    <s v="SRIKANT"/>
    <x v="32"/>
    <m/>
  </r>
  <r>
    <n v="552"/>
    <s v="45441OD04Q41391"/>
    <x v="53"/>
    <x v="1296"/>
    <n v="312214"/>
    <n v="8103"/>
    <x v="12"/>
    <n v="56.4"/>
    <n v="17.399999999999999"/>
    <n v="39"/>
    <n v="38.44"/>
    <x v="54"/>
    <n v="0.56000000000000227"/>
    <n v="1"/>
    <s v="OK"/>
    <s v="SRIKANT"/>
    <x v="26"/>
    <n v="234"/>
  </r>
  <r>
    <n v="553"/>
    <s v="45441OD34S26151"/>
    <x v="53"/>
    <x v="1297"/>
    <n v="312214"/>
    <n v="8112"/>
    <x v="11"/>
    <n v="56.4"/>
    <n v="17.2"/>
    <n v="39.200000000000003"/>
    <n v="38.78"/>
    <x v="54"/>
    <n v="0.42000000000000171"/>
    <n v="1"/>
    <s v="OK"/>
    <s v="SRIKANT"/>
    <x v="15"/>
    <m/>
  </r>
  <r>
    <n v="554"/>
    <s v="45441OD34S61391"/>
    <x v="53"/>
    <x v="1298"/>
    <n v="312214"/>
    <n v="8109"/>
    <x v="16"/>
    <n v="55.72"/>
    <n v="17.399999999999999"/>
    <n v="38.32"/>
    <n v="37.96"/>
    <x v="54"/>
    <n v="0.35999999999999943"/>
    <n v="1"/>
    <s v="OK"/>
    <s v="SRIKANT"/>
    <x v="13"/>
    <m/>
  </r>
  <r>
    <n v="555"/>
    <s v="45441OD04Q67611"/>
    <x v="53"/>
    <x v="1299"/>
    <n v="312214"/>
    <n v="8116"/>
    <x v="10"/>
    <n v="55.1"/>
    <n v="17.8"/>
    <n v="37.299999999999997"/>
    <n v="36.92"/>
    <x v="54"/>
    <n v="0.37999999999999545"/>
    <n v="1"/>
    <s v="OK"/>
    <s v="SRIKANT"/>
    <x v="8"/>
    <m/>
  </r>
  <r>
    <n v="556"/>
    <s v="45441OD34S26661"/>
    <x v="53"/>
    <x v="1300"/>
    <n v="312214"/>
    <n v="8121"/>
    <x v="14"/>
    <n v="51.04"/>
    <n v="17.46"/>
    <n v="33.58"/>
    <n v="33.06"/>
    <x v="54"/>
    <n v="0.51999999999999602"/>
    <n v="1"/>
    <s v="OK"/>
    <s v="SRIKANT"/>
    <x v="16"/>
    <m/>
  </r>
  <r>
    <n v="557"/>
    <s v="45441OD04Q41781"/>
    <x v="53"/>
    <x v="1301"/>
    <n v="312214"/>
    <n v="8127"/>
    <x v="7"/>
    <n v="53.24"/>
    <n v="17.2"/>
    <n v="36.040000000000006"/>
    <n v="35.5"/>
    <x v="54"/>
    <n v="0.54000000000000625"/>
    <n v="1"/>
    <s v="OK"/>
    <s v="SRIKANT"/>
    <x v="23"/>
    <m/>
  </r>
  <r>
    <n v="558"/>
    <s v="45441OD34S65081"/>
    <x v="53"/>
    <x v="1302"/>
    <n v="312214"/>
    <n v="8128"/>
    <x v="20"/>
    <n v="56.3"/>
    <n v="17.28"/>
    <n v="39.019999999999996"/>
    <n v="38.32"/>
    <x v="54"/>
    <n v="0.69999999999999574"/>
    <n v="1"/>
    <s v="OK"/>
    <s v="SRIKANT"/>
    <x v="31"/>
    <n v="198"/>
  </r>
  <r>
    <n v="559"/>
    <s v="45441OD34S26271"/>
    <x v="53"/>
    <x v="1303"/>
    <n v="312214"/>
    <n v="8130"/>
    <x v="18"/>
    <n v="52.58"/>
    <n v="17"/>
    <n v="35.58"/>
    <n v="35.26"/>
    <x v="54"/>
    <n v="0.32000000000000028"/>
    <n v="1"/>
    <s v="OK"/>
    <s v="SRIKANT"/>
    <x v="27"/>
    <m/>
  </r>
  <r>
    <n v="560"/>
    <s v="45441OD04Q41182"/>
    <x v="53"/>
    <x v="1304"/>
    <n v="312214"/>
    <n v="8143"/>
    <x v="8"/>
    <n v="53.02"/>
    <n v="16.98"/>
    <n v="36.040000000000006"/>
    <n v="35.619999999999997"/>
    <x v="54"/>
    <n v="0.42000000000000881"/>
    <n v="2"/>
    <s v="OK"/>
    <s v="SRIKANT"/>
    <x v="5"/>
    <m/>
  </r>
  <r>
    <n v="561"/>
    <s v="45441OD04Q41282"/>
    <x v="53"/>
    <x v="1305"/>
    <n v="312214"/>
    <n v="8146"/>
    <x v="15"/>
    <n v="35.200000000000003"/>
    <n v="10.32"/>
    <n v="24.880000000000003"/>
    <n v="24.74"/>
    <x v="54"/>
    <n v="0.14000000000000412"/>
    <n v="2"/>
    <s v="OK"/>
    <s v="SRIKANT"/>
    <x v="29"/>
    <m/>
  </r>
  <r>
    <n v="562"/>
    <s v="45441OD04Q41372"/>
    <x v="53"/>
    <x v="1306"/>
    <n v="312214"/>
    <n v="8160"/>
    <x v="19"/>
    <n v="34.6"/>
    <n v="10.44"/>
    <n v="24.160000000000004"/>
    <n v="23.94"/>
    <x v="54"/>
    <n v="0.22000000000000242"/>
    <n v="2"/>
    <s v="OK"/>
    <s v="SRIKANT"/>
    <x v="22"/>
    <m/>
  </r>
  <r>
    <n v="563"/>
    <s v="45441OD04Q41232"/>
    <x v="53"/>
    <x v="1307"/>
    <n v="312214"/>
    <n v="8175"/>
    <x v="6"/>
    <n v="55.22"/>
    <n v="17.2"/>
    <n v="38.019999999999996"/>
    <n v="38.020000000000003"/>
    <x v="54"/>
    <n v="0"/>
    <n v="2"/>
    <s v="OK"/>
    <s v="SRIKANT"/>
    <x v="6"/>
    <n v="207"/>
  </r>
  <r>
    <n v="564"/>
    <s v="45441OD04Q41702"/>
    <x v="53"/>
    <x v="1308"/>
    <n v="312214"/>
    <n v="8176"/>
    <x v="13"/>
    <n v="34.42"/>
    <n v="10.36"/>
    <n v="24.060000000000002"/>
    <n v="24.06"/>
    <x v="54"/>
    <n v="0"/>
    <n v="2"/>
    <s v="OK"/>
    <s v="SRIKANT"/>
    <x v="4"/>
    <m/>
  </r>
  <r>
    <n v="565"/>
    <s v="45441OD04Q41392"/>
    <x v="53"/>
    <x v="1309"/>
    <n v="312214"/>
    <n v="8179"/>
    <x v="12"/>
    <n v="53.12"/>
    <n v="17.579999999999998"/>
    <n v="35.54"/>
    <n v="34.479999999999997"/>
    <x v="54"/>
    <n v="1.0600000000000023"/>
    <n v="2"/>
    <s v="OK"/>
    <s v="SRIKANT"/>
    <x v="26"/>
    <m/>
  </r>
  <r>
    <n v="566"/>
    <s v="45441OD34S26682"/>
    <x v="53"/>
    <x v="1310"/>
    <n v="312214"/>
    <n v="8182"/>
    <x v="1"/>
    <n v="50.9"/>
    <n v="17.04"/>
    <n v="33.86"/>
    <n v="33.36"/>
    <x v="54"/>
    <n v="0.5"/>
    <n v="2"/>
    <s v="OK"/>
    <s v="SRIKANT"/>
    <x v="32"/>
    <m/>
  </r>
  <r>
    <n v="567"/>
    <s v="45441OD34S61372"/>
    <x v="53"/>
    <x v="1311"/>
    <n v="312214"/>
    <n v="8180"/>
    <x v="9"/>
    <n v="54.42"/>
    <n v="17.68"/>
    <n v="36.74"/>
    <n v="36.340000000000003"/>
    <x v="54"/>
    <n v="0.39999999999999858"/>
    <n v="2"/>
    <s v="OK"/>
    <s v="SRIKANT"/>
    <x v="3"/>
    <m/>
  </r>
  <r>
    <n v="568"/>
    <s v="45442OD04Q41281"/>
    <x v="54"/>
    <x v="1312"/>
    <n v="312214"/>
    <n v="8201"/>
    <x v="15"/>
    <n v="34.619999999999997"/>
    <n v="10.32"/>
    <n v="24.299999999999997"/>
    <n v="23.32"/>
    <x v="55"/>
    <n v="0.97999999999999687"/>
    <n v="1"/>
    <s v="OK"/>
    <s v="SRIKANT"/>
    <x v="24"/>
    <n v="166"/>
  </r>
  <r>
    <n v="569"/>
    <s v="45442OD04Q41551"/>
    <x v="54"/>
    <x v="1313"/>
    <n v="312214"/>
    <n v="8202"/>
    <x v="2"/>
    <n v="53.72"/>
    <n v="17.32"/>
    <n v="36.4"/>
    <n v="36.340000000000003"/>
    <x v="55"/>
    <n v="5.9999999999995168E-2"/>
    <n v="1"/>
    <s v="OK"/>
    <s v="SRIKANT"/>
    <x v="28"/>
    <m/>
  </r>
  <r>
    <n v="570"/>
    <s v="45442OD34S65081"/>
    <x v="54"/>
    <x v="1314"/>
    <n v="312214"/>
    <n v="8204"/>
    <x v="20"/>
    <n v="51.4"/>
    <n v="17.38"/>
    <n v="34.019999999999996"/>
    <n v="34.020000000000003"/>
    <x v="55"/>
    <n v="0"/>
    <n v="1"/>
    <s v="OK"/>
    <s v="SRIKANT"/>
    <x v="5"/>
    <m/>
  </r>
  <r>
    <n v="571"/>
    <s v="45442OD34S26681"/>
    <x v="54"/>
    <x v="1315"/>
    <n v="312214"/>
    <n v="8218"/>
    <x v="1"/>
    <n v="53.8"/>
    <n v="17.059999999999999"/>
    <n v="36.739999999999995"/>
    <n v="36.4"/>
    <x v="55"/>
    <n v="0.33999999999999631"/>
    <n v="1"/>
    <s v="OK"/>
    <s v="SRIKANT"/>
    <x v="32"/>
    <m/>
  </r>
  <r>
    <n v="572"/>
    <s v="45442OD04Q41371"/>
    <x v="54"/>
    <x v="1316"/>
    <n v="312214"/>
    <n v="8229"/>
    <x v="19"/>
    <n v="34.799999999999997"/>
    <n v="10.44"/>
    <n v="24.36"/>
    <n v="23.92"/>
    <x v="55"/>
    <n v="0.43999999999999773"/>
    <n v="1"/>
    <s v="OK"/>
    <s v="SRIKANT"/>
    <x v="19"/>
    <m/>
  </r>
  <r>
    <n v="573"/>
    <s v="45442OD04Q41781"/>
    <x v="54"/>
    <x v="1317"/>
    <n v="312214"/>
    <n v="8237"/>
    <x v="7"/>
    <n v="54.22"/>
    <n v="17.2"/>
    <n v="37.019999999999996"/>
    <n v="37.020000000000003"/>
    <x v="55"/>
    <n v="0"/>
    <n v="1"/>
    <s v="OK"/>
    <s v="SRIKANT"/>
    <x v="7"/>
    <m/>
  </r>
  <r>
    <n v="574"/>
    <s v="45442OD34S61371"/>
    <x v="54"/>
    <x v="1318"/>
    <n v="312214"/>
    <n v="8235"/>
    <x v="9"/>
    <n v="53.26"/>
    <n v="17.66"/>
    <n v="35.599999999999994"/>
    <n v="35.6"/>
    <x v="55"/>
    <n v="0"/>
    <n v="1"/>
    <s v="OK"/>
    <s v="SRIKANT"/>
    <x v="3"/>
    <m/>
  </r>
  <r>
    <n v="575"/>
    <s v="45442OD04Q41181"/>
    <x v="54"/>
    <x v="1319"/>
    <n v="312214"/>
    <n v="8241"/>
    <x v="8"/>
    <n v="53.02"/>
    <n v="16.98"/>
    <n v="36.040000000000006"/>
    <n v="35.840000000000003"/>
    <x v="55"/>
    <n v="0.20000000000000284"/>
    <n v="1"/>
    <s v="OK"/>
    <s v="SRIKANT"/>
    <x v="26"/>
    <m/>
  </r>
  <r>
    <n v="576"/>
    <s v="45442OD04Q67611"/>
    <x v="54"/>
    <x v="1320"/>
    <n v="312214"/>
    <n v="8244"/>
    <x v="10"/>
    <n v="54.12"/>
    <n v="17.8"/>
    <n v="36.319999999999993"/>
    <n v="36.32"/>
    <x v="55"/>
    <n v="0"/>
    <n v="1"/>
    <s v="OK"/>
    <s v="SRIKANT"/>
    <x v="8"/>
    <m/>
  </r>
  <r>
    <n v="577"/>
    <s v="45442OD34S26661"/>
    <x v="54"/>
    <x v="1321"/>
    <n v="312214"/>
    <n v="8243"/>
    <x v="14"/>
    <n v="52.86"/>
    <n v="17.5"/>
    <n v="35.36"/>
    <n v="35.36"/>
    <x v="55"/>
    <n v="0"/>
    <n v="1"/>
    <s v="OK"/>
    <s v="SRIKANT"/>
    <x v="16"/>
    <m/>
  </r>
  <r>
    <n v="578"/>
    <s v="45442OD34S26151"/>
    <x v="54"/>
    <x v="1322"/>
    <n v="312214"/>
    <n v="8250"/>
    <x v="11"/>
    <n v="53.26"/>
    <n v="17.239999999999998"/>
    <n v="36.019999999999996"/>
    <n v="36"/>
    <x v="55"/>
    <n v="1.9999999999996021E-2"/>
    <n v="1"/>
    <s v="OK"/>
    <s v="SRIKANT"/>
    <x v="15"/>
    <m/>
  </r>
  <r>
    <n v="579"/>
    <s v="45442OD34S26271"/>
    <x v="54"/>
    <x v="1323"/>
    <n v="312214"/>
    <n v="8256"/>
    <x v="18"/>
    <n v="53.7"/>
    <n v="16.940000000000001"/>
    <n v="36.760000000000005"/>
    <n v="36.24"/>
    <x v="55"/>
    <n v="0.52000000000000313"/>
    <n v="1"/>
    <s v="OK"/>
    <s v="SRIKANT"/>
    <x v="27"/>
    <m/>
  </r>
  <r>
    <n v="580"/>
    <s v="45442OD04Q41701"/>
    <x v="54"/>
    <x v="1324"/>
    <n v="312214"/>
    <n v="8262"/>
    <x v="13"/>
    <n v="32.64"/>
    <n v="10.32"/>
    <n v="22.32"/>
    <n v="22.14"/>
    <x v="55"/>
    <n v="0.17999999999999972"/>
    <n v="1"/>
    <s v="OK"/>
    <s v="SRIKANT"/>
    <x v="12"/>
    <m/>
  </r>
  <r>
    <n v="581"/>
    <s v="45442OD34S61391"/>
    <x v="54"/>
    <x v="1325"/>
    <n v="312214"/>
    <n v="8260"/>
    <x v="16"/>
    <n v="54.9"/>
    <n v="17.420000000000002"/>
    <n v="37.479999999999997"/>
    <n v="35.94"/>
    <x v="55"/>
    <n v="1.5399999999999991"/>
    <n v="1"/>
    <s v="OK"/>
    <s v="SRIKANT"/>
    <x v="13"/>
    <n v="203"/>
  </r>
  <r>
    <n v="582"/>
    <s v="45442OD04Q41391"/>
    <x v="54"/>
    <x v="1326"/>
    <n v="312214"/>
    <n v="8263"/>
    <x v="12"/>
    <n v="53.42"/>
    <n v="17.559999999999999"/>
    <n v="35.86"/>
    <n v="34.56"/>
    <x v="55"/>
    <n v="1.2999999999999972"/>
    <n v="1"/>
    <s v="OK"/>
    <s v="SRIKANT"/>
    <x v="20"/>
    <m/>
  </r>
  <r>
    <n v="583"/>
    <s v="45442OD04Q41231"/>
    <x v="54"/>
    <x v="1327"/>
    <n v="312214"/>
    <n v="8299"/>
    <x v="6"/>
    <n v="53.66"/>
    <n v="17.399999999999999"/>
    <n v="36.26"/>
    <n v="36.18"/>
    <x v="55"/>
    <n v="7.9999999999998295E-2"/>
    <n v="1"/>
    <s v="OK"/>
    <s v="SRIKANT"/>
    <x v="6"/>
    <m/>
  </r>
  <r>
    <n v="584"/>
    <s v="45442OD04Q41552"/>
    <x v="54"/>
    <x v="1328"/>
    <n v="312214"/>
    <n v="8303"/>
    <x v="2"/>
    <n v="51.72"/>
    <n v="17.36"/>
    <n v="34.36"/>
    <n v="34.020000000000003"/>
    <x v="55"/>
    <n v="0.33999999999999631"/>
    <n v="2"/>
    <s v="OK"/>
    <s v="SRIKANT"/>
    <x v="28"/>
    <m/>
  </r>
  <r>
    <n v="585"/>
    <s v="45442OD04Q41282"/>
    <x v="54"/>
    <x v="1329"/>
    <n v="312214"/>
    <n v="8308"/>
    <x v="15"/>
    <n v="35.1"/>
    <n v="10.5"/>
    <n v="24.6"/>
    <n v="24.12"/>
    <x v="55"/>
    <n v="0.48000000000000043"/>
    <n v="2"/>
    <s v="OK"/>
    <s v="SRIKANT"/>
    <x v="24"/>
    <m/>
  </r>
  <r>
    <n v="586"/>
    <s v="45442OD34S65082"/>
    <x v="54"/>
    <x v="1330"/>
    <n v="312214"/>
    <n v="8321"/>
    <x v="20"/>
    <n v="53.92"/>
    <n v="17.38"/>
    <n v="36.540000000000006"/>
    <n v="36.54"/>
    <x v="55"/>
    <n v="0"/>
    <n v="2"/>
    <s v="OK"/>
    <s v="SRIKANT"/>
    <x v="5"/>
    <m/>
  </r>
  <r>
    <n v="587"/>
    <s v="45442OD34S26682"/>
    <x v="54"/>
    <x v="1331"/>
    <n v="312214"/>
    <n v="8336"/>
    <x v="1"/>
    <n v="52.88"/>
    <n v="17"/>
    <n v="35.880000000000003"/>
    <n v="35.880000000000003"/>
    <x v="55"/>
    <n v="0"/>
    <n v="2"/>
    <s v="OK"/>
    <s v="SRIKANT"/>
    <x v="32"/>
    <m/>
  </r>
  <r>
    <n v="588"/>
    <s v="45442OD04Q41372"/>
    <x v="54"/>
    <x v="1332"/>
    <n v="312214"/>
    <n v="8340"/>
    <x v="19"/>
    <n v="33.68"/>
    <n v="10.48"/>
    <n v="23.2"/>
    <n v="23.2"/>
    <x v="56"/>
    <n v="0"/>
    <n v="2"/>
    <s v="OK"/>
    <s v="SRIKANT"/>
    <x v="19"/>
    <m/>
  </r>
  <r>
    <n v="589"/>
    <s v="45442OD04Q41782"/>
    <x v="54"/>
    <x v="1333"/>
    <n v="312214"/>
    <n v="8342"/>
    <x v="7"/>
    <n v="52.44"/>
    <n v="17.18"/>
    <n v="35.26"/>
    <n v="35.26"/>
    <x v="56"/>
    <n v="0"/>
    <n v="2"/>
    <s v="OK"/>
    <s v="SRIKANT"/>
    <x v="7"/>
    <m/>
  </r>
  <r>
    <n v="590"/>
    <s v="45442OD04Q67612"/>
    <x v="54"/>
    <x v="1334"/>
    <n v="312214"/>
    <n v="8344"/>
    <x v="10"/>
    <n v="54.74"/>
    <n v="17.8"/>
    <n v="36.94"/>
    <n v="36.159999999999997"/>
    <x v="56"/>
    <n v="0.78000000000000114"/>
    <n v="2"/>
    <s v="OK"/>
    <s v="SRIKANT"/>
    <x v="8"/>
    <m/>
  </r>
  <r>
    <n v="591"/>
    <s v="45442OD34S61372"/>
    <x v="54"/>
    <x v="1335"/>
    <n v="312214"/>
    <n v="8345"/>
    <x v="9"/>
    <n v="55.1"/>
    <n v="17.64"/>
    <n v="37.46"/>
    <n v="37.119999999999997"/>
    <x v="56"/>
    <n v="0.34000000000000341"/>
    <n v="2"/>
    <s v="OK"/>
    <s v="SRIKANT"/>
    <x v="3"/>
    <m/>
  </r>
  <r>
    <n v="592"/>
    <s v="45442OD04Q41182"/>
    <x v="54"/>
    <x v="1336"/>
    <n v="312214"/>
    <n v="8346"/>
    <x v="8"/>
    <n v="55.08"/>
    <n v="16.98"/>
    <n v="38.099999999999994"/>
    <n v="37.96"/>
    <x v="56"/>
    <n v="0.13999999999999346"/>
    <n v="2"/>
    <s v="OK"/>
    <s v="SRIKANT"/>
    <x v="26"/>
    <m/>
  </r>
  <r>
    <n v="593"/>
    <s v="45442OD34S26662"/>
    <x v="54"/>
    <x v="1337"/>
    <n v="312214"/>
    <n v="8353"/>
    <x v="14"/>
    <n v="54.66"/>
    <n v="17.420000000000002"/>
    <n v="37.239999999999995"/>
    <n v="37.24"/>
    <x v="56"/>
    <n v="0"/>
    <n v="2"/>
    <s v="OK"/>
    <s v="SRIKANT"/>
    <x v="16"/>
    <m/>
  </r>
  <r>
    <n v="594"/>
    <s v="45443OD04Q41281"/>
    <x v="55"/>
    <x v="1338"/>
    <n v="312214"/>
    <n v="8371"/>
    <x v="15"/>
    <n v="34.6"/>
    <n v="10.44"/>
    <n v="24.160000000000004"/>
    <n v="23.4"/>
    <x v="56"/>
    <n v="0.76000000000000512"/>
    <n v="1"/>
    <s v="OK"/>
    <s v="SRIKANT"/>
    <x v="29"/>
    <m/>
  </r>
  <r>
    <n v="595"/>
    <s v="45443OD34S65081"/>
    <x v="55"/>
    <x v="1339"/>
    <n v="312214"/>
    <n v="8374"/>
    <x v="20"/>
    <n v="55.88"/>
    <n v="17.36"/>
    <n v="38.520000000000003"/>
    <n v="38.14"/>
    <x v="56"/>
    <n v="0.38000000000000256"/>
    <n v="1"/>
    <s v="OK"/>
    <s v="SRIKANT"/>
    <x v="5"/>
    <m/>
  </r>
  <r>
    <n v="596"/>
    <s v="45443OD04Q41781"/>
    <x v="55"/>
    <x v="1340"/>
    <n v="312214"/>
    <n v="8377"/>
    <x v="7"/>
    <n v="56.14"/>
    <n v="17.2"/>
    <n v="38.94"/>
    <n v="38.18"/>
    <x v="56"/>
    <n v="0.75999999999999801"/>
    <n v="1"/>
    <s v="OK"/>
    <s v="SRIKANT"/>
    <x v="7"/>
    <m/>
  </r>
  <r>
    <n v="597"/>
    <s v="45443OD34S26681"/>
    <x v="55"/>
    <x v="1341"/>
    <n v="312214"/>
    <n v="8391"/>
    <x v="1"/>
    <n v="54.78"/>
    <n v="17.02"/>
    <n v="37.760000000000005"/>
    <n v="37.36"/>
    <x v="56"/>
    <n v="0.40000000000000568"/>
    <n v="1"/>
    <s v="OK"/>
    <s v="SRIKANT"/>
    <x v="32"/>
    <m/>
  </r>
  <r>
    <n v="598"/>
    <s v="45443OD34S26661"/>
    <x v="55"/>
    <x v="1342"/>
    <n v="312214"/>
    <n v="8386"/>
    <x v="14"/>
    <n v="55.74"/>
    <n v="17.440000000000001"/>
    <n v="38.299999999999997"/>
    <n v="38.020000000000003"/>
    <x v="56"/>
    <n v="0.27999999999999403"/>
    <n v="1"/>
    <s v="OK"/>
    <s v="SRIKANT"/>
    <x v="16"/>
    <m/>
  </r>
  <r>
    <n v="599"/>
    <s v="45443OD04Q41231"/>
    <x v="55"/>
    <x v="1343"/>
    <n v="312214"/>
    <n v="8392"/>
    <x v="6"/>
    <n v="55.5"/>
    <n v="17.420000000000002"/>
    <n v="38.08"/>
    <n v="38.08"/>
    <x v="56"/>
    <n v="0"/>
    <n v="1"/>
    <s v="OK"/>
    <s v="SRIKANT"/>
    <x v="6"/>
    <m/>
  </r>
  <r>
    <n v="600"/>
    <s v="45443OD04Q41701"/>
    <x v="55"/>
    <x v="1344"/>
    <n v="312214"/>
    <n v="8394"/>
    <x v="13"/>
    <n v="33.9"/>
    <n v="10.44"/>
    <n v="23.46"/>
    <n v="23.46"/>
    <x v="56"/>
    <n v="0"/>
    <n v="1"/>
    <s v="OK"/>
    <s v="SRIKANT"/>
    <x v="4"/>
    <m/>
  </r>
  <r>
    <n v="601"/>
    <s v="45443OD34S26151"/>
    <x v="55"/>
    <x v="1345"/>
    <n v="312214"/>
    <n v="8396"/>
    <x v="11"/>
    <n v="54.72"/>
    <n v="17.18"/>
    <n v="37.54"/>
    <n v="37.18"/>
    <x v="56"/>
    <n v="0.35999999999999943"/>
    <n v="1"/>
    <s v="OK"/>
    <s v="SRIKANT"/>
    <x v="15"/>
    <m/>
  </r>
  <r>
    <n v="602"/>
    <s v="45443OD04Q41181"/>
    <x v="55"/>
    <x v="1346"/>
    <n v="312214"/>
    <n v="8393"/>
    <x v="8"/>
    <n v="56.94"/>
    <n v="16.96"/>
    <n v="39.979999999999997"/>
    <n v="39.56"/>
    <x v="56"/>
    <n v="0.4199999999999946"/>
    <n v="1"/>
    <s v="OK"/>
    <s v="SRIKANT"/>
    <x v="26"/>
    <m/>
  </r>
  <r>
    <n v="603"/>
    <s v="45443OD04Q41371"/>
    <x v="55"/>
    <x v="1347"/>
    <n v="312214"/>
    <n v="8395"/>
    <x v="19"/>
    <n v="35.020000000000003"/>
    <n v="10.38"/>
    <n v="24.64"/>
    <n v="24.54"/>
    <x v="56"/>
    <n v="0.10000000000000142"/>
    <n v="1"/>
    <s v="OK"/>
    <s v="SRIKANT"/>
    <x v="22"/>
    <m/>
  </r>
  <r>
    <n v="604"/>
    <s v="45443OD04Q67611"/>
    <x v="55"/>
    <x v="1348"/>
    <n v="312214"/>
    <n v="8406"/>
    <x v="10"/>
    <n v="56.22"/>
    <n v="17.86"/>
    <n v="38.36"/>
    <n v="38.36"/>
    <x v="56"/>
    <n v="0"/>
    <n v="1"/>
    <s v="OK"/>
    <s v="SRIKANT"/>
    <x v="8"/>
    <m/>
  </r>
  <r>
    <n v="605"/>
    <s v="45443OD34S61371"/>
    <x v="55"/>
    <x v="1349"/>
    <n v="312214"/>
    <n v="8411"/>
    <x v="9"/>
    <n v="57.42"/>
    <n v="17.64"/>
    <n v="39.78"/>
    <n v="39.72"/>
    <x v="56"/>
    <n v="6.0000000000002274E-2"/>
    <n v="1"/>
    <s v="OK"/>
    <s v="SRIKANT"/>
    <x v="3"/>
    <m/>
  </r>
  <r>
    <n v="606"/>
    <s v="45443OD04Q41551"/>
    <x v="55"/>
    <x v="1350"/>
    <n v="312214"/>
    <n v="8407"/>
    <x v="2"/>
    <n v="56.9"/>
    <n v="17.38"/>
    <n v="39.519999999999996"/>
    <n v="38.78"/>
    <x v="56"/>
    <n v="0.73999999999999488"/>
    <n v="1"/>
    <s v="OK"/>
    <s v="SRIKANT"/>
    <x v="28"/>
    <n v="173"/>
  </r>
  <r>
    <n v="607"/>
    <s v="45443OD04Q41391"/>
    <x v="55"/>
    <x v="1351"/>
    <n v="312214"/>
    <n v="8432"/>
    <x v="12"/>
    <n v="55.28"/>
    <n v="17.559999999999999"/>
    <n v="37.72"/>
    <n v="37"/>
    <x v="56"/>
    <n v="0.71999999999999886"/>
    <n v="1"/>
    <s v="OK"/>
    <s v="SRIKANT"/>
    <x v="20"/>
    <m/>
  </r>
  <r>
    <n v="608"/>
    <s v="45443OD34S26271"/>
    <x v="55"/>
    <x v="1352"/>
    <n v="312214"/>
    <n v="8433"/>
    <x v="18"/>
    <n v="54.86"/>
    <n v="16.96"/>
    <n v="37.9"/>
    <n v="36.340000000000003"/>
    <x v="56"/>
    <n v="1.5599999999999952"/>
    <n v="1"/>
    <s v="OK"/>
    <s v="SRIKANT"/>
    <x v="9"/>
    <n v="191"/>
  </r>
  <r>
    <n v="609"/>
    <s v="45443OD34S61391"/>
    <x v="55"/>
    <x v="1353"/>
    <n v="312214"/>
    <n v="8440"/>
    <x v="16"/>
    <n v="57.02"/>
    <n v="17.52"/>
    <n v="39.5"/>
    <n v="38.64"/>
    <x v="56"/>
    <n v="0.85999999999999943"/>
    <n v="1"/>
    <s v="OK"/>
    <s v="SRIKANT"/>
    <x v="33"/>
    <m/>
  </r>
  <r>
    <n v="610"/>
    <s v="45443OD04Q41782"/>
    <x v="55"/>
    <x v="1354"/>
    <n v="312214"/>
    <n v="8456"/>
    <x v="7"/>
    <n v="52.72"/>
    <n v="17.14"/>
    <n v="35.58"/>
    <n v="35.159999999999997"/>
    <x v="56"/>
    <n v="0.42000000000000171"/>
    <n v="2"/>
    <s v="OK"/>
    <s v="SRIKANT"/>
    <x v="7"/>
    <n v="219"/>
  </r>
  <r>
    <n v="611"/>
    <s v="45443OD04Q41282"/>
    <x v="55"/>
    <x v="1355"/>
    <n v="312214"/>
    <n v="8457"/>
    <x v="15"/>
    <n v="35.14"/>
    <n v="10.42"/>
    <n v="24.72"/>
    <n v="24.44"/>
    <x v="56"/>
    <n v="0.27999999999999758"/>
    <n v="2"/>
    <s v="OK"/>
    <s v="SRIKANT"/>
    <x v="29"/>
    <m/>
  </r>
  <r>
    <n v="612"/>
    <s v="45443OD34S26682"/>
    <x v="55"/>
    <x v="1356"/>
    <n v="312214"/>
    <n v="8477"/>
    <x v="1"/>
    <n v="53.04"/>
    <n v="16.940000000000001"/>
    <n v="36.099999999999994"/>
    <n v="35.22"/>
    <x v="56"/>
    <n v="0.87999999999999545"/>
    <n v="2"/>
    <s v="OK"/>
    <s v="SRIKANT"/>
    <x v="32"/>
    <n v="185"/>
  </r>
  <r>
    <n v="613"/>
    <s v="45443OD04Q41232"/>
    <x v="55"/>
    <x v="1357"/>
    <n v="312214"/>
    <n v="8473"/>
    <x v="6"/>
    <n v="53.16"/>
    <n v="17.38"/>
    <n v="35.78"/>
    <n v="35.479999999999997"/>
    <x v="56"/>
    <n v="0.30000000000000426"/>
    <n v="2"/>
    <s v="OK"/>
    <s v="SRIKANT"/>
    <x v="6"/>
    <m/>
  </r>
  <r>
    <n v="614"/>
    <s v="45443OD04Q41702"/>
    <x v="55"/>
    <x v="1358"/>
    <n v="312214"/>
    <n v="8488"/>
    <x v="13"/>
    <n v="34.54"/>
    <n v="10.38"/>
    <n v="24.159999999999997"/>
    <n v="23.9"/>
    <x v="56"/>
    <n v="0.25999999999999801"/>
    <n v="2"/>
    <s v="OK"/>
    <s v="SRIKANT"/>
    <x v="4"/>
    <m/>
  </r>
  <r>
    <n v="615"/>
    <s v="45443OD34S26152"/>
    <x v="55"/>
    <x v="1359"/>
    <n v="312214"/>
    <n v="8504"/>
    <x v="11"/>
    <n v="56.08"/>
    <n v="17.12"/>
    <n v="38.959999999999994"/>
    <n v="38.08"/>
    <x v="56"/>
    <n v="0.87999999999999545"/>
    <n v="2"/>
    <s v="OK"/>
    <s v="SRIKANT"/>
    <x v="15"/>
    <m/>
  </r>
  <r>
    <n v="616"/>
    <s v="45443OD04Q41372"/>
    <x v="55"/>
    <x v="1360"/>
    <n v="312214"/>
    <n v="8510"/>
    <x v="19"/>
    <n v="34.82"/>
    <n v="10.36"/>
    <n v="24.46"/>
    <n v="24.26"/>
    <x v="56"/>
    <n v="0.19999999999999929"/>
    <n v="2"/>
    <s v="OK"/>
    <s v="SRIKANT"/>
    <x v="22"/>
    <m/>
  </r>
  <r>
    <n v="617"/>
    <s v="45443OD34S26662"/>
    <x v="55"/>
    <x v="1361"/>
    <n v="312214"/>
    <n v="8506"/>
    <x v="14"/>
    <n v="55.18"/>
    <n v="17.440000000000001"/>
    <n v="37.739999999999995"/>
    <n v="37.74"/>
    <x v="56"/>
    <n v="0"/>
    <n v="2"/>
    <s v="OK"/>
    <s v="SRIKANT"/>
    <x v="16"/>
    <n v="197"/>
  </r>
  <r>
    <n v="618"/>
    <s v="45443OD34S61372"/>
    <x v="55"/>
    <x v="1362"/>
    <n v="312214"/>
    <n v="8511"/>
    <x v="9"/>
    <n v="55.74"/>
    <n v="17.62"/>
    <n v="38.120000000000005"/>
    <n v="37.76"/>
    <x v="56"/>
    <n v="0.36000000000000654"/>
    <n v="2"/>
    <s v="OK"/>
    <s v="SRIKANT"/>
    <x v="3"/>
    <m/>
  </r>
  <r>
    <n v="619"/>
    <s v="45443OD04Q41182"/>
    <x v="55"/>
    <x v="1363"/>
    <n v="312214"/>
    <n v="8508"/>
    <x v="8"/>
    <n v="54.92"/>
    <n v="16.96"/>
    <n v="37.96"/>
    <n v="37.96"/>
    <x v="57"/>
    <n v="0"/>
    <n v="2"/>
    <s v="OK"/>
    <s v="SRIKANT"/>
    <x v="26"/>
    <m/>
  </r>
  <r>
    <n v="620"/>
    <s v="45443OD04Q67612"/>
    <x v="55"/>
    <x v="1364"/>
    <n v="312214"/>
    <n v="8512"/>
    <x v="10"/>
    <n v="55.48"/>
    <n v="17.78"/>
    <n v="37.699999999999996"/>
    <n v="37.64"/>
    <x v="57"/>
    <n v="5.9999999999995168E-2"/>
    <n v="2"/>
    <s v="OK"/>
    <s v="SRIKANT"/>
    <x v="9"/>
    <n v="218"/>
  </r>
  <r>
    <n v="1"/>
    <s v="45444OD04Q67611"/>
    <x v="56"/>
    <x v="1365"/>
    <n v="312214"/>
    <n v="8526"/>
    <x v="10"/>
    <n v="54.48"/>
    <n v="17.899999999999999"/>
    <n v="36.58"/>
    <n v="36.479999999999997"/>
    <x v="57"/>
    <n v="0.10000000000000142"/>
    <n v="1"/>
    <s v="OK"/>
    <s v="SRIKANT"/>
    <x v="9"/>
    <m/>
  </r>
  <r>
    <n v="2"/>
    <s v="45444OD04Q41231"/>
    <x v="56"/>
    <x v="1366"/>
    <n v="312214"/>
    <n v="8529"/>
    <x v="6"/>
    <n v="52.84"/>
    <n v="17.3"/>
    <n v="35.540000000000006"/>
    <n v="35.44"/>
    <x v="57"/>
    <n v="0.10000000000000853"/>
    <n v="1"/>
    <s v="OK"/>
    <s v="SRIKANT"/>
    <x v="32"/>
    <m/>
  </r>
  <r>
    <n v="3"/>
    <s v="45444OD04Q41181"/>
    <x v="56"/>
    <x v="1367"/>
    <n v="312214"/>
    <n v="8532"/>
    <x v="8"/>
    <n v="53.88"/>
    <n v="16.920000000000002"/>
    <n v="36.96"/>
    <n v="36.46"/>
    <x v="57"/>
    <n v="0.5"/>
    <n v="1"/>
    <s v="OK"/>
    <s v="SRIKANT"/>
    <x v="5"/>
    <m/>
  </r>
  <r>
    <n v="4"/>
    <s v="45444OD04Q41701"/>
    <x v="56"/>
    <x v="1368"/>
    <n v="312214"/>
    <n v="8533"/>
    <x v="13"/>
    <n v="34.299999999999997"/>
    <n v="10.36"/>
    <n v="23.939999999999998"/>
    <n v="23.94"/>
    <x v="57"/>
    <n v="0"/>
    <n v="1"/>
    <s v="OK"/>
    <s v="SRIKANT"/>
    <x v="24"/>
    <m/>
  </r>
  <r>
    <n v="5"/>
    <s v="45445OD04Q67611"/>
    <x v="57"/>
    <x v="1369"/>
    <n v="312214"/>
    <n v="8542"/>
    <x v="10"/>
    <n v="51.74"/>
    <n v="17.899999999999999"/>
    <n v="33.840000000000003"/>
    <n v="33.840000000000003"/>
    <x v="58"/>
    <n v="0"/>
    <n v="1"/>
    <s v="OK"/>
    <s v="SRIKANT"/>
    <x v="9"/>
    <m/>
  </r>
  <r>
    <n v="6"/>
    <s v="45445OD04Q41181"/>
    <x v="57"/>
    <x v="1370"/>
    <n v="312214"/>
    <n v="8544"/>
    <x v="8"/>
    <n v="54.26"/>
    <n v="16.899999999999999"/>
    <n v="37.36"/>
    <n v="37.36"/>
    <x v="58"/>
    <n v="0"/>
    <n v="1"/>
    <s v="OK"/>
    <s v="SRIKANT"/>
    <x v="5"/>
    <m/>
  </r>
  <r>
    <n v="7"/>
    <s v="45445OD04Q41231"/>
    <x v="57"/>
    <x v="1371"/>
    <n v="312214"/>
    <n v="8546"/>
    <x v="6"/>
    <n v="54.22"/>
    <n v="17.38"/>
    <n v="36.840000000000003"/>
    <n v="36.72"/>
    <x v="58"/>
    <n v="0.12000000000000455"/>
    <n v="1"/>
    <s v="OK"/>
    <s v="SRIKANT"/>
    <x v="6"/>
    <m/>
  </r>
  <r>
    <n v="8"/>
    <s v="45445OD34S26681"/>
    <x v="57"/>
    <x v="1372"/>
    <n v="312214"/>
    <n v="8547"/>
    <x v="1"/>
    <n v="56.16"/>
    <n v="17.100000000000001"/>
    <n v="39.059999999999995"/>
    <n v="39.020000000000003"/>
    <x v="58"/>
    <n v="3.9999999999992042E-2"/>
    <n v="1"/>
    <s v="OK"/>
    <s v="SRIKANT"/>
    <x v="32"/>
    <m/>
  </r>
  <r>
    <n v="9"/>
    <s v="45445OD04Q41781"/>
    <x v="57"/>
    <x v="1373"/>
    <n v="312214"/>
    <n v="8552"/>
    <x v="7"/>
    <n v="56.12"/>
    <n v="17.3"/>
    <n v="38.819999999999993"/>
    <n v="38.299999999999997"/>
    <x v="58"/>
    <n v="0.51999999999999602"/>
    <n v="1"/>
    <s v="OK"/>
    <s v="SRIKANT"/>
    <x v="7"/>
    <m/>
  </r>
  <r>
    <n v="10"/>
    <s v="45445OD34S26151"/>
    <x v="57"/>
    <x v="1374"/>
    <n v="312214"/>
    <n v="8553"/>
    <x v="11"/>
    <n v="53.28"/>
    <n v="17.14"/>
    <n v="36.14"/>
    <n v="35.74"/>
    <x v="58"/>
    <n v="0.39999999999999858"/>
    <n v="1"/>
    <s v="OK"/>
    <s v="SRIKANT"/>
    <x v="15"/>
    <m/>
  </r>
  <r>
    <n v="11"/>
    <s v="45445OD34S61391"/>
    <x v="57"/>
    <x v="1375"/>
    <n v="312214"/>
    <n v="8550"/>
    <x v="16"/>
    <n v="55.56"/>
    <n v="17.52"/>
    <n v="38.040000000000006"/>
    <n v="38.04"/>
    <x v="58"/>
    <n v="0"/>
    <n v="1"/>
    <s v="OK"/>
    <s v="SRIKANT"/>
    <x v="13"/>
    <m/>
  </r>
  <r>
    <n v="12"/>
    <s v="45445OD34S26661"/>
    <x v="57"/>
    <x v="1376"/>
    <n v="312214"/>
    <n v="8558"/>
    <x v="14"/>
    <n v="55.58"/>
    <n v="17.54"/>
    <n v="38.04"/>
    <n v="38.020000000000003"/>
    <x v="58"/>
    <n v="1.9999999999996021E-2"/>
    <n v="1"/>
    <s v="OK"/>
    <s v="SRIKANT"/>
    <x v="16"/>
    <m/>
  </r>
  <r>
    <n v="13"/>
    <s v="45445OD04Q41281"/>
    <x v="57"/>
    <x v="1377"/>
    <n v="312214"/>
    <n v="8549"/>
    <x v="15"/>
    <n v="33.64"/>
    <n v="10.44"/>
    <n v="23.200000000000003"/>
    <n v="23.2"/>
    <x v="58"/>
    <n v="0"/>
    <n v="1"/>
    <s v="OK"/>
    <s v="SRIKANT"/>
    <x v="29"/>
    <m/>
  </r>
  <r>
    <n v="14"/>
    <s v="45445OD04Q41701"/>
    <x v="57"/>
    <x v="1378"/>
    <n v="312214"/>
    <n v="8555"/>
    <x v="13"/>
    <n v="33.96"/>
    <n v="10.4"/>
    <n v="23.560000000000002"/>
    <n v="23.56"/>
    <x v="58"/>
    <n v="0"/>
    <n v="1"/>
    <s v="OK"/>
    <s v="SRIKANT"/>
    <x v="12"/>
    <m/>
  </r>
  <r>
    <n v="15"/>
    <s v="45445OD04Q41391"/>
    <x v="57"/>
    <x v="1379"/>
    <n v="312214"/>
    <n v="8563"/>
    <x v="12"/>
    <n v="57.44"/>
    <n v="17.559999999999999"/>
    <n v="39.879999999999995"/>
    <n v="39.380000000000003"/>
    <x v="58"/>
    <n v="0.49999999999999289"/>
    <n v="1"/>
    <s v="OK"/>
    <s v="SRIKANT"/>
    <x v="23"/>
    <m/>
  </r>
  <r>
    <n v="16"/>
    <s v="45445OD34S61371"/>
    <x v="57"/>
    <x v="1380"/>
    <n v="312214"/>
    <n v="8576"/>
    <x v="9"/>
    <n v="53.52"/>
    <n v="17.54"/>
    <n v="35.980000000000004"/>
    <n v="35.840000000000003"/>
    <x v="58"/>
    <n v="0.14000000000000057"/>
    <n v="1"/>
    <s v="OK"/>
    <s v="SRIKANT"/>
    <x v="3"/>
    <m/>
  </r>
  <r>
    <n v="17"/>
    <s v="45445OD04Q41371"/>
    <x v="57"/>
    <x v="1381"/>
    <n v="312214"/>
    <n v="8585"/>
    <x v="19"/>
    <n v="34.68"/>
    <n v="10.38"/>
    <n v="24.299999999999997"/>
    <n v="24.3"/>
    <x v="58"/>
    <n v="0"/>
    <n v="1"/>
    <s v="OK"/>
    <s v="SRIKANT"/>
    <x v="22"/>
    <m/>
  </r>
  <r>
    <n v="18"/>
    <s v="45445OD04Q67612"/>
    <x v="57"/>
    <x v="1382"/>
    <n v="312214"/>
    <n v="8595"/>
    <x v="10"/>
    <n v="55.68"/>
    <n v="17.88"/>
    <n v="37.799999999999997"/>
    <n v="36.840000000000003"/>
    <x v="58"/>
    <n v="0.95999999999999375"/>
    <n v="2"/>
    <s v="OK"/>
    <s v="SRIKANT"/>
    <x v="9"/>
    <m/>
  </r>
  <r>
    <n v="19"/>
    <s v="45445OD04Q41182"/>
    <x v="57"/>
    <x v="1383"/>
    <n v="312214"/>
    <n v="8598"/>
    <x v="8"/>
    <n v="56.1"/>
    <n v="16.899999999999999"/>
    <n v="39.200000000000003"/>
    <n v="38.86"/>
    <x v="58"/>
    <n v="0.34000000000000341"/>
    <n v="2"/>
    <s v="OK"/>
    <s v="SRIKANT"/>
    <x v="5"/>
    <m/>
  </r>
  <r>
    <n v="20"/>
    <s v="45445OD04Q41232"/>
    <x v="57"/>
    <x v="1384"/>
    <n v="312214"/>
    <n v="8611"/>
    <x v="6"/>
    <n v="53.54"/>
    <n v="17.34"/>
    <n v="36.200000000000003"/>
    <n v="36.159999999999997"/>
    <x v="58"/>
    <n v="4.0000000000006253E-2"/>
    <n v="2"/>
    <s v="OK"/>
    <s v="SRIKANT"/>
    <x v="6"/>
    <m/>
  </r>
  <r>
    <n v="21"/>
    <s v="45445OD04Q41782"/>
    <x v="57"/>
    <x v="1385"/>
    <n v="312214"/>
    <n v="8610"/>
    <x v="7"/>
    <n v="53.62"/>
    <n v="17.28"/>
    <n v="36.339999999999996"/>
    <n v="36.18"/>
    <x v="58"/>
    <n v="0.15999999999999659"/>
    <n v="2"/>
    <s v="OK"/>
    <s v="SRIKANT"/>
    <x v="7"/>
    <m/>
  </r>
  <r>
    <n v="22"/>
    <s v="45445OD34S26271"/>
    <x v="57"/>
    <x v="1386"/>
    <n v="312214"/>
    <n v="8613"/>
    <x v="18"/>
    <n v="52"/>
    <n v="17.100000000000001"/>
    <n v="34.9"/>
    <n v="34.54"/>
    <x v="58"/>
    <n v="0.35999999999999943"/>
    <n v="1"/>
    <s v="OK"/>
    <s v="SRIKANT"/>
    <x v="27"/>
    <m/>
  </r>
  <r>
    <n v="23"/>
    <s v="45445OD34S61392"/>
    <x v="57"/>
    <x v="1387"/>
    <n v="312214"/>
    <n v="8615"/>
    <x v="16"/>
    <n v="54.12"/>
    <n v="17.52"/>
    <n v="36.599999999999994"/>
    <n v="36.46"/>
    <x v="58"/>
    <n v="0.13999999999999346"/>
    <n v="2"/>
    <s v="OK"/>
    <s v="SRIKANT"/>
    <x v="13"/>
    <m/>
  </r>
  <r>
    <n v="24"/>
    <s v="45445OD04Q41282"/>
    <x v="57"/>
    <x v="1388"/>
    <n v="312214"/>
    <n v="8622"/>
    <x v="15"/>
    <n v="35.340000000000003"/>
    <n v="10.42"/>
    <n v="24.92"/>
    <n v="24.68"/>
    <x v="58"/>
    <n v="0.24000000000000199"/>
    <n v="2"/>
    <s v="OK"/>
    <s v="SRIKANT"/>
    <x v="29"/>
    <m/>
  </r>
  <r>
    <n v="25"/>
    <s v="45445OD34S26682"/>
    <x v="57"/>
    <x v="1389"/>
    <n v="312214"/>
    <n v="8614"/>
    <x v="1"/>
    <n v="53.28"/>
    <n v="17.079999999999998"/>
    <n v="36.200000000000003"/>
    <n v="36.200000000000003"/>
    <x v="58"/>
    <n v="0"/>
    <n v="2"/>
    <s v="OK"/>
    <s v="SRIKANT"/>
    <x v="32"/>
    <m/>
  </r>
  <r>
    <n v="26"/>
    <s v="45445OD34S26152"/>
    <x v="57"/>
    <x v="1390"/>
    <n v="312214"/>
    <n v="8624"/>
    <x v="11"/>
    <n v="54.74"/>
    <n v="17.04"/>
    <n v="37.700000000000003"/>
    <n v="37.28"/>
    <x v="58"/>
    <n v="0.42000000000000171"/>
    <n v="2"/>
    <s v="OK"/>
    <s v="SRIKANT"/>
    <x v="15"/>
    <m/>
  </r>
  <r>
    <n v="27"/>
    <s v="45445OD04Q41702"/>
    <x v="57"/>
    <x v="1391"/>
    <n v="312214"/>
    <n v="8628"/>
    <x v="13"/>
    <n v="35.68"/>
    <n v="10.32"/>
    <n v="25.36"/>
    <n v="25.2"/>
    <x v="58"/>
    <n v="0.16000000000000014"/>
    <n v="2"/>
    <s v="OK"/>
    <s v="SRIKANT"/>
    <x v="12"/>
    <m/>
  </r>
  <r>
    <n v="28"/>
    <s v="45445OD34S26662"/>
    <x v="57"/>
    <x v="1392"/>
    <n v="312214"/>
    <n v="8627"/>
    <x v="14"/>
    <n v="53.06"/>
    <n v="17.559999999999999"/>
    <n v="35.5"/>
    <n v="35.46"/>
    <x v="58"/>
    <n v="3.9999999999999147E-2"/>
    <n v="2"/>
    <s v="OK"/>
    <s v="SRIKANT"/>
    <x v="16"/>
    <m/>
  </r>
  <r>
    <n v="29"/>
    <s v="45445OD04Q41392"/>
    <x v="57"/>
    <x v="1393"/>
    <n v="312214"/>
    <n v="8633"/>
    <x v="12"/>
    <n v="55.24"/>
    <n v="17.579999999999998"/>
    <n v="37.660000000000004"/>
    <n v="37.479999999999997"/>
    <x v="58"/>
    <n v="0.18000000000000682"/>
    <n v="2"/>
    <s v="OK"/>
    <s v="SRIKANT"/>
    <x v="23"/>
    <m/>
  </r>
  <r>
    <n v="30"/>
    <s v="45445OD34S61372"/>
    <x v="57"/>
    <x v="1394"/>
    <n v="312214"/>
    <n v="8631"/>
    <x v="9"/>
    <n v="53.36"/>
    <n v="17.559999999999999"/>
    <n v="35.799999999999997"/>
    <n v="35.799999999999997"/>
    <x v="58"/>
    <n v="0"/>
    <n v="2"/>
    <s v="OK"/>
    <s v="SRIKANT"/>
    <x v="3"/>
    <m/>
  </r>
  <r>
    <n v="31"/>
    <s v="45445OD04Q41372"/>
    <x v="57"/>
    <x v="1395"/>
    <n v="312214"/>
    <n v="8632"/>
    <x v="19"/>
    <n v="35.700000000000003"/>
    <n v="10.36"/>
    <n v="25.340000000000003"/>
    <n v="25.18"/>
    <x v="58"/>
    <n v="0.16000000000000369"/>
    <n v="2"/>
    <s v="OK"/>
    <s v="SRIKANT"/>
    <x v="22"/>
    <m/>
  </r>
  <r>
    <n v="32"/>
    <s v="45446OD34S26681"/>
    <x v="58"/>
    <x v="1396"/>
    <n v="312214"/>
    <n v="8639"/>
    <x v="1"/>
    <n v="53.1"/>
    <n v="17.16"/>
    <n v="35.94"/>
    <n v="35.94"/>
    <x v="59"/>
    <n v="0"/>
    <n v="1"/>
    <s v="OK"/>
    <s v="SRIKANT"/>
    <x v="32"/>
    <m/>
  </r>
  <r>
    <n v="33"/>
    <s v="45446OD34S26661"/>
    <x v="58"/>
    <x v="1397"/>
    <n v="312214"/>
    <n v="8641"/>
    <x v="14"/>
    <n v="54.18"/>
    <n v="17.559999999999999"/>
    <n v="36.620000000000005"/>
    <n v="36.619999999999997"/>
    <x v="59"/>
    <n v="0"/>
    <n v="1"/>
    <s v="OK"/>
    <s v="SRIKANT"/>
    <x v="16"/>
    <m/>
  </r>
  <r>
    <n v="34"/>
    <s v="45446OD04Q41231"/>
    <x v="58"/>
    <x v="1398"/>
    <n v="312214"/>
    <n v="8647"/>
    <x v="6"/>
    <n v="56.46"/>
    <n v="17.46"/>
    <n v="39"/>
    <n v="39"/>
    <x v="59"/>
    <n v="0"/>
    <n v="1"/>
    <s v="OK"/>
    <s v="SRIKANT"/>
    <x v="6"/>
    <m/>
  </r>
  <r>
    <n v="35"/>
    <s v="45446OD04Q41701"/>
    <x v="58"/>
    <x v="1399"/>
    <n v="312214"/>
    <n v="8649"/>
    <x v="13"/>
    <n v="33.72"/>
    <n v="10.34"/>
    <n v="23.38"/>
    <n v="23.1"/>
    <x v="59"/>
    <n v="0.27999999999999758"/>
    <n v="1"/>
    <s v="OK"/>
    <s v="SRIKANT"/>
    <x v="4"/>
    <m/>
  </r>
  <r>
    <n v="36"/>
    <s v="45446OD34S61371"/>
    <x v="58"/>
    <x v="1400"/>
    <n v="312214"/>
    <n v="8650"/>
    <x v="9"/>
    <n v="55.98"/>
    <n v="17.600000000000001"/>
    <n v="38.379999999999995"/>
    <n v="38.380000000000003"/>
    <x v="59"/>
    <n v="0"/>
    <n v="1"/>
    <s v="OK"/>
    <s v="SRIKANT"/>
    <x v="3"/>
    <m/>
  </r>
  <r>
    <n v="37"/>
    <s v="45446OD04Q41281"/>
    <x v="58"/>
    <x v="1401"/>
    <n v="312214"/>
    <n v="8652"/>
    <x v="15"/>
    <n v="34.44"/>
    <n v="10.44"/>
    <n v="24"/>
    <n v="23.88"/>
    <x v="59"/>
    <n v="0.12000000000000099"/>
    <n v="1"/>
    <s v="OK"/>
    <s v="SRIKANT"/>
    <x v="24"/>
    <m/>
  </r>
  <r>
    <n v="38"/>
    <s v="45446OD04Q41781"/>
    <x v="58"/>
    <x v="1402"/>
    <n v="312214"/>
    <n v="8653"/>
    <x v="7"/>
    <n v="53.38"/>
    <n v="17.34"/>
    <n v="36.040000000000006"/>
    <n v="36.04"/>
    <x v="59"/>
    <n v="0"/>
    <n v="1"/>
    <s v="OK"/>
    <s v="SRIKANT"/>
    <x v="7"/>
    <m/>
  </r>
  <r>
    <n v="39"/>
    <s v="45446OD34S26151"/>
    <x v="58"/>
    <x v="1403"/>
    <n v="312214"/>
    <n v="8654"/>
    <x v="11"/>
    <n v="55.52"/>
    <n v="17.100000000000001"/>
    <n v="38.42"/>
    <n v="38.42"/>
    <x v="59"/>
    <n v="0"/>
    <n v="1"/>
    <s v="OK"/>
    <s v="SRIKANT"/>
    <x v="15"/>
    <m/>
  </r>
  <r>
    <n v="40"/>
    <s v="45446OD04Q41371"/>
    <x v="58"/>
    <x v="1404"/>
    <n v="312214"/>
    <n v="8657"/>
    <x v="19"/>
    <n v="33.479999999999997"/>
    <n v="10.42"/>
    <n v="23.059999999999995"/>
    <n v="23.06"/>
    <x v="59"/>
    <n v="0"/>
    <n v="1"/>
    <s v="OK"/>
    <s v="SRIKANT"/>
    <x v="19"/>
    <m/>
  </r>
  <r>
    <n v="41"/>
    <s v="45446OD04Q67611"/>
    <x v="58"/>
    <x v="1405"/>
    <n v="312214"/>
    <n v="8658"/>
    <x v="10"/>
    <n v="56.36"/>
    <n v="17.899999999999999"/>
    <n v="38.46"/>
    <n v="38.46"/>
    <x v="59"/>
    <n v="0"/>
    <n v="1"/>
    <s v="OK"/>
    <s v="SRIKANT"/>
    <x v="8"/>
    <m/>
  </r>
  <r>
    <n v="42"/>
    <s v="45446OD04Q41391"/>
    <x v="58"/>
    <x v="1406"/>
    <n v="312214"/>
    <n v="8670"/>
    <x v="12"/>
    <n v="54.48"/>
    <n v="17.5"/>
    <n v="36.979999999999997"/>
    <n v="36.979999999999997"/>
    <x v="59"/>
    <n v="0"/>
    <n v="1"/>
    <s v="OK"/>
    <s v="SRIKANT"/>
    <x v="20"/>
    <m/>
  </r>
  <r>
    <n v="43"/>
    <s v="45446OD34S26271"/>
    <x v="58"/>
    <x v="1407"/>
    <n v="312214"/>
    <n v="8669"/>
    <x v="18"/>
    <n v="55.82"/>
    <n v="17.100000000000001"/>
    <n v="38.72"/>
    <n v="38.619999999999997"/>
    <x v="59"/>
    <n v="0.10000000000000142"/>
    <n v="1"/>
    <s v="OK"/>
    <s v="SRIKANT"/>
    <x v="27"/>
    <n v="55"/>
  </r>
  <r>
    <n v="44"/>
    <s v="45446OD34S61391"/>
    <x v="58"/>
    <x v="1408"/>
    <n v="312214"/>
    <n v="8672"/>
    <x v="16"/>
    <n v="57.94"/>
    <n v="17.52"/>
    <n v="40.42"/>
    <n v="38.42"/>
    <x v="59"/>
    <n v="2"/>
    <n v="1"/>
    <s v="OK"/>
    <s v="SRIKANT"/>
    <x v="13"/>
    <m/>
  </r>
  <r>
    <n v="45"/>
    <s v="45446OD04Q41181"/>
    <x v="58"/>
    <x v="1409"/>
    <n v="312214"/>
    <n v="8687"/>
    <x v="8"/>
    <n v="53.92"/>
    <n v="16.84"/>
    <n v="37.08"/>
    <n v="36.76"/>
    <x v="59"/>
    <n v="0.32000000000000028"/>
    <n v="1"/>
    <s v="OK"/>
    <s v="SRIKANT"/>
    <x v="26"/>
    <m/>
  </r>
  <r>
    <n v="46"/>
    <s v="45446OD34S26662"/>
    <x v="58"/>
    <x v="1410"/>
    <n v="312214"/>
    <n v="8707"/>
    <x v="14"/>
    <n v="55.36"/>
    <n v="17.54"/>
    <n v="37.82"/>
    <n v="37.82"/>
    <x v="59"/>
    <n v="0"/>
    <n v="2"/>
    <s v="OK"/>
    <s v="SRIKANT"/>
    <x v="16"/>
    <m/>
  </r>
  <r>
    <n v="47"/>
    <s v="45446OD34S26682"/>
    <x v="58"/>
    <x v="1411"/>
    <n v="312214"/>
    <n v="8702"/>
    <x v="1"/>
    <n v="55.14"/>
    <n v="17.12"/>
    <n v="38.019999999999996"/>
    <n v="38.020000000000003"/>
    <x v="59"/>
    <n v="0"/>
    <n v="2"/>
    <s v="OK"/>
    <s v="SRIKANT"/>
    <x v="32"/>
    <m/>
  </r>
  <r>
    <n v="48"/>
    <s v="45446OD34S61372"/>
    <x v="58"/>
    <x v="1412"/>
    <n v="312214"/>
    <n v="8712"/>
    <x v="9"/>
    <n v="55.78"/>
    <n v="17.54"/>
    <n v="38.24"/>
    <n v="37.92"/>
    <x v="60"/>
    <n v="0.32000000000000028"/>
    <n v="2"/>
    <s v="OK"/>
    <s v="SRIKANT"/>
    <x v="3"/>
    <m/>
  </r>
  <r>
    <n v="49"/>
    <s v="45446OD04Q41702"/>
    <x v="58"/>
    <x v="1413"/>
    <n v="312214"/>
    <n v="8715"/>
    <x v="13"/>
    <n v="34.119999999999997"/>
    <n v="10.32"/>
    <n v="23.799999999999997"/>
    <n v="23.8"/>
    <x v="60"/>
    <n v="0"/>
    <n v="2"/>
    <s v="OK"/>
    <s v="SRIKANT"/>
    <x v="4"/>
    <m/>
  </r>
  <r>
    <n v="50"/>
    <s v="45446OD04Q41232"/>
    <x v="58"/>
    <x v="1414"/>
    <n v="312214"/>
    <n v="8716"/>
    <x v="6"/>
    <n v="54.5"/>
    <n v="17.32"/>
    <n v="37.18"/>
    <n v="36.340000000000003"/>
    <x v="60"/>
    <n v="0.83999999999999631"/>
    <n v="2"/>
    <s v="OK"/>
    <s v="SRIKANT"/>
    <x v="6"/>
    <m/>
  </r>
  <r>
    <n v="51"/>
    <s v="45446OD04Q41782"/>
    <x v="58"/>
    <x v="1415"/>
    <n v="312214"/>
    <n v="8718"/>
    <x v="7"/>
    <n v="55.42"/>
    <n v="17.3"/>
    <n v="38.120000000000005"/>
    <n v="37.979999999999997"/>
    <x v="60"/>
    <n v="0.14000000000000767"/>
    <n v="2"/>
    <s v="OK"/>
    <s v="SRIKANT"/>
    <x v="7"/>
    <m/>
  </r>
  <r>
    <n v="52"/>
    <s v="45446OD34S26152"/>
    <x v="58"/>
    <x v="1416"/>
    <n v="312214"/>
    <n v="8719"/>
    <x v="11"/>
    <n v="54.9"/>
    <n v="17.04"/>
    <n v="37.86"/>
    <n v="37.82"/>
    <x v="60"/>
    <n v="3.9999999999999147E-2"/>
    <n v="2"/>
    <s v="OK"/>
    <s v="SRIKANT"/>
    <x v="15"/>
    <m/>
  </r>
  <r>
    <n v="53"/>
    <s v="45446OD04Q67612"/>
    <x v="58"/>
    <x v="1417"/>
    <n v="312214"/>
    <n v="8722"/>
    <x v="10"/>
    <n v="55.82"/>
    <n v="17.84"/>
    <n v="37.980000000000004"/>
    <n v="37.979999999999997"/>
    <x v="60"/>
    <n v="0"/>
    <n v="2"/>
    <s v="OK"/>
    <s v="SRIKANT"/>
    <x v="8"/>
    <m/>
  </r>
  <r>
    <n v="54"/>
    <s v="45446OD04Q41282"/>
    <x v="58"/>
    <x v="1418"/>
    <n v="312214"/>
    <n v="8725"/>
    <x v="15"/>
    <n v="34.380000000000003"/>
    <n v="10.42"/>
    <n v="23.96"/>
    <n v="23.02"/>
    <x v="60"/>
    <n v="0.94000000000000128"/>
    <n v="2"/>
    <s v="OK"/>
    <s v="SRIKANT"/>
    <x v="24"/>
    <m/>
  </r>
  <r>
    <n v="55"/>
    <s v="45446OD04Q41372"/>
    <x v="58"/>
    <x v="1419"/>
    <n v="312214"/>
    <n v="8734"/>
    <x v="19"/>
    <n v="33.1"/>
    <n v="10.38"/>
    <n v="22.72"/>
    <n v="22.22"/>
    <x v="60"/>
    <n v="0.5"/>
    <n v="2"/>
    <s v="OK"/>
    <s v="SRIKANT"/>
    <x v="19"/>
    <m/>
  </r>
  <r>
    <n v="56"/>
    <s v="45447OD34S26681"/>
    <x v="59"/>
    <x v="1420"/>
    <n v="312214"/>
    <n v="8786"/>
    <x v="1"/>
    <n v="52.98"/>
    <n v="17.079999999999998"/>
    <n v="35.9"/>
    <n v="35.72"/>
    <x v="60"/>
    <n v="0.17999999999999972"/>
    <n v="1"/>
    <s v="OK"/>
    <s v="SRIKANT"/>
    <x v="32"/>
    <m/>
  </r>
  <r>
    <n v="57"/>
    <s v="45447OD34S26661"/>
    <x v="59"/>
    <x v="1421"/>
    <n v="312214"/>
    <n v="8789"/>
    <x v="14"/>
    <n v="53.94"/>
    <n v="17.52"/>
    <n v="36.42"/>
    <n v="35.4"/>
    <x v="60"/>
    <n v="1.0200000000000031"/>
    <n v="1"/>
    <s v="OK"/>
    <s v="SRIKANT"/>
    <x v="5"/>
    <m/>
  </r>
  <r>
    <n v="58"/>
    <s v="45447OD04Q41181"/>
    <x v="59"/>
    <x v="1422"/>
    <n v="312214"/>
    <n v="8787"/>
    <x v="8"/>
    <n v="55.68"/>
    <n v="16.86"/>
    <n v="38.82"/>
    <n v="38.82"/>
    <x v="60"/>
    <n v="0"/>
    <n v="1"/>
    <s v="OK"/>
    <s v="SRIKANT"/>
    <x v="26"/>
    <n v="211"/>
  </r>
  <r>
    <n v="59"/>
    <s v="45447OD04Q41371"/>
    <x v="59"/>
    <x v="1423"/>
    <n v="312214"/>
    <n v="8793"/>
    <x v="19"/>
    <n v="32.979999999999997"/>
    <n v="10.36"/>
    <n v="22.619999999999997"/>
    <n v="21.76"/>
    <x v="60"/>
    <n v="0.85999999999999588"/>
    <n v="1"/>
    <s v="OK"/>
    <s v="SRIKANT"/>
    <x v="22"/>
    <m/>
  </r>
  <r>
    <n v="60"/>
    <s v="45447OD04Q41281"/>
    <x v="59"/>
    <x v="1424"/>
    <n v="312214"/>
    <n v="8795"/>
    <x v="15"/>
    <n v="32.44"/>
    <n v="10.42"/>
    <n v="22.019999999999996"/>
    <n v="21.92"/>
    <x v="60"/>
    <n v="9.9999999999994316E-2"/>
    <n v="1"/>
    <s v="OK"/>
    <s v="SRIKANT"/>
    <x v="29"/>
    <m/>
  </r>
  <r>
    <n v="61"/>
    <s v="45447OD34S61371"/>
    <x v="59"/>
    <x v="1425"/>
    <n v="312214"/>
    <n v="8797"/>
    <x v="9"/>
    <n v="56.48"/>
    <n v="17.52"/>
    <n v="38.959999999999994"/>
    <n v="38.96"/>
    <x v="60"/>
    <n v="0"/>
    <n v="1"/>
    <s v="OK"/>
    <s v="SRIKANT"/>
    <x v="3"/>
    <m/>
  </r>
  <r>
    <n v="62"/>
    <s v="45447OD04Q41701"/>
    <x v="59"/>
    <x v="1426"/>
    <n v="312214"/>
    <n v="8798"/>
    <x v="13"/>
    <n v="33.44"/>
    <n v="10.28"/>
    <n v="23.159999999999997"/>
    <n v="22.5"/>
    <x v="60"/>
    <n v="0.65999999999999659"/>
    <n v="1"/>
    <s v="OK"/>
    <s v="SRIKANT"/>
    <x v="12"/>
    <m/>
  </r>
  <r>
    <n v="63"/>
    <s v="45447OD34S26151"/>
    <x v="59"/>
    <x v="1427"/>
    <n v="312214"/>
    <n v="8800"/>
    <x v="11"/>
    <n v="53.26"/>
    <n v="17.04"/>
    <n v="36.22"/>
    <n v="36.22"/>
    <x v="60"/>
    <n v="0"/>
    <n v="1"/>
    <s v="OK"/>
    <s v="SRIKANT"/>
    <x v="15"/>
    <n v="237"/>
  </r>
  <r>
    <n v="64"/>
    <s v="45447OD34S61391"/>
    <x v="59"/>
    <x v="1428"/>
    <n v="312214"/>
    <n v="8807"/>
    <x v="16"/>
    <n v="53.06"/>
    <n v="17.46"/>
    <n v="35.6"/>
    <n v="35.6"/>
    <x v="60"/>
    <n v="0"/>
    <n v="1"/>
    <s v="OK"/>
    <s v="SRIKANT"/>
    <x v="13"/>
    <m/>
  </r>
  <r>
    <n v="65"/>
    <s v="45447OD04Q41391"/>
    <x v="59"/>
    <x v="1429"/>
    <n v="312214"/>
    <n v="8809"/>
    <x v="12"/>
    <n v="52.94"/>
    <n v="17.32"/>
    <n v="35.619999999999997"/>
    <n v="34.78"/>
    <x v="60"/>
    <n v="0.83999999999999631"/>
    <n v="1"/>
    <s v="OK"/>
    <s v="SRIKANT"/>
    <x v="20"/>
    <m/>
  </r>
  <r>
    <n v="66"/>
    <s v="45447OD04Q41231"/>
    <x v="59"/>
    <x v="1430"/>
    <n v="312214"/>
    <n v="8820"/>
    <x v="6"/>
    <n v="53.06"/>
    <n v="17.32"/>
    <n v="35.74"/>
    <n v="35.700000000000003"/>
    <x v="60"/>
    <n v="3.9999999999999147E-2"/>
    <n v="1"/>
    <s v="OK"/>
    <s v="SRIKANT"/>
    <x v="6"/>
    <m/>
  </r>
  <r>
    <n v="67"/>
    <s v="45447OD04Q67611"/>
    <x v="59"/>
    <x v="1431"/>
    <n v="312214"/>
    <n v="8831"/>
    <x v="10"/>
    <n v="53.88"/>
    <n v="17.86"/>
    <n v="36.020000000000003"/>
    <n v="35.26"/>
    <x v="60"/>
    <n v="0.76000000000000512"/>
    <n v="1"/>
    <s v="OK"/>
    <s v="SRIKANT"/>
    <x v="2"/>
    <m/>
  </r>
  <r>
    <n v="68"/>
    <s v="45447OD04Q41781"/>
    <x v="59"/>
    <x v="1432"/>
    <n v="312214"/>
    <n v="8843"/>
    <x v="7"/>
    <n v="53.88"/>
    <n v="17.28"/>
    <n v="36.6"/>
    <n v="36.18"/>
    <x v="60"/>
    <n v="0.42000000000000171"/>
    <n v="1"/>
    <s v="OK"/>
    <s v="SRIKANT"/>
    <x v="7"/>
    <m/>
  </r>
  <r>
    <n v="69"/>
    <s v="45447OD34S26662"/>
    <x v="59"/>
    <x v="1433"/>
    <n v="312214"/>
    <n v="8845"/>
    <x v="14"/>
    <n v="55.48"/>
    <n v="17.48"/>
    <n v="38"/>
    <n v="37.380000000000003"/>
    <x v="60"/>
    <n v="0.61999999999999744"/>
    <n v="2"/>
    <s v="OK"/>
    <s v="SRIKANT"/>
    <x v="5"/>
    <m/>
  </r>
  <r>
    <n v="70"/>
    <s v="45447OD34S26682"/>
    <x v="59"/>
    <x v="1434"/>
    <n v="312214"/>
    <n v="8846"/>
    <x v="1"/>
    <n v="51.66"/>
    <n v="17.059999999999999"/>
    <n v="34.599999999999994"/>
    <n v="34.520000000000003"/>
    <x v="60"/>
    <n v="7.9999999999991189E-2"/>
    <n v="2"/>
    <s v="OK"/>
    <s v="SRIKANT"/>
    <x v="32"/>
    <m/>
  </r>
  <r>
    <n v="71"/>
    <s v="45447OD04Q41372"/>
    <x v="59"/>
    <x v="1435"/>
    <n v="312214"/>
    <n v="8848"/>
    <x v="19"/>
    <n v="35.299999999999997"/>
    <n v="10.32"/>
    <n v="24.979999999999997"/>
    <n v="24.72"/>
    <x v="60"/>
    <n v="0.25999999999999801"/>
    <n v="2"/>
    <s v="OK"/>
    <s v="SRIKANT"/>
    <x v="22"/>
    <m/>
  </r>
  <r>
    <n v="72"/>
    <s v="45447OD04Q41282"/>
    <x v="59"/>
    <x v="1436"/>
    <n v="312214"/>
    <n v="8849"/>
    <x v="15"/>
    <n v="33.840000000000003"/>
    <n v="10.36"/>
    <n v="23.480000000000004"/>
    <n v="23.4"/>
    <x v="60"/>
    <n v="8.00000000000054E-2"/>
    <n v="2"/>
    <s v="OK"/>
    <s v="SRIKANT"/>
    <x v="29"/>
    <m/>
  </r>
  <r>
    <n v="73"/>
    <s v="45447OD34S61372"/>
    <x v="59"/>
    <x v="1437"/>
    <n v="312214"/>
    <n v="8852"/>
    <x v="9"/>
    <n v="53.32"/>
    <n v="17.52"/>
    <n v="35.799999999999997"/>
    <n v="35.799999999999997"/>
    <x v="60"/>
    <n v="0"/>
    <n v="2"/>
    <s v="OK"/>
    <s v="SRIKANT"/>
    <x v="3"/>
    <n v="231"/>
  </r>
  <r>
    <n v="74"/>
    <s v="45447OD04Q41702"/>
    <x v="59"/>
    <x v="1438"/>
    <n v="312214"/>
    <n v="8854"/>
    <x v="13"/>
    <n v="33.380000000000003"/>
    <n v="10.26"/>
    <n v="23.120000000000005"/>
    <n v="22.98"/>
    <x v="60"/>
    <n v="0.14000000000000412"/>
    <n v="2"/>
    <s v="OK"/>
    <s v="SRIKANT"/>
    <x v="12"/>
    <m/>
  </r>
  <r>
    <n v="75"/>
    <s v="45447OD04Q41182"/>
    <x v="59"/>
    <x v="1439"/>
    <n v="312214"/>
    <n v="8876"/>
    <x v="8"/>
    <n v="54.84"/>
    <n v="17.059999999999999"/>
    <n v="37.78"/>
    <n v="37.78"/>
    <x v="61"/>
    <n v="0"/>
    <n v="2"/>
    <s v="OK"/>
    <s v="SRIKANT"/>
    <x v="26"/>
    <m/>
  </r>
  <r>
    <n v="76"/>
    <s v="45448OD34S26681"/>
    <x v="60"/>
    <x v="1440"/>
    <n v="312214"/>
    <n v="8885"/>
    <x v="1"/>
    <n v="53.16"/>
    <n v="17.04"/>
    <n v="36.119999999999997"/>
    <n v="35.479999999999997"/>
    <x v="61"/>
    <n v="0.64000000000000057"/>
    <n v="1"/>
    <s v="OK"/>
    <s v="SRIKANT"/>
    <x v="32"/>
    <m/>
  </r>
  <r>
    <n v="77"/>
    <s v="45448OD04Q41231"/>
    <x v="60"/>
    <x v="1441"/>
    <n v="312214"/>
    <n v="8886"/>
    <x v="6"/>
    <n v="53.86"/>
    <n v="17.28"/>
    <n v="36.58"/>
    <n v="36.32"/>
    <x v="61"/>
    <n v="0.25999999999999801"/>
    <n v="1"/>
    <s v="OK"/>
    <s v="SRIKANT"/>
    <x v="6"/>
    <n v="208"/>
  </r>
  <r>
    <n v="78"/>
    <s v="45448OD34S26661"/>
    <x v="60"/>
    <x v="1442"/>
    <n v="312214"/>
    <n v="8887"/>
    <x v="14"/>
    <n v="53.8"/>
    <n v="17.46"/>
    <n v="36.339999999999996"/>
    <n v="35.9"/>
    <x v="61"/>
    <n v="0.43999999999999773"/>
    <n v="1"/>
    <s v="OK"/>
    <s v="SRIKANT"/>
    <x v="5"/>
    <m/>
  </r>
  <r>
    <n v="79"/>
    <s v="45448OD34S61371"/>
    <x v="60"/>
    <x v="1443"/>
    <n v="312214"/>
    <n v="8891"/>
    <x v="9"/>
    <n v="57.18"/>
    <n v="17.66"/>
    <n v="39.519999999999996"/>
    <n v="37.979999999999997"/>
    <x v="61"/>
    <n v="1.5399999999999991"/>
    <n v="1"/>
    <s v="OK"/>
    <s v="SRIKANT"/>
    <x v="3"/>
    <m/>
  </r>
  <r>
    <n v="80"/>
    <s v="45448OD04Q41781"/>
    <x v="60"/>
    <x v="1444"/>
    <n v="312214"/>
    <n v="8893"/>
    <x v="7"/>
    <n v="55.28"/>
    <n v="17.260000000000002"/>
    <n v="38.019999999999996"/>
    <n v="37.56"/>
    <x v="61"/>
    <n v="0.45999999999999375"/>
    <n v="1"/>
    <s v="OK"/>
    <s v="SRIKANT"/>
    <x v="16"/>
    <m/>
  </r>
  <r>
    <n v="81"/>
    <s v="45448OD04Q41281"/>
    <x v="60"/>
    <x v="1445"/>
    <n v="312214"/>
    <n v="8902"/>
    <x v="15"/>
    <n v="35.54"/>
    <n v="10.36"/>
    <n v="25.18"/>
    <n v="24.72"/>
    <x v="61"/>
    <n v="0.46000000000000085"/>
    <n v="1"/>
    <s v="OK"/>
    <s v="SRIKANT"/>
    <x v="12"/>
    <m/>
  </r>
  <r>
    <n v="82"/>
    <s v="45448OD34S26151"/>
    <x v="60"/>
    <x v="1446"/>
    <n v="312214"/>
    <n v="8895"/>
    <x v="11"/>
    <n v="54.24"/>
    <n v="17.2"/>
    <n v="37.040000000000006"/>
    <n v="36.46"/>
    <x v="61"/>
    <n v="0.5800000000000054"/>
    <n v="1"/>
    <s v="OK"/>
    <s v="SRIKANT"/>
    <x v="15"/>
    <m/>
  </r>
  <r>
    <n v="83"/>
    <s v="45448OD04Q67611"/>
    <x v="60"/>
    <x v="1447"/>
    <n v="312214"/>
    <n v="8894"/>
    <x v="10"/>
    <n v="56.78"/>
    <n v="17.78"/>
    <n v="39"/>
    <n v="37.92"/>
    <x v="61"/>
    <n v="1.0799999999999983"/>
    <n v="1"/>
    <s v="OK"/>
    <s v="SRIKANT"/>
    <x v="8"/>
    <m/>
  </r>
  <r>
    <n v="84"/>
    <s v="45448OD04Q41701"/>
    <x v="60"/>
    <x v="1448"/>
    <n v="312214"/>
    <n v="8915"/>
    <x v="13"/>
    <n v="35.380000000000003"/>
    <n v="10.24"/>
    <n v="25.14"/>
    <n v="24.56"/>
    <x v="61"/>
    <n v="0.58000000000000185"/>
    <n v="1"/>
    <s v="OK"/>
    <s v="SRIKANT"/>
    <x v="4"/>
    <m/>
  </r>
  <r>
    <n v="85"/>
    <s v="45448OD34S61391"/>
    <x v="60"/>
    <x v="1449"/>
    <n v="312214"/>
    <n v="8935"/>
    <x v="16"/>
    <n v="52.98"/>
    <n v="17.5"/>
    <n v="35.479999999999997"/>
    <n v="34.56"/>
    <x v="61"/>
    <n v="0.9199999999999946"/>
    <n v="1"/>
    <s v="OK"/>
    <s v="SRIKANT"/>
    <x v="28"/>
    <m/>
  </r>
  <r>
    <n v="86"/>
    <s v="45448OD04Q41371"/>
    <x v="60"/>
    <x v="1450"/>
    <n v="312214"/>
    <n v="8934"/>
    <x v="19"/>
    <n v="35.200000000000003"/>
    <n v="10.28"/>
    <n v="24.92"/>
    <n v="24.68"/>
    <x v="61"/>
    <n v="0.24000000000000199"/>
    <n v="1"/>
    <s v="OK"/>
    <s v="SRIKANT"/>
    <x v="19"/>
    <m/>
  </r>
  <r>
    <n v="87"/>
    <s v="45448OD04Q41181"/>
    <x v="60"/>
    <x v="1451"/>
    <n v="312214"/>
    <n v="8931"/>
    <x v="8"/>
    <n v="56.18"/>
    <n v="17.02"/>
    <n v="39.159999999999997"/>
    <n v="38.78"/>
    <x v="61"/>
    <n v="0.37999999999999545"/>
    <n v="1"/>
    <s v="OK"/>
    <s v="SRIKANT"/>
    <x v="26"/>
    <m/>
  </r>
  <r>
    <n v="88"/>
    <s v="45448OD04Q41232"/>
    <x v="60"/>
    <x v="1452"/>
    <n v="312214"/>
    <n v="8969"/>
    <x v="6"/>
    <n v="54.82"/>
    <n v="17.46"/>
    <n v="37.36"/>
    <n v="36.700000000000003"/>
    <x v="61"/>
    <n v="0.65999999999999659"/>
    <n v="2"/>
    <s v="OK"/>
    <s v="SRIKANT"/>
    <x v="6"/>
    <m/>
  </r>
  <r>
    <n v="89"/>
    <s v="45448OD04Q41782"/>
    <x v="60"/>
    <x v="1453"/>
    <n v="312214"/>
    <n v="8979"/>
    <x v="7"/>
    <n v="52.8"/>
    <n v="17.22"/>
    <n v="35.58"/>
    <n v="35.58"/>
    <x v="61"/>
    <n v="0"/>
    <n v="2"/>
    <s v="OK"/>
    <s v="SRIKANT"/>
    <x v="16"/>
    <m/>
  </r>
  <r>
    <n v="90"/>
    <s v="45448OD04Q41282"/>
    <x v="60"/>
    <x v="1454"/>
    <n v="312214"/>
    <n v="8980"/>
    <x v="15"/>
    <n v="33.659999999999997"/>
    <n v="10.34"/>
    <n v="23.319999999999997"/>
    <n v="23.04"/>
    <x v="61"/>
    <n v="0.27999999999999758"/>
    <n v="2"/>
    <s v="OK"/>
    <s v="SRIKANT"/>
    <x v="12"/>
    <m/>
  </r>
  <r>
    <n v="91"/>
    <s v="45448OD34S61372"/>
    <x v="60"/>
    <x v="1455"/>
    <n v="312214"/>
    <n v="8978"/>
    <x v="9"/>
    <n v="53.32"/>
    <n v="17.66"/>
    <n v="35.659999999999997"/>
    <n v="35.659999999999997"/>
    <x v="61"/>
    <n v="0"/>
    <n v="2"/>
    <s v="OK"/>
    <s v="SRIKANT"/>
    <x v="3"/>
    <m/>
  </r>
  <r>
    <n v="92"/>
    <s v="45448OD34S26682"/>
    <x v="60"/>
    <x v="1456"/>
    <n v="312214"/>
    <n v="8976"/>
    <x v="1"/>
    <n v="50.98"/>
    <n v="17.02"/>
    <n v="33.959999999999994"/>
    <n v="33.96"/>
    <x v="61"/>
    <n v="0"/>
    <n v="2"/>
    <s v="OK"/>
    <s v="SRIKANT"/>
    <x v="32"/>
    <m/>
  </r>
  <r>
    <n v="93"/>
    <s v="45448OD34S26662"/>
    <x v="60"/>
    <x v="1457"/>
    <n v="312214"/>
    <n v="8983"/>
    <x v="14"/>
    <n v="54.02"/>
    <n v="17.399999999999999"/>
    <n v="36.620000000000005"/>
    <n v="35.96"/>
    <x v="61"/>
    <n v="0.66000000000000369"/>
    <n v="2"/>
    <s v="OK"/>
    <s v="SRIKANT"/>
    <x v="5"/>
    <m/>
  </r>
  <r>
    <n v="94"/>
    <s v="45448OD04Q67612"/>
    <x v="60"/>
    <x v="1458"/>
    <n v="312214"/>
    <n v="8986"/>
    <x v="10"/>
    <n v="51.38"/>
    <n v="17.78"/>
    <n v="33.6"/>
    <n v="33.6"/>
    <x v="62"/>
    <n v="0"/>
    <n v="2"/>
    <s v="OK"/>
    <s v="SRIKANT"/>
    <x v="8"/>
    <m/>
  </r>
  <r>
    <n v="95"/>
    <s v="45448OD34S26152"/>
    <x v="60"/>
    <x v="1459"/>
    <n v="312214"/>
    <n v="8990"/>
    <x v="11"/>
    <n v="52.24"/>
    <n v="17.18"/>
    <n v="35.06"/>
    <n v="34.86"/>
    <x v="62"/>
    <n v="0.20000000000000284"/>
    <n v="2"/>
    <s v="OK"/>
    <s v="SRIKANT"/>
    <x v="15"/>
    <m/>
  </r>
  <r>
    <n v="96"/>
    <s v="45449OD34S26681"/>
    <x v="61"/>
    <x v="1460"/>
    <n v="312214"/>
    <n v="8999"/>
    <x v="1"/>
    <n v="54.78"/>
    <n v="17.04"/>
    <n v="37.74"/>
    <n v="37.74"/>
    <x v="62"/>
    <n v="0"/>
    <n v="1"/>
    <s v="OK"/>
    <s v="SRIKANT"/>
    <x v="32"/>
    <m/>
  </r>
  <r>
    <n v="97"/>
    <s v="45449OD04Q41701"/>
    <x v="61"/>
    <x v="1461"/>
    <n v="312214"/>
    <n v="9006"/>
    <x v="13"/>
    <n v="34.96"/>
    <n v="10.24"/>
    <n v="24.72"/>
    <n v="23.82"/>
    <x v="62"/>
    <n v="0.89999999999999858"/>
    <n v="1"/>
    <s v="OK"/>
    <s v="SRIKANT"/>
    <x v="24"/>
    <m/>
  </r>
  <r>
    <n v="98"/>
    <s v="45449OD34S26661"/>
    <x v="61"/>
    <x v="1462"/>
    <n v="312214"/>
    <n v="9008"/>
    <x v="14"/>
    <n v="55.86"/>
    <n v="17.420000000000002"/>
    <n v="38.44"/>
    <n v="37.94"/>
    <x v="62"/>
    <n v="0.5"/>
    <n v="1"/>
    <s v="OK"/>
    <s v="SRIKANT"/>
    <x v="5"/>
    <m/>
  </r>
  <r>
    <n v="99"/>
    <s v="45449OD04Q41781"/>
    <x v="61"/>
    <x v="1463"/>
    <n v="312214"/>
    <n v="9010"/>
    <x v="7"/>
    <n v="53.68"/>
    <n v="17.239999999999998"/>
    <n v="36.44"/>
    <n v="36.06"/>
    <x v="62"/>
    <n v="0.37999999999999545"/>
    <n v="1"/>
    <s v="OK"/>
    <s v="SRIKANT"/>
    <x v="7"/>
    <m/>
  </r>
  <r>
    <n v="100"/>
    <s v="45449OD04Q41281"/>
    <x v="61"/>
    <x v="1464"/>
    <n v="312214"/>
    <n v="9013"/>
    <x v="15"/>
    <n v="35.42"/>
    <n v="10.36"/>
    <n v="25.060000000000002"/>
    <n v="24.2"/>
    <x v="62"/>
    <n v="0.86000000000000298"/>
    <n v="1"/>
    <s v="OK"/>
    <s v="SRIKANT"/>
    <x v="29"/>
    <m/>
  </r>
  <r>
    <n v="101"/>
    <s v="45449OD04Q41371"/>
    <x v="61"/>
    <x v="1465"/>
    <n v="312214"/>
    <n v="9015"/>
    <x v="19"/>
    <n v="35.26"/>
    <n v="10.3"/>
    <n v="24.959999999999997"/>
    <n v="24.42"/>
    <x v="62"/>
    <n v="0.53999999999999559"/>
    <n v="1"/>
    <s v="OK"/>
    <s v="SRIKANT"/>
    <x v="22"/>
    <m/>
  </r>
  <r>
    <n v="102"/>
    <s v="45449OD34S61371"/>
    <x v="61"/>
    <x v="1466"/>
    <n v="312214"/>
    <n v="9017"/>
    <x v="9"/>
    <n v="56.7"/>
    <n v="17.64"/>
    <n v="39.06"/>
    <n v="37.86"/>
    <x v="62"/>
    <n v="1.2000000000000028"/>
    <n v="1"/>
    <s v="OK"/>
    <s v="SRIKANT"/>
    <x v="3"/>
    <m/>
  </r>
  <r>
    <n v="103"/>
    <s v="45449OD04Q41391"/>
    <x v="61"/>
    <x v="1467"/>
    <n v="312214"/>
    <n v="9027"/>
    <x v="12"/>
    <n v="55.24"/>
    <n v="17.420000000000002"/>
    <n v="37.82"/>
    <n v="36.46"/>
    <x v="62"/>
    <n v="1.3599999999999994"/>
    <n v="1"/>
    <s v="OK"/>
    <s v="SRIKANT"/>
    <x v="30"/>
    <m/>
  </r>
  <r>
    <n v="104"/>
    <s v="45449OD04Q41181"/>
    <x v="61"/>
    <x v="1468"/>
    <n v="312214"/>
    <n v="9020"/>
    <x v="8"/>
    <n v="53.9"/>
    <n v="16.98"/>
    <n v="36.92"/>
    <n v="35.9"/>
    <x v="62"/>
    <n v="1.0200000000000031"/>
    <n v="1"/>
    <s v="OK"/>
    <s v="SRIKANT"/>
    <x v="26"/>
    <m/>
  </r>
  <r>
    <n v="105"/>
    <s v="45449OD34S61391"/>
    <x v="61"/>
    <x v="1469"/>
    <n v="312214"/>
    <n v="9028"/>
    <x v="16"/>
    <n v="54.76"/>
    <n v="17.420000000000002"/>
    <n v="37.339999999999996"/>
    <n v="36.72"/>
    <x v="62"/>
    <n v="0.61999999999999744"/>
    <n v="1"/>
    <s v="OK"/>
    <s v="SRIKANT"/>
    <x v="13"/>
    <m/>
  </r>
  <r>
    <n v="106"/>
    <s v="45449OD04Q67611"/>
    <x v="61"/>
    <x v="1470"/>
    <n v="312214"/>
    <n v="9033"/>
    <x v="10"/>
    <n v="52.22"/>
    <n v="17.760000000000002"/>
    <n v="34.459999999999994"/>
    <n v="33.4"/>
    <x v="62"/>
    <n v="1.0599999999999952"/>
    <n v="1"/>
    <s v="OK"/>
    <s v="SRIKANT"/>
    <x v="8"/>
    <m/>
  </r>
  <r>
    <n v="107"/>
    <s v="45449OD34S26151"/>
    <x v="61"/>
    <x v="1471"/>
    <n v="312214"/>
    <n v="9039"/>
    <x v="11"/>
    <n v="55.24"/>
    <n v="17.18"/>
    <n v="38.06"/>
    <n v="37.14"/>
    <x v="62"/>
    <n v="0.92000000000000171"/>
    <n v="1"/>
    <s v="OK"/>
    <s v="SRIKANT"/>
    <x v="15"/>
    <m/>
  </r>
  <r>
    <n v="108"/>
    <s v="45449OD34S26682"/>
    <x v="61"/>
    <x v="1472"/>
    <n v="312214"/>
    <n v="9065"/>
    <x v="1"/>
    <n v="52.16"/>
    <n v="16.899999999999999"/>
    <n v="35.26"/>
    <n v="34.840000000000003"/>
    <x v="62"/>
    <n v="0.4199999999999946"/>
    <n v="2"/>
    <s v="OK"/>
    <s v="SRIKANT"/>
    <x v="32"/>
    <m/>
  </r>
  <r>
    <n v="109"/>
    <s v="45449OD04Q41782"/>
    <x v="61"/>
    <x v="1473"/>
    <n v="312214"/>
    <n v="9083"/>
    <x v="7"/>
    <n v="51.9"/>
    <n v="17.2"/>
    <n v="34.700000000000003"/>
    <n v="33.520000000000003"/>
    <x v="62"/>
    <n v="1.1799999999999997"/>
    <n v="2"/>
    <s v="OK"/>
    <s v="SRIKANT"/>
    <x v="7"/>
    <m/>
  </r>
  <r>
    <n v="110"/>
    <s v="45449OD04Q41282"/>
    <x v="61"/>
    <x v="1474"/>
    <n v="312214"/>
    <n v="9085"/>
    <x v="15"/>
    <n v="31.56"/>
    <n v="10.32"/>
    <n v="21.24"/>
    <n v="21.1"/>
    <x v="62"/>
    <n v="0.13999999999999702"/>
    <n v="2"/>
    <s v="OK"/>
    <s v="SRIKANT"/>
    <x v="29"/>
    <m/>
  </r>
  <r>
    <n v="111"/>
    <s v="45449OD04Q41372"/>
    <x v="61"/>
    <x v="1475"/>
    <n v="312214"/>
    <n v="9089"/>
    <x v="19"/>
    <n v="33.4"/>
    <n v="10.28"/>
    <n v="23.119999999999997"/>
    <n v="22.98"/>
    <x v="62"/>
    <n v="0.13999999999999702"/>
    <n v="2"/>
    <s v="OK"/>
    <s v="SRIKANT"/>
    <x v="22"/>
    <m/>
  </r>
  <r>
    <n v="112"/>
    <s v="45449OD34S26662"/>
    <x v="61"/>
    <x v="1476"/>
    <n v="312214"/>
    <n v="9086"/>
    <x v="14"/>
    <n v="53.7"/>
    <n v="17.420000000000002"/>
    <n v="36.28"/>
    <n v="35.86"/>
    <x v="62"/>
    <n v="0.42000000000000171"/>
    <n v="2"/>
    <s v="OK"/>
    <s v="SRIKANT"/>
    <x v="5"/>
    <m/>
  </r>
  <r>
    <n v="113"/>
    <s v="45449OD04Q41702"/>
    <x v="61"/>
    <x v="1477"/>
    <n v="312214"/>
    <n v="9095"/>
    <x v="13"/>
    <n v="32.700000000000003"/>
    <n v="10.220000000000001"/>
    <n v="22.480000000000004"/>
    <n v="22.02"/>
    <x v="63"/>
    <n v="0.46000000000000441"/>
    <n v="2"/>
    <s v="OK"/>
    <s v="SRIKANT"/>
    <x v="24"/>
    <m/>
  </r>
  <r>
    <n v="114"/>
    <s v="45449OD34S61372"/>
    <x v="61"/>
    <x v="1478"/>
    <n v="312214"/>
    <n v="9103"/>
    <x v="9"/>
    <n v="51.34"/>
    <n v="17.600000000000001"/>
    <n v="33.74"/>
    <n v="33.340000000000003"/>
    <x v="63"/>
    <n v="0.39999999999999858"/>
    <n v="2"/>
    <s v="OK"/>
    <s v="SRIKANT"/>
    <x v="3"/>
    <m/>
  </r>
  <r>
    <n v="115"/>
    <s v="45449OD04Q41182"/>
    <x v="61"/>
    <x v="1479"/>
    <n v="312214"/>
    <n v="9106"/>
    <x v="8"/>
    <n v="52.36"/>
    <n v="16.940000000000001"/>
    <n v="35.42"/>
    <n v="34.08"/>
    <x v="63"/>
    <n v="1.3400000000000034"/>
    <n v="2"/>
    <s v="OK"/>
    <s v="SRIKANT"/>
    <x v="26"/>
    <m/>
  </r>
  <r>
    <n v="116"/>
    <s v="45450OD34S26681"/>
    <x v="62"/>
    <x v="1480"/>
    <n v="312214"/>
    <n v="9127"/>
    <x v="1"/>
    <n v="51.66"/>
    <n v="16.98"/>
    <n v="34.679999999999993"/>
    <n v="34.119999999999997"/>
    <x v="63"/>
    <n v="0.55999999999999517"/>
    <n v="1"/>
    <s v="OK"/>
    <s v="SRIKANT"/>
    <x v="32"/>
    <n v="223"/>
  </r>
  <r>
    <n v="117"/>
    <s v="45450OD04Q41391"/>
    <x v="62"/>
    <x v="1481"/>
    <n v="312214"/>
    <n v="9140"/>
    <x v="12"/>
    <n v="54.48"/>
    <n v="17.48"/>
    <n v="37"/>
    <n v="36.24"/>
    <x v="63"/>
    <n v="0.75999999999999801"/>
    <n v="1"/>
    <s v="OK"/>
    <s v="SRIKANT"/>
    <x v="30"/>
    <n v="194"/>
  </r>
  <r>
    <n v="118"/>
    <s v="45450OD34S26661"/>
    <x v="62"/>
    <x v="1482"/>
    <n v="312214"/>
    <n v="9142"/>
    <x v="14"/>
    <n v="53.7"/>
    <n v="17.399999999999999"/>
    <n v="36.300000000000004"/>
    <n v="35.979999999999997"/>
    <x v="63"/>
    <n v="0.32000000000000739"/>
    <n v="1"/>
    <s v="OK"/>
    <s v="SRIKANT"/>
    <x v="5"/>
    <n v="233"/>
  </r>
  <r>
    <n v="119"/>
    <s v="45450OD04Q41701"/>
    <x v="62"/>
    <x v="1483"/>
    <n v="312214"/>
    <n v="9141"/>
    <x v="13"/>
    <n v="34.78"/>
    <n v="10.3"/>
    <n v="24.48"/>
    <n v="23.76"/>
    <x v="63"/>
    <n v="0.71999999999999886"/>
    <n v="1"/>
    <s v="OK"/>
    <s v="SRIKANT"/>
    <x v="4"/>
    <m/>
  </r>
  <r>
    <n v="120"/>
    <s v="45450OD04Q41781"/>
    <x v="62"/>
    <x v="1484"/>
    <n v="312214"/>
    <n v="9148"/>
    <x v="7"/>
    <n v="53.92"/>
    <n v="17.22"/>
    <n v="36.700000000000003"/>
    <n v="35.86"/>
    <x v="63"/>
    <n v="0.84000000000000341"/>
    <n v="1"/>
    <s v="OK"/>
    <s v="SRIKANT"/>
    <x v="7"/>
    <n v="214"/>
  </r>
  <r>
    <n v="121"/>
    <s v="45450OD34S26151"/>
    <x v="62"/>
    <x v="1485"/>
    <n v="312214"/>
    <n v="9146"/>
    <x v="11"/>
    <n v="54.18"/>
    <n v="17.16"/>
    <n v="37.019999999999996"/>
    <n v="36.200000000000003"/>
    <x v="63"/>
    <n v="0.81999999999999318"/>
    <n v="1"/>
    <s v="OK"/>
    <s v="SRIKANT"/>
    <x v="15"/>
    <m/>
  </r>
  <r>
    <n v="122"/>
    <s v="45450OD04Q41181"/>
    <x v="62"/>
    <x v="1486"/>
    <n v="312214"/>
    <n v="9145"/>
    <x v="8"/>
    <n v="54"/>
    <n v="17"/>
    <n v="37"/>
    <n v="35.880000000000003"/>
    <x v="63"/>
    <n v="1.1199999999999974"/>
    <n v="1"/>
    <s v="OK"/>
    <s v="SRIKANT"/>
    <x v="34"/>
    <m/>
  </r>
  <r>
    <n v="123"/>
    <s v="45450OD04Q41371"/>
    <x v="62"/>
    <x v="1487"/>
    <n v="312214"/>
    <n v="9153"/>
    <x v="19"/>
    <n v="33.94"/>
    <n v="10.28"/>
    <n v="23.659999999999997"/>
    <n v="23.4"/>
    <x v="63"/>
    <n v="0.25999999999999801"/>
    <n v="1"/>
    <s v="OK"/>
    <s v="SRIKANT"/>
    <x v="19"/>
    <n v="255"/>
  </r>
  <r>
    <n v="124"/>
    <s v="45450OD04Q67611"/>
    <x v="62"/>
    <x v="1488"/>
    <n v="312214"/>
    <n v="9156"/>
    <x v="10"/>
    <n v="56.78"/>
    <n v="17.7"/>
    <n v="39.08"/>
    <n v="38.06"/>
    <x v="63"/>
    <n v="1.019999999999996"/>
    <n v="1"/>
    <s v="OK"/>
    <s v="SRIKANT"/>
    <x v="16"/>
    <n v="228"/>
  </r>
  <r>
    <n v="125"/>
    <s v="45450OD34S61371"/>
    <x v="62"/>
    <x v="1489"/>
    <n v="312214"/>
    <n v="9164"/>
    <x v="9"/>
    <n v="52.7"/>
    <n v="17.54"/>
    <n v="35.160000000000004"/>
    <n v="34.64"/>
    <x v="63"/>
    <n v="0.52000000000000313"/>
    <n v="1"/>
    <s v="OK"/>
    <s v="SRIKANT"/>
    <x v="27"/>
    <m/>
  </r>
  <r>
    <n v="126"/>
    <s v="45450OD04Q41281"/>
    <x v="62"/>
    <x v="1490"/>
    <n v="312214"/>
    <n v="9174"/>
    <x v="15"/>
    <n v="35.479999999999997"/>
    <n v="10.3"/>
    <n v="25.179999999999996"/>
    <n v="24.76"/>
    <x v="63"/>
    <n v="0.4199999999999946"/>
    <n v="1"/>
    <s v="OK"/>
    <s v="SRIKANT"/>
    <x v="17"/>
    <m/>
  </r>
  <r>
    <n v="127"/>
    <s v="45450OD34S61391"/>
    <x v="62"/>
    <x v="1491"/>
    <n v="312214"/>
    <n v="9183"/>
    <x v="16"/>
    <n v="55.02"/>
    <n v="17.46"/>
    <n v="37.56"/>
    <n v="37.14"/>
    <x v="64"/>
    <n v="0.42000000000000171"/>
    <n v="1"/>
    <s v="OK"/>
    <s v="SRIKANT"/>
    <x v="28"/>
    <n v="190"/>
  </r>
  <r>
    <n v="128"/>
    <s v="45451OD04Q41701"/>
    <x v="63"/>
    <x v="1492"/>
    <n v="312214"/>
    <n v="9214"/>
    <x v="13"/>
    <n v="36.94"/>
    <n v="10.26"/>
    <n v="26.68"/>
    <n v="25.64"/>
    <x v="64"/>
    <n v="1.0399999999999991"/>
    <n v="1"/>
    <s v="OK"/>
    <s v="SRIKANT"/>
    <x v="12"/>
    <m/>
  </r>
  <r>
    <n v="129"/>
    <s v="45451OD34S26151"/>
    <x v="63"/>
    <x v="1493"/>
    <n v="312214"/>
    <n v="9213"/>
    <x v="11"/>
    <n v="52.02"/>
    <n v="17.22"/>
    <n v="34.800000000000004"/>
    <n v="34.46"/>
    <x v="64"/>
    <n v="0.34000000000000341"/>
    <n v="1"/>
    <s v="OK"/>
    <s v="SRIKANT"/>
    <x v="30"/>
    <m/>
  </r>
  <r>
    <n v="130"/>
    <s v="45451OD04Q41181"/>
    <x v="63"/>
    <x v="1494"/>
    <n v="312214"/>
    <n v="9215"/>
    <x v="8"/>
    <n v="50.6"/>
    <n v="17.059999999999999"/>
    <n v="33.540000000000006"/>
    <n v="33.159999999999997"/>
    <x v="64"/>
    <n v="0.38000000000000966"/>
    <n v="1"/>
    <s v="OK"/>
    <s v="SRIKANT"/>
    <x v="34"/>
    <m/>
  </r>
  <r>
    <n v="131"/>
    <s v="45451OD04Q41281"/>
    <x v="63"/>
    <x v="1495"/>
    <n v="312214"/>
    <n v="9216"/>
    <x v="15"/>
    <n v="36.159999999999997"/>
    <n v="10.32"/>
    <n v="25.839999999999996"/>
    <n v="25.02"/>
    <x v="64"/>
    <n v="0.81999999999999673"/>
    <n v="1"/>
    <s v="OK"/>
    <s v="SRIKANT"/>
    <x v="29"/>
    <m/>
  </r>
  <r>
    <n v="132"/>
    <s v="45451OD04Q41371"/>
    <x v="63"/>
    <x v="1496"/>
    <n v="312214"/>
    <n v="9219"/>
    <x v="19"/>
    <n v="35.72"/>
    <n v="10.48"/>
    <n v="25.24"/>
    <n v="24.86"/>
    <x v="64"/>
    <n v="0.37999999999999901"/>
    <n v="1"/>
    <s v="OK"/>
    <s v="SRIKANT"/>
    <x v="22"/>
    <m/>
  </r>
  <r>
    <n v="133"/>
    <s v="45451OD04Q41391"/>
    <x v="63"/>
    <x v="1497"/>
    <n v="312214"/>
    <n v="9236"/>
    <x v="12"/>
    <n v="51.52"/>
    <n v="17.72"/>
    <n v="33.800000000000004"/>
    <n v="33.42"/>
    <x v="65"/>
    <n v="0.38000000000000256"/>
    <n v="1"/>
    <s v="OK"/>
    <s v="SRIKANT"/>
    <x v="20"/>
    <m/>
  </r>
  <r>
    <n v="134"/>
    <s v="45451OD34S26661"/>
    <x v="63"/>
    <x v="1498"/>
    <n v="312214"/>
    <n v="9233"/>
    <x v="14"/>
    <n v="54.2"/>
    <n v="17.579999999999998"/>
    <n v="36.620000000000005"/>
    <n v="35.659999999999997"/>
    <x v="65"/>
    <n v="0.96000000000000796"/>
    <n v="1"/>
    <s v="OK"/>
    <s v="SRIKANT"/>
    <x v="5"/>
    <m/>
  </r>
  <r>
    <n v="135"/>
    <s v="45451OD34S26681"/>
    <x v="63"/>
    <x v="1499"/>
    <n v="312214"/>
    <n v="9235"/>
    <x v="1"/>
    <n v="52.36"/>
    <n v="17.16"/>
    <n v="35.200000000000003"/>
    <n v="34.74"/>
    <x v="65"/>
    <n v="0.46000000000000085"/>
    <n v="1"/>
    <s v="OK"/>
    <s v="SRIKANT"/>
    <x v="32"/>
    <m/>
  </r>
  <r>
    <n v="136"/>
    <s v="45451OD34S61371"/>
    <x v="63"/>
    <x v="1500"/>
    <n v="312214"/>
    <n v="9243"/>
    <x v="9"/>
    <n v="57.12"/>
    <n v="17.62"/>
    <n v="39.5"/>
    <n v="38.94"/>
    <x v="65"/>
    <n v="0.56000000000000227"/>
    <n v="1"/>
    <s v="OK"/>
    <s v="SRIKANT"/>
    <x v="27"/>
    <m/>
  </r>
  <r>
    <n v="137"/>
    <s v="45451OD04Q41781"/>
    <x v="63"/>
    <x v="1501"/>
    <n v="312214"/>
    <n v="9258"/>
    <x v="7"/>
    <n v="49.52"/>
    <n v="17.440000000000001"/>
    <n v="32.08"/>
    <n v="31.64"/>
    <x v="65"/>
    <n v="0.43999999999999773"/>
    <n v="1"/>
    <s v="OK"/>
    <s v="SRIKANT"/>
    <x v="2"/>
    <m/>
  </r>
  <r>
    <n v="138"/>
    <s v="45451OD04Q67611"/>
    <x v="63"/>
    <x v="1502"/>
    <n v="312214"/>
    <n v="9262"/>
    <x v="10"/>
    <n v="53.82"/>
    <n v="17.899999999999999"/>
    <n v="35.92"/>
    <n v="35.36"/>
    <x v="65"/>
    <n v="0.56000000000000227"/>
    <n v="1"/>
    <s v="OK"/>
    <s v="SRIKANT"/>
    <x v="16"/>
    <m/>
  </r>
  <r>
    <n v="139"/>
    <s v="45451OD34S61391"/>
    <x v="63"/>
    <x v="1503"/>
    <n v="312214"/>
    <n v="9276"/>
    <x v="16"/>
    <n v="54.6"/>
    <n v="17.64"/>
    <n v="36.96"/>
    <n v="35.659999999999997"/>
    <x v="65"/>
    <n v="1.3000000000000043"/>
    <n v="1"/>
    <s v="OK"/>
    <s v="SRIKANT"/>
    <x v="28"/>
    <m/>
  </r>
  <r>
    <n v="140"/>
    <s v="45451OD34S26152"/>
    <x v="63"/>
    <x v="1504"/>
    <n v="312214"/>
    <n v="9278"/>
    <x v="11"/>
    <n v="52.74"/>
    <n v="17.12"/>
    <n v="35.620000000000005"/>
    <n v="35.1"/>
    <x v="65"/>
    <n v="0.52000000000000313"/>
    <n v="2"/>
    <s v="OK"/>
    <s v="SRIKANT"/>
    <x v="30"/>
    <m/>
  </r>
  <r>
    <n v="141"/>
    <s v="45451OD04Q41702"/>
    <x v="63"/>
    <x v="1505"/>
    <n v="312214"/>
    <n v="9281"/>
    <x v="13"/>
    <n v="33.56"/>
    <n v="10.18"/>
    <n v="23.380000000000003"/>
    <n v="22.56"/>
    <x v="65"/>
    <n v="0.82000000000000384"/>
    <n v="2"/>
    <s v="OK"/>
    <s v="SRIKANT"/>
    <x v="12"/>
    <m/>
  </r>
  <r>
    <n v="142"/>
    <s v="45451OD04Q41182"/>
    <x v="63"/>
    <x v="1506"/>
    <n v="312214"/>
    <n v="9280"/>
    <x v="8"/>
    <n v="52.72"/>
    <n v="17.02"/>
    <n v="35.700000000000003"/>
    <n v="35.200000000000003"/>
    <x v="65"/>
    <n v="0.5"/>
    <n v="2"/>
    <s v="OK"/>
    <s v="SRIKANT"/>
    <x v="34"/>
    <m/>
  </r>
  <r>
    <n v="143"/>
    <s v="45451OD04Q41231"/>
    <x v="63"/>
    <x v="1507"/>
    <n v="312214"/>
    <n v="9286"/>
    <x v="6"/>
    <n v="51.32"/>
    <n v="17.5"/>
    <n v="33.82"/>
    <n v="32.96"/>
    <x v="65"/>
    <n v="0.85999999999999943"/>
    <n v="1"/>
    <s v="OK"/>
    <s v="SRIKANT"/>
    <x v="6"/>
    <m/>
  </r>
  <r>
    <n v="144"/>
    <s v="45451OD04Q41282"/>
    <x v="63"/>
    <x v="1508"/>
    <n v="312214"/>
    <n v="9288"/>
    <x v="15"/>
    <n v="34.020000000000003"/>
    <n v="10.3"/>
    <n v="23.720000000000002"/>
    <n v="22.86"/>
    <x v="65"/>
    <n v="0.86000000000000298"/>
    <n v="2"/>
    <s v="OK"/>
    <s v="SRIKANT"/>
    <x v="29"/>
    <m/>
  </r>
  <r>
    <n v="145"/>
    <s v="45451OD04Q41372"/>
    <x v="63"/>
    <x v="1509"/>
    <n v="312214"/>
    <n v="9291"/>
    <x v="19"/>
    <n v="34.64"/>
    <n v="10.4"/>
    <n v="24.240000000000002"/>
    <n v="23.66"/>
    <x v="65"/>
    <n v="0.58000000000000185"/>
    <n v="2"/>
    <s v="OK"/>
    <s v="SRIKANT"/>
    <x v="22"/>
    <m/>
  </r>
  <r>
    <n v="146"/>
    <s v="45451OD04Q41261"/>
    <x v="63"/>
    <x v="1510"/>
    <n v="312214"/>
    <n v="9299"/>
    <x v="0"/>
    <n v="54.4"/>
    <n v="17.399999999999999"/>
    <n v="37"/>
    <n v="36.1"/>
    <x v="65"/>
    <n v="0.89999999999999858"/>
    <n v="1"/>
    <s v="OK"/>
    <s v="SRIKANT"/>
    <x v="11"/>
    <m/>
  </r>
  <r>
    <n v="147"/>
    <s v="45452OD04Q41701"/>
    <x v="64"/>
    <x v="1511"/>
    <n v="312214"/>
    <n v="9312"/>
    <x v="13"/>
    <n v="34.94"/>
    <n v="10.32"/>
    <n v="24.619999999999997"/>
    <n v="24.42"/>
    <x v="65"/>
    <n v="0.19999999999999574"/>
    <n v="1"/>
    <s v="OK"/>
    <s v="SRIKANT"/>
    <x v="4"/>
    <n v="261"/>
  </r>
  <r>
    <n v="148"/>
    <s v="45452OD34S26681"/>
    <x v="64"/>
    <x v="1512"/>
    <n v="312214"/>
    <n v="9314"/>
    <x v="1"/>
    <n v="52.08"/>
    <n v="17.16"/>
    <n v="34.92"/>
    <n v="33.74"/>
    <x v="65"/>
    <n v="1.1799999999999997"/>
    <n v="1"/>
    <s v="OK"/>
    <s v="SRIKANT"/>
    <x v="32"/>
    <m/>
  </r>
  <r>
    <n v="149"/>
    <s v="45452OD34S26661"/>
    <x v="64"/>
    <x v="1513"/>
    <n v="312214"/>
    <n v="9315"/>
    <x v="14"/>
    <n v="54.72"/>
    <n v="17.579999999999998"/>
    <n v="37.14"/>
    <n v="35.840000000000003"/>
    <x v="65"/>
    <n v="1.2999999999999972"/>
    <n v="1"/>
    <s v="OK"/>
    <s v="SRIKANT"/>
    <x v="5"/>
    <m/>
  </r>
  <r>
    <n v="150"/>
    <s v="45452OD04Q67611"/>
    <x v="64"/>
    <x v="1514"/>
    <n v="312214"/>
    <n v="9317"/>
    <x v="10"/>
    <n v="55.2"/>
    <n v="17.920000000000002"/>
    <n v="37.28"/>
    <n v="36.659999999999997"/>
    <x v="65"/>
    <n v="0.62000000000000455"/>
    <n v="1"/>
    <s v="OK"/>
    <s v="SRIKANT"/>
    <x v="11"/>
    <m/>
  </r>
  <r>
    <n v="151"/>
    <s v="45452OD04Q41391"/>
    <x v="64"/>
    <x v="1515"/>
    <n v="312214"/>
    <n v="9321"/>
    <x v="12"/>
    <n v="55.88"/>
    <n v="17.64"/>
    <n v="38.24"/>
    <n v="37.54"/>
    <x v="65"/>
    <n v="0.70000000000000284"/>
    <n v="1"/>
    <s v="OK"/>
    <s v="SRIKANT"/>
    <x v="20"/>
    <m/>
  </r>
  <r>
    <n v="152"/>
    <s v="45452OD04Q41781"/>
    <x v="64"/>
    <x v="1516"/>
    <n v="312214"/>
    <n v="9331"/>
    <x v="7"/>
    <n v="53.5"/>
    <n v="17.36"/>
    <n v="36.14"/>
    <n v="35.64"/>
    <x v="65"/>
    <n v="0.5"/>
    <n v="1"/>
    <s v="OK"/>
    <s v="SRIKANT"/>
    <x v="7"/>
    <m/>
  </r>
  <r>
    <n v="153"/>
    <s v="45452OD04Q41181"/>
    <x v="64"/>
    <x v="1517"/>
    <n v="312214"/>
    <n v="9336"/>
    <x v="8"/>
    <n v="55.96"/>
    <n v="17.059999999999999"/>
    <n v="38.900000000000006"/>
    <n v="37.299999999999997"/>
    <x v="65"/>
    <n v="1.6000000000000085"/>
    <n v="1"/>
    <s v="OK"/>
    <s v="SRIKANT"/>
    <x v="34"/>
    <m/>
  </r>
  <r>
    <n v="154"/>
    <s v="45452OD34S26151"/>
    <x v="64"/>
    <x v="1518"/>
    <n v="312214"/>
    <n v="9333"/>
    <x v="11"/>
    <n v="56.36"/>
    <n v="17.12"/>
    <n v="39.239999999999995"/>
    <n v="37.58"/>
    <x v="65"/>
    <n v="1.6599999999999966"/>
    <n v="1"/>
    <s v="OK"/>
    <s v="SRIKANT"/>
    <x v="30"/>
    <m/>
  </r>
  <r>
    <n v="155"/>
    <s v="45452OD04Q41261"/>
    <x v="64"/>
    <x v="1519"/>
    <n v="312214"/>
    <n v="9340"/>
    <x v="0"/>
    <n v="56.38"/>
    <n v="17.38"/>
    <n v="39"/>
    <n v="38.44"/>
    <x v="65"/>
    <n v="0.56000000000000227"/>
    <n v="1"/>
    <s v="OK"/>
    <s v="SRIKANT"/>
    <x v="35"/>
    <n v="232"/>
  </r>
  <r>
    <n v="156"/>
    <s v="45452OD34S61391"/>
    <x v="64"/>
    <x v="1520"/>
    <n v="312214"/>
    <n v="9339"/>
    <x v="16"/>
    <n v="55.5"/>
    <n v="17.579999999999998"/>
    <n v="37.92"/>
    <n v="36.56"/>
    <x v="65"/>
    <n v="1.3599999999999994"/>
    <n v="1"/>
    <s v="OK"/>
    <s v="SRIKANT"/>
    <x v="13"/>
    <m/>
  </r>
  <r>
    <n v="157"/>
    <s v="45452OD34S61371"/>
    <x v="64"/>
    <x v="1521"/>
    <n v="312214"/>
    <n v="9362"/>
    <x v="9"/>
    <n v="56.66"/>
    <n v="17.54"/>
    <n v="39.119999999999997"/>
    <n v="38.659999999999997"/>
    <x v="65"/>
    <n v="0.46000000000000085"/>
    <n v="1"/>
    <s v="OK"/>
    <s v="SRIKANT"/>
    <x v="27"/>
    <m/>
  </r>
  <r>
    <n v="158"/>
    <s v="45452OD04Q41281"/>
    <x v="64"/>
    <x v="1522"/>
    <n v="312214"/>
    <n v="9366"/>
    <x v="15"/>
    <n v="31.56"/>
    <n v="10.26"/>
    <n v="21.299999999999997"/>
    <n v="20.9"/>
    <x v="66"/>
    <n v="0.39999999999999858"/>
    <n v="1"/>
    <s v="OK"/>
    <s v="SRIKANT"/>
    <x v="17"/>
    <n v="100"/>
  </r>
  <r>
    <n v="159"/>
    <s v="45452OD04Q41231"/>
    <x v="64"/>
    <x v="1523"/>
    <n v="312214"/>
    <n v="9387"/>
    <x v="6"/>
    <n v="55.8"/>
    <n v="17.399999999999999"/>
    <n v="38.4"/>
    <n v="36.36"/>
    <x v="65"/>
    <n v="2.0399999999999991"/>
    <n v="1"/>
    <s v="OK"/>
    <s v="SRIKANT"/>
    <x v="6"/>
    <m/>
  </r>
  <r>
    <n v="160"/>
    <s v="45452OD04Q41702"/>
    <x v="64"/>
    <x v="1524"/>
    <n v="312214"/>
    <n v="9391"/>
    <x v="13"/>
    <n v="35.1"/>
    <n v="10.38"/>
    <n v="24.72"/>
    <n v="23.96"/>
    <x v="65"/>
    <n v="0.75999999999999801"/>
    <n v="2"/>
    <s v="OK"/>
    <s v="SRIKANT"/>
    <x v="4"/>
    <m/>
  </r>
  <r>
    <n v="161"/>
    <s v="45452OD34S26682"/>
    <x v="64"/>
    <x v="1525"/>
    <n v="312214"/>
    <n v="9403"/>
    <x v="1"/>
    <n v="51.82"/>
    <n v="17.16"/>
    <n v="34.659999999999997"/>
    <n v="33.76"/>
    <x v="65"/>
    <n v="0.89999999999999858"/>
    <n v="2"/>
    <s v="OK"/>
    <s v="SRIKANT"/>
    <x v="32"/>
    <m/>
  </r>
  <r>
    <n v="162"/>
    <s v="45452OD34S26662"/>
    <x v="64"/>
    <x v="1526"/>
    <n v="312214"/>
    <n v="9404"/>
    <x v="14"/>
    <n v="54.48"/>
    <n v="17.579999999999998"/>
    <n v="36.9"/>
    <n v="35.520000000000003"/>
    <x v="65"/>
    <n v="1.3799999999999955"/>
    <n v="2"/>
    <s v="OK"/>
    <s v="SRIKANT"/>
    <x v="5"/>
    <m/>
  </r>
  <r>
    <n v="163"/>
    <s v="45452OD04Q67612"/>
    <x v="64"/>
    <x v="1527"/>
    <n v="312214"/>
    <n v="9408"/>
    <x v="10"/>
    <n v="56.16"/>
    <n v="17.899999999999999"/>
    <n v="38.26"/>
    <n v="37.56"/>
    <x v="65"/>
    <n v="0.69999999999999574"/>
    <n v="2"/>
    <s v="OK"/>
    <s v="SRIKANT"/>
    <x v="11"/>
    <m/>
  </r>
  <r>
    <n v="164"/>
    <s v="45452OD04Q41782"/>
    <x v="64"/>
    <x v="1528"/>
    <n v="312214"/>
    <n v="9417"/>
    <x v="7"/>
    <n v="55.06"/>
    <n v="17.38"/>
    <n v="37.680000000000007"/>
    <n v="37.200000000000003"/>
    <x v="65"/>
    <n v="0.48000000000000398"/>
    <n v="2"/>
    <s v="OK"/>
    <s v="SRIKANT"/>
    <x v="7"/>
    <m/>
  </r>
  <r>
    <n v="165"/>
    <s v="45452OD04Q41182"/>
    <x v="64"/>
    <x v="1529"/>
    <n v="312214"/>
    <n v="9418"/>
    <x v="8"/>
    <n v="55.48"/>
    <n v="16.920000000000002"/>
    <n v="38.559999999999995"/>
    <n v="38.06"/>
    <x v="66"/>
    <n v="0.49999999999999289"/>
    <n v="2"/>
    <s v="OK"/>
    <s v="SRIKANT"/>
    <x v="34"/>
    <m/>
  </r>
  <r>
    <n v="166"/>
    <s v="45453OD34S26151"/>
    <x v="65"/>
    <x v="1530"/>
    <n v="312214"/>
    <n v="9440"/>
    <x v="11"/>
    <n v="54.86"/>
    <n v="17.100000000000001"/>
    <n v="37.76"/>
    <n v="36.840000000000003"/>
    <x v="66"/>
    <n v="0.9199999999999946"/>
    <n v="1"/>
    <s v="OK"/>
    <s v="SRIKANT"/>
    <x v="30"/>
    <n v="192"/>
  </r>
  <r>
    <n v="167"/>
    <s v="45453OD04Q41231"/>
    <x v="65"/>
    <x v="1531"/>
    <n v="312214"/>
    <n v="9446"/>
    <x v="6"/>
    <n v="53.2"/>
    <n v="17.420000000000002"/>
    <n v="35.78"/>
    <n v="34.58"/>
    <x v="66"/>
    <n v="1.2000000000000028"/>
    <n v="1"/>
    <s v="OK"/>
    <s v="SRIKANT"/>
    <x v="35"/>
    <m/>
  </r>
  <r>
    <n v="168"/>
    <s v="45453OD34S61391"/>
    <x v="65"/>
    <x v="1532"/>
    <n v="312214"/>
    <n v="9447"/>
    <x v="16"/>
    <n v="53.7"/>
    <n v="17.559999999999999"/>
    <n v="36.14"/>
    <n v="35.5"/>
    <x v="66"/>
    <n v="0.64000000000000057"/>
    <n v="1"/>
    <s v="OK"/>
    <s v="SRIKANT"/>
    <x v="13"/>
    <m/>
  </r>
  <r>
    <n v="169"/>
    <s v="45453OD04Q41701"/>
    <x v="65"/>
    <x v="1533"/>
    <n v="312214"/>
    <n v="9450"/>
    <x v="13"/>
    <n v="35.58"/>
    <n v="10.4"/>
    <n v="25.18"/>
    <n v="24.5"/>
    <x v="66"/>
    <n v="0.67999999999999972"/>
    <n v="1"/>
    <s v="OK"/>
    <s v="SRIKANT"/>
    <x v="12"/>
    <m/>
  </r>
  <r>
    <n v="170"/>
    <s v="45453OD04Q41261"/>
    <x v="65"/>
    <x v="1534"/>
    <n v="312214"/>
    <n v="9452"/>
    <x v="0"/>
    <n v="53.56"/>
    <n v="17.579999999999998"/>
    <n v="35.980000000000004"/>
    <n v="35.26"/>
    <x v="66"/>
    <n v="0.72000000000000597"/>
    <n v="1"/>
    <s v="OK"/>
    <s v="SRIKANT"/>
    <x v="16"/>
    <m/>
  </r>
  <r>
    <n v="171"/>
    <s v="45453OD34S26661"/>
    <x v="65"/>
    <x v="1535"/>
    <n v="312214"/>
    <n v="9453"/>
    <x v="14"/>
    <n v="55.4"/>
    <n v="17.559999999999999"/>
    <n v="37.840000000000003"/>
    <n v="36.82"/>
    <x v="66"/>
    <n v="1.0200000000000031"/>
    <n v="1"/>
    <s v="OK"/>
    <s v="SRIKANT"/>
    <x v="5"/>
    <m/>
  </r>
  <r>
    <n v="172"/>
    <s v="45453OD04Q41391"/>
    <x v="65"/>
    <x v="1536"/>
    <n v="312214"/>
    <n v="9461"/>
    <x v="12"/>
    <n v="55.84"/>
    <n v="17.579999999999998"/>
    <n v="38.260000000000005"/>
    <n v="36.840000000000003"/>
    <x v="66"/>
    <n v="1.4200000000000017"/>
    <n v="1"/>
    <s v="OK"/>
    <s v="SRIKANT"/>
    <x v="11"/>
    <m/>
  </r>
  <r>
    <n v="173"/>
    <s v="45453OD04Q41781"/>
    <x v="65"/>
    <x v="1537"/>
    <n v="312214"/>
    <n v="9463"/>
    <x v="7"/>
    <n v="54.38"/>
    <n v="17.239999999999998"/>
    <n v="37.14"/>
    <n v="36"/>
    <x v="66"/>
    <n v="1.1400000000000006"/>
    <n v="1"/>
    <s v="OK"/>
    <s v="SRIKANT"/>
    <x v="8"/>
    <m/>
  </r>
  <r>
    <n v="174"/>
    <s v="45453OD04Q41181"/>
    <x v="65"/>
    <x v="1538"/>
    <n v="312214"/>
    <n v="9462"/>
    <x v="8"/>
    <n v="52.8"/>
    <n v="16.98"/>
    <n v="35.819999999999993"/>
    <n v="35.24"/>
    <x v="66"/>
    <n v="0.57999999999999119"/>
    <n v="1"/>
    <s v="OK"/>
    <s v="SRIKANT"/>
    <x v="36"/>
    <n v="230"/>
  </r>
  <r>
    <n v="175"/>
    <s v="45453OD34S26681"/>
    <x v="65"/>
    <x v="1539"/>
    <n v="312214"/>
    <n v="9470"/>
    <x v="1"/>
    <n v="53.08"/>
    <n v="17.14"/>
    <n v="35.94"/>
    <n v="35.26"/>
    <x v="66"/>
    <n v="0.67999999999999972"/>
    <n v="1"/>
    <s v="OK"/>
    <s v="SRIKANT"/>
    <x v="32"/>
    <m/>
  </r>
  <r>
    <n v="176"/>
    <s v="45453OD04Q67611"/>
    <x v="65"/>
    <x v="1540"/>
    <n v="312214"/>
    <n v="9481"/>
    <x v="10"/>
    <n v="55.02"/>
    <n v="17.899999999999999"/>
    <n v="37.120000000000005"/>
    <n v="36.4"/>
    <x v="66"/>
    <n v="0.72000000000000597"/>
    <n v="1"/>
    <s v="OK"/>
    <s v="SRIKANT"/>
    <x v="28"/>
    <m/>
  </r>
  <r>
    <n v="177"/>
    <s v="45453OD34S61371"/>
    <x v="65"/>
    <x v="1541"/>
    <n v="312214"/>
    <n v="9482"/>
    <x v="9"/>
    <n v="54.56"/>
    <n v="17.52"/>
    <n v="37.040000000000006"/>
    <n v="36.22"/>
    <x v="66"/>
    <n v="0.82000000000000739"/>
    <n v="1"/>
    <s v="OK"/>
    <s v="SRIKANT"/>
    <x v="27"/>
    <m/>
  </r>
  <r>
    <n v="178"/>
    <s v="45453OD04Q41551"/>
    <x v="65"/>
    <x v="1542"/>
    <n v="312214"/>
    <n v="9515"/>
    <x v="2"/>
    <n v="57.22"/>
    <n v="17.64"/>
    <n v="39.58"/>
    <n v="37.96"/>
    <x v="66"/>
    <n v="1.6199999999999974"/>
    <n v="1"/>
    <s v="OK"/>
    <s v="SRIKANT"/>
    <x v="11"/>
    <m/>
  </r>
  <r>
    <n v="179"/>
    <s v="45454OD04Q41551"/>
    <x v="66"/>
    <x v="1543"/>
    <n v="312214"/>
    <n v="9581"/>
    <x v="2"/>
    <n v="54.64"/>
    <n v="17.66"/>
    <n v="36.980000000000004"/>
    <n v="36.340000000000003"/>
    <x v="67"/>
    <n v="0.64000000000000057"/>
    <n v="1"/>
    <s v="OK"/>
    <s v="SRIKANT"/>
    <x v="2"/>
    <m/>
  </r>
  <r>
    <n v="180"/>
    <s v="45454OD34S26661"/>
    <x v="66"/>
    <x v="1544"/>
    <n v="312214"/>
    <n v="9582"/>
    <x v="14"/>
    <n v="57.66"/>
    <n v="17.579999999999998"/>
    <n v="40.08"/>
    <n v="39.36"/>
    <x v="67"/>
    <n v="0.71999999999999886"/>
    <n v="1"/>
    <s v="OK"/>
    <s v="SRIKANT"/>
    <x v="5"/>
    <m/>
  </r>
  <r>
    <n v="181"/>
    <s v="45454OD04Q67611"/>
    <x v="66"/>
    <x v="1545"/>
    <n v="312214"/>
    <n v="9594"/>
    <x v="10"/>
    <n v="54.64"/>
    <n v="17.82"/>
    <n v="36.82"/>
    <n v="36.06"/>
    <x v="67"/>
    <n v="0.75999999999999801"/>
    <n v="1"/>
    <s v="OK"/>
    <s v="SRIKANT"/>
    <x v="3"/>
    <m/>
  </r>
  <r>
    <n v="182"/>
    <s v="45454OD04Q41701"/>
    <x v="66"/>
    <x v="1546"/>
    <n v="312214"/>
    <n v="9600"/>
    <x v="13"/>
    <n v="32.54"/>
    <n v="10.4"/>
    <n v="22.14"/>
    <n v="21.96"/>
    <x v="67"/>
    <n v="0.17999999999999972"/>
    <n v="1"/>
    <s v="OK"/>
    <s v="SRIKANT"/>
    <x v="4"/>
    <m/>
  </r>
  <r>
    <n v="183"/>
    <s v="45454OD34S26681"/>
    <x v="66"/>
    <x v="1547"/>
    <n v="312214"/>
    <n v="9602"/>
    <x v="1"/>
    <n v="51.72"/>
    <n v="17.16"/>
    <n v="34.56"/>
    <n v="34.18"/>
    <x v="67"/>
    <n v="0.38000000000000256"/>
    <n v="1"/>
    <s v="OK"/>
    <s v="SRIKANT"/>
    <x v="32"/>
    <m/>
  </r>
  <r>
    <n v="184"/>
    <s v="45454OD04Q41231"/>
    <x v="66"/>
    <x v="1548"/>
    <n v="312214"/>
    <n v="9603"/>
    <x v="6"/>
    <n v="53.58"/>
    <n v="17.36"/>
    <n v="36.22"/>
    <n v="35.479999999999997"/>
    <x v="67"/>
    <n v="0.74000000000000199"/>
    <n v="1"/>
    <s v="OK"/>
    <s v="SRIKANT"/>
    <x v="6"/>
    <m/>
  </r>
  <r>
    <n v="185"/>
    <s v="45454OD04Q41391"/>
    <x v="66"/>
    <x v="1549"/>
    <n v="312214"/>
    <n v="9606"/>
    <x v="12"/>
    <n v="53.92"/>
    <n v="17.54"/>
    <n v="36.380000000000003"/>
    <n v="35.520000000000003"/>
    <x v="67"/>
    <n v="0.85999999999999943"/>
    <n v="1"/>
    <s v="OK"/>
    <s v="SRIKANT"/>
    <x v="35"/>
    <m/>
  </r>
  <r>
    <n v="186"/>
    <s v="45454OD34S61391"/>
    <x v="66"/>
    <x v="1550"/>
    <n v="312214"/>
    <n v="9605"/>
    <x v="16"/>
    <n v="53.26"/>
    <n v="17.559999999999999"/>
    <n v="35.700000000000003"/>
    <n v="35.18"/>
    <x v="67"/>
    <n v="0.52000000000000313"/>
    <n v="1"/>
    <s v="OK"/>
    <s v="SRIKANT"/>
    <x v="13"/>
    <m/>
  </r>
  <r>
    <n v="187"/>
    <s v="45454OD34S26151"/>
    <x v="66"/>
    <x v="1551"/>
    <n v="312214"/>
    <n v="9607"/>
    <x v="11"/>
    <n v="52.16"/>
    <n v="17.2"/>
    <n v="34.959999999999994"/>
    <n v="34.44"/>
    <x v="67"/>
    <n v="0.51999999999999602"/>
    <n v="1"/>
    <s v="OK"/>
    <s v="SRIKANT"/>
    <x v="30"/>
    <m/>
  </r>
  <r>
    <n v="188"/>
    <s v="45454OD04Q41781"/>
    <x v="66"/>
    <x v="1552"/>
    <n v="312214"/>
    <n v="9610"/>
    <x v="7"/>
    <n v="54.14"/>
    <n v="17.260000000000002"/>
    <n v="36.879999999999995"/>
    <n v="36.26"/>
    <x v="67"/>
    <n v="0.61999999999999744"/>
    <n v="1"/>
    <s v="OK"/>
    <s v="SRIKANT"/>
    <x v="7"/>
    <m/>
  </r>
  <r>
    <n v="189"/>
    <s v="45454OD04Q41181"/>
    <x v="66"/>
    <x v="1553"/>
    <n v="312214"/>
    <n v="9622"/>
    <x v="8"/>
    <n v="52.32"/>
    <n v="17.14"/>
    <n v="35.18"/>
    <n v="34.82"/>
    <x v="67"/>
    <n v="0.35999999999999943"/>
    <n v="1"/>
    <s v="OK"/>
    <s v="SRIKANT"/>
    <x v="36"/>
    <m/>
  </r>
  <r>
    <n v="190"/>
    <s v="45454OD34S61371"/>
    <x v="66"/>
    <x v="1554"/>
    <n v="312214"/>
    <n v="9616"/>
    <x v="9"/>
    <n v="53.32"/>
    <n v="17.52"/>
    <n v="35.799999999999997"/>
    <n v="35.22"/>
    <x v="67"/>
    <n v="0.57999999999999829"/>
    <n v="1"/>
    <s v="OK"/>
    <s v="SRIKANT"/>
    <x v="27"/>
    <m/>
  </r>
  <r>
    <n v="191"/>
    <s v="45454OD04Q41261"/>
    <x v="66"/>
    <x v="1555"/>
    <n v="312214"/>
    <n v="9633"/>
    <x v="0"/>
    <n v="53.2"/>
    <n v="17.54"/>
    <n v="35.660000000000004"/>
    <n v="35.159999999999997"/>
    <x v="67"/>
    <n v="0.50000000000000711"/>
    <n v="1"/>
    <s v="OK"/>
    <s v="SRIKANT"/>
    <x v="23"/>
    <m/>
  </r>
  <r>
    <n v="192"/>
    <s v="45454OD04Q41731"/>
    <x v="66"/>
    <x v="1556"/>
    <n v="312214"/>
    <n v="9641"/>
    <x v="17"/>
    <n v="34.26"/>
    <n v="10.28"/>
    <n v="23.979999999999997"/>
    <n v="23.48"/>
    <x v="67"/>
    <n v="0.49999999999999645"/>
    <n v="1"/>
    <s v="OK"/>
    <s v="SRIKANT"/>
    <x v="24"/>
    <m/>
  </r>
  <r>
    <n v="193"/>
    <s v="45455OD34S26661"/>
    <x v="67"/>
    <x v="1557"/>
    <n v="312214"/>
    <n v="9680"/>
    <x v="14"/>
    <n v="56.34"/>
    <n v="17.559999999999999"/>
    <n v="38.78"/>
    <n v="38.119999999999997"/>
    <x v="68"/>
    <n v="0.66000000000000369"/>
    <n v="1"/>
    <s v="OK"/>
    <s v="SRIKANT"/>
    <x v="5"/>
    <m/>
  </r>
  <r>
    <n v="194"/>
    <s v="45455OD34S61371"/>
    <x v="67"/>
    <x v="1558"/>
    <n v="312214"/>
    <n v="9687"/>
    <x v="9"/>
    <n v="55.28"/>
    <n v="17.54"/>
    <n v="37.74"/>
    <n v="37.1"/>
    <x v="68"/>
    <n v="0.64000000000000057"/>
    <n v="1"/>
    <s v="OK"/>
    <s v="SRIKANT"/>
    <x v="3"/>
    <n v="257"/>
  </r>
  <r>
    <n v="195"/>
    <s v="45455OD04Q41551"/>
    <x v="67"/>
    <x v="1559"/>
    <n v="312214"/>
    <n v="9707"/>
    <x v="2"/>
    <n v="56.04"/>
    <n v="17.64"/>
    <n v="38.4"/>
    <n v="37.68"/>
    <x v="68"/>
    <n v="0.71999999999999886"/>
    <n v="1"/>
    <s v="OK"/>
    <s v="SRIKANT"/>
    <x v="2"/>
    <m/>
  </r>
  <r>
    <n v="196"/>
    <s v="45455OD04Q41731"/>
    <x v="67"/>
    <x v="1560"/>
    <n v="312214"/>
    <n v="9708"/>
    <x v="17"/>
    <n v="35.36"/>
    <n v="10.36"/>
    <n v="25"/>
    <n v="24.62"/>
    <x v="68"/>
    <n v="0.37999999999999901"/>
    <n v="1"/>
    <s v="OK"/>
    <s v="SRIKANT"/>
    <x v="24"/>
    <m/>
  </r>
  <r>
    <n v="197"/>
    <s v="45455OD04Q41701"/>
    <x v="67"/>
    <x v="1561"/>
    <n v="312214"/>
    <n v="9710"/>
    <x v="13"/>
    <n v="35.06"/>
    <n v="10.36"/>
    <n v="24.700000000000003"/>
    <n v="24.28"/>
    <x v="68"/>
    <n v="0.42000000000000171"/>
    <n v="1"/>
    <s v="OK"/>
    <s v="SRIKANT"/>
    <x v="12"/>
    <m/>
  </r>
  <r>
    <n v="198"/>
    <s v="45455OD34S26681"/>
    <x v="67"/>
    <x v="1562"/>
    <n v="312214"/>
    <n v="9711"/>
    <x v="1"/>
    <n v="51.98"/>
    <n v="17.12"/>
    <n v="34.86"/>
    <n v="34.020000000000003"/>
    <x v="68"/>
    <n v="0.83999999999999631"/>
    <n v="1"/>
    <s v="OK"/>
    <s v="SRIKANT"/>
    <x v="32"/>
    <m/>
  </r>
  <r>
    <n v="199"/>
    <s v="45455OD04Q41181"/>
    <x v="67"/>
    <x v="1563"/>
    <n v="312214"/>
    <n v="9717"/>
    <x v="8"/>
    <n v="54.52"/>
    <n v="17.079999999999998"/>
    <n v="37.440000000000005"/>
    <n v="36.78"/>
    <x v="68"/>
    <n v="0.66000000000000369"/>
    <n v="1"/>
    <s v="OK"/>
    <s v="SRIKANT"/>
    <x v="36"/>
    <m/>
  </r>
  <r>
    <n v="200"/>
    <s v="45455OD34S26151"/>
    <x v="67"/>
    <x v="1564"/>
    <n v="312214"/>
    <n v="9718"/>
    <x v="11"/>
    <n v="54.92"/>
    <n v="17.22"/>
    <n v="37.700000000000003"/>
    <n v="36.659999999999997"/>
    <x v="68"/>
    <n v="1.0400000000000063"/>
    <n v="1"/>
    <s v="OK"/>
    <s v="SRIKANT"/>
    <x v="30"/>
    <m/>
  </r>
  <r>
    <n v="201"/>
    <s v="45455OD04Q41261"/>
    <x v="67"/>
    <x v="1565"/>
    <n v="312214"/>
    <n v="9730"/>
    <x v="0"/>
    <n v="55.8"/>
    <n v="17.52"/>
    <n v="38.28"/>
    <n v="37.54"/>
    <x v="68"/>
    <n v="0.74000000000000199"/>
    <n v="1"/>
    <s v="OK"/>
    <s v="SRIKANT"/>
    <x v="16"/>
    <m/>
  </r>
  <r>
    <n v="202"/>
    <s v="45455OD04Q41391"/>
    <x v="67"/>
    <x v="1566"/>
    <n v="312214"/>
    <n v="9739"/>
    <x v="12"/>
    <n v="53.06"/>
    <n v="17.52"/>
    <n v="35.540000000000006"/>
    <n v="34.979999999999997"/>
    <x v="68"/>
    <n v="0.56000000000000938"/>
    <n v="1"/>
    <s v="OK"/>
    <s v="SRIKANT"/>
    <x v="11"/>
    <n v="160"/>
  </r>
  <r>
    <n v="203"/>
    <s v="45455OD04Q67611"/>
    <x v="67"/>
    <x v="1567"/>
    <n v="312214"/>
    <n v="9734"/>
    <x v="10"/>
    <n v="53.26"/>
    <n v="17.84"/>
    <n v="35.42"/>
    <n v="34.54"/>
    <x v="68"/>
    <n v="0.88000000000000256"/>
    <n v="1"/>
    <s v="OK"/>
    <s v="SRIKANT"/>
    <x v="8"/>
    <m/>
  </r>
  <r>
    <n v="204"/>
    <s v="45455OD34S61391"/>
    <x v="67"/>
    <x v="1568"/>
    <n v="312214"/>
    <n v="9735"/>
    <x v="16"/>
    <n v="54.24"/>
    <n v="17.5"/>
    <n v="36.74"/>
    <n v="36.1"/>
    <x v="68"/>
    <n v="0.64000000000000057"/>
    <n v="1"/>
    <s v="OK"/>
    <s v="SRIKANT"/>
    <x v="13"/>
    <m/>
  </r>
  <r>
    <n v="205"/>
    <s v="45455OD04Q41781"/>
    <x v="67"/>
    <x v="1569"/>
    <n v="312214"/>
    <n v="9736"/>
    <x v="7"/>
    <n v="54.3"/>
    <n v="17.239999999999998"/>
    <n v="37.06"/>
    <n v="36.42"/>
    <x v="68"/>
    <n v="0.64000000000000057"/>
    <n v="1"/>
    <s v="OK"/>
    <s v="SRIKANT"/>
    <x v="20"/>
    <m/>
  </r>
  <r>
    <n v="206"/>
    <s v="45455OD04Q41231"/>
    <x v="67"/>
    <x v="1570"/>
    <n v="312214"/>
    <n v="9732"/>
    <x v="6"/>
    <n v="52.92"/>
    <n v="17.28"/>
    <n v="35.64"/>
    <n v="35.020000000000003"/>
    <x v="68"/>
    <n v="0.61999999999999744"/>
    <n v="1"/>
    <s v="OK"/>
    <s v="SRIKANT"/>
    <x v="23"/>
    <m/>
  </r>
  <r>
    <n v="207"/>
    <s v="45455OD34S26662"/>
    <x v="67"/>
    <x v="1571"/>
    <n v="312214"/>
    <n v="9762"/>
    <x v="14"/>
    <n v="57.7"/>
    <n v="17.559999999999999"/>
    <n v="40.14"/>
    <n v="37.94"/>
    <x v="68"/>
    <n v="2.2000000000000028"/>
    <n v="2"/>
    <s v="OK"/>
    <s v="SRIKANT"/>
    <x v="5"/>
    <m/>
  </r>
  <r>
    <n v="208"/>
    <s v="45455OD04Q41552"/>
    <x v="67"/>
    <x v="1572"/>
    <n v="312214"/>
    <n v="9822"/>
    <x v="2"/>
    <n v="57"/>
    <n v="17.62"/>
    <n v="39.379999999999995"/>
    <n v="38.54"/>
    <x v="68"/>
    <n v="0.83999999999999631"/>
    <n v="2"/>
    <s v="OK"/>
    <s v="SRIKANT"/>
    <x v="2"/>
    <m/>
  </r>
  <r>
    <n v="209"/>
    <s v="45455OD34S61372"/>
    <x v="67"/>
    <x v="1573"/>
    <n v="312214"/>
    <n v="9816"/>
    <x v="9"/>
    <n v="57.58"/>
    <n v="17.7"/>
    <n v="39.879999999999995"/>
    <n v="39.08"/>
    <x v="68"/>
    <n v="0.79999999999999716"/>
    <n v="2"/>
    <s v="OK"/>
    <s v="SRIKANT"/>
    <x v="3"/>
    <m/>
  </r>
  <r>
    <n v="210"/>
    <s v="45455OD34S26682"/>
    <x v="67"/>
    <x v="1574"/>
    <n v="312214"/>
    <n v="9831"/>
    <x v="1"/>
    <n v="53.64"/>
    <n v="17.14"/>
    <n v="36.5"/>
    <n v="35.979999999999997"/>
    <x v="68"/>
    <n v="0.52000000000000313"/>
    <n v="2"/>
    <s v="OK"/>
    <s v="SRIKANT"/>
    <x v="32"/>
    <m/>
  </r>
  <r>
    <n v="211"/>
    <s v="45455OD04Q41702"/>
    <x v="67"/>
    <x v="1575"/>
    <n v="312214"/>
    <n v="9835"/>
    <x v="13"/>
    <n v="33.58"/>
    <n v="10.36"/>
    <n v="23.22"/>
    <n v="23"/>
    <x v="69"/>
    <n v="0.21999999999999886"/>
    <n v="2"/>
    <s v="OK"/>
    <s v="SRIKANT"/>
    <x v="12"/>
    <m/>
  </r>
  <r>
    <n v="212"/>
    <s v="45455OD04Q41732"/>
    <x v="67"/>
    <x v="1576"/>
    <n v="312214"/>
    <n v="9836"/>
    <x v="17"/>
    <n v="34.299999999999997"/>
    <n v="10.26"/>
    <n v="24.04"/>
    <n v="23.8"/>
    <x v="68"/>
    <n v="0.23999999999999844"/>
    <n v="2"/>
    <s v="OK"/>
    <s v="SRIKANT"/>
    <x v="24"/>
    <m/>
  </r>
  <r>
    <n v="213"/>
    <s v="45456OD34S61371"/>
    <x v="68"/>
    <x v="1577"/>
    <n v="312214"/>
    <n v="9855"/>
    <x v="9"/>
    <n v="57"/>
    <n v="17.68"/>
    <n v="39.32"/>
    <n v="38.56"/>
    <x v="69"/>
    <n v="0.75999999999999801"/>
    <n v="1"/>
    <s v="OK"/>
    <s v="SRIKANT"/>
    <x v="3"/>
    <m/>
  </r>
  <r>
    <n v="214"/>
    <s v="45456OD04Q41701"/>
    <x v="68"/>
    <x v="1578"/>
    <n v="312214"/>
    <n v="9863"/>
    <x v="13"/>
    <n v="34.799999999999997"/>
    <n v="10.36"/>
    <n v="24.439999999999998"/>
    <n v="24.02"/>
    <x v="69"/>
    <n v="0.41999999999999815"/>
    <n v="1"/>
    <s v="OK"/>
    <s v="SRIKANT"/>
    <x v="4"/>
    <m/>
  </r>
  <r>
    <n v="215"/>
    <s v="45456OD34S26661"/>
    <x v="68"/>
    <x v="1579"/>
    <n v="312214"/>
    <n v="9861"/>
    <x v="14"/>
    <n v="55.2"/>
    <n v="17.54"/>
    <n v="37.660000000000004"/>
    <n v="36.880000000000003"/>
    <x v="69"/>
    <n v="0.78000000000000114"/>
    <n v="1"/>
    <s v="OK"/>
    <s v="SRIKANT"/>
    <x v="5"/>
    <m/>
  </r>
  <r>
    <n v="216"/>
    <s v="45456OD34S26681"/>
    <x v="68"/>
    <x v="1580"/>
    <n v="312214"/>
    <n v="9864"/>
    <x v="1"/>
    <n v="52.32"/>
    <n v="17.12"/>
    <n v="35.200000000000003"/>
    <n v="34.54"/>
    <x v="69"/>
    <n v="0.66000000000000369"/>
    <n v="1"/>
    <s v="OK"/>
    <s v="SRIKANT"/>
    <x v="32"/>
    <m/>
  </r>
  <r>
    <n v="217"/>
    <s v="45456OD04Q41231"/>
    <x v="68"/>
    <x v="1581"/>
    <n v="312214"/>
    <n v="9865"/>
    <x v="6"/>
    <n v="56.86"/>
    <n v="17.32"/>
    <n v="39.54"/>
    <n v="38.9"/>
    <x v="69"/>
    <n v="0.64000000000000057"/>
    <n v="1"/>
    <s v="OK"/>
    <s v="SRIKANT"/>
    <x v="6"/>
    <m/>
  </r>
  <r>
    <n v="218"/>
    <s v="45456OD34S26151"/>
    <x v="68"/>
    <x v="1582"/>
    <n v="312214"/>
    <n v="9891"/>
    <x v="11"/>
    <n v="54.6"/>
    <n v="17.239999999999998"/>
    <n v="37.36"/>
    <n v="36.32"/>
    <x v="69"/>
    <n v="1.0399999999999991"/>
    <n v="1"/>
    <s v="OK"/>
    <s v="SRIKANT"/>
    <x v="30"/>
    <m/>
  </r>
  <r>
    <n v="219"/>
    <s v="45456OD34S61391"/>
    <x v="68"/>
    <x v="1583"/>
    <n v="312214"/>
    <n v="9895"/>
    <x v="16"/>
    <n v="53.92"/>
    <n v="17.52"/>
    <n v="36.400000000000006"/>
    <n v="35.72"/>
    <x v="69"/>
    <n v="0.68000000000000682"/>
    <n v="1"/>
    <s v="OK"/>
    <s v="SRIKANT"/>
    <x v="23"/>
    <m/>
  </r>
  <r>
    <n v="220"/>
    <s v="45456OD04Q41261"/>
    <x v="68"/>
    <x v="1584"/>
    <n v="312214"/>
    <n v="9897"/>
    <x v="0"/>
    <n v="53.32"/>
    <n v="17.52"/>
    <n v="35.799999999999997"/>
    <n v="35.08"/>
    <x v="69"/>
    <n v="0.71999999999999886"/>
    <n v="1"/>
    <s v="OK"/>
    <s v="SRIKANT"/>
    <x v="16"/>
    <m/>
  </r>
  <r>
    <n v="221"/>
    <s v="45456OD04Q41781"/>
    <x v="68"/>
    <x v="1585"/>
    <n v="312214"/>
    <n v="9898"/>
    <x v="7"/>
    <n v="52.74"/>
    <n v="17.260000000000002"/>
    <n v="35.480000000000004"/>
    <n v="34.520000000000003"/>
    <x v="69"/>
    <n v="0.96000000000000085"/>
    <n v="1"/>
    <s v="OK"/>
    <s v="SRIKANT"/>
    <x v="7"/>
    <m/>
  </r>
  <r>
    <n v="222"/>
    <s v="45456OD04Q67611"/>
    <x v="68"/>
    <x v="1586"/>
    <n v="312214"/>
    <n v="9927"/>
    <x v="10"/>
    <n v="55.48"/>
    <n v="17.84"/>
    <n v="37.64"/>
    <n v="37"/>
    <x v="69"/>
    <n v="0.64000000000000057"/>
    <n v="1"/>
    <s v="OK"/>
    <s v="SRIKANT"/>
    <x v="8"/>
    <n v="156"/>
  </r>
  <r>
    <n v="223"/>
    <s v="45456OD04Q41551"/>
    <x v="68"/>
    <x v="1587"/>
    <n v="312214"/>
    <n v="9928"/>
    <x v="2"/>
    <n v="55.02"/>
    <n v="17.579999999999998"/>
    <n v="37.440000000000005"/>
    <n v="36.96"/>
    <x v="69"/>
    <n v="0.48000000000000398"/>
    <n v="1"/>
    <s v="OK"/>
    <s v="SRIKANT"/>
    <x v="20"/>
    <m/>
  </r>
  <r>
    <n v="224"/>
    <s v="45456OD04Q41181"/>
    <x v="68"/>
    <x v="1588"/>
    <n v="312214"/>
    <n v="9945"/>
    <x v="8"/>
    <n v="53.18"/>
    <n v="17"/>
    <n v="36.18"/>
    <n v="35.9"/>
    <x v="69"/>
    <n v="0.28000000000000114"/>
    <n v="1"/>
    <s v="OK"/>
    <s v="SRIKANT"/>
    <x v="26"/>
    <m/>
  </r>
  <r>
    <n v="225"/>
    <s v="45456OD04Q41731"/>
    <x v="68"/>
    <x v="1589"/>
    <n v="312214"/>
    <n v="9949"/>
    <x v="17"/>
    <n v="35.22"/>
    <n v="10.199999999999999"/>
    <n v="25.02"/>
    <n v="24.84"/>
    <x v="69"/>
    <n v="0.17999999999999972"/>
    <n v="1"/>
    <s v="OK"/>
    <s v="SRIKANT"/>
    <x v="24"/>
    <m/>
  </r>
  <r>
    <n v="226"/>
    <s v="45456OD34S26662"/>
    <x v="68"/>
    <x v="1590"/>
    <n v="312214"/>
    <n v="9983"/>
    <x v="14"/>
    <n v="54.32"/>
    <n v="17.420000000000002"/>
    <n v="36.9"/>
    <n v="36.380000000000003"/>
    <x v="70"/>
    <n v="0.51999999999999602"/>
    <n v="2"/>
    <s v="OK"/>
    <s v="SRIKANT"/>
    <x v="5"/>
    <m/>
  </r>
  <r>
    <n v="227"/>
    <s v="45456OD34S26682"/>
    <x v="68"/>
    <x v="1591"/>
    <n v="312214"/>
    <n v="9984"/>
    <x v="1"/>
    <n v="53.26"/>
    <n v="17"/>
    <n v="36.26"/>
    <n v="35.799999999999997"/>
    <x v="70"/>
    <n v="0.46000000000000085"/>
    <n v="2"/>
    <s v="OK"/>
    <s v="SRIKANT"/>
    <x v="32"/>
    <m/>
  </r>
  <r>
    <n v="228"/>
    <s v="45456OD04Q41232"/>
    <x v="68"/>
    <x v="1592"/>
    <n v="312214"/>
    <n v="9987"/>
    <x v="6"/>
    <n v="54.46"/>
    <n v="17.2"/>
    <n v="37.260000000000005"/>
    <n v="36.82"/>
    <x v="70"/>
    <n v="0.44000000000000483"/>
    <n v="2"/>
    <s v="OK"/>
    <s v="SRIKANT"/>
    <x v="6"/>
    <m/>
  </r>
  <r>
    <n v="229"/>
    <s v="45456OD04Q41702"/>
    <x v="68"/>
    <x v="1593"/>
    <n v="312214"/>
    <n v="9989"/>
    <x v="13"/>
    <n v="34.299999999999997"/>
    <n v="10.32"/>
    <n v="23.979999999999997"/>
    <n v="23.82"/>
    <x v="70"/>
    <n v="0.15999999999999659"/>
    <n v="2"/>
    <s v="OK"/>
    <s v="SRIKANT"/>
    <x v="4"/>
    <m/>
  </r>
  <r>
    <n v="230"/>
    <s v="45456OD34S61372"/>
    <x v="68"/>
    <x v="1594"/>
    <n v="312214"/>
    <n v="9985"/>
    <x v="9"/>
    <n v="53.62"/>
    <n v="17.579999999999998"/>
    <n v="36.04"/>
    <n v="35.58"/>
    <x v="70"/>
    <n v="0.46000000000000085"/>
    <n v="2"/>
    <s v="OK"/>
    <s v="SRIKANT"/>
    <x v="3"/>
    <m/>
  </r>
  <r>
    <n v="231"/>
    <s v="45456OD34S61392"/>
    <x v="68"/>
    <x v="1595"/>
    <n v="312214"/>
    <n v="9990"/>
    <x v="16"/>
    <n v="55.54"/>
    <n v="17.46"/>
    <n v="38.08"/>
    <n v="37.659999999999997"/>
    <x v="70"/>
    <n v="0.42000000000000171"/>
    <n v="2"/>
    <s v="OK"/>
    <s v="SRIKANT"/>
    <x v="23"/>
    <n v="168"/>
  </r>
  <r>
    <n v="232"/>
    <s v="45457OD34S26681"/>
    <x v="69"/>
    <x v="1596"/>
    <n v="312215"/>
    <n v="11"/>
    <x v="1"/>
    <n v="55.48"/>
    <n v="16.98"/>
    <n v="38.5"/>
    <n v="38.04"/>
    <x v="70"/>
    <n v="0.46000000000000085"/>
    <n v="1"/>
    <s v="OK"/>
    <s v="SRIKANT"/>
    <x v="32"/>
    <n v="219"/>
  </r>
  <r>
    <n v="233"/>
    <s v="45457OD34S26661"/>
    <x v="69"/>
    <x v="1597"/>
    <n v="312215"/>
    <n v="6"/>
    <x v="14"/>
    <n v="55.48"/>
    <n v="17.399999999999999"/>
    <n v="38.08"/>
    <n v="37.32"/>
    <x v="70"/>
    <n v="0.75999999999999801"/>
    <n v="1"/>
    <s v="OK"/>
    <s v="SRIKANT"/>
    <x v="5"/>
    <n v="150"/>
  </r>
  <r>
    <n v="234"/>
    <s v="45457OD04Q41551"/>
    <x v="69"/>
    <x v="1598"/>
    <n v="312215"/>
    <n v="10"/>
    <x v="2"/>
    <n v="55.64"/>
    <n v="17.440000000000001"/>
    <n v="38.200000000000003"/>
    <n v="37.46"/>
    <x v="70"/>
    <n v="0.74000000000000199"/>
    <n v="1"/>
    <s v="OK"/>
    <s v="SRIKANT"/>
    <x v="27"/>
    <m/>
  </r>
  <r>
    <n v="235"/>
    <s v="45457OD34S26151"/>
    <x v="69"/>
    <x v="1599"/>
    <n v="312215"/>
    <n v="8"/>
    <x v="11"/>
    <n v="53.08"/>
    <n v="17.100000000000001"/>
    <n v="35.979999999999997"/>
    <n v="35.24"/>
    <x v="70"/>
    <n v="0.73999999999999488"/>
    <n v="1"/>
    <s v="OK"/>
    <s v="SRIKANT"/>
    <x v="30"/>
    <m/>
  </r>
  <r>
    <n v="236"/>
    <s v="45457OD04Q41731"/>
    <x v="69"/>
    <x v="1600"/>
    <n v="312215"/>
    <n v="18"/>
    <x v="17"/>
    <n v="33.979999999999997"/>
    <n v="10.16"/>
    <n v="23.819999999999997"/>
    <n v="23.48"/>
    <x v="70"/>
    <n v="0.33999999999999631"/>
    <n v="1"/>
    <s v="OK"/>
    <s v="SRIKANT"/>
    <x v="24"/>
    <m/>
  </r>
  <r>
    <n v="237"/>
    <s v="45457OD04Q41781"/>
    <x v="69"/>
    <x v="1601"/>
    <n v="312215"/>
    <n v="26"/>
    <x v="7"/>
    <n v="52.84"/>
    <n v="17.2"/>
    <n v="35.64"/>
    <n v="34.78"/>
    <x v="70"/>
    <n v="0.85999999999999943"/>
    <n v="1"/>
    <s v="OK"/>
    <s v="SRIKANT"/>
    <x v="2"/>
    <m/>
  </r>
  <r>
    <n v="238"/>
    <s v="45457OD04Q41701"/>
    <x v="69"/>
    <x v="1602"/>
    <n v="312215"/>
    <n v="27"/>
    <x v="13"/>
    <n v="34.22"/>
    <n v="10.26"/>
    <n v="23.96"/>
    <n v="23.74"/>
    <x v="70"/>
    <n v="0.22000000000000242"/>
    <n v="1"/>
    <s v="OK"/>
    <s v="SRIKANT"/>
    <x v="12"/>
    <m/>
  </r>
  <r>
    <n v="239"/>
    <s v="45457OD04Q41231"/>
    <x v="69"/>
    <x v="1603"/>
    <n v="312215"/>
    <n v="31"/>
    <x v="6"/>
    <n v="54.92"/>
    <n v="17.16"/>
    <n v="37.760000000000005"/>
    <n v="37.020000000000003"/>
    <x v="70"/>
    <n v="0.74000000000000199"/>
    <n v="1"/>
    <s v="OK"/>
    <s v="SRIKANT"/>
    <x v="11"/>
    <m/>
  </r>
  <r>
    <n v="240"/>
    <s v="45457OD34S61371"/>
    <x v="69"/>
    <x v="1604"/>
    <n v="312215"/>
    <n v="46"/>
    <x v="9"/>
    <n v="53.3"/>
    <n v="17.579999999999998"/>
    <n v="35.72"/>
    <n v="35.200000000000003"/>
    <x v="70"/>
    <n v="0.51999999999999602"/>
    <n v="1"/>
    <s v="OK"/>
    <s v="SRIKANT"/>
    <x v="3"/>
    <m/>
  </r>
  <r>
    <n v="241"/>
    <s v="45457OD04Q67611"/>
    <x v="69"/>
    <x v="1605"/>
    <n v="312215"/>
    <n v="60"/>
    <x v="10"/>
    <n v="55.02"/>
    <n v="17.88"/>
    <n v="37.14"/>
    <n v="36.520000000000003"/>
    <x v="70"/>
    <n v="0.61999999999999744"/>
    <n v="1"/>
    <s v="OK"/>
    <s v="SRIKANT"/>
    <x v="8"/>
    <m/>
  </r>
  <r>
    <n v="242"/>
    <s v="45457OD34S26682"/>
    <x v="69"/>
    <x v="1606"/>
    <n v="312215"/>
    <n v="79"/>
    <x v="1"/>
    <n v="52.64"/>
    <n v="17.100000000000001"/>
    <n v="35.54"/>
    <n v="35.020000000000003"/>
    <x v="70"/>
    <n v="0.51999999999999602"/>
    <n v="2"/>
    <s v="OK"/>
    <s v="SRIKANT"/>
    <x v="32"/>
    <m/>
  </r>
  <r>
    <n v="243"/>
    <s v="45457OD34S26152"/>
    <x v="69"/>
    <x v="1607"/>
    <n v="312215"/>
    <n v="85"/>
    <x v="11"/>
    <n v="53.46"/>
    <n v="17.079999999999998"/>
    <n v="36.380000000000003"/>
    <n v="35.9"/>
    <x v="70"/>
    <n v="0.48000000000000398"/>
    <n v="2"/>
    <s v="OK"/>
    <s v="SRIKANT"/>
    <x v="30"/>
    <m/>
  </r>
  <r>
    <n v="244"/>
    <s v="45457OD04Q41181"/>
    <x v="69"/>
    <x v="1608"/>
    <n v="312215"/>
    <n v="88"/>
    <x v="8"/>
    <n v="53.64"/>
    <n v="16.920000000000002"/>
    <n v="36.72"/>
    <n v="36.22"/>
    <x v="70"/>
    <n v="0.5"/>
    <n v="1"/>
    <s v="OK"/>
    <s v="SRIKANT"/>
    <x v="5"/>
    <m/>
  </r>
  <r>
    <n v="245"/>
    <s v="45457OD04Q41552"/>
    <x v="69"/>
    <x v="1609"/>
    <n v="312215"/>
    <n v="89"/>
    <x v="2"/>
    <n v="53.36"/>
    <n v="17.46"/>
    <n v="35.9"/>
    <n v="35.4"/>
    <x v="70"/>
    <n v="0.5"/>
    <n v="2"/>
    <s v="OK"/>
    <s v="SRIKANT"/>
    <x v="27"/>
    <m/>
  </r>
  <r>
    <n v="246"/>
    <s v="45457OD04Q41702"/>
    <x v="69"/>
    <x v="1610"/>
    <n v="312215"/>
    <n v="98"/>
    <x v="13"/>
    <n v="34.020000000000003"/>
    <n v="10.26"/>
    <n v="23.760000000000005"/>
    <n v="23.06"/>
    <x v="70"/>
    <n v="0.70000000000000639"/>
    <n v="2"/>
    <s v="OK"/>
    <s v="SRIKANT"/>
    <x v="12"/>
    <m/>
  </r>
  <r>
    <n v="247"/>
    <s v="45457OD04Q41732"/>
    <x v="69"/>
    <x v="1611"/>
    <n v="312215"/>
    <n v="107"/>
    <x v="17"/>
    <n v="34.479999999999997"/>
    <n v="10.18"/>
    <n v="24.299999999999997"/>
    <n v="23.7"/>
    <x v="70"/>
    <n v="0.59999999999999787"/>
    <n v="2"/>
    <s v="OK"/>
    <s v="SRIKANT"/>
    <x v="24"/>
    <m/>
  </r>
  <r>
    <n v="248"/>
    <s v="45457OD34S61391"/>
    <x v="69"/>
    <x v="1612"/>
    <n v="312215"/>
    <n v="113"/>
    <x v="16"/>
    <n v="54.68"/>
    <n v="17.579999999999998"/>
    <n v="37.1"/>
    <n v="36.619999999999997"/>
    <x v="70"/>
    <n v="0.48000000000000398"/>
    <n v="1"/>
    <s v="OK"/>
    <s v="SRIKANT"/>
    <x v="11"/>
    <m/>
  </r>
  <r>
    <n v="249"/>
    <s v="45457OD04Q41261"/>
    <x v="69"/>
    <x v="1613"/>
    <n v="312215"/>
    <n v="118"/>
    <x v="0"/>
    <n v="54.92"/>
    <n v="17.420000000000002"/>
    <n v="37.5"/>
    <n v="37.020000000000003"/>
    <x v="70"/>
    <n v="0.47999999999999687"/>
    <n v="1"/>
    <s v="OK"/>
    <s v="SRIKANT"/>
    <x v="2"/>
    <m/>
  </r>
  <r>
    <n v="250"/>
    <s v="45458OD34S26661"/>
    <x v="70"/>
    <x v="1614"/>
    <n v="312215"/>
    <n v="134"/>
    <x v="14"/>
    <n v="54.62"/>
    <n v="17.5"/>
    <n v="37.119999999999997"/>
    <n v="36.6"/>
    <x v="71"/>
    <n v="0.51999999999999602"/>
    <n v="1"/>
    <s v="OK"/>
    <s v="SRIKANT"/>
    <x v="5"/>
    <m/>
  </r>
  <r>
    <n v="251"/>
    <s v="45458OD34S26681"/>
    <x v="70"/>
    <x v="1615"/>
    <n v="312215"/>
    <n v="136"/>
    <x v="1"/>
    <n v="54.32"/>
    <n v="17.12"/>
    <n v="37.200000000000003"/>
    <n v="36.68"/>
    <x v="71"/>
    <n v="0.52000000000000313"/>
    <n v="1"/>
    <s v="OK"/>
    <s v="SRIKANT"/>
    <x v="32"/>
    <m/>
  </r>
  <r>
    <n v="252"/>
    <s v="45458OD04Q41701"/>
    <x v="70"/>
    <x v="1616"/>
    <n v="312215"/>
    <n v="147"/>
    <x v="13"/>
    <n v="34.58"/>
    <n v="10.32"/>
    <n v="24.259999999999998"/>
    <n v="24.08"/>
    <x v="71"/>
    <n v="0.17999999999999972"/>
    <n v="1"/>
    <s v="OK"/>
    <s v="SRIKANT"/>
    <x v="4"/>
    <m/>
  </r>
  <r>
    <n v="253"/>
    <s v="45458OD04Q41231"/>
    <x v="70"/>
    <x v="1617"/>
    <n v="312215"/>
    <n v="152"/>
    <x v="6"/>
    <n v="54.64"/>
    <n v="17.16"/>
    <n v="37.480000000000004"/>
    <n v="37.14"/>
    <x v="71"/>
    <n v="0.34000000000000341"/>
    <n v="1"/>
    <s v="OK"/>
    <s v="SRIKANT"/>
    <x v="6"/>
    <n v="150"/>
  </r>
  <r>
    <n v="254"/>
    <s v="45458OD04Q41781"/>
    <x v="70"/>
    <x v="1618"/>
    <n v="312215"/>
    <n v="153"/>
    <x v="7"/>
    <n v="53.58"/>
    <n v="17.14"/>
    <n v="36.44"/>
    <n v="36.08"/>
    <x v="71"/>
    <n v="0.35999999999999943"/>
    <n v="1"/>
    <s v="OK"/>
    <s v="SRIKANT"/>
    <x v="7"/>
    <n v="150"/>
  </r>
  <r>
    <n v="255"/>
    <s v="45458OD04Q41261"/>
    <x v="70"/>
    <x v="1619"/>
    <n v="312215"/>
    <n v="155"/>
    <x v="0"/>
    <n v="55.72"/>
    <n v="17.36"/>
    <n v="38.36"/>
    <n v="37.979999999999997"/>
    <x v="71"/>
    <n v="0.38000000000000256"/>
    <n v="1"/>
    <s v="OK"/>
    <s v="SRIKANT"/>
    <x v="16"/>
    <m/>
  </r>
  <r>
    <n v="256"/>
    <s v="45458OD04Q41181"/>
    <x v="70"/>
    <x v="1620"/>
    <n v="312215"/>
    <n v="154"/>
    <x v="8"/>
    <n v="55.54"/>
    <n v="16.940000000000001"/>
    <n v="38.599999999999994"/>
    <n v="38.26"/>
    <x v="71"/>
    <n v="0.33999999999999631"/>
    <n v="1"/>
    <s v="OK"/>
    <s v="SRIKANT"/>
    <x v="35"/>
    <m/>
  </r>
  <r>
    <n v="257"/>
    <s v="45458OD04Q41731"/>
    <x v="70"/>
    <x v="1621"/>
    <n v="312215"/>
    <n v="160"/>
    <x v="17"/>
    <n v="35.479999999999997"/>
    <n v="10.199999999999999"/>
    <n v="25.279999999999998"/>
    <n v="25.14"/>
    <x v="71"/>
    <n v="0.13999999999999702"/>
    <n v="1"/>
    <s v="OK"/>
    <s v="SRIKANT"/>
    <x v="24"/>
    <m/>
  </r>
  <r>
    <n v="258"/>
    <s v="45458OD04Q41551"/>
    <x v="70"/>
    <x v="1622"/>
    <n v="312215"/>
    <n v="161"/>
    <x v="2"/>
    <n v="52.34"/>
    <n v="17.46"/>
    <n v="34.880000000000003"/>
    <n v="34.5"/>
    <x v="71"/>
    <n v="0.38000000000000256"/>
    <n v="1"/>
    <s v="OK"/>
    <s v="SRIKANT"/>
    <x v="2"/>
    <m/>
  </r>
  <r>
    <n v="259"/>
    <s v="45458OD34S26151"/>
    <x v="70"/>
    <x v="1623"/>
    <n v="312215"/>
    <n v="159"/>
    <x v="11"/>
    <n v="51.88"/>
    <n v="17.02"/>
    <n v="34.86"/>
    <n v="34.58"/>
    <x v="71"/>
    <n v="0.28000000000000114"/>
    <n v="1"/>
    <s v="OK"/>
    <s v="SRIKANT"/>
    <x v="30"/>
    <m/>
  </r>
  <r>
    <n v="260"/>
    <s v="45458OD34S61371"/>
    <x v="70"/>
    <x v="1624"/>
    <n v="312215"/>
    <n v="169"/>
    <x v="9"/>
    <n v="52.34"/>
    <n v="17.54"/>
    <n v="34.800000000000004"/>
    <n v="34.520000000000003"/>
    <x v="71"/>
    <n v="0.28000000000000114"/>
    <n v="1"/>
    <s v="OK"/>
    <s v="SRIKANT"/>
    <x v="5"/>
    <m/>
  </r>
  <r>
    <n v="261"/>
    <s v="45458OD04Q67612"/>
    <x v="70"/>
    <x v="1625"/>
    <n v="312215"/>
    <n v="166"/>
    <x v="10"/>
    <n v="51.66"/>
    <n v="17.88"/>
    <n v="33.78"/>
    <n v="33.76"/>
    <x v="71"/>
    <n v="2.0000000000003126E-2"/>
    <n v="2"/>
    <s v="OK"/>
    <s v="SRIKANT"/>
    <x v="8"/>
    <m/>
  </r>
  <r>
    <n v="262"/>
    <s v="45458OD34S26682"/>
    <x v="70"/>
    <x v="1626"/>
    <n v="312215"/>
    <n v="176"/>
    <x v="1"/>
    <n v="53.78"/>
    <n v="17.14"/>
    <n v="36.64"/>
    <n v="36.26"/>
    <x v="71"/>
    <n v="0.38000000000000256"/>
    <n v="2"/>
    <s v="OK"/>
    <s v="SRIKANT"/>
    <x v="32"/>
    <m/>
  </r>
  <r>
    <n v="263"/>
    <s v="45458OD04Q41232"/>
    <x v="70"/>
    <x v="1627"/>
    <n v="312215"/>
    <n v="208"/>
    <x v="6"/>
    <n v="56.1"/>
    <n v="17.28"/>
    <n v="38.82"/>
    <n v="38.119999999999997"/>
    <x v="71"/>
    <n v="0.70000000000000284"/>
    <n v="2"/>
    <s v="OK"/>
    <s v="SRIKANT"/>
    <x v="6"/>
    <m/>
  </r>
  <r>
    <n v="264"/>
    <s v="45458OD04Q41782"/>
    <x v="70"/>
    <x v="1628"/>
    <n v="312215"/>
    <n v="210"/>
    <x v="7"/>
    <n v="56.04"/>
    <n v="17.260000000000002"/>
    <n v="38.78"/>
    <n v="38"/>
    <x v="71"/>
    <n v="0.78000000000000114"/>
    <n v="2"/>
    <s v="OK"/>
    <s v="SRIKANT"/>
    <x v="7"/>
    <m/>
  </r>
  <r>
    <n v="265"/>
    <s v="45458OD04Q41552"/>
    <x v="70"/>
    <x v="1629"/>
    <n v="312215"/>
    <n v="237"/>
    <x v="2"/>
    <n v="54.32"/>
    <n v="17.399999999999999"/>
    <n v="36.92"/>
    <n v="36.299999999999997"/>
    <x v="72"/>
    <n v="0.62000000000000455"/>
    <n v="2"/>
    <s v="OK"/>
    <s v="SRIKANT"/>
    <x v="2"/>
    <m/>
  </r>
  <r>
    <n v="266"/>
    <s v="45458OD04Q41182"/>
    <x v="70"/>
    <x v="1630"/>
    <n v="312215"/>
    <n v="242"/>
    <x v="8"/>
    <n v="52.78"/>
    <n v="17.02"/>
    <n v="35.760000000000005"/>
    <n v="35.659999999999997"/>
    <x v="72"/>
    <n v="0.10000000000000853"/>
    <n v="2"/>
    <s v="OK"/>
    <s v="SRIKANT"/>
    <x v="35"/>
    <m/>
  </r>
  <r>
    <n v="267"/>
    <s v="45458OD34S26152"/>
    <x v="70"/>
    <x v="1631"/>
    <n v="312215"/>
    <n v="243"/>
    <x v="11"/>
    <n v="52.72"/>
    <n v="17"/>
    <n v="35.72"/>
    <n v="35.44"/>
    <x v="72"/>
    <n v="0.28000000000000114"/>
    <n v="2"/>
    <s v="OK"/>
    <s v="SRIKANT"/>
    <x v="30"/>
    <m/>
  </r>
  <r>
    <n v="268"/>
    <s v="45458OD04Q41262"/>
    <x v="70"/>
    <x v="1632"/>
    <n v="312215"/>
    <n v="244"/>
    <x v="0"/>
    <n v="52.5"/>
    <n v="17.36"/>
    <n v="35.14"/>
    <n v="34.979999999999997"/>
    <x v="72"/>
    <n v="0.16000000000000369"/>
    <n v="2"/>
    <s v="OK"/>
    <s v="SRIKANT"/>
    <x v="16"/>
    <m/>
  </r>
  <r>
    <n v="269"/>
    <s v="45458OD04Q41732"/>
    <x v="70"/>
    <x v="1633"/>
    <n v="312215"/>
    <n v="241"/>
    <x v="17"/>
    <n v="34.36"/>
    <n v="10.14"/>
    <n v="24.22"/>
    <n v="24.14"/>
    <x v="72"/>
    <n v="7.9999999999998295E-2"/>
    <n v="2"/>
    <s v="OK"/>
    <s v="SRIKANT"/>
    <x v="24"/>
    <m/>
  </r>
  <r>
    <n v="270"/>
    <s v="45458OD04Q67612"/>
    <x v="70"/>
    <x v="1634"/>
    <n v="312215"/>
    <n v="245"/>
    <x v="10"/>
    <n v="54.7"/>
    <n v="17.84"/>
    <n v="36.86"/>
    <n v="36.54"/>
    <x v="72"/>
    <n v="0.32000000000000028"/>
    <n v="2"/>
    <s v="OK"/>
    <s v="SRIKANT"/>
    <x v="8"/>
    <m/>
  </r>
  <r>
    <n v="271"/>
    <s v="45458OD34S61372"/>
    <x v="70"/>
    <x v="1635"/>
    <n v="312215"/>
    <n v="247"/>
    <x v="9"/>
    <n v="54.86"/>
    <n v="17.54"/>
    <n v="37.32"/>
    <n v="37.119999999999997"/>
    <x v="72"/>
    <n v="0.20000000000000284"/>
    <n v="2"/>
    <s v="OK"/>
    <s v="SRIKANT"/>
    <x v="5"/>
    <m/>
  </r>
  <r>
    <n v="272"/>
    <s v="45459OD04Q41781"/>
    <x v="71"/>
    <x v="1636"/>
    <n v="312215"/>
    <n v="271"/>
    <x v="7"/>
    <n v="54.34"/>
    <n v="17.239999999999998"/>
    <n v="37.100000000000009"/>
    <n v="36.26"/>
    <x v="72"/>
    <n v="0.84000000000001052"/>
    <n v="1"/>
    <s v="OK"/>
    <s v="SRIKANT"/>
    <x v="23"/>
    <m/>
  </r>
  <r>
    <n v="273"/>
    <s v="45459OD04Q41731"/>
    <x v="71"/>
    <x v="1637"/>
    <n v="312215"/>
    <n v="272"/>
    <x v="17"/>
    <n v="34.619999999999997"/>
    <n v="10.14"/>
    <n v="24.479999999999997"/>
    <n v="24.34"/>
    <x v="72"/>
    <n v="0.13999999999999702"/>
    <n v="1"/>
    <s v="OK"/>
    <s v="SRIKANT"/>
    <x v="24"/>
    <m/>
  </r>
  <r>
    <n v="274"/>
    <s v="45459OD34S26681"/>
    <x v="71"/>
    <x v="1638"/>
    <n v="312215"/>
    <n v="273"/>
    <x v="1"/>
    <n v="53.64"/>
    <n v="17.14"/>
    <n v="36.5"/>
    <n v="35.700000000000003"/>
    <x v="72"/>
    <n v="0.79999999999999716"/>
    <n v="1"/>
    <s v="OK"/>
    <s v="SRIKANT"/>
    <x v="32"/>
    <m/>
  </r>
  <r>
    <n v="275"/>
    <s v="45459OD04Q41261"/>
    <x v="71"/>
    <x v="1639"/>
    <n v="312215"/>
    <n v="274"/>
    <x v="0"/>
    <n v="56.36"/>
    <n v="17.36"/>
    <n v="39"/>
    <n v="38.58"/>
    <x v="72"/>
    <n v="0.42000000000000171"/>
    <n v="1"/>
    <s v="OK"/>
    <s v="SRIKANT"/>
    <x v="5"/>
    <m/>
  </r>
  <r>
    <n v="276"/>
    <s v="45459OD34S61371"/>
    <x v="71"/>
    <x v="1640"/>
    <n v="312215"/>
    <n v="276"/>
    <x v="9"/>
    <n v="51"/>
    <n v="17.559999999999999"/>
    <n v="33.44"/>
    <n v="32.68"/>
    <x v="72"/>
    <n v="0.75999999999999801"/>
    <n v="1"/>
    <s v="OK"/>
    <s v="SRIKANT"/>
    <x v="3"/>
    <m/>
  </r>
  <r>
    <n v="277"/>
    <s v="45459OD04Q41181"/>
    <x v="71"/>
    <x v="1641"/>
    <n v="312215"/>
    <n v="278"/>
    <x v="8"/>
    <n v="54.62"/>
    <n v="16.940000000000001"/>
    <n v="37.679999999999993"/>
    <n v="37.340000000000003"/>
    <x v="72"/>
    <n v="0.3399999999999892"/>
    <n v="1"/>
    <s v="OK"/>
    <s v="SRIKANT"/>
    <x v="35"/>
    <m/>
  </r>
  <r>
    <n v="278"/>
    <s v="45459OD34S26151"/>
    <x v="71"/>
    <x v="1642"/>
    <n v="312215"/>
    <n v="277"/>
    <x v="11"/>
    <n v="53.48"/>
    <n v="17.02"/>
    <n v="36.459999999999994"/>
    <n v="36"/>
    <x v="72"/>
    <n v="0.45999999999999375"/>
    <n v="1"/>
    <s v="OK"/>
    <s v="SRIKANT"/>
    <x v="13"/>
    <m/>
  </r>
  <r>
    <n v="279"/>
    <s v="45459OD04Q41701"/>
    <x v="71"/>
    <x v="1643"/>
    <n v="312215"/>
    <n v="300"/>
    <x v="13"/>
    <n v="35.24"/>
    <n v="10.28"/>
    <n v="24.96"/>
    <n v="24.44"/>
    <x v="72"/>
    <n v="0.51999999999999957"/>
    <n v="1"/>
    <s v="OK"/>
    <s v="SRIKANT"/>
    <x v="24"/>
    <m/>
  </r>
  <r>
    <n v="280"/>
    <s v="45459OD04Q41231"/>
    <x v="71"/>
    <x v="1644"/>
    <n v="312215"/>
    <n v="307"/>
    <x v="6"/>
    <n v="54.96"/>
    <n v="17.18"/>
    <n v="37.78"/>
    <n v="37.159999999999997"/>
    <x v="72"/>
    <n v="0.62000000000000455"/>
    <n v="1"/>
    <s v="OK"/>
    <s v="SRIKANT"/>
    <x v="26"/>
    <m/>
  </r>
  <r>
    <n v="281"/>
    <s v="45459OD34S26682"/>
    <x v="71"/>
    <x v="1645"/>
    <n v="312215"/>
    <n v="311"/>
    <x v="1"/>
    <n v="55.6"/>
    <n v="17.12"/>
    <n v="38.480000000000004"/>
    <n v="37.700000000000003"/>
    <x v="72"/>
    <n v="0.78000000000000114"/>
    <n v="2"/>
    <s v="OK"/>
    <s v="SRIKANT"/>
    <x v="32"/>
    <m/>
  </r>
  <r>
    <n v="282"/>
    <s v="45459OD04Q67611"/>
    <x v="71"/>
    <x v="1646"/>
    <n v="312215"/>
    <n v="308"/>
    <x v="10"/>
    <n v="56.16"/>
    <n v="17.760000000000002"/>
    <n v="38.399999999999991"/>
    <n v="37.9"/>
    <x v="72"/>
    <n v="0.49999999999999289"/>
    <n v="1"/>
    <s v="OK"/>
    <s v="SRIKANT"/>
    <x v="37"/>
    <m/>
  </r>
  <r>
    <n v="283"/>
    <s v="45459OD04Q41262"/>
    <x v="71"/>
    <x v="1647"/>
    <n v="312215"/>
    <n v="310"/>
    <x v="0"/>
    <n v="54.1"/>
    <n v="17.34"/>
    <n v="36.760000000000005"/>
    <n v="35.979999999999997"/>
    <x v="72"/>
    <n v="0.78000000000000824"/>
    <n v="2"/>
    <s v="OK"/>
    <s v="SRIKANT"/>
    <x v="5"/>
    <n v="150"/>
  </r>
  <r>
    <n v="284"/>
    <s v="45459OD34S26661"/>
    <x v="71"/>
    <x v="1648"/>
    <n v="312215"/>
    <n v="315"/>
    <x v="14"/>
    <n v="55.1"/>
    <n v="17.52"/>
    <n v="37.58"/>
    <n v="36.799999999999997"/>
    <x v="72"/>
    <n v="0.78000000000000114"/>
    <n v="1"/>
    <s v="OK"/>
    <s v="SRIKANT"/>
    <x v="33"/>
    <m/>
  </r>
  <r>
    <n v="285"/>
    <s v="45459OD04Q41782"/>
    <x v="71"/>
    <x v="1649"/>
    <n v="312215"/>
    <n v="314"/>
    <x v="7"/>
    <n v="55.16"/>
    <n v="17.2"/>
    <n v="37.959999999999994"/>
    <n v="37.42"/>
    <x v="72"/>
    <n v="0.53999999999999204"/>
    <n v="2"/>
    <s v="OK"/>
    <s v="SRIKANT"/>
    <x v="2"/>
    <m/>
  </r>
  <r>
    <n v="286"/>
    <s v="45459OD34S61372"/>
    <x v="71"/>
    <x v="1650"/>
    <n v="312215"/>
    <n v="316"/>
    <x v="9"/>
    <n v="56.36"/>
    <n v="17.54"/>
    <n v="38.82"/>
    <n v="38.479999999999997"/>
    <x v="72"/>
    <n v="0.34000000000000341"/>
    <n v="2"/>
    <s v="OK"/>
    <s v="SRIKANT"/>
    <x v="3"/>
    <m/>
  </r>
  <r>
    <n v="287"/>
    <s v="45459OD04Q41732"/>
    <x v="71"/>
    <x v="1651"/>
    <n v="312215"/>
    <n v="320"/>
    <x v="17"/>
    <n v="36.159999999999997"/>
    <n v="10.14"/>
    <n v="26.019999999999996"/>
    <n v="25.62"/>
    <x v="73"/>
    <n v="0.39999999999999503"/>
    <n v="2"/>
    <s v="OK"/>
    <s v="SRIKANT"/>
    <x v="24"/>
    <m/>
  </r>
  <r>
    <n v="288"/>
    <s v="45460OD04Q41701"/>
    <x v="72"/>
    <x v="1652"/>
    <n v="312215"/>
    <n v="330"/>
    <x v="13"/>
    <n v="34.32"/>
    <n v="10.32"/>
    <n v="24"/>
    <n v="23.74"/>
    <x v="73"/>
    <n v="0.26000000000000156"/>
    <n v="1"/>
    <s v="OK"/>
    <s v="SRIKANT"/>
    <x v="4"/>
    <m/>
  </r>
  <r>
    <n v="289"/>
    <s v="45460OD04Q41231"/>
    <x v="72"/>
    <x v="1653"/>
    <n v="312215"/>
    <n v="342"/>
    <x v="6"/>
    <n v="50.54"/>
    <n v="17.239999999999998"/>
    <n v="33.299999999999997"/>
    <n v="32.799999999999997"/>
    <x v="73"/>
    <n v="0.5"/>
    <n v="1"/>
    <s v="OK"/>
    <s v="SRIKANT"/>
    <x v="6"/>
    <m/>
  </r>
  <r>
    <n v="290"/>
    <s v="45460OD34S26681"/>
    <x v="72"/>
    <x v="1654"/>
    <n v="312215"/>
    <n v="341"/>
    <x v="1"/>
    <n v="53.56"/>
    <n v="17.12"/>
    <n v="36.44"/>
    <n v="36.119999999999997"/>
    <x v="73"/>
    <n v="0.32000000000000028"/>
    <n v="1"/>
    <s v="OK"/>
    <s v="SRIKANT"/>
    <x v="32"/>
    <m/>
  </r>
  <r>
    <n v="291"/>
    <s v="45460OD34S26661"/>
    <x v="72"/>
    <x v="1655"/>
    <n v="312215"/>
    <n v="345"/>
    <x v="14"/>
    <n v="54.3"/>
    <n v="17.399999999999999"/>
    <n v="36.9"/>
    <n v="36.28"/>
    <x v="73"/>
    <n v="0.61999999999999744"/>
    <n v="1"/>
    <s v="OK"/>
    <s v="SRIKANT"/>
    <x v="5"/>
    <m/>
  </r>
  <r>
    <n v="292"/>
    <s v="45460OD34S61371"/>
    <x v="72"/>
    <x v="1656"/>
    <n v="312215"/>
    <n v="343"/>
    <x v="9"/>
    <n v="54.74"/>
    <n v="17.52"/>
    <n v="37.22"/>
    <n v="36.82"/>
    <x v="73"/>
    <n v="0.39999999999999858"/>
    <n v="1"/>
    <s v="OK"/>
    <s v="SRIKANT"/>
    <x v="3"/>
    <n v="150"/>
  </r>
  <r>
    <n v="293"/>
    <s v="45460OD04Q41181"/>
    <x v="72"/>
    <x v="1657"/>
    <n v="312215"/>
    <n v="344"/>
    <x v="8"/>
    <n v="53.88"/>
    <n v="16.86"/>
    <n v="37.020000000000003"/>
    <n v="36.68"/>
    <x v="73"/>
    <n v="0.34000000000000341"/>
    <n v="1"/>
    <s v="OK"/>
    <s v="SRIKANT"/>
    <x v="26"/>
    <m/>
  </r>
  <r>
    <n v="294"/>
    <s v="45460OD04Q41261"/>
    <x v="72"/>
    <x v="1658"/>
    <n v="312215"/>
    <n v="347"/>
    <x v="0"/>
    <n v="55.56"/>
    <n v="17.440000000000001"/>
    <n v="38.120000000000005"/>
    <n v="37.76"/>
    <x v="73"/>
    <n v="0.36000000000000654"/>
    <n v="1"/>
    <s v="OK"/>
    <s v="SRIKANT"/>
    <x v="16"/>
    <m/>
  </r>
  <r>
    <n v="295"/>
    <s v="45460OD04Q67611"/>
    <x v="72"/>
    <x v="1659"/>
    <n v="312215"/>
    <n v="362"/>
    <x v="10"/>
    <n v="51.72"/>
    <n v="17.78"/>
    <n v="33.94"/>
    <n v="33.04"/>
    <x v="73"/>
    <n v="0.89999999999999858"/>
    <n v="1"/>
    <s v="OK"/>
    <s v="SRIKANT"/>
    <x v="8"/>
    <m/>
  </r>
  <r>
    <n v="296"/>
    <s v="45460OD04Q41781"/>
    <x v="72"/>
    <x v="1660"/>
    <n v="312215"/>
    <n v="368"/>
    <x v="7"/>
    <n v="54.28"/>
    <n v="17.2"/>
    <n v="37.08"/>
    <n v="36.700000000000003"/>
    <x v="73"/>
    <n v="0.37999999999999545"/>
    <n v="1"/>
    <s v="OK"/>
    <s v="SRIKANT"/>
    <x v="7"/>
    <m/>
  </r>
  <r>
    <n v="297"/>
    <s v="45460OD34S26151"/>
    <x v="72"/>
    <x v="1661"/>
    <n v="312215"/>
    <n v="397"/>
    <x v="11"/>
    <n v="52.44"/>
    <n v="17.02"/>
    <n v="35.42"/>
    <n v="34.9"/>
    <x v="73"/>
    <n v="0.52000000000000313"/>
    <n v="1"/>
    <s v="OK"/>
    <s v="SRIKANT"/>
    <x v="35"/>
    <n v="150"/>
  </r>
  <r>
    <n v="298"/>
    <s v="45460OD04Q41702"/>
    <x v="72"/>
    <x v="1662"/>
    <n v="312215"/>
    <n v="406"/>
    <x v="13"/>
    <n v="34.619999999999997"/>
    <n v="10.3"/>
    <n v="24.319999999999997"/>
    <n v="24.02"/>
    <x v="73"/>
    <n v="0.29999999999999716"/>
    <n v="2"/>
    <s v="OK"/>
    <s v="SRIKANT"/>
    <x v="4"/>
    <m/>
  </r>
  <r>
    <n v="299"/>
    <s v="45460OD04Q41731"/>
    <x v="72"/>
    <x v="1663"/>
    <n v="312215"/>
    <n v="411"/>
    <x v="17"/>
    <n v="34.96"/>
    <n v="10.16"/>
    <n v="24.8"/>
    <n v="24.18"/>
    <x v="73"/>
    <n v="0.62000000000000099"/>
    <n v="1"/>
    <s v="OK"/>
    <s v="SRIKANT"/>
    <x v="24"/>
    <m/>
  </r>
  <r>
    <n v="300"/>
    <s v="45460OD04Q41232"/>
    <x v="72"/>
    <x v="1664"/>
    <n v="312215"/>
    <n v="425"/>
    <x v="6"/>
    <n v="55.44"/>
    <n v="17.18"/>
    <n v="38.26"/>
    <n v="37.700000000000003"/>
    <x v="73"/>
    <n v="0.55999999999999517"/>
    <n v="2"/>
    <s v="OK"/>
    <s v="SRIKANT"/>
    <x v="6"/>
    <m/>
  </r>
  <r>
    <n v="301"/>
    <s v="45460OD34S26662"/>
    <x v="72"/>
    <x v="1665"/>
    <n v="312215"/>
    <n v="430"/>
    <x v="14"/>
    <n v="54.4"/>
    <n v="17.38"/>
    <n v="37.019999999999996"/>
    <n v="36.36"/>
    <x v="73"/>
    <n v="0.65999999999999659"/>
    <n v="2"/>
    <s v="OK"/>
    <s v="SRIKANT"/>
    <x v="5"/>
    <m/>
  </r>
  <r>
    <n v="302"/>
    <s v="45460OD34S26682"/>
    <x v="72"/>
    <x v="1666"/>
    <n v="312215"/>
    <n v="433"/>
    <x v="1"/>
    <n v="55.08"/>
    <n v="17.059999999999999"/>
    <n v="38.019999999999996"/>
    <n v="37.24"/>
    <x v="73"/>
    <n v="0.77999999999999403"/>
    <n v="2"/>
    <s v="OK"/>
    <s v="SRIKANT"/>
    <x v="32"/>
    <m/>
  </r>
  <r>
    <n v="303"/>
    <s v="45460OD04Q41182"/>
    <x v="72"/>
    <x v="1667"/>
    <n v="312215"/>
    <n v="438"/>
    <x v="8"/>
    <n v="54.9"/>
    <n v="16.86"/>
    <n v="38.04"/>
    <n v="36.76"/>
    <x v="73"/>
    <n v="1.2800000000000011"/>
    <n v="2"/>
    <s v="OK"/>
    <s v="SRIKANT"/>
    <x v="26"/>
    <m/>
  </r>
  <r>
    <n v="304"/>
    <s v="45460OD04Q67612"/>
    <x v="72"/>
    <x v="1668"/>
    <n v="312215"/>
    <n v="450"/>
    <x v="10"/>
    <n v="55.04"/>
    <n v="17.760000000000002"/>
    <n v="37.28"/>
    <n v="36.78"/>
    <x v="73"/>
    <n v="0.5"/>
    <n v="2"/>
    <s v="OK"/>
    <s v="SRIKANT"/>
    <x v="8"/>
    <m/>
  </r>
  <r>
    <n v="305"/>
    <s v="45460OD34S61372"/>
    <x v="72"/>
    <x v="1669"/>
    <n v="312215"/>
    <n v="457"/>
    <x v="9"/>
    <n v="56.1"/>
    <n v="17.579999999999998"/>
    <n v="38.520000000000003"/>
    <n v="37.96"/>
    <x v="73"/>
    <n v="0.56000000000000227"/>
    <n v="2"/>
    <s v="OK"/>
    <s v="SRIKANT"/>
    <x v="3"/>
    <m/>
  </r>
  <r>
    <n v="306"/>
    <s v="45460OD04Q41782"/>
    <x v="72"/>
    <x v="1670"/>
    <n v="312215"/>
    <n v="459"/>
    <x v="7"/>
    <n v="52.94"/>
    <n v="17.2"/>
    <n v="35.739999999999995"/>
    <n v="34.96"/>
    <x v="73"/>
    <n v="0.77999999999999403"/>
    <n v="2"/>
    <s v="OK"/>
    <s v="SRIKANT"/>
    <x v="7"/>
    <m/>
  </r>
  <r>
    <n v="307"/>
    <s v="45460OD04Q41262"/>
    <x v="72"/>
    <x v="1671"/>
    <n v="312215"/>
    <n v="465"/>
    <x v="0"/>
    <n v="57.16"/>
    <n v="17.420000000000002"/>
    <n v="39.739999999999995"/>
    <n v="39.200000000000003"/>
    <x v="73"/>
    <n v="0.53999999999999204"/>
    <n v="2"/>
    <s v="OK"/>
    <s v="SRIKANT"/>
    <x v="16"/>
    <m/>
  </r>
  <r>
    <n v="308"/>
    <s v="45461OD34S26681"/>
    <x v="73"/>
    <x v="1672"/>
    <n v="312215"/>
    <n v="476"/>
    <x v="1"/>
    <n v="54.2"/>
    <n v="17.36"/>
    <n v="36.840000000000003"/>
    <n v="36.619999999999997"/>
    <x v="74"/>
    <n v="0.22000000000000597"/>
    <n v="1"/>
    <s v="OK"/>
    <s v="SRIKANT"/>
    <x v="32"/>
    <m/>
  </r>
  <r>
    <n v="309"/>
    <s v="45461OD34S26661"/>
    <x v="73"/>
    <x v="1673"/>
    <n v="312215"/>
    <n v="490"/>
    <x v="14"/>
    <n v="54.62"/>
    <n v="17.38"/>
    <n v="37.239999999999995"/>
    <n v="36.94"/>
    <x v="74"/>
    <n v="0.29999999999999716"/>
    <n v="1"/>
    <s v="OK"/>
    <s v="SRIKANT"/>
    <x v="5"/>
    <m/>
  </r>
  <r>
    <n v="310"/>
    <s v="45461OD04Q41231"/>
    <x v="73"/>
    <x v="1674"/>
    <n v="312215"/>
    <n v="492"/>
    <x v="6"/>
    <n v="54.52"/>
    <n v="17.2"/>
    <n v="37.320000000000007"/>
    <n v="36.96"/>
    <x v="74"/>
    <n v="0.36000000000000654"/>
    <n v="1"/>
    <s v="OK"/>
    <s v="SRIKANT"/>
    <x v="35"/>
    <m/>
  </r>
  <r>
    <n v="311"/>
    <s v="45461OD04Q41781"/>
    <x v="73"/>
    <x v="1675"/>
    <n v="312215"/>
    <n v="491"/>
    <x v="7"/>
    <n v="52.24"/>
    <n v="17.18"/>
    <n v="35.06"/>
    <n v="34.4"/>
    <x v="74"/>
    <n v="0.66000000000000369"/>
    <n v="1"/>
    <s v="OK"/>
    <s v="SRIKANT"/>
    <x v="13"/>
    <m/>
  </r>
  <r>
    <n v="312"/>
    <s v="45461OD04Q41701"/>
    <x v="73"/>
    <x v="1676"/>
    <n v="312215"/>
    <n v="499"/>
    <x v="13"/>
    <n v="33.58"/>
    <n v="10.24"/>
    <n v="23.339999999999996"/>
    <n v="23.26"/>
    <x v="74"/>
    <n v="7.9999999999994742E-2"/>
    <n v="1"/>
    <s v="OK"/>
    <s v="SRIKANT"/>
    <x v="12"/>
    <m/>
  </r>
  <r>
    <n v="313"/>
    <s v="45461OD34S61371"/>
    <x v="73"/>
    <x v="1677"/>
    <n v="312215"/>
    <n v="503"/>
    <x v="9"/>
    <n v="56.82"/>
    <n v="17.579999999999998"/>
    <n v="39.24"/>
    <n v="38.68"/>
    <x v="74"/>
    <n v="0.56000000000000227"/>
    <n v="1"/>
    <s v="OK"/>
    <s v="SRIKANT"/>
    <x v="3"/>
    <m/>
  </r>
  <r>
    <n v="314"/>
    <s v="45461OD04Q41181"/>
    <x v="73"/>
    <x v="1678"/>
    <n v="312215"/>
    <n v="505"/>
    <x v="8"/>
    <n v="53.94"/>
    <n v="16.88"/>
    <n v="37.06"/>
    <n v="36.68"/>
    <x v="74"/>
    <n v="0.38000000000000256"/>
    <n v="1"/>
    <s v="OK"/>
    <s v="SRIKANT"/>
    <x v="26"/>
    <n v="150"/>
  </r>
  <r>
    <n v="315"/>
    <s v="45461OD04Q41551"/>
    <x v="73"/>
    <x v="1679"/>
    <n v="312215"/>
    <n v="510"/>
    <x v="2"/>
    <n v="54.04"/>
    <n v="17.34"/>
    <n v="36.700000000000003"/>
    <n v="36.26"/>
    <x v="74"/>
    <n v="0.44000000000000483"/>
    <n v="1"/>
    <s v="OK"/>
    <s v="SRIKANT"/>
    <x v="20"/>
    <m/>
  </r>
  <r>
    <n v="316"/>
    <s v="45461OD04Q41731"/>
    <x v="73"/>
    <x v="1680"/>
    <n v="312215"/>
    <n v="519"/>
    <x v="17"/>
    <n v="32.68"/>
    <n v="10.16"/>
    <n v="22.52"/>
    <n v="22.48"/>
    <x v="74"/>
    <n v="3.9999999999999147E-2"/>
    <n v="1"/>
    <s v="OK"/>
    <s v="SRIKANT"/>
    <x v="24"/>
    <n v="150"/>
  </r>
  <r>
    <n v="317"/>
    <s v="45461OD04Q67611"/>
    <x v="73"/>
    <x v="1681"/>
    <n v="312215"/>
    <n v="520"/>
    <x v="10"/>
    <n v="50.16"/>
    <n v="17.760000000000002"/>
    <n v="32.399999999999991"/>
    <n v="31.96"/>
    <x v="74"/>
    <n v="0.43999999999999062"/>
    <n v="1"/>
    <s v="OK"/>
    <s v="SRIKANT"/>
    <x v="8"/>
    <m/>
  </r>
  <r>
    <n v="318"/>
    <s v="45461OD04Q41261"/>
    <x v="73"/>
    <x v="1682"/>
    <n v="312215"/>
    <n v="524"/>
    <x v="0"/>
    <n v="51.6"/>
    <n v="17.420000000000002"/>
    <n v="34.18"/>
    <n v="33.799999999999997"/>
    <x v="74"/>
    <n v="0.38000000000000256"/>
    <n v="1"/>
    <s v="OK"/>
    <s v="SRIKANT"/>
    <x v="28"/>
    <m/>
  </r>
  <r>
    <n v="319"/>
    <s v="45461OD34S26682"/>
    <x v="73"/>
    <x v="1683"/>
    <n v="312215"/>
    <n v="564"/>
    <x v="1"/>
    <n v="53.18"/>
    <n v="17.04"/>
    <n v="36.14"/>
    <n v="35.76"/>
    <x v="74"/>
    <n v="0.38000000000000256"/>
    <n v="2"/>
    <s v="OK"/>
    <s v="SRIKANT"/>
    <x v="32"/>
    <m/>
  </r>
  <r>
    <n v="320"/>
    <s v="45461OD34S26662"/>
    <x v="73"/>
    <x v="1684"/>
    <n v="312215"/>
    <n v="580"/>
    <x v="14"/>
    <n v="57.18"/>
    <n v="17.36"/>
    <n v="39.82"/>
    <n v="38.020000000000003"/>
    <x v="74"/>
    <n v="1.7999999999999972"/>
    <n v="2"/>
    <s v="OK"/>
    <s v="SRIKANT"/>
    <x v="5"/>
    <m/>
  </r>
  <r>
    <n v="321"/>
    <s v="45461OD04Q41232"/>
    <x v="73"/>
    <x v="1685"/>
    <n v="312215"/>
    <n v="583"/>
    <x v="6"/>
    <n v="56.32"/>
    <n v="17.22"/>
    <n v="39.1"/>
    <n v="37.94"/>
    <x v="74"/>
    <n v="1.1600000000000037"/>
    <n v="2"/>
    <s v="OK"/>
    <s v="SRIKANT"/>
    <x v="35"/>
    <m/>
  </r>
  <r>
    <n v="322"/>
    <s v="45461OD04Q41702"/>
    <x v="73"/>
    <x v="1686"/>
    <n v="312215"/>
    <n v="586"/>
    <x v="13"/>
    <n v="33.6"/>
    <n v="10.199999999999999"/>
    <n v="23.400000000000002"/>
    <n v="22.94"/>
    <x v="74"/>
    <n v="0.46000000000000085"/>
    <n v="2"/>
    <s v="OK"/>
    <s v="SRIKANT"/>
    <x v="12"/>
    <m/>
  </r>
  <r>
    <n v="323"/>
    <s v="45461OD04Q41782"/>
    <x v="73"/>
    <x v="1687"/>
    <n v="312215"/>
    <n v="588"/>
    <x v="7"/>
    <n v="55.48"/>
    <n v="17.16"/>
    <n v="38.319999999999993"/>
    <n v="37"/>
    <x v="74"/>
    <n v="1.3199999999999932"/>
    <n v="2"/>
    <s v="OK"/>
    <s v="SRIKANT"/>
    <x v="13"/>
    <m/>
  </r>
  <r>
    <n v="324"/>
    <s v="45461OD34S26151"/>
    <x v="73"/>
    <x v="1688"/>
    <n v="312215"/>
    <n v="594"/>
    <x v="11"/>
    <n v="52.78"/>
    <n v="17.14"/>
    <n v="35.64"/>
    <n v="34.92"/>
    <x v="74"/>
    <n v="0.71999999999999886"/>
    <n v="1"/>
    <s v="OK"/>
    <s v="SRIKANT"/>
    <x v="3"/>
    <m/>
  </r>
  <r>
    <n v="325"/>
    <s v="45461OD04Q41732"/>
    <x v="73"/>
    <x v="1689"/>
    <n v="312215"/>
    <n v="616"/>
    <x v="17"/>
    <n v="32.880000000000003"/>
    <n v="10.24"/>
    <n v="22.64"/>
    <n v="22.36"/>
    <x v="74"/>
    <n v="0.28000000000000114"/>
    <n v="2"/>
    <s v="OK"/>
    <s v="SRIKANT"/>
    <x v="24"/>
    <m/>
  </r>
  <r>
    <n v="326"/>
    <s v="45461OD04Q67612"/>
    <x v="73"/>
    <x v="1690"/>
    <n v="312215"/>
    <n v="627"/>
    <x v="10"/>
    <n v="54.66"/>
    <n v="17.72"/>
    <n v="36.94"/>
    <n v="36.42"/>
    <x v="75"/>
    <n v="0.51999999999999602"/>
    <n v="2"/>
    <s v="OK"/>
    <s v="SRIKANT"/>
    <x v="8"/>
    <m/>
  </r>
  <r>
    <n v="327"/>
    <s v="45461OD04Q41552"/>
    <x v="73"/>
    <x v="1691"/>
    <n v="312215"/>
    <n v="625"/>
    <x v="2"/>
    <n v="54.06"/>
    <n v="17.32"/>
    <n v="36.74"/>
    <n v="36.340000000000003"/>
    <x v="75"/>
    <n v="0.39999999999999858"/>
    <n v="2"/>
    <s v="OK"/>
    <s v="SRIKANT"/>
    <x v="20"/>
    <n v="302"/>
  </r>
  <r>
    <n v="328"/>
    <s v="45462OD04Q41731"/>
    <x v="74"/>
    <x v="1692"/>
    <n v="312215"/>
    <n v="630"/>
    <x v="17"/>
    <n v="33.659999999999997"/>
    <n v="10.24"/>
    <n v="23.419999999999995"/>
    <n v="23.34"/>
    <x v="75"/>
    <n v="7.9999999999994742E-2"/>
    <n v="1"/>
    <s v="OK"/>
    <s v="SRIKANT"/>
    <x v="24"/>
    <m/>
  </r>
  <r>
    <n v="329"/>
    <s v="45462OD04Q41551"/>
    <x v="74"/>
    <x v="1693"/>
    <n v="312215"/>
    <n v="633"/>
    <x v="2"/>
    <n v="56.42"/>
    <n v="17.38"/>
    <n v="39.040000000000006"/>
    <n v="38.6"/>
    <x v="75"/>
    <n v="0.44000000000000483"/>
    <n v="1"/>
    <s v="OK"/>
    <s v="SRIKANT"/>
    <x v="20"/>
    <m/>
  </r>
  <r>
    <n v="330"/>
    <s v="45462OD34S26681"/>
    <x v="74"/>
    <x v="1694"/>
    <n v="312215"/>
    <n v="635"/>
    <x v="1"/>
    <n v="56.46"/>
    <n v="17.079999999999998"/>
    <n v="39.380000000000003"/>
    <n v="39.08"/>
    <x v="75"/>
    <n v="0.30000000000000426"/>
    <n v="1"/>
    <s v="OK"/>
    <s v="SRIKANT"/>
    <x v="32"/>
    <n v="189"/>
  </r>
  <r>
    <n v="331"/>
    <s v="45462OD04Q41701"/>
    <x v="74"/>
    <x v="1695"/>
    <n v="312215"/>
    <n v="647"/>
    <x v="13"/>
    <n v="34.1"/>
    <n v="10.3"/>
    <n v="23.8"/>
    <n v="23.56"/>
    <x v="75"/>
    <n v="0.24000000000000199"/>
    <n v="1"/>
    <s v="OK"/>
    <s v="SRIKANT"/>
    <x v="4"/>
    <m/>
  </r>
  <r>
    <n v="332"/>
    <s v="45462OD34S26661"/>
    <x v="74"/>
    <x v="1696"/>
    <n v="312215"/>
    <n v="661"/>
    <x v="14"/>
    <n v="52.78"/>
    <n v="17.62"/>
    <n v="35.159999999999997"/>
    <n v="35.159999999999997"/>
    <x v="75"/>
    <n v="0"/>
    <n v="1"/>
    <s v="OK"/>
    <s v="SRIKANT"/>
    <x v="5"/>
    <n v="217"/>
  </r>
  <r>
    <n v="333"/>
    <s v="45462OD04Q41231"/>
    <x v="74"/>
    <x v="1697"/>
    <n v="312215"/>
    <n v="663"/>
    <x v="6"/>
    <n v="54.1"/>
    <n v="17.100000000000001"/>
    <n v="37"/>
    <n v="36.64"/>
    <x v="75"/>
    <n v="0.35999999999999943"/>
    <n v="1"/>
    <s v="OK"/>
    <s v="SRIKANT"/>
    <x v="16"/>
    <n v="236"/>
  </r>
  <r>
    <n v="334"/>
    <s v="45462OD04Q41781"/>
    <x v="74"/>
    <x v="1698"/>
    <n v="312215"/>
    <n v="669"/>
    <x v="7"/>
    <n v="56.26"/>
    <n v="17.16"/>
    <n v="39.099999999999994"/>
    <n v="37.979999999999997"/>
    <x v="75"/>
    <n v="1.1199999999999974"/>
    <n v="1"/>
    <s v="OK"/>
    <s v="SRIKANT"/>
    <x v="13"/>
    <n v="200"/>
  </r>
  <r>
    <n v="335"/>
    <s v="45462OD04Q67611"/>
    <x v="74"/>
    <x v="1699"/>
    <n v="312215"/>
    <n v="668"/>
    <x v="10"/>
    <n v="54.04"/>
    <n v="17.739999999999998"/>
    <n v="36.299999999999997"/>
    <n v="35.44"/>
    <x v="75"/>
    <n v="0.85999999999999943"/>
    <n v="1"/>
    <s v="OK"/>
    <s v="SRIKANT"/>
    <x v="8"/>
    <m/>
  </r>
  <r>
    <n v="336"/>
    <s v="45462OD04Q41261"/>
    <x v="74"/>
    <x v="1700"/>
    <n v="312215"/>
    <n v="670"/>
    <x v="0"/>
    <n v="57.74"/>
    <n v="17.399999999999999"/>
    <n v="40.340000000000003"/>
    <n v="39.46"/>
    <x v="75"/>
    <n v="0.88000000000000256"/>
    <n v="1"/>
    <s v="OK"/>
    <s v="SRIKANT"/>
    <x v="28"/>
    <n v="149"/>
  </r>
  <r>
    <n v="337"/>
    <s v="45462OD34S61371"/>
    <x v="74"/>
    <x v="1701"/>
    <n v="312215"/>
    <n v="659"/>
    <x v="9"/>
    <n v="55.3"/>
    <n v="17.54"/>
    <n v="37.76"/>
    <n v="37.36"/>
    <x v="75"/>
    <n v="0.39999999999999858"/>
    <n v="1"/>
    <s v="OK"/>
    <s v="SRIKANT"/>
    <x v="3"/>
    <m/>
  </r>
  <r>
    <n v="338"/>
    <s v="45462OD04Q41732"/>
    <x v="74"/>
    <x v="1702"/>
    <n v="312215"/>
    <n v="700"/>
    <x v="17"/>
    <n v="36.86"/>
    <n v="10.24"/>
    <n v="26.619999999999997"/>
    <n v="26.48"/>
    <x v="75"/>
    <n v="0.13999999999999702"/>
    <n v="2"/>
    <s v="OK"/>
    <s v="SRIKANT"/>
    <x v="24"/>
    <m/>
  </r>
  <r>
    <n v="339"/>
    <s v="45462OD34S26682"/>
    <x v="74"/>
    <x v="1703"/>
    <n v="312215"/>
    <n v="705"/>
    <x v="1"/>
    <n v="55.78"/>
    <n v="17.2"/>
    <n v="38.58"/>
    <n v="37.22"/>
    <x v="75"/>
    <n v="1.3599999999999994"/>
    <n v="2"/>
    <s v="OK"/>
    <s v="SRIKANT"/>
    <x v="32"/>
    <m/>
  </r>
  <r>
    <n v="340"/>
    <s v="45462OD04Q41552"/>
    <x v="74"/>
    <x v="1704"/>
    <n v="312215"/>
    <n v="708"/>
    <x v="2"/>
    <n v="54.58"/>
    <n v="17.52"/>
    <n v="37.06"/>
    <n v="35.76"/>
    <x v="75"/>
    <n v="1.3000000000000043"/>
    <n v="2"/>
    <s v="OK"/>
    <s v="SRIKANT"/>
    <x v="20"/>
    <m/>
  </r>
  <r>
    <n v="341"/>
    <s v="45462OD04Q41702"/>
    <x v="74"/>
    <x v="1705"/>
    <n v="312215"/>
    <n v="719"/>
    <x v="13"/>
    <n v="36.4"/>
    <n v="10.199999999999999"/>
    <n v="26.2"/>
    <n v="25.94"/>
    <x v="75"/>
    <n v="0.25999999999999801"/>
    <n v="2"/>
    <s v="OK"/>
    <s v="SRIKANT"/>
    <x v="4"/>
    <m/>
  </r>
  <r>
    <n v="342"/>
    <s v="45462OD34S26151"/>
    <x v="74"/>
    <x v="1706"/>
    <n v="312215"/>
    <n v="730"/>
    <x v="11"/>
    <n v="53.92"/>
    <n v="17.079999999999998"/>
    <n v="36.840000000000003"/>
    <n v="36.5"/>
    <x v="75"/>
    <n v="0.34000000000000341"/>
    <n v="1"/>
    <s v="OK"/>
    <s v="SRIKANT"/>
    <x v="26"/>
    <m/>
  </r>
  <r>
    <n v="343"/>
    <s v="45462OD34S26662"/>
    <x v="74"/>
    <x v="1707"/>
    <n v="312215"/>
    <n v="745"/>
    <x v="14"/>
    <n v="53.72"/>
    <n v="17.5"/>
    <n v="36.22"/>
    <n v="35.799999999999997"/>
    <x v="76"/>
    <n v="0.42000000000000171"/>
    <n v="2"/>
    <s v="OK"/>
    <s v="SRIKANT"/>
    <x v="5"/>
    <m/>
  </r>
  <r>
    <n v="344"/>
    <s v="45462OD04Q67612"/>
    <x v="74"/>
    <x v="1708"/>
    <n v="312215"/>
    <n v="748"/>
    <x v="10"/>
    <n v="53.16"/>
    <n v="17.7"/>
    <n v="35.459999999999994"/>
    <n v="35.06"/>
    <x v="76"/>
    <n v="0.39999999999999147"/>
    <n v="2"/>
    <s v="OK"/>
    <s v="SRIKANT"/>
    <x v="8"/>
    <m/>
  </r>
  <r>
    <n v="345"/>
    <s v="45462OD04Q41232"/>
    <x v="74"/>
    <x v="1709"/>
    <n v="312215"/>
    <n v="752"/>
    <x v="6"/>
    <n v="55.94"/>
    <n v="17.260000000000002"/>
    <n v="38.679999999999993"/>
    <n v="38"/>
    <x v="76"/>
    <n v="0.67999999999999261"/>
    <n v="2"/>
    <s v="OK"/>
    <s v="SRIKANT"/>
    <x v="16"/>
    <m/>
  </r>
  <r>
    <n v="346"/>
    <s v="45462OD04Q41782"/>
    <x v="74"/>
    <x v="1710"/>
    <n v="312215"/>
    <n v="754"/>
    <x v="7"/>
    <n v="54.68"/>
    <n v="17.34"/>
    <n v="37.340000000000003"/>
    <n v="36.82"/>
    <x v="76"/>
    <n v="0.52000000000000313"/>
    <n v="2"/>
    <s v="OK"/>
    <s v="SRIKANT"/>
    <x v="13"/>
    <m/>
  </r>
  <r>
    <n v="347"/>
    <s v="45462OD34S61372"/>
    <x v="74"/>
    <x v="1711"/>
    <n v="312215"/>
    <n v="756"/>
    <x v="9"/>
    <n v="54.94"/>
    <n v="17.559999999999999"/>
    <n v="37.379999999999995"/>
    <n v="37.020000000000003"/>
    <x v="76"/>
    <n v="0.35999999999999233"/>
    <n v="2"/>
    <s v="OK"/>
    <s v="SRIKANT"/>
    <x v="3"/>
    <m/>
  </r>
  <r>
    <n v="348"/>
    <s v="45462OD04Q41262"/>
    <x v="74"/>
    <x v="1712"/>
    <n v="312215"/>
    <n v="757"/>
    <x v="0"/>
    <n v="52.6"/>
    <n v="17.5"/>
    <n v="35.1"/>
    <n v="34.64"/>
    <x v="76"/>
    <n v="0.46000000000000085"/>
    <n v="2"/>
    <s v="OK"/>
    <s v="SRIKANT"/>
    <x v="28"/>
    <m/>
  </r>
  <r>
    <n v="349"/>
    <s v="45463OD04Q41731"/>
    <x v="75"/>
    <x v="1713"/>
    <n v="312215"/>
    <n v="773"/>
    <x v="17"/>
    <n v="34.1"/>
    <n v="10.220000000000001"/>
    <n v="23.880000000000003"/>
    <n v="23.8"/>
    <x v="76"/>
    <n v="8.0000000000001847E-2"/>
    <n v="1"/>
    <s v="OK"/>
    <s v="SRIKANT"/>
    <x v="24"/>
    <m/>
  </r>
  <r>
    <n v="350"/>
    <s v="45463OD34S26681"/>
    <x v="75"/>
    <x v="1714"/>
    <n v="312215"/>
    <n v="783"/>
    <x v="1"/>
    <n v="52.72"/>
    <n v="17.2"/>
    <n v="35.519999999999996"/>
    <n v="35.520000000000003"/>
    <x v="76"/>
    <n v="0"/>
    <n v="1"/>
    <s v="OK"/>
    <s v="SRIKANT"/>
    <x v="32"/>
    <m/>
  </r>
  <r>
    <n v="351"/>
    <s v="45463OD34S26661"/>
    <x v="75"/>
    <x v="1715"/>
    <n v="312215"/>
    <n v="788"/>
    <x v="14"/>
    <n v="53.74"/>
    <n v="17.5"/>
    <n v="36.24"/>
    <n v="36"/>
    <x v="76"/>
    <n v="0.24000000000000199"/>
    <n v="1"/>
    <s v="OK"/>
    <s v="SRIKANT"/>
    <x v="5"/>
    <m/>
  </r>
  <r>
    <n v="352"/>
    <s v="45463OD04Q41781"/>
    <x v="75"/>
    <x v="1716"/>
    <n v="312215"/>
    <n v="793"/>
    <x v="7"/>
    <n v="54.44"/>
    <n v="17.32"/>
    <n v="37.119999999999997"/>
    <n v="36.979999999999997"/>
    <x v="76"/>
    <n v="0.14000000000000057"/>
    <n v="1"/>
    <s v="OK"/>
    <s v="SRIKANT"/>
    <x v="7"/>
    <m/>
  </r>
  <r>
    <n v="353"/>
    <s v="45463OD04Q41701"/>
    <x v="75"/>
    <x v="1717"/>
    <n v="312215"/>
    <n v="794"/>
    <x v="13"/>
    <n v="34.18"/>
    <n v="10.16"/>
    <n v="24.02"/>
    <n v="23.9"/>
    <x v="76"/>
    <n v="0.12000000000000099"/>
    <n v="1"/>
    <s v="OK"/>
    <s v="SRIKANT"/>
    <x v="12"/>
    <m/>
  </r>
  <r>
    <n v="354"/>
    <s v="45463OD34S61371"/>
    <x v="75"/>
    <x v="1718"/>
    <n v="312215"/>
    <n v="806"/>
    <x v="9"/>
    <n v="54.62"/>
    <n v="17.559999999999999"/>
    <n v="37.06"/>
    <n v="36.880000000000003"/>
    <x v="76"/>
    <n v="0.17999999999999972"/>
    <n v="1"/>
    <s v="OK"/>
    <s v="SRIKANT"/>
    <x v="3"/>
    <m/>
  </r>
  <r>
    <n v="355"/>
    <s v="45463OD34S26151"/>
    <x v="75"/>
    <x v="1719"/>
    <n v="312215"/>
    <n v="808"/>
    <x v="11"/>
    <n v="55.72"/>
    <n v="17.100000000000001"/>
    <n v="38.619999999999997"/>
    <n v="38.32"/>
    <x v="76"/>
    <n v="0.29999999999999716"/>
    <n v="1"/>
    <s v="OK"/>
    <s v="SRIKANT"/>
    <x v="26"/>
    <m/>
  </r>
  <r>
    <n v="356"/>
    <s v="45463OD04Q41551"/>
    <x v="75"/>
    <x v="1720"/>
    <n v="312215"/>
    <n v="817"/>
    <x v="2"/>
    <n v="54.9"/>
    <n v="17.559999999999999"/>
    <n v="37.340000000000003"/>
    <n v="36.880000000000003"/>
    <x v="76"/>
    <n v="0.46000000000000085"/>
    <n v="1"/>
    <s v="OK"/>
    <s v="SRIKANT"/>
    <x v="23"/>
    <m/>
  </r>
  <r>
    <n v="357"/>
    <s v="45463OD04Q41261"/>
    <x v="75"/>
    <x v="1721"/>
    <n v="312215"/>
    <n v="822"/>
    <x v="0"/>
    <n v="55.48"/>
    <n v="17.5"/>
    <n v="37.979999999999997"/>
    <n v="37.44"/>
    <x v="76"/>
    <n v="0.53999999999999915"/>
    <n v="1"/>
    <s v="OK"/>
    <s v="SRIKANT"/>
    <x v="28"/>
    <m/>
  </r>
  <r>
    <n v="358"/>
    <s v="45463OD04Q41231"/>
    <x v="75"/>
    <x v="1722"/>
    <n v="312215"/>
    <n v="824"/>
    <x v="6"/>
    <n v="56.38"/>
    <n v="17.3"/>
    <n v="39.08"/>
    <n v="38.479999999999997"/>
    <x v="76"/>
    <n v="0.60000000000000142"/>
    <n v="1"/>
    <s v="OK"/>
    <s v="SRIKANT"/>
    <x v="13"/>
    <m/>
  </r>
  <r>
    <n v="359"/>
    <s v="45463OD04Q67611"/>
    <x v="75"/>
    <x v="1723"/>
    <n v="312215"/>
    <n v="831"/>
    <x v="10"/>
    <n v="55.76"/>
    <n v="17.7"/>
    <n v="38.06"/>
    <n v="37.700000000000003"/>
    <x v="76"/>
    <n v="0.35999999999999943"/>
    <n v="1"/>
    <s v="OK"/>
    <s v="SRIKANT"/>
    <x v="8"/>
    <n v="231"/>
  </r>
  <r>
    <n v="360"/>
    <s v="45463OD04Q41732"/>
    <x v="75"/>
    <x v="1724"/>
    <n v="312215"/>
    <n v="842"/>
    <x v="17"/>
    <n v="35.04"/>
    <n v="10.199999999999999"/>
    <n v="24.84"/>
    <n v="24.72"/>
    <x v="76"/>
    <n v="0.12000000000000099"/>
    <n v="2"/>
    <s v="OK"/>
    <s v="SRIKANT"/>
    <x v="24"/>
    <m/>
  </r>
  <r>
    <n v="361"/>
    <s v="45463OD34S26682"/>
    <x v="75"/>
    <x v="1725"/>
    <n v="312215"/>
    <n v="865"/>
    <x v="1"/>
    <n v="52"/>
    <n v="17.14"/>
    <n v="34.86"/>
    <n v="34.520000000000003"/>
    <x v="76"/>
    <n v="0.33999999999999631"/>
    <n v="2"/>
    <s v="OK"/>
    <s v="SRIKANT"/>
    <x v="32"/>
    <m/>
  </r>
  <r>
    <n v="362"/>
    <s v="45463OD34S26662"/>
    <x v="75"/>
    <x v="1726"/>
    <n v="312215"/>
    <n v="867"/>
    <x v="14"/>
    <n v="53.82"/>
    <n v="17.440000000000001"/>
    <n v="36.379999999999995"/>
    <n v="35.979999999999997"/>
    <x v="76"/>
    <n v="0.39999999999999858"/>
    <n v="2"/>
    <s v="OK"/>
    <s v="SRIKANT"/>
    <x v="5"/>
    <m/>
  </r>
  <r>
    <n v="363"/>
    <s v="45463OD04Q41702"/>
    <x v="75"/>
    <x v="1727"/>
    <n v="312215"/>
    <n v="868"/>
    <x v="13"/>
    <n v="35.68"/>
    <n v="10.18"/>
    <n v="25.5"/>
    <n v="24.9"/>
    <x v="76"/>
    <n v="0.60000000000000142"/>
    <n v="2"/>
    <s v="OK"/>
    <s v="SRIKANT"/>
    <x v="12"/>
    <m/>
  </r>
  <r>
    <n v="364"/>
    <s v="45463OD04Q41782"/>
    <x v="75"/>
    <x v="1728"/>
    <n v="312215"/>
    <n v="873"/>
    <x v="7"/>
    <n v="54.22"/>
    <n v="17.28"/>
    <n v="36.94"/>
    <n v="36.32"/>
    <x v="76"/>
    <n v="0.61999999999999744"/>
    <n v="2"/>
    <s v="OK"/>
    <s v="SRIKANT"/>
    <x v="7"/>
    <m/>
  </r>
  <r>
    <n v="365"/>
    <s v="45463OD34S61372"/>
    <x v="75"/>
    <x v="1729"/>
    <n v="312215"/>
    <n v="879"/>
    <x v="9"/>
    <n v="53.02"/>
    <n v="17.52"/>
    <n v="35.5"/>
    <n v="35.200000000000003"/>
    <x v="77"/>
    <n v="0.29999999999999716"/>
    <n v="2"/>
    <s v="OK"/>
    <s v="SRIKANT"/>
    <x v="3"/>
    <m/>
  </r>
  <r>
    <n v="366"/>
    <s v="45463OD34S26152"/>
    <x v="75"/>
    <x v="1730"/>
    <n v="312215"/>
    <n v="884"/>
    <x v="11"/>
    <n v="57.16"/>
    <n v="17.059999999999999"/>
    <n v="40.099999999999994"/>
    <n v="39.06"/>
    <x v="77"/>
    <n v="1.039999999999992"/>
    <n v="2"/>
    <s v="OK"/>
    <s v="SRIKANT"/>
    <x v="26"/>
    <m/>
  </r>
  <r>
    <n v="367"/>
    <s v="45464OD04Q67611"/>
    <x v="76"/>
    <x v="1731"/>
    <n v="312215"/>
    <n v="902"/>
    <x v="10"/>
    <n v="55.96"/>
    <n v="17.940000000000001"/>
    <n v="38.019999999999996"/>
    <n v="36.86"/>
    <x v="77"/>
    <n v="1.1599999999999966"/>
    <n v="1"/>
    <s v="OK"/>
    <s v="SRIKANT"/>
    <x v="34"/>
    <m/>
  </r>
  <r>
    <n v="368"/>
    <s v="45464OD04Q41781"/>
    <x v="76"/>
    <x v="1732"/>
    <n v="312215"/>
    <n v="904"/>
    <x v="7"/>
    <n v="53.18"/>
    <n v="17.34"/>
    <n v="35.840000000000003"/>
    <n v="35.36"/>
    <x v="77"/>
    <n v="0.48000000000000398"/>
    <n v="1"/>
    <s v="OK"/>
    <s v="SRIKANT"/>
    <x v="11"/>
    <m/>
  </r>
  <r>
    <n v="369"/>
    <s v="45464OD34S26681"/>
    <x v="76"/>
    <x v="1733"/>
    <n v="312215"/>
    <n v="923"/>
    <x v="1"/>
    <n v="55.3"/>
    <n v="17.16"/>
    <n v="38.14"/>
    <n v="37.64"/>
    <x v="77"/>
    <n v="0.5"/>
    <n v="1"/>
    <s v="OK"/>
    <s v="SRIKANT"/>
    <x v="32"/>
    <m/>
  </r>
  <r>
    <n v="370"/>
    <s v="45464OD34S26661"/>
    <x v="76"/>
    <x v="1734"/>
    <n v="312215"/>
    <n v="922"/>
    <x v="14"/>
    <n v="53.4"/>
    <n v="17.559999999999999"/>
    <n v="35.840000000000003"/>
    <n v="35.619999999999997"/>
    <x v="77"/>
    <n v="0.22000000000000597"/>
    <n v="1"/>
    <s v="OK"/>
    <s v="SRIKANT"/>
    <x v="5"/>
    <m/>
  </r>
  <r>
    <n v="371"/>
    <s v="45464OD04Q41231"/>
    <x v="76"/>
    <x v="1735"/>
    <n v="312215"/>
    <n v="925"/>
    <x v="6"/>
    <n v="55.46"/>
    <n v="17.399999999999999"/>
    <n v="38.06"/>
    <n v="37.700000000000003"/>
    <x v="77"/>
    <n v="0.35999999999999943"/>
    <n v="1"/>
    <s v="OK"/>
    <s v="SRIKANT"/>
    <x v="6"/>
    <m/>
  </r>
  <r>
    <n v="372"/>
    <s v="45464OD04Q41731"/>
    <x v="76"/>
    <x v="1736"/>
    <n v="312215"/>
    <n v="927"/>
    <x v="17"/>
    <n v="33.74"/>
    <n v="10.220000000000001"/>
    <n v="23.520000000000003"/>
    <n v="23.28"/>
    <x v="77"/>
    <n v="0.24000000000000199"/>
    <n v="1"/>
    <s v="OK"/>
    <s v="SRIKANT"/>
    <x v="24"/>
    <n v="147"/>
  </r>
  <r>
    <n v="373"/>
    <s v="45464OD34S61371"/>
    <x v="76"/>
    <x v="1737"/>
    <n v="312215"/>
    <n v="932"/>
    <x v="9"/>
    <n v="54.5"/>
    <n v="17.52"/>
    <n v="36.980000000000004"/>
    <n v="36.58"/>
    <x v="77"/>
    <n v="0.40000000000000568"/>
    <n v="1"/>
    <s v="OK"/>
    <s v="SRIKANT"/>
    <x v="3"/>
    <n v="188"/>
  </r>
  <r>
    <n v="374"/>
    <s v="45464OD34S26151"/>
    <x v="76"/>
    <x v="1738"/>
    <n v="312215"/>
    <n v="935"/>
    <x v="11"/>
    <n v="53.9"/>
    <n v="17.16"/>
    <n v="36.739999999999995"/>
    <n v="36.58"/>
    <x v="77"/>
    <n v="0.15999999999999659"/>
    <n v="1"/>
    <s v="OK"/>
    <s v="SRIKANT"/>
    <x v="26"/>
    <n v="199"/>
  </r>
  <r>
    <n v="375"/>
    <s v="45464OD04Q41701"/>
    <x v="76"/>
    <x v="1739"/>
    <n v="312215"/>
    <n v="936"/>
    <x v="13"/>
    <n v="32.72"/>
    <n v="10.199999999999999"/>
    <n v="22.52"/>
    <n v="22.38"/>
    <x v="77"/>
    <n v="0.14000000000000057"/>
    <n v="1"/>
    <s v="OK"/>
    <s v="SRIKANT"/>
    <x v="12"/>
    <n v="308"/>
  </r>
  <r>
    <n v="376"/>
    <s v="45464OD04Q41261"/>
    <x v="76"/>
    <x v="1740"/>
    <n v="312215"/>
    <n v="949"/>
    <x v="0"/>
    <n v="56.22"/>
    <n v="17.48"/>
    <n v="38.739999999999995"/>
    <n v="37.840000000000003"/>
    <x v="77"/>
    <n v="0.89999999999999147"/>
    <n v="1"/>
    <s v="OK"/>
    <s v="SRIKANT"/>
    <x v="16"/>
    <m/>
  </r>
  <r>
    <n v="377"/>
    <s v="45464OD04Q41782"/>
    <x v="76"/>
    <x v="1741"/>
    <n v="312215"/>
    <n v="986"/>
    <x v="7"/>
    <n v="53.26"/>
    <n v="17.239999999999998"/>
    <n v="36.019999999999996"/>
    <n v="35.479999999999997"/>
    <x v="77"/>
    <n v="0.53999999999999915"/>
    <n v="2"/>
    <s v="OK"/>
    <s v="SRIKANT"/>
    <x v="11"/>
    <m/>
  </r>
  <r>
    <n v="378"/>
    <s v="45464OD04Q67612"/>
    <x v="76"/>
    <x v="1742"/>
    <n v="312215"/>
    <n v="989"/>
    <x v="10"/>
    <n v="54.34"/>
    <n v="17.899999999999999"/>
    <n v="36.440000000000005"/>
    <n v="35.9"/>
    <x v="77"/>
    <n v="0.54000000000000625"/>
    <n v="2"/>
    <s v="OK"/>
    <s v="SRIKANT"/>
    <x v="34"/>
    <m/>
  </r>
  <r>
    <n v="379"/>
    <s v="45464OD04Q41551"/>
    <x v="76"/>
    <x v="1743"/>
    <n v="312215"/>
    <n v="1008"/>
    <x v="2"/>
    <n v="56.12"/>
    <n v="17.579999999999998"/>
    <n v="38.54"/>
    <n v="37.42"/>
    <x v="77"/>
    <n v="1.1199999999999974"/>
    <n v="1"/>
    <s v="OK"/>
    <s v="SRIKANT"/>
    <x v="28"/>
    <m/>
  </r>
  <r>
    <n v="380"/>
    <s v="45464OD34S26682"/>
    <x v="76"/>
    <x v="1744"/>
    <n v="312215"/>
    <n v="1015"/>
    <x v="1"/>
    <n v="55.54"/>
    <n v="17.12"/>
    <n v="38.42"/>
    <n v="37.700000000000003"/>
    <x v="77"/>
    <n v="0.71999999999999886"/>
    <n v="2"/>
    <s v="OK"/>
    <s v="SRIKANT"/>
    <x v="32"/>
    <m/>
  </r>
  <r>
    <n v="381"/>
    <s v="45464OD34S26662"/>
    <x v="76"/>
    <x v="1745"/>
    <n v="312215"/>
    <n v="1016"/>
    <x v="14"/>
    <n v="55.06"/>
    <n v="17.46"/>
    <n v="37.6"/>
    <n v="36.72"/>
    <x v="77"/>
    <n v="0.88000000000000256"/>
    <n v="2"/>
    <s v="OK"/>
    <s v="SRIKANT"/>
    <x v="5"/>
    <m/>
  </r>
  <r>
    <n v="382"/>
    <s v="45464OD04Q41232"/>
    <x v="76"/>
    <x v="1746"/>
    <n v="312215"/>
    <n v="1020"/>
    <x v="6"/>
    <n v="55.36"/>
    <n v="17.260000000000002"/>
    <n v="38.099999999999994"/>
    <n v="37.22"/>
    <x v="77"/>
    <n v="0.87999999999999545"/>
    <n v="2"/>
    <s v="OK"/>
    <s v="SRIKANT"/>
    <x v="6"/>
    <m/>
  </r>
  <r>
    <n v="383"/>
    <s v="45464OD04Q41732"/>
    <x v="76"/>
    <x v="1747"/>
    <n v="312215"/>
    <n v="1031"/>
    <x v="17"/>
    <n v="33.659999999999997"/>
    <n v="10.32"/>
    <n v="23.339999999999996"/>
    <n v="23.24"/>
    <x v="78"/>
    <n v="9.9999999999997868E-2"/>
    <n v="2"/>
    <s v="OK"/>
    <s v="SRIKANT"/>
    <x v="24"/>
    <m/>
  </r>
  <r>
    <n v="384"/>
    <s v="45465OD34S61371"/>
    <x v="77"/>
    <x v="1748"/>
    <n v="312215"/>
    <n v="1037"/>
    <x v="9"/>
    <n v="53.48"/>
    <n v="17.600000000000001"/>
    <n v="35.879999999999995"/>
    <n v="35.36"/>
    <x v="78"/>
    <n v="0.51999999999999602"/>
    <n v="1"/>
    <s v="OK"/>
    <s v="SRIKANT"/>
    <x v="3"/>
    <m/>
  </r>
  <r>
    <n v="385"/>
    <s v="45465OD04Q41261"/>
    <x v="77"/>
    <x v="1749"/>
    <n v="312215"/>
    <n v="1040"/>
    <x v="0"/>
    <n v="52.72"/>
    <n v="17.440000000000001"/>
    <n v="35.28"/>
    <n v="34.46"/>
    <x v="78"/>
    <n v="0.82000000000000028"/>
    <n v="1"/>
    <s v="OK"/>
    <s v="SRIKANT"/>
    <x v="16"/>
    <m/>
  </r>
  <r>
    <n v="386"/>
    <s v="45465OD34S26151"/>
    <x v="77"/>
    <x v="1750"/>
    <n v="312215"/>
    <n v="1039"/>
    <x v="11"/>
    <n v="54.44"/>
    <n v="17.18"/>
    <n v="37.26"/>
    <n v="36.520000000000003"/>
    <x v="78"/>
    <n v="0.73999999999999488"/>
    <n v="1"/>
    <s v="OK"/>
    <s v="SRIKANT"/>
    <x v="26"/>
    <m/>
  </r>
  <r>
    <n v="387"/>
    <s v="45465OD34S26681"/>
    <x v="77"/>
    <x v="1751"/>
    <n v="312215"/>
    <n v="1048"/>
    <x v="1"/>
    <n v="54.8"/>
    <n v="17.059999999999999"/>
    <n v="37.739999999999995"/>
    <n v="37.200000000000003"/>
    <x v="78"/>
    <n v="0.53999999999999204"/>
    <n v="1"/>
    <s v="OK"/>
    <s v="SRIKANT"/>
    <x v="32"/>
    <m/>
  </r>
  <r>
    <n v="388"/>
    <s v="45465OD34S26661"/>
    <x v="77"/>
    <x v="1752"/>
    <n v="312215"/>
    <n v="1050"/>
    <x v="14"/>
    <n v="54.02"/>
    <n v="17.5"/>
    <n v="36.520000000000003"/>
    <n v="35.979999999999997"/>
    <x v="78"/>
    <n v="0.54000000000000625"/>
    <n v="1"/>
    <s v="OK"/>
    <s v="SRIKANT"/>
    <x v="5"/>
    <m/>
  </r>
  <r>
    <n v="389"/>
    <s v="45465OD04Q41262"/>
    <x v="77"/>
    <x v="1753"/>
    <n v="312215"/>
    <n v="1055"/>
    <x v="0"/>
    <n v="54.4"/>
    <n v="17.440000000000001"/>
    <n v="36.959999999999994"/>
    <n v="36.36"/>
    <x v="78"/>
    <n v="0.59999999999999432"/>
    <n v="2"/>
    <s v="OK"/>
    <s v="SRIKANT"/>
    <x v="16"/>
    <m/>
  </r>
  <r>
    <n v="390"/>
    <s v="45465OD34S26152"/>
    <x v="77"/>
    <x v="1754"/>
    <n v="312215"/>
    <n v="1062"/>
    <x v="11"/>
    <n v="56.96"/>
    <n v="17.16"/>
    <n v="39.799999999999997"/>
    <n v="39.159999999999997"/>
    <x v="78"/>
    <n v="0.64000000000000057"/>
    <n v="2"/>
    <s v="OK"/>
    <s v="SRIKANT"/>
    <x v="26"/>
    <m/>
  </r>
  <r>
    <n v="391"/>
    <s v="45465OD34S61372"/>
    <x v="77"/>
    <x v="1755"/>
    <n v="312215"/>
    <n v="1077"/>
    <x v="9"/>
    <n v="55.86"/>
    <n v="17.579999999999998"/>
    <n v="38.28"/>
    <n v="37.619999999999997"/>
    <x v="78"/>
    <n v="0.66000000000000369"/>
    <n v="2"/>
    <s v="OK"/>
    <s v="SRIKANT"/>
    <x v="3"/>
    <m/>
  </r>
  <r>
    <n v="392"/>
    <s v="45465OD04Q41731"/>
    <x v="77"/>
    <x v="1756"/>
    <n v="312215"/>
    <n v="1089"/>
    <x v="17"/>
    <n v="31.72"/>
    <n v="10.3"/>
    <n v="21.419999999999998"/>
    <n v="21.22"/>
    <x v="78"/>
    <n v="0.19999999999999929"/>
    <n v="1"/>
    <s v="OK"/>
    <s v="SRIKANT"/>
    <x v="24"/>
    <m/>
  </r>
  <r>
    <n v="393"/>
    <s v="45465OD04Q67611"/>
    <x v="77"/>
    <x v="1757"/>
    <n v="312215"/>
    <n v="1087"/>
    <x v="10"/>
    <n v="54.36"/>
    <n v="17.88"/>
    <n v="36.480000000000004"/>
    <n v="35.700000000000003"/>
    <x v="78"/>
    <n v="0.78000000000000114"/>
    <n v="1"/>
    <s v="OK"/>
    <s v="SRIKANT"/>
    <x v="8"/>
    <m/>
  </r>
  <r>
    <n v="394"/>
    <s v="45465OD04Q41781"/>
    <x v="77"/>
    <x v="1758"/>
    <n v="312215"/>
    <n v="1090"/>
    <x v="7"/>
    <n v="53.5"/>
    <n v="17.239999999999998"/>
    <n v="36.260000000000005"/>
    <n v="35.68"/>
    <x v="78"/>
    <n v="0.5800000000000054"/>
    <n v="1"/>
    <s v="OK"/>
    <s v="SRIKANT"/>
    <x v="7"/>
    <m/>
  </r>
  <r>
    <n v="395"/>
    <s v="45465OD04Q41551"/>
    <x v="77"/>
    <x v="1759"/>
    <n v="312215"/>
    <n v="1092"/>
    <x v="2"/>
    <n v="51.18"/>
    <n v="17.5"/>
    <n v="33.68"/>
    <n v="33.159999999999997"/>
    <x v="78"/>
    <n v="0.52000000000000313"/>
    <n v="1"/>
    <s v="OK"/>
    <s v="SRIKANT"/>
    <x v="28"/>
    <m/>
  </r>
  <r>
    <n v="396"/>
    <s v="45465OD04Q41231"/>
    <x v="77"/>
    <x v="1760"/>
    <n v="312215"/>
    <n v="1093"/>
    <x v="6"/>
    <n v="56.08"/>
    <n v="17.260000000000002"/>
    <n v="38.819999999999993"/>
    <n v="38.22"/>
    <x v="78"/>
    <n v="0.59999999999999432"/>
    <n v="1"/>
    <s v="OK"/>
    <s v="SRIKANT"/>
    <x v="20"/>
    <m/>
  </r>
  <r>
    <n v="397"/>
    <s v="45465OD34S26682"/>
    <x v="77"/>
    <x v="1761"/>
    <n v="312215"/>
    <n v="1125"/>
    <x v="1"/>
    <n v="55.46"/>
    <n v="17.02"/>
    <n v="38.44"/>
    <n v="37.86"/>
    <x v="78"/>
    <n v="0.57999999999999829"/>
    <n v="2"/>
    <s v="OK"/>
    <s v="SRIKANT"/>
    <x v="32"/>
    <m/>
  </r>
  <r>
    <n v="398"/>
    <s v="45465OD34S26662"/>
    <x v="77"/>
    <x v="1762"/>
    <n v="312215"/>
    <n v="1129"/>
    <x v="14"/>
    <n v="55.48"/>
    <n v="17.38"/>
    <n v="38.099999999999994"/>
    <n v="37.54"/>
    <x v="78"/>
    <n v="0.55999999999999517"/>
    <n v="2"/>
    <s v="OK"/>
    <s v="SRIKANT"/>
    <x v="5"/>
    <m/>
  </r>
  <r>
    <n v="399"/>
    <s v="45465OD04Q41263"/>
    <x v="77"/>
    <x v="1763"/>
    <n v="312215"/>
    <n v="1160"/>
    <x v="0"/>
    <n v="54.94"/>
    <n v="17.420000000000002"/>
    <n v="37.519999999999996"/>
    <n v="36.880000000000003"/>
    <x v="78"/>
    <n v="0.63999999999999346"/>
    <n v="3"/>
    <s v="OK"/>
    <s v="SRIKANT"/>
    <x v="16"/>
    <m/>
  </r>
  <r>
    <n v="400"/>
    <s v="45465OD34S61373"/>
    <x v="77"/>
    <x v="1764"/>
    <n v="312215"/>
    <n v="1170"/>
    <x v="9"/>
    <n v="56.52"/>
    <n v="17.579999999999998"/>
    <n v="38.940000000000005"/>
    <n v="37.46"/>
    <x v="78"/>
    <n v="1.480000000000004"/>
    <n v="3"/>
    <s v="OK"/>
    <s v="SRIKANT"/>
    <x v="3"/>
    <m/>
  </r>
  <r>
    <n v="401"/>
    <s v="45465OD34S26153"/>
    <x v="77"/>
    <x v="1765"/>
    <n v="312215"/>
    <n v="1167"/>
    <x v="11"/>
    <n v="54.12"/>
    <n v="17.12"/>
    <n v="37"/>
    <n v="35.159999999999997"/>
    <x v="78"/>
    <n v="1.8400000000000034"/>
    <n v="3"/>
    <s v="OK"/>
    <s v="SRIKANT"/>
    <x v="26"/>
    <m/>
  </r>
  <r>
    <n v="402"/>
    <s v="45465OD04Q41732"/>
    <x v="77"/>
    <x v="1766"/>
    <n v="312215"/>
    <n v="1173"/>
    <x v="17"/>
    <n v="32.82"/>
    <n v="10.3"/>
    <n v="22.52"/>
    <n v="22.04"/>
    <x v="79"/>
    <n v="0.48000000000000043"/>
    <n v="2"/>
    <s v="OK"/>
    <s v="SRIKANT"/>
    <x v="24"/>
    <m/>
  </r>
  <r>
    <n v="403"/>
    <s v="45465OD04Q67612"/>
    <x v="77"/>
    <x v="1767"/>
    <n v="312215"/>
    <n v="1174"/>
    <x v="10"/>
    <n v="55.6"/>
    <n v="17.84"/>
    <n v="37.760000000000005"/>
    <n v="36.520000000000003"/>
    <x v="79"/>
    <n v="1.240000000000002"/>
    <n v="2"/>
    <s v="OK"/>
    <s v="SRIKANT"/>
    <x v="8"/>
    <m/>
  </r>
  <r>
    <n v="404"/>
    <s v="45465OD04Q41782"/>
    <x v="77"/>
    <x v="1768"/>
    <n v="312215"/>
    <n v="1179"/>
    <x v="7"/>
    <n v="51.92"/>
    <n v="17.18"/>
    <n v="34.74"/>
    <n v="33.44"/>
    <x v="79"/>
    <n v="1.3000000000000043"/>
    <n v="2"/>
    <s v="OK"/>
    <s v="SRIKANT"/>
    <x v="7"/>
    <m/>
  </r>
  <r>
    <n v="405"/>
    <s v="45465OD04Q41552"/>
    <x v="77"/>
    <x v="1769"/>
    <n v="312215"/>
    <n v="1181"/>
    <x v="2"/>
    <n v="52.76"/>
    <n v="17.5"/>
    <n v="35.26"/>
    <n v="34.44"/>
    <x v="79"/>
    <n v="0.82000000000000028"/>
    <n v="2"/>
    <s v="OK"/>
    <s v="SRIKANT"/>
    <x v="28"/>
    <m/>
  </r>
  <r>
    <n v="406"/>
    <s v="45465OD04Q41232"/>
    <x v="77"/>
    <x v="1770"/>
    <n v="312215"/>
    <n v="1184"/>
    <x v="6"/>
    <n v="53.6"/>
    <n v="17.239999999999998"/>
    <n v="36.36"/>
    <n v="35.659999999999997"/>
    <x v="79"/>
    <n v="0.70000000000000284"/>
    <n v="2"/>
    <s v="OK"/>
    <s v="SRIKANT"/>
    <x v="20"/>
    <m/>
  </r>
  <r>
    <n v="407"/>
    <s v="45466OD34S26681"/>
    <x v="78"/>
    <x v="1771"/>
    <n v="312215"/>
    <n v="1198"/>
    <x v="1"/>
    <n v="51.28"/>
    <n v="17"/>
    <n v="34.28"/>
    <n v="33.68"/>
    <x v="79"/>
    <n v="0.60000000000000142"/>
    <n v="1"/>
    <s v="OK"/>
    <s v="RAJIV"/>
    <x v="32"/>
    <m/>
  </r>
  <r>
    <n v="408"/>
    <s v="45466OD04Q41781"/>
    <x v="78"/>
    <x v="1772"/>
    <n v="312215"/>
    <n v="1199"/>
    <x v="7"/>
    <n v="51.02"/>
    <n v="17.2"/>
    <n v="33.820000000000007"/>
    <n v="33.46"/>
    <x v="79"/>
    <n v="0.36000000000000654"/>
    <n v="1"/>
    <s v="OK"/>
    <s v="RAJIV"/>
    <x v="11"/>
    <m/>
  </r>
  <r>
    <n v="409"/>
    <s v="45466OD34S65081"/>
    <x v="78"/>
    <x v="1773"/>
    <n v="312215"/>
    <n v="1210"/>
    <x v="20"/>
    <n v="54.16"/>
    <n v="17.3"/>
    <n v="36.86"/>
    <n v="36.380000000000003"/>
    <x v="79"/>
    <n v="0.47999999999999687"/>
    <n v="1"/>
    <s v="OK"/>
    <s v="RAJIV"/>
    <x v="5"/>
    <m/>
  </r>
  <r>
    <n v="410"/>
    <s v="45466OD34S26151"/>
    <x v="78"/>
    <x v="1774"/>
    <n v="312215"/>
    <n v="1215"/>
    <x v="11"/>
    <n v="54.16"/>
    <n v="17.14"/>
    <n v="37.019999999999996"/>
    <n v="36.56"/>
    <x v="79"/>
    <n v="0.45999999999999375"/>
    <n v="1"/>
    <s v="OK"/>
    <s v="RAJIV"/>
    <x v="13"/>
    <m/>
  </r>
  <r>
    <n v="411"/>
    <s v="45466OD04Q41731"/>
    <x v="78"/>
    <x v="1775"/>
    <n v="312215"/>
    <n v="1214"/>
    <x v="17"/>
    <n v="33.44"/>
    <n v="10.32"/>
    <n v="23.119999999999997"/>
    <n v="22.84"/>
    <x v="79"/>
    <n v="0.27999999999999758"/>
    <n v="1"/>
    <s v="OK"/>
    <s v="RAJIV"/>
    <x v="24"/>
    <m/>
  </r>
  <r>
    <n v="412"/>
    <s v="45466OD04Q41231"/>
    <x v="78"/>
    <x v="1776"/>
    <n v="312215"/>
    <n v="1216"/>
    <x v="6"/>
    <n v="54.26"/>
    <n v="17.260000000000002"/>
    <n v="37"/>
    <n v="36.4"/>
    <x v="79"/>
    <n v="0.60000000000000142"/>
    <n v="1"/>
    <s v="OK"/>
    <s v="RAJIV"/>
    <x v="6"/>
    <m/>
  </r>
  <r>
    <n v="413"/>
    <s v="45466OD34S61371"/>
    <x v="78"/>
    <x v="1777"/>
    <n v="312215"/>
    <n v="1218"/>
    <x v="9"/>
    <n v="54.42"/>
    <n v="17.579999999999998"/>
    <n v="36.840000000000003"/>
    <n v="36.44"/>
    <x v="79"/>
    <n v="0.40000000000000568"/>
    <n v="1"/>
    <s v="OK"/>
    <s v="RAJIV"/>
    <x v="3"/>
    <m/>
  </r>
  <r>
    <n v="414"/>
    <s v="45466OD04Q41261"/>
    <x v="78"/>
    <x v="1778"/>
    <n v="312215"/>
    <n v="1250"/>
    <x v="0"/>
    <n v="54.6"/>
    <n v="17.36"/>
    <n v="37.24"/>
    <n v="36.92"/>
    <x v="79"/>
    <n v="0.32000000000000028"/>
    <n v="1"/>
    <s v="OK"/>
    <s v="RAJIV"/>
    <x v="23"/>
    <m/>
  </r>
  <r>
    <n v="415"/>
    <s v="45466OD04Q41551"/>
    <x v="78"/>
    <x v="1779"/>
    <n v="312215"/>
    <n v="1252"/>
    <x v="2"/>
    <n v="54.84"/>
    <n v="17.52"/>
    <n v="37.320000000000007"/>
    <n v="36.74"/>
    <x v="79"/>
    <n v="0.5800000000000054"/>
    <n v="1"/>
    <s v="OK"/>
    <s v="RAJIV"/>
    <x v="20"/>
    <m/>
  </r>
  <r>
    <n v="416"/>
    <s v="45466OD04Q67611"/>
    <x v="78"/>
    <x v="1780"/>
    <n v="312215"/>
    <n v="1255"/>
    <x v="10"/>
    <n v="54.6"/>
    <n v="17.8"/>
    <n v="36.799999999999997"/>
    <n v="36.380000000000003"/>
    <x v="79"/>
    <n v="0.4199999999999946"/>
    <n v="1"/>
    <s v="OK"/>
    <s v="RAJIV"/>
    <x v="8"/>
    <m/>
  </r>
  <r>
    <n v="417"/>
    <s v="45466OD34S26661"/>
    <x v="78"/>
    <x v="1781"/>
    <n v="312215"/>
    <n v="1253"/>
    <x v="14"/>
    <n v="54.18"/>
    <n v="17.32"/>
    <n v="36.86"/>
    <n v="36.08"/>
    <x v="79"/>
    <n v="0.78000000000000114"/>
    <n v="1"/>
    <s v="OK"/>
    <s v="RAJIV"/>
    <x v="28"/>
    <m/>
  </r>
  <r>
    <n v="418"/>
    <s v="45466OD34S26682"/>
    <x v="78"/>
    <x v="1782"/>
    <n v="312215"/>
    <n v="1281"/>
    <x v="1"/>
    <n v="52.46"/>
    <n v="17.04"/>
    <n v="35.42"/>
    <n v="35.159999999999997"/>
    <x v="79"/>
    <n v="0.26000000000000512"/>
    <n v="2"/>
    <s v="OK"/>
    <s v="RAJIV"/>
    <x v="32"/>
    <m/>
  </r>
  <r>
    <n v="419"/>
    <s v="45466OD04Q41782"/>
    <x v="78"/>
    <x v="1783"/>
    <n v="312215"/>
    <n v="1282"/>
    <x v="7"/>
    <n v="52.64"/>
    <n v="17.18"/>
    <n v="35.46"/>
    <n v="35.06"/>
    <x v="79"/>
    <n v="0.39999999999999858"/>
    <n v="2"/>
    <s v="OK"/>
    <s v="RAJIV"/>
    <x v="11"/>
    <m/>
  </r>
  <r>
    <n v="420"/>
    <s v="45466OD34S65082"/>
    <x v="78"/>
    <x v="1784"/>
    <n v="312215"/>
    <n v="1304"/>
    <x v="20"/>
    <n v="51.14"/>
    <n v="17.32"/>
    <n v="33.82"/>
    <n v="33.36"/>
    <x v="79"/>
    <n v="0.46000000000000085"/>
    <n v="2"/>
    <s v="OK"/>
    <s v="RAJIV"/>
    <x v="5"/>
    <m/>
  </r>
  <r>
    <n v="421"/>
    <s v="45466OD04Q41732"/>
    <x v="78"/>
    <x v="1785"/>
    <n v="312215"/>
    <n v="1306"/>
    <x v="17"/>
    <n v="31.08"/>
    <n v="10.3"/>
    <n v="20.779999999999998"/>
    <n v="20.74"/>
    <x v="79"/>
    <n v="3.9999999999999147E-2"/>
    <n v="2"/>
    <s v="OK"/>
    <s v="RAJIV"/>
    <x v="24"/>
    <m/>
  </r>
  <r>
    <n v="422"/>
    <s v="45466OD34S26152"/>
    <x v="78"/>
    <x v="1786"/>
    <n v="312215"/>
    <n v="1308"/>
    <x v="11"/>
    <n v="49.74"/>
    <n v="17.100000000000001"/>
    <n v="32.64"/>
    <n v="32.14"/>
    <x v="79"/>
    <n v="0.5"/>
    <n v="2"/>
    <s v="OK"/>
    <s v="RAJIV"/>
    <x v="13"/>
    <m/>
  </r>
  <r>
    <n v="423"/>
    <s v="45466OD04Q41232"/>
    <x v="78"/>
    <x v="1787"/>
    <n v="312215"/>
    <n v="1311"/>
    <x v="6"/>
    <n v="50.12"/>
    <n v="17.260000000000002"/>
    <n v="32.86"/>
    <n v="32.4"/>
    <x v="80"/>
    <n v="0.46000000000000085"/>
    <n v="2"/>
    <s v="OK"/>
    <s v="RAJIV"/>
    <x v="6"/>
    <m/>
  </r>
  <r>
    <n v="424"/>
    <s v="45466OD34S61372"/>
    <x v="78"/>
    <x v="1788"/>
    <n v="312215"/>
    <n v="1312"/>
    <x v="9"/>
    <n v="52.02"/>
    <n v="17.579999999999998"/>
    <n v="34.440000000000005"/>
    <n v="33.92"/>
    <x v="80"/>
    <n v="0.52000000000000313"/>
    <n v="2"/>
    <s v="OK"/>
    <s v="RAJIV"/>
    <x v="3"/>
    <m/>
  </r>
  <r>
    <n v="425"/>
    <s v="45466OD04Q41262"/>
    <x v="78"/>
    <x v="1789"/>
    <n v="312215"/>
    <n v="1313"/>
    <x v="0"/>
    <n v="52.36"/>
    <n v="17.36"/>
    <n v="35"/>
    <n v="34.5"/>
    <x v="80"/>
    <n v="0.5"/>
    <n v="2"/>
    <s v="OK"/>
    <s v="RAJIV"/>
    <x v="23"/>
    <m/>
  </r>
  <r>
    <n v="426"/>
    <s v="45467OD34S26681"/>
    <x v="79"/>
    <x v="1790"/>
    <n v="312215"/>
    <n v="1334"/>
    <x v="1"/>
    <n v="55.42"/>
    <n v="17"/>
    <n v="38.42"/>
    <n v="38.020000000000003"/>
    <x v="80"/>
    <n v="0.39999999999999858"/>
    <n v="1"/>
    <s v="OK"/>
    <s v="RAJIV"/>
    <x v="32"/>
    <n v="150"/>
  </r>
  <r>
    <n v="427"/>
    <s v="45467OD34S65081"/>
    <x v="79"/>
    <x v="1791"/>
    <n v="312215"/>
    <n v="1337"/>
    <x v="20"/>
    <n v="54.14"/>
    <n v="17.260000000000002"/>
    <n v="36.879999999999995"/>
    <n v="35.979999999999997"/>
    <x v="80"/>
    <n v="0.89999999999999858"/>
    <n v="1"/>
    <s v="OK"/>
    <s v="RAJIV"/>
    <x v="5"/>
    <m/>
  </r>
  <r>
    <n v="428"/>
    <s v="45467OD34S61371"/>
    <x v="79"/>
    <x v="1792"/>
    <n v="312215"/>
    <n v="1346"/>
    <x v="9"/>
    <n v="55.96"/>
    <n v="17.579999999999998"/>
    <n v="38.380000000000003"/>
    <n v="37.86"/>
    <x v="80"/>
    <n v="0.52000000000000313"/>
    <n v="1"/>
    <s v="OK"/>
    <s v="RAJIV"/>
    <x v="38"/>
    <m/>
  </r>
  <r>
    <n v="429"/>
    <s v="45467OD04Q41231"/>
    <x v="79"/>
    <x v="1793"/>
    <n v="312215"/>
    <n v="1356"/>
    <x v="6"/>
    <n v="57.12"/>
    <n v="17.16"/>
    <n v="39.959999999999994"/>
    <n v="39.28"/>
    <x v="80"/>
    <n v="0.67999999999999261"/>
    <n v="1"/>
    <s v="OK"/>
    <s v="RAJIV"/>
    <x v="23"/>
    <m/>
  </r>
  <r>
    <n v="430"/>
    <s v="45467OD04Q41781"/>
    <x v="79"/>
    <x v="1794"/>
    <n v="312215"/>
    <n v="1358"/>
    <x v="7"/>
    <n v="54.46"/>
    <n v="17.100000000000001"/>
    <n v="37.36"/>
    <n v="36.700000000000003"/>
    <x v="80"/>
    <n v="0.65999999999999659"/>
    <n v="1"/>
    <s v="OK"/>
    <s v="RAJIV"/>
    <x v="7"/>
    <n v="100"/>
  </r>
  <r>
    <n v="431"/>
    <s v="45467OD34S61521"/>
    <x v="79"/>
    <x v="1795"/>
    <n v="312215"/>
    <n v="1360"/>
    <x v="3"/>
    <n v="53.8"/>
    <n v="17.2"/>
    <n v="36.599999999999994"/>
    <n v="35.92"/>
    <x v="80"/>
    <n v="0.67999999999999261"/>
    <n v="1"/>
    <s v="OK"/>
    <s v="RAJIV"/>
    <x v="11"/>
    <m/>
  </r>
  <r>
    <n v="432"/>
    <s v="45467OD04Q41731"/>
    <x v="79"/>
    <x v="1796"/>
    <n v="312215"/>
    <n v="1365"/>
    <x v="17"/>
    <n v="35.54"/>
    <n v="10.26"/>
    <n v="25.28"/>
    <n v="23.04"/>
    <x v="80"/>
    <n v="2.240000000000002"/>
    <n v="1"/>
    <s v="OK"/>
    <s v="RAJIV"/>
    <x v="24"/>
    <m/>
  </r>
  <r>
    <n v="433"/>
    <s v="45467OD04Q67611"/>
    <x v="79"/>
    <x v="1797"/>
    <n v="312215"/>
    <n v="1366"/>
    <x v="10"/>
    <n v="52.86"/>
    <n v="17.760000000000002"/>
    <n v="35.099999999999994"/>
    <n v="34.46"/>
    <x v="80"/>
    <n v="0.63999999999999346"/>
    <n v="1"/>
    <s v="OK"/>
    <s v="RAJIV"/>
    <x v="8"/>
    <m/>
  </r>
  <r>
    <n v="434"/>
    <s v="45467OD04Q41261"/>
    <x v="79"/>
    <x v="1798"/>
    <n v="312215"/>
    <n v="1372"/>
    <x v="0"/>
    <n v="55.48"/>
    <n v="17.32"/>
    <n v="38.159999999999997"/>
    <n v="37.479999999999997"/>
    <x v="80"/>
    <n v="0.67999999999999972"/>
    <n v="1"/>
    <s v="OK"/>
    <s v="RAJIV"/>
    <x v="16"/>
    <m/>
  </r>
  <r>
    <n v="435"/>
    <s v="45467OD34S26661"/>
    <x v="79"/>
    <x v="1799"/>
    <n v="312215"/>
    <n v="1379"/>
    <x v="14"/>
    <n v="54.46"/>
    <n v="17.34"/>
    <n v="37.120000000000005"/>
    <n v="36.56"/>
    <x v="80"/>
    <n v="0.56000000000000227"/>
    <n v="1"/>
    <s v="OK"/>
    <s v="RAJIV"/>
    <x v="28"/>
    <m/>
  </r>
  <r>
    <n v="436"/>
    <s v="45467OD04Q41551"/>
    <x v="79"/>
    <x v="1800"/>
    <n v="312215"/>
    <n v="1398"/>
    <x v="2"/>
    <n v="55.22"/>
    <n v="17.399999999999999"/>
    <n v="37.82"/>
    <n v="37.22"/>
    <x v="80"/>
    <n v="0.60000000000000142"/>
    <n v="1"/>
    <s v="OK"/>
    <s v="RAJIV"/>
    <x v="20"/>
    <m/>
  </r>
  <r>
    <n v="437"/>
    <s v="45467OD34S26151"/>
    <x v="79"/>
    <x v="1801"/>
    <n v="312215"/>
    <n v="1400"/>
    <x v="11"/>
    <n v="52.84"/>
    <n v="17.059999999999999"/>
    <n v="35.78"/>
    <n v="35.479999999999997"/>
    <x v="80"/>
    <n v="0.30000000000000426"/>
    <n v="1"/>
    <s v="OK"/>
    <s v="RAJIV"/>
    <x v="26"/>
    <m/>
  </r>
  <r>
    <n v="438"/>
    <s v="45467OD34S65082"/>
    <x v="79"/>
    <x v="1802"/>
    <n v="312215"/>
    <n v="1434"/>
    <x v="20"/>
    <n v="53.3"/>
    <n v="17.260000000000002"/>
    <n v="36.039999999999992"/>
    <n v="35.68"/>
    <x v="80"/>
    <n v="0.35999999999999233"/>
    <n v="2"/>
    <s v="OK"/>
    <s v="RAJIV"/>
    <x v="5"/>
    <m/>
  </r>
  <r>
    <n v="439"/>
    <s v="45467OD04Q41232"/>
    <x v="79"/>
    <x v="1803"/>
    <n v="312215"/>
    <n v="1461"/>
    <x v="6"/>
    <n v="55.48"/>
    <n v="17.18"/>
    <n v="38.299999999999997"/>
    <n v="37.92"/>
    <x v="80"/>
    <n v="0.37999999999999545"/>
    <n v="2"/>
    <s v="OK"/>
    <s v="RAJIV"/>
    <x v="23"/>
    <m/>
  </r>
  <r>
    <n v="440"/>
    <s v="45467OD04Q41281"/>
    <x v="79"/>
    <x v="1804"/>
    <n v="312215"/>
    <n v="1462"/>
    <x v="15"/>
    <n v="34.86"/>
    <n v="10.38"/>
    <n v="24.479999999999997"/>
    <n v="24.44"/>
    <x v="80"/>
    <n v="3.9999999999995595E-2"/>
    <n v="1"/>
    <s v="OK"/>
    <s v="RAJIV"/>
    <x v="12"/>
    <m/>
  </r>
  <r>
    <n v="441"/>
    <s v="45467OD34S61372"/>
    <x v="79"/>
    <x v="1805"/>
    <n v="312215"/>
    <n v="1464"/>
    <x v="9"/>
    <n v="53.34"/>
    <n v="17.66"/>
    <n v="35.680000000000007"/>
    <n v="35.42"/>
    <x v="80"/>
    <n v="0.26000000000000512"/>
    <n v="2"/>
    <s v="OK"/>
    <s v="RAJIV"/>
    <x v="38"/>
    <m/>
  </r>
  <r>
    <n v="442"/>
    <s v="45467OD04Q41782"/>
    <x v="79"/>
    <x v="1806"/>
    <n v="312215"/>
    <n v="1496"/>
    <x v="7"/>
    <n v="49.92"/>
    <n v="17.22"/>
    <n v="32.700000000000003"/>
    <n v="32.299999999999997"/>
    <x v="81"/>
    <n v="0.40000000000000568"/>
    <n v="2"/>
    <s v="OK"/>
    <s v="RAJIV"/>
    <x v="7"/>
    <m/>
  </r>
  <r>
    <n v="443"/>
    <s v="45467OD34S61522"/>
    <x v="79"/>
    <x v="1807"/>
    <n v="312215"/>
    <n v="1501"/>
    <x v="3"/>
    <n v="52.96"/>
    <n v="17.100000000000001"/>
    <n v="35.86"/>
    <n v="35.36"/>
    <x v="81"/>
    <n v="0.5"/>
    <n v="2"/>
    <s v="OK"/>
    <s v="RAJIV"/>
    <x v="11"/>
    <m/>
  </r>
  <r>
    <n v="444"/>
    <s v="45467OD04Q41732"/>
    <x v="79"/>
    <x v="1808"/>
    <n v="312215"/>
    <n v="1502"/>
    <x v="17"/>
    <n v="34.06"/>
    <n v="10.26"/>
    <n v="23.800000000000004"/>
    <n v="23.62"/>
    <x v="81"/>
    <n v="0.18000000000000327"/>
    <n v="2"/>
    <s v="OK"/>
    <s v="RAJIV"/>
    <x v="24"/>
    <m/>
  </r>
  <r>
    <n v="445"/>
    <s v="45467OD04Q67612"/>
    <x v="79"/>
    <x v="1809"/>
    <n v="312215"/>
    <n v="1503"/>
    <x v="10"/>
    <n v="53.6"/>
    <n v="17.82"/>
    <n v="35.78"/>
    <n v="35.32"/>
    <x v="81"/>
    <n v="0.46000000000000085"/>
    <n v="2"/>
    <s v="OK"/>
    <s v="RAJIV"/>
    <x v="8"/>
    <m/>
  </r>
  <r>
    <n v="446"/>
    <s v="45467OD34S26682"/>
    <x v="79"/>
    <x v="1810"/>
    <n v="312215"/>
    <n v="1507"/>
    <x v="1"/>
    <n v="53.86"/>
    <n v="17.18"/>
    <n v="36.68"/>
    <n v="36.24"/>
    <x v="81"/>
    <n v="0.43999999999999773"/>
    <n v="2"/>
    <s v="OK"/>
    <s v="RAJIV"/>
    <x v="32"/>
    <m/>
  </r>
  <r>
    <n v="447"/>
    <s v="45467OD34S26662"/>
    <x v="79"/>
    <x v="1811"/>
    <n v="312215"/>
    <n v="1513"/>
    <x v="14"/>
    <n v="54.14"/>
    <n v="17.399999999999999"/>
    <n v="36.74"/>
    <n v="36.340000000000003"/>
    <x v="81"/>
    <n v="0.39999999999999858"/>
    <n v="2"/>
    <s v="OK"/>
    <s v="RAJIV"/>
    <x v="28"/>
    <m/>
  </r>
  <r>
    <n v="448"/>
    <s v="45467OD04Q41262"/>
    <x v="79"/>
    <x v="1812"/>
    <n v="312215"/>
    <n v="1516"/>
    <x v="0"/>
    <n v="53.74"/>
    <n v="17.28"/>
    <n v="36.46"/>
    <n v="35.9"/>
    <x v="81"/>
    <n v="0.56000000000000227"/>
    <n v="2"/>
    <s v="OK"/>
    <s v="RAJIV"/>
    <x v="16"/>
    <m/>
  </r>
  <r>
    <n v="462"/>
    <s v="45468OD34S65081"/>
    <x v="80"/>
    <x v="1813"/>
    <n v="312215"/>
    <n v="1548"/>
    <x v="20"/>
    <n v="56.82"/>
    <n v="17.239999999999998"/>
    <n v="39.58"/>
    <n v="38.76"/>
    <x v="81"/>
    <n v="0.82000000000000028"/>
    <n v="1"/>
    <s v="OK"/>
    <s v="SRIKANT"/>
    <x v="5"/>
    <n v="202"/>
  </r>
  <r>
    <n v="449"/>
    <s v="45468OD34S61371"/>
    <x v="80"/>
    <x v="1814"/>
    <n v="312215"/>
    <n v="1550"/>
    <x v="9"/>
    <n v="54.76"/>
    <n v="17.559999999999999"/>
    <n v="37.200000000000003"/>
    <n v="36.58"/>
    <x v="81"/>
    <n v="0.62000000000000455"/>
    <n v="1"/>
    <s v="OK"/>
    <s v="SRIKANT"/>
    <x v="38"/>
    <m/>
  </r>
  <r>
    <n v="450"/>
    <s v="45468OD34S61521"/>
    <x v="80"/>
    <x v="1815"/>
    <n v="312215"/>
    <n v="1556"/>
    <x v="3"/>
    <n v="54.72"/>
    <n v="17.059999999999999"/>
    <n v="37.659999999999997"/>
    <n v="37.119999999999997"/>
    <x v="81"/>
    <n v="0.53999999999999915"/>
    <n v="1"/>
    <s v="OK"/>
    <s v="SRIKANT"/>
    <x v="11"/>
    <n v="163"/>
  </r>
  <r>
    <n v="451"/>
    <s v="45468OD34S26151"/>
    <x v="80"/>
    <x v="1816"/>
    <n v="312215"/>
    <n v="1561"/>
    <x v="11"/>
    <n v="55.36"/>
    <n v="17.079999999999998"/>
    <n v="38.28"/>
    <n v="37.42"/>
    <x v="81"/>
    <n v="0.85999999999999943"/>
    <n v="1"/>
    <s v="OK"/>
    <s v="SRIKANT"/>
    <x v="26"/>
    <m/>
  </r>
  <r>
    <n v="452"/>
    <s v="45468OD04Q41281"/>
    <x v="80"/>
    <x v="1817"/>
    <n v="312215"/>
    <n v="1566"/>
    <x v="15"/>
    <n v="34.46"/>
    <n v="10.32"/>
    <n v="24.14"/>
    <n v="23.88"/>
    <x v="81"/>
    <n v="0.26000000000000156"/>
    <n v="1"/>
    <s v="OK"/>
    <s v="SRIKANT"/>
    <x v="4"/>
    <m/>
  </r>
  <r>
    <n v="453"/>
    <s v="45468OD04Q41261"/>
    <x v="80"/>
    <x v="1818"/>
    <n v="312215"/>
    <n v="1571"/>
    <x v="0"/>
    <n v="55.76"/>
    <n v="17.260000000000002"/>
    <n v="38.5"/>
    <n v="37.58"/>
    <x v="81"/>
    <n v="0.92000000000000171"/>
    <n v="1"/>
    <s v="OK"/>
    <s v="SRIKANT"/>
    <x v="16"/>
    <n v="237"/>
  </r>
  <r>
    <n v="454"/>
    <s v="45468OD04Q67611"/>
    <x v="80"/>
    <x v="1819"/>
    <n v="312215"/>
    <n v="1572"/>
    <x v="10"/>
    <n v="56.12"/>
    <n v="17.8"/>
    <n v="38.319999999999993"/>
    <n v="37.700000000000003"/>
    <x v="81"/>
    <n v="0.61999999999999034"/>
    <n v="1"/>
    <s v="OK"/>
    <s v="SRIKANT"/>
    <x v="8"/>
    <m/>
  </r>
  <r>
    <n v="455"/>
    <s v="45468OD34S26681"/>
    <x v="80"/>
    <x v="1820"/>
    <n v="312215"/>
    <n v="1574"/>
    <x v="1"/>
    <n v="54.18"/>
    <n v="17.12"/>
    <n v="37.06"/>
    <n v="36.92"/>
    <x v="81"/>
    <n v="0.14000000000000057"/>
    <n v="1"/>
    <s v="OK"/>
    <s v="SRIKANT"/>
    <x v="32"/>
    <m/>
  </r>
  <r>
    <n v="456"/>
    <s v="45468OD04Q41731"/>
    <x v="80"/>
    <x v="1821"/>
    <n v="312215"/>
    <n v="1573"/>
    <x v="17"/>
    <n v="34.020000000000003"/>
    <n v="10.26"/>
    <n v="23.760000000000005"/>
    <n v="23.4"/>
    <x v="81"/>
    <n v="0.36000000000000654"/>
    <n v="1"/>
    <s v="OK"/>
    <s v="SRIKANT"/>
    <x v="24"/>
    <m/>
  </r>
  <r>
    <n v="457"/>
    <s v="45468OD04Q41781"/>
    <x v="80"/>
    <x v="1822"/>
    <n v="312215"/>
    <n v="1599"/>
    <x v="7"/>
    <n v="56.18"/>
    <n v="17.2"/>
    <n v="38.980000000000004"/>
    <n v="38.58"/>
    <x v="81"/>
    <n v="0.40000000000000568"/>
    <n v="1"/>
    <s v="OK"/>
    <s v="SRIKANT"/>
    <x v="23"/>
    <n v="130"/>
  </r>
  <r>
    <n v="458"/>
    <s v="45468OD04Q41551"/>
    <x v="80"/>
    <x v="1823"/>
    <n v="312215"/>
    <n v="1592"/>
    <x v="2"/>
    <n v="56.16"/>
    <n v="17.420000000000002"/>
    <n v="38.739999999999995"/>
    <n v="38.24"/>
    <x v="81"/>
    <n v="0.49999999999999289"/>
    <n v="1"/>
    <s v="OK"/>
    <s v="SRIKANT"/>
    <x v="20"/>
    <n v="174"/>
  </r>
  <r>
    <n v="459"/>
    <s v="45468OD04Q41231"/>
    <x v="80"/>
    <x v="1824"/>
    <n v="312215"/>
    <n v="1603"/>
    <x v="6"/>
    <n v="55.06"/>
    <n v="17.2"/>
    <n v="37.86"/>
    <n v="37.479999999999997"/>
    <x v="81"/>
    <n v="0.38000000000000256"/>
    <n v="1"/>
    <s v="OK"/>
    <s v="SRIKANT"/>
    <x v="6"/>
    <n v="221"/>
  </r>
  <r>
    <n v="460"/>
    <s v="45468OD34S26661"/>
    <x v="80"/>
    <x v="1825"/>
    <n v="312215"/>
    <n v="1604"/>
    <x v="14"/>
    <n v="54.78"/>
    <n v="17.399999999999999"/>
    <n v="37.380000000000003"/>
    <n v="36.24"/>
    <x v="81"/>
    <n v="1.1400000000000006"/>
    <n v="1"/>
    <s v="OK"/>
    <s v="SRIKANT"/>
    <x v="28"/>
    <n v="223"/>
  </r>
  <r>
    <n v="461"/>
    <s v="45468OD34S65082"/>
    <x v="80"/>
    <x v="1826"/>
    <n v="312215"/>
    <n v="1638"/>
    <x v="20"/>
    <n v="54.44"/>
    <n v="17.420000000000002"/>
    <n v="37.019999999999996"/>
    <n v="36.1"/>
    <x v="81"/>
    <n v="0.9199999999999946"/>
    <n v="2"/>
    <s v="OK"/>
    <s v="SRIKANT"/>
    <x v="5"/>
    <m/>
  </r>
  <r>
    <n v="463"/>
    <s v="45468OD34S61522"/>
    <x v="80"/>
    <x v="1827"/>
    <n v="312215"/>
    <n v="1651"/>
    <x v="3"/>
    <n v="53.68"/>
    <n v="17.239999999999998"/>
    <n v="36.44"/>
    <n v="36"/>
    <x v="81"/>
    <n v="0.43999999999999773"/>
    <n v="2"/>
    <s v="OK"/>
    <s v="SRIKANT"/>
    <x v="11"/>
    <m/>
  </r>
  <r>
    <n v="464"/>
    <s v="45468OD34S61372"/>
    <x v="80"/>
    <x v="1828"/>
    <n v="312215"/>
    <n v="1657"/>
    <x v="9"/>
    <n v="53.9"/>
    <n v="17.68"/>
    <n v="36.22"/>
    <n v="35.78"/>
    <x v="82"/>
    <n v="0.43999999999999773"/>
    <n v="2"/>
    <s v="OK"/>
    <s v="SRIKANT"/>
    <x v="38"/>
    <m/>
  </r>
  <r>
    <n v="465"/>
    <s v="45468OD04Q41732"/>
    <x v="80"/>
    <x v="1829"/>
    <n v="312215"/>
    <n v="1695"/>
    <x v="17"/>
    <n v="33.68"/>
    <n v="10.28"/>
    <n v="23.4"/>
    <n v="23.2"/>
    <x v="82"/>
    <n v="0.19999999999999929"/>
    <n v="2"/>
    <s v="OK"/>
    <s v="SRIKANT"/>
    <x v="24"/>
    <m/>
  </r>
  <r>
    <n v="466"/>
    <s v="45468OD34S26152"/>
    <x v="80"/>
    <x v="1830"/>
    <n v="312215"/>
    <n v="1696"/>
    <x v="11"/>
    <n v="52.68"/>
    <n v="17.059999999999999"/>
    <n v="35.620000000000005"/>
    <n v="35"/>
    <x v="82"/>
    <n v="0.62000000000000455"/>
    <n v="2"/>
    <s v="OK"/>
    <s v="SRIKANT"/>
    <x v="26"/>
    <m/>
  </r>
  <r>
    <n v="467"/>
    <s v="45468OD04Q41282"/>
    <x v="80"/>
    <x v="1831"/>
    <n v="312215"/>
    <n v="1700"/>
    <x v="15"/>
    <n v="36.520000000000003"/>
    <n v="10.34"/>
    <n v="26.180000000000003"/>
    <n v="25.72"/>
    <x v="82"/>
    <n v="0.46000000000000441"/>
    <n v="2"/>
    <s v="OK"/>
    <s v="SRIKANT"/>
    <x v="4"/>
    <m/>
  </r>
  <r>
    <n v="468"/>
    <s v="45468OD04Q67612"/>
    <x v="80"/>
    <x v="1832"/>
    <n v="312215"/>
    <n v="1702"/>
    <x v="10"/>
    <n v="54.36"/>
    <n v="17.8"/>
    <n v="36.56"/>
    <n v="35.799999999999997"/>
    <x v="82"/>
    <n v="0.76000000000000512"/>
    <n v="2"/>
    <s v="OK"/>
    <s v="SRIKANT"/>
    <x v="8"/>
    <m/>
  </r>
  <r>
    <n v="469"/>
    <s v="45468OD04Q41262"/>
    <x v="80"/>
    <x v="1833"/>
    <n v="312215"/>
    <n v="1703"/>
    <x v="0"/>
    <n v="52.96"/>
    <n v="17.46"/>
    <n v="35.5"/>
    <n v="34.94"/>
    <x v="82"/>
    <n v="0.56000000000000227"/>
    <n v="2"/>
    <s v="OK"/>
    <s v="SRIKANT"/>
    <x v="16"/>
    <m/>
  </r>
  <r>
    <n v="470"/>
    <s v="45469OD34S65081"/>
    <x v="81"/>
    <x v="1834"/>
    <n v="312215"/>
    <n v="1730"/>
    <x v="20"/>
    <n v="53.84"/>
    <n v="17.420000000000002"/>
    <n v="36.42"/>
    <n v="35.82"/>
    <x v="82"/>
    <n v="0.60000000000000142"/>
    <n v="1"/>
    <s v="OK"/>
    <s v="SRIKANT"/>
    <x v="5"/>
    <m/>
  </r>
  <r>
    <n v="471"/>
    <s v="45469OD04Q41261"/>
    <x v="81"/>
    <x v="1835"/>
    <n v="312215"/>
    <n v="1743"/>
    <x v="0"/>
    <n v="53.34"/>
    <n v="17.46"/>
    <n v="35.880000000000003"/>
    <n v="35.6"/>
    <x v="82"/>
    <n v="0.28000000000000114"/>
    <n v="1"/>
    <s v="OK"/>
    <s v="SRIKANT"/>
    <x v="16"/>
    <m/>
  </r>
  <r>
    <n v="472"/>
    <s v="45469OD34S26151"/>
    <x v="81"/>
    <x v="1836"/>
    <n v="312215"/>
    <n v="1759"/>
    <x v="11"/>
    <n v="55.04"/>
    <n v="17.02"/>
    <n v="38.019999999999996"/>
    <n v="37.619999999999997"/>
    <x v="82"/>
    <n v="0.39999999999999858"/>
    <n v="1"/>
    <s v="OK"/>
    <s v="SRIKANT"/>
    <x v="26"/>
    <n v="227"/>
  </r>
  <r>
    <n v="473"/>
    <s v="45469OD04Q41731"/>
    <x v="81"/>
    <x v="1837"/>
    <n v="312215"/>
    <n v="1764"/>
    <x v="17"/>
    <n v="33.5"/>
    <n v="10.28"/>
    <n v="23.22"/>
    <n v="22.88"/>
    <x v="82"/>
    <n v="0.33999999999999986"/>
    <n v="1"/>
    <s v="OK"/>
    <s v="SRIKANT"/>
    <x v="24"/>
    <m/>
  </r>
  <r>
    <n v="474"/>
    <s v="45469OD04Q41231"/>
    <x v="81"/>
    <x v="1838"/>
    <n v="312215"/>
    <n v="1762"/>
    <x v="6"/>
    <n v="53.32"/>
    <n v="17.34"/>
    <n v="35.980000000000004"/>
    <n v="35.6"/>
    <x v="82"/>
    <n v="0.38000000000000256"/>
    <n v="1"/>
    <s v="OK"/>
    <s v="SRIKANT"/>
    <x v="7"/>
    <m/>
  </r>
  <r>
    <n v="475"/>
    <s v="45469OD34S61521"/>
    <x v="81"/>
    <x v="1839"/>
    <n v="312215"/>
    <n v="1773"/>
    <x v="3"/>
    <n v="53.9"/>
    <n v="17.18"/>
    <n v="36.72"/>
    <n v="35.82"/>
    <x v="82"/>
    <n v="0.89999999999999858"/>
    <n v="1"/>
    <s v="OK"/>
    <s v="SRIKANT"/>
    <x v="11"/>
    <m/>
  </r>
  <r>
    <n v="476"/>
    <s v="45469OD04Q41781"/>
    <x v="81"/>
    <x v="1840"/>
    <n v="312215"/>
    <n v="1777"/>
    <x v="7"/>
    <n v="52.38"/>
    <n v="17.28"/>
    <n v="35.1"/>
    <n v="34.4"/>
    <x v="82"/>
    <n v="0.70000000000000284"/>
    <n v="1"/>
    <s v="OK"/>
    <s v="SRIKANT"/>
    <x v="18"/>
    <m/>
  </r>
  <r>
    <n v="477"/>
    <s v="45469OD34S26661"/>
    <x v="81"/>
    <x v="1841"/>
    <n v="312215"/>
    <n v="1780"/>
    <x v="14"/>
    <n v="53.46"/>
    <n v="17.760000000000002"/>
    <n v="35.700000000000003"/>
    <n v="35.159999999999997"/>
    <x v="82"/>
    <n v="0.54000000000000625"/>
    <n v="1"/>
    <s v="OK"/>
    <s v="SRIKANT"/>
    <x v="28"/>
    <m/>
  </r>
  <r>
    <n v="478"/>
    <s v="45469OD34S61371"/>
    <x v="81"/>
    <x v="1842"/>
    <n v="312215"/>
    <n v="1781"/>
    <x v="9"/>
    <n v="53.26"/>
    <n v="17.559999999999999"/>
    <n v="35.700000000000003"/>
    <n v="34.880000000000003"/>
    <x v="82"/>
    <n v="0.82000000000000028"/>
    <n v="1"/>
    <s v="OK"/>
    <s v="SRIKANT"/>
    <x v="38"/>
    <n v="209"/>
  </r>
  <r>
    <n v="479"/>
    <s v="45469OD04Q41281"/>
    <x v="81"/>
    <x v="1843"/>
    <n v="312215"/>
    <n v="1748"/>
    <x v="15"/>
    <n v="33.200000000000003"/>
    <n v="10.32"/>
    <n v="22.880000000000003"/>
    <n v="22.78"/>
    <x v="82"/>
    <n v="0.10000000000000142"/>
    <n v="1"/>
    <s v="OK"/>
    <s v="SRIKANT"/>
    <x v="12"/>
    <m/>
  </r>
  <r>
    <n v="480"/>
    <s v="45469OD04Q41551"/>
    <x v="81"/>
    <x v="1844"/>
    <n v="312215"/>
    <n v="1782"/>
    <x v="2"/>
    <n v="53.42"/>
    <n v="17.600000000000001"/>
    <n v="35.82"/>
    <n v="34.979999999999997"/>
    <x v="82"/>
    <n v="0.84000000000000341"/>
    <n v="1"/>
    <s v="OK"/>
    <s v="SRIKANT"/>
    <x v="20"/>
    <m/>
  </r>
  <r>
    <n v="481"/>
    <s v="45469OD04Q67611"/>
    <x v="81"/>
    <x v="1845"/>
    <n v="312215"/>
    <n v="1802"/>
    <x v="10"/>
    <n v="54.84"/>
    <n v="17.66"/>
    <n v="37.180000000000007"/>
    <n v="36.46"/>
    <x v="82"/>
    <n v="0.72000000000000597"/>
    <n v="1"/>
    <s v="OK"/>
    <s v="SRIKANT"/>
    <x v="13"/>
    <n v="214"/>
  </r>
  <r>
    <n v="482"/>
    <s v="45469OD34S26681"/>
    <x v="81"/>
    <x v="1846"/>
    <n v="312215"/>
    <n v="1804"/>
    <x v="1"/>
    <n v="53.3"/>
    <n v="17.059999999999999"/>
    <n v="36.239999999999995"/>
    <n v="35.76"/>
    <x v="82"/>
    <n v="0.47999999999999687"/>
    <n v="1"/>
    <s v="OK"/>
    <s v="SRIKANT"/>
    <x v="32"/>
    <n v="111"/>
  </r>
  <r>
    <n v="483"/>
    <s v="45469OD34S65082"/>
    <x v="81"/>
    <x v="1847"/>
    <n v="312215"/>
    <n v="1833"/>
    <x v="20"/>
    <n v="54.02"/>
    <n v="17.399999999999999"/>
    <n v="36.620000000000005"/>
    <n v="35.56"/>
    <x v="82"/>
    <n v="1.0600000000000023"/>
    <n v="2"/>
    <s v="OK"/>
    <s v="SRIKANT"/>
    <x v="5"/>
    <m/>
  </r>
  <r>
    <n v="484"/>
    <s v="45469OD04Q41262"/>
    <x v="81"/>
    <x v="1848"/>
    <n v="312215"/>
    <n v="1868"/>
    <x v="0"/>
    <n v="53.14"/>
    <n v="17.420000000000002"/>
    <n v="35.72"/>
    <n v="35.26"/>
    <x v="83"/>
    <n v="0.46000000000000085"/>
    <n v="2"/>
    <s v="OK"/>
    <s v="SRIKANT"/>
    <x v="16"/>
    <m/>
  </r>
  <r>
    <n v="485"/>
    <s v="45469OD04Q41732"/>
    <x v="81"/>
    <x v="1849"/>
    <n v="312215"/>
    <n v="1879"/>
    <x v="17"/>
    <n v="33.299999999999997"/>
    <n v="10.24"/>
    <n v="23.059999999999995"/>
    <n v="22.78"/>
    <x v="83"/>
    <n v="0.27999999999999403"/>
    <n v="2"/>
    <s v="OK"/>
    <s v="SRIKANT"/>
    <x v="24"/>
    <m/>
  </r>
  <r>
    <n v="486"/>
    <s v="45469OD04Q41232"/>
    <x v="81"/>
    <x v="1850"/>
    <n v="312215"/>
    <n v="1891"/>
    <x v="6"/>
    <n v="55.68"/>
    <n v="17.399999999999999"/>
    <n v="38.28"/>
    <n v="37.479999999999997"/>
    <x v="83"/>
    <n v="0.80000000000000426"/>
    <n v="2"/>
    <s v="OK"/>
    <s v="SRIKANT"/>
    <x v="7"/>
    <m/>
  </r>
  <r>
    <n v="487"/>
    <s v="45469OD34S26152"/>
    <x v="81"/>
    <x v="1851"/>
    <n v="312215"/>
    <n v="1888"/>
    <x v="11"/>
    <n v="53.56"/>
    <n v="17.2"/>
    <n v="36.36"/>
    <n v="35.799999999999997"/>
    <x v="83"/>
    <n v="0.56000000000000227"/>
    <n v="2"/>
    <s v="OK"/>
    <s v="SRIKANT"/>
    <x v="26"/>
    <m/>
  </r>
  <r>
    <n v="488"/>
    <s v="45469OD34S61372"/>
    <x v="81"/>
    <x v="1852"/>
    <n v="312215"/>
    <n v="1895"/>
    <x v="9"/>
    <n v="55.22"/>
    <n v="17.66"/>
    <n v="37.56"/>
    <n v="36.840000000000003"/>
    <x v="83"/>
    <n v="0.71999999999999886"/>
    <n v="2"/>
    <s v="OK"/>
    <s v="SRIKANT"/>
    <x v="38"/>
    <m/>
  </r>
  <r>
    <n v="489"/>
    <s v="45470OD34S26151"/>
    <x v="82"/>
    <x v="1853"/>
    <n v="312215"/>
    <n v="1959"/>
    <x v="11"/>
    <n v="52.8"/>
    <n v="17.16"/>
    <n v="35.64"/>
    <n v="35.020000000000003"/>
    <x v="83"/>
    <n v="0.61999999999999744"/>
    <n v="1"/>
    <s v="OK"/>
    <s v="SRIKANT"/>
    <x v="13"/>
    <m/>
  </r>
  <r>
    <n v="490"/>
    <s v="45470OD04Q41391"/>
    <x v="82"/>
    <x v="1854"/>
    <n v="312215"/>
    <n v="1903"/>
    <x v="12"/>
    <n v="51.6"/>
    <n v="17.440000000000001"/>
    <n v="34.159999999999997"/>
    <n v="33.64"/>
    <x v="83"/>
    <n v="0.51999999999999602"/>
    <n v="1"/>
    <s v="OK"/>
    <s v="SRIKANT"/>
    <x v="32"/>
    <m/>
  </r>
  <r>
    <n v="491"/>
    <s v="45470OD04Q41781"/>
    <x v="82"/>
    <x v="1855"/>
    <n v="312215"/>
    <n v="1905"/>
    <x v="7"/>
    <n v="55.6"/>
    <n v="17.239999999999998"/>
    <n v="38.36"/>
    <n v="37.36"/>
    <x v="83"/>
    <n v="1"/>
    <n v="1"/>
    <s v="OK"/>
    <s v="SRIKANT"/>
    <x v="18"/>
    <m/>
  </r>
  <r>
    <n v="492"/>
    <s v="45470OD04Q41281"/>
    <x v="82"/>
    <x v="1856"/>
    <n v="312215"/>
    <n v="1908"/>
    <x v="15"/>
    <n v="33.619999999999997"/>
    <n v="10.24"/>
    <n v="23.379999999999995"/>
    <n v="23.02"/>
    <x v="83"/>
    <n v="0.35999999999999588"/>
    <n v="1"/>
    <s v="OK"/>
    <s v="SRIKANT"/>
    <x v="12"/>
    <m/>
  </r>
  <r>
    <n v="493"/>
    <s v="45470OD34S65081"/>
    <x v="82"/>
    <x v="1857"/>
    <n v="312215"/>
    <n v="1919"/>
    <x v="20"/>
    <n v="54.34"/>
    <n v="17.38"/>
    <n v="36.960000000000008"/>
    <n v="36.380000000000003"/>
    <x v="83"/>
    <n v="0.5800000000000054"/>
    <n v="1"/>
    <s v="OK"/>
    <s v="SRIKANT"/>
    <x v="5"/>
    <m/>
  </r>
  <r>
    <n v="494"/>
    <s v="45470OD04Q41261"/>
    <x v="82"/>
    <x v="1858"/>
    <n v="312215"/>
    <n v="1926"/>
    <x v="0"/>
    <n v="50.86"/>
    <n v="17.420000000000002"/>
    <n v="33.44"/>
    <n v="33.340000000000003"/>
    <x v="83"/>
    <n v="9.9999999999994316E-2"/>
    <n v="1"/>
    <s v="OK"/>
    <s v="SRIKANT"/>
    <x v="39"/>
    <m/>
  </r>
  <r>
    <n v="495"/>
    <s v="45470OD04Q41731"/>
    <x v="82"/>
    <x v="1859"/>
    <n v="312215"/>
    <n v="1932"/>
    <x v="17"/>
    <n v="33.58"/>
    <n v="10.24"/>
    <n v="23.339999999999996"/>
    <n v="23.34"/>
    <x v="83"/>
    <n v="0"/>
    <n v="1"/>
    <s v="OK"/>
    <s v="SRIKANT"/>
    <x v="24"/>
    <m/>
  </r>
  <r>
    <n v="496"/>
    <s v="45470OD34S26681"/>
    <x v="82"/>
    <x v="1860"/>
    <n v="312215"/>
    <n v="1933"/>
    <x v="1"/>
    <n v="53.04"/>
    <n v="17.12"/>
    <n v="35.92"/>
    <n v="35.659999999999997"/>
    <x v="83"/>
    <n v="0.26000000000000512"/>
    <n v="1"/>
    <s v="OK"/>
    <s v="SRIKANT"/>
    <x v="32"/>
    <m/>
  </r>
  <r>
    <n v="497"/>
    <s v="45470OD04Q41782"/>
    <x v="82"/>
    <x v="1861"/>
    <n v="312215"/>
    <n v="1937"/>
    <x v="7"/>
    <n v="55.04"/>
    <n v="17.239999999999998"/>
    <n v="37.799999999999997"/>
    <n v="37.58"/>
    <x v="83"/>
    <n v="0.21999999999999886"/>
    <n v="2"/>
    <s v="OK"/>
    <s v="SRIKANT"/>
    <x v="18"/>
    <m/>
  </r>
  <r>
    <n v="498"/>
    <s v="45470OD04Q41231"/>
    <x v="82"/>
    <x v="1862"/>
    <n v="312215"/>
    <n v="1947"/>
    <x v="6"/>
    <n v="54.5"/>
    <n v="17.3"/>
    <n v="37.200000000000003"/>
    <n v="36.799999999999997"/>
    <x v="83"/>
    <n v="0.40000000000000568"/>
    <n v="1"/>
    <s v="OK"/>
    <s v="SRIKANT"/>
    <x v="23"/>
    <m/>
  </r>
  <r>
    <n v="499"/>
    <s v="45470OD34S61371"/>
    <x v="82"/>
    <x v="1863"/>
    <n v="312215"/>
    <n v="1934"/>
    <x v="9"/>
    <n v="52.3"/>
    <n v="17.68"/>
    <n v="34.619999999999997"/>
    <n v="34.54"/>
    <x v="83"/>
    <n v="7.9999999999998295E-2"/>
    <n v="1"/>
    <s v="OK"/>
    <s v="SRIKANT"/>
    <x v="38"/>
    <m/>
  </r>
  <r>
    <n v="500"/>
    <s v="45470OD34S61521"/>
    <x v="82"/>
    <x v="1864"/>
    <n v="312215"/>
    <n v="1948"/>
    <x v="3"/>
    <n v="52.08"/>
    <n v="17.16"/>
    <n v="34.92"/>
    <n v="34.42"/>
    <x v="83"/>
    <n v="0.5"/>
    <n v="1"/>
    <s v="OK"/>
    <s v="SRIKANT"/>
    <x v="2"/>
    <m/>
  </r>
  <r>
    <n v="501"/>
    <s v="45470OD04Q41551"/>
    <x v="82"/>
    <x v="1865"/>
    <n v="312215"/>
    <n v="1956"/>
    <x v="2"/>
    <n v="52.12"/>
    <n v="17.559999999999999"/>
    <n v="34.56"/>
    <n v="33.92"/>
    <x v="83"/>
    <n v="0.64000000000000057"/>
    <n v="1"/>
    <s v="OK"/>
    <s v="SRIKANT"/>
    <x v="20"/>
    <m/>
  </r>
  <r>
    <n v="502"/>
    <s v="45470OD04Q67611"/>
    <x v="82"/>
    <x v="1866"/>
    <n v="312215"/>
    <n v="1955"/>
    <x v="10"/>
    <n v="53.38"/>
    <n v="17.920000000000002"/>
    <n v="35.46"/>
    <n v="34.96"/>
    <x v="83"/>
    <n v="0.5"/>
    <n v="1"/>
    <s v="OK"/>
    <s v="SRIKANT"/>
    <x v="8"/>
    <m/>
  </r>
  <r>
    <n v="503"/>
    <s v="45470OD04Q41282"/>
    <x v="82"/>
    <x v="1867"/>
    <n v="312215"/>
    <n v="1963"/>
    <x v="15"/>
    <n v="31.68"/>
    <n v="10.32"/>
    <n v="21.36"/>
    <n v="21.2"/>
    <x v="83"/>
    <n v="0.16000000000000014"/>
    <n v="2"/>
    <s v="OK"/>
    <s v="SRIKANT"/>
    <x v="4"/>
    <n v="245"/>
  </r>
  <r>
    <n v="504"/>
    <s v="45470OD04Q41392"/>
    <x v="82"/>
    <x v="1868"/>
    <n v="312215"/>
    <n v="1987"/>
    <x v="12"/>
    <n v="53.18"/>
    <n v="17.52"/>
    <n v="35.659999999999997"/>
    <n v="34.880000000000003"/>
    <x v="83"/>
    <n v="0.77999999999999403"/>
    <n v="2"/>
    <s v="OK"/>
    <s v="SRIKANT"/>
    <x v="11"/>
    <m/>
  </r>
  <r>
    <n v="505"/>
    <s v="45470OD34S26661"/>
    <x v="82"/>
    <x v="1869"/>
    <n v="312215"/>
    <n v="2038"/>
    <x v="14"/>
    <n v="53.9"/>
    <n v="17.579999999999998"/>
    <n v="36.32"/>
    <n v="36.32"/>
    <x v="84"/>
    <n v="0"/>
    <n v="1"/>
    <s v="OK"/>
    <s v="SRIKANT"/>
    <x v="33"/>
    <m/>
  </r>
  <r>
    <n v="506"/>
    <s v="45470OD34S65082"/>
    <x v="82"/>
    <x v="1870"/>
    <n v="312215"/>
    <n v="2071"/>
    <x v="20"/>
    <n v="54.38"/>
    <n v="17.399999999999999"/>
    <n v="36.980000000000004"/>
    <n v="36.78"/>
    <x v="83"/>
    <n v="0.20000000000000284"/>
    <n v="2"/>
    <s v="OK"/>
    <s v="SRIKANT"/>
    <x v="5"/>
    <m/>
  </r>
  <r>
    <n v="507"/>
    <s v="45470OD04Q41232"/>
    <x v="82"/>
    <x v="1871"/>
    <n v="312215"/>
    <n v="2093"/>
    <x v="6"/>
    <n v="51.68"/>
    <n v="17.34"/>
    <n v="34.340000000000003"/>
    <n v="34.340000000000003"/>
    <x v="84"/>
    <n v="0"/>
    <n v="2"/>
    <s v="OK"/>
    <s v="SRIKANT"/>
    <x v="23"/>
    <m/>
  </r>
  <r>
    <n v="508"/>
    <s v="45470OD04Q41783"/>
    <x v="82"/>
    <x v="1872"/>
    <n v="312215"/>
    <n v="2090"/>
    <x v="7"/>
    <n v="53.16"/>
    <n v="17.260000000000002"/>
    <n v="35.899999999999991"/>
    <n v="35.54"/>
    <x v="84"/>
    <n v="0.35999999999999233"/>
    <n v="3"/>
    <s v="OK"/>
    <s v="SRIKANT"/>
    <x v="18"/>
    <m/>
  </r>
  <r>
    <n v="509"/>
    <s v="45470OD04Q41732"/>
    <x v="82"/>
    <x v="1873"/>
    <n v="312215"/>
    <n v="2097"/>
    <x v="17"/>
    <n v="32.24"/>
    <n v="10.3"/>
    <n v="21.94"/>
    <n v="21.94"/>
    <x v="84"/>
    <n v="0"/>
    <n v="2"/>
    <s v="OK"/>
    <s v="SRIKANT"/>
    <x v="24"/>
    <m/>
  </r>
  <r>
    <n v="510"/>
    <s v="45470OD34S61522"/>
    <x v="82"/>
    <x v="1874"/>
    <n v="312215"/>
    <n v="2102"/>
    <x v="3"/>
    <n v="53.78"/>
    <n v="17.239999999999998"/>
    <n v="36.540000000000006"/>
    <n v="36.159999999999997"/>
    <x v="84"/>
    <n v="0.38000000000000966"/>
    <n v="2"/>
    <s v="OK"/>
    <s v="SRIKANT"/>
    <x v="2"/>
    <m/>
  </r>
  <r>
    <n v="511"/>
    <s v="45470OD34S26682"/>
    <x v="82"/>
    <x v="1875"/>
    <n v="312215"/>
    <n v="2084"/>
    <x v="1"/>
    <n v="53.22"/>
    <n v="17.239999999999998"/>
    <n v="35.980000000000004"/>
    <n v="35.72"/>
    <x v="84"/>
    <n v="0.26000000000000512"/>
    <n v="2"/>
    <s v="OK"/>
    <s v="SRIKANT"/>
    <x v="32"/>
    <m/>
  </r>
  <r>
    <n v="512"/>
    <s v="45470OD34S61372"/>
    <x v="82"/>
    <x v="1876"/>
    <n v="312215"/>
    <n v="2109"/>
    <x v="9"/>
    <n v="50.88"/>
    <n v="17.7"/>
    <n v="33.180000000000007"/>
    <n v="33.18"/>
    <x v="84"/>
    <n v="0"/>
    <n v="2"/>
    <s v="OK"/>
    <s v="SRIKANT"/>
    <x v="38"/>
    <m/>
  </r>
  <r>
    <n v="513"/>
    <s v="45470OD04Q41552"/>
    <x v="82"/>
    <x v="1877"/>
    <n v="312215"/>
    <n v="2113"/>
    <x v="2"/>
    <n v="51.1"/>
    <n v="17.64"/>
    <n v="33.46"/>
    <n v="33.46"/>
    <x v="84"/>
    <n v="0"/>
    <n v="2"/>
    <s v="OK"/>
    <s v="SRIKANT"/>
    <x v="20"/>
    <m/>
  </r>
  <r>
    <n v="514"/>
    <s v="45470OD04Q67612"/>
    <x v="82"/>
    <x v="1878"/>
    <n v="312215"/>
    <n v="2114"/>
    <x v="10"/>
    <n v="55.2"/>
    <n v="17.920000000000002"/>
    <n v="37.28"/>
    <n v="36.78"/>
    <x v="84"/>
    <n v="0.5"/>
    <n v="2"/>
    <s v="OK"/>
    <s v="SRIKANT"/>
    <x v="8"/>
    <m/>
  </r>
  <r>
    <n v="515"/>
    <s v="45470OD34S26152"/>
    <x v="82"/>
    <x v="1879"/>
    <n v="312215"/>
    <n v="2117"/>
    <x v="11"/>
    <n v="56.04"/>
    <n v="17.18"/>
    <n v="38.86"/>
    <n v="38.44"/>
    <x v="84"/>
    <n v="0.42000000000000171"/>
    <n v="2"/>
    <s v="OK"/>
    <s v="SRIKANT"/>
    <x v="13"/>
    <m/>
  </r>
  <r>
    <n v="516"/>
    <s v="45470OD04Q41283"/>
    <x v="82"/>
    <x v="1880"/>
    <n v="312215"/>
    <n v="2119"/>
    <x v="15"/>
    <n v="33.880000000000003"/>
    <n v="10.56"/>
    <n v="23.32"/>
    <n v="23.02"/>
    <x v="84"/>
    <n v="0.30000000000000071"/>
    <n v="3"/>
    <s v="OK"/>
    <s v="SRIKANT"/>
    <x v="4"/>
    <m/>
  </r>
  <r>
    <n v="517"/>
    <s v="45470OD04Q41393"/>
    <x v="82"/>
    <x v="1881"/>
    <n v="312215"/>
    <n v="2123"/>
    <x v="12"/>
    <n v="55.18"/>
    <n v="17.579999999999998"/>
    <n v="37.6"/>
    <n v="36.96"/>
    <x v="84"/>
    <n v="0.64000000000000057"/>
    <n v="3"/>
    <s v="OK"/>
    <s v="SRIKANT"/>
    <x v="11"/>
    <m/>
  </r>
  <r>
    <n v="518"/>
    <s v="45471OD34S26681"/>
    <x v="83"/>
    <x v="1882"/>
    <n v="312215"/>
    <n v="2138"/>
    <x v="1"/>
    <n v="52.54"/>
    <n v="17.239999999999998"/>
    <n v="35.299999999999997"/>
    <n v="35.08"/>
    <x v="84"/>
    <n v="0.21999999999999886"/>
    <n v="1"/>
    <s v="OK"/>
    <s v="SRIKANT"/>
    <x v="32"/>
    <m/>
  </r>
  <r>
    <n v="519"/>
    <s v="45471OD34S65081"/>
    <x v="83"/>
    <x v="1883"/>
    <n v="312215"/>
    <n v="2154"/>
    <x v="20"/>
    <n v="53.06"/>
    <n v="17.46"/>
    <n v="35.6"/>
    <n v="35.46"/>
    <x v="84"/>
    <n v="0.14000000000000057"/>
    <n v="1"/>
    <s v="OK"/>
    <s v="SRIKANT"/>
    <x v="5"/>
    <m/>
  </r>
  <r>
    <n v="520"/>
    <s v="45471OD04Q41731"/>
    <x v="83"/>
    <x v="1884"/>
    <n v="312215"/>
    <n v="2155"/>
    <x v="17"/>
    <n v="31.44"/>
    <n v="10.3"/>
    <n v="21.14"/>
    <n v="21.14"/>
    <x v="84"/>
    <n v="0"/>
    <n v="1"/>
    <s v="OK"/>
    <s v="SRIKANT"/>
    <x v="24"/>
    <n v="180"/>
  </r>
  <r>
    <n v="521"/>
    <s v="45471OD04Q41551"/>
    <x v="83"/>
    <x v="1885"/>
    <n v="312215"/>
    <n v="2162"/>
    <x v="2"/>
    <n v="53.32"/>
    <n v="17.579999999999998"/>
    <n v="35.74"/>
    <n v="35.56"/>
    <x v="84"/>
    <n v="0.17999999999999972"/>
    <n v="1"/>
    <s v="OK"/>
    <s v="SRIKANT"/>
    <x v="20"/>
    <m/>
  </r>
  <r>
    <n v="522"/>
    <s v="45471OD04Q41231"/>
    <x v="83"/>
    <x v="1886"/>
    <n v="312215"/>
    <n v="2166"/>
    <x v="6"/>
    <n v="54.12"/>
    <n v="17.399999999999999"/>
    <n v="36.72"/>
    <n v="36.340000000000003"/>
    <x v="84"/>
    <n v="0.37999999999999545"/>
    <n v="1"/>
    <s v="OK"/>
    <s v="SRIKANT"/>
    <x v="6"/>
    <m/>
  </r>
  <r>
    <n v="523"/>
    <s v="45471OD34S61521"/>
    <x v="83"/>
    <x v="1887"/>
    <n v="312215"/>
    <n v="2168"/>
    <x v="3"/>
    <n v="52.74"/>
    <n v="17.260000000000002"/>
    <n v="35.480000000000004"/>
    <n v="35.18"/>
    <x v="84"/>
    <n v="0.30000000000000426"/>
    <n v="1"/>
    <s v="OK"/>
    <s v="SRIKANT"/>
    <x v="2"/>
    <m/>
  </r>
  <r>
    <n v="524"/>
    <s v="45471OD04Q41391"/>
    <x v="83"/>
    <x v="1888"/>
    <n v="312215"/>
    <n v="2174"/>
    <x v="12"/>
    <n v="54.86"/>
    <n v="17.600000000000001"/>
    <n v="37.26"/>
    <n v="37.04"/>
    <x v="84"/>
    <n v="0.21999999999999886"/>
    <n v="1"/>
    <s v="OK"/>
    <s v="SRIKANT"/>
    <x v="11"/>
    <m/>
  </r>
  <r>
    <n v="525"/>
    <s v="45471OD04Q41781"/>
    <x v="83"/>
    <x v="1889"/>
    <n v="312215"/>
    <n v="2178"/>
    <x v="7"/>
    <n v="54.38"/>
    <n v="17.28"/>
    <n v="37.1"/>
    <n v="36.86"/>
    <x v="84"/>
    <n v="0.24000000000000199"/>
    <n v="1"/>
    <s v="OK"/>
    <s v="SRIKANT"/>
    <x v="7"/>
    <m/>
  </r>
  <r>
    <n v="526"/>
    <s v="45471OD04Q41281"/>
    <x v="83"/>
    <x v="1890"/>
    <n v="312215"/>
    <n v="2180"/>
    <x v="15"/>
    <n v="35.659999999999997"/>
    <n v="10.56"/>
    <n v="25.099999999999994"/>
    <n v="25.02"/>
    <x v="84"/>
    <n v="7.9999999999994742E-2"/>
    <n v="1"/>
    <s v="OK"/>
    <s v="SRIKANT"/>
    <x v="12"/>
    <m/>
  </r>
  <r>
    <n v="527"/>
    <s v="45471OD04Q41261"/>
    <x v="83"/>
    <x v="1891"/>
    <n v="312215"/>
    <n v="2191"/>
    <x v="0"/>
    <n v="54.3"/>
    <n v="17.440000000000001"/>
    <n v="36.86"/>
    <n v="36.56"/>
    <x v="84"/>
    <n v="0.29999999999999716"/>
    <n v="1"/>
    <s v="OK"/>
    <s v="SRIKANT"/>
    <x v="16"/>
    <m/>
  </r>
  <r>
    <n v="528"/>
    <s v="45471OD04Q67611"/>
    <x v="83"/>
    <x v="1892"/>
    <n v="312215"/>
    <n v="2203"/>
    <x v="10"/>
    <n v="55.64"/>
    <n v="17.920000000000002"/>
    <n v="37.72"/>
    <n v="37.380000000000003"/>
    <x v="84"/>
    <n v="0.33999999999999631"/>
    <n v="1"/>
    <s v="OK"/>
    <s v="SRIKANT"/>
    <x v="8"/>
    <m/>
  </r>
  <r>
    <n v="529"/>
    <s v="45471OD34S61371"/>
    <x v="83"/>
    <x v="1893"/>
    <n v="312215"/>
    <n v="2204"/>
    <x v="9"/>
    <n v="54.14"/>
    <n v="17.78"/>
    <n v="36.36"/>
    <n v="35.94"/>
    <x v="84"/>
    <n v="0.42000000000000171"/>
    <n v="1"/>
    <s v="OK"/>
    <s v="SRIKANT"/>
    <x v="38"/>
    <m/>
  </r>
  <r>
    <n v="530"/>
    <s v="45471OD34S26661"/>
    <x v="83"/>
    <x v="1894"/>
    <n v="312215"/>
    <n v="2208"/>
    <x v="14"/>
    <n v="55.8"/>
    <n v="17.62"/>
    <n v="38.179999999999993"/>
    <n v="37.78"/>
    <x v="84"/>
    <n v="0.39999999999999147"/>
    <n v="1"/>
    <s v="OK"/>
    <s v="SRIKANT"/>
    <x v="3"/>
    <m/>
  </r>
  <r>
    <n v="531"/>
    <s v="45471OD34S26151"/>
    <x v="83"/>
    <x v="1895"/>
    <n v="312215"/>
    <n v="2213"/>
    <x v="11"/>
    <n v="54.02"/>
    <n v="17.14"/>
    <n v="36.880000000000003"/>
    <n v="36.58"/>
    <x v="84"/>
    <n v="0.30000000000000426"/>
    <n v="1"/>
    <s v="OK"/>
    <s v="SRIKANT"/>
    <x v="13"/>
    <m/>
  </r>
  <r>
    <n v="532"/>
    <s v="45471OD34S26682"/>
    <x v="83"/>
    <x v="1896"/>
    <n v="312215"/>
    <n v="2236"/>
    <x v="1"/>
    <n v="50.18"/>
    <n v="17.14"/>
    <n v="33.04"/>
    <n v="33.04"/>
    <x v="85"/>
    <n v="0"/>
    <n v="2"/>
    <s v="OK"/>
    <s v="SRIKANT"/>
    <x v="32"/>
    <m/>
  </r>
  <r>
    <n v="533"/>
    <s v="45471OD04Q41732"/>
    <x v="83"/>
    <x v="1897"/>
    <n v="312215"/>
    <n v="2240"/>
    <x v="17"/>
    <n v="34.18"/>
    <n v="10.38"/>
    <n v="23.799999999999997"/>
    <n v="23.8"/>
    <x v="85"/>
    <n v="0"/>
    <n v="2"/>
    <s v="OK"/>
    <s v="SRIKANT"/>
    <x v="24"/>
    <m/>
  </r>
  <r>
    <n v="534"/>
    <s v="45471OD34S65082"/>
    <x v="83"/>
    <x v="1898"/>
    <n v="312215"/>
    <n v="2250"/>
    <x v="20"/>
    <n v="55.88"/>
    <n v="17.32"/>
    <n v="38.56"/>
    <n v="37.92"/>
    <x v="85"/>
    <n v="0.64000000000000057"/>
    <n v="2"/>
    <s v="OK"/>
    <s v="SRIKANT"/>
    <x v="5"/>
    <m/>
  </r>
  <r>
    <n v="535"/>
    <s v="45471OD04Q41232"/>
    <x v="83"/>
    <x v="1899"/>
    <n v="312215"/>
    <n v="2256"/>
    <x v="6"/>
    <n v="53.56"/>
    <n v="17.3"/>
    <n v="36.260000000000005"/>
    <n v="35.24"/>
    <x v="85"/>
    <n v="1.0200000000000031"/>
    <n v="2"/>
    <s v="OK"/>
    <s v="SRIKANT"/>
    <x v="6"/>
    <m/>
  </r>
  <r>
    <n v="536"/>
    <s v="45471OD04Q41392"/>
    <x v="83"/>
    <x v="1900"/>
    <n v="312215"/>
    <n v="2258"/>
    <x v="12"/>
    <n v="53.88"/>
    <n v="17.5"/>
    <n v="36.380000000000003"/>
    <n v="35.9"/>
    <x v="85"/>
    <n v="0.48000000000000398"/>
    <n v="2"/>
    <s v="OK"/>
    <s v="SRIKANT"/>
    <x v="2"/>
    <m/>
  </r>
  <r>
    <n v="537"/>
    <s v="45471OD04Q41282"/>
    <x v="83"/>
    <x v="1901"/>
    <n v="312215"/>
    <n v="2261"/>
    <x v="15"/>
    <n v="35.56"/>
    <n v="10.48"/>
    <n v="25.080000000000002"/>
    <n v="24.94"/>
    <x v="85"/>
    <n v="0.14000000000000057"/>
    <n v="2"/>
    <s v="OK"/>
    <s v="SRIKANT"/>
    <x v="12"/>
    <m/>
  </r>
  <r>
    <n v="538"/>
    <s v="45471OD34S61522"/>
    <x v="83"/>
    <x v="1902"/>
    <n v="312215"/>
    <n v="2263"/>
    <x v="3"/>
    <n v="55.58"/>
    <n v="17.059999999999999"/>
    <n v="38.519999999999996"/>
    <n v="38.1"/>
    <x v="85"/>
    <n v="0.4199999999999946"/>
    <n v="2"/>
    <s v="OK"/>
    <s v="SRIKANT"/>
    <x v="3"/>
    <m/>
  </r>
  <r>
    <n v="539"/>
    <s v="45472OD34S65081"/>
    <x v="84"/>
    <x v="1903"/>
    <n v="312215"/>
    <n v="2287"/>
    <x v="20"/>
    <n v="53.3"/>
    <n v="17.36"/>
    <n v="35.94"/>
    <n v="35.72"/>
    <x v="85"/>
    <n v="0.21999999999999886"/>
    <n v="1"/>
    <s v="OK"/>
    <s v="SRIKANT"/>
    <x v="5"/>
    <m/>
  </r>
  <r>
    <n v="540"/>
    <s v="45472OD04Q67611"/>
    <x v="84"/>
    <x v="1904"/>
    <n v="312215"/>
    <n v="2285"/>
    <x v="10"/>
    <n v="53.6"/>
    <n v="17.920000000000002"/>
    <n v="35.68"/>
    <n v="35.44"/>
    <x v="85"/>
    <n v="0.24000000000000199"/>
    <n v="1"/>
    <s v="OK"/>
    <s v="SRIKANT"/>
    <x v="34"/>
    <m/>
  </r>
  <r>
    <n v="541"/>
    <s v="45472OD34S26661"/>
    <x v="84"/>
    <x v="1905"/>
    <n v="312215"/>
    <n v="2311"/>
    <x v="14"/>
    <n v="53.22"/>
    <n v="17.600000000000001"/>
    <n v="35.619999999999997"/>
    <n v="35.42"/>
    <x v="85"/>
    <n v="0.19999999999999574"/>
    <n v="1"/>
    <s v="OK"/>
    <s v="SRIKANT"/>
    <x v="3"/>
    <m/>
  </r>
  <r>
    <n v="542"/>
    <s v="45472OD34S26681"/>
    <x v="84"/>
    <x v="1906"/>
    <n v="312215"/>
    <n v="2326"/>
    <x v="1"/>
    <n v="52.98"/>
    <n v="17.18"/>
    <n v="35.799999999999997"/>
    <n v="35.56"/>
    <x v="85"/>
    <n v="0.23999999999999488"/>
    <n v="1"/>
    <s v="OK"/>
    <s v="SRIKANT"/>
    <x v="32"/>
    <m/>
  </r>
  <r>
    <n v="543"/>
    <s v="45472OD34S26151"/>
    <x v="84"/>
    <x v="1907"/>
    <n v="312215"/>
    <n v="2322"/>
    <x v="11"/>
    <n v="52.84"/>
    <n v="17.14"/>
    <n v="35.700000000000003"/>
    <n v="35.22"/>
    <x v="85"/>
    <n v="0.48000000000000398"/>
    <n v="1"/>
    <s v="OK"/>
    <s v="SRIKANT"/>
    <x v="13"/>
    <m/>
  </r>
  <r>
    <n v="544"/>
    <s v="45472OD34S61521"/>
    <x v="84"/>
    <x v="1908"/>
    <n v="312215"/>
    <n v="2323"/>
    <x v="3"/>
    <n v="52.42"/>
    <n v="17.12"/>
    <n v="35.299999999999997"/>
    <n v="34.979999999999997"/>
    <x v="85"/>
    <n v="0.32000000000000028"/>
    <n v="1"/>
    <s v="OK"/>
    <s v="SRIKANT"/>
    <x v="2"/>
    <m/>
  </r>
  <r>
    <n v="545"/>
    <s v="45472OD04Q41231"/>
    <x v="84"/>
    <x v="1909"/>
    <n v="312215"/>
    <n v="2332"/>
    <x v="6"/>
    <n v="54.48"/>
    <n v="17.36"/>
    <n v="37.119999999999997"/>
    <n v="36.979999999999997"/>
    <x v="85"/>
    <n v="0.14000000000000057"/>
    <n v="1"/>
    <s v="OK"/>
    <s v="SRIKANT"/>
    <x v="6"/>
    <m/>
  </r>
  <r>
    <n v="546"/>
    <s v="45472OD04Q41261"/>
    <x v="84"/>
    <x v="1910"/>
    <n v="312215"/>
    <n v="2337"/>
    <x v="0"/>
    <n v="52.88"/>
    <n v="17.440000000000001"/>
    <n v="35.44"/>
    <n v="35.18"/>
    <x v="85"/>
    <n v="0.25999999999999801"/>
    <n v="1"/>
    <s v="OK"/>
    <s v="SRIKANT"/>
    <x v="16"/>
    <m/>
  </r>
  <r>
    <n v="547"/>
    <s v="45472OD04Q41391"/>
    <x v="84"/>
    <x v="1911"/>
    <n v="312215"/>
    <n v="2338"/>
    <x v="12"/>
    <n v="54.42"/>
    <n v="17.54"/>
    <n v="36.880000000000003"/>
    <n v="36.54"/>
    <x v="85"/>
    <n v="0.34000000000000341"/>
    <n v="1"/>
    <s v="OK"/>
    <s v="SRIKANT"/>
    <x v="11"/>
    <m/>
  </r>
  <r>
    <n v="548"/>
    <s v="45472OD04Q41781"/>
    <x v="84"/>
    <x v="1912"/>
    <n v="312215"/>
    <n v="2358"/>
    <x v="7"/>
    <n v="54.08"/>
    <n v="17.22"/>
    <n v="36.86"/>
    <n v="36.24"/>
    <x v="85"/>
    <n v="0.61999999999999744"/>
    <n v="1"/>
    <s v="OK"/>
    <s v="SRIKANT"/>
    <x v="18"/>
    <m/>
  </r>
  <r>
    <n v="549"/>
    <s v="45472OD34S61371"/>
    <x v="84"/>
    <x v="1913"/>
    <n v="312215"/>
    <n v="2354"/>
    <x v="9"/>
    <n v="56.98"/>
    <n v="17.559999999999999"/>
    <n v="39.42"/>
    <n v="39"/>
    <x v="85"/>
    <n v="0.42000000000000171"/>
    <n v="1"/>
    <s v="OK"/>
    <s v="SRIKANT"/>
    <x v="38"/>
    <m/>
  </r>
  <r>
    <n v="550"/>
    <s v="45472OD34S65082"/>
    <x v="84"/>
    <x v="1914"/>
    <n v="312215"/>
    <n v="2384"/>
    <x v="20"/>
    <n v="56.1"/>
    <n v="17.3"/>
    <n v="38.799999999999997"/>
    <n v="38.4"/>
    <x v="85"/>
    <n v="0.39999999999999858"/>
    <n v="2"/>
    <s v="OK"/>
    <s v="SRIKANT"/>
    <x v="5"/>
    <m/>
  </r>
  <r>
    <n v="551"/>
    <s v="45472OD04Q41281"/>
    <x v="84"/>
    <x v="1915"/>
    <n v="312215"/>
    <n v="2385"/>
    <x v="15"/>
    <n v="34.799999999999997"/>
    <n v="10.44"/>
    <n v="24.36"/>
    <n v="24.34"/>
    <x v="85"/>
    <n v="1.9999999999999574E-2"/>
    <n v="1"/>
    <s v="OK"/>
    <s v="SRIKANT"/>
    <x v="4"/>
    <m/>
  </r>
  <r>
    <n v="552"/>
    <s v="45472OD04Q67612"/>
    <x v="84"/>
    <x v="1916"/>
    <n v="312215"/>
    <n v="2392"/>
    <x v="10"/>
    <n v="51.24"/>
    <n v="17.84"/>
    <n v="33.400000000000006"/>
    <n v="33.08"/>
    <x v="85"/>
    <n v="0.32000000000000739"/>
    <n v="2"/>
    <s v="OK"/>
    <s v="SRIKANT"/>
    <x v="20"/>
    <m/>
  </r>
  <r>
    <n v="553"/>
    <s v="45472OD04Q41731"/>
    <x v="84"/>
    <x v="1917"/>
    <n v="312215"/>
    <n v="2391"/>
    <x v="17"/>
    <n v="33.58"/>
    <n v="10.34"/>
    <n v="23.24"/>
    <n v="23.2"/>
    <x v="85"/>
    <n v="3.9999999999999147E-2"/>
    <n v="1"/>
    <s v="OK"/>
    <s v="SRIKANT"/>
    <x v="24"/>
    <m/>
  </r>
  <r>
    <n v="554"/>
    <s v="45472OD34S26682"/>
    <x v="84"/>
    <x v="1918"/>
    <n v="312215"/>
    <n v="2421"/>
    <x v="1"/>
    <n v="49.58"/>
    <n v="17.100000000000001"/>
    <n v="32.479999999999997"/>
    <n v="32.340000000000003"/>
    <x v="85"/>
    <n v="0.13999999999999346"/>
    <n v="2"/>
    <s v="OK"/>
    <s v="SRIKANT"/>
    <x v="32"/>
    <m/>
  </r>
  <r>
    <n v="555"/>
    <s v="45472OD34S26662"/>
    <x v="84"/>
    <x v="1919"/>
    <n v="312215"/>
    <n v="2420"/>
    <x v="14"/>
    <n v="51.78"/>
    <n v="17.54"/>
    <n v="34.24"/>
    <n v="34"/>
    <x v="86"/>
    <n v="0.24000000000000199"/>
    <n v="2"/>
    <s v="OK"/>
    <s v="SRIKANT"/>
    <x v="3"/>
    <m/>
  </r>
  <r>
    <n v="556"/>
    <s v="45473OD04Q41731"/>
    <x v="85"/>
    <x v="1920"/>
    <n v="312215"/>
    <n v="2440"/>
    <x v="17"/>
    <n v="33.56"/>
    <n v="10.4"/>
    <n v="23.160000000000004"/>
    <n v="23.16"/>
    <x v="86"/>
    <n v="0"/>
    <n v="1"/>
    <s v="OK"/>
    <s v="SRIKANT"/>
    <x v="24"/>
    <m/>
  </r>
  <r>
    <n v="557"/>
    <s v="45473OD34S26151"/>
    <x v="85"/>
    <x v="1921"/>
    <n v="312215"/>
    <n v="2448"/>
    <x v="11"/>
    <n v="54.76"/>
    <n v="17.28"/>
    <n v="37.479999999999997"/>
    <n v="37.020000000000003"/>
    <x v="86"/>
    <n v="0.45999999999999375"/>
    <n v="1"/>
    <s v="OK"/>
    <s v="SRIKANT"/>
    <x v="34"/>
    <m/>
  </r>
  <r>
    <n v="558"/>
    <s v="45473OD34S61521"/>
    <x v="85"/>
    <x v="1922"/>
    <n v="312215"/>
    <n v="2449"/>
    <x v="3"/>
    <n v="50.82"/>
    <n v="17.12"/>
    <n v="33.700000000000003"/>
    <n v="33.56"/>
    <x v="86"/>
    <n v="0.14000000000000057"/>
    <n v="1"/>
    <s v="OK"/>
    <s v="SRIKANT"/>
    <x v="2"/>
    <n v="206"/>
  </r>
  <r>
    <n v="559"/>
    <s v="45473OD34S26661"/>
    <x v="85"/>
    <x v="1923"/>
    <n v="312215"/>
    <n v="2452"/>
    <x v="14"/>
    <n v="53.9"/>
    <n v="17.559999999999999"/>
    <n v="36.340000000000003"/>
    <n v="35.82"/>
    <x v="86"/>
    <n v="0.52000000000000313"/>
    <n v="1"/>
    <s v="OK"/>
    <s v="SRIKANT"/>
    <x v="3"/>
    <m/>
  </r>
  <r>
    <n v="560"/>
    <s v="45473OD34S26681"/>
    <x v="85"/>
    <x v="1924"/>
    <n v="312215"/>
    <n v="2455"/>
    <x v="1"/>
    <n v="53.06"/>
    <n v="17.12"/>
    <n v="35.94"/>
    <n v="35.68"/>
    <x v="86"/>
    <n v="0.25999999999999801"/>
    <n v="1"/>
    <s v="OK"/>
    <s v="SRIKANT"/>
    <x v="32"/>
    <m/>
  </r>
  <r>
    <n v="561"/>
    <s v="45473OD04Q41231"/>
    <x v="85"/>
    <x v="1925"/>
    <n v="312215"/>
    <n v="2457"/>
    <x v="6"/>
    <n v="52.22"/>
    <n v="17.28"/>
    <n v="34.94"/>
    <n v="34.72"/>
    <x v="86"/>
    <n v="0.21999999999999886"/>
    <n v="1"/>
    <s v="OK"/>
    <s v="SRIKANT"/>
    <x v="6"/>
    <n v="171"/>
  </r>
  <r>
    <n v="562"/>
    <s v="45473OD04Q41391"/>
    <x v="85"/>
    <x v="1926"/>
    <n v="312215"/>
    <n v="2485"/>
    <x v="12"/>
    <n v="54.8"/>
    <n v="17.5"/>
    <n v="37.299999999999997"/>
    <n v="37.020000000000003"/>
    <x v="86"/>
    <n v="0.27999999999999403"/>
    <n v="1"/>
    <s v="OK"/>
    <s v="SRIKANT"/>
    <x v="11"/>
    <m/>
  </r>
  <r>
    <n v="563"/>
    <s v="45473OD04Q41281"/>
    <x v="85"/>
    <x v="1927"/>
    <n v="312215"/>
    <n v="2487"/>
    <x v="15"/>
    <n v="35.479999999999997"/>
    <n v="10.44"/>
    <n v="25.04"/>
    <n v="25.04"/>
    <x v="86"/>
    <n v="0"/>
    <n v="1"/>
    <s v="OK"/>
    <s v="SRIKANT"/>
    <x v="12"/>
    <m/>
  </r>
  <r>
    <n v="564"/>
    <s v="45473OD04Q41781"/>
    <x v="85"/>
    <x v="1928"/>
    <n v="312215"/>
    <n v="2488"/>
    <x v="7"/>
    <n v="54.12"/>
    <n v="17.2"/>
    <n v="36.92"/>
    <n v="36.64"/>
    <x v="86"/>
    <n v="0.28000000000000114"/>
    <n v="1"/>
    <s v="OK"/>
    <s v="SRIKANT"/>
    <x v="7"/>
    <m/>
  </r>
  <r>
    <n v="565"/>
    <s v="45473OD04Q41551"/>
    <x v="85"/>
    <x v="1929"/>
    <n v="312215"/>
    <n v="2489"/>
    <x v="2"/>
    <n v="52.9"/>
    <n v="17.36"/>
    <n v="35.54"/>
    <n v="35"/>
    <x v="86"/>
    <n v="0.53999999999999915"/>
    <n v="1"/>
    <s v="OK"/>
    <s v="SRIKANT"/>
    <x v="20"/>
    <m/>
  </r>
  <r>
    <n v="566"/>
    <s v="45473OD04Q41261"/>
    <x v="85"/>
    <x v="1930"/>
    <n v="312215"/>
    <n v="2492"/>
    <x v="0"/>
    <n v="54.16"/>
    <n v="17.420000000000002"/>
    <n v="36.739999999999995"/>
    <n v="36.54"/>
    <x v="86"/>
    <n v="0.19999999999999574"/>
    <n v="1"/>
    <s v="OK"/>
    <s v="SRIKANT"/>
    <x v="16"/>
    <m/>
  </r>
  <r>
    <n v="567"/>
    <s v="45473OD34S65081"/>
    <x v="85"/>
    <x v="1931"/>
    <n v="312215"/>
    <n v="2495"/>
    <x v="20"/>
    <n v="53.7"/>
    <n v="17.260000000000002"/>
    <n v="36.44"/>
    <n v="36.119999999999997"/>
    <x v="86"/>
    <n v="0.32000000000000028"/>
    <n v="1"/>
    <s v="OK"/>
    <s v="SRIKANT"/>
    <x v="5"/>
    <n v="225"/>
  </r>
  <r>
    <n v="568"/>
    <s v="45473OD34S61371"/>
    <x v="85"/>
    <x v="1932"/>
    <n v="312215"/>
    <n v="2500"/>
    <x v="9"/>
    <n v="55.82"/>
    <n v="17.559999999999999"/>
    <n v="38.260000000000005"/>
    <n v="37.92"/>
    <x v="86"/>
    <n v="0.34000000000000341"/>
    <n v="1"/>
    <s v="OK"/>
    <s v="SRIKANT"/>
    <x v="38"/>
    <m/>
  </r>
  <r>
    <n v="569"/>
    <s v="45473OD04Q67611"/>
    <x v="85"/>
    <x v="1933"/>
    <n v="312215"/>
    <n v="2505"/>
    <x v="10"/>
    <n v="54.5"/>
    <n v="17.86"/>
    <n v="36.64"/>
    <n v="36.380000000000003"/>
    <x v="86"/>
    <n v="0.25999999999999801"/>
    <n v="1"/>
    <s v="OK"/>
    <s v="SRIKANT"/>
    <x v="8"/>
    <m/>
  </r>
  <r>
    <n v="570"/>
    <s v="45473OD04Q41732"/>
    <x v="85"/>
    <x v="1934"/>
    <n v="312215"/>
    <n v="2525"/>
    <x v="17"/>
    <n v="36.1"/>
    <n v="10.34"/>
    <n v="25.76"/>
    <n v="25.52"/>
    <x v="86"/>
    <n v="0.24000000000000199"/>
    <n v="2"/>
    <s v="OK"/>
    <s v="SRIKANT"/>
    <x v="24"/>
    <m/>
  </r>
  <r>
    <n v="571"/>
    <s v="45473OD34S26152"/>
    <x v="85"/>
    <x v="1935"/>
    <n v="312215"/>
    <n v="2556"/>
    <x v="11"/>
    <n v="53"/>
    <n v="17.059999999999999"/>
    <n v="35.94"/>
    <n v="35.5"/>
    <x v="86"/>
    <n v="0.43999999999999773"/>
    <n v="2"/>
    <s v="OK"/>
    <s v="SRIKANT"/>
    <x v="26"/>
    <m/>
  </r>
  <r>
    <n v="572"/>
    <s v="45473OD34S61522"/>
    <x v="85"/>
    <x v="1936"/>
    <n v="312215"/>
    <n v="2568"/>
    <x v="3"/>
    <n v="53.68"/>
    <n v="17.22"/>
    <n v="36.46"/>
    <n v="35.94"/>
    <x v="86"/>
    <n v="0.52000000000000313"/>
    <n v="2"/>
    <s v="OK"/>
    <s v="SRIKANT"/>
    <x v="2"/>
    <m/>
  </r>
  <r>
    <n v="573"/>
    <s v="45473OD34S26662"/>
    <x v="85"/>
    <x v="1937"/>
    <n v="312215"/>
    <n v="2574"/>
    <x v="14"/>
    <n v="50.76"/>
    <n v="17.399999999999999"/>
    <n v="33.36"/>
    <n v="32.86"/>
    <x v="86"/>
    <n v="0.5"/>
    <n v="2"/>
    <s v="OK"/>
    <s v="SRIKANT"/>
    <x v="3"/>
    <m/>
  </r>
  <r>
    <n v="574"/>
    <s v="45473OD04Q41232"/>
    <x v="85"/>
    <x v="1938"/>
    <n v="312215"/>
    <n v="2575"/>
    <x v="6"/>
    <n v="54.46"/>
    <n v="17.38"/>
    <n v="37.08"/>
    <n v="36.54"/>
    <x v="86"/>
    <n v="0.53999999999999915"/>
    <n v="2"/>
    <s v="OK"/>
    <s v="SRIKANT"/>
    <x v="6"/>
    <m/>
  </r>
  <r>
    <n v="575"/>
    <s v="45473OD34S26682"/>
    <x v="85"/>
    <x v="1939"/>
    <n v="312215"/>
    <n v="2580"/>
    <x v="1"/>
    <n v="53.32"/>
    <n v="17.079999999999998"/>
    <n v="36.24"/>
    <n v="35.72"/>
    <x v="86"/>
    <n v="0.52000000000000313"/>
    <n v="2"/>
    <s v="OK"/>
    <s v="SRIKANT"/>
    <x v="32"/>
    <m/>
  </r>
  <r>
    <n v="576"/>
    <s v="45473OD04Q41392"/>
    <x v="85"/>
    <x v="1940"/>
    <n v="312215"/>
    <n v="2602"/>
    <x v="12"/>
    <n v="52.02"/>
    <n v="17.440000000000001"/>
    <n v="34.58"/>
    <n v="34.18"/>
    <x v="87"/>
    <n v="0.39999999999999858"/>
    <n v="2"/>
    <s v="OK"/>
    <s v="SRIKANT"/>
    <x v="11"/>
    <m/>
  </r>
  <r>
    <n v="577"/>
    <s v="45473OD04Q41782"/>
    <x v="85"/>
    <x v="1941"/>
    <n v="312215"/>
    <n v="2603"/>
    <x v="7"/>
    <n v="52.08"/>
    <n v="17.2"/>
    <n v="34.879999999999995"/>
    <n v="34.340000000000003"/>
    <x v="87"/>
    <n v="0.53999999999999204"/>
    <n v="2"/>
    <s v="OK"/>
    <s v="SRIKANT"/>
    <x v="7"/>
    <m/>
  </r>
  <r>
    <n v="578"/>
    <s v="45473OD04Q41262"/>
    <x v="85"/>
    <x v="1942"/>
    <n v="312215"/>
    <n v="2605"/>
    <x v="0"/>
    <n v="55"/>
    <n v="17.399999999999999"/>
    <n v="37.6"/>
    <n v="36.94"/>
    <x v="87"/>
    <n v="0.66000000000000369"/>
    <n v="2"/>
    <s v="OK"/>
    <s v="SRIKANT"/>
    <x v="16"/>
    <m/>
  </r>
  <r>
    <n v="1"/>
    <s v="45474OD04Q41731"/>
    <x v="86"/>
    <x v="1943"/>
    <n v="312215"/>
    <n v="2609"/>
    <x v="17"/>
    <n v="33.86"/>
    <n v="10.4"/>
    <n v="23.46"/>
    <n v="23.44"/>
    <x v="87"/>
    <n v="1.9999999999999574E-2"/>
    <n v="1"/>
    <s v="OK"/>
    <s v="SRIKANT"/>
    <x v="24"/>
    <m/>
  </r>
  <r>
    <n v="2"/>
    <s v="45474OD34S26151"/>
    <x v="86"/>
    <x v="1944"/>
    <n v="312215"/>
    <n v="2611"/>
    <x v="11"/>
    <n v="52.76"/>
    <n v="17.079999999999998"/>
    <n v="35.68"/>
    <n v="35.4"/>
    <x v="87"/>
    <n v="0.28000000000000114"/>
    <n v="1"/>
    <s v="OK"/>
    <s v="SRIKANT"/>
    <x v="26"/>
    <n v="210"/>
  </r>
  <r>
    <n v="3"/>
    <s v="45474OD04Q41391"/>
    <x v="86"/>
    <x v="1945"/>
    <n v="312215"/>
    <n v="2612"/>
    <x v="12"/>
    <n v="53.92"/>
    <n v="17.5"/>
    <n v="36.42"/>
    <n v="35.68"/>
    <x v="87"/>
    <n v="0.74000000000000199"/>
    <n v="1"/>
    <s v="OK"/>
    <s v="SRIKANT"/>
    <x v="11"/>
    <m/>
  </r>
  <r>
    <n v="4"/>
    <s v="45474OD34S26661"/>
    <x v="86"/>
    <x v="1946"/>
    <n v="312215"/>
    <n v="2615"/>
    <x v="14"/>
    <n v="52.74"/>
    <n v="17.48"/>
    <n v="35.260000000000005"/>
    <n v="34.840000000000003"/>
    <x v="87"/>
    <n v="0.42000000000000171"/>
    <n v="1"/>
    <s v="OK"/>
    <s v="SRIKANT"/>
    <x v="3"/>
    <m/>
  </r>
  <r>
    <n v="5"/>
    <s v="45474OD34S26681"/>
    <x v="86"/>
    <x v="1947"/>
    <n v="312215"/>
    <n v="2616"/>
    <x v="1"/>
    <n v="53.92"/>
    <n v="17.14"/>
    <n v="36.78"/>
    <n v="36.380000000000003"/>
    <x v="87"/>
    <n v="0.39999999999999858"/>
    <n v="1"/>
    <s v="OK"/>
    <s v="SRIKANT"/>
    <x v="32"/>
    <m/>
  </r>
  <r>
    <n v="6"/>
    <s v="45474OD34S61521"/>
    <x v="86"/>
    <x v="1948"/>
    <n v="312215"/>
    <n v="2617"/>
    <x v="3"/>
    <n v="54.2"/>
    <n v="17.3"/>
    <n v="36.900000000000006"/>
    <n v="36.619999999999997"/>
    <x v="87"/>
    <n v="0.28000000000000824"/>
    <n v="1"/>
    <s v="OK"/>
    <s v="SRIKANT"/>
    <x v="2"/>
    <m/>
  </r>
  <r>
    <n v="7"/>
    <s v="45474OD04Q41281"/>
    <x v="86"/>
    <x v="1949"/>
    <n v="312215"/>
    <n v="2626"/>
    <x v="15"/>
    <n v="33.1"/>
    <n v="10.46"/>
    <n v="22.64"/>
    <n v="22.24"/>
    <x v="87"/>
    <n v="0.40000000000000213"/>
    <n v="1"/>
    <s v="OK"/>
    <s v="SRIKANT"/>
    <x v="4"/>
    <m/>
  </r>
  <r>
    <n v="8"/>
    <s v="45474OD04Q41261"/>
    <x v="86"/>
    <x v="1950"/>
    <n v="312215"/>
    <n v="2622"/>
    <x v="0"/>
    <n v="56"/>
    <n v="17.440000000000001"/>
    <n v="38.56"/>
    <n v="37.76"/>
    <x v="87"/>
    <n v="0.80000000000000426"/>
    <n v="1"/>
    <s v="OK"/>
    <s v="SRIKANT"/>
    <x v="13"/>
    <m/>
  </r>
  <r>
    <n v="9"/>
    <s v="45474OD34S61371"/>
    <x v="86"/>
    <x v="1951"/>
    <n v="312215"/>
    <n v="2610"/>
    <x v="9"/>
    <n v="53.62"/>
    <n v="17.600000000000001"/>
    <n v="36.019999999999996"/>
    <n v="35.32"/>
    <x v="87"/>
    <n v="0.69999999999999574"/>
    <n v="1"/>
    <s v="OK"/>
    <s v="SRIKANT"/>
    <x v="34"/>
    <m/>
  </r>
  <r>
    <n v="10"/>
    <s v="45474OD04Q67611"/>
    <x v="86"/>
    <x v="1952"/>
    <n v="312215"/>
    <n v="2633"/>
    <x v="10"/>
    <n v="55.58"/>
    <n v="17.88"/>
    <n v="37.700000000000003"/>
    <n v="37.159999999999997"/>
    <x v="87"/>
    <n v="0.54000000000000625"/>
    <n v="1"/>
    <s v="OK"/>
    <s v="SRIKANT"/>
    <x v="5"/>
    <m/>
  </r>
  <r>
    <n v="11"/>
    <s v="45474OD04Q41551"/>
    <x v="86"/>
    <x v="1953"/>
    <n v="312215"/>
    <n v="2648"/>
    <x v="2"/>
    <n v="53.82"/>
    <n v="17.440000000000001"/>
    <n v="36.379999999999995"/>
    <n v="35.9"/>
    <x v="87"/>
    <n v="0.47999999999999687"/>
    <n v="1"/>
    <s v="OK"/>
    <s v="SRIKANT"/>
    <x v="20"/>
    <m/>
  </r>
  <r>
    <n v="12"/>
    <s v="45474OD04Q41781"/>
    <x v="86"/>
    <x v="1954"/>
    <n v="312215"/>
    <n v="2649"/>
    <x v="7"/>
    <n v="53.18"/>
    <n v="17.2"/>
    <n v="35.980000000000004"/>
    <n v="35.58"/>
    <x v="87"/>
    <n v="0.40000000000000568"/>
    <n v="1"/>
    <s v="OK"/>
    <s v="SRIKANT"/>
    <x v="18"/>
    <m/>
  </r>
  <r>
    <n v="13"/>
    <s v="45474OD04Q41231"/>
    <x v="86"/>
    <x v="1955"/>
    <n v="312215"/>
    <n v="2669"/>
    <x v="6"/>
    <n v="56.02"/>
    <n v="17.36"/>
    <n v="38.660000000000004"/>
    <n v="37.96"/>
    <x v="87"/>
    <n v="0.70000000000000284"/>
    <n v="1"/>
    <s v="OK"/>
    <s v="SRIKANT"/>
    <x v="8"/>
    <m/>
  </r>
  <r>
    <n v="14"/>
    <s v="45474OD04Q41392"/>
    <x v="86"/>
    <x v="1956"/>
    <n v="312215"/>
    <n v="2671"/>
    <x v="12"/>
    <n v="54.86"/>
    <n v="17.48"/>
    <n v="37.379999999999995"/>
    <n v="37.06"/>
    <x v="87"/>
    <n v="0.31999999999999318"/>
    <n v="2"/>
    <s v="OK"/>
    <s v="SRIKANT"/>
    <x v="11"/>
    <m/>
  </r>
  <r>
    <n v="15"/>
    <s v="45474OD34S26662"/>
    <x v="86"/>
    <x v="1957"/>
    <n v="312215"/>
    <n v="2672"/>
    <x v="14"/>
    <n v="54.86"/>
    <n v="17.440000000000001"/>
    <n v="37.42"/>
    <n v="36.92"/>
    <x v="87"/>
    <n v="0.5"/>
    <n v="2"/>
    <s v="OK"/>
    <s v="SRIKANT"/>
    <x v="3"/>
    <m/>
  </r>
  <r>
    <n v="16"/>
    <s v="45474OD04Q41732"/>
    <x v="86"/>
    <x v="1958"/>
    <n v="312215"/>
    <n v="2673"/>
    <x v="17"/>
    <n v="33.32"/>
    <n v="10.36"/>
    <n v="22.96"/>
    <n v="22.96"/>
    <x v="87"/>
    <n v="0"/>
    <n v="2"/>
    <s v="OK"/>
    <s v="SRIKANT"/>
    <x v="24"/>
    <m/>
  </r>
  <r>
    <n v="17"/>
    <s v="45474OD04Q41282"/>
    <x v="86"/>
    <x v="1959"/>
    <n v="312215"/>
    <n v="2683"/>
    <x v="15"/>
    <n v="34.159999999999997"/>
    <n v="10.46"/>
    <n v="23.699999999999996"/>
    <n v="23.7"/>
    <x v="87"/>
    <n v="0"/>
    <n v="2"/>
    <s v="OK"/>
    <s v="SRIKANT"/>
    <x v="4"/>
    <m/>
  </r>
  <r>
    <n v="18"/>
    <s v="45474OD34S61522"/>
    <x v="86"/>
    <x v="1960"/>
    <n v="312215"/>
    <n v="2681"/>
    <x v="3"/>
    <n v="54.76"/>
    <n v="17.18"/>
    <n v="37.58"/>
    <n v="37.28"/>
    <x v="87"/>
    <n v="0.29999999999999716"/>
    <n v="2"/>
    <s v="OK"/>
    <s v="SRIKANT"/>
    <x v="2"/>
    <m/>
  </r>
  <r>
    <n v="19"/>
    <s v="45474OD34S26152"/>
    <x v="86"/>
    <x v="1961"/>
    <n v="312215"/>
    <n v="2687"/>
    <x v="11"/>
    <n v="54.62"/>
    <n v="17.16"/>
    <n v="37.459999999999994"/>
    <n v="37.14"/>
    <x v="87"/>
    <n v="0.31999999999999318"/>
    <n v="2"/>
    <s v="OK"/>
    <s v="SRIKANT"/>
    <x v="26"/>
    <m/>
  </r>
  <r>
    <n v="20"/>
    <s v="45474OD34S26682"/>
    <x v="86"/>
    <x v="1962"/>
    <n v="312215"/>
    <n v="2688"/>
    <x v="1"/>
    <n v="55.14"/>
    <n v="17.079999999999998"/>
    <n v="38.06"/>
    <n v="37.68"/>
    <x v="87"/>
    <n v="0.38000000000000256"/>
    <n v="2"/>
    <s v="OK"/>
    <s v="SRIKANT"/>
    <x v="32"/>
    <m/>
  </r>
  <r>
    <n v="21"/>
    <s v="45474OD34S65081"/>
    <x v="86"/>
    <x v="1963"/>
    <n v="312215"/>
    <n v="2705"/>
    <x v="20"/>
    <n v="55.12"/>
    <n v="17.46"/>
    <n v="37.659999999999997"/>
    <n v="36.76"/>
    <x v="87"/>
    <n v="0.89999999999999858"/>
    <n v="1"/>
    <s v="OK"/>
    <s v="SRIKANT"/>
    <x v="13"/>
    <m/>
  </r>
  <r>
    <n v="22"/>
    <s v="45474OD04Q67612"/>
    <x v="86"/>
    <x v="1964"/>
    <n v="312215"/>
    <n v="2711"/>
    <x v="10"/>
    <n v="56.26"/>
    <n v="17.84"/>
    <n v="38.42"/>
    <n v="37.700000000000003"/>
    <x v="88"/>
    <n v="0.71999999999999886"/>
    <n v="2"/>
    <s v="OK"/>
    <s v="SRIKANT"/>
    <x v="5"/>
    <m/>
  </r>
  <r>
    <n v="23"/>
    <s v="45474OD34S61372"/>
    <x v="86"/>
    <x v="1965"/>
    <n v="312215"/>
    <n v="2712"/>
    <x v="9"/>
    <n v="53.8"/>
    <n v="17.559999999999999"/>
    <n v="36.239999999999995"/>
    <n v="35.9"/>
    <x v="88"/>
    <n v="0.33999999999999631"/>
    <n v="2"/>
    <s v="OK"/>
    <s v="SRIKANT"/>
    <x v="3"/>
    <m/>
  </r>
  <r>
    <n v="24"/>
    <s v="45474OD04Q41782"/>
    <x v="86"/>
    <x v="1966"/>
    <n v="312215"/>
    <n v="2715"/>
    <x v="7"/>
    <n v="55.7"/>
    <n v="17.16"/>
    <n v="38.540000000000006"/>
    <n v="37.64"/>
    <x v="88"/>
    <n v="0.90000000000000568"/>
    <n v="2"/>
    <s v="OK"/>
    <s v="SRIKANT"/>
    <x v="18"/>
    <m/>
  </r>
  <r>
    <n v="25"/>
    <s v="45475OD34S65081"/>
    <x v="87"/>
    <x v="1967"/>
    <n v="312215"/>
    <n v="2738"/>
    <x v="20"/>
    <n v="53.24"/>
    <n v="17.62"/>
    <n v="35.620000000000005"/>
    <n v="35.56"/>
    <x v="88"/>
    <n v="6.0000000000002274E-2"/>
    <n v="1"/>
    <s v="OK"/>
    <s v="SRIKANT"/>
    <x v="5"/>
    <m/>
  </r>
  <r>
    <n v="26"/>
    <s v="45475OD34S26681"/>
    <x v="87"/>
    <x v="1968"/>
    <n v="312215"/>
    <n v="2741"/>
    <x v="1"/>
    <n v="52.4"/>
    <n v="17.12"/>
    <n v="35.28"/>
    <n v="34.799999999999997"/>
    <x v="88"/>
    <n v="0.48000000000000398"/>
    <n v="1"/>
    <s v="OK"/>
    <s v="SRIKANT"/>
    <x v="32"/>
    <n v="227"/>
  </r>
  <r>
    <n v="27"/>
    <s v="45475OD04Q41391"/>
    <x v="87"/>
    <x v="1969"/>
    <n v="312215"/>
    <n v="2745"/>
    <x v="12"/>
    <n v="53.1"/>
    <n v="17.46"/>
    <n v="35.64"/>
    <n v="35.299999999999997"/>
    <x v="88"/>
    <n v="0.34000000000000341"/>
    <n v="1"/>
    <s v="OK"/>
    <s v="SRIKANT"/>
    <x v="11"/>
    <n v="251"/>
  </r>
  <r>
    <n v="28"/>
    <s v="45475OD34S61521"/>
    <x v="87"/>
    <x v="1970"/>
    <n v="312215"/>
    <n v="2747"/>
    <x v="3"/>
    <n v="51.86"/>
    <n v="17.239999999999998"/>
    <n v="34.620000000000005"/>
    <n v="34.22"/>
    <x v="88"/>
    <n v="0.40000000000000568"/>
    <n v="1"/>
    <s v="OK"/>
    <s v="SRIKANT"/>
    <x v="2"/>
    <m/>
  </r>
  <r>
    <n v="29"/>
    <s v="45475OD04Q41731"/>
    <x v="87"/>
    <x v="1971"/>
    <n v="312215"/>
    <n v="2746"/>
    <x v="17"/>
    <n v="34.32"/>
    <n v="10.36"/>
    <n v="23.96"/>
    <n v="23.82"/>
    <x v="88"/>
    <n v="0.14000000000000057"/>
    <n v="1"/>
    <s v="OK"/>
    <s v="SRIKANT"/>
    <x v="24"/>
    <m/>
  </r>
  <r>
    <n v="30"/>
    <s v="45475OD04Q41231"/>
    <x v="87"/>
    <x v="1972"/>
    <n v="312215"/>
    <n v="2748"/>
    <x v="6"/>
    <n v="55.18"/>
    <n v="17.440000000000001"/>
    <n v="37.739999999999995"/>
    <n v="37.58"/>
    <x v="88"/>
    <n v="0.15999999999999659"/>
    <n v="1"/>
    <s v="OK"/>
    <s v="SRIKANT"/>
    <x v="6"/>
    <m/>
  </r>
  <r>
    <n v="31"/>
    <s v="45475OD34S26151"/>
    <x v="87"/>
    <x v="1973"/>
    <n v="312215"/>
    <n v="2751"/>
    <x v="11"/>
    <n v="56.62"/>
    <n v="17.2"/>
    <n v="39.42"/>
    <n v="39.159999999999997"/>
    <x v="88"/>
    <n v="0.26000000000000512"/>
    <n v="1"/>
    <s v="OK"/>
    <s v="SRIKANT"/>
    <x v="26"/>
    <m/>
  </r>
  <r>
    <n v="32"/>
    <s v="45475OD34S26661"/>
    <x v="87"/>
    <x v="1974"/>
    <n v="312215"/>
    <n v="2753"/>
    <x v="14"/>
    <n v="52.38"/>
    <n v="17.48"/>
    <n v="34.900000000000006"/>
    <n v="34.58"/>
    <x v="88"/>
    <n v="0.32000000000000739"/>
    <n v="1"/>
    <s v="OK"/>
    <s v="SRIKANT"/>
    <x v="3"/>
    <n v="201"/>
  </r>
  <r>
    <n v="33"/>
    <s v="45475OD04Q41781"/>
    <x v="87"/>
    <x v="1975"/>
    <n v="312215"/>
    <n v="2754"/>
    <x v="7"/>
    <n v="50.44"/>
    <n v="17.16"/>
    <n v="33.28"/>
    <n v="32.6"/>
    <x v="88"/>
    <n v="0.67999999999999972"/>
    <n v="1"/>
    <s v="OK"/>
    <s v="SRIKANT"/>
    <x v="7"/>
    <n v="235"/>
  </r>
  <r>
    <n v="34"/>
    <s v="45475OD04Q41281"/>
    <x v="87"/>
    <x v="1976"/>
    <n v="312215"/>
    <n v="2758"/>
    <x v="15"/>
    <n v="33.9"/>
    <n v="10.44"/>
    <n v="23.46"/>
    <n v="23.44"/>
    <x v="88"/>
    <n v="1.9999999999999574E-2"/>
    <n v="1"/>
    <s v="OK"/>
    <s v="SRIKANT"/>
    <x v="12"/>
    <m/>
  </r>
  <r>
    <n v="35"/>
    <s v="45475OD04Q41551"/>
    <x v="87"/>
    <x v="1977"/>
    <n v="312215"/>
    <n v="2760"/>
    <x v="2"/>
    <n v="51.26"/>
    <n v="17.420000000000002"/>
    <n v="33.839999999999996"/>
    <n v="33.26"/>
    <x v="88"/>
    <n v="0.57999999999999829"/>
    <n v="1"/>
    <s v="OK"/>
    <s v="SRIKANT"/>
    <x v="31"/>
    <m/>
  </r>
  <r>
    <n v="36"/>
    <s v="45475OD04Q67611"/>
    <x v="87"/>
    <x v="1978"/>
    <n v="312215"/>
    <n v="2761"/>
    <x v="10"/>
    <n v="52.94"/>
    <n v="17.84"/>
    <n v="35.099999999999994"/>
    <n v="34.340000000000003"/>
    <x v="88"/>
    <n v="0.75999999999999091"/>
    <n v="1"/>
    <s v="OK"/>
    <s v="SRIKANT"/>
    <x v="8"/>
    <n v="202"/>
  </r>
  <r>
    <n v="37"/>
    <s v="45475OD04Q41261"/>
    <x v="87"/>
    <x v="1979"/>
    <n v="312215"/>
    <n v="2762"/>
    <x v="0"/>
    <n v="49.96"/>
    <n v="17.38"/>
    <n v="32.58"/>
    <n v="32.14"/>
    <x v="88"/>
    <n v="0.43999999999999773"/>
    <n v="1"/>
    <s v="OK"/>
    <s v="SRIKANT"/>
    <x v="16"/>
    <n v="235"/>
  </r>
  <r>
    <n v="38"/>
    <s v="45475OD34S61391"/>
    <x v="87"/>
    <x v="1980"/>
    <n v="312215"/>
    <n v="2773"/>
    <x v="16"/>
    <n v="53.62"/>
    <n v="17.48"/>
    <n v="36.14"/>
    <n v="35.340000000000003"/>
    <x v="88"/>
    <n v="0.79999999999999716"/>
    <n v="1"/>
    <s v="OK"/>
    <s v="SRIKANT"/>
    <x v="13"/>
    <m/>
  </r>
  <r>
    <n v="39"/>
    <s v="45475OD34S65082"/>
    <x v="87"/>
    <x v="1981"/>
    <n v="312215"/>
    <n v="2771"/>
    <x v="20"/>
    <n v="52.02"/>
    <n v="17.420000000000002"/>
    <n v="34.6"/>
    <n v="33.9"/>
    <x v="88"/>
    <n v="0.70000000000000284"/>
    <n v="2"/>
    <s v="OK"/>
    <s v="SRIKANT"/>
    <x v="5"/>
    <m/>
  </r>
  <r>
    <n v="40"/>
    <s v="45475OD34S61371"/>
    <x v="87"/>
    <x v="1982"/>
    <n v="312215"/>
    <n v="2775"/>
    <x v="9"/>
    <n v="53.08"/>
    <n v="17.54"/>
    <n v="35.54"/>
    <n v="34.700000000000003"/>
    <x v="88"/>
    <n v="0.83999999999999631"/>
    <n v="1"/>
    <s v="OK"/>
    <s v="SRIKANT"/>
    <x v="28"/>
    <m/>
  </r>
  <r>
    <n v="41"/>
    <s v="45475OD04Q41392"/>
    <x v="87"/>
    <x v="1983"/>
    <n v="312215"/>
    <n v="2795"/>
    <x v="12"/>
    <n v="53.94"/>
    <n v="17.54"/>
    <n v="36.4"/>
    <n v="35.76"/>
    <x v="88"/>
    <n v="0.64000000000000057"/>
    <n v="2"/>
    <s v="OK"/>
    <s v="SRIKANT"/>
    <x v="11"/>
    <m/>
  </r>
  <r>
    <n v="42"/>
    <s v="45475OD34S61522"/>
    <x v="87"/>
    <x v="1984"/>
    <n v="312215"/>
    <n v="2790"/>
    <x v="3"/>
    <n v="52.2"/>
    <n v="17.18"/>
    <n v="35.020000000000003"/>
    <n v="34.76"/>
    <x v="88"/>
    <n v="0.26000000000000512"/>
    <n v="2"/>
    <s v="OK"/>
    <s v="SRIKANT"/>
    <x v="2"/>
    <m/>
  </r>
  <r>
    <n v="43"/>
    <s v="45475OD04Q41232"/>
    <x v="87"/>
    <x v="1985"/>
    <n v="312215"/>
    <n v="2800"/>
    <x v="6"/>
    <n v="53.24"/>
    <n v="17.38"/>
    <n v="35.86"/>
    <n v="35.56"/>
    <x v="88"/>
    <n v="0.29999999999999716"/>
    <n v="2"/>
    <s v="OK"/>
    <s v="SRIKANT"/>
    <x v="6"/>
    <m/>
  </r>
  <r>
    <n v="44"/>
    <s v="45475OD04Q41282"/>
    <x v="87"/>
    <x v="1986"/>
    <n v="312215"/>
    <n v="2810"/>
    <x v="15"/>
    <n v="33.24"/>
    <n v="10.34"/>
    <n v="22.900000000000002"/>
    <n v="22.9"/>
    <x v="88"/>
    <n v="0"/>
    <n v="2"/>
    <s v="OK"/>
    <s v="SRIKANT"/>
    <x v="12"/>
    <m/>
  </r>
  <r>
    <n v="45"/>
    <s v="45475OD04Q41732"/>
    <x v="87"/>
    <x v="1987"/>
    <n v="312215"/>
    <n v="2814"/>
    <x v="17"/>
    <n v="33.979999999999997"/>
    <n v="10.26"/>
    <n v="23.72"/>
    <n v="23.6"/>
    <x v="88"/>
    <n v="0.11999999999999744"/>
    <n v="2"/>
    <s v="OK"/>
    <s v="SRIKANT"/>
    <x v="24"/>
    <m/>
  </r>
  <r>
    <n v="46"/>
    <s v="45476OD34S65081"/>
    <x v="88"/>
    <x v="1988"/>
    <n v="312215"/>
    <n v="2851"/>
    <x v="20"/>
    <n v="55.54"/>
    <n v="17.399999999999999"/>
    <n v="38.14"/>
    <n v="37.32"/>
    <x v="89"/>
    <n v="0.82000000000000028"/>
    <n v="1"/>
    <s v="OK"/>
    <s v="SRIKANT"/>
    <x v="5"/>
    <m/>
  </r>
  <r>
    <n v="47"/>
    <s v="45476OD34S61521"/>
    <x v="88"/>
    <x v="1989"/>
    <n v="312215"/>
    <n v="2863"/>
    <x v="3"/>
    <n v="52.68"/>
    <n v="17.16"/>
    <n v="35.519999999999996"/>
    <n v="35.24"/>
    <x v="89"/>
    <n v="0.27999999999999403"/>
    <n v="1"/>
    <s v="OK"/>
    <s v="SRIKANT"/>
    <x v="2"/>
    <m/>
  </r>
  <r>
    <n v="48"/>
    <s v="45476OD04Q41731"/>
    <x v="88"/>
    <x v="1990"/>
    <n v="312215"/>
    <n v="2865"/>
    <x v="17"/>
    <n v="34.22"/>
    <n v="10.34"/>
    <n v="23.88"/>
    <n v="23.88"/>
    <x v="89"/>
    <n v="0"/>
    <n v="1"/>
    <s v="OK"/>
    <s v="SRIKANT"/>
    <x v="24"/>
    <m/>
  </r>
  <r>
    <n v="49"/>
    <s v="45476OD04Q41391"/>
    <x v="88"/>
    <x v="1991"/>
    <n v="312215"/>
    <n v="2875"/>
    <x v="12"/>
    <n v="53.56"/>
    <n v="17.600000000000001"/>
    <n v="35.96"/>
    <n v="35.68"/>
    <x v="89"/>
    <n v="0.28000000000000114"/>
    <n v="1"/>
    <s v="OK"/>
    <s v="SRIKANT"/>
    <x v="11"/>
    <m/>
  </r>
  <r>
    <n v="50"/>
    <s v="45476OD04Q41261"/>
    <x v="88"/>
    <x v="1992"/>
    <n v="312215"/>
    <n v="2877"/>
    <x v="0"/>
    <n v="57.7"/>
    <n v="17.579999999999998"/>
    <n v="40.120000000000005"/>
    <n v="39.520000000000003"/>
    <x v="89"/>
    <n v="0.60000000000000142"/>
    <n v="1"/>
    <s v="OK"/>
    <s v="SRIKANT"/>
    <x v="16"/>
    <m/>
  </r>
  <r>
    <n v="51"/>
    <s v="45476OD34S26151"/>
    <x v="88"/>
    <x v="1993"/>
    <n v="312215"/>
    <n v="2883"/>
    <x v="11"/>
    <n v="53.56"/>
    <n v="17.2"/>
    <n v="36.36"/>
    <n v="36.04"/>
    <x v="89"/>
    <n v="0.32000000000000028"/>
    <n v="1"/>
    <s v="OK"/>
    <s v="SRIKANT"/>
    <x v="39"/>
    <m/>
  </r>
  <r>
    <n v="52"/>
    <s v="45476OD04Q67611"/>
    <x v="88"/>
    <x v="1994"/>
    <n v="312215"/>
    <n v="2885"/>
    <x v="10"/>
    <n v="54.12"/>
    <n v="17.04"/>
    <n v="37.08"/>
    <n v="35.86"/>
    <x v="89"/>
    <n v="1.2199999999999989"/>
    <n v="1"/>
    <s v="OK"/>
    <s v="SRIKANT"/>
    <x v="23"/>
    <m/>
  </r>
  <r>
    <n v="53"/>
    <s v="45476OD04Q41781"/>
    <x v="88"/>
    <x v="1995"/>
    <n v="312215"/>
    <n v="2888"/>
    <x v="7"/>
    <n v="54.1"/>
    <n v="17.38"/>
    <n v="36.72"/>
    <n v="36.200000000000003"/>
    <x v="89"/>
    <n v="0.51999999999999602"/>
    <n v="1"/>
    <s v="OK"/>
    <s v="SRIKANT"/>
    <x v="18"/>
    <m/>
  </r>
  <r>
    <n v="54"/>
    <s v="45476OD34S26681"/>
    <x v="88"/>
    <x v="1996"/>
    <n v="312215"/>
    <n v="2890"/>
    <x v="1"/>
    <n v="51.82"/>
    <n v="17.16"/>
    <n v="34.659999999999997"/>
    <n v="34.36"/>
    <x v="89"/>
    <n v="0.29999999999999716"/>
    <n v="1"/>
    <s v="OK"/>
    <s v="SRIKANT"/>
    <x v="20"/>
    <m/>
  </r>
  <r>
    <n v="55"/>
    <s v="45476OD04Q41551"/>
    <x v="88"/>
    <x v="1997"/>
    <n v="312215"/>
    <n v="2892"/>
    <x v="2"/>
    <n v="50.86"/>
    <n v="17.48"/>
    <n v="33.379999999999995"/>
    <n v="32.94"/>
    <x v="89"/>
    <n v="0.43999999999999773"/>
    <n v="1"/>
    <s v="OK"/>
    <s v="SRIKANT"/>
    <x v="31"/>
    <m/>
  </r>
  <r>
    <n v="56"/>
    <s v="45476OD34S61371"/>
    <x v="88"/>
    <x v="1998"/>
    <n v="312215"/>
    <n v="2893"/>
    <x v="9"/>
    <n v="51.84"/>
    <n v="17.579999999999998"/>
    <n v="34.260000000000005"/>
    <n v="33.979999999999997"/>
    <x v="89"/>
    <n v="0.28000000000000824"/>
    <n v="1"/>
    <s v="OK"/>
    <s v="SRIKANT"/>
    <x v="28"/>
    <n v="225"/>
  </r>
  <r>
    <n v="57"/>
    <s v="45476OD04Q41281"/>
    <x v="88"/>
    <x v="1999"/>
    <n v="312215"/>
    <n v="2902"/>
    <x v="15"/>
    <n v="33.22"/>
    <n v="10.38"/>
    <n v="22.839999999999996"/>
    <n v="22.76"/>
    <x v="89"/>
    <n v="7.9999999999994742E-2"/>
    <n v="1"/>
    <s v="OK"/>
    <s v="SRIKANT"/>
    <x v="22"/>
    <m/>
  </r>
  <r>
    <n v="58"/>
    <s v="45476OD04Q41231"/>
    <x v="88"/>
    <x v="2000"/>
    <n v="312215"/>
    <n v="2914"/>
    <x v="6"/>
    <n v="54.42"/>
    <n v="17.420000000000002"/>
    <n v="37"/>
    <n v="36.46"/>
    <x v="89"/>
    <n v="0.53999999999999915"/>
    <n v="1"/>
    <s v="OK"/>
    <s v="SRIKANT"/>
    <x v="5"/>
    <m/>
  </r>
  <r>
    <n v="59"/>
    <s v="45476OD34S26661"/>
    <x v="88"/>
    <x v="2001"/>
    <n v="312215"/>
    <n v="2918"/>
    <x v="14"/>
    <n v="49.4"/>
    <n v="17.600000000000001"/>
    <n v="31.799999999999997"/>
    <n v="31.3"/>
    <x v="89"/>
    <n v="0.49999999999999645"/>
    <n v="1"/>
    <s v="OK"/>
    <s v="SRIKANT"/>
    <x v="2"/>
    <m/>
  </r>
  <r>
    <n v="60"/>
    <s v="45476OD04Q41732"/>
    <x v="88"/>
    <x v="2002"/>
    <n v="312215"/>
    <n v="2942"/>
    <x v="17"/>
    <n v="35.04"/>
    <n v="10.34"/>
    <n v="24.7"/>
    <n v="24.7"/>
    <x v="89"/>
    <n v="0"/>
    <n v="2"/>
    <s v="OK"/>
    <s v="SRIKANT"/>
    <x v="24"/>
    <m/>
  </r>
  <r>
    <n v="61"/>
    <s v="45476OD04Q41262"/>
    <x v="88"/>
    <x v="2003"/>
    <n v="312215"/>
    <n v="2944"/>
    <x v="0"/>
    <n v="54.48"/>
    <n v="17.62"/>
    <n v="36.86"/>
    <n v="36.44"/>
    <x v="89"/>
    <n v="0.42000000000000171"/>
    <n v="2"/>
    <s v="OK"/>
    <s v="SRIKANT"/>
    <x v="16"/>
    <m/>
  </r>
  <r>
    <n v="62"/>
    <s v="45476OD34S26152"/>
    <x v="88"/>
    <x v="2004"/>
    <n v="312215"/>
    <n v="2945"/>
    <x v="11"/>
    <n v="54.12"/>
    <n v="17.22"/>
    <n v="36.9"/>
    <n v="36.479999999999997"/>
    <x v="89"/>
    <n v="0.42000000000000171"/>
    <n v="2"/>
    <s v="OK"/>
    <s v="SRIKANT"/>
    <x v="39"/>
    <m/>
  </r>
  <r>
    <n v="63"/>
    <s v="45476OD04Q41392"/>
    <x v="88"/>
    <x v="2005"/>
    <n v="312215"/>
    <n v="2948"/>
    <x v="12"/>
    <n v="55.74"/>
    <n v="17.579999999999998"/>
    <n v="38.160000000000004"/>
    <n v="37.56"/>
    <x v="89"/>
    <n v="0.60000000000000142"/>
    <n v="2"/>
    <s v="OK"/>
    <s v="SRIKANT"/>
    <x v="11"/>
    <m/>
  </r>
  <r>
    <n v="64"/>
    <s v="45476OD04Q41782"/>
    <x v="88"/>
    <x v="2006"/>
    <n v="312215"/>
    <n v="2947"/>
    <x v="7"/>
    <n v="55.86"/>
    <n v="17.399999999999999"/>
    <n v="38.46"/>
    <n v="37.979999999999997"/>
    <x v="89"/>
    <n v="0.48000000000000398"/>
    <n v="2"/>
    <s v="OK"/>
    <s v="SRIKANT"/>
    <x v="18"/>
    <m/>
  </r>
  <r>
    <n v="65"/>
    <s v="45476OD04Q67612"/>
    <x v="88"/>
    <x v="2007"/>
    <n v="312215"/>
    <n v="2949"/>
    <x v="10"/>
    <n v="55.6"/>
    <n v="17.940000000000001"/>
    <n v="37.659999999999997"/>
    <n v="37.5"/>
    <x v="89"/>
    <n v="0.15999999999999659"/>
    <n v="2"/>
    <s v="OK"/>
    <s v="SRIKANT"/>
    <x v="23"/>
    <m/>
  </r>
  <r>
    <n v="66"/>
    <s v="45476OD34S65082"/>
    <x v="88"/>
    <x v="2008"/>
    <n v="312215"/>
    <n v="2950"/>
    <x v="20"/>
    <n v="55.58"/>
    <n v="17.48"/>
    <n v="38.099999999999994"/>
    <n v="37.86"/>
    <x v="89"/>
    <n v="0.23999999999999488"/>
    <n v="2"/>
    <s v="OK"/>
    <s v="SRIKANT"/>
    <x v="5"/>
    <m/>
  </r>
  <r>
    <n v="67"/>
    <s v="45476OD04Q41552"/>
    <x v="88"/>
    <x v="2009"/>
    <n v="312215"/>
    <n v="2951"/>
    <x v="2"/>
    <n v="55.26"/>
    <n v="17.54"/>
    <n v="37.72"/>
    <n v="37.479999999999997"/>
    <x v="90"/>
    <n v="0.24000000000000199"/>
    <n v="2"/>
    <s v="OK"/>
    <s v="SRIKANT"/>
    <x v="31"/>
    <m/>
  </r>
  <r>
    <n v="68"/>
    <s v="45476OD34S26682"/>
    <x v="88"/>
    <x v="2010"/>
    <n v="312215"/>
    <n v="2966"/>
    <x v="1"/>
    <n v="53.22"/>
    <n v="17.22"/>
    <n v="36"/>
    <n v="35.82"/>
    <x v="90"/>
    <n v="0.17999999999999972"/>
    <n v="2"/>
    <s v="OK"/>
    <s v="SRIKANT"/>
    <x v="20"/>
    <m/>
  </r>
  <r>
    <n v="69"/>
    <s v="45476OD34S61522"/>
    <x v="88"/>
    <x v="2011"/>
    <n v="312215"/>
    <n v="2974"/>
    <x v="3"/>
    <n v="53.84"/>
    <n v="17.22"/>
    <n v="36.620000000000005"/>
    <n v="36.22"/>
    <x v="90"/>
    <n v="0.40000000000000568"/>
    <n v="2"/>
    <s v="OK"/>
    <s v="SRIKANT"/>
    <x v="2"/>
    <m/>
  </r>
  <r>
    <n v="70"/>
    <s v="45476OD04Q41282"/>
    <x v="88"/>
    <x v="2012"/>
    <n v="312215"/>
    <n v="2981"/>
    <x v="15"/>
    <n v="33"/>
    <n v="10.4"/>
    <n v="22.6"/>
    <n v="22.4"/>
    <x v="90"/>
    <n v="0.20000000000000284"/>
    <n v="2"/>
    <s v="OK"/>
    <s v="SRIKANT"/>
    <x v="22"/>
    <m/>
  </r>
  <r>
    <n v="71"/>
    <s v="45476OD34S61372"/>
    <x v="88"/>
    <x v="2013"/>
    <n v="312215"/>
    <n v="2983"/>
    <x v="9"/>
    <n v="55.52"/>
    <n v="17.760000000000002"/>
    <n v="37.760000000000005"/>
    <n v="37.4"/>
    <x v="90"/>
    <n v="0.36000000000000654"/>
    <n v="2"/>
    <s v="OK"/>
    <s v="SRIKANT"/>
    <x v="28"/>
    <m/>
  </r>
  <r>
    <n v="72"/>
    <s v="45477OD04Q41391"/>
    <x v="89"/>
    <x v="2014"/>
    <n v="312215"/>
    <n v="3004"/>
    <x v="12"/>
    <n v="56.14"/>
    <n v="17.579999999999998"/>
    <n v="38.56"/>
    <n v="36.96"/>
    <x v="90"/>
    <n v="1.6000000000000014"/>
    <n v="1"/>
    <s v="OK"/>
    <s v="SRIKANT"/>
    <x v="11"/>
    <m/>
  </r>
  <r>
    <n v="73"/>
    <s v="45477OD34S26681"/>
    <x v="89"/>
    <x v="2015"/>
    <n v="312215"/>
    <n v="3016"/>
    <x v="1"/>
    <n v="50.86"/>
    <n v="17.18"/>
    <n v="33.68"/>
    <n v="33.479999999999997"/>
    <x v="90"/>
    <n v="0.20000000000000284"/>
    <n v="1"/>
    <s v="OK"/>
    <s v="SRIKANT"/>
    <x v="20"/>
    <m/>
  </r>
  <r>
    <n v="74"/>
    <s v="45477OD34S61521"/>
    <x v="89"/>
    <x v="2016"/>
    <n v="312215"/>
    <n v="3015"/>
    <x v="3"/>
    <n v="55.22"/>
    <n v="17.14"/>
    <n v="38.08"/>
    <n v="37.619999999999997"/>
    <x v="90"/>
    <n v="0.46000000000000085"/>
    <n v="1"/>
    <s v="OK"/>
    <s v="SRIKANT"/>
    <x v="2"/>
    <m/>
  </r>
  <r>
    <n v="75"/>
    <s v="45477OD04Q41231"/>
    <x v="89"/>
    <x v="2017"/>
    <n v="312215"/>
    <n v="3031"/>
    <x v="6"/>
    <n v="52.84"/>
    <n v="17.32"/>
    <n v="35.520000000000003"/>
    <n v="34.94"/>
    <x v="90"/>
    <n v="0.5800000000000054"/>
    <n v="1"/>
    <s v="OK"/>
    <s v="SRIKANT"/>
    <x v="6"/>
    <m/>
  </r>
  <r>
    <n v="76"/>
    <s v="45477OD34S65081"/>
    <x v="89"/>
    <x v="2018"/>
    <n v="312215"/>
    <n v="3038"/>
    <x v="20"/>
    <n v="55.78"/>
    <n v="17.399999999999999"/>
    <n v="38.380000000000003"/>
    <n v="37.92"/>
    <x v="90"/>
    <n v="0.46000000000000085"/>
    <n v="1"/>
    <s v="OK"/>
    <s v="SRIKANT"/>
    <x v="5"/>
    <m/>
  </r>
  <r>
    <n v="77"/>
    <s v="45477OD04Q41551"/>
    <x v="89"/>
    <x v="2019"/>
    <n v="312215"/>
    <n v="3040"/>
    <x v="2"/>
    <n v="53.56"/>
    <n v="17.52"/>
    <n v="36.040000000000006"/>
    <n v="35.520000000000003"/>
    <x v="90"/>
    <n v="0.52000000000000313"/>
    <n v="1"/>
    <s v="OK"/>
    <s v="SRIKANT"/>
    <x v="31"/>
    <n v="264"/>
  </r>
  <r>
    <n v="78"/>
    <s v="45477OD04Q41281"/>
    <x v="89"/>
    <x v="2020"/>
    <n v="312215"/>
    <n v="3052"/>
    <x v="15"/>
    <n v="32.68"/>
    <n v="10.34"/>
    <n v="22.34"/>
    <n v="22.34"/>
    <x v="90"/>
    <n v="0"/>
    <n v="1"/>
    <s v="OK"/>
    <s v="SRIKANT"/>
    <x v="12"/>
    <m/>
  </r>
  <r>
    <n v="79"/>
    <s v="45477OD34S61391"/>
    <x v="89"/>
    <x v="2021"/>
    <n v="312215"/>
    <n v="3055"/>
    <x v="16"/>
    <n v="52.12"/>
    <n v="17.5"/>
    <n v="34.619999999999997"/>
    <n v="34.619999999999997"/>
    <x v="90"/>
    <n v="0"/>
    <n v="1"/>
    <s v="OK"/>
    <s v="SRIKANT"/>
    <x v="13"/>
    <m/>
  </r>
  <r>
    <n v="80"/>
    <s v="45477OD04Q41781"/>
    <x v="89"/>
    <x v="2022"/>
    <n v="312215"/>
    <n v="3060"/>
    <x v="7"/>
    <n v="56.54"/>
    <n v="17.399999999999999"/>
    <n v="39.14"/>
    <n v="37.94"/>
    <x v="90"/>
    <n v="1.2000000000000028"/>
    <n v="1"/>
    <s v="OK"/>
    <s v="SRIKANT"/>
    <x v="7"/>
    <m/>
  </r>
  <r>
    <n v="81"/>
    <s v="45477OD34S26661"/>
    <x v="89"/>
    <x v="2023"/>
    <n v="312215"/>
    <n v="3071"/>
    <x v="14"/>
    <n v="55.54"/>
    <n v="17.559999999999999"/>
    <n v="37.980000000000004"/>
    <n v="37.5"/>
    <x v="90"/>
    <n v="0.48000000000000398"/>
    <n v="1"/>
    <s v="OK"/>
    <s v="SRIKANT"/>
    <x v="3"/>
    <m/>
  </r>
  <r>
    <n v="82"/>
    <s v="45477OD34S26151"/>
    <x v="89"/>
    <x v="2024"/>
    <n v="312215"/>
    <n v="3072"/>
    <x v="11"/>
    <n v="55.58"/>
    <n v="17.2"/>
    <n v="38.379999999999995"/>
    <n v="37.799999999999997"/>
    <x v="90"/>
    <n v="0.57999999999999829"/>
    <n v="1"/>
    <s v="OK"/>
    <s v="SRIKANT"/>
    <x v="23"/>
    <m/>
  </r>
  <r>
    <n v="83"/>
    <s v="45477OD04Q41261"/>
    <x v="89"/>
    <x v="2025"/>
    <n v="312215"/>
    <n v="3075"/>
    <x v="0"/>
    <n v="53.4"/>
    <n v="17.579999999999998"/>
    <n v="35.82"/>
    <n v="35.82"/>
    <x v="90"/>
    <n v="0"/>
    <n v="1"/>
    <s v="OK"/>
    <s v="SRIKANT"/>
    <x v="40"/>
    <m/>
  </r>
  <r>
    <n v="84"/>
    <s v="45477OD04Q67611"/>
    <x v="89"/>
    <x v="2026"/>
    <n v="312215"/>
    <n v="3081"/>
    <x v="10"/>
    <n v="55.62"/>
    <n v="17.899999999999999"/>
    <n v="37.72"/>
    <n v="37.72"/>
    <x v="90"/>
    <n v="0"/>
    <n v="1"/>
    <s v="OK"/>
    <s v="SRIKANT"/>
    <x v="8"/>
    <m/>
  </r>
  <r>
    <n v="85"/>
    <s v="45477OD34S61371"/>
    <x v="89"/>
    <x v="2027"/>
    <n v="312215"/>
    <n v="3076"/>
    <x v="9"/>
    <n v="55.54"/>
    <n v="17.72"/>
    <n v="37.82"/>
    <n v="37.619999999999997"/>
    <x v="90"/>
    <n v="0.20000000000000284"/>
    <n v="1"/>
    <s v="OK"/>
    <s v="SRIKANT"/>
    <x v="28"/>
    <m/>
  </r>
  <r>
    <n v="86"/>
    <s v="45477OD04Q41392"/>
    <x v="89"/>
    <x v="2028"/>
    <n v="312215"/>
    <n v="3087"/>
    <x v="12"/>
    <n v="51.12"/>
    <n v="17.62"/>
    <n v="33.5"/>
    <n v="33.5"/>
    <x v="90"/>
    <n v="0"/>
    <n v="2"/>
    <s v="OK"/>
    <s v="SRIKANT"/>
    <x v="11"/>
    <m/>
  </r>
  <r>
    <n v="87"/>
    <s v="45477OD34S26682"/>
    <x v="89"/>
    <x v="2029"/>
    <n v="312215"/>
    <n v="3099"/>
    <x v="1"/>
    <n v="52.36"/>
    <n v="17.16"/>
    <n v="35.200000000000003"/>
    <n v="34.9"/>
    <x v="90"/>
    <n v="0.30000000000000426"/>
    <n v="2"/>
    <s v="OK"/>
    <s v="SRIKANT"/>
    <x v="20"/>
    <m/>
  </r>
  <r>
    <n v="88"/>
    <s v="45477OD04Q41731"/>
    <x v="89"/>
    <x v="2030"/>
    <n v="312215"/>
    <n v="3098"/>
    <x v="17"/>
    <n v="32.159999999999997"/>
    <n v="10.32"/>
    <n v="21.839999999999996"/>
    <n v="21.84"/>
    <x v="90"/>
    <n v="0"/>
    <n v="1"/>
    <s v="OK"/>
    <s v="SRIKANT"/>
    <x v="24"/>
    <m/>
  </r>
  <r>
    <n v="89"/>
    <s v="45477OD04Q41232"/>
    <x v="89"/>
    <x v="2031"/>
    <n v="312215"/>
    <n v="3105"/>
    <x v="6"/>
    <n v="54.42"/>
    <n v="17.3"/>
    <n v="37.120000000000005"/>
    <n v="37"/>
    <x v="90"/>
    <n v="0.12000000000000455"/>
    <n v="2"/>
    <s v="OK"/>
    <s v="SRIKANT"/>
    <x v="6"/>
    <m/>
  </r>
  <r>
    <n v="90"/>
    <s v="45477OD34S65082"/>
    <x v="89"/>
    <x v="2032"/>
    <n v="312215"/>
    <n v="3108"/>
    <x v="20"/>
    <n v="53.36"/>
    <n v="17.38"/>
    <n v="35.980000000000004"/>
    <n v="35.979999999999997"/>
    <x v="91"/>
    <n v="0"/>
    <n v="2"/>
    <s v="OK"/>
    <s v="SRIKANT"/>
    <x v="5"/>
    <m/>
  </r>
  <r>
    <n v="91"/>
    <s v="45477OD04Q41552"/>
    <x v="89"/>
    <x v="2033"/>
    <n v="312215"/>
    <n v="3114"/>
    <x v="2"/>
    <n v="54.08"/>
    <n v="17.72"/>
    <n v="36.36"/>
    <n v="35.6"/>
    <x v="91"/>
    <n v="0.75999999999999801"/>
    <n v="2"/>
    <s v="OK"/>
    <s v="SRIKANT"/>
    <x v="31"/>
    <m/>
  </r>
  <r>
    <n v="92"/>
    <s v="45477OD34S61522"/>
    <x v="89"/>
    <x v="2034"/>
    <n v="312215"/>
    <n v="3123"/>
    <x v="3"/>
    <n v="53.08"/>
    <n v="17.12"/>
    <n v="35.959999999999994"/>
    <n v="35.799999999999997"/>
    <x v="91"/>
    <n v="0.15999999999999659"/>
    <n v="2"/>
    <s v="OK"/>
    <s v="SRIKANT"/>
    <x v="2"/>
    <m/>
  </r>
  <r>
    <n v="93"/>
    <s v="45478OD04Q41731"/>
    <x v="90"/>
    <x v="2035"/>
    <n v="312215"/>
    <n v="3164"/>
    <x v="17"/>
    <n v="34.799999999999997"/>
    <n v="10.3"/>
    <n v="24.499999999999996"/>
    <n v="24.24"/>
    <x v="91"/>
    <n v="0.25999999999999801"/>
    <n v="1"/>
    <s v="OK"/>
    <s v="SRIKANT"/>
    <x v="24"/>
    <m/>
  </r>
  <r>
    <n v="94"/>
    <s v="45478OD04Q41551"/>
    <x v="90"/>
    <x v="2036"/>
    <n v="312215"/>
    <n v="3172"/>
    <x v="2"/>
    <n v="52.42"/>
    <n v="17.7"/>
    <n v="34.72"/>
    <n v="34.22"/>
    <x v="91"/>
    <n v="0.5"/>
    <n v="1"/>
    <s v="OK"/>
    <s v="SRIKANT"/>
    <x v="31"/>
    <m/>
  </r>
  <r>
    <n v="95"/>
    <s v="45478OD34S65081"/>
    <x v="90"/>
    <x v="2037"/>
    <n v="312215"/>
    <n v="3170"/>
    <x v="20"/>
    <n v="53.54"/>
    <n v="17.38"/>
    <n v="36.159999999999997"/>
    <n v="35.86"/>
    <x v="91"/>
    <n v="0.29999999999999716"/>
    <n v="1"/>
    <s v="OK"/>
    <s v="SRIKANT"/>
    <x v="5"/>
    <n v="181"/>
  </r>
  <r>
    <n v="96"/>
    <s v="45478OD04Q41231"/>
    <x v="90"/>
    <x v="2038"/>
    <n v="312215"/>
    <n v="3171"/>
    <x v="6"/>
    <n v="51.96"/>
    <n v="17.260000000000002"/>
    <n v="34.700000000000003"/>
    <n v="34.520000000000003"/>
    <x v="91"/>
    <n v="0.17999999999999972"/>
    <n v="1"/>
    <s v="OK"/>
    <s v="SRIKANT"/>
    <x v="40"/>
    <n v="162"/>
  </r>
  <r>
    <n v="97"/>
    <s v="45478OD34S26661"/>
    <x v="90"/>
    <x v="2039"/>
    <n v="312215"/>
    <n v="3204"/>
    <x v="14"/>
    <n v="54.94"/>
    <n v="17.36"/>
    <n v="37.58"/>
    <n v="37.159999999999997"/>
    <x v="91"/>
    <n v="0.42000000000000171"/>
    <n v="1"/>
    <s v="OK"/>
    <s v="SRIKANT"/>
    <x v="3"/>
    <m/>
  </r>
  <r>
    <n v="98"/>
    <s v="45478OD04Q41391"/>
    <x v="90"/>
    <x v="2040"/>
    <n v="312215"/>
    <n v="3203"/>
    <x v="12"/>
    <n v="53.1"/>
    <n v="17.579999999999998"/>
    <n v="35.520000000000003"/>
    <n v="35.520000000000003"/>
    <x v="91"/>
    <n v="0"/>
    <n v="1"/>
    <s v="OK"/>
    <s v="SRIKANT"/>
    <x v="11"/>
    <m/>
  </r>
  <r>
    <n v="99"/>
    <s v="45478OD04Q41781"/>
    <x v="90"/>
    <x v="2041"/>
    <n v="312215"/>
    <n v="3210"/>
    <x v="7"/>
    <n v="53.3"/>
    <n v="17.32"/>
    <n v="35.979999999999997"/>
    <n v="35.979999999999997"/>
    <x v="91"/>
    <n v="0"/>
    <n v="1"/>
    <s v="OK"/>
    <s v="SRIKANT"/>
    <x v="18"/>
    <m/>
  </r>
  <r>
    <n v="100"/>
    <s v="45478OD34S26681"/>
    <x v="90"/>
    <x v="2042"/>
    <n v="312215"/>
    <n v="3205"/>
    <x v="1"/>
    <n v="53.64"/>
    <n v="17.16"/>
    <n v="36.480000000000004"/>
    <n v="36.36"/>
    <x v="91"/>
    <n v="0.12000000000000455"/>
    <n v="1"/>
    <s v="OK"/>
    <s v="SRIKANT"/>
    <x v="7"/>
    <m/>
  </r>
  <r>
    <n v="101"/>
    <s v="45478OD04Q67611"/>
    <x v="90"/>
    <x v="2043"/>
    <n v="312215"/>
    <n v="3215"/>
    <x v="10"/>
    <n v="52.8"/>
    <n v="17.84"/>
    <n v="34.959999999999994"/>
    <n v="34.96"/>
    <x v="91"/>
    <n v="0"/>
    <n v="1"/>
    <s v="OK"/>
    <s v="SRIKANT"/>
    <x v="8"/>
    <m/>
  </r>
  <r>
    <n v="102"/>
    <s v="45478OD34S61521"/>
    <x v="90"/>
    <x v="2044"/>
    <n v="312215"/>
    <n v="3222"/>
    <x v="3"/>
    <n v="53.84"/>
    <n v="17.059999999999999"/>
    <n v="36.78"/>
    <n v="36.44"/>
    <x v="91"/>
    <n v="0.34000000000000341"/>
    <n v="1"/>
    <s v="OK"/>
    <s v="SRIKANT"/>
    <x v="2"/>
    <m/>
  </r>
  <r>
    <n v="103"/>
    <s v="45478OD04Q41261"/>
    <x v="90"/>
    <x v="2045"/>
    <n v="312215"/>
    <n v="3227"/>
    <x v="0"/>
    <n v="54.96"/>
    <n v="17.48"/>
    <n v="37.480000000000004"/>
    <n v="37.119999999999997"/>
    <x v="91"/>
    <n v="0.36000000000000654"/>
    <n v="1"/>
    <s v="OK"/>
    <s v="SRIKANT"/>
    <x v="16"/>
    <m/>
  </r>
  <r>
    <n v="104"/>
    <s v="45478OD04Q41281"/>
    <x v="90"/>
    <x v="2046"/>
    <n v="312215"/>
    <n v="3228"/>
    <x v="15"/>
    <n v="34.28"/>
    <n v="10.32"/>
    <n v="23.96"/>
    <n v="23.88"/>
    <x v="91"/>
    <n v="8.0000000000001847E-2"/>
    <n v="1"/>
    <s v="OK"/>
    <s v="SRIKANT"/>
    <x v="12"/>
    <m/>
  </r>
  <r>
    <n v="105"/>
    <s v="45478OD04Q41701"/>
    <x v="90"/>
    <x v="2047"/>
    <n v="312215"/>
    <n v="3230"/>
    <x v="13"/>
    <n v="33.619999999999997"/>
    <n v="16.38"/>
    <n v="17.239999999999998"/>
    <n v="17.239999999999998"/>
    <x v="91"/>
    <n v="0"/>
    <n v="1"/>
    <s v="OK"/>
    <s v="SRIKANT"/>
    <x v="22"/>
    <m/>
  </r>
  <r>
    <n v="106"/>
    <s v="45478OD34S26151"/>
    <x v="90"/>
    <x v="2048"/>
    <n v="312215"/>
    <n v="3232"/>
    <x v="11"/>
    <n v="54.12"/>
    <n v="17.16"/>
    <n v="36.959999999999994"/>
    <n v="36.76"/>
    <x v="91"/>
    <n v="0.19999999999999574"/>
    <n v="1"/>
    <s v="OK"/>
    <s v="SRIKANT"/>
    <x v="23"/>
    <m/>
  </r>
  <r>
    <n v="107"/>
    <s v="45478OD34S61371"/>
    <x v="90"/>
    <x v="2049"/>
    <n v="312215"/>
    <n v="3233"/>
    <x v="9"/>
    <n v="55.16"/>
    <n v="17.7"/>
    <n v="37.459999999999994"/>
    <n v="37.32"/>
    <x v="91"/>
    <n v="0.13999999999999346"/>
    <n v="1"/>
    <s v="OK"/>
    <s v="SRIKANT"/>
    <x v="28"/>
    <m/>
  </r>
  <r>
    <n v="108"/>
    <s v="45478OD04Q41732"/>
    <x v="90"/>
    <x v="2050"/>
    <n v="312215"/>
    <n v="3244"/>
    <x v="17"/>
    <n v="33.42"/>
    <n v="10.32"/>
    <n v="23.1"/>
    <n v="23.1"/>
    <x v="91"/>
    <n v="0"/>
    <n v="2"/>
    <s v="OK"/>
    <s v="SRIKANT"/>
    <x v="24"/>
    <m/>
  </r>
  <r>
    <n v="109"/>
    <s v="45478OD04Q41552"/>
    <x v="90"/>
    <x v="2051"/>
    <n v="312215"/>
    <n v="3250"/>
    <x v="2"/>
    <n v="52.76"/>
    <n v="17.760000000000002"/>
    <n v="35"/>
    <n v="34.46"/>
    <x v="91"/>
    <n v="0.53999999999999915"/>
    <n v="2"/>
    <s v="OK"/>
    <s v="SRIKANT"/>
    <x v="31"/>
    <m/>
  </r>
  <r>
    <n v="110"/>
    <s v="45478OD34S65082"/>
    <x v="90"/>
    <x v="2052"/>
    <n v="312215"/>
    <n v="3264"/>
    <x v="20"/>
    <n v="53.28"/>
    <n v="17.48"/>
    <n v="35.799999999999997"/>
    <n v="35.78"/>
    <x v="91"/>
    <n v="1.9999999999996021E-2"/>
    <n v="2"/>
    <s v="OK"/>
    <s v="SRIKANT"/>
    <x v="5"/>
    <m/>
  </r>
  <r>
    <n v="111"/>
    <s v="45478OD04Q41232"/>
    <x v="90"/>
    <x v="2053"/>
    <n v="312215"/>
    <n v="3282"/>
    <x v="6"/>
    <n v="54.56"/>
    <n v="17.38"/>
    <n v="37.180000000000007"/>
    <n v="35.42"/>
    <x v="92"/>
    <n v="1.7600000000000051"/>
    <n v="2"/>
    <s v="OK"/>
    <s v="SRIKANT"/>
    <x v="40"/>
    <m/>
  </r>
  <r>
    <n v="112"/>
    <s v="45478OD04Q41392"/>
    <x v="90"/>
    <x v="2054"/>
    <n v="312215"/>
    <n v="3303"/>
    <x v="12"/>
    <n v="54.28"/>
    <n v="17.579999999999998"/>
    <n v="36.700000000000003"/>
    <n v="36.44"/>
    <x v="93"/>
    <n v="0.26000000000000512"/>
    <n v="2"/>
    <s v="OK"/>
    <s v="SRIKANT"/>
    <x v="11"/>
    <m/>
  </r>
  <r>
    <n v="113"/>
    <s v="45478OD34S26662"/>
    <x v="90"/>
    <x v="2055"/>
    <n v="312215"/>
    <n v="3305"/>
    <x v="14"/>
    <n v="55.94"/>
    <n v="17.579999999999998"/>
    <n v="38.36"/>
    <n v="38.06"/>
    <x v="93"/>
    <n v="0.29999999999999716"/>
    <n v="2"/>
    <s v="OK"/>
    <s v="SRIKANT"/>
    <x v="3"/>
    <m/>
  </r>
  <r>
    <n v="114"/>
    <s v="45481OD04Q41391"/>
    <x v="91"/>
    <x v="2056"/>
    <n v="312215"/>
    <n v="3419"/>
    <x v="12"/>
    <n v="52.9"/>
    <n v="17.5"/>
    <n v="35.4"/>
    <n v="35.4"/>
    <x v="92"/>
    <n v="0"/>
    <n v="1"/>
    <s v="OK"/>
    <s v="SRIKANT"/>
    <x v="11"/>
    <m/>
  </r>
  <r>
    <n v="115"/>
    <s v="45481OD04Q41551"/>
    <x v="91"/>
    <x v="2057"/>
    <n v="312215"/>
    <n v="3429"/>
    <x v="2"/>
    <n v="54.58"/>
    <n v="17.7"/>
    <n v="36.879999999999995"/>
    <n v="36.56"/>
    <x v="92"/>
    <n v="0.31999999999999318"/>
    <n v="1"/>
    <s v="OK"/>
    <s v="SRIKANT"/>
    <x v="31"/>
    <m/>
  </r>
  <r>
    <n v="116"/>
    <s v="45481OD34S65081"/>
    <x v="91"/>
    <x v="2058"/>
    <n v="312215"/>
    <n v="3426"/>
    <x v="20"/>
    <n v="56.14"/>
    <n v="17.46"/>
    <n v="38.68"/>
    <n v="38.6"/>
    <x v="92"/>
    <n v="7.9999999999998295E-2"/>
    <n v="1"/>
    <s v="OK"/>
    <s v="SRIKANT"/>
    <x v="5"/>
    <m/>
  </r>
  <r>
    <n v="117"/>
    <s v="45481OD04Q41781"/>
    <x v="91"/>
    <x v="2059"/>
    <n v="312215"/>
    <n v="3427"/>
    <x v="7"/>
    <n v="54.64"/>
    <n v="17.28"/>
    <n v="37.36"/>
    <n v="37.08"/>
    <x v="92"/>
    <n v="0.28000000000000114"/>
    <n v="1"/>
    <s v="OK"/>
    <s v="SRIKANT"/>
    <x v="7"/>
    <m/>
  </r>
  <r>
    <n v="118"/>
    <s v="45481OD04Q41261"/>
    <x v="91"/>
    <x v="2060"/>
    <n v="312215"/>
    <n v="3430"/>
    <x v="0"/>
    <n v="55.06"/>
    <n v="17.48"/>
    <n v="37.58"/>
    <n v="37.46"/>
    <x v="92"/>
    <n v="0.11999999999999744"/>
    <n v="1"/>
    <s v="OK"/>
    <s v="SRIKANT"/>
    <x v="16"/>
    <m/>
  </r>
  <r>
    <n v="119"/>
    <s v="45481OD04Q41701"/>
    <x v="91"/>
    <x v="2061"/>
    <n v="312215"/>
    <n v="3433"/>
    <x v="13"/>
    <n v="34.619999999999997"/>
    <n v="10.42"/>
    <n v="24.199999999999996"/>
    <n v="24.12"/>
    <x v="92"/>
    <n v="7.9999999999994742E-2"/>
    <n v="1"/>
    <s v="OK"/>
    <s v="SRIKANT"/>
    <x v="22"/>
    <m/>
  </r>
  <r>
    <n v="120"/>
    <s v="45481OD34S61391"/>
    <x v="91"/>
    <x v="2062"/>
    <n v="312215"/>
    <n v="3434"/>
    <x v="16"/>
    <n v="55.54"/>
    <n v="17.5"/>
    <n v="38.04"/>
    <n v="38.04"/>
    <x v="92"/>
    <n v="0"/>
    <n v="1"/>
    <s v="OK"/>
    <s v="SRIKANT"/>
    <x v="13"/>
    <n v="117"/>
  </r>
  <r>
    <n v="121"/>
    <s v="45481OD04Q41281"/>
    <x v="91"/>
    <x v="2063"/>
    <n v="312215"/>
    <n v="3435"/>
    <x v="15"/>
    <n v="34.520000000000003"/>
    <n v="10.3"/>
    <n v="24.220000000000002"/>
    <n v="24.04"/>
    <x v="92"/>
    <n v="0.18000000000000327"/>
    <n v="1"/>
    <s v="OK"/>
    <s v="SRIKANT"/>
    <x v="12"/>
    <n v="216"/>
  </r>
  <r>
    <n v="122"/>
    <s v="45481OD34S26151"/>
    <x v="91"/>
    <x v="2064"/>
    <n v="312215"/>
    <n v="3437"/>
    <x v="11"/>
    <n v="56.04"/>
    <n v="17.100000000000001"/>
    <n v="38.94"/>
    <n v="38.32"/>
    <x v="92"/>
    <n v="0.61999999999999744"/>
    <n v="1"/>
    <s v="OK"/>
    <s v="SRIKANT"/>
    <x v="26"/>
    <m/>
  </r>
  <r>
    <n v="123"/>
    <s v="45481OD04Q67611"/>
    <x v="91"/>
    <x v="2065"/>
    <n v="312215"/>
    <n v="3443"/>
    <x v="10"/>
    <n v="55.38"/>
    <n v="17.8"/>
    <n v="37.58"/>
    <n v="36.56"/>
    <x v="92"/>
    <n v="1.019999999999996"/>
    <n v="1"/>
    <s v="OK"/>
    <s v="SRIKANT"/>
    <x v="8"/>
    <m/>
  </r>
  <r>
    <n v="124"/>
    <s v="45481OD34S61521"/>
    <x v="91"/>
    <x v="2066"/>
    <n v="312215"/>
    <n v="3449"/>
    <x v="3"/>
    <n v="55.84"/>
    <n v="16.899999999999999"/>
    <n v="38.940000000000005"/>
    <n v="36.68"/>
    <x v="92"/>
    <n v="2.2600000000000051"/>
    <n v="1"/>
    <s v="OK"/>
    <s v="SRIKANT"/>
    <x v="6"/>
    <n v="288"/>
  </r>
  <r>
    <n v="125"/>
    <s v="45481OD34S26661"/>
    <x v="91"/>
    <x v="2067"/>
    <n v="312215"/>
    <n v="3456"/>
    <x v="14"/>
    <n v="53.32"/>
    <n v="17.5"/>
    <n v="35.82"/>
    <n v="35.08"/>
    <x v="92"/>
    <n v="0.74000000000000199"/>
    <n v="1"/>
    <s v="OK"/>
    <s v="SRIKANT"/>
    <x v="3"/>
    <m/>
  </r>
  <r>
    <n v="126"/>
    <s v="45481OD04Q41731"/>
    <x v="91"/>
    <x v="2068"/>
    <n v="312215"/>
    <n v="3475"/>
    <x v="17"/>
    <n v="33.880000000000003"/>
    <n v="10.26"/>
    <n v="23.620000000000005"/>
    <n v="23.2"/>
    <x v="92"/>
    <n v="0.42000000000000526"/>
    <n v="1"/>
    <s v="OK"/>
    <s v="SRIKANT"/>
    <x v="24"/>
    <n v="185"/>
  </r>
  <r>
    <n v="127"/>
    <s v="45481OD34S61371"/>
    <x v="91"/>
    <x v="2069"/>
    <n v="312215"/>
    <n v="3474"/>
    <x v="9"/>
    <n v="53.88"/>
    <n v="17.7"/>
    <n v="36.180000000000007"/>
    <n v="35.76"/>
    <x v="92"/>
    <n v="0.42000000000000881"/>
    <n v="1"/>
    <s v="OK"/>
    <s v="SRIKANT"/>
    <x v="38"/>
    <m/>
  </r>
  <r>
    <n v="128"/>
    <s v="45481OD34S26681"/>
    <x v="91"/>
    <x v="2070"/>
    <n v="312215"/>
    <n v="3524"/>
    <x v="1"/>
    <n v="53.62"/>
    <n v="17.04"/>
    <n v="36.58"/>
    <n v="35.92"/>
    <x v="94"/>
    <n v="0.65999999999999659"/>
    <n v="1"/>
    <s v="OK"/>
    <s v="SRIKANT"/>
    <x v="41"/>
    <m/>
  </r>
  <r>
    <n v="129"/>
    <s v="45482OD34S65081"/>
    <x v="92"/>
    <x v="2071"/>
    <n v="312215"/>
    <n v="3566"/>
    <x v="20"/>
    <n v="55.82"/>
    <n v="17.48"/>
    <n v="38.340000000000003"/>
    <n v="38"/>
    <x v="94"/>
    <n v="0.34000000000000341"/>
    <n v="1"/>
    <s v="OK"/>
    <s v="SRIKANT"/>
    <x v="5"/>
    <m/>
  </r>
  <r>
    <n v="130"/>
    <s v="45482OD34S61371"/>
    <x v="92"/>
    <x v="2072"/>
    <n v="312215"/>
    <n v="3563"/>
    <x v="9"/>
    <n v="55.16"/>
    <n v="17.64"/>
    <n v="37.519999999999996"/>
    <n v="37.32"/>
    <x v="94"/>
    <n v="0.19999999999999574"/>
    <n v="1"/>
    <s v="OK"/>
    <s v="SRIKANT"/>
    <x v="38"/>
    <m/>
  </r>
  <r>
    <n v="131"/>
    <s v="45482OD34S26661"/>
    <x v="92"/>
    <x v="2073"/>
    <n v="312215"/>
    <n v="3564"/>
    <x v="14"/>
    <n v="50.94"/>
    <n v="17.5"/>
    <n v="33.44"/>
    <n v="33.08"/>
    <x v="94"/>
    <n v="0.35999999999999943"/>
    <n v="1"/>
    <s v="OK"/>
    <s v="SRIKANT"/>
    <x v="3"/>
    <m/>
  </r>
  <r>
    <n v="132"/>
    <s v="45482OD34S26151"/>
    <x v="92"/>
    <x v="2074"/>
    <n v="312215"/>
    <n v="3570"/>
    <x v="11"/>
    <n v="55.04"/>
    <n v="17.079999999999998"/>
    <n v="37.96"/>
    <n v="37.74"/>
    <x v="94"/>
    <n v="0.21999999999999886"/>
    <n v="1"/>
    <s v="OK"/>
    <s v="SRIKANT"/>
    <x v="26"/>
    <n v="220"/>
  </r>
  <r>
    <n v="133"/>
    <s v="45482OD04Q41261"/>
    <x v="92"/>
    <x v="2075"/>
    <n v="312215"/>
    <n v="3574"/>
    <x v="0"/>
    <n v="52.68"/>
    <n v="17.420000000000002"/>
    <n v="35.26"/>
    <n v="35.26"/>
    <x v="94"/>
    <n v="0"/>
    <n v="1"/>
    <s v="OK"/>
    <s v="SRIKANT"/>
    <x v="40"/>
    <m/>
  </r>
  <r>
    <n v="134"/>
    <s v="45482OD34S61391"/>
    <x v="92"/>
    <x v="2076"/>
    <n v="312215"/>
    <n v="3572"/>
    <x v="16"/>
    <n v="51.52"/>
    <n v="17.54"/>
    <n v="33.980000000000004"/>
    <n v="33.979999999999997"/>
    <x v="94"/>
    <n v="0"/>
    <n v="1"/>
    <s v="OK"/>
    <s v="SRIKANT"/>
    <x v="13"/>
    <m/>
  </r>
  <r>
    <n v="135"/>
    <s v="45482OD04Q41231"/>
    <x v="92"/>
    <x v="2077"/>
    <n v="312215"/>
    <n v="3573"/>
    <x v="6"/>
    <n v="52.78"/>
    <n v="17.38"/>
    <n v="35.400000000000006"/>
    <n v="35.4"/>
    <x v="94"/>
    <n v="0"/>
    <n v="1"/>
    <s v="OK"/>
    <s v="SRIKANT"/>
    <x v="6"/>
    <m/>
  </r>
  <r>
    <n v="136"/>
    <s v="45482OD04Q41731"/>
    <x v="92"/>
    <x v="2078"/>
    <n v="312215"/>
    <n v="3579"/>
    <x v="17"/>
    <n v="34.32"/>
    <n v="10.42"/>
    <n v="23.9"/>
    <n v="22.52"/>
    <x v="94"/>
    <n v="1.379999999999999"/>
    <n v="1"/>
    <s v="OK"/>
    <s v="SRIKANT"/>
    <x v="24"/>
    <m/>
  </r>
  <r>
    <n v="137"/>
    <s v="45482OD04Q41391"/>
    <x v="92"/>
    <x v="2079"/>
    <n v="312215"/>
    <n v="3585"/>
    <x v="12"/>
    <n v="53.92"/>
    <n v="17.46"/>
    <n v="36.46"/>
    <n v="35.24"/>
    <x v="94"/>
    <n v="1.2199999999999989"/>
    <n v="1"/>
    <s v="OK"/>
    <s v="SRIKANT"/>
    <x v="11"/>
    <n v="204"/>
  </r>
  <r>
    <n v="138"/>
    <s v="45482OD04Q41281"/>
    <x v="92"/>
    <x v="2080"/>
    <n v="312215"/>
    <n v="3587"/>
    <x v="15"/>
    <n v="34.64"/>
    <n v="10.44"/>
    <n v="24.200000000000003"/>
    <n v="23.58"/>
    <x v="94"/>
    <n v="0.62000000000000455"/>
    <n v="1"/>
    <s v="OK"/>
    <s v="SRIKANT"/>
    <x v="22"/>
    <m/>
  </r>
  <r>
    <n v="139"/>
    <s v="45482OD04Q41701"/>
    <x v="92"/>
    <x v="2081"/>
    <n v="312215"/>
    <n v="3588"/>
    <x v="13"/>
    <n v="34.56"/>
    <n v="10.42"/>
    <n v="24.14"/>
    <n v="23.26"/>
    <x v="94"/>
    <n v="0.87999999999999901"/>
    <n v="1"/>
    <s v="OK"/>
    <s v="SRIKANT"/>
    <x v="29"/>
    <m/>
  </r>
  <r>
    <n v="140"/>
    <s v="45482OD34S61521"/>
    <x v="92"/>
    <x v="2082"/>
    <n v="312215"/>
    <n v="3590"/>
    <x v="3"/>
    <n v="54.72"/>
    <n v="17.239999999999998"/>
    <n v="37.480000000000004"/>
    <n v="36.5"/>
    <x v="94"/>
    <n v="0.98000000000000398"/>
    <n v="1"/>
    <s v="OK"/>
    <s v="SRIKANT"/>
    <x v="23"/>
    <m/>
  </r>
  <r>
    <n v="141"/>
    <s v="45482OD04Q67611"/>
    <x v="92"/>
    <x v="2083"/>
    <n v="312215"/>
    <n v="3591"/>
    <x v="10"/>
    <n v="55.14"/>
    <n v="17.739999999999998"/>
    <n v="37.400000000000006"/>
    <n v="35.659999999999997"/>
    <x v="94"/>
    <n v="1.7400000000000091"/>
    <n v="1"/>
    <s v="OK"/>
    <s v="SRIKANT"/>
    <x v="8"/>
    <m/>
  </r>
  <r>
    <n v="142"/>
    <s v="45482OD04Q41781"/>
    <x v="92"/>
    <x v="2084"/>
    <n v="312215"/>
    <n v="3592"/>
    <x v="7"/>
    <n v="54.42"/>
    <n v="17.239999999999998"/>
    <n v="37.180000000000007"/>
    <n v="36.6"/>
    <x v="94"/>
    <n v="0.5800000000000054"/>
    <n v="1"/>
    <s v="OK"/>
    <s v="SRIKANT"/>
    <x v="18"/>
    <m/>
  </r>
  <r>
    <n v="143"/>
    <s v="45482OD04Q41551"/>
    <x v="92"/>
    <x v="2085"/>
    <n v="312215"/>
    <n v="3606"/>
    <x v="2"/>
    <n v="54.02"/>
    <n v="17.62"/>
    <n v="36.400000000000006"/>
    <n v="35.119999999999997"/>
    <x v="94"/>
    <n v="1.2800000000000082"/>
    <n v="1"/>
    <s v="OK"/>
    <s v="SRIKANT"/>
    <x v="31"/>
    <m/>
  </r>
  <r>
    <n v="144"/>
    <s v="45482OD04Q41232"/>
    <x v="92"/>
    <x v="2086"/>
    <n v="312215"/>
    <n v="3641"/>
    <x v="6"/>
    <n v="55.3"/>
    <n v="17.32"/>
    <n v="37.979999999999997"/>
    <n v="37.58"/>
    <x v="94"/>
    <n v="0.39999999999999858"/>
    <n v="2"/>
    <s v="OK"/>
    <s v="SRIKANT"/>
    <x v="6"/>
    <m/>
  </r>
  <r>
    <n v="145"/>
    <s v="45482OD34S61392"/>
    <x v="92"/>
    <x v="2087"/>
    <n v="312215"/>
    <n v="3645"/>
    <x v="16"/>
    <n v="57.96"/>
    <n v="17.579999999999998"/>
    <n v="40.380000000000003"/>
    <n v="39.700000000000003"/>
    <x v="94"/>
    <n v="0.67999999999999972"/>
    <n v="2"/>
    <s v="OK"/>
    <s v="SRIKANT"/>
    <x v="13"/>
    <m/>
  </r>
  <r>
    <n v="146"/>
    <s v="45482OD34S26662"/>
    <x v="92"/>
    <x v="2088"/>
    <n v="312215"/>
    <n v="3652"/>
    <x v="14"/>
    <n v="53.86"/>
    <n v="17.48"/>
    <n v="36.379999999999995"/>
    <n v="35.86"/>
    <x v="94"/>
    <n v="0.51999999999999602"/>
    <n v="2"/>
    <s v="OK"/>
    <s v="SRIKANT"/>
    <x v="3"/>
    <m/>
  </r>
  <r>
    <n v="147"/>
    <s v="45482OD04Q41262"/>
    <x v="92"/>
    <x v="2089"/>
    <n v="312215"/>
    <n v="3667"/>
    <x v="0"/>
    <n v="54.34"/>
    <n v="17.46"/>
    <n v="36.880000000000003"/>
    <n v="36.56"/>
    <x v="95"/>
    <n v="0.32000000000000028"/>
    <n v="2"/>
    <s v="OK"/>
    <s v="SRIKANT"/>
    <x v="40"/>
    <m/>
  </r>
  <r>
    <n v="148"/>
    <s v="45482OD34S26152"/>
    <x v="92"/>
    <x v="2090"/>
    <n v="312215"/>
    <n v="3668"/>
    <x v="11"/>
    <n v="53.48"/>
    <n v="17.239999999999998"/>
    <n v="36.239999999999995"/>
    <n v="35.9"/>
    <x v="95"/>
    <n v="0.33999999999999631"/>
    <n v="2"/>
    <s v="OK"/>
    <s v="SRIKANT"/>
    <x v="26"/>
    <m/>
  </r>
  <r>
    <n v="149"/>
    <s v="45482OD04Q41392"/>
    <x v="92"/>
    <x v="2091"/>
    <n v="312215"/>
    <n v="3678"/>
    <x v="12"/>
    <n v="54.32"/>
    <n v="17.600000000000001"/>
    <n v="36.72"/>
    <n v="36.26"/>
    <x v="95"/>
    <n v="0.46000000000000085"/>
    <n v="2"/>
    <s v="OK"/>
    <s v="SRIKANT"/>
    <x v="11"/>
    <m/>
  </r>
  <r>
    <n v="150"/>
    <s v="45482OD04Q41181"/>
    <x v="92"/>
    <x v="2092"/>
    <n v="312215"/>
    <n v="3676"/>
    <x v="8"/>
    <n v="53.26"/>
    <n v="16.899999999999999"/>
    <n v="36.36"/>
    <n v="35.76"/>
    <x v="95"/>
    <n v="0.60000000000000142"/>
    <n v="1"/>
    <s v="OK"/>
    <s v="SRIKANT"/>
    <x v="5"/>
    <m/>
  </r>
  <r>
    <n v="151"/>
    <s v="45482OD04Q41282"/>
    <x v="92"/>
    <x v="2093"/>
    <n v="312215"/>
    <n v="3677"/>
    <x v="15"/>
    <n v="36.82"/>
    <n v="10.4"/>
    <n v="26.42"/>
    <n v="25.78"/>
    <x v="95"/>
    <n v="0.64000000000000057"/>
    <n v="2"/>
    <s v="OK"/>
    <s v="SRIKANT"/>
    <x v="22"/>
    <m/>
  </r>
  <r>
    <n v="152"/>
    <s v="45482OD04Q41701"/>
    <x v="92"/>
    <x v="2094"/>
    <n v="312215"/>
    <n v="3679"/>
    <x v="13"/>
    <n v="33.6"/>
    <n v="10.36"/>
    <n v="23.240000000000002"/>
    <n v="22.9"/>
    <x v="95"/>
    <n v="0.34000000000000341"/>
    <n v="1"/>
    <s v="OK"/>
    <s v="SRIKANT"/>
    <x v="29"/>
    <m/>
  </r>
  <r>
    <n v="153"/>
    <s v="45482OD34S61372"/>
    <x v="92"/>
    <x v="2095"/>
    <n v="312215"/>
    <n v="3684"/>
    <x v="9"/>
    <n v="58.06"/>
    <n v="17.62"/>
    <n v="40.44"/>
    <n v="39.78"/>
    <x v="95"/>
    <n v="0.65999999999999659"/>
    <n v="2"/>
    <s v="OK"/>
    <s v="SRIKANT"/>
    <x v="38"/>
    <m/>
  </r>
  <r>
    <n v="154"/>
    <s v="45482OD34S26681"/>
    <x v="92"/>
    <x v="2096"/>
    <n v="312215"/>
    <n v="3685"/>
    <x v="1"/>
    <n v="54.02"/>
    <n v="16.98"/>
    <n v="37.040000000000006"/>
    <n v="36.619999999999997"/>
    <x v="95"/>
    <n v="0.42000000000000881"/>
    <n v="1"/>
    <s v="OK"/>
    <s v="SRIKANT"/>
    <x v="28"/>
    <m/>
  </r>
  <r>
    <n v="155"/>
    <s v="45482OD34S61522"/>
    <x v="92"/>
    <x v="2097"/>
    <n v="312215"/>
    <n v="3687"/>
    <x v="3"/>
    <n v="56.5"/>
    <n v="17.100000000000001"/>
    <n v="39.4"/>
    <n v="38.700000000000003"/>
    <x v="95"/>
    <n v="0.69999999999999574"/>
    <n v="2"/>
    <s v="OK"/>
    <s v="SRIKANT"/>
    <x v="23"/>
    <m/>
  </r>
  <r>
    <n v="156"/>
    <s v="45482OD04Q41782"/>
    <x v="92"/>
    <x v="2098"/>
    <n v="312215"/>
    <n v="3688"/>
    <x v="7"/>
    <n v="54.86"/>
    <n v="17.18"/>
    <n v="37.68"/>
    <n v="37.26"/>
    <x v="95"/>
    <n v="0.42000000000000171"/>
    <n v="2"/>
    <s v="OK"/>
    <s v="SRIKANT"/>
    <x v="18"/>
    <m/>
  </r>
  <r>
    <n v="157"/>
    <s v="45482OD04Q41552"/>
    <x v="92"/>
    <x v="2099"/>
    <n v="312215"/>
    <n v="3692"/>
    <x v="2"/>
    <n v="53.98"/>
    <n v="17.62"/>
    <n v="36.36"/>
    <n v="35.479999999999997"/>
    <x v="95"/>
    <n v="0.88000000000000256"/>
    <n v="2"/>
    <s v="OK"/>
    <s v="SRIKANT"/>
    <x v="31"/>
    <m/>
  </r>
  <r>
    <n v="158"/>
    <s v="45482OD04Q41732"/>
    <x v="92"/>
    <x v="2100"/>
    <n v="312215"/>
    <n v="3689"/>
    <x v="17"/>
    <n v="35.700000000000003"/>
    <n v="10.38"/>
    <n v="25.32"/>
    <n v="24.88"/>
    <x v="95"/>
    <n v="0.44000000000000128"/>
    <n v="2"/>
    <s v="OK"/>
    <s v="SRIKANT"/>
    <x v="24"/>
    <m/>
  </r>
  <r>
    <n v="159"/>
    <s v="45482OD04Q67612"/>
    <x v="92"/>
    <x v="2101"/>
    <n v="312215"/>
    <n v="3691"/>
    <x v="10"/>
    <n v="54.9"/>
    <n v="17.7"/>
    <n v="37.200000000000003"/>
    <n v="36.72"/>
    <x v="95"/>
    <n v="0.48000000000000398"/>
    <n v="2"/>
    <s v="OK"/>
    <s v="SRIKANT"/>
    <x v="8"/>
    <m/>
  </r>
  <r>
    <n v="160"/>
    <s v="45483OD04Q41391"/>
    <x v="93"/>
    <x v="2102"/>
    <n v="312215"/>
    <n v="3726"/>
    <x v="12"/>
    <n v="56.64"/>
    <n v="17.559999999999999"/>
    <n v="39.08"/>
    <n v="38.56"/>
    <x v="95"/>
    <n v="0.51999999999999602"/>
    <n v="1"/>
    <s v="OK"/>
    <s v="SRIKANT"/>
    <x v="11"/>
    <m/>
  </r>
  <r>
    <n v="161"/>
    <s v="45483OD04Q41231"/>
    <x v="93"/>
    <x v="2103"/>
    <n v="312215"/>
    <n v="3752"/>
    <x v="6"/>
    <n v="55.34"/>
    <n v="17.34"/>
    <n v="38"/>
    <n v="37.54"/>
    <x v="95"/>
    <n v="0.46000000000000085"/>
    <n v="1"/>
    <s v="OK"/>
    <s v="SRIKANT"/>
    <x v="6"/>
    <m/>
  </r>
  <r>
    <n v="162"/>
    <s v="45483OD04Q41281"/>
    <x v="93"/>
    <x v="2104"/>
    <n v="312215"/>
    <n v="3754"/>
    <x v="15"/>
    <n v="34.6"/>
    <n v="10.42"/>
    <n v="24.18"/>
    <n v="23.7"/>
    <x v="95"/>
    <n v="0.48000000000000043"/>
    <n v="1"/>
    <s v="OK"/>
    <s v="SRIKANT"/>
    <x v="22"/>
    <m/>
  </r>
  <r>
    <n v="163"/>
    <s v="45483OD04Q41181"/>
    <x v="93"/>
    <x v="2105"/>
    <n v="312215"/>
    <n v="3755"/>
    <x v="8"/>
    <n v="54.94"/>
    <n v="16.98"/>
    <n v="37.959999999999994"/>
    <n v="37.96"/>
    <x v="95"/>
    <n v="0"/>
    <n v="1"/>
    <s v="OK"/>
    <s v="SRIKANT"/>
    <x v="5"/>
    <m/>
  </r>
  <r>
    <n v="164"/>
    <s v="45483OD34S61521"/>
    <x v="93"/>
    <x v="2106"/>
    <n v="312215"/>
    <n v="3757"/>
    <x v="3"/>
    <n v="53.44"/>
    <n v="17.079999999999998"/>
    <n v="36.36"/>
    <n v="36.36"/>
    <x v="95"/>
    <n v="0"/>
    <n v="1"/>
    <s v="OK"/>
    <s v="SRIKANT"/>
    <x v="23"/>
    <m/>
  </r>
  <r>
    <n v="165"/>
    <s v="45483OD34S61391"/>
    <x v="93"/>
    <x v="2107"/>
    <n v="312215"/>
    <n v="3758"/>
    <x v="16"/>
    <n v="54.8"/>
    <n v="17.5"/>
    <n v="37.299999999999997"/>
    <n v="36.520000000000003"/>
    <x v="95"/>
    <n v="0.77999999999999403"/>
    <n v="1"/>
    <s v="OK"/>
    <s v="SRIKANT"/>
    <x v="13"/>
    <m/>
  </r>
  <r>
    <n v="166"/>
    <s v="45483OD04Q41551"/>
    <x v="93"/>
    <x v="2108"/>
    <n v="312215"/>
    <n v="3763"/>
    <x v="2"/>
    <n v="54.52"/>
    <n v="17.600000000000001"/>
    <n v="36.92"/>
    <n v="35.68"/>
    <x v="95"/>
    <n v="1.240000000000002"/>
    <n v="1"/>
    <s v="OK"/>
    <s v="SRIKANT"/>
    <x v="31"/>
    <m/>
  </r>
  <r>
    <n v="167"/>
    <s v="45483OD04Q41781"/>
    <x v="93"/>
    <x v="2109"/>
    <n v="312215"/>
    <n v="3771"/>
    <x v="7"/>
    <n v="54.12"/>
    <n v="17.18"/>
    <n v="36.94"/>
    <n v="36.380000000000003"/>
    <x v="95"/>
    <n v="0.55999999999999517"/>
    <n v="1"/>
    <s v="OK"/>
    <s v="SRIKANT"/>
    <x v="7"/>
    <n v="189"/>
  </r>
  <r>
    <n v="168"/>
    <s v="45483OD04Q41701"/>
    <x v="93"/>
    <x v="2110"/>
    <n v="312215"/>
    <n v="3781"/>
    <x v="13"/>
    <n v="34.32"/>
    <n v="10.3"/>
    <n v="24.02"/>
    <n v="23.62"/>
    <x v="95"/>
    <n v="0.39999999999999858"/>
    <n v="1"/>
    <s v="OK"/>
    <s v="SRIKANT"/>
    <x v="12"/>
    <m/>
  </r>
  <r>
    <n v="169"/>
    <s v="45483OD04Q41731"/>
    <x v="93"/>
    <x v="2111"/>
    <n v="312215"/>
    <n v="3784"/>
    <x v="17"/>
    <n v="36.26"/>
    <n v="10.38"/>
    <n v="25.879999999999995"/>
    <n v="25.34"/>
    <x v="95"/>
    <n v="0.53999999999999559"/>
    <n v="1"/>
    <s v="OK"/>
    <s v="SRIKANT"/>
    <x v="24"/>
    <m/>
  </r>
  <r>
    <n v="170"/>
    <s v="45483OD34S26681"/>
    <x v="93"/>
    <x v="2112"/>
    <n v="312215"/>
    <n v="3794"/>
    <x v="1"/>
    <n v="55.1"/>
    <n v="16.940000000000001"/>
    <n v="38.159999999999997"/>
    <n v="37.64"/>
    <x v="95"/>
    <n v="0.51999999999999602"/>
    <n v="1"/>
    <s v="OK"/>
    <s v="SRIKANT"/>
    <x v="20"/>
    <n v="179"/>
  </r>
  <r>
    <n v="171"/>
    <s v="45483OD04Q41261"/>
    <x v="93"/>
    <x v="2113"/>
    <n v="312215"/>
    <n v="3798"/>
    <x v="0"/>
    <n v="55.02"/>
    <n v="17.36"/>
    <n v="37.660000000000004"/>
    <n v="37.1"/>
    <x v="95"/>
    <n v="0.56000000000000227"/>
    <n v="1"/>
    <s v="OK"/>
    <s v="SRIKANT"/>
    <x v="16"/>
    <m/>
  </r>
  <r>
    <n v="172"/>
    <s v="45483OD34S61371"/>
    <x v="93"/>
    <x v="2114"/>
    <n v="312215"/>
    <n v="3810"/>
    <x v="9"/>
    <n v="53.22"/>
    <n v="17.66"/>
    <n v="35.56"/>
    <n v="35.08"/>
    <x v="95"/>
    <n v="0.48000000000000398"/>
    <n v="1"/>
    <s v="OK"/>
    <s v="SRIKANT"/>
    <x v="40"/>
    <m/>
  </r>
  <r>
    <n v="173"/>
    <s v="45483OD34S26151"/>
    <x v="93"/>
    <x v="2115"/>
    <n v="312215"/>
    <n v="3813"/>
    <x v="11"/>
    <n v="56.62"/>
    <n v="17.2"/>
    <n v="39.42"/>
    <n v="38.78"/>
    <x v="95"/>
    <n v="0.64000000000000057"/>
    <n v="1"/>
    <s v="OK"/>
    <s v="SRIKANT"/>
    <x v="26"/>
    <m/>
  </r>
  <r>
    <n v="174"/>
    <s v="45483OD34S26661"/>
    <x v="93"/>
    <x v="2116"/>
    <n v="312215"/>
    <n v="3814"/>
    <x v="14"/>
    <n v="56.56"/>
    <n v="17.46"/>
    <n v="39.1"/>
    <n v="38.5"/>
    <x v="95"/>
    <n v="0.60000000000000142"/>
    <n v="1"/>
    <s v="OK"/>
    <s v="SRIKANT"/>
    <x v="41"/>
    <m/>
  </r>
  <r>
    <n v="175"/>
    <s v="45483OD04Q67611"/>
    <x v="93"/>
    <x v="2117"/>
    <n v="312215"/>
    <n v="3836"/>
    <x v="10"/>
    <n v="55.82"/>
    <n v="17.66"/>
    <n v="38.159999999999997"/>
    <n v="37.520000000000003"/>
    <x v="95"/>
    <n v="0.63999999999999346"/>
    <n v="1"/>
    <s v="OK"/>
    <s v="SRIKANT"/>
    <x v="8"/>
    <m/>
  </r>
  <r>
    <n v="176"/>
    <s v="45483OD04Q41392"/>
    <x v="93"/>
    <x v="2118"/>
    <n v="312215"/>
    <n v="3840"/>
    <x v="12"/>
    <n v="55.78"/>
    <n v="17.559999999999999"/>
    <n v="38.22"/>
    <n v="37.46"/>
    <x v="95"/>
    <n v="0.75999999999999801"/>
    <n v="2"/>
    <s v="OK"/>
    <s v="SRIKANT"/>
    <x v="11"/>
    <m/>
  </r>
  <r>
    <n v="177"/>
    <s v="45483OD04Q41232"/>
    <x v="93"/>
    <x v="2119"/>
    <n v="312215"/>
    <n v="3850"/>
    <x v="6"/>
    <n v="53.14"/>
    <n v="17.28"/>
    <n v="35.86"/>
    <n v="35.5"/>
    <x v="95"/>
    <n v="0.35999999999999943"/>
    <n v="2"/>
    <s v="OK"/>
    <s v="SRIKANT"/>
    <x v="6"/>
    <m/>
  </r>
  <r>
    <n v="178"/>
    <s v="45483OD04Q41282"/>
    <x v="93"/>
    <x v="2120"/>
    <n v="312215"/>
    <n v="3865"/>
    <x v="15"/>
    <n v="34.32"/>
    <n v="10.38"/>
    <n v="23.939999999999998"/>
    <n v="23.34"/>
    <x v="95"/>
    <n v="0.59999999999999787"/>
    <n v="2"/>
    <s v="OK"/>
    <s v="SRIKANT"/>
    <x v="22"/>
    <m/>
  </r>
  <r>
    <n v="179"/>
    <s v="45483OD34S61392"/>
    <x v="93"/>
    <x v="2121"/>
    <n v="312215"/>
    <n v="3866"/>
    <x v="16"/>
    <n v="54.06"/>
    <n v="17.48"/>
    <n v="36.58"/>
    <n v="36.4"/>
    <x v="96"/>
    <n v="0.17999999999999972"/>
    <n v="2"/>
    <s v="OK"/>
    <s v="SRIKANT"/>
    <x v="13"/>
    <m/>
  </r>
  <r>
    <n v="180"/>
    <s v="45483OD34S61522"/>
    <x v="93"/>
    <x v="2122"/>
    <n v="312215"/>
    <n v="3870"/>
    <x v="3"/>
    <n v="52.16"/>
    <n v="17.02"/>
    <n v="35.14"/>
    <n v="34.86"/>
    <x v="97"/>
    <n v="0.28000000000000114"/>
    <n v="2"/>
    <s v="OK"/>
    <s v="SRIKANT"/>
    <x v="23"/>
    <m/>
  </r>
  <r>
    <n v="181"/>
    <s v="45483OD04Q41552"/>
    <x v="93"/>
    <x v="2123"/>
    <n v="312215"/>
    <n v="3869"/>
    <x v="2"/>
    <n v="56.54"/>
    <n v="17.579999999999998"/>
    <n v="38.96"/>
    <n v="38.22"/>
    <x v="95"/>
    <n v="0.74000000000000199"/>
    <n v="2"/>
    <s v="OK"/>
    <s v="SRIKANT"/>
    <x v="31"/>
    <m/>
  </r>
  <r>
    <n v="182"/>
    <s v="45483OD04Q41182"/>
    <x v="93"/>
    <x v="2124"/>
    <n v="312215"/>
    <n v="3875"/>
    <x v="8"/>
    <n v="55.98"/>
    <n v="16.86"/>
    <n v="39.119999999999997"/>
    <n v="38.6"/>
    <x v="98"/>
    <n v="0.51999999999999602"/>
    <n v="2"/>
    <s v="OK"/>
    <s v="SRIKANT"/>
    <x v="5"/>
    <m/>
  </r>
  <r>
    <n v="183"/>
    <s v="45483OD04Q41782"/>
    <x v="93"/>
    <x v="2125"/>
    <n v="312215"/>
    <n v="3881"/>
    <x v="7"/>
    <n v="55.08"/>
    <n v="17.3"/>
    <n v="37.78"/>
    <n v="37.04"/>
    <x v="98"/>
    <n v="0.74000000000000199"/>
    <n v="2"/>
    <s v="OK"/>
    <s v="SRIKANT"/>
    <x v="7"/>
    <m/>
  </r>
  <r>
    <n v="184"/>
    <s v="45483OD04Q41702"/>
    <x v="93"/>
    <x v="2126"/>
    <n v="312215"/>
    <n v="3893"/>
    <x v="13"/>
    <n v="33.880000000000003"/>
    <n v="10.34"/>
    <n v="23.540000000000003"/>
    <n v="22.8"/>
    <x v="98"/>
    <n v="0.74000000000000199"/>
    <n v="2"/>
    <s v="OK"/>
    <s v="SRIKANT"/>
    <x v="12"/>
    <m/>
  </r>
  <r>
    <n v="185"/>
    <s v="45483OD04Q41262"/>
    <x v="93"/>
    <x v="2127"/>
    <n v="312215"/>
    <n v="3899"/>
    <x v="0"/>
    <n v="54.26"/>
    <n v="17.36"/>
    <n v="36.9"/>
    <n v="36.26"/>
    <x v="98"/>
    <n v="0.64000000000000057"/>
    <n v="2"/>
    <s v="OK"/>
    <s v="SRIKANT"/>
    <x v="16"/>
    <m/>
  </r>
  <r>
    <n v="186"/>
    <s v="45483OD34S61372"/>
    <x v="93"/>
    <x v="2128"/>
    <n v="312215"/>
    <n v="3902"/>
    <x v="9"/>
    <n v="54.5"/>
    <n v="17.559999999999999"/>
    <n v="36.94"/>
    <n v="36.04"/>
    <x v="98"/>
    <n v="0.89999999999999858"/>
    <n v="2"/>
    <s v="OK"/>
    <s v="SRIKANT"/>
    <x v="40"/>
    <m/>
  </r>
  <r>
    <n v="187"/>
    <s v="45483OD04Q41732"/>
    <x v="93"/>
    <x v="2129"/>
    <n v="312215"/>
    <n v="3880"/>
    <x v="17"/>
    <n v="34.380000000000003"/>
    <n v="10.36"/>
    <n v="24.020000000000003"/>
    <n v="23.14"/>
    <x v="98"/>
    <n v="0.88000000000000256"/>
    <n v="2"/>
    <s v="OK"/>
    <s v="SRIKANT"/>
    <x v="24"/>
    <m/>
  </r>
  <r>
    <n v="188"/>
    <s v="45484OD04Q41261"/>
    <x v="94"/>
    <x v="2130"/>
    <n v="312215"/>
    <n v="3921"/>
    <x v="0"/>
    <n v="55.94"/>
    <n v="17.34"/>
    <n v="38.599999999999994"/>
    <n v="38"/>
    <x v="98"/>
    <n v="0.59999999999999432"/>
    <n v="1"/>
    <s v="OK"/>
    <s v="SRIKANT"/>
    <x v="16"/>
    <n v="234"/>
  </r>
  <r>
    <n v="189"/>
    <s v="45484OD04Q41701"/>
    <x v="94"/>
    <x v="2131"/>
    <n v="312215"/>
    <n v="3943"/>
    <x v="13"/>
    <n v="34.520000000000003"/>
    <n v="10.34"/>
    <n v="24.180000000000003"/>
    <n v="23.76"/>
    <x v="98"/>
    <n v="0.42000000000000171"/>
    <n v="1"/>
    <s v="OK"/>
    <s v="SRIKANT"/>
    <x v="29"/>
    <m/>
  </r>
  <r>
    <n v="190"/>
    <s v="45484OD04Q41391"/>
    <x v="94"/>
    <x v="2132"/>
    <n v="312215"/>
    <n v="3950"/>
    <x v="12"/>
    <n v="56.44"/>
    <n v="17.559999999999999"/>
    <n v="38.879999999999995"/>
    <n v="38.06"/>
    <x v="98"/>
    <n v="0.81999999999999318"/>
    <n v="1"/>
    <s v="OK"/>
    <s v="SRIKANT"/>
    <x v="11"/>
    <m/>
  </r>
  <r>
    <n v="191"/>
    <s v="45484OD34S61371"/>
    <x v="94"/>
    <x v="2133"/>
    <n v="312215"/>
    <n v="3963"/>
    <x v="9"/>
    <n v="56.02"/>
    <n v="17.5"/>
    <n v="38.520000000000003"/>
    <n v="37.92"/>
    <x v="98"/>
    <n v="0.60000000000000142"/>
    <n v="1"/>
    <s v="OK"/>
    <s v="SRIKANT"/>
    <x v="2"/>
    <n v="225"/>
  </r>
  <r>
    <n v="192"/>
    <s v="45484OD04Q41781"/>
    <x v="94"/>
    <x v="2134"/>
    <n v="312215"/>
    <n v="3966"/>
    <x v="7"/>
    <n v="56.28"/>
    <n v="17.28"/>
    <n v="39"/>
    <n v="38.299999999999997"/>
    <x v="98"/>
    <n v="0.70000000000000284"/>
    <n v="1"/>
    <s v="OK"/>
    <s v="SRIKANT"/>
    <x v="18"/>
    <m/>
  </r>
  <r>
    <n v="193"/>
    <s v="45484OD34S26151"/>
    <x v="94"/>
    <x v="2135"/>
    <n v="312215"/>
    <n v="3962"/>
    <x v="11"/>
    <n v="54.3"/>
    <n v="17.18"/>
    <n v="37.119999999999997"/>
    <n v="36.68"/>
    <x v="98"/>
    <n v="0.43999999999999773"/>
    <n v="1"/>
    <s v="OK"/>
    <s v="SRIKANT"/>
    <x v="26"/>
    <m/>
  </r>
  <r>
    <n v="194"/>
    <s v="45484OD04Q67611"/>
    <x v="94"/>
    <x v="2136"/>
    <n v="312215"/>
    <n v="3970"/>
    <x v="10"/>
    <n v="55.96"/>
    <n v="17.68"/>
    <n v="38.28"/>
    <n v="37.5"/>
    <x v="98"/>
    <n v="0.78000000000000114"/>
    <n v="1"/>
    <s v="OK"/>
    <s v="SRIKANT"/>
    <x v="8"/>
    <m/>
  </r>
  <r>
    <n v="195"/>
    <s v="45484OD34S61521"/>
    <x v="94"/>
    <x v="2137"/>
    <n v="312215"/>
    <n v="3992"/>
    <x v="3"/>
    <n v="55.1"/>
    <n v="16.98"/>
    <n v="38.120000000000005"/>
    <n v="37.700000000000003"/>
    <x v="98"/>
    <n v="0.42000000000000171"/>
    <n v="1"/>
    <s v="OK"/>
    <s v="SRIKANT"/>
    <x v="23"/>
    <m/>
  </r>
  <r>
    <n v="196"/>
    <s v="45484OD04Q41231"/>
    <x v="94"/>
    <x v="2138"/>
    <n v="312215"/>
    <n v="3995"/>
    <x v="6"/>
    <n v="54.82"/>
    <n v="17.22"/>
    <n v="37.6"/>
    <n v="37.22"/>
    <x v="98"/>
    <n v="0.38000000000000256"/>
    <n v="1"/>
    <s v="OK"/>
    <s v="SRIKANT"/>
    <x v="6"/>
    <m/>
  </r>
  <r>
    <n v="197"/>
    <s v="45484OD04Q67881"/>
    <x v="94"/>
    <x v="2139"/>
    <n v="312215"/>
    <n v="3990"/>
    <x v="5"/>
    <n v="54.1"/>
    <n v="17.440000000000001"/>
    <n v="36.659999999999997"/>
    <n v="35.96"/>
    <x v="99"/>
    <n v="0.69999999999999574"/>
    <n v="1"/>
    <s v="OK"/>
    <s v="SRIKANT"/>
    <x v="20"/>
    <m/>
  </r>
  <r>
    <n v="198"/>
    <s v="45484OD34S26661"/>
    <x v="94"/>
    <x v="2140"/>
    <n v="312215"/>
    <n v="3993"/>
    <x v="14"/>
    <n v="53.12"/>
    <n v="17.48"/>
    <n v="35.64"/>
    <n v="35.1"/>
    <x v="98"/>
    <n v="0.53999999999999915"/>
    <n v="1"/>
    <s v="OK"/>
    <s v="SRIKANT"/>
    <x v="41"/>
    <n v="140"/>
  </r>
  <r>
    <n v="199"/>
    <s v="45484OD04Q41262"/>
    <x v="94"/>
    <x v="2141"/>
    <n v="312215"/>
    <n v="4033"/>
    <x v="0"/>
    <n v="57.56"/>
    <n v="17.5"/>
    <n v="40.06"/>
    <n v="39.46"/>
    <x v="99"/>
    <n v="0.60000000000000142"/>
    <n v="2"/>
    <s v="OK"/>
    <s v="SRIKANT"/>
    <x v="16"/>
    <m/>
  </r>
  <r>
    <n v="200"/>
    <s v="45484OD04Q41551"/>
    <x v="94"/>
    <x v="2142"/>
    <n v="312215"/>
    <n v="4041"/>
    <x v="2"/>
    <n v="51.36"/>
    <n v="17.66"/>
    <n v="33.700000000000003"/>
    <n v="33.04"/>
    <x v="98"/>
    <n v="0.66000000000000369"/>
    <n v="1"/>
    <s v="OK"/>
    <s v="SRIKANT"/>
    <x v="31"/>
    <n v="199"/>
  </r>
  <r>
    <n v="201"/>
    <s v="45484OD34S26681"/>
    <x v="94"/>
    <x v="2143"/>
    <n v="312215"/>
    <n v="4046"/>
    <x v="1"/>
    <n v="54.88"/>
    <n v="17.04"/>
    <n v="37.840000000000003"/>
    <n v="37.22"/>
    <x v="99"/>
    <n v="0.62000000000000455"/>
    <n v="1"/>
    <s v="OK"/>
    <s v="SRIKANT"/>
    <x v="40"/>
    <m/>
  </r>
  <r>
    <n v="202"/>
    <s v="45484OD34S65081"/>
    <x v="94"/>
    <x v="2144"/>
    <n v="312215"/>
    <n v="4048"/>
    <x v="20"/>
    <n v="55.98"/>
    <n v="17.34"/>
    <n v="38.64"/>
    <n v="38"/>
    <x v="99"/>
    <n v="0.64000000000000057"/>
    <n v="1"/>
    <s v="OK"/>
    <s v="SRIKANT"/>
    <x v="5"/>
    <m/>
  </r>
  <r>
    <n v="203"/>
    <s v="45484OD04Q41702"/>
    <x v="94"/>
    <x v="2145"/>
    <n v="312215"/>
    <n v="4040"/>
    <x v="13"/>
    <n v="34.08"/>
    <n v="10.24"/>
    <n v="23.839999999999996"/>
    <n v="23.52"/>
    <x v="99"/>
    <n v="0.31999999999999673"/>
    <n v="2"/>
    <s v="OK"/>
    <s v="SRIKANT"/>
    <x v="29"/>
    <m/>
  </r>
  <r>
    <n v="204"/>
    <s v="45484OD04Q41281"/>
    <x v="94"/>
    <x v="2146"/>
    <n v="312215"/>
    <n v="4031"/>
    <x v="15"/>
    <n v="34.1"/>
    <n v="10.36"/>
    <n v="23.740000000000002"/>
    <n v="23.4"/>
    <x v="99"/>
    <n v="0.34000000000000341"/>
    <n v="1"/>
    <s v="OK"/>
    <s v="SRIKANT"/>
    <x v="12"/>
    <m/>
  </r>
  <r>
    <n v="205"/>
    <s v="45485OD04Q41391"/>
    <x v="95"/>
    <x v="2147"/>
    <n v="312215"/>
    <n v="4056"/>
    <x v="12"/>
    <n v="54.02"/>
    <n v="17.559999999999999"/>
    <n v="36.460000000000008"/>
    <n v="35.46"/>
    <x v="99"/>
    <n v="1.0000000000000071"/>
    <n v="1"/>
    <s v="OK"/>
    <s v="SRIKANT"/>
    <x v="11"/>
    <m/>
  </r>
  <r>
    <n v="206"/>
    <s v="45485OD34S61371"/>
    <x v="95"/>
    <x v="2148"/>
    <n v="312215"/>
    <n v="4057"/>
    <x v="9"/>
    <n v="56.2"/>
    <n v="17.66"/>
    <n v="38.540000000000006"/>
    <n v="38.020000000000003"/>
    <x v="99"/>
    <n v="0.52000000000000313"/>
    <n v="1"/>
    <s v="OK"/>
    <s v="SRIKANT"/>
    <x v="2"/>
    <m/>
  </r>
  <r>
    <n v="207"/>
    <s v="45485OD04Q67611"/>
    <x v="95"/>
    <x v="2149"/>
    <n v="312215"/>
    <n v="4059"/>
    <x v="10"/>
    <n v="51.38"/>
    <n v="17.64"/>
    <n v="33.74"/>
    <n v="33.1"/>
    <x v="99"/>
    <n v="0.64000000000000057"/>
    <n v="1"/>
    <s v="OK"/>
    <s v="SRIKANT"/>
    <x v="8"/>
    <n v="255"/>
  </r>
  <r>
    <n v="208"/>
    <s v="45485OD34S26151"/>
    <x v="95"/>
    <x v="2150"/>
    <n v="312215"/>
    <n v="4058"/>
    <x v="11"/>
    <n v="50.72"/>
    <n v="17.12"/>
    <n v="33.599999999999994"/>
    <n v="33.020000000000003"/>
    <x v="99"/>
    <n v="0.57999999999999119"/>
    <n v="1"/>
    <s v="OK"/>
    <s v="SRIKANT"/>
    <x v="26"/>
    <m/>
  </r>
  <r>
    <n v="209"/>
    <s v="45485OD34S26271"/>
    <x v="95"/>
    <x v="2151"/>
    <n v="312215"/>
    <n v="4054"/>
    <x v="18"/>
    <n v="52.68"/>
    <n v="17.059999999999999"/>
    <n v="35.620000000000005"/>
    <n v="33.04"/>
    <x v="99"/>
    <n v="2.5800000000000054"/>
    <n v="1"/>
    <s v="OK"/>
    <s v="SRIKANT"/>
    <x v="38"/>
    <m/>
  </r>
  <r>
    <n v="210"/>
    <s v="45485OD34S65081"/>
    <x v="95"/>
    <x v="2152"/>
    <n v="312215"/>
    <n v="4063"/>
    <x v="20"/>
    <n v="50.2"/>
    <n v="17.34"/>
    <n v="32.86"/>
    <n v="32.659999999999997"/>
    <x v="99"/>
    <n v="0.20000000000000284"/>
    <n v="1"/>
    <s v="OK"/>
    <s v="SRIKANT"/>
    <x v="5"/>
    <m/>
  </r>
  <r>
    <n v="211"/>
    <s v="45485OD04Q41551"/>
    <x v="95"/>
    <x v="2153"/>
    <n v="312215"/>
    <n v="4065"/>
    <x v="2"/>
    <n v="49.12"/>
    <n v="17.62"/>
    <n v="31.499999999999996"/>
    <n v="31.16"/>
    <x v="99"/>
    <n v="0.33999999999999631"/>
    <n v="1"/>
    <s v="OK"/>
    <s v="SRIKANT"/>
    <x v="31"/>
    <m/>
  </r>
  <r>
    <n v="212"/>
    <s v="45485OD34S26681"/>
    <x v="95"/>
    <x v="2154"/>
    <n v="312215"/>
    <n v="4067"/>
    <x v="1"/>
    <n v="49.36"/>
    <n v="17.04"/>
    <n v="32.32"/>
    <n v="32.06"/>
    <x v="99"/>
    <n v="0.25999999999999801"/>
    <n v="1"/>
    <s v="OK"/>
    <s v="SRIKANT"/>
    <x v="40"/>
    <m/>
  </r>
  <r>
    <n v="213"/>
    <s v="45485OD04Q41731"/>
    <x v="95"/>
    <x v="2155"/>
    <n v="312215"/>
    <n v="4069"/>
    <x v="17"/>
    <n v="33.840000000000003"/>
    <n v="10.34"/>
    <n v="23.500000000000004"/>
    <n v="23.28"/>
    <x v="99"/>
    <n v="0.22000000000000242"/>
    <n v="1"/>
    <s v="OK"/>
    <s v="SRIKANT"/>
    <x v="24"/>
    <m/>
  </r>
  <r>
    <n v="214"/>
    <s v="45485OD04Q41392"/>
    <x v="95"/>
    <x v="2156"/>
    <n v="312215"/>
    <n v="4072"/>
    <x v="12"/>
    <n v="53.66"/>
    <n v="17.5"/>
    <n v="36.159999999999997"/>
    <n v="35.76"/>
    <x v="99"/>
    <n v="0.39999999999999858"/>
    <n v="2"/>
    <s v="OK"/>
    <s v="SRIKANT"/>
    <x v="11"/>
    <m/>
  </r>
  <r>
    <n v="215"/>
    <s v="45485OD34S26272"/>
    <x v="95"/>
    <x v="2157"/>
    <n v="312215"/>
    <n v="4089"/>
    <x v="18"/>
    <n v="56.78"/>
    <n v="17.16"/>
    <n v="39.620000000000005"/>
    <n v="39.32"/>
    <x v="99"/>
    <n v="0.30000000000000426"/>
    <n v="2"/>
    <s v="OK"/>
    <s v="SRIKANT"/>
    <x v="2"/>
    <m/>
  </r>
  <r>
    <n v="216"/>
    <s v="45485OD04Q41231"/>
    <x v="95"/>
    <x v="2158"/>
    <n v="312215"/>
    <n v="4090"/>
    <x v="6"/>
    <n v="54.98"/>
    <n v="17.2"/>
    <n v="37.78"/>
    <n v="37.299999999999997"/>
    <x v="99"/>
    <n v="0.48000000000000398"/>
    <n v="1"/>
    <s v="OK"/>
    <s v="SRIKANT"/>
    <x v="6"/>
    <m/>
  </r>
  <r>
    <n v="217"/>
    <s v="45485OD34S26152"/>
    <x v="95"/>
    <x v="2159"/>
    <n v="312215"/>
    <n v="4094"/>
    <x v="11"/>
    <n v="54.52"/>
    <n v="17.100000000000001"/>
    <n v="37.42"/>
    <n v="37.020000000000003"/>
    <x v="99"/>
    <n v="0.39999999999999858"/>
    <n v="2"/>
    <s v="OK"/>
    <s v="SRIKANT"/>
    <x v="26"/>
    <m/>
  </r>
  <r>
    <n v="218"/>
    <s v="45485OD04Q41781"/>
    <x v="95"/>
    <x v="2160"/>
    <n v="312215"/>
    <n v="4097"/>
    <x v="7"/>
    <n v="51.9"/>
    <n v="17.260000000000002"/>
    <n v="34.64"/>
    <n v="34.119999999999997"/>
    <x v="99"/>
    <n v="0.52000000000000313"/>
    <n v="1"/>
    <s v="OK"/>
    <s v="SRIKANT"/>
    <x v="7"/>
    <m/>
  </r>
  <r>
    <n v="219"/>
    <s v="45485OD04Q41701"/>
    <x v="95"/>
    <x v="2161"/>
    <n v="312215"/>
    <n v="4101"/>
    <x v="13"/>
    <n v="34.14"/>
    <n v="10.28"/>
    <n v="23.86"/>
    <n v="23.26"/>
    <x v="99"/>
    <n v="0.59999999999999787"/>
    <n v="1"/>
    <s v="OK"/>
    <s v="SRIKANT"/>
    <x v="29"/>
    <n v="140"/>
  </r>
  <r>
    <n v="220"/>
    <s v="45485OD34S26661"/>
    <x v="95"/>
    <x v="2162"/>
    <n v="312215"/>
    <n v="4100"/>
    <x v="14"/>
    <n v="54.92"/>
    <n v="17.440000000000001"/>
    <n v="37.480000000000004"/>
    <n v="36.96"/>
    <x v="99"/>
    <n v="0.52000000000000313"/>
    <n v="1"/>
    <s v="OK"/>
    <s v="SRIKANT"/>
    <x v="41"/>
    <m/>
  </r>
  <r>
    <n v="221"/>
    <s v="45485OD04Q41261"/>
    <x v="95"/>
    <x v="2163"/>
    <n v="312215"/>
    <n v="4110"/>
    <x v="0"/>
    <n v="56.08"/>
    <n v="17.5"/>
    <n v="38.58"/>
    <n v="36.979999999999997"/>
    <x v="99"/>
    <n v="1.6000000000000014"/>
    <n v="1"/>
    <s v="OK"/>
    <s v="SRIKANT"/>
    <x v="38"/>
    <m/>
  </r>
  <r>
    <n v="222"/>
    <s v="45485OD04Q67612"/>
    <x v="95"/>
    <x v="2164"/>
    <n v="312215"/>
    <n v="4126"/>
    <x v="10"/>
    <n v="55.44"/>
    <n v="17.8"/>
    <n v="37.64"/>
    <n v="36.68"/>
    <x v="99"/>
    <n v="0.96000000000000085"/>
    <n v="2"/>
    <s v="OK"/>
    <s v="SRIKANT"/>
    <x v="8"/>
    <m/>
  </r>
  <r>
    <n v="223"/>
    <s v="45485OD34S65082"/>
    <x v="95"/>
    <x v="2165"/>
    <n v="312215"/>
    <n v="4134"/>
    <x v="20"/>
    <n v="55.1"/>
    <n v="17.32"/>
    <n v="37.78"/>
    <n v="37.159999999999997"/>
    <x v="99"/>
    <n v="0.62000000000000455"/>
    <n v="2"/>
    <s v="OK"/>
    <s v="SRIKANT"/>
    <x v="5"/>
    <m/>
  </r>
  <r>
    <n v="224"/>
    <s v="45485OD34S61521"/>
    <x v="95"/>
    <x v="2166"/>
    <n v="312215"/>
    <n v="4131"/>
    <x v="3"/>
    <n v="54.28"/>
    <n v="16.940000000000001"/>
    <n v="37.340000000000003"/>
    <n v="36.74"/>
    <x v="99"/>
    <n v="0.60000000000000142"/>
    <n v="1"/>
    <s v="OK"/>
    <s v="SRIKANT"/>
    <x v="3"/>
    <m/>
  </r>
  <r>
    <n v="225"/>
    <s v="45485OD04Q41552"/>
    <x v="95"/>
    <x v="2167"/>
    <n v="312215"/>
    <n v="4135"/>
    <x v="2"/>
    <n v="51.86"/>
    <n v="17.62"/>
    <n v="34.239999999999995"/>
    <n v="33.520000000000003"/>
    <x v="99"/>
    <n v="0.71999999999999176"/>
    <n v="2"/>
    <s v="OK"/>
    <s v="SRIKANT"/>
    <x v="31"/>
    <m/>
  </r>
  <r>
    <n v="226"/>
    <s v="45485OD34S26682"/>
    <x v="95"/>
    <x v="2168"/>
    <n v="312215"/>
    <n v="4145"/>
    <x v="1"/>
    <n v="56.3"/>
    <n v="17.100000000000001"/>
    <n v="39.199999999999996"/>
    <n v="38.68"/>
    <x v="99"/>
    <n v="0.51999999999999602"/>
    <n v="2"/>
    <s v="OK"/>
    <s v="SRIKANT"/>
    <x v="40"/>
    <m/>
  </r>
  <r>
    <n v="227"/>
    <s v="45485OD04Q41732"/>
    <x v="95"/>
    <x v="2169"/>
    <n v="312215"/>
    <n v="4160"/>
    <x v="17"/>
    <n v="33.08"/>
    <n v="10.34"/>
    <n v="22.74"/>
    <n v="22.26"/>
    <x v="99"/>
    <n v="0.47999999999999687"/>
    <n v="2"/>
    <s v="OK"/>
    <s v="SRIKANT"/>
    <x v="24"/>
    <m/>
  </r>
  <r>
    <n v="228"/>
    <s v="45485OD34S61372"/>
    <x v="95"/>
    <x v="2170"/>
    <n v="312215"/>
    <n v="4150"/>
    <x v="9"/>
    <n v="55.28"/>
    <n v="17.64"/>
    <n v="37.64"/>
    <n v="36.979999999999997"/>
    <x v="100"/>
    <n v="0.66000000000000369"/>
    <n v="2"/>
    <s v="OK"/>
    <s v="SRIKANT"/>
    <x v="20"/>
    <m/>
  </r>
  <r>
    <n v="229"/>
    <s v="45485OD04Q41393"/>
    <x v="95"/>
    <x v="2171"/>
    <n v="312215"/>
    <n v="4156"/>
    <x v="12"/>
    <n v="53.14"/>
    <n v="17.54"/>
    <n v="35.6"/>
    <n v="35.08"/>
    <x v="100"/>
    <n v="0.52000000000000313"/>
    <n v="3"/>
    <s v="OK"/>
    <s v="SRIKANT"/>
    <x v="11"/>
    <m/>
  </r>
  <r>
    <n v="230"/>
    <s v="45485OD04Q41232"/>
    <x v="95"/>
    <x v="2172"/>
    <n v="312215"/>
    <n v="4183"/>
    <x v="6"/>
    <n v="55.74"/>
    <n v="17.239999999999998"/>
    <n v="38.5"/>
    <n v="37.659999999999997"/>
    <x v="100"/>
    <n v="0.84000000000000341"/>
    <n v="2"/>
    <s v="OK"/>
    <s v="SRIKANT"/>
    <x v="6"/>
    <m/>
  </r>
  <r>
    <n v="231"/>
    <s v="45485OD34S26273"/>
    <x v="95"/>
    <x v="2173"/>
    <n v="312215"/>
    <n v="4182"/>
    <x v="18"/>
    <n v="51.9"/>
    <n v="17.100000000000001"/>
    <n v="34.799999999999997"/>
    <n v="34.42"/>
    <x v="100"/>
    <n v="0.37999999999999545"/>
    <n v="3"/>
    <s v="OK"/>
    <s v="SRIKANT"/>
    <x v="2"/>
    <m/>
  </r>
  <r>
    <n v="232"/>
    <s v="45485OD34S26153"/>
    <x v="95"/>
    <x v="2174"/>
    <n v="312215"/>
    <n v="4184"/>
    <x v="11"/>
    <n v="54.06"/>
    <n v="17.100000000000001"/>
    <n v="36.96"/>
    <n v="36.04"/>
    <x v="100"/>
    <n v="0.92000000000000171"/>
    <n v="3"/>
    <s v="OK"/>
    <s v="SRIKANT"/>
    <x v="26"/>
    <m/>
  </r>
  <r>
    <n v="233"/>
    <s v="45486OD34S65081"/>
    <x v="96"/>
    <x v="2175"/>
    <n v="312215"/>
    <n v="4192"/>
    <x v="20"/>
    <n v="53.42"/>
    <n v="17.34"/>
    <n v="36.08"/>
    <n v="35.74"/>
    <x v="100"/>
    <n v="0.33999999999999631"/>
    <n v="1"/>
    <s v="OK"/>
    <s v="SRIKANT"/>
    <x v="5"/>
    <m/>
  </r>
  <r>
    <n v="234"/>
    <s v="45486OD04Q41391"/>
    <x v="96"/>
    <x v="2176"/>
    <n v="312215"/>
    <n v="4194"/>
    <x v="12"/>
    <n v="55"/>
    <n v="17.48"/>
    <n v="37.519999999999996"/>
    <n v="37.200000000000003"/>
    <x v="100"/>
    <n v="0.31999999999999318"/>
    <n v="1"/>
    <s v="OK"/>
    <s v="SRIKANT"/>
    <x v="11"/>
    <m/>
  </r>
  <r>
    <n v="235"/>
    <s v="45486OD34S61521"/>
    <x v="96"/>
    <x v="2177"/>
    <n v="312215"/>
    <n v="4206"/>
    <x v="3"/>
    <n v="57.02"/>
    <n v="16.940000000000001"/>
    <n v="40.08"/>
    <n v="39.28"/>
    <x v="100"/>
    <n v="0.79999999999999716"/>
    <n v="1"/>
    <s v="OK"/>
    <s v="SRIKANT"/>
    <x v="3"/>
    <m/>
  </r>
  <r>
    <n v="236"/>
    <s v="45486OD04Q41731"/>
    <x v="96"/>
    <x v="2178"/>
    <n v="312215"/>
    <n v="4223"/>
    <x v="17"/>
    <n v="34.159999999999997"/>
    <n v="10.34"/>
    <n v="23.819999999999997"/>
    <n v="23.46"/>
    <x v="100"/>
    <n v="0.35999999999999588"/>
    <n v="1"/>
    <s v="OK"/>
    <s v="SRIKANT"/>
    <x v="24"/>
    <m/>
  </r>
  <r>
    <n v="237"/>
    <s v="45486OD34S26681"/>
    <x v="96"/>
    <x v="2179"/>
    <n v="312215"/>
    <n v="4235"/>
    <x v="1"/>
    <n v="50.02"/>
    <n v="17.02"/>
    <n v="33"/>
    <n v="32.520000000000003"/>
    <x v="100"/>
    <n v="0.47999999999999687"/>
    <n v="1"/>
    <s v="OK"/>
    <s v="SRIKANT"/>
    <x v="40"/>
    <m/>
  </r>
  <r>
    <n v="238"/>
    <s v="45486OD04Q41701"/>
    <x v="96"/>
    <x v="2180"/>
    <n v="312215"/>
    <n v="4244"/>
    <x v="13"/>
    <n v="34.700000000000003"/>
    <n v="10.5"/>
    <n v="24.200000000000003"/>
    <n v="23.94"/>
    <x v="100"/>
    <n v="0.26000000000000156"/>
    <n v="1"/>
    <s v="OK"/>
    <s v="SRIKANT"/>
    <x v="29"/>
    <m/>
  </r>
  <r>
    <n v="239"/>
    <s v="45486OD34S26661"/>
    <x v="96"/>
    <x v="2181"/>
    <n v="312215"/>
    <n v="4249"/>
    <x v="14"/>
    <n v="56.58"/>
    <n v="17.62"/>
    <n v="38.959999999999994"/>
    <n v="38.42"/>
    <x v="100"/>
    <n v="0.53999999999999204"/>
    <n v="1"/>
    <s v="OK"/>
    <s v="SRIKANT"/>
    <x v="41"/>
    <m/>
  </r>
  <r>
    <n v="240"/>
    <s v="45486OD34S61371"/>
    <x v="96"/>
    <x v="2182"/>
    <n v="312215"/>
    <n v="4250"/>
    <x v="9"/>
    <n v="57.42"/>
    <n v="17.66"/>
    <n v="39.760000000000005"/>
    <n v="39.119999999999997"/>
    <x v="100"/>
    <n v="0.64000000000000767"/>
    <n v="1"/>
    <s v="OK"/>
    <s v="SRIKANT"/>
    <x v="23"/>
    <m/>
  </r>
  <r>
    <n v="241"/>
    <s v="45486OD04Q67611"/>
    <x v="96"/>
    <x v="2183"/>
    <n v="312215"/>
    <n v="4252"/>
    <x v="10"/>
    <n v="56.82"/>
    <n v="17.8"/>
    <n v="39.019999999999996"/>
    <n v="38.340000000000003"/>
    <x v="100"/>
    <n v="0.67999999999999261"/>
    <n v="1"/>
    <s v="OK"/>
    <s v="SRIKANT"/>
    <x v="8"/>
    <m/>
  </r>
  <r>
    <n v="242"/>
    <s v="45486OD04Q41781"/>
    <x v="96"/>
    <x v="2184"/>
    <n v="312215"/>
    <n v="4253"/>
    <x v="7"/>
    <n v="55.6"/>
    <n v="17.28"/>
    <n v="38.32"/>
    <n v="37.78"/>
    <x v="100"/>
    <n v="0.53999999999999915"/>
    <n v="1"/>
    <s v="OK"/>
    <s v="SRIKANT"/>
    <x v="18"/>
    <m/>
  </r>
  <r>
    <n v="243"/>
    <s v="45486OD04Q41281"/>
    <x v="96"/>
    <x v="2185"/>
    <n v="312215"/>
    <n v="4254"/>
    <x v="15"/>
    <n v="33.96"/>
    <n v="10.34"/>
    <n v="23.62"/>
    <n v="23.32"/>
    <x v="100"/>
    <n v="0.30000000000000071"/>
    <n v="1"/>
    <s v="OK"/>
    <s v="SRIKANT"/>
    <x v="12"/>
    <m/>
  </r>
  <r>
    <n v="244"/>
    <s v="45486OD34S26271"/>
    <x v="96"/>
    <x v="2186"/>
    <n v="312215"/>
    <n v="4260"/>
    <x v="18"/>
    <n v="53.92"/>
    <n v="17.02"/>
    <n v="36.900000000000006"/>
    <n v="35.840000000000003"/>
    <x v="100"/>
    <n v="1.0600000000000023"/>
    <n v="1"/>
    <s v="OK"/>
    <s v="SRIKANT"/>
    <x v="16"/>
    <m/>
  </r>
  <r>
    <n v="245"/>
    <s v="45486OD04Q41231"/>
    <x v="96"/>
    <x v="2187"/>
    <n v="312215"/>
    <n v="4255"/>
    <x v="6"/>
    <n v="51.64"/>
    <n v="17.239999999999998"/>
    <n v="34.400000000000006"/>
    <n v="33.700000000000003"/>
    <x v="100"/>
    <n v="0.70000000000000284"/>
    <n v="1"/>
    <s v="OK"/>
    <s v="SRIKANT"/>
    <x v="2"/>
    <m/>
  </r>
  <r>
    <n v="246"/>
    <s v="45486OD04Q67881"/>
    <x v="96"/>
    <x v="2188"/>
    <n v="312215"/>
    <n v="4270"/>
    <x v="5"/>
    <n v="56.04"/>
    <n v="17.440000000000001"/>
    <n v="38.599999999999994"/>
    <n v="38.04"/>
    <x v="100"/>
    <n v="0.55999999999999517"/>
    <n v="1"/>
    <s v="OK"/>
    <s v="SRIKANT"/>
    <x v="20"/>
    <m/>
  </r>
  <r>
    <n v="247"/>
    <s v="45486OD34S65082"/>
    <x v="96"/>
    <x v="2189"/>
    <n v="312215"/>
    <n v="4279"/>
    <x v="20"/>
    <n v="53.9"/>
    <n v="17.3"/>
    <n v="36.599999999999994"/>
    <n v="36.1"/>
    <x v="100"/>
    <n v="0.49999999999999289"/>
    <n v="2"/>
    <s v="OK"/>
    <s v="SRIKANT"/>
    <x v="5"/>
    <m/>
  </r>
  <r>
    <n v="248"/>
    <s v="45486OD04Q41551"/>
    <x v="96"/>
    <x v="2190"/>
    <n v="312215"/>
    <n v="4284"/>
    <x v="2"/>
    <n v="55.48"/>
    <n v="17.54"/>
    <n v="37.94"/>
    <n v="37"/>
    <x v="100"/>
    <n v="0.93999999999999773"/>
    <n v="1"/>
    <s v="OK"/>
    <s v="SRIKANT"/>
    <x v="31"/>
    <m/>
  </r>
  <r>
    <n v="249"/>
    <s v="45486OD04Q41261"/>
    <x v="96"/>
    <x v="2191"/>
    <n v="312215"/>
    <n v="4283"/>
    <x v="0"/>
    <n v="51.86"/>
    <n v="17.5"/>
    <n v="34.36"/>
    <n v="33.74"/>
    <x v="100"/>
    <n v="0.61999999999999744"/>
    <n v="1"/>
    <s v="OK"/>
    <s v="SRIKANT"/>
    <x v="38"/>
    <m/>
  </r>
  <r>
    <n v="250"/>
    <s v="45486OD04Q41392"/>
    <x v="96"/>
    <x v="2192"/>
    <n v="312215"/>
    <n v="4294"/>
    <x v="12"/>
    <n v="51.3"/>
    <n v="17.420000000000002"/>
    <n v="33.879999999999995"/>
    <n v="33.200000000000003"/>
    <x v="100"/>
    <n v="0.67999999999999261"/>
    <n v="2"/>
    <s v="OK"/>
    <s v="SRIKANT"/>
    <x v="11"/>
    <m/>
  </r>
  <r>
    <n v="251"/>
    <s v="45486OD34S61522"/>
    <x v="96"/>
    <x v="2193"/>
    <n v="312215"/>
    <n v="4300"/>
    <x v="3"/>
    <n v="54.4"/>
    <n v="16.899999999999999"/>
    <n v="37.5"/>
    <n v="36.659999999999997"/>
    <x v="100"/>
    <n v="0.84000000000000341"/>
    <n v="2"/>
    <s v="OK"/>
    <s v="SRIKANT"/>
    <x v="3"/>
    <m/>
  </r>
  <r>
    <n v="252"/>
    <s v="45486OD04Q41732"/>
    <x v="96"/>
    <x v="2194"/>
    <n v="312215"/>
    <n v="4309"/>
    <x v="17"/>
    <n v="34.68"/>
    <n v="10.3"/>
    <n v="24.38"/>
    <n v="23.54"/>
    <x v="96"/>
    <n v="0.83999999999999986"/>
    <n v="2"/>
    <s v="OK"/>
    <s v="SRIKANT"/>
    <x v="24"/>
    <m/>
  </r>
  <r>
    <n v="253"/>
    <s v="45486OD34S26682"/>
    <x v="96"/>
    <x v="2195"/>
    <n v="312215"/>
    <n v="4310"/>
    <x v="1"/>
    <n v="53.44"/>
    <n v="17.059999999999999"/>
    <n v="36.379999999999995"/>
    <n v="35.68"/>
    <x v="101"/>
    <n v="0.69999999999999574"/>
    <n v="2"/>
    <s v="OK"/>
    <s v="SRIKANT"/>
    <x v="40"/>
    <m/>
  </r>
  <r>
    <n v="254"/>
    <s v="45486OD04Q41702"/>
    <x v="96"/>
    <x v="2196"/>
    <n v="312215"/>
    <n v="4313"/>
    <x v="13"/>
    <n v="34.020000000000003"/>
    <n v="10.36"/>
    <n v="23.660000000000004"/>
    <n v="23.02"/>
    <x v="101"/>
    <n v="0.64000000000000412"/>
    <n v="2"/>
    <s v="OK"/>
    <s v="SRIKANT"/>
    <x v="29"/>
    <m/>
  </r>
  <r>
    <n v="255"/>
    <s v="45486OD34S61372"/>
    <x v="96"/>
    <x v="2197"/>
    <n v="312215"/>
    <n v="4316"/>
    <x v="9"/>
    <n v="51.9"/>
    <n v="17.600000000000001"/>
    <n v="34.299999999999997"/>
    <n v="33.76"/>
    <x v="101"/>
    <n v="0.53999999999999915"/>
    <n v="2"/>
    <s v="OK"/>
    <s v="SRIKANT"/>
    <x v="23"/>
    <m/>
  </r>
  <r>
    <n v="256"/>
    <s v="45486OD34S26151"/>
    <x v="96"/>
    <x v="2198"/>
    <n v="312215"/>
    <n v="4319"/>
    <x v="11"/>
    <n v="54.22"/>
    <n v="17.059999999999999"/>
    <n v="37.159999999999997"/>
    <n v="36.340000000000003"/>
    <x v="101"/>
    <n v="0.81999999999999318"/>
    <n v="1"/>
    <s v="OK"/>
    <s v="SRIKANT"/>
    <x v="2"/>
    <m/>
  </r>
  <r>
    <n v="257"/>
    <s v="45486OD34S26662"/>
    <x v="96"/>
    <x v="2199"/>
    <n v="312215"/>
    <n v="4318"/>
    <x v="14"/>
    <n v="53.82"/>
    <n v="17.62"/>
    <n v="36.200000000000003"/>
    <n v="35.119999999999997"/>
    <x v="101"/>
    <n v="1.0800000000000054"/>
    <n v="2"/>
    <s v="OK"/>
    <s v="SRIKANT"/>
    <x v="41"/>
    <m/>
  </r>
  <r>
    <n v="258"/>
    <s v="45487OD04Q41391"/>
    <x v="97"/>
    <x v="2200"/>
    <n v="312215"/>
    <n v="4354"/>
    <x v="12"/>
    <n v="55.5"/>
    <n v="17.5"/>
    <n v="38"/>
    <n v="37.76"/>
    <x v="101"/>
    <n v="0.24000000000000199"/>
    <n v="1"/>
    <s v="OK"/>
    <s v="SRIKANT"/>
    <x v="11"/>
    <m/>
  </r>
  <r>
    <n v="259"/>
    <s v="45487OD34S65081"/>
    <x v="97"/>
    <x v="2201"/>
    <n v="312215"/>
    <n v="4356"/>
    <x v="20"/>
    <n v="53.14"/>
    <n v="17.28"/>
    <n v="35.86"/>
    <n v="35.46"/>
    <x v="101"/>
    <n v="0.39999999999999858"/>
    <n v="1"/>
    <s v="OK"/>
    <s v="SRIKANT"/>
    <x v="5"/>
    <m/>
  </r>
  <r>
    <n v="260"/>
    <s v="45487OD04Q41261"/>
    <x v="97"/>
    <x v="2202"/>
    <n v="312215"/>
    <n v="4360"/>
    <x v="0"/>
    <n v="57.04"/>
    <n v="17.48"/>
    <n v="39.56"/>
    <n v="39.18"/>
    <x v="101"/>
    <n v="0.38000000000000256"/>
    <n v="1"/>
    <s v="OK"/>
    <s v="SRIKANT"/>
    <x v="38"/>
    <m/>
  </r>
  <r>
    <n v="261"/>
    <s v="45487OD34S26681"/>
    <x v="97"/>
    <x v="2203"/>
    <n v="312215"/>
    <n v="4359"/>
    <x v="1"/>
    <n v="53.88"/>
    <n v="17.14"/>
    <n v="36.74"/>
    <n v="36.46"/>
    <x v="101"/>
    <n v="0.28000000000000114"/>
    <n v="1"/>
    <s v="OK"/>
    <s v="SRIKANT"/>
    <x v="40"/>
    <m/>
  </r>
  <r>
    <n v="262"/>
    <s v="45487OD04Q67611"/>
    <x v="97"/>
    <x v="2204"/>
    <n v="312215"/>
    <n v="4364"/>
    <x v="10"/>
    <n v="54.5"/>
    <n v="17.8"/>
    <n v="36.700000000000003"/>
    <n v="36.42"/>
    <x v="101"/>
    <n v="0.28000000000000114"/>
    <n v="1"/>
    <s v="OK"/>
    <s v="SRIKANT"/>
    <x v="2"/>
    <m/>
  </r>
  <r>
    <n v="263"/>
    <s v="45487OD34S26661"/>
    <x v="97"/>
    <x v="2205"/>
    <n v="312215"/>
    <n v="4375"/>
    <x v="14"/>
    <n v="56"/>
    <n v="17.579999999999998"/>
    <n v="38.42"/>
    <n v="37.44"/>
    <x v="101"/>
    <n v="0.98000000000000398"/>
    <n v="1"/>
    <s v="OK"/>
    <s v="SRIKANT"/>
    <x v="41"/>
    <m/>
  </r>
  <r>
    <n v="264"/>
    <s v="45487OD04Q41231"/>
    <x v="97"/>
    <x v="2206"/>
    <n v="312215"/>
    <n v="4378"/>
    <x v="6"/>
    <n v="56.08"/>
    <n v="17.239999999999998"/>
    <n v="38.840000000000003"/>
    <n v="37.92"/>
    <x v="101"/>
    <n v="0.92000000000000171"/>
    <n v="1"/>
    <s v="OK"/>
    <s v="SRIKANT"/>
    <x v="6"/>
    <m/>
  </r>
  <r>
    <n v="265"/>
    <s v="45487OD04Q41781"/>
    <x v="97"/>
    <x v="2207"/>
    <n v="312215"/>
    <n v="4381"/>
    <x v="7"/>
    <n v="55.5"/>
    <n v="17.239999999999998"/>
    <n v="38.260000000000005"/>
    <n v="37.22"/>
    <x v="101"/>
    <n v="1.0400000000000063"/>
    <n v="1"/>
    <s v="OK"/>
    <s v="SRIKANT"/>
    <x v="7"/>
    <m/>
  </r>
  <r>
    <n v="266"/>
    <s v="45487OD04Q41551"/>
    <x v="97"/>
    <x v="2208"/>
    <n v="312215"/>
    <n v="4372"/>
    <x v="2"/>
    <n v="56.86"/>
    <n v="17.600000000000001"/>
    <n v="39.26"/>
    <n v="38.26"/>
    <x v="101"/>
    <n v="1"/>
    <n v="1"/>
    <s v="OK"/>
    <s v="SRIKANT"/>
    <x v="31"/>
    <m/>
  </r>
  <r>
    <n v="267"/>
    <s v="45487OD34S61521"/>
    <x v="97"/>
    <x v="2209"/>
    <n v="312215"/>
    <n v="4380"/>
    <x v="3"/>
    <n v="53.28"/>
    <n v="16.920000000000002"/>
    <n v="36.36"/>
    <n v="35.799999999999997"/>
    <x v="101"/>
    <n v="0.56000000000000227"/>
    <n v="1"/>
    <s v="OK"/>
    <s v="SRIKANT"/>
    <x v="3"/>
    <n v="40"/>
  </r>
  <r>
    <n v="268"/>
    <s v="45487OD04Q41701"/>
    <x v="97"/>
    <x v="2210"/>
    <n v="312215"/>
    <n v="4383"/>
    <x v="13"/>
    <n v="34.28"/>
    <n v="10.42"/>
    <n v="23.86"/>
    <n v="23.36"/>
    <x v="101"/>
    <n v="0.5"/>
    <n v="1"/>
    <s v="OK"/>
    <s v="SRIKANT"/>
    <x v="24"/>
    <m/>
  </r>
  <r>
    <n v="269"/>
    <s v="45487OD04Q41281"/>
    <x v="97"/>
    <x v="2211"/>
    <n v="312215"/>
    <n v="4382"/>
    <x v="15"/>
    <n v="34.28"/>
    <n v="10.32"/>
    <n v="23.96"/>
    <n v="23.06"/>
    <x v="102"/>
    <n v="0.90000000000000213"/>
    <n v="1"/>
    <s v="OK"/>
    <s v="SRIKANT"/>
    <x v="22"/>
    <m/>
  </r>
  <r>
    <n v="270"/>
    <s v="45487OD34S26151"/>
    <x v="97"/>
    <x v="2212"/>
    <n v="312215"/>
    <n v="4390"/>
    <x v="11"/>
    <n v="56.3"/>
    <n v="17.04"/>
    <n v="39.26"/>
    <n v="38.4"/>
    <x v="101"/>
    <n v="0.85999999999999943"/>
    <n v="1"/>
    <s v="OK"/>
    <s v="SRIKANT"/>
    <x v="39"/>
    <m/>
  </r>
  <r>
    <n v="271"/>
    <s v="45487OD04Q41392"/>
    <x v="97"/>
    <x v="2213"/>
    <n v="312215"/>
    <n v="4397"/>
    <x v="12"/>
    <n v="57.58"/>
    <n v="17.46"/>
    <n v="40.119999999999997"/>
    <n v="39.64"/>
    <x v="101"/>
    <n v="0.47999999999999687"/>
    <n v="2"/>
    <s v="OK"/>
    <s v="SRIKANT"/>
    <x v="11"/>
    <n v="40"/>
  </r>
  <r>
    <n v="272"/>
    <s v="45487OD04Q67612"/>
    <x v="97"/>
    <x v="2214"/>
    <n v="312215"/>
    <n v="4412"/>
    <x v="10"/>
    <n v="55.94"/>
    <n v="17.78"/>
    <n v="38.159999999999997"/>
    <n v="37.520000000000003"/>
    <x v="101"/>
    <n v="0.63999999999999346"/>
    <n v="2"/>
    <s v="OK"/>
    <s v="SRIKANT"/>
    <x v="2"/>
    <m/>
  </r>
  <r>
    <n v="273"/>
    <s v="45487OD34S26682"/>
    <x v="97"/>
    <x v="2215"/>
    <n v="312215"/>
    <n v="4411"/>
    <x v="1"/>
    <n v="53.06"/>
    <n v="16.96"/>
    <n v="36.1"/>
    <n v="35.5"/>
    <x v="101"/>
    <n v="0.60000000000000142"/>
    <n v="2"/>
    <s v="OK"/>
    <s v="SRIKANT"/>
    <x v="40"/>
    <n v="125"/>
  </r>
  <r>
    <n v="274"/>
    <s v="45487OD04Q41232"/>
    <x v="97"/>
    <x v="2216"/>
    <n v="312215"/>
    <n v="4418"/>
    <x v="6"/>
    <n v="54.58"/>
    <n v="17.28"/>
    <n v="37.299999999999997"/>
    <n v="35.76"/>
    <x v="101"/>
    <n v="1.5399999999999991"/>
    <n v="2"/>
    <s v="OK"/>
    <s v="SRIKANT"/>
    <x v="6"/>
    <n v="100"/>
  </r>
  <r>
    <n v="275"/>
    <s v="45487OD34S65082"/>
    <x v="97"/>
    <x v="2217"/>
    <n v="312215"/>
    <n v="4420"/>
    <x v="20"/>
    <n v="56.64"/>
    <n v="17.3"/>
    <n v="39.340000000000003"/>
    <n v="37.64"/>
    <x v="96"/>
    <n v="1.7000000000000028"/>
    <n v="2"/>
    <s v="OK"/>
    <s v="SRIKANT"/>
    <x v="5"/>
    <n v="100"/>
  </r>
  <r>
    <n v="276"/>
    <s v="45487OD04Q67881"/>
    <x v="97"/>
    <x v="2218"/>
    <n v="312215"/>
    <n v="4395"/>
    <x v="5"/>
    <n v="56.34"/>
    <n v="17.440000000000001"/>
    <n v="38.900000000000006"/>
    <n v="37.96"/>
    <x v="101"/>
    <n v="0.94000000000000483"/>
    <n v="1"/>
    <s v="OK"/>
    <s v="SRIKANT"/>
    <x v="20"/>
    <n v="100"/>
  </r>
  <r>
    <n v="277"/>
    <s v="45487OD04Q41782"/>
    <x v="97"/>
    <x v="2219"/>
    <n v="312215"/>
    <n v="4423"/>
    <x v="7"/>
    <n v="55.18"/>
    <n v="17.3"/>
    <n v="37.879999999999995"/>
    <n v="37.28"/>
    <x v="101"/>
    <n v="0.59999999999999432"/>
    <n v="2"/>
    <s v="OK"/>
    <s v="SRIKANT"/>
    <x v="7"/>
    <m/>
  </r>
  <r>
    <n v="278"/>
    <s v="45487OD04Q41552"/>
    <x v="97"/>
    <x v="2220"/>
    <n v="312215"/>
    <n v="4421"/>
    <x v="2"/>
    <n v="55.2"/>
    <n v="17.600000000000001"/>
    <n v="37.6"/>
    <n v="36.700000000000003"/>
    <x v="101"/>
    <n v="0.89999999999999858"/>
    <n v="2"/>
    <s v="OK"/>
    <s v="SRIKANT"/>
    <x v="31"/>
    <m/>
  </r>
  <r>
    <n v="279"/>
    <s v="45487OD34S26271"/>
    <x v="97"/>
    <x v="2221"/>
    <n v="312215"/>
    <n v="4426"/>
    <x v="18"/>
    <n v="53.16"/>
    <n v="17.059999999999999"/>
    <n v="36.099999999999994"/>
    <n v="35.68"/>
    <x v="101"/>
    <n v="0.4199999999999946"/>
    <n v="1"/>
    <s v="OK"/>
    <s v="SRIKANT"/>
    <x v="24"/>
    <m/>
  </r>
  <r>
    <n v="280"/>
    <s v="45487OD04Q41262"/>
    <x v="97"/>
    <x v="2222"/>
    <n v="312215"/>
    <n v="4422"/>
    <x v="0"/>
    <n v="55.36"/>
    <n v="17.5"/>
    <n v="37.86"/>
    <n v="37"/>
    <x v="101"/>
    <n v="0.85999999999999943"/>
    <n v="2"/>
    <s v="OK"/>
    <s v="SRIKANT"/>
    <x v="38"/>
    <m/>
  </r>
  <r>
    <n v="281"/>
    <s v="45487OD04Q41702"/>
    <x v="97"/>
    <x v="2223"/>
    <n v="312215"/>
    <n v="4428"/>
    <x v="13"/>
    <n v="34.979999999999997"/>
    <n v="10.38"/>
    <n v="24.599999999999994"/>
    <n v="24.18"/>
    <x v="101"/>
    <n v="0.4199999999999946"/>
    <n v="2"/>
    <s v="OK"/>
    <s v="SRIKANT"/>
    <x v="22"/>
    <m/>
  </r>
  <r>
    <n v="282"/>
    <s v="45487OD34S61371"/>
    <x v="97"/>
    <x v="2224"/>
    <n v="312215"/>
    <n v="4443"/>
    <x v="9"/>
    <n v="52.48"/>
    <n v="17.579999999999998"/>
    <n v="34.9"/>
    <n v="34.26"/>
    <x v="101"/>
    <n v="0.64000000000000057"/>
    <n v="1"/>
    <s v="OK"/>
    <s v="SRIKANT"/>
    <x v="3"/>
    <m/>
  </r>
  <r>
    <n v="283"/>
    <s v="45488OD04Q41391"/>
    <x v="98"/>
    <x v="2225"/>
    <n v="312215"/>
    <n v="4454"/>
    <x v="12"/>
    <n v="52.54"/>
    <n v="17.48"/>
    <n v="35.06"/>
    <n v="34.46"/>
    <x v="96"/>
    <n v="0.60000000000000142"/>
    <n v="1"/>
    <s v="OK"/>
    <s v="SRIKANT"/>
    <x v="11"/>
    <m/>
  </r>
  <r>
    <n v="284"/>
    <s v="45488OD04Q41261"/>
    <x v="98"/>
    <x v="2226"/>
    <n v="312215"/>
    <n v="4447"/>
    <x v="0"/>
    <n v="57.04"/>
    <n v="17.48"/>
    <n v="39.56"/>
    <n v="38.78"/>
    <x v="96"/>
    <n v="0.78000000000000114"/>
    <n v="1"/>
    <s v="OK"/>
    <s v="SRIKANT"/>
    <x v="38"/>
    <m/>
  </r>
  <r>
    <n v="285"/>
    <s v="45488OD04Q41551"/>
    <x v="98"/>
    <x v="2227"/>
    <n v="312215"/>
    <n v="4458"/>
    <x v="2"/>
    <n v="56.34"/>
    <n v="17.64"/>
    <n v="38.700000000000003"/>
    <n v="38.4"/>
    <x v="96"/>
    <n v="0.30000000000000426"/>
    <n v="1"/>
    <s v="OK"/>
    <s v="SRIKANT"/>
    <x v="31"/>
    <m/>
  </r>
  <r>
    <n v="286"/>
    <s v="45488OD34S61371"/>
    <x v="98"/>
    <x v="2228"/>
    <n v="312215"/>
    <n v="4468"/>
    <x v="9"/>
    <n v="54.5"/>
    <n v="17.62"/>
    <n v="36.879999999999995"/>
    <n v="36.54"/>
    <x v="96"/>
    <n v="0.33999999999999631"/>
    <n v="1"/>
    <s v="OK"/>
    <s v="SRIKANT"/>
    <x v="3"/>
    <m/>
  </r>
  <r>
    <n v="287"/>
    <s v="45488OD04Q41781"/>
    <x v="98"/>
    <x v="2229"/>
    <n v="312215"/>
    <n v="4479"/>
    <x v="7"/>
    <n v="52.56"/>
    <n v="17.28"/>
    <n v="35.28"/>
    <n v="33.9"/>
    <x v="96"/>
    <n v="1.3800000000000026"/>
    <n v="1"/>
    <s v="OK"/>
    <s v="SRIKANT"/>
    <x v="18"/>
    <m/>
  </r>
  <r>
    <n v="288"/>
    <s v="45488OD04Q67611"/>
    <x v="98"/>
    <x v="2230"/>
    <n v="312215"/>
    <n v="4483"/>
    <x v="10"/>
    <n v="53.78"/>
    <n v="17.8"/>
    <n v="35.980000000000004"/>
    <n v="34.86"/>
    <x v="96"/>
    <n v="1.1200000000000045"/>
    <n v="1"/>
    <s v="OK"/>
    <s v="SRIKANT"/>
    <x v="2"/>
    <m/>
  </r>
  <r>
    <n v="289"/>
    <s v="45488OD34S26151"/>
    <x v="98"/>
    <x v="2231"/>
    <n v="312215"/>
    <n v="4485"/>
    <x v="11"/>
    <n v="56.5"/>
    <n v="17.059999999999999"/>
    <n v="39.44"/>
    <n v="38.340000000000003"/>
    <x v="96"/>
    <n v="1.0999999999999943"/>
    <n v="1"/>
    <s v="OK"/>
    <s v="SRIKANT"/>
    <x v="24"/>
    <m/>
  </r>
  <r>
    <n v="290"/>
    <s v="45488OD04Q67881"/>
    <x v="98"/>
    <x v="2232"/>
    <n v="312215"/>
    <n v="4488"/>
    <x v="5"/>
    <n v="55.54"/>
    <n v="17.600000000000001"/>
    <n v="37.94"/>
    <n v="37.18"/>
    <x v="96"/>
    <n v="0.75999999999999801"/>
    <n v="1"/>
    <s v="OK"/>
    <s v="SRIKANT"/>
    <x v="16"/>
    <m/>
  </r>
  <r>
    <n v="291"/>
    <s v="45488OD34S65081"/>
    <x v="98"/>
    <x v="2233"/>
    <n v="312215"/>
    <n v="4491"/>
    <x v="20"/>
    <n v="55.86"/>
    <n v="17.34"/>
    <n v="38.519999999999996"/>
    <n v="37.619999999999997"/>
    <x v="96"/>
    <n v="0.89999999999999858"/>
    <n v="1"/>
    <s v="OK"/>
    <s v="SRIKANT"/>
    <x v="5"/>
    <m/>
  </r>
  <r>
    <n v="292"/>
    <s v="45488OD34S26661"/>
    <x v="98"/>
    <x v="2234"/>
    <n v="312215"/>
    <n v="4494"/>
    <x v="14"/>
    <n v="54.64"/>
    <n v="17.7"/>
    <n v="36.94"/>
    <n v="36.299999999999997"/>
    <x v="96"/>
    <n v="0.64000000000000057"/>
    <n v="1"/>
    <s v="OK"/>
    <s v="SRIKANT"/>
    <x v="41"/>
    <m/>
  </r>
  <r>
    <n v="293"/>
    <s v="45488OD04Q41392"/>
    <x v="98"/>
    <x v="2235"/>
    <n v="312215"/>
    <n v="4498"/>
    <x v="12"/>
    <n v="54.66"/>
    <n v="17.48"/>
    <n v="37.179999999999993"/>
    <n v="36.54"/>
    <x v="96"/>
    <n v="0.63999999999999346"/>
    <n v="2"/>
    <s v="OK"/>
    <s v="SRIKANT"/>
    <x v="11"/>
    <n v="40"/>
  </r>
  <r>
    <n v="294"/>
    <s v="45488OD04Q41262"/>
    <x v="98"/>
    <x v="2236"/>
    <n v="312215"/>
    <n v="4504"/>
    <x v="0"/>
    <n v="56.88"/>
    <n v="17.52"/>
    <n v="39.36"/>
    <n v="38.78"/>
    <x v="96"/>
    <n v="0.57999999999999829"/>
    <n v="2"/>
    <s v="OK"/>
    <s v="SRIKANT"/>
    <x v="38"/>
    <m/>
  </r>
  <r>
    <n v="295"/>
    <s v="45488OD04Q41701"/>
    <x v="98"/>
    <x v="2237"/>
    <n v="312215"/>
    <n v="4512"/>
    <x v="13"/>
    <n v="33.14"/>
    <n v="10.38"/>
    <n v="22.759999999999998"/>
    <n v="22.54"/>
    <x v="96"/>
    <n v="0.21999999999999886"/>
    <n v="1"/>
    <s v="OK"/>
    <s v="SRIKANT"/>
    <x v="29"/>
    <m/>
  </r>
  <r>
    <n v="296"/>
    <s v="45488OD04Q41231"/>
    <x v="98"/>
    <x v="2238"/>
    <n v="312215"/>
    <n v="4514"/>
    <x v="6"/>
    <n v="54.9"/>
    <n v="17.399999999999999"/>
    <n v="37.5"/>
    <n v="36.299999999999997"/>
    <x v="96"/>
    <n v="1.2000000000000028"/>
    <n v="1"/>
    <s v="OK"/>
    <s v="SRIKANT"/>
    <x v="7"/>
    <m/>
  </r>
  <r>
    <n v="297"/>
    <s v="45488OD34S61521"/>
    <x v="98"/>
    <x v="2239"/>
    <n v="312215"/>
    <n v="4520"/>
    <x v="3"/>
    <n v="54.86"/>
    <n v="16.98"/>
    <n v="37.879999999999995"/>
    <n v="36.659999999999997"/>
    <x v="96"/>
    <n v="1.2199999999999989"/>
    <n v="1"/>
    <s v="OK"/>
    <s v="SRIKANT"/>
    <x v="31"/>
    <n v="40"/>
  </r>
  <r>
    <n v="298"/>
    <s v="45488OD34S61372"/>
    <x v="98"/>
    <x v="2240"/>
    <n v="312215"/>
    <n v="4531"/>
    <x v="9"/>
    <n v="52.98"/>
    <n v="17.559999999999999"/>
    <n v="35.42"/>
    <n v="33.86"/>
    <x v="96"/>
    <n v="1.5600000000000023"/>
    <n v="2"/>
    <s v="OK"/>
    <s v="SRIKANT"/>
    <x v="3"/>
    <m/>
  </r>
  <r>
    <n v="299"/>
    <s v="45488OD04Q41782"/>
    <x v="98"/>
    <x v="2241"/>
    <n v="312215"/>
    <n v="4536"/>
    <x v="7"/>
    <n v="53.38"/>
    <n v="17.260000000000002"/>
    <n v="36.120000000000005"/>
    <n v="35.22"/>
    <x v="96"/>
    <n v="0.90000000000000568"/>
    <n v="2"/>
    <s v="OK"/>
    <s v="SRIKANT"/>
    <x v="18"/>
    <m/>
  </r>
  <r>
    <n v="300"/>
    <s v="45488OD04Q67612"/>
    <x v="98"/>
    <x v="2242"/>
    <n v="312215"/>
    <n v="4540"/>
    <x v="10"/>
    <n v="53.6"/>
    <n v="17.8"/>
    <n v="35.799999999999997"/>
    <n v="35.18"/>
    <x v="103"/>
    <n v="0.61999999999999744"/>
    <n v="2"/>
    <s v="OK"/>
    <s v="SRIKANT"/>
    <x v="2"/>
    <m/>
  </r>
  <r>
    <n v="301"/>
    <s v="45488OD34S26152"/>
    <x v="98"/>
    <x v="2243"/>
    <n v="312215"/>
    <n v="4542"/>
    <x v="11"/>
    <n v="52.58"/>
    <n v="17.04"/>
    <n v="35.54"/>
    <n v="34.92"/>
    <x v="103"/>
    <n v="0.61999999999999744"/>
    <n v="2"/>
    <s v="OK"/>
    <s v="SRIKANT"/>
    <x v="24"/>
    <n v="100"/>
  </r>
  <r>
    <n v="302"/>
    <s v="45489OD04Q41781"/>
    <x v="99"/>
    <x v="2244"/>
    <n v="312215"/>
    <n v="4566"/>
    <x v="7"/>
    <n v="53.06"/>
    <n v="17.239999999999998"/>
    <n v="35.820000000000007"/>
    <n v="35.28"/>
    <x v="103"/>
    <n v="0.54000000000000625"/>
    <n v="1"/>
    <s v="OK"/>
    <s v="SRIKANT"/>
    <x v="7"/>
    <n v="100"/>
  </r>
  <r>
    <n v="303"/>
    <s v="45489OD04Q41391"/>
    <x v="99"/>
    <x v="2245"/>
    <n v="312215"/>
    <n v="4579"/>
    <x v="12"/>
    <n v="53.92"/>
    <n v="17.440000000000001"/>
    <n v="36.480000000000004"/>
    <n v="36.06"/>
    <x v="103"/>
    <n v="0.42000000000000171"/>
    <n v="1"/>
    <s v="OK"/>
    <s v="SRIKANT"/>
    <x v="11"/>
    <n v="40"/>
  </r>
  <r>
    <n v="304"/>
    <s v="45489OD04Q41231"/>
    <x v="99"/>
    <x v="2246"/>
    <n v="312215"/>
    <n v="4581"/>
    <x v="6"/>
    <n v="54.4"/>
    <n v="17.34"/>
    <n v="37.06"/>
    <n v="36.42"/>
    <x v="103"/>
    <n v="0.64000000000000057"/>
    <n v="1"/>
    <s v="OK"/>
    <s v="SRIKANT"/>
    <x v="6"/>
    <m/>
  </r>
  <r>
    <n v="305"/>
    <s v="45489OD34S65081"/>
    <x v="99"/>
    <x v="2247"/>
    <n v="312215"/>
    <n v="4582"/>
    <x v="20"/>
    <n v="55.14"/>
    <n v="17.34"/>
    <n v="37.799999999999997"/>
    <n v="37.18"/>
    <x v="103"/>
    <n v="0.61999999999999744"/>
    <n v="1"/>
    <s v="OK"/>
    <s v="SRIKANT"/>
    <x v="5"/>
    <m/>
  </r>
  <r>
    <n v="306"/>
    <s v="45489OD04Q41261"/>
    <x v="99"/>
    <x v="2248"/>
    <n v="312215"/>
    <n v="4613"/>
    <x v="0"/>
    <n v="56.08"/>
    <n v="17.48"/>
    <n v="38.599999999999994"/>
    <n v="38.020000000000003"/>
    <x v="103"/>
    <n v="0.57999999999999119"/>
    <n v="1"/>
    <s v="OK"/>
    <s v="SRIKANT"/>
    <x v="38"/>
    <m/>
  </r>
  <r>
    <n v="307"/>
    <s v="45489OD04Q41701"/>
    <x v="99"/>
    <x v="2249"/>
    <n v="312215"/>
    <n v="4616"/>
    <x v="13"/>
    <n v="34.159999999999997"/>
    <n v="10.32"/>
    <n v="23.839999999999996"/>
    <n v="23.58"/>
    <x v="103"/>
    <n v="0.25999999999999801"/>
    <n v="1"/>
    <s v="OK"/>
    <s v="SRIKANT"/>
    <x v="22"/>
    <m/>
  </r>
  <r>
    <n v="308"/>
    <s v="45489OD34S61371"/>
    <x v="99"/>
    <x v="2250"/>
    <n v="312215"/>
    <n v="4621"/>
    <x v="9"/>
    <n v="52.66"/>
    <n v="17.559999999999999"/>
    <n v="35.099999999999994"/>
    <n v="34.380000000000003"/>
    <x v="103"/>
    <n v="0.71999999999999176"/>
    <n v="1"/>
    <s v="OK"/>
    <s v="SRIKANT"/>
    <x v="3"/>
    <m/>
  </r>
  <r>
    <n v="309"/>
    <s v="45489OD04Q67881"/>
    <x v="99"/>
    <x v="2251"/>
    <n v="312215"/>
    <n v="4622"/>
    <x v="5"/>
    <n v="54.26"/>
    <n v="17.54"/>
    <n v="36.72"/>
    <n v="36.159999999999997"/>
    <x v="103"/>
    <n v="0.56000000000000227"/>
    <n v="1"/>
    <s v="OK"/>
    <s v="SRIKANT"/>
    <x v="23"/>
    <m/>
  </r>
  <r>
    <n v="310"/>
    <s v="45489OD04Q67611"/>
    <x v="99"/>
    <x v="2252"/>
    <n v="312215"/>
    <n v="4625"/>
    <x v="10"/>
    <n v="54.66"/>
    <n v="17.739999999999998"/>
    <n v="36.92"/>
    <n v="35.799999999999997"/>
    <x v="103"/>
    <n v="1.1200000000000045"/>
    <n v="1"/>
    <s v="OK"/>
    <s v="SRIKANT"/>
    <x v="8"/>
    <m/>
  </r>
  <r>
    <n v="311"/>
    <s v="45489OD34S26151"/>
    <x v="99"/>
    <x v="2253"/>
    <n v="312215"/>
    <n v="4636"/>
    <x v="11"/>
    <n v="53.16"/>
    <n v="17.100000000000001"/>
    <n v="36.059999999999995"/>
    <n v="35.200000000000003"/>
    <x v="103"/>
    <n v="0.85999999999999233"/>
    <n v="1"/>
    <s v="OK"/>
    <s v="SRIKANT"/>
    <x v="24"/>
    <m/>
  </r>
  <r>
    <n v="312"/>
    <s v="45489OD34S61521"/>
    <x v="99"/>
    <x v="2254"/>
    <n v="312215"/>
    <n v="4634"/>
    <x v="3"/>
    <n v="53.66"/>
    <n v="17"/>
    <n v="36.659999999999997"/>
    <n v="35.700000000000003"/>
    <x v="103"/>
    <n v="0.95999999999999375"/>
    <n v="1"/>
    <s v="OK"/>
    <s v="SRIKANT"/>
    <x v="31"/>
    <m/>
  </r>
  <r>
    <n v="313"/>
    <s v="45489OD04Q41782"/>
    <x v="99"/>
    <x v="2255"/>
    <n v="312215"/>
    <n v="4649"/>
    <x v="7"/>
    <n v="52.48"/>
    <n v="17.34"/>
    <n v="35.14"/>
    <n v="34.479999999999997"/>
    <x v="103"/>
    <n v="0.66000000000000369"/>
    <n v="2"/>
    <s v="OK"/>
    <s v="SRIKANT"/>
    <x v="7"/>
    <m/>
  </r>
  <r>
    <n v="314"/>
    <s v="45489OD04Q41392"/>
    <x v="99"/>
    <x v="2256"/>
    <n v="312215"/>
    <n v="4661"/>
    <x v="12"/>
    <n v="52.5"/>
    <n v="17.440000000000001"/>
    <n v="35.06"/>
    <n v="34.5"/>
    <x v="103"/>
    <n v="0.56000000000000227"/>
    <n v="2"/>
    <s v="OK"/>
    <s v="SRIKANT"/>
    <x v="11"/>
    <m/>
  </r>
  <r>
    <n v="315"/>
    <s v="45489OD34S26661"/>
    <x v="99"/>
    <x v="2257"/>
    <n v="312215"/>
    <n v="4664"/>
    <x v="14"/>
    <n v="52.22"/>
    <n v="17.62"/>
    <n v="34.599999999999994"/>
    <n v="34.04"/>
    <x v="103"/>
    <n v="0.55999999999999517"/>
    <n v="1"/>
    <s v="OK"/>
    <s v="SRIKANT"/>
    <x v="40"/>
    <m/>
  </r>
  <r>
    <n v="316"/>
    <s v="45489OD04Q41232"/>
    <x v="99"/>
    <x v="2258"/>
    <n v="312215"/>
    <n v="4675"/>
    <x v="6"/>
    <n v="51.9"/>
    <n v="17.34"/>
    <n v="34.56"/>
    <n v="34.06"/>
    <x v="103"/>
    <n v="0.5"/>
    <n v="2"/>
    <s v="OK"/>
    <s v="SRIKANT"/>
    <x v="6"/>
    <m/>
  </r>
  <r>
    <n v="317"/>
    <s v="45490OD04Q41391"/>
    <x v="100"/>
    <x v="2259"/>
    <n v="312215"/>
    <n v="4685"/>
    <x v="12"/>
    <n v="52.48"/>
    <n v="17.5"/>
    <n v="34.979999999999997"/>
    <n v="34.4"/>
    <x v="102"/>
    <n v="0.57999999999999829"/>
    <n v="1"/>
    <s v="OK"/>
    <s v="SRIKANT"/>
    <x v="11"/>
    <m/>
  </r>
  <r>
    <n v="318"/>
    <s v="45490OD34S26151"/>
    <x v="100"/>
    <x v="2260"/>
    <n v="312215"/>
    <n v="4686"/>
    <x v="11"/>
    <n v="54.92"/>
    <n v="17.12"/>
    <n v="37.799999999999997"/>
    <n v="36.46"/>
    <x v="102"/>
    <n v="1.3399999999999963"/>
    <n v="1"/>
    <s v="OK"/>
    <s v="SRIKANT"/>
    <x v="24"/>
    <m/>
  </r>
  <r>
    <n v="319"/>
    <s v="45490OD34S61371"/>
    <x v="100"/>
    <x v="2261"/>
    <n v="312215"/>
    <n v="4700"/>
    <x v="9"/>
    <n v="54.22"/>
    <n v="17.579999999999998"/>
    <n v="36.64"/>
    <n v="34.880000000000003"/>
    <x v="104"/>
    <n v="1.759999999999998"/>
    <n v="1"/>
    <s v="OK"/>
    <s v="SRIKANT"/>
    <x v="3"/>
    <m/>
  </r>
  <r>
    <n v="320"/>
    <s v="45490OD04Q41231"/>
    <x v="100"/>
    <x v="2262"/>
    <n v="312215"/>
    <n v="4709"/>
    <x v="6"/>
    <n v="55.84"/>
    <n v="17.32"/>
    <n v="38.520000000000003"/>
    <n v="37"/>
    <x v="104"/>
    <n v="1.5200000000000031"/>
    <n v="1"/>
    <s v="OK"/>
    <s v="SRIKANT"/>
    <x v="6"/>
    <m/>
  </r>
  <r>
    <n v="321"/>
    <s v="45490OD04Q41261"/>
    <x v="100"/>
    <x v="2263"/>
    <n v="312215"/>
    <n v="4701"/>
    <x v="0"/>
    <n v="55.48"/>
    <n v="17.5"/>
    <n v="37.979999999999997"/>
    <n v="36.299999999999997"/>
    <x v="104"/>
    <n v="1.6799999999999997"/>
    <n v="1"/>
    <s v="OK"/>
    <s v="SRIKANT"/>
    <x v="38"/>
    <m/>
  </r>
  <r>
    <n v="322"/>
    <s v="45490OD04Q41781"/>
    <x v="100"/>
    <x v="2264"/>
    <n v="312215"/>
    <n v="4724"/>
    <x v="7"/>
    <n v="52.94"/>
    <n v="17.34"/>
    <n v="35.599999999999994"/>
    <n v="33.619999999999997"/>
    <x v="104"/>
    <n v="1.9799999999999969"/>
    <n v="1"/>
    <s v="OK"/>
    <s v="SRIKANT"/>
    <x v="18"/>
    <m/>
  </r>
  <r>
    <n v="323"/>
    <s v="45490OD04Q67611"/>
    <x v="100"/>
    <x v="2265"/>
    <n v="312215"/>
    <n v="4723"/>
    <x v="10"/>
    <n v="54.96"/>
    <n v="17.760000000000002"/>
    <n v="37.200000000000003"/>
    <n v="35.96"/>
    <x v="102"/>
    <n v="1.240000000000002"/>
    <n v="1"/>
    <s v="OK"/>
    <s v="SRIKANT"/>
    <x v="8"/>
    <m/>
  </r>
  <r>
    <n v="324"/>
    <s v="45490OD04Q41701"/>
    <x v="100"/>
    <x v="2266"/>
    <n v="312215"/>
    <n v="4717"/>
    <x v="13"/>
    <n v="33.840000000000003"/>
    <n v="10.34"/>
    <n v="23.500000000000004"/>
    <n v="22.74"/>
    <x v="102"/>
    <n v="0.76000000000000512"/>
    <n v="1"/>
    <s v="OK"/>
    <s v="SRIKANT"/>
    <x v="29"/>
    <m/>
  </r>
  <r>
    <n v="325"/>
    <s v="45490OD04Q41281"/>
    <x v="100"/>
    <x v="2267"/>
    <n v="312215"/>
    <n v="4730"/>
    <x v="15"/>
    <n v="34.18"/>
    <n v="10.34"/>
    <n v="23.84"/>
    <n v="23.24"/>
    <x v="104"/>
    <n v="0.60000000000000142"/>
    <n v="1"/>
    <s v="OK"/>
    <s v="SRIKANT"/>
    <x v="12"/>
    <m/>
  </r>
  <r>
    <n v="326"/>
    <s v="45490OD34S65081"/>
    <x v="100"/>
    <x v="2268"/>
    <n v="312215"/>
    <n v="37.08"/>
    <x v="20"/>
    <n v="54.44"/>
    <n v="17.36"/>
    <n v="37.08"/>
    <n v="35.020000000000003"/>
    <x v="104"/>
    <n v="2.0599999999999952"/>
    <n v="1"/>
    <s v="OK"/>
    <s v="SRIKANT"/>
    <x v="5"/>
    <m/>
  </r>
  <r>
    <n v="327"/>
    <s v="45490OD04Q67881"/>
    <x v="100"/>
    <x v="2269"/>
    <n v="312215"/>
    <n v="4725"/>
    <x v="5"/>
    <n v="53.66"/>
    <n v="17.600000000000001"/>
    <n v="36.059999999999995"/>
    <n v="35.24"/>
    <x v="104"/>
    <n v="0.81999999999999318"/>
    <n v="1"/>
    <s v="OK"/>
    <s v="SRIKANT"/>
    <x v="20"/>
    <m/>
  </r>
  <r>
    <n v="328"/>
    <s v="45490OD34S61521"/>
    <x v="100"/>
    <x v="2270"/>
    <n v="312215"/>
    <n v="4726"/>
    <x v="3"/>
    <n v="53.52"/>
    <n v="17"/>
    <n v="36.520000000000003"/>
    <n v="34.840000000000003"/>
    <x v="102"/>
    <n v="1.6799999999999997"/>
    <n v="1"/>
    <s v="OK"/>
    <s v="SRIKANT"/>
    <x v="16"/>
    <m/>
  </r>
  <r>
    <n v="329"/>
    <s v="45490OD04Q41551"/>
    <x v="100"/>
    <x v="2271"/>
    <n v="312215"/>
    <n v="4743"/>
    <x v="2"/>
    <n v="52.44"/>
    <n v="17.22"/>
    <n v="35.22"/>
    <n v="33.78"/>
    <x v="102"/>
    <n v="1.4399999999999977"/>
    <n v="1"/>
    <s v="OK"/>
    <s v="SRIKANT"/>
    <x v="23"/>
    <m/>
  </r>
  <r>
    <n v="330"/>
    <s v="45490OD34S26661"/>
    <x v="100"/>
    <x v="2272"/>
    <n v="312215"/>
    <n v="4729"/>
    <x v="14"/>
    <n v="54.92"/>
    <n v="17.62"/>
    <n v="37.299999999999997"/>
    <n v="35.659999999999997"/>
    <x v="102"/>
    <n v="1.6400000000000006"/>
    <n v="1"/>
    <s v="OK"/>
    <s v="SRIKANT"/>
    <x v="40"/>
    <m/>
  </r>
  <r>
    <n v="331"/>
    <s v="45490OD04Q41392"/>
    <x v="100"/>
    <x v="2273"/>
    <n v="312215"/>
    <n v="4788"/>
    <x v="12"/>
    <n v="51.1"/>
    <n v="17.32"/>
    <n v="33.78"/>
    <n v="32.64"/>
    <x v="104"/>
    <n v="1.1400000000000006"/>
    <n v="2"/>
    <s v="OK"/>
    <s v="SRIKANT"/>
    <x v="24"/>
    <m/>
  </r>
  <r>
    <n v="332"/>
    <s v="45491OD34S26661"/>
    <x v="101"/>
    <x v="2274"/>
    <n v="312215"/>
    <n v="4806"/>
    <x v="14"/>
    <n v="53.32"/>
    <n v="17.62"/>
    <n v="35.700000000000003"/>
    <n v="34.42"/>
    <x v="104"/>
    <n v="1.2800000000000011"/>
    <n v="1"/>
    <s v="OK"/>
    <s v="SRIKANT"/>
    <x v="40"/>
    <m/>
  </r>
  <r>
    <n v="333"/>
    <s v="45491OD04Q41261"/>
    <x v="101"/>
    <x v="2275"/>
    <n v="312215"/>
    <n v="4807"/>
    <x v="0"/>
    <n v="54.08"/>
    <n v="17.420000000000002"/>
    <n v="36.659999999999997"/>
    <n v="36.119999999999997"/>
    <x v="104"/>
    <n v="0.53999999999999915"/>
    <n v="1"/>
    <s v="OK"/>
    <s v="SRIKANT"/>
    <x v="16"/>
    <m/>
  </r>
  <r>
    <n v="334"/>
    <s v="45491OD34S26151"/>
    <x v="101"/>
    <x v="2276"/>
    <n v="312215"/>
    <n v="4808"/>
    <x v="11"/>
    <n v="53.28"/>
    <n v="17.059999999999999"/>
    <n v="36.22"/>
    <n v="35.700000000000003"/>
    <x v="104"/>
    <n v="0.51999999999999602"/>
    <n v="1"/>
    <s v="OK"/>
    <s v="SRIKANT"/>
    <x v="2"/>
    <n v="100"/>
  </r>
  <r>
    <n v="335"/>
    <s v="45491OD04Q41391"/>
    <x v="101"/>
    <x v="2277"/>
    <n v="312215"/>
    <n v="4814"/>
    <x v="12"/>
    <n v="53.98"/>
    <n v="17.32"/>
    <n v="36.659999999999997"/>
    <n v="36.4"/>
    <x v="104"/>
    <n v="0.25999999999999801"/>
    <n v="1"/>
    <s v="OK"/>
    <s v="SRIKANT"/>
    <x v="11"/>
    <m/>
  </r>
  <r>
    <n v="336"/>
    <s v="45491OD04Q41781"/>
    <x v="101"/>
    <x v="2278"/>
    <n v="312215"/>
    <n v="4813"/>
    <x v="7"/>
    <n v="54.54"/>
    <n v="17.28"/>
    <n v="37.26"/>
    <n v="36.68"/>
    <x v="104"/>
    <n v="0.57999999999999829"/>
    <n v="1"/>
    <s v="OK"/>
    <s v="SRIKANT"/>
    <x v="7"/>
    <n v="100"/>
  </r>
  <r>
    <n v="337"/>
    <s v="45491OD34S61521"/>
    <x v="101"/>
    <x v="2279"/>
    <n v="312215"/>
    <n v="4815"/>
    <x v="3"/>
    <n v="52.9"/>
    <n v="17.079999999999998"/>
    <n v="35.82"/>
    <n v="35.4"/>
    <x v="104"/>
    <n v="0.42000000000000171"/>
    <n v="1"/>
    <s v="OK"/>
    <s v="SRIKANT"/>
    <x v="24"/>
    <n v="60"/>
  </r>
  <r>
    <n v="338"/>
    <s v="45491OD04Q41231"/>
    <x v="101"/>
    <x v="2280"/>
    <n v="312215"/>
    <n v="4819"/>
    <x v="6"/>
    <n v="53.28"/>
    <n v="17.3"/>
    <n v="35.980000000000004"/>
    <n v="35.840000000000003"/>
    <x v="104"/>
    <n v="0.14000000000000057"/>
    <n v="1"/>
    <s v="OK"/>
    <s v="SRIKANT"/>
    <x v="6"/>
    <m/>
  </r>
  <r>
    <n v="339"/>
    <s v="45491OD04Q67881"/>
    <x v="101"/>
    <x v="2281"/>
    <n v="312215"/>
    <n v="4820"/>
    <x v="5"/>
    <n v="56.42"/>
    <n v="17.559999999999999"/>
    <n v="38.86"/>
    <n v="38.659999999999997"/>
    <x v="104"/>
    <n v="0.20000000000000284"/>
    <n v="1"/>
    <s v="OK"/>
    <s v="SRIKANT"/>
    <x v="20"/>
    <n v="100"/>
  </r>
  <r>
    <n v="340"/>
    <s v="45491OD04Q41551"/>
    <x v="101"/>
    <x v="2282"/>
    <n v="312215"/>
    <n v="4826"/>
    <x v="2"/>
    <n v="56.12"/>
    <n v="17.14"/>
    <n v="38.979999999999997"/>
    <n v="38.06"/>
    <x v="104"/>
    <n v="0.9199999999999946"/>
    <n v="1"/>
    <s v="OK"/>
    <s v="SRIKANT"/>
    <x v="31"/>
    <m/>
  </r>
  <r>
    <n v="341"/>
    <s v="45491OD04Q41701"/>
    <x v="101"/>
    <x v="2283"/>
    <n v="312215"/>
    <n v="4833"/>
    <x v="13"/>
    <n v="34.26"/>
    <n v="10.34"/>
    <n v="23.919999999999998"/>
    <n v="23.46"/>
    <x v="104"/>
    <n v="0.4599999999999973"/>
    <n v="1"/>
    <s v="OK"/>
    <s v="SRIKANT"/>
    <x v="12"/>
    <m/>
  </r>
  <r>
    <n v="342"/>
    <s v="45491OD04Q67611"/>
    <x v="101"/>
    <x v="2284"/>
    <n v="312215"/>
    <n v="4838"/>
    <x v="10"/>
    <n v="53.38"/>
    <n v="17.7"/>
    <n v="35.680000000000007"/>
    <n v="34.4"/>
    <x v="104"/>
    <n v="1.2800000000000082"/>
    <n v="1"/>
    <s v="OK"/>
    <s v="SRIKANT"/>
    <x v="8"/>
    <m/>
  </r>
  <r>
    <n v="343"/>
    <s v="45491OD34S61371"/>
    <x v="101"/>
    <x v="2285"/>
    <n v="312215"/>
    <n v="4848"/>
    <x v="9"/>
    <n v="51.56"/>
    <n v="17.579999999999998"/>
    <n v="33.980000000000004"/>
    <n v="33.340000000000003"/>
    <x v="104"/>
    <n v="0.64000000000000057"/>
    <n v="1"/>
    <s v="OK"/>
    <s v="SRIKANT"/>
    <x v="23"/>
    <m/>
  </r>
  <r>
    <n v="344"/>
    <s v="45491OD34S65081"/>
    <x v="101"/>
    <x v="2286"/>
    <n v="312215"/>
    <n v="4853"/>
    <x v="20"/>
    <n v="54.56"/>
    <n v="17.32"/>
    <n v="37.24"/>
    <n v="35.86"/>
    <x v="105"/>
    <n v="1.3800000000000026"/>
    <n v="1"/>
    <s v="OK"/>
    <s v="SRIKANT"/>
    <x v="5"/>
    <n v="120"/>
  </r>
  <r>
    <n v="345"/>
    <s v="45491OD04Q41392"/>
    <x v="101"/>
    <x v="2287"/>
    <n v="312215"/>
    <n v="4930"/>
    <x v="12"/>
    <n v="52.64"/>
    <n v="17.34"/>
    <n v="35.299999999999997"/>
    <n v="34.94"/>
    <x v="105"/>
    <n v="0.35999999999999943"/>
    <n v="2"/>
    <s v="OK"/>
    <s v="SRIKANT"/>
    <x v="11"/>
    <n v="100"/>
  </r>
  <r>
    <n v="346"/>
    <s v="45492OD34S26661"/>
    <x v="102"/>
    <x v="2288"/>
    <n v="312215"/>
    <n v="4952"/>
    <x v="14"/>
    <n v="52.76"/>
    <n v="17.440000000000001"/>
    <n v="35.319999999999993"/>
    <n v="34.799999999999997"/>
    <x v="105"/>
    <n v="0.51999999999999602"/>
    <n v="1"/>
    <s v="OK"/>
    <s v="SRIKANT"/>
    <x v="40"/>
    <m/>
  </r>
  <r>
    <n v="347"/>
    <s v="45492OD34S26151"/>
    <x v="102"/>
    <x v="2289"/>
    <n v="312215"/>
    <n v="4955"/>
    <x v="11"/>
    <n v="53.68"/>
    <n v="17.2"/>
    <n v="36.480000000000004"/>
    <n v="35.840000000000003"/>
    <x v="105"/>
    <n v="0.64000000000000057"/>
    <n v="1"/>
    <s v="OK"/>
    <s v="SRIKANT"/>
    <x v="2"/>
    <m/>
  </r>
  <r>
    <n v="348"/>
    <s v="45492OD04Q67881"/>
    <x v="102"/>
    <x v="2290"/>
    <n v="312215"/>
    <n v="4956"/>
    <x v="5"/>
    <n v="56.48"/>
    <n v="17.600000000000001"/>
    <n v="38.879999999999995"/>
    <n v="38.68"/>
    <x v="105"/>
    <n v="0.19999999999999574"/>
    <n v="1"/>
    <s v="OK"/>
    <s v="SRIKANT"/>
    <x v="24"/>
    <m/>
  </r>
  <r>
    <n v="349"/>
    <s v="45492OD04Q41391"/>
    <x v="102"/>
    <x v="2291"/>
    <n v="312215"/>
    <n v="4961"/>
    <x v="12"/>
    <n v="56"/>
    <n v="17.48"/>
    <n v="38.519999999999996"/>
    <n v="38.1"/>
    <x v="105"/>
    <n v="0.4199999999999946"/>
    <n v="1"/>
    <s v="OK"/>
    <s v="SRIKANT"/>
    <x v="11"/>
    <m/>
  </r>
  <r>
    <n v="350"/>
    <s v="45492OD34S65081"/>
    <x v="102"/>
    <x v="2292"/>
    <n v="312215"/>
    <n v="4970"/>
    <x v="20"/>
    <n v="56.12"/>
    <n v="17.38"/>
    <n v="38.739999999999995"/>
    <n v="38.659999999999997"/>
    <x v="105"/>
    <n v="7.9999999999998295E-2"/>
    <n v="1"/>
    <s v="OK"/>
    <s v="SRIKANT"/>
    <x v="5"/>
    <m/>
  </r>
  <r>
    <n v="351"/>
    <s v="45492OD04Q41551"/>
    <x v="102"/>
    <x v="2293"/>
    <n v="312215"/>
    <n v="4990"/>
    <x v="2"/>
    <n v="53"/>
    <n v="17.260000000000002"/>
    <n v="35.739999999999995"/>
    <n v="35.340000000000003"/>
    <x v="105"/>
    <n v="0.39999999999999147"/>
    <n v="1"/>
    <s v="OK"/>
    <s v="SRIKANT"/>
    <x v="31"/>
    <m/>
  </r>
  <r>
    <n v="352"/>
    <s v="45492OD04Q67611"/>
    <x v="102"/>
    <x v="2294"/>
    <n v="312215"/>
    <n v="5000"/>
    <x v="10"/>
    <n v="50.32"/>
    <n v="17.78"/>
    <n v="32.54"/>
    <n v="31.64"/>
    <x v="105"/>
    <n v="0.89999999999999858"/>
    <n v="1"/>
    <s v="OK"/>
    <s v="SRIKANT"/>
    <x v="8"/>
    <n v="80"/>
  </r>
  <r>
    <n v="353"/>
    <s v="45492OD04Q41701"/>
    <x v="102"/>
    <x v="2295"/>
    <n v="312215"/>
    <n v="4997"/>
    <x v="13"/>
    <n v="33"/>
    <n v="10.38"/>
    <n v="22.619999999999997"/>
    <n v="22.36"/>
    <x v="105"/>
    <n v="0.25999999999999801"/>
    <n v="1"/>
    <s v="OK"/>
    <s v="SRIKANT"/>
    <x v="29"/>
    <m/>
  </r>
  <r>
    <n v="354"/>
    <s v="45492OD04Q41261"/>
    <x v="102"/>
    <x v="2296"/>
    <n v="312215"/>
    <n v="4996"/>
    <x v="0"/>
    <n v="54.3"/>
    <n v="17.48"/>
    <n v="36.819999999999993"/>
    <n v="35.76"/>
    <x v="105"/>
    <n v="1.0599999999999952"/>
    <n v="1"/>
    <s v="OK"/>
    <s v="SRIKANT"/>
    <x v="16"/>
    <n v="100"/>
  </r>
  <r>
    <n v="355"/>
    <s v="45492OD04Q41781"/>
    <x v="102"/>
    <x v="2297"/>
    <n v="312215"/>
    <n v="5010"/>
    <x v="7"/>
    <n v="54.72"/>
    <n v="17.440000000000001"/>
    <n v="37.28"/>
    <n v="37.04"/>
    <x v="105"/>
    <n v="0.24000000000000199"/>
    <n v="1"/>
    <s v="OK"/>
    <s v="SRIKANT"/>
    <x v="18"/>
    <m/>
  </r>
  <r>
    <n v="356"/>
    <s v="45492OD34S26662"/>
    <x v="102"/>
    <x v="2298"/>
    <n v="312215"/>
    <n v="5012"/>
    <x v="14"/>
    <n v="56"/>
    <n v="17.54"/>
    <n v="38.46"/>
    <n v="38.299999999999997"/>
    <x v="105"/>
    <n v="0.16000000000000369"/>
    <n v="2"/>
    <s v="OK"/>
    <s v="SRIKANT"/>
    <x v="41"/>
    <n v="120"/>
  </r>
  <r>
    <n v="357"/>
    <s v="45492OD04Q41231"/>
    <x v="102"/>
    <x v="2299"/>
    <n v="312215"/>
    <n v="4953"/>
    <x v="6"/>
    <n v="55.8"/>
    <n v="17.32"/>
    <n v="38.479999999999997"/>
    <n v="37.700000000000003"/>
    <x v="105"/>
    <n v="0.77999999999999403"/>
    <n v="1"/>
    <s v="OK"/>
    <s v="SRIKANT"/>
    <x v="6"/>
    <n v="140"/>
  </r>
  <r>
    <n v="358"/>
    <s v="45492OD34S61371"/>
    <x v="102"/>
    <x v="2300"/>
    <n v="312215"/>
    <n v="5013"/>
    <x v="9"/>
    <n v="56.42"/>
    <n v="17.579999999999998"/>
    <n v="38.840000000000003"/>
    <n v="38.46"/>
    <x v="105"/>
    <n v="0.38000000000000256"/>
    <n v="1"/>
    <s v="OK"/>
    <s v="SRIKANT"/>
    <x v="40"/>
    <n v="100"/>
  </r>
  <r>
    <n v="359"/>
    <s v="45492OD34S26152"/>
    <x v="102"/>
    <x v="2301"/>
    <n v="312215"/>
    <n v="5034"/>
    <x v="11"/>
    <n v="53"/>
    <n v="17.239999999999998"/>
    <n v="35.760000000000005"/>
    <n v="35.44"/>
    <x v="105"/>
    <n v="0.32000000000000739"/>
    <n v="2"/>
    <s v="OK"/>
    <s v="SRIKANT"/>
    <x v="2"/>
    <m/>
  </r>
  <r>
    <n v="360"/>
    <s v="45492OD04Q41392"/>
    <x v="102"/>
    <x v="2302"/>
    <n v="312215"/>
    <n v="5035"/>
    <x v="12"/>
    <n v="52.78"/>
    <n v="17.46"/>
    <n v="35.32"/>
    <n v="34.96"/>
    <x v="105"/>
    <n v="0.35999999999999943"/>
    <n v="2"/>
    <s v="OK"/>
    <s v="SRIKANT"/>
    <x v="11"/>
    <m/>
  </r>
  <r>
    <n v="361"/>
    <s v="45492OD04Q67882"/>
    <x v="102"/>
    <x v="2303"/>
    <n v="312215"/>
    <n v="5038"/>
    <x v="5"/>
    <n v="55.02"/>
    <n v="17.68"/>
    <n v="37.340000000000003"/>
    <n v="37.08"/>
    <x v="105"/>
    <n v="0.26000000000000512"/>
    <n v="2"/>
    <s v="OK"/>
    <s v="SRIKANT"/>
    <x v="24"/>
    <m/>
  </r>
  <r>
    <n v="362"/>
    <s v="45492OD34S65082"/>
    <x v="102"/>
    <x v="2304"/>
    <n v="312215"/>
    <n v="5057"/>
    <x v="20"/>
    <n v="54"/>
    <n v="17.3"/>
    <n v="36.700000000000003"/>
    <n v="36.340000000000003"/>
    <x v="105"/>
    <n v="0.35999999999999943"/>
    <n v="2"/>
    <s v="OK"/>
    <s v="SRIKANT"/>
    <x v="5"/>
    <m/>
  </r>
  <r>
    <n v="363"/>
    <s v="45492OD04Q41552"/>
    <x v="102"/>
    <x v="2305"/>
    <n v="312215"/>
    <n v="5075"/>
    <x v="2"/>
    <n v="53.12"/>
    <n v="17.2"/>
    <n v="35.92"/>
    <n v="35.42"/>
    <x v="105"/>
    <n v="0.5"/>
    <n v="2"/>
    <s v="OK"/>
    <s v="SRIKANT"/>
    <x v="31"/>
    <m/>
  </r>
  <r>
    <n v="364"/>
    <s v="45492OD04Q41702"/>
    <x v="102"/>
    <x v="2306"/>
    <n v="312215"/>
    <n v="5087"/>
    <x v="13"/>
    <n v="34.58"/>
    <n v="10.34"/>
    <n v="24.24"/>
    <n v="23.44"/>
    <x v="105"/>
    <n v="0.79999999999999716"/>
    <n v="2"/>
    <s v="OK"/>
    <s v="SRIKANT"/>
    <x v="29"/>
    <m/>
  </r>
  <r>
    <n v="365"/>
    <s v="45492OD04Q67612"/>
    <x v="102"/>
    <x v="2307"/>
    <n v="312215"/>
    <n v="5091"/>
    <x v="10"/>
    <n v="53.98"/>
    <n v="17.82"/>
    <n v="36.159999999999997"/>
    <n v="35.26"/>
    <x v="105"/>
    <n v="0.89999999999999858"/>
    <n v="2"/>
    <s v="OK"/>
    <s v="SRIKANT"/>
    <x v="8"/>
    <m/>
  </r>
  <r>
    <n v="366"/>
    <s v="45492OD04Q41232"/>
    <x v="102"/>
    <x v="2308"/>
    <n v="312215"/>
    <n v="5095"/>
    <x v="6"/>
    <n v="53.56"/>
    <n v="17.36"/>
    <n v="36.200000000000003"/>
    <n v="34.979999999999997"/>
    <x v="106"/>
    <n v="1.220000000000006"/>
    <n v="2"/>
    <s v="OK"/>
    <s v="SRIKANT"/>
    <x v="3"/>
    <m/>
  </r>
  <r>
    <n v="367"/>
    <s v="45492OD04Q41262"/>
    <x v="102"/>
    <x v="2309"/>
    <n v="312215"/>
    <n v="5094"/>
    <x v="0"/>
    <n v="56.92"/>
    <n v="17.5"/>
    <n v="39.42"/>
    <n v="38.86"/>
    <x v="106"/>
    <n v="0.56000000000000227"/>
    <n v="2"/>
    <s v="OK"/>
    <s v="SRIKANT"/>
    <x v="16"/>
    <m/>
  </r>
  <r>
    <n v="368"/>
    <s v="45492OD34S26663"/>
    <x v="102"/>
    <x v="2310"/>
    <n v="312215"/>
    <n v="5096"/>
    <x v="14"/>
    <n v="55.68"/>
    <n v="17.5"/>
    <n v="38.18"/>
    <n v="37.76"/>
    <x v="106"/>
    <n v="0.42000000000000171"/>
    <n v="3"/>
    <s v="OK"/>
    <s v="SRIKANT"/>
    <x v="41"/>
    <m/>
  </r>
  <r>
    <n v="369"/>
    <s v="45493OD04Q67611"/>
    <x v="103"/>
    <x v="2311"/>
    <n v="312215"/>
    <n v="5119"/>
    <x v="10"/>
    <n v="55.72"/>
    <n v="17.8"/>
    <n v="37.92"/>
    <n v="37.58"/>
    <x v="106"/>
    <n v="0.34000000000000341"/>
    <n v="1"/>
    <s v="OK"/>
    <s v="SRIKANT"/>
    <x v="8"/>
    <m/>
  </r>
  <r>
    <n v="370"/>
    <s v="45493OD04Q41261"/>
    <x v="103"/>
    <x v="2312"/>
    <n v="312215"/>
    <n v="5123"/>
    <x v="0"/>
    <n v="55.82"/>
    <n v="17.600000000000001"/>
    <n v="38.22"/>
    <n v="37.9"/>
    <x v="106"/>
    <n v="0.32000000000000028"/>
    <n v="1"/>
    <s v="OK"/>
    <s v="SRIKANT"/>
    <x v="16"/>
    <m/>
  </r>
  <r>
    <n v="371"/>
    <s v="45493OD04Q41551"/>
    <x v="103"/>
    <x v="2313"/>
    <n v="312215"/>
    <n v="5128"/>
    <x v="2"/>
    <n v="54.6"/>
    <n v="17.28"/>
    <n v="37.32"/>
    <n v="36.5"/>
    <x v="106"/>
    <n v="0.82000000000000028"/>
    <n v="1"/>
    <s v="OK"/>
    <s v="SRIKANT"/>
    <x v="31"/>
    <n v="100"/>
  </r>
  <r>
    <n v="372"/>
    <s v="45493OD34S61371"/>
    <x v="103"/>
    <x v="2314"/>
    <n v="312215"/>
    <n v="5129"/>
    <x v="9"/>
    <n v="54.4"/>
    <n v="17.600000000000001"/>
    <n v="36.799999999999997"/>
    <n v="35.96"/>
    <x v="106"/>
    <n v="0.83999999999999631"/>
    <n v="1"/>
    <s v="OK"/>
    <s v="SRIKANT"/>
    <x v="3"/>
    <m/>
  </r>
  <r>
    <n v="373"/>
    <s v="45493OD34S26661"/>
    <x v="103"/>
    <x v="2315"/>
    <n v="312215"/>
    <n v="5130"/>
    <x v="14"/>
    <n v="54.74"/>
    <n v="17.64"/>
    <n v="37.1"/>
    <n v="36.28"/>
    <x v="106"/>
    <n v="0.82000000000000028"/>
    <n v="1"/>
    <s v="OK"/>
    <s v="SRIKANT"/>
    <x v="41"/>
    <m/>
  </r>
  <r>
    <n v="374"/>
    <s v="45493OD04Q41781"/>
    <x v="103"/>
    <x v="2316"/>
    <n v="312215"/>
    <n v="5150"/>
    <x v="7"/>
    <n v="56.14"/>
    <n v="17.38"/>
    <n v="38.760000000000005"/>
    <n v="37.76"/>
    <x v="106"/>
    <n v="1.0000000000000071"/>
    <n v="1"/>
    <s v="OK"/>
    <s v="SRIKANT"/>
    <x v="7"/>
    <m/>
  </r>
  <r>
    <n v="375"/>
    <s v="45493OD34S65081"/>
    <x v="103"/>
    <x v="2317"/>
    <n v="312215"/>
    <n v="5157"/>
    <x v="20"/>
    <n v="56.54"/>
    <n v="17.34"/>
    <n v="39.200000000000003"/>
    <n v="38.04"/>
    <x v="106"/>
    <n v="1.1600000000000037"/>
    <n v="1"/>
    <s v="OK"/>
    <s v="SRIKANT"/>
    <x v="5"/>
    <m/>
  </r>
  <r>
    <n v="376"/>
    <s v="45493OD34S26151"/>
    <x v="103"/>
    <x v="2318"/>
    <n v="312215"/>
    <n v="5173"/>
    <x v="11"/>
    <n v="55.24"/>
    <n v="17.239999999999998"/>
    <n v="38"/>
    <n v="37.4"/>
    <x v="106"/>
    <n v="0.60000000000000142"/>
    <n v="1"/>
    <s v="OK"/>
    <s v="SRIKANT"/>
    <x v="2"/>
    <n v="100"/>
  </r>
  <r>
    <n v="377"/>
    <s v="45493OD04Q41701"/>
    <x v="103"/>
    <x v="2319"/>
    <n v="312215"/>
    <n v="5172"/>
    <x v="13"/>
    <n v="33.299999999999997"/>
    <n v="10.38"/>
    <n v="22.919999999999995"/>
    <n v="22.92"/>
    <x v="106"/>
    <n v="0"/>
    <n v="1"/>
    <s v="OK"/>
    <s v="SRIKANT"/>
    <x v="22"/>
    <m/>
  </r>
  <r>
    <n v="378"/>
    <s v="45493OD04Q41231"/>
    <x v="103"/>
    <x v="2320"/>
    <n v="312215"/>
    <n v="5177"/>
    <x v="6"/>
    <n v="53.98"/>
    <n v="17.399999999999999"/>
    <n v="36.58"/>
    <n v="36.299999999999997"/>
    <x v="106"/>
    <n v="0.28000000000000114"/>
    <n v="1"/>
    <s v="OK"/>
    <s v="SRIKANT"/>
    <x v="6"/>
    <m/>
  </r>
  <r>
    <n v="379"/>
    <s v="45493OD04Q41391"/>
    <x v="103"/>
    <x v="2321"/>
    <n v="312215"/>
    <n v="5181"/>
    <x v="12"/>
    <n v="52.84"/>
    <n v="17.46"/>
    <n v="35.380000000000003"/>
    <n v="34.880000000000003"/>
    <x v="106"/>
    <n v="0.5"/>
    <n v="1"/>
    <s v="OK"/>
    <s v="SRIKANT"/>
    <x v="11"/>
    <n v="200"/>
  </r>
  <r>
    <n v="380"/>
    <s v="45493OD04Q67881"/>
    <x v="103"/>
    <x v="2322"/>
    <n v="312215"/>
    <n v="5195"/>
    <x v="5"/>
    <n v="55.38"/>
    <n v="17.64"/>
    <n v="37.74"/>
    <n v="37.340000000000003"/>
    <x v="106"/>
    <n v="0.39999999999999858"/>
    <n v="1"/>
    <s v="OK"/>
    <s v="SRIKANT"/>
    <x v="23"/>
    <m/>
  </r>
  <r>
    <n v="381"/>
    <s v="45493OD04Q41552"/>
    <x v="103"/>
    <x v="2323"/>
    <n v="312215"/>
    <n v="5242"/>
    <x v="2"/>
    <n v="54.28"/>
    <n v="17.36"/>
    <n v="36.92"/>
    <n v="36.479999999999997"/>
    <x v="106"/>
    <n v="0.44000000000000483"/>
    <n v="2"/>
    <s v="OK"/>
    <s v="SRIKANT"/>
    <x v="31"/>
    <m/>
  </r>
  <r>
    <n v="382"/>
    <s v="45493OD04Q67612"/>
    <x v="103"/>
    <x v="2324"/>
    <n v="312215"/>
    <n v="5238"/>
    <x v="10"/>
    <n v="54.48"/>
    <n v="17.760000000000002"/>
    <n v="36.72"/>
    <n v="36.119999999999997"/>
    <x v="106"/>
    <n v="0.60000000000000142"/>
    <n v="2"/>
    <s v="OK"/>
    <s v="SRIKANT"/>
    <x v="8"/>
    <m/>
  </r>
  <r>
    <n v="383"/>
    <s v="45493OD04Q41262"/>
    <x v="103"/>
    <x v="2325"/>
    <n v="312215"/>
    <n v="5237"/>
    <x v="0"/>
    <n v="54.28"/>
    <n v="17.559999999999999"/>
    <n v="36.72"/>
    <n v="36.4"/>
    <x v="106"/>
    <n v="0.32000000000000028"/>
    <n v="2"/>
    <s v="OK"/>
    <s v="SRIKANT"/>
    <x v="16"/>
    <m/>
  </r>
  <r>
    <n v="384"/>
    <s v="45493OD34S26662"/>
    <x v="103"/>
    <x v="2326"/>
    <n v="312215"/>
    <n v="5247"/>
    <x v="14"/>
    <n v="53.1"/>
    <n v="17.68"/>
    <n v="35.42"/>
    <n v="35.06"/>
    <x v="106"/>
    <n v="0.35999999999999943"/>
    <n v="2"/>
    <s v="OK"/>
    <s v="SRIKANT"/>
    <x v="41"/>
    <m/>
  </r>
  <r>
    <n v="385"/>
    <s v="45493OD34S61372"/>
    <x v="103"/>
    <x v="2327"/>
    <n v="312215"/>
    <n v="5248"/>
    <x v="9"/>
    <n v="54.02"/>
    <n v="17.66"/>
    <n v="36.36"/>
    <n v="35.82"/>
    <x v="106"/>
    <n v="0.53999999999999915"/>
    <n v="2"/>
    <s v="OK"/>
    <s v="SRIKANT"/>
    <x v="3"/>
    <m/>
  </r>
  <r>
    <n v="386"/>
    <s v="45493OD04Q41782"/>
    <x v="103"/>
    <x v="2328"/>
    <n v="312215"/>
    <n v="5253"/>
    <x v="7"/>
    <n v="54.84"/>
    <n v="17.46"/>
    <n v="37.380000000000003"/>
    <n v="36.96"/>
    <x v="107"/>
    <n v="0.42000000000000171"/>
    <n v="2"/>
    <s v="OK"/>
    <s v="SRIKANT"/>
    <x v="7"/>
    <m/>
  </r>
  <r>
    <n v="387"/>
    <s v="45493OD34S65082"/>
    <x v="103"/>
    <x v="2329"/>
    <n v="312215"/>
    <n v="5255"/>
    <x v="20"/>
    <n v="54.66"/>
    <n v="17.440000000000001"/>
    <n v="37.22"/>
    <n v="36.56"/>
    <x v="107"/>
    <n v="0.65999999999999659"/>
    <n v="2"/>
    <s v="OK"/>
    <s v="SRIKANT"/>
    <x v="5"/>
    <n v="200"/>
  </r>
  <r>
    <n v="388"/>
    <s v="45493OD34S61391"/>
    <x v="103"/>
    <x v="2330"/>
    <n v="312215"/>
    <n v="5254"/>
    <x v="16"/>
    <n v="54.48"/>
    <n v="17.64"/>
    <n v="36.839999999999996"/>
    <n v="36.58"/>
    <x v="107"/>
    <n v="0.25999999999999801"/>
    <n v="1"/>
    <s v="OK"/>
    <s v="SRIKANT"/>
    <x v="40"/>
    <m/>
  </r>
  <r>
    <n v="389"/>
    <s v="45494OD04Q41781"/>
    <x v="104"/>
    <x v="2331"/>
    <n v="312215"/>
    <n v="5272"/>
    <x v="7"/>
    <n v="52.88"/>
    <n v="17.399999999999999"/>
    <n v="35.480000000000004"/>
    <n v="34.58"/>
    <x v="107"/>
    <n v="0.90000000000000568"/>
    <n v="1"/>
    <s v="OK"/>
    <s v="SRIKANT"/>
    <x v="7"/>
    <m/>
  </r>
  <r>
    <n v="390"/>
    <s v="45494OD04Q41261"/>
    <x v="104"/>
    <x v="2332"/>
    <n v="312215"/>
    <n v="5275"/>
    <x v="0"/>
    <n v="56.42"/>
    <n v="17.46"/>
    <n v="38.96"/>
    <n v="37.880000000000003"/>
    <x v="107"/>
    <n v="1.0799999999999983"/>
    <n v="1"/>
    <s v="OK"/>
    <s v="SRIKANT"/>
    <x v="16"/>
    <n v="70"/>
  </r>
  <r>
    <n v="391"/>
    <s v="45494OD34S26151"/>
    <x v="104"/>
    <x v="2333"/>
    <n v="312215"/>
    <n v="5279"/>
    <x v="11"/>
    <n v="52.82"/>
    <n v="17.28"/>
    <n v="35.54"/>
    <n v="34.86"/>
    <x v="107"/>
    <n v="0.67999999999999972"/>
    <n v="1"/>
    <s v="OK"/>
    <s v="SRIKANT"/>
    <x v="2"/>
    <m/>
  </r>
  <r>
    <n v="392"/>
    <s v="45494OD34S26661"/>
    <x v="104"/>
    <x v="2334"/>
    <n v="312215"/>
    <n v="5277"/>
    <x v="14"/>
    <n v="53.02"/>
    <n v="17.7"/>
    <n v="35.320000000000007"/>
    <n v="34.159999999999997"/>
    <x v="107"/>
    <n v="1.1600000000000108"/>
    <n v="1"/>
    <s v="OK"/>
    <s v="SRIKANT"/>
    <x v="41"/>
    <n v="100"/>
  </r>
  <r>
    <n v="393"/>
    <s v="45494OD34S61371"/>
    <x v="104"/>
    <x v="2335"/>
    <n v="312215"/>
    <n v="5278"/>
    <x v="9"/>
    <n v="53.66"/>
    <n v="17.72"/>
    <n v="35.94"/>
    <n v="34.619999999999997"/>
    <x v="107"/>
    <n v="1.3200000000000003"/>
    <n v="1"/>
    <s v="OK"/>
    <s v="SRIKANT"/>
    <x v="3"/>
    <m/>
  </r>
  <r>
    <n v="394"/>
    <s v="45494OD04Q41551"/>
    <x v="104"/>
    <x v="2336"/>
    <n v="312215"/>
    <n v="5281"/>
    <x v="2"/>
    <n v="53.3"/>
    <n v="17.38"/>
    <n v="35.92"/>
    <n v="35.04"/>
    <x v="107"/>
    <n v="0.88000000000000256"/>
    <n v="1"/>
    <s v="OK"/>
    <s v="SRIKANT"/>
    <x v="31"/>
    <m/>
  </r>
  <r>
    <n v="395"/>
    <s v="45494OD04Q67611"/>
    <x v="104"/>
    <x v="2337"/>
    <n v="312215"/>
    <n v="5282"/>
    <x v="10"/>
    <n v="53.54"/>
    <n v="17.84"/>
    <n v="35.700000000000003"/>
    <n v="34.619999999999997"/>
    <x v="107"/>
    <n v="1.0800000000000054"/>
    <n v="1"/>
    <s v="OK"/>
    <s v="SRIKANT"/>
    <x v="8"/>
    <n v="40"/>
  </r>
  <r>
    <n v="396"/>
    <s v="45494OD04Q41231"/>
    <x v="104"/>
    <x v="2338"/>
    <n v="312215"/>
    <n v="5283"/>
    <x v="6"/>
    <n v="54"/>
    <n v="17.399999999999999"/>
    <n v="36.6"/>
    <n v="35.32"/>
    <x v="107"/>
    <n v="1.2800000000000011"/>
    <n v="1"/>
    <s v="OK"/>
    <s v="SRIKANT"/>
    <x v="6"/>
    <m/>
  </r>
  <r>
    <n v="397"/>
    <s v="45494OD34S61391"/>
    <x v="104"/>
    <x v="2339"/>
    <n v="312215"/>
    <n v="5285"/>
    <x v="16"/>
    <n v="56.16"/>
    <n v="17.559999999999999"/>
    <n v="38.599999999999994"/>
    <n v="37.340000000000003"/>
    <x v="107"/>
    <n v="1.2599999999999909"/>
    <n v="1"/>
    <s v="OK"/>
    <s v="SRIKANT"/>
    <x v="13"/>
    <m/>
  </r>
  <r>
    <n v="398"/>
    <s v="45494OD04Q41391"/>
    <x v="104"/>
    <x v="2340"/>
    <n v="312215"/>
    <n v="5298"/>
    <x v="12"/>
    <n v="51.88"/>
    <n v="17.600000000000001"/>
    <n v="34.28"/>
    <n v="33.58"/>
    <x v="107"/>
    <n v="0.70000000000000284"/>
    <n v="1"/>
    <s v="OK"/>
    <s v="SRIKANT"/>
    <x v="11"/>
    <m/>
  </r>
  <r>
    <n v="399"/>
    <s v="45494OD04Q67881"/>
    <x v="104"/>
    <x v="2341"/>
    <n v="312215"/>
    <n v="5313"/>
    <x v="5"/>
    <n v="52.84"/>
    <n v="17.64"/>
    <n v="35.200000000000003"/>
    <n v="34.880000000000003"/>
    <x v="107"/>
    <n v="0.32000000000000028"/>
    <n v="1"/>
    <s v="OK"/>
    <s v="SRIKANT"/>
    <x v="23"/>
    <m/>
  </r>
  <r>
    <n v="400"/>
    <s v="45494OD04Q41701"/>
    <x v="104"/>
    <x v="2342"/>
    <n v="312215"/>
    <n v="5326"/>
    <x v="13"/>
    <n v="34.24"/>
    <n v="10.32"/>
    <n v="23.92"/>
    <n v="23.28"/>
    <x v="107"/>
    <n v="0.64000000000000057"/>
    <n v="1"/>
    <s v="OK"/>
    <s v="SRIKANT"/>
    <x v="12"/>
    <m/>
  </r>
  <r>
    <n v="401"/>
    <s v="45494OD34S65081"/>
    <x v="104"/>
    <x v="2343"/>
    <n v="312215"/>
    <n v="5343"/>
    <x v="20"/>
    <n v="53.68"/>
    <n v="17.52"/>
    <n v="36.159999999999997"/>
    <n v="35.44"/>
    <x v="107"/>
    <n v="0.71999999999999886"/>
    <n v="1"/>
    <s v="OK"/>
    <s v="SRIKANT"/>
    <x v="5"/>
    <m/>
  </r>
  <r>
    <n v="402"/>
    <s v="45494OD04Q41782"/>
    <x v="104"/>
    <x v="2344"/>
    <n v="312215"/>
    <n v="5360"/>
    <x v="7"/>
    <n v="53.48"/>
    <n v="17.46"/>
    <n v="36.019999999999996"/>
    <n v="35.72"/>
    <x v="107"/>
    <n v="0.29999999999999716"/>
    <n v="2"/>
    <s v="OK"/>
    <s v="SRIKANT"/>
    <x v="7"/>
    <m/>
  </r>
  <r>
    <n v="403"/>
    <s v="45494OD34S26152"/>
    <x v="104"/>
    <x v="2345"/>
    <n v="312215"/>
    <n v="5368"/>
    <x v="11"/>
    <n v="56.92"/>
    <n v="17.32"/>
    <n v="39.6"/>
    <n v="38.78"/>
    <x v="107"/>
    <n v="0.82000000000000028"/>
    <n v="2"/>
    <s v="OK"/>
    <s v="SRIKANT"/>
    <x v="2"/>
    <m/>
  </r>
  <r>
    <n v="404"/>
    <s v="45494OD04Q41552"/>
    <x v="104"/>
    <x v="2346"/>
    <n v="312215"/>
    <n v="5366"/>
    <x v="2"/>
    <n v="55.84"/>
    <n v="17.38"/>
    <n v="38.460000000000008"/>
    <n v="37.78"/>
    <x v="107"/>
    <n v="0.68000000000000682"/>
    <n v="2"/>
    <s v="OK"/>
    <s v="SRIKANT"/>
    <x v="31"/>
    <m/>
  </r>
  <r>
    <n v="405"/>
    <s v="45494OD04Q41262"/>
    <x v="104"/>
    <x v="2347"/>
    <n v="312215"/>
    <n v="5370"/>
    <x v="0"/>
    <n v="55.1"/>
    <n v="17.54"/>
    <n v="37.56"/>
    <n v="37.22"/>
    <x v="107"/>
    <n v="0.34000000000000341"/>
    <n v="2"/>
    <s v="OK"/>
    <s v="SRIKANT"/>
    <x v="16"/>
    <m/>
  </r>
  <r>
    <n v="406"/>
    <s v="45494OD04Q41392"/>
    <x v="104"/>
    <x v="2348"/>
    <n v="312215"/>
    <n v="5372"/>
    <x v="12"/>
    <n v="55.38"/>
    <n v="17.68"/>
    <n v="37.700000000000003"/>
    <n v="37.4"/>
    <x v="107"/>
    <n v="0.30000000000000426"/>
    <n v="2"/>
    <s v="OK"/>
    <s v="SRIKANT"/>
    <x v="11"/>
    <m/>
  </r>
  <r>
    <n v="407"/>
    <s v="45494OD04Q41232"/>
    <x v="104"/>
    <x v="2349"/>
    <n v="312215"/>
    <n v="5377"/>
    <x v="6"/>
    <n v="54.74"/>
    <n v="17.420000000000002"/>
    <n v="37.32"/>
    <n v="36.880000000000003"/>
    <x v="107"/>
    <n v="0.43999999999999773"/>
    <n v="2"/>
    <s v="OK"/>
    <s v="SRIKANT"/>
    <x v="6"/>
    <m/>
  </r>
  <r>
    <n v="408"/>
    <s v="45494OD04Q67612"/>
    <x v="104"/>
    <x v="2350"/>
    <n v="312215"/>
    <n v="5376"/>
    <x v="10"/>
    <n v="54.94"/>
    <n v="17.84"/>
    <n v="37.099999999999994"/>
    <n v="36.380000000000003"/>
    <x v="107"/>
    <n v="0.71999999999999176"/>
    <n v="2"/>
    <s v="OK"/>
    <s v="SRIKANT"/>
    <x v="8"/>
    <m/>
  </r>
  <r>
    <n v="409"/>
    <s v="45494OD34S26662"/>
    <x v="104"/>
    <x v="2351"/>
    <n v="312215"/>
    <n v="5375"/>
    <x v="14"/>
    <n v="53.04"/>
    <n v="17.7"/>
    <n v="35.340000000000003"/>
    <n v="34.92"/>
    <x v="107"/>
    <n v="0.42000000000000171"/>
    <n v="2"/>
    <s v="OK"/>
    <s v="SRIKANT"/>
    <x v="41"/>
    <m/>
  </r>
  <r>
    <n v="410"/>
    <s v="45494OD04Q67882"/>
    <x v="104"/>
    <x v="2352"/>
    <n v="312215"/>
    <n v="5381"/>
    <x v="5"/>
    <n v="56.54"/>
    <n v="17.7"/>
    <n v="38.840000000000003"/>
    <n v="38.26"/>
    <x v="107"/>
    <n v="0.5800000000000054"/>
    <n v="2"/>
    <s v="OK"/>
    <s v="SRIKANT"/>
    <x v="23"/>
    <n v="140"/>
  </r>
  <r>
    <n v="411"/>
    <s v="45494OD34S61372"/>
    <x v="104"/>
    <x v="2353"/>
    <n v="312215"/>
    <n v="5379"/>
    <x v="9"/>
    <n v="54.4"/>
    <n v="17.62"/>
    <n v="36.78"/>
    <n v="36.299999999999997"/>
    <x v="108"/>
    <n v="0.48000000000000398"/>
    <n v="2"/>
    <s v="OK"/>
    <s v="SRIKANT"/>
    <x v="3"/>
    <n v="100"/>
  </r>
  <r>
    <n v="412"/>
    <s v="45494OD34S61521"/>
    <x v="104"/>
    <x v="2354"/>
    <n v="312215"/>
    <n v="5373"/>
    <x v="3"/>
    <n v="56.12"/>
    <n v="17.2"/>
    <n v="38.92"/>
    <n v="37.94"/>
    <x v="108"/>
    <n v="0.98000000000000398"/>
    <n v="1"/>
    <s v="OK"/>
    <s v="SRIKANT"/>
    <x v="40"/>
    <m/>
  </r>
  <r>
    <n v="413"/>
    <s v="45495OD04Q41391"/>
    <x v="105"/>
    <x v="2355"/>
    <n v="312215"/>
    <n v="5395"/>
    <x v="12"/>
    <n v="55.34"/>
    <n v="17.62"/>
    <n v="37.72"/>
    <n v="37.340000000000003"/>
    <x v="108"/>
    <n v="0.37999999999999545"/>
    <n v="1"/>
    <s v="OK"/>
    <s v="SRIKANT"/>
    <x v="11"/>
    <m/>
  </r>
  <r>
    <n v="414"/>
    <s v="45495OD34S65081"/>
    <x v="105"/>
    <x v="2356"/>
    <n v="312215"/>
    <n v="5397"/>
    <x v="20"/>
    <n v="53.18"/>
    <n v="17.64"/>
    <n v="35.54"/>
    <n v="35.299999999999997"/>
    <x v="108"/>
    <n v="0.24000000000000199"/>
    <n v="1"/>
    <s v="OK"/>
    <s v="SRIKANT"/>
    <x v="5"/>
    <m/>
  </r>
  <r>
    <n v="415"/>
    <s v="45495OD34S61521"/>
    <x v="105"/>
    <x v="2357"/>
    <n v="312215"/>
    <n v="5408"/>
    <x v="3"/>
    <n v="53.26"/>
    <n v="17.18"/>
    <n v="36.08"/>
    <n v="35.56"/>
    <x v="108"/>
    <n v="0.51999999999999602"/>
    <n v="1"/>
    <s v="OK"/>
    <s v="SRIKANT"/>
    <x v="40"/>
    <m/>
  </r>
  <r>
    <n v="416"/>
    <s v="45495OD34S26151"/>
    <x v="105"/>
    <x v="2358"/>
    <n v="312215"/>
    <n v="5540"/>
    <x v="11"/>
    <n v="52.58"/>
    <n v="17.34"/>
    <n v="35.239999999999995"/>
    <n v="34.880000000000003"/>
    <x v="108"/>
    <n v="0.35999999999999233"/>
    <n v="1"/>
    <s v="OK"/>
    <s v="SRIKANT"/>
    <x v="2"/>
    <n v="40"/>
  </r>
  <r>
    <n v="417"/>
    <s v="45495OD34S26661"/>
    <x v="105"/>
    <x v="2359"/>
    <n v="312215"/>
    <n v="5409"/>
    <x v="14"/>
    <n v="54.04"/>
    <n v="17.78"/>
    <n v="36.26"/>
    <n v="35.32"/>
    <x v="108"/>
    <n v="0.93999999999999773"/>
    <n v="1"/>
    <s v="OK"/>
    <s v="SRIKANT"/>
    <x v="41"/>
    <m/>
  </r>
  <r>
    <n v="418"/>
    <s v="45495OD04Q41551"/>
    <x v="105"/>
    <x v="2360"/>
    <n v="312215"/>
    <n v="5423"/>
    <x v="2"/>
    <n v="53.82"/>
    <n v="17.440000000000001"/>
    <n v="36.379999999999995"/>
    <n v="35.659999999999997"/>
    <x v="108"/>
    <n v="0.71999999999999886"/>
    <n v="1"/>
    <s v="OK"/>
    <s v="SRIKANT"/>
    <x v="31"/>
    <n v="40"/>
  </r>
  <r>
    <n v="419"/>
    <s v="45495OD04Q41261"/>
    <x v="105"/>
    <x v="2361"/>
    <n v="312215"/>
    <n v="5426"/>
    <x v="0"/>
    <n v="53.82"/>
    <n v="17.559999999999999"/>
    <n v="36.260000000000005"/>
    <n v="35.94"/>
    <x v="108"/>
    <n v="0.32000000000000739"/>
    <n v="1"/>
    <s v="OK"/>
    <s v="SRIKANT"/>
    <x v="9"/>
    <n v="80"/>
  </r>
  <r>
    <n v="420"/>
    <s v="45495OD34S61371"/>
    <x v="105"/>
    <x v="2362"/>
    <n v="312215"/>
    <n v="5425"/>
    <x v="9"/>
    <n v="56.3"/>
    <n v="17.64"/>
    <n v="38.659999999999997"/>
    <n v="37.840000000000003"/>
    <x v="108"/>
    <n v="0.81999999999999318"/>
    <n v="1"/>
    <s v="OK"/>
    <s v="SRIKANT"/>
    <x v="3"/>
    <m/>
  </r>
  <r>
    <n v="421"/>
    <s v="45495OD04Q41231"/>
    <x v="105"/>
    <x v="2363"/>
    <n v="312215"/>
    <n v="5431"/>
    <x v="6"/>
    <n v="53.88"/>
    <n v="17.440000000000001"/>
    <n v="36.44"/>
    <n v="36.119999999999997"/>
    <x v="108"/>
    <n v="0.32000000000000028"/>
    <n v="1"/>
    <s v="OK"/>
    <s v="SRIKANT"/>
    <x v="6"/>
    <n v="225"/>
  </r>
  <r>
    <n v="422"/>
    <s v="45495OD34S61391"/>
    <x v="105"/>
    <x v="2364"/>
    <n v="312215"/>
    <n v="5430"/>
    <x v="16"/>
    <n v="55.26"/>
    <n v="17.66"/>
    <n v="37.599999999999994"/>
    <n v="36.94"/>
    <x v="108"/>
    <n v="0.65999999999999659"/>
    <n v="1"/>
    <s v="OK"/>
    <s v="SRIKANT"/>
    <x v="13"/>
    <m/>
  </r>
  <r>
    <n v="423"/>
    <s v="45495OD04Q41701"/>
    <x v="105"/>
    <x v="2365"/>
    <n v="312215"/>
    <n v="5434"/>
    <x v="13"/>
    <n v="35.020000000000003"/>
    <n v="10.42"/>
    <n v="24.6"/>
    <n v="24.18"/>
    <x v="108"/>
    <n v="0.42000000000000171"/>
    <n v="1"/>
    <s v="OK"/>
    <s v="SRIKANT"/>
    <x v="22"/>
    <n v="185"/>
  </r>
  <r>
    <n v="424"/>
    <s v="45495OD04Q67881"/>
    <x v="105"/>
    <x v="2366"/>
    <n v="312215"/>
    <n v="5420"/>
    <x v="5"/>
    <n v="56.8"/>
    <n v="17.66"/>
    <n v="39.14"/>
    <n v="38.24"/>
    <x v="108"/>
    <n v="0.89999999999999858"/>
    <n v="1"/>
    <s v="OK"/>
    <s v="SRIKANT"/>
    <x v="23"/>
    <m/>
  </r>
  <r>
    <n v="425"/>
    <s v="45495OD04Q41781"/>
    <x v="105"/>
    <x v="2367"/>
    <n v="312215"/>
    <n v="5463"/>
    <x v="7"/>
    <n v="52.46"/>
    <n v="17.36"/>
    <n v="35.1"/>
    <n v="34.26"/>
    <x v="108"/>
    <n v="0.84000000000000341"/>
    <n v="1"/>
    <s v="OK"/>
    <s v="SRIKANT"/>
    <x v="18"/>
    <n v="185"/>
  </r>
  <r>
    <n v="426"/>
    <s v="45495OD04Q67611"/>
    <x v="105"/>
    <x v="2368"/>
    <n v="312215"/>
    <n v="5468"/>
    <x v="10"/>
    <n v="52.56"/>
    <n v="17.88"/>
    <n v="34.680000000000007"/>
    <n v="34.18"/>
    <x v="108"/>
    <n v="0.50000000000000711"/>
    <n v="1"/>
    <s v="OK"/>
    <s v="SRIKANT"/>
    <x v="20"/>
    <n v="40"/>
  </r>
  <r>
    <n v="427"/>
    <s v="45495OD04Q41392"/>
    <x v="105"/>
    <x v="2369"/>
    <n v="312215"/>
    <n v="5483"/>
    <x v="12"/>
    <n v="53.8"/>
    <n v="17.66"/>
    <n v="36.14"/>
    <n v="35.299999999999997"/>
    <x v="108"/>
    <n v="0.84000000000000341"/>
    <n v="2"/>
    <s v="OK"/>
    <s v="SRIKANT"/>
    <x v="11"/>
    <m/>
  </r>
  <r>
    <n v="428"/>
    <s v="45495OD34S65082"/>
    <x v="105"/>
    <x v="2370"/>
    <n v="312215"/>
    <n v="5492"/>
    <x v="20"/>
    <n v="56.06"/>
    <n v="17.46"/>
    <n v="38.6"/>
    <n v="38.36"/>
    <x v="108"/>
    <n v="0.24000000000000199"/>
    <n v="2"/>
    <s v="OK"/>
    <s v="SRIKANT"/>
    <x v="5"/>
    <m/>
  </r>
  <r>
    <n v="429"/>
    <s v="45495OD34S26152"/>
    <x v="105"/>
    <x v="2371"/>
    <n v="312215"/>
    <n v="5545"/>
    <x v="11"/>
    <n v="56.32"/>
    <n v="17.14"/>
    <n v="39.18"/>
    <n v="38.619999999999997"/>
    <x v="109"/>
    <n v="0.56000000000000227"/>
    <n v="2"/>
    <s v="OK"/>
    <s v="SRIKANT"/>
    <x v="2"/>
    <m/>
  </r>
  <r>
    <n v="430"/>
    <s v="45495OD34S26662"/>
    <x v="105"/>
    <x v="2372"/>
    <n v="312215"/>
    <n v="5549"/>
    <x v="14"/>
    <n v="50.68"/>
    <n v="17.600000000000001"/>
    <n v="33.08"/>
    <n v="32.6"/>
    <x v="109"/>
    <n v="0.47999999999999687"/>
    <n v="2"/>
    <s v="OK"/>
    <s v="SRIKANT"/>
    <x v="41"/>
    <m/>
  </r>
  <r>
    <n v="431"/>
    <s v="45495OD04Q41552"/>
    <x v="105"/>
    <x v="2373"/>
    <n v="312215"/>
    <n v="5553"/>
    <x v="2"/>
    <n v="52.66"/>
    <n v="17.28"/>
    <n v="35.379999999999995"/>
    <n v="35.06"/>
    <x v="109"/>
    <n v="0.31999999999999318"/>
    <n v="2"/>
    <s v="OK"/>
    <s v="SRIKANT"/>
    <x v="31"/>
    <n v="20"/>
  </r>
  <r>
    <n v="432"/>
    <s v="45495OD34S61372"/>
    <x v="105"/>
    <x v="2374"/>
    <n v="312215"/>
    <n v="5554"/>
    <x v="9"/>
    <n v="56.24"/>
    <n v="17.559999999999999"/>
    <n v="38.680000000000007"/>
    <n v="38.46"/>
    <x v="109"/>
    <n v="0.22000000000000597"/>
    <n v="2"/>
    <s v="OK"/>
    <s v="SRIKANT"/>
    <x v="3"/>
    <m/>
  </r>
  <r>
    <n v="433"/>
    <s v="45495OD34S26271"/>
    <x v="105"/>
    <x v="2375"/>
    <n v="312215"/>
    <n v="5542"/>
    <x v="18"/>
    <n v="50.04"/>
    <n v="16.899999999999999"/>
    <n v="33.14"/>
    <n v="33.04"/>
    <x v="109"/>
    <n v="0.10000000000000142"/>
    <n v="1"/>
    <s v="OK"/>
    <s v="SRIKANT"/>
    <x v="38"/>
    <m/>
  </r>
  <r>
    <n v="434"/>
    <s v="45496OD34S65081"/>
    <x v="106"/>
    <x v="2376"/>
    <n v="312215"/>
    <n v="5563"/>
    <x v="20"/>
    <n v="54.18"/>
    <n v="17.46"/>
    <n v="36.72"/>
    <n v="36.5"/>
    <x v="109"/>
    <n v="0.21999999999999886"/>
    <n v="1"/>
    <s v="OK"/>
    <s v="SRIKANT"/>
    <x v="5"/>
    <m/>
  </r>
  <r>
    <n v="435"/>
    <s v="45496OD34S61521"/>
    <x v="106"/>
    <x v="2377"/>
    <n v="312215"/>
    <n v="5565"/>
    <x v="3"/>
    <n v="55.28"/>
    <n v="16.98"/>
    <n v="38.299999999999997"/>
    <n v="38.04"/>
    <x v="109"/>
    <n v="0.25999999999999801"/>
    <n v="1"/>
    <s v="OK"/>
    <s v="SRIKANT"/>
    <x v="40"/>
    <m/>
  </r>
  <r>
    <n v="436"/>
    <s v="45496OD34S26271"/>
    <x v="106"/>
    <x v="2378"/>
    <n v="312215"/>
    <n v="5570"/>
    <x v="18"/>
    <n v="52.72"/>
    <n v="16.920000000000002"/>
    <n v="35.799999999999997"/>
    <n v="35.799999999999997"/>
    <x v="109"/>
    <n v="0"/>
    <n v="1"/>
    <s v="OK"/>
    <s v="SRIKANT"/>
    <x v="38"/>
    <n v="225"/>
  </r>
  <r>
    <n v="437"/>
    <s v="45496OD04Q41781"/>
    <x v="106"/>
    <x v="2379"/>
    <n v="312215"/>
    <n v="5591"/>
    <x v="7"/>
    <n v="52.84"/>
    <n v="17.399999999999999"/>
    <n v="35.440000000000005"/>
    <n v="34.78"/>
    <x v="109"/>
    <n v="0.66000000000000369"/>
    <n v="1"/>
    <s v="OK"/>
    <s v="SRIKANT"/>
    <x v="18"/>
    <m/>
  </r>
  <r>
    <n v="438"/>
    <s v="45496OD34S26151"/>
    <x v="106"/>
    <x v="2380"/>
    <n v="312215"/>
    <n v="5589"/>
    <x v="11"/>
    <n v="53.38"/>
    <n v="17.260000000000002"/>
    <n v="36.120000000000005"/>
    <n v="35.44"/>
    <x v="109"/>
    <n v="0.68000000000000682"/>
    <n v="1"/>
    <s v="OK"/>
    <s v="SRIKANT"/>
    <x v="2"/>
    <n v="145"/>
  </r>
  <r>
    <n v="439"/>
    <s v="45496OD04Q41181"/>
    <x v="106"/>
    <x v="2381"/>
    <n v="312215"/>
    <n v="5602"/>
    <x v="8"/>
    <n v="55.8"/>
    <n v="16.86"/>
    <n v="38.94"/>
    <n v="38.340000000000003"/>
    <x v="109"/>
    <n v="0.59999999999999432"/>
    <n v="1"/>
    <s v="OK"/>
    <s v="SRIKANT"/>
    <x v="41"/>
    <m/>
  </r>
  <r>
    <n v="440"/>
    <s v="45496OD04Q41551"/>
    <x v="106"/>
    <x v="2382"/>
    <n v="312215"/>
    <n v="5607"/>
    <x v="2"/>
    <n v="52.64"/>
    <n v="17.440000000000001"/>
    <n v="35.200000000000003"/>
    <n v="34.86"/>
    <x v="109"/>
    <n v="0.34000000000000341"/>
    <n v="1"/>
    <s v="OK"/>
    <s v="SRIKANT"/>
    <x v="31"/>
    <m/>
  </r>
  <r>
    <n v="441"/>
    <s v="45496OD04Q41391"/>
    <x v="106"/>
    <x v="2383"/>
    <n v="312215"/>
    <n v="5615"/>
    <x v="12"/>
    <n v="53.72"/>
    <n v="17.48"/>
    <n v="36.239999999999995"/>
    <n v="35.36"/>
    <x v="109"/>
    <n v="0.87999999999999545"/>
    <n v="1"/>
    <s v="OK"/>
    <s v="SRIKANT"/>
    <x v="11"/>
    <m/>
  </r>
  <r>
    <n v="442"/>
    <s v="45496OD04Q41701"/>
    <x v="106"/>
    <x v="2384"/>
    <n v="312215"/>
    <n v="5612"/>
    <x v="13"/>
    <n v="34.700000000000003"/>
    <n v="10.34"/>
    <n v="24.360000000000003"/>
    <n v="23.66"/>
    <x v="109"/>
    <n v="0.70000000000000284"/>
    <n v="1"/>
    <s v="OK"/>
    <s v="SRIKANT"/>
    <x v="29"/>
    <m/>
  </r>
  <r>
    <n v="443"/>
    <s v="45496OD34S61371"/>
    <x v="106"/>
    <x v="2385"/>
    <n v="312215"/>
    <n v="5616"/>
    <x v="9"/>
    <n v="54.16"/>
    <n v="17.62"/>
    <n v="36.539999999999992"/>
    <n v="35.72"/>
    <x v="109"/>
    <n v="0.81999999999999318"/>
    <n v="1"/>
    <s v="OK"/>
    <s v="SRIKANT"/>
    <x v="9"/>
    <n v="40"/>
  </r>
  <r>
    <n v="444"/>
    <s v="45496OD04Q67881"/>
    <x v="106"/>
    <x v="2386"/>
    <n v="312215"/>
    <n v="5633"/>
    <x v="5"/>
    <n v="52.9"/>
    <n v="17.559999999999999"/>
    <n v="35.340000000000003"/>
    <n v="35.08"/>
    <x v="109"/>
    <n v="0.26000000000000512"/>
    <n v="1"/>
    <s v="OK"/>
    <s v="SRIKANT"/>
    <x v="23"/>
    <n v="180"/>
  </r>
  <r>
    <n v="445"/>
    <s v="45496OD04Q41231"/>
    <x v="106"/>
    <x v="2387"/>
    <n v="312215"/>
    <n v="5631"/>
    <x v="6"/>
    <n v="52.14"/>
    <n v="17.399999999999999"/>
    <n v="34.74"/>
    <n v="34.58"/>
    <x v="109"/>
    <n v="0.16000000000000369"/>
    <n v="1"/>
    <s v="OK"/>
    <s v="SRIKANT"/>
    <x v="16"/>
    <m/>
  </r>
  <r>
    <n v="446"/>
    <s v="45496OD34S61391"/>
    <x v="106"/>
    <x v="2388"/>
    <n v="312215"/>
    <n v="5641"/>
    <x v="16"/>
    <n v="56.76"/>
    <n v="17.46"/>
    <n v="39.299999999999997"/>
    <n v="39.1"/>
    <x v="109"/>
    <n v="0.19999999999999574"/>
    <n v="1"/>
    <s v="OK"/>
    <s v="SRIKANT"/>
    <x v="13"/>
    <n v="225"/>
  </r>
  <r>
    <n v="447"/>
    <s v="45496OD04Q67611"/>
    <x v="106"/>
    <x v="2389"/>
    <n v="312215"/>
    <n v="5542"/>
    <x v="10"/>
    <n v="54.98"/>
    <n v="17.899999999999999"/>
    <n v="37.08"/>
    <n v="36.5"/>
    <x v="109"/>
    <n v="0.57999999999999829"/>
    <n v="1"/>
    <s v="OK"/>
    <s v="SRIKANT"/>
    <x v="8"/>
    <n v="40"/>
  </r>
  <r>
    <n v="448"/>
    <s v="45496OD34S65082"/>
    <x v="106"/>
    <x v="2390"/>
    <n v="312215"/>
    <n v="5689"/>
    <x v="20"/>
    <n v="51.98"/>
    <n v="17.440000000000001"/>
    <n v="34.539999999999992"/>
    <n v="34.119999999999997"/>
    <x v="110"/>
    <n v="0.4199999999999946"/>
    <n v="2"/>
    <s v="OK"/>
    <s v="SRIKANT"/>
    <x v="5"/>
    <n v="210"/>
  </r>
  <r>
    <n v="449"/>
    <s v="45496OD34S61522"/>
    <x v="106"/>
    <x v="2391"/>
    <n v="312215"/>
    <n v="5693"/>
    <x v="3"/>
    <n v="51.96"/>
    <n v="17.079999999999998"/>
    <n v="34.880000000000003"/>
    <n v="34.6"/>
    <x v="110"/>
    <n v="0.28000000000000114"/>
    <n v="2"/>
    <s v="OK"/>
    <s v="SRIKANT"/>
    <x v="40"/>
    <m/>
  </r>
  <r>
    <n v="450"/>
    <s v="45497OD34S26271"/>
    <x v="107"/>
    <x v="2392"/>
    <n v="312215"/>
    <n v="5711"/>
    <x v="18"/>
    <n v="54.84"/>
    <n v="16.940000000000001"/>
    <n v="37.900000000000006"/>
    <n v="37.22"/>
    <x v="110"/>
    <n v="0.68000000000000682"/>
    <n v="1"/>
    <s v="OK"/>
    <s v="SRIKANT"/>
    <x v="38"/>
    <m/>
  </r>
  <r>
    <n v="451"/>
    <s v="45497OD04Q41391"/>
    <x v="107"/>
    <x v="2393"/>
    <n v="312215"/>
    <n v="5721"/>
    <x v="12"/>
    <n v="52.84"/>
    <n v="17.48"/>
    <n v="35.36"/>
    <n v="35.04"/>
    <x v="110"/>
    <n v="0.32000000000000028"/>
    <n v="1"/>
    <s v="OK"/>
    <s v="SRIKANT"/>
    <x v="11"/>
    <m/>
  </r>
  <r>
    <n v="452"/>
    <s v="45497OD34S65081"/>
    <x v="107"/>
    <x v="2394"/>
    <n v="312215"/>
    <n v="5738"/>
    <x v="20"/>
    <n v="54.64"/>
    <n v="17.28"/>
    <n v="37.36"/>
    <n v="36.96"/>
    <x v="110"/>
    <n v="0.39999999999999858"/>
    <n v="1"/>
    <s v="OK"/>
    <s v="SRIKANT"/>
    <x v="5"/>
    <m/>
  </r>
  <r>
    <n v="453"/>
    <s v="45497OD34S26151"/>
    <x v="107"/>
    <x v="2395"/>
    <n v="312215"/>
    <n v="5746"/>
    <x v="11"/>
    <n v="50.96"/>
    <n v="17.239999999999998"/>
    <n v="33.72"/>
    <n v="33.340000000000003"/>
    <x v="110"/>
    <n v="0.37999999999999545"/>
    <n v="1"/>
    <s v="OK"/>
    <s v="SRIKANT"/>
    <x v="2"/>
    <m/>
  </r>
  <r>
    <n v="454"/>
    <s v="45497OD04Q41781"/>
    <x v="107"/>
    <x v="2396"/>
    <n v="312215"/>
    <n v="5774"/>
    <x v="7"/>
    <n v="51.6"/>
    <n v="17.32"/>
    <n v="34.28"/>
    <n v="33.880000000000003"/>
    <x v="110"/>
    <n v="0.39999999999999858"/>
    <n v="1"/>
    <s v="OK"/>
    <s v="SRIKANT"/>
    <x v="7"/>
    <m/>
  </r>
  <r>
    <n v="455"/>
    <s v="45497OD04Q41551"/>
    <x v="107"/>
    <x v="2397"/>
    <n v="312215"/>
    <n v="5789"/>
    <x v="2"/>
    <n v="52.38"/>
    <n v="17.34"/>
    <n v="35.040000000000006"/>
    <n v="34.5"/>
    <x v="110"/>
    <n v="0.54000000000000625"/>
    <n v="1"/>
    <s v="OK"/>
    <s v="SRIKANT"/>
    <x v="9"/>
    <m/>
  </r>
  <r>
    <n v="456"/>
    <s v="45497OD04Q41181"/>
    <x v="107"/>
    <x v="2398"/>
    <n v="312215"/>
    <n v="5790"/>
    <x v="8"/>
    <n v="49.74"/>
    <n v="16.940000000000001"/>
    <n v="32.799999999999997"/>
    <n v="32.54"/>
    <x v="110"/>
    <n v="0.25999999999999801"/>
    <n v="1"/>
    <s v="OK"/>
    <s v="SRIKANT"/>
    <x v="42"/>
    <n v="225"/>
  </r>
  <r>
    <n v="457"/>
    <s v="45497OD04Q41701"/>
    <x v="107"/>
    <x v="2399"/>
    <n v="312215"/>
    <n v="5787"/>
    <x v="13"/>
    <n v="34.5"/>
    <n v="10.46"/>
    <n v="24.04"/>
    <n v="24.04"/>
    <x v="110"/>
    <n v="0"/>
    <n v="1"/>
    <s v="OK"/>
    <s v="SRIKANT"/>
    <x v="43"/>
    <n v="80"/>
  </r>
  <r>
    <n v="458"/>
    <s v="45497OD04Q41231"/>
    <x v="107"/>
    <x v="2400"/>
    <n v="312215"/>
    <n v="5793"/>
    <x v="6"/>
    <n v="54.92"/>
    <n v="17.34"/>
    <n v="37.58"/>
    <n v="36.979999999999997"/>
    <x v="110"/>
    <n v="0.60000000000000142"/>
    <n v="1"/>
    <s v="OK"/>
    <s v="SRIKANT"/>
    <x v="44"/>
    <m/>
  </r>
  <r>
    <n v="459"/>
    <s v="45497OD04Q67881"/>
    <x v="107"/>
    <x v="2401"/>
    <n v="312215"/>
    <n v="5802"/>
    <x v="5"/>
    <n v="52.38"/>
    <n v="17.68"/>
    <n v="34.700000000000003"/>
    <n v="34.659999999999997"/>
    <x v="110"/>
    <n v="4.0000000000006253E-2"/>
    <n v="1"/>
    <s v="OK"/>
    <s v="SRIKANT"/>
    <x v="16"/>
    <m/>
  </r>
  <r>
    <n v="460"/>
    <s v="45497OD04Q41392"/>
    <x v="107"/>
    <x v="2402"/>
    <n v="312215"/>
    <n v="5818"/>
    <x v="12"/>
    <n v="50.98"/>
    <n v="17.52"/>
    <n v="33.459999999999994"/>
    <n v="33.46"/>
    <x v="110"/>
    <n v="0"/>
    <n v="2"/>
    <s v="OK"/>
    <s v="SRIKANT"/>
    <x v="11"/>
    <m/>
  </r>
  <r>
    <n v="461"/>
    <s v="45497OD34S61521"/>
    <x v="107"/>
    <x v="2403"/>
    <n v="312215"/>
    <n v="5777"/>
    <x v="3"/>
    <n v="52.12"/>
    <n v="17.14"/>
    <n v="34.979999999999997"/>
    <n v="34.119999999999997"/>
    <x v="110"/>
    <n v="0.85999999999999943"/>
    <n v="1"/>
    <s v="OK"/>
    <s v="SRIKANT"/>
    <x v="40"/>
    <m/>
  </r>
  <r>
    <n v="462"/>
    <s v="45497OD04Q67611"/>
    <x v="107"/>
    <x v="2404"/>
    <n v="312215"/>
    <n v="5823"/>
    <x v="10"/>
    <n v="56.94"/>
    <n v="17.760000000000002"/>
    <n v="39.179999999999993"/>
    <n v="38.54"/>
    <x v="110"/>
    <n v="0.63999999999999346"/>
    <n v="1"/>
    <s v="OK"/>
    <s v="SRIKANT"/>
    <x v="8"/>
    <m/>
  </r>
  <r>
    <n v="463"/>
    <s v="45497OD34S61371"/>
    <x v="107"/>
    <x v="2405"/>
    <n v="312215"/>
    <n v="5827"/>
    <x v="9"/>
    <n v="56.04"/>
    <n v="17.62"/>
    <n v="38.42"/>
    <n v="38.24"/>
    <x v="110"/>
    <n v="0.17999999999999972"/>
    <n v="1"/>
    <s v="OK"/>
    <s v="SRIKANT"/>
    <x v="20"/>
    <m/>
  </r>
  <r>
    <n v="464"/>
    <s v="45497OD34S65082"/>
    <x v="107"/>
    <x v="2406"/>
    <n v="312215"/>
    <n v="5844"/>
    <x v="20"/>
    <n v="56.7"/>
    <n v="17.38"/>
    <n v="39.320000000000007"/>
    <n v="38.979999999999997"/>
    <x v="110"/>
    <n v="0.34000000000001052"/>
    <n v="2"/>
    <s v="OK"/>
    <s v="SRIKANT"/>
    <x v="5"/>
    <m/>
  </r>
  <r>
    <n v="465"/>
    <s v="45497OD34S26152"/>
    <x v="107"/>
    <x v="2407"/>
    <n v="312215"/>
    <n v="5845"/>
    <x v="11"/>
    <n v="51.06"/>
    <n v="17.2"/>
    <n v="33.86"/>
    <n v="33.619999999999997"/>
    <x v="110"/>
    <n v="0.24000000000000199"/>
    <n v="2"/>
    <s v="OK"/>
    <s v="SRIKANT"/>
    <x v="2"/>
    <m/>
  </r>
  <r>
    <n v="466"/>
    <s v="45497OD34S26272"/>
    <x v="107"/>
    <x v="2408"/>
    <n v="312215"/>
    <n v="5858"/>
    <x v="18"/>
    <n v="51.12"/>
    <n v="17.079999999999998"/>
    <n v="34.04"/>
    <n v="34.04"/>
    <x v="111"/>
    <n v="0"/>
    <n v="2"/>
    <s v="OK"/>
    <s v="SRIKANT"/>
    <x v="38"/>
    <m/>
  </r>
  <r>
    <n v="467"/>
    <s v="45498OD34S65081"/>
    <x v="108"/>
    <x v="2409"/>
    <n v="312215"/>
    <n v="5864"/>
    <x v="20"/>
    <n v="55.52"/>
    <n v="17.399999999999999"/>
    <n v="38.120000000000005"/>
    <n v="37.159999999999997"/>
    <x v="111"/>
    <n v="0.96000000000000796"/>
    <n v="1"/>
    <s v="OK"/>
    <s v="SRIKANT"/>
    <x v="5"/>
    <m/>
  </r>
  <r>
    <n v="468"/>
    <s v="45498OD04Q41231"/>
    <x v="108"/>
    <x v="2410"/>
    <n v="312215"/>
    <n v="5916"/>
    <x v="6"/>
    <n v="52.44"/>
    <n v="17.46"/>
    <n v="34.979999999999997"/>
    <n v="34.76"/>
    <x v="111"/>
    <n v="0.21999999999999886"/>
    <n v="1"/>
    <s v="OK"/>
    <s v="SRIKANT"/>
    <x v="44"/>
    <m/>
  </r>
  <r>
    <n v="469"/>
    <s v="45498OD34S26151"/>
    <x v="108"/>
    <x v="2411"/>
    <n v="312215"/>
    <n v="5927"/>
    <x v="11"/>
    <n v="51.48"/>
    <n v="17.34"/>
    <n v="34.14"/>
    <n v="34.119999999999997"/>
    <x v="111"/>
    <n v="2.0000000000003126E-2"/>
    <n v="1"/>
    <s v="OK"/>
    <s v="SRIKANT"/>
    <x v="2"/>
    <m/>
  </r>
  <r>
    <n v="470"/>
    <s v="45498OD04Q41391"/>
    <x v="108"/>
    <x v="2412"/>
    <n v="312215"/>
    <n v="5939"/>
    <x v="12"/>
    <n v="56.54"/>
    <n v="17.48"/>
    <n v="39.06"/>
    <n v="38.36"/>
    <x v="112"/>
    <n v="0.70000000000000284"/>
    <n v="1"/>
    <s v="OK"/>
    <s v="SRIKANT"/>
    <x v="11"/>
    <m/>
  </r>
  <r>
    <n v="471"/>
    <s v="45498OD04Q41701"/>
    <x v="108"/>
    <x v="2413"/>
    <n v="312215"/>
    <n v="5941"/>
    <x v="13"/>
    <n v="34.26"/>
    <n v="10.46"/>
    <n v="23.799999999999997"/>
    <n v="23.56"/>
    <x v="111"/>
    <n v="0.23999999999999844"/>
    <n v="1"/>
    <s v="OK"/>
    <s v="SRIKANT"/>
    <x v="22"/>
    <m/>
  </r>
  <r>
    <n v="472"/>
    <s v="45498OD34S61391"/>
    <x v="108"/>
    <x v="2414"/>
    <n v="312215"/>
    <n v="5948"/>
    <x v="16"/>
    <n v="57.42"/>
    <n v="17.72"/>
    <n v="39.700000000000003"/>
    <n v="39.299999999999997"/>
    <x v="111"/>
    <n v="0.40000000000000568"/>
    <n v="1"/>
    <s v="OK"/>
    <s v="SRIKANT"/>
    <x v="13"/>
    <m/>
  </r>
  <r>
    <n v="473"/>
    <s v="45498OD04Q41781"/>
    <x v="108"/>
    <x v="2415"/>
    <n v="312215"/>
    <n v="5956"/>
    <x v="7"/>
    <n v="54.92"/>
    <n v="17.34"/>
    <n v="37.58"/>
    <n v="37.26"/>
    <x v="111"/>
    <n v="0.32000000000000028"/>
    <n v="1"/>
    <s v="OK"/>
    <s v="SRIKANT"/>
    <x v="18"/>
    <m/>
  </r>
  <r>
    <n v="474"/>
    <s v="45498OD04Q67881"/>
    <x v="108"/>
    <x v="2416"/>
    <n v="312215"/>
    <n v="5950"/>
    <x v="5"/>
    <n v="56.62"/>
    <n v="17.72"/>
    <n v="38.9"/>
    <n v="38.6"/>
    <x v="111"/>
    <n v="0.29999999999999716"/>
    <n v="1"/>
    <s v="OK"/>
    <s v="SRIKANT"/>
    <x v="43"/>
    <m/>
  </r>
  <r>
    <n v="475"/>
    <s v="45498OD04Q41181"/>
    <x v="108"/>
    <x v="2417"/>
    <n v="312215"/>
    <n v="5964"/>
    <x v="8"/>
    <n v="50.48"/>
    <n v="17.16"/>
    <n v="33.319999999999993"/>
    <n v="33.1"/>
    <x v="111"/>
    <n v="0.21999999999999176"/>
    <n v="1"/>
    <s v="OK"/>
    <s v="SRIKANT"/>
    <x v="42"/>
    <n v="20"/>
  </r>
  <r>
    <n v="476"/>
    <s v="45498OD34S61371"/>
    <x v="108"/>
    <x v="2418"/>
    <n v="312215"/>
    <n v="5966"/>
    <x v="9"/>
    <n v="54.66"/>
    <n v="17.54"/>
    <n v="37.119999999999997"/>
    <n v="37.04"/>
    <x v="111"/>
    <n v="7.9999999999998295E-2"/>
    <n v="1"/>
    <s v="OK"/>
    <s v="SRIKANT"/>
    <x v="3"/>
    <m/>
  </r>
  <r>
    <n v="477"/>
    <s v="45498OD04Q67611"/>
    <x v="108"/>
    <x v="2419"/>
    <n v="312215"/>
    <n v="5975"/>
    <x v="10"/>
    <n v="55.28"/>
    <n v="17.739999999999998"/>
    <n v="37.540000000000006"/>
    <n v="37.299999999999997"/>
    <x v="111"/>
    <n v="0.24000000000000909"/>
    <n v="1"/>
    <s v="OK"/>
    <s v="SRIKANT"/>
    <x v="8"/>
    <m/>
  </r>
  <r>
    <n v="478"/>
    <s v="45498OD34S26271"/>
    <x v="108"/>
    <x v="2420"/>
    <n v="312215"/>
    <n v="5967"/>
    <x v="18"/>
    <n v="51.7"/>
    <n v="17.040400000000002"/>
    <n v="34.659599999999998"/>
    <n v="34.4"/>
    <x v="111"/>
    <n v="0.25959999999999894"/>
    <n v="1"/>
    <s v="OK"/>
    <s v="SRIKANT"/>
    <x v="38"/>
    <m/>
  </r>
  <r>
    <n v="479"/>
    <s v="45498OD34S65082"/>
    <x v="108"/>
    <x v="2421"/>
    <n v="312215"/>
    <n v="5991"/>
    <x v="20"/>
    <n v="54.82"/>
    <n v="17.38"/>
    <n v="37.44"/>
    <n v="37.24"/>
    <x v="111"/>
    <n v="0.19999999999999574"/>
    <n v="2"/>
    <s v="OK"/>
    <s v="SRIKANT"/>
    <x v="5"/>
    <m/>
  </r>
  <r>
    <n v="480"/>
    <s v="45498OD34S61521"/>
    <x v="108"/>
    <x v="2422"/>
    <n v="312215"/>
    <n v="5994"/>
    <x v="3"/>
    <n v="53.42"/>
    <n v="17.14"/>
    <n v="36.28"/>
    <n v="35.9"/>
    <x v="111"/>
    <n v="0.38000000000000256"/>
    <n v="1"/>
    <s v="OK"/>
    <s v="SRIKANT"/>
    <x v="40"/>
    <m/>
  </r>
  <r>
    <n v="481"/>
    <s v="45498OD04Q41551"/>
    <x v="108"/>
    <x v="2423"/>
    <n v="312215"/>
    <n v="6013"/>
    <x v="2"/>
    <n v="56.02"/>
    <n v="17.559999999999999"/>
    <n v="38.460000000000008"/>
    <n v="38.18"/>
    <x v="111"/>
    <n v="0.28000000000000824"/>
    <n v="1"/>
    <s v="OK"/>
    <s v="SRIKANT"/>
    <x v="31"/>
    <n v="285"/>
  </r>
  <r>
    <n v="482"/>
    <s v="45499OD34S26271"/>
    <x v="109"/>
    <x v="2424"/>
    <n v="312215"/>
    <n v="6038"/>
    <x v="18"/>
    <n v="54"/>
    <n v="17.100000000000001"/>
    <n v="36.9"/>
    <n v="36.619999999999997"/>
    <x v="112"/>
    <n v="0.28000000000000114"/>
    <n v="1"/>
    <s v="OK"/>
    <s v="SRIKANT"/>
    <x v="38"/>
    <m/>
  </r>
  <r>
    <n v="483"/>
    <s v="45499OD34S61521"/>
    <x v="109"/>
    <x v="2425"/>
    <n v="312215"/>
    <n v="6035"/>
    <x v="3"/>
    <n v="53.36"/>
    <n v="17.12"/>
    <n v="36.239999999999995"/>
    <n v="35.36"/>
    <x v="112"/>
    <n v="0.87999999999999545"/>
    <n v="1"/>
    <s v="OK"/>
    <s v="SRIKANT"/>
    <x v="40"/>
    <n v="210"/>
  </r>
  <r>
    <n v="484"/>
    <s v="45499OD34S65081"/>
    <x v="109"/>
    <x v="2426"/>
    <n v="312215"/>
    <n v="6055"/>
    <x v="20"/>
    <n v="57.08"/>
    <n v="17.399999999999999"/>
    <n v="39.68"/>
    <n v="38.94"/>
    <x v="112"/>
    <n v="0.74000000000000199"/>
    <n v="1"/>
    <s v="OK"/>
    <s v="SRIKANT"/>
    <x v="5"/>
    <m/>
  </r>
  <r>
    <n v="485"/>
    <s v="45499OD04Q41551"/>
    <x v="109"/>
    <x v="2427"/>
    <n v="312215"/>
    <n v="6058"/>
    <x v="2"/>
    <n v="54.08"/>
    <n v="17.54"/>
    <n v="36.54"/>
    <n v="35.619999999999997"/>
    <x v="112"/>
    <n v="0.92000000000000171"/>
    <n v="1"/>
    <s v="OK"/>
    <s v="SRIKANT"/>
    <x v="31"/>
    <m/>
  </r>
  <r>
    <n v="486"/>
    <s v="45499OD34S26151"/>
    <x v="109"/>
    <x v="2428"/>
    <n v="312215"/>
    <n v="6066"/>
    <x v="11"/>
    <n v="53.08"/>
    <n v="17.28"/>
    <n v="35.799999999999997"/>
    <n v="35.659999999999997"/>
    <x v="112"/>
    <n v="0.14000000000000057"/>
    <n v="1"/>
    <s v="OK"/>
    <s v="SRIKANT"/>
    <x v="2"/>
    <m/>
  </r>
  <r>
    <n v="487"/>
    <s v="45499OD34S61391"/>
    <x v="109"/>
    <x v="2429"/>
    <n v="312215"/>
    <n v="6071"/>
    <x v="16"/>
    <n v="54.34"/>
    <n v="17.5"/>
    <n v="36.840000000000003"/>
    <n v="35.799999999999997"/>
    <x v="112"/>
    <n v="1.0400000000000063"/>
    <n v="1"/>
    <s v="OK"/>
    <s v="SRIKANT"/>
    <x v="13"/>
    <m/>
  </r>
  <r>
    <n v="488"/>
    <s v="45499OD04Q41231"/>
    <x v="109"/>
    <x v="2430"/>
    <n v="312215"/>
    <n v="6072"/>
    <x v="6"/>
    <n v="51.66"/>
    <n v="17.579999999999998"/>
    <n v="34.08"/>
    <n v="33.72"/>
    <x v="112"/>
    <n v="0.35999999999999943"/>
    <n v="1"/>
    <s v="OK"/>
    <s v="SRIKANT"/>
    <x v="44"/>
    <n v="120"/>
  </r>
  <r>
    <n v="489"/>
    <s v="45499OD04Q41701"/>
    <x v="109"/>
    <x v="2431"/>
    <n v="312215"/>
    <n v="6074"/>
    <x v="13"/>
    <n v="33.18"/>
    <n v="10.46"/>
    <n v="22.72"/>
    <n v="22.52"/>
    <x v="112"/>
    <n v="0.19999999999999929"/>
    <n v="1"/>
    <s v="OK"/>
    <s v="SRIKANT"/>
    <x v="29"/>
    <m/>
  </r>
  <r>
    <n v="490"/>
    <s v="45499OD04Q41781"/>
    <x v="109"/>
    <x v="2432"/>
    <n v="312215"/>
    <n v="6085"/>
    <x v="7"/>
    <n v="53.4"/>
    <n v="17.32"/>
    <n v="36.08"/>
    <n v="35.619999999999997"/>
    <x v="112"/>
    <n v="0.46000000000000085"/>
    <n v="1"/>
    <s v="OK"/>
    <s v="SRIKANT"/>
    <x v="7"/>
    <m/>
  </r>
  <r>
    <n v="491"/>
    <s v="45499OD04Q67611"/>
    <x v="109"/>
    <x v="2433"/>
    <n v="312215"/>
    <n v="6090"/>
    <x v="10"/>
    <n v="52.86"/>
    <n v="17.739999999999998"/>
    <n v="35.120000000000005"/>
    <n v="34.619999999999997"/>
    <x v="112"/>
    <n v="0.50000000000000711"/>
    <n v="1"/>
    <s v="OK"/>
    <s v="SRIKANT"/>
    <x v="24"/>
    <m/>
  </r>
  <r>
    <n v="492"/>
    <s v="45499OD04Q67881"/>
    <x v="109"/>
    <x v="2434"/>
    <n v="312215"/>
    <n v="6096"/>
    <x v="5"/>
    <n v="55.26"/>
    <n v="17.66"/>
    <n v="37.599999999999994"/>
    <n v="37.4"/>
    <x v="112"/>
    <n v="0.19999999999999574"/>
    <n v="1"/>
    <s v="OK"/>
    <s v="SRIKANT"/>
    <x v="43"/>
    <m/>
  </r>
  <r>
    <n v="493"/>
    <s v="45499OD34S61371"/>
    <x v="109"/>
    <x v="2435"/>
    <n v="312215"/>
    <n v="6109"/>
    <x v="9"/>
    <n v="54.52"/>
    <n v="17.54"/>
    <n v="36.980000000000004"/>
    <n v="36.119999999999997"/>
    <x v="112"/>
    <n v="0.86000000000000654"/>
    <n v="1"/>
    <s v="OK"/>
    <s v="SRIKANT"/>
    <x v="3"/>
    <m/>
  </r>
  <r>
    <n v="494"/>
    <s v="45499OD04Q41261"/>
    <x v="109"/>
    <x v="2436"/>
    <n v="312215"/>
    <n v="6121"/>
    <x v="0"/>
    <n v="54.9"/>
    <n v="17.32"/>
    <n v="37.58"/>
    <n v="36.96"/>
    <x v="112"/>
    <n v="0.61999999999999744"/>
    <n v="1"/>
    <s v="OK"/>
    <s v="SRIKANT"/>
    <x v="8"/>
    <n v="225"/>
  </r>
  <r>
    <n v="495"/>
    <s v="45499OD34S65082"/>
    <x v="109"/>
    <x v="2437"/>
    <n v="312215"/>
    <n v="6164"/>
    <x v="20"/>
    <n v="54.32"/>
    <n v="17.420000000000002"/>
    <n v="36.9"/>
    <n v="36.56"/>
    <x v="112"/>
    <n v="0.33999999999999631"/>
    <n v="2"/>
    <s v="OK"/>
    <s v="SRIKANT"/>
    <x v="5"/>
    <m/>
  </r>
  <r>
    <n v="496"/>
    <s v="45499OD34S26272"/>
    <x v="109"/>
    <x v="2438"/>
    <n v="312215"/>
    <n v="6167"/>
    <x v="18"/>
    <n v="54.5"/>
    <n v="17.04"/>
    <n v="37.46"/>
    <n v="37.380000000000003"/>
    <x v="112"/>
    <n v="7.9999999999998295E-2"/>
    <n v="2"/>
    <s v="OK"/>
    <s v="SRIKANT"/>
    <x v="38"/>
    <m/>
  </r>
  <r>
    <n v="497"/>
    <s v="45499OD04Q41552"/>
    <x v="109"/>
    <x v="2439"/>
    <n v="312215"/>
    <n v="6182"/>
    <x v="2"/>
    <n v="55.78"/>
    <n v="17.64"/>
    <n v="38.14"/>
    <n v="38.14"/>
    <x v="112"/>
    <n v="0"/>
    <n v="2"/>
    <s v="OK"/>
    <s v="SRIKANT"/>
    <x v="31"/>
    <m/>
  </r>
  <r>
    <n v="498"/>
    <s v="45499OD34S26152"/>
    <x v="109"/>
    <x v="2440"/>
    <n v="312215"/>
    <n v="6188"/>
    <x v="11"/>
    <n v="54"/>
    <n v="17.239999999999998"/>
    <n v="36.760000000000005"/>
    <n v="36.479999999999997"/>
    <x v="112"/>
    <n v="0.28000000000000824"/>
    <n v="2"/>
    <s v="OK"/>
    <s v="SRIKANT"/>
    <x v="2"/>
    <m/>
  </r>
  <r>
    <n v="499"/>
    <s v="45499OD04Q41181"/>
    <x v="109"/>
    <x v="2441"/>
    <n v="312215"/>
    <n v="6190"/>
    <x v="8"/>
    <n v="56.08"/>
    <n v="16.86"/>
    <n v="39.22"/>
    <n v="38.64"/>
    <x v="112"/>
    <n v="0.57999999999999829"/>
    <n v="1"/>
    <s v="OK"/>
    <s v="SRIKANT"/>
    <x v="23"/>
    <m/>
  </r>
  <r>
    <n v="500"/>
    <s v="45499OD34S61392"/>
    <x v="109"/>
    <x v="2442"/>
    <n v="312215"/>
    <n v="6192"/>
    <x v="16"/>
    <n v="56.74"/>
    <n v="17.52"/>
    <n v="39.22"/>
    <n v="39"/>
    <x v="112"/>
    <n v="0.21999999999999886"/>
    <n v="2"/>
    <s v="OK"/>
    <s v="SRIKANT"/>
    <x v="13"/>
    <m/>
  </r>
  <r>
    <n v="501"/>
    <s v="45499OD04Q41391"/>
    <x v="109"/>
    <x v="2443"/>
    <n v="312215"/>
    <n v="6195"/>
    <x v="12"/>
    <n v="55.68"/>
    <n v="17.62"/>
    <n v="38.06"/>
    <n v="37.880000000000003"/>
    <x v="113"/>
    <n v="0.17999999999999972"/>
    <n v="1"/>
    <s v="OK"/>
    <s v="SRIKANT"/>
    <x v="11"/>
    <m/>
  </r>
  <r>
    <n v="502"/>
    <s v="45499OD04Q41702"/>
    <x v="109"/>
    <x v="2444"/>
    <n v="312215"/>
    <n v="6194"/>
    <x v="13"/>
    <n v="33.380000000000003"/>
    <n v="10.5"/>
    <n v="22.880000000000003"/>
    <n v="22.78"/>
    <x v="113"/>
    <n v="0.10000000000000142"/>
    <n v="2"/>
    <s v="OK"/>
    <s v="SRIKANT"/>
    <x v="29"/>
    <m/>
  </r>
  <r>
    <n v="503"/>
    <s v="45499OD34S61522"/>
    <x v="109"/>
    <x v="2445"/>
    <n v="312215"/>
    <n v="6197"/>
    <x v="3"/>
    <n v="54.54"/>
    <n v="17.100000000000001"/>
    <n v="37.44"/>
    <n v="37.380000000000003"/>
    <x v="113"/>
    <n v="5.9999999999995168E-2"/>
    <n v="2"/>
    <s v="OK"/>
    <s v="SRIKANT"/>
    <x v="40"/>
    <m/>
  </r>
  <r>
    <n v="504"/>
    <s v="45500OD04Q41391"/>
    <x v="110"/>
    <x v="2446"/>
    <n v="312215"/>
    <n v="6215"/>
    <x v="12"/>
    <n v="52.08"/>
    <n v="17.48"/>
    <n v="34.599999999999994"/>
    <n v="35.14"/>
    <x v="113"/>
    <n v="-0.54000000000000625"/>
    <n v="1"/>
    <s v="OK"/>
    <s v="SRIKANT"/>
    <x v="11"/>
    <m/>
  </r>
  <r>
    <n v="505"/>
    <s v="45500OD04Q67881"/>
    <x v="110"/>
    <x v="2447"/>
    <n v="312215"/>
    <n v="6226"/>
    <x v="5"/>
    <n v="53.02"/>
    <n v="17.78"/>
    <n v="35.24"/>
    <n v="35.24"/>
    <x v="113"/>
    <n v="0"/>
    <n v="1"/>
    <s v="OK"/>
    <s v="SRIKANT"/>
    <x v="24"/>
    <m/>
  </r>
  <r>
    <n v="506"/>
    <s v="45500OD04Q41551"/>
    <x v="110"/>
    <x v="2448"/>
    <n v="312215"/>
    <n v="6252"/>
    <x v="2"/>
    <n v="52.86"/>
    <n v="17.28"/>
    <n v="35.58"/>
    <n v="35.58"/>
    <x v="113"/>
    <n v="0"/>
    <n v="1"/>
    <s v="OK"/>
    <s v="SRIKANT"/>
    <x v="31"/>
    <m/>
  </r>
  <r>
    <n v="507"/>
    <s v="45500OD34S26151"/>
    <x v="110"/>
    <x v="2449"/>
    <n v="312215"/>
    <n v="6248"/>
    <x v="11"/>
    <n v="52.66"/>
    <n v="17.260000000000002"/>
    <n v="35.399999999999991"/>
    <n v="35.4"/>
    <x v="113"/>
    <n v="0"/>
    <n v="1"/>
    <s v="OK"/>
    <s v="SRIKANT"/>
    <x v="2"/>
    <n v="225"/>
  </r>
  <r>
    <n v="508"/>
    <s v="45500OD34S61371"/>
    <x v="110"/>
    <x v="2450"/>
    <n v="312215"/>
    <n v="6244"/>
    <x v="9"/>
    <n v="52.94"/>
    <n v="17.46"/>
    <n v="35.479999999999997"/>
    <n v="35.479999999999997"/>
    <x v="113"/>
    <n v="0"/>
    <n v="1"/>
    <s v="OK"/>
    <s v="SRIKANT"/>
    <x v="3"/>
    <n v="225"/>
  </r>
  <r>
    <n v="509"/>
    <s v="45500OD04Q41231"/>
    <x v="110"/>
    <x v="2451"/>
    <n v="312215"/>
    <n v="6251"/>
    <x v="6"/>
    <n v="51.68"/>
    <n v="17.440000000000001"/>
    <n v="34.239999999999995"/>
    <n v="34.24"/>
    <x v="113"/>
    <n v="0"/>
    <n v="1"/>
    <s v="OK"/>
    <s v="SRIKANT"/>
    <x v="6"/>
    <m/>
  </r>
  <r>
    <n v="510"/>
    <s v="45500OD04Q41181"/>
    <x v="110"/>
    <x v="2452"/>
    <n v="312215"/>
    <n v="6258"/>
    <x v="8"/>
    <n v="51.54"/>
    <n v="16.96"/>
    <n v="34.58"/>
    <n v="34.58"/>
    <x v="113"/>
    <n v="0"/>
    <n v="1"/>
    <s v="OK"/>
    <s v="SRIKANT"/>
    <x v="20"/>
    <m/>
  </r>
  <r>
    <n v="511"/>
    <s v="45500OD04Q41701"/>
    <x v="110"/>
    <x v="2453"/>
    <n v="312215"/>
    <n v="6268"/>
    <x v="13"/>
    <n v="30.3"/>
    <n v="10.36"/>
    <n v="19.940000000000001"/>
    <n v="19.940000000000001"/>
    <x v="113"/>
    <n v="0"/>
    <n v="1"/>
    <s v="OK"/>
    <s v="SRIKANT"/>
    <x v="12"/>
    <m/>
  </r>
  <r>
    <n v="512"/>
    <s v="45500OD04Q41781"/>
    <x v="110"/>
    <x v="2454"/>
    <n v="312215"/>
    <n v="5629"/>
    <x v="7"/>
    <n v="48.68"/>
    <n v="17.22"/>
    <n v="31.46"/>
    <n v="31.4"/>
    <x v="113"/>
    <n v="6.0000000000002274E-2"/>
    <n v="1"/>
    <s v="OK"/>
    <s v="SRIKANT"/>
    <x v="18"/>
    <m/>
  </r>
  <r>
    <n v="513"/>
    <s v="45500OD04Q67611"/>
    <x v="110"/>
    <x v="2455"/>
    <n v="312215"/>
    <n v="6276"/>
    <x v="10"/>
    <n v="49.52"/>
    <n v="17.72"/>
    <n v="31.800000000000004"/>
    <n v="31.8"/>
    <x v="113"/>
    <n v="0"/>
    <n v="1"/>
    <s v="OK"/>
    <s v="SRIKANT"/>
    <x v="8"/>
    <m/>
  </r>
  <r>
    <n v="514"/>
    <s v="45500OD34S26271"/>
    <x v="110"/>
    <x v="2456"/>
    <n v="312215"/>
    <n v="6266"/>
    <x v="18"/>
    <n v="49.38"/>
    <n v="17.04"/>
    <n v="32.340000000000003"/>
    <n v="32.340000000000003"/>
    <x v="113"/>
    <n v="0"/>
    <n v="1"/>
    <s v="OK"/>
    <s v="SRIKANT"/>
    <x v="38"/>
    <m/>
  </r>
  <r>
    <n v="515"/>
    <s v="45500OD34S61391"/>
    <x v="110"/>
    <x v="2457"/>
    <n v="312215"/>
    <n v="6310"/>
    <x v="16"/>
    <n v="54.34"/>
    <n v="17.600000000000001"/>
    <n v="36.74"/>
    <n v="36.74"/>
    <x v="113"/>
    <n v="0"/>
    <n v="1"/>
    <s v="OK"/>
    <s v="SRIKANT"/>
    <x v="13"/>
    <m/>
  </r>
  <r>
    <n v="516"/>
    <s v="45500OD04Q41261"/>
    <x v="110"/>
    <x v="2458"/>
    <n v="312215"/>
    <n v="6320"/>
    <x v="0"/>
    <n v="55.36"/>
    <n v="17.54"/>
    <n v="37.82"/>
    <n v="37.74"/>
    <x v="113"/>
    <n v="7.9999999999998295E-2"/>
    <n v="1"/>
    <s v="OK"/>
    <s v="SRIKANT"/>
    <x v="16"/>
    <m/>
  </r>
  <r>
    <n v="517"/>
    <s v="45500OD34S61521"/>
    <x v="110"/>
    <x v="2459"/>
    <n v="312215"/>
    <n v="6329"/>
    <x v="3"/>
    <n v="56.14"/>
    <n v="17.12"/>
    <n v="39.019999999999996"/>
    <n v="39.020000000000003"/>
    <x v="113"/>
    <n v="0"/>
    <n v="1"/>
    <s v="OK"/>
    <s v="SRIKANT"/>
    <x v="40"/>
    <m/>
  </r>
  <r>
    <n v="518"/>
    <s v="45500OD34S65081"/>
    <x v="110"/>
    <x v="2460"/>
    <n v="312215"/>
    <n v="6364"/>
    <x v="20"/>
    <n v="56.38"/>
    <n v="17.48"/>
    <n v="38.900000000000006"/>
    <n v="38.9"/>
    <x v="114"/>
    <n v="0"/>
    <n v="1"/>
    <s v="OK"/>
    <s v="SRIKANT"/>
    <x v="5"/>
    <m/>
  </r>
  <r>
    <n v="519"/>
    <s v="45500OD04Q41392"/>
    <x v="110"/>
    <x v="2461"/>
    <n v="312215"/>
    <n v="6367"/>
    <x v="12"/>
    <n v="55.94"/>
    <n v="17.48"/>
    <n v="38.459999999999994"/>
    <n v="38.46"/>
    <x v="114"/>
    <n v="0"/>
    <n v="2"/>
    <s v="OK"/>
    <s v="SRIKANT"/>
    <x v="11"/>
    <m/>
  </r>
  <r>
    <n v="520"/>
    <s v="45500OD04Q67882"/>
    <x v="110"/>
    <x v="2462"/>
    <n v="312215"/>
    <n v="6365"/>
    <x v="5"/>
    <n v="56.2"/>
    <n v="17.66"/>
    <n v="38.540000000000006"/>
    <n v="38.54"/>
    <x v="114"/>
    <n v="0"/>
    <n v="2"/>
    <s v="OK"/>
    <s v="SRIKANT"/>
    <x v="24"/>
    <m/>
  </r>
  <r>
    <n v="521"/>
    <s v="45501OD34S61371"/>
    <x v="111"/>
    <x v="2463"/>
    <n v="312215"/>
    <n v="6373"/>
    <x v="9"/>
    <n v="56.24"/>
    <n v="17.7"/>
    <n v="38.540000000000006"/>
    <n v="37.68"/>
    <x v="114"/>
    <n v="0.86000000000000654"/>
    <n v="1"/>
    <s v="OK"/>
    <s v="SRIKANT"/>
    <x v="3"/>
    <m/>
  </r>
  <r>
    <n v="522"/>
    <s v="45501OD34S26151"/>
    <x v="111"/>
    <x v="2464"/>
    <n v="312215"/>
    <n v="6374"/>
    <x v="11"/>
    <n v="57.72"/>
    <n v="17.420000000000002"/>
    <n v="40.299999999999997"/>
    <n v="40.24"/>
    <x v="114"/>
    <n v="5.9999999999995168E-2"/>
    <n v="1"/>
    <s v="OK"/>
    <s v="SRIKANT"/>
    <x v="24"/>
    <m/>
  </r>
  <r>
    <n v="523"/>
    <s v="45501OD04Q41391"/>
    <x v="111"/>
    <x v="2465"/>
    <n v="312215"/>
    <n v="6372"/>
    <x v="12"/>
    <n v="53.62"/>
    <n v="17.440000000000001"/>
    <n v="36.179999999999993"/>
    <n v="36.08"/>
    <x v="114"/>
    <n v="9.9999999999994316E-2"/>
    <n v="1"/>
    <s v="OK"/>
    <s v="SRIKANT"/>
    <x v="11"/>
    <n v="200"/>
  </r>
  <r>
    <n v="524"/>
    <s v="45501OD34S26271"/>
    <x v="111"/>
    <x v="2466"/>
    <n v="312215"/>
    <n v="6371"/>
    <x v="18"/>
    <n v="53.1"/>
    <n v="17.02"/>
    <n v="36.08"/>
    <n v="35.380000000000003"/>
    <x v="114"/>
    <n v="0.69999999999999574"/>
    <n v="1"/>
    <s v="OK"/>
    <s v="SRIKANT"/>
    <x v="38"/>
    <m/>
  </r>
  <r>
    <n v="525"/>
    <s v="45501OD34S65081"/>
    <x v="111"/>
    <x v="2467"/>
    <n v="312215"/>
    <n v="6378"/>
    <x v="20"/>
    <n v="56.38"/>
    <n v="17.32"/>
    <n v="39.06"/>
    <n v="39"/>
    <x v="114"/>
    <n v="6.0000000000002274E-2"/>
    <n v="1"/>
    <s v="OK"/>
    <s v="SRIKANT"/>
    <x v="5"/>
    <m/>
  </r>
  <r>
    <n v="526"/>
    <s v="45501OD04Q41781"/>
    <x v="111"/>
    <x v="2468"/>
    <n v="312215"/>
    <n v="6379"/>
    <x v="7"/>
    <n v="50.78"/>
    <n v="17.34"/>
    <n v="33.44"/>
    <n v="33.44"/>
    <x v="114"/>
    <n v="0"/>
    <n v="1"/>
    <s v="OK"/>
    <s v="SRIKANT"/>
    <x v="7"/>
    <m/>
  </r>
  <r>
    <n v="527"/>
    <s v="45501OD34S26661"/>
    <x v="111"/>
    <x v="2469"/>
    <n v="312215"/>
    <n v="6396"/>
    <x v="14"/>
    <n v="50.14"/>
    <n v="17.739999999999998"/>
    <n v="32.400000000000006"/>
    <n v="32.4"/>
    <x v="114"/>
    <n v="0"/>
    <n v="1"/>
    <s v="OK"/>
    <s v="SRIKANT"/>
    <x v="41"/>
    <m/>
  </r>
  <r>
    <n v="528"/>
    <s v="45501OD34S61521"/>
    <x v="111"/>
    <x v="2470"/>
    <n v="312215"/>
    <n v="6394"/>
    <x v="3"/>
    <n v="51.3"/>
    <n v="17.100000000000001"/>
    <n v="34.199999999999996"/>
    <n v="34.200000000000003"/>
    <x v="114"/>
    <n v="0"/>
    <n v="1"/>
    <s v="OK"/>
    <s v="SRIKANT"/>
    <x v="40"/>
    <n v="70"/>
  </r>
  <r>
    <n v="529"/>
    <s v="45501OD04Q41261"/>
    <x v="111"/>
    <x v="2471"/>
    <n v="312215"/>
    <n v="6397"/>
    <x v="0"/>
    <n v="54.34"/>
    <n v="17.579999999999998"/>
    <n v="36.760000000000005"/>
    <n v="36.76"/>
    <x v="114"/>
    <n v="0"/>
    <n v="1"/>
    <s v="OK"/>
    <s v="SRIKANT"/>
    <x v="16"/>
    <m/>
  </r>
  <r>
    <n v="530"/>
    <s v="45501OD04Q67881"/>
    <x v="111"/>
    <x v="2472"/>
    <n v="312215"/>
    <n v="6405"/>
    <x v="5"/>
    <n v="53.76"/>
    <n v="17.600000000000001"/>
    <n v="36.159999999999997"/>
    <n v="36.159999999999997"/>
    <x v="114"/>
    <n v="0"/>
    <n v="1"/>
    <s v="OK"/>
    <s v="SRIKANT"/>
    <x v="1"/>
    <m/>
  </r>
  <r>
    <n v="531"/>
    <s v="45501OD04Q41181"/>
    <x v="111"/>
    <x v="2473"/>
    <n v="312215"/>
    <n v="6406"/>
    <x v="8"/>
    <n v="51.02"/>
    <n v="16.98"/>
    <n v="34.040000000000006"/>
    <n v="34.04"/>
    <x v="114"/>
    <n v="0"/>
    <n v="1"/>
    <s v="OK"/>
    <s v="SRIKANT"/>
    <x v="42"/>
    <m/>
  </r>
  <r>
    <n v="532"/>
    <s v="45501OD04Q41551"/>
    <x v="111"/>
    <x v="2474"/>
    <n v="312215"/>
    <n v="6407"/>
    <x v="2"/>
    <n v="49.46"/>
    <n v="17.32"/>
    <n v="32.14"/>
    <n v="32.14"/>
    <x v="114"/>
    <n v="0"/>
    <n v="1"/>
    <s v="OK"/>
    <s v="SRIKANT"/>
    <x v="0"/>
    <m/>
  </r>
  <r>
    <n v="533"/>
    <s v="45501OD04Q67611"/>
    <x v="111"/>
    <x v="2475"/>
    <n v="312215"/>
    <n v="6403"/>
    <x v="10"/>
    <n v="51.9"/>
    <n v="17.739999999999998"/>
    <n v="34.159999999999997"/>
    <n v="34.159999999999997"/>
    <x v="114"/>
    <n v="0"/>
    <n v="1"/>
    <s v="OK"/>
    <s v="SRIKANT"/>
    <x v="44"/>
    <m/>
  </r>
  <r>
    <n v="534"/>
    <s v="45501OD04Q41231"/>
    <x v="111"/>
    <x v="2476"/>
    <n v="312215"/>
    <n v="6442"/>
    <x v="6"/>
    <n v="55.94"/>
    <n v="17.440000000000001"/>
    <n v="38.5"/>
    <n v="38.5"/>
    <x v="114"/>
    <n v="0"/>
    <n v="1"/>
    <s v="OK"/>
    <s v="SRIKANT"/>
    <x v="6"/>
    <m/>
  </r>
  <r>
    <n v="535"/>
    <s v="45501OD34S61372"/>
    <x v="111"/>
    <x v="2477"/>
    <n v="312215"/>
    <n v="6464"/>
    <x v="9"/>
    <n v="57.32"/>
    <n v="17.68"/>
    <n v="39.64"/>
    <n v="39.58"/>
    <x v="114"/>
    <n v="6.0000000000002274E-2"/>
    <n v="2"/>
    <s v="OK"/>
    <s v="SRIKANT"/>
    <x v="3"/>
    <m/>
  </r>
  <r>
    <n v="536"/>
    <s v="45501OD04Q41392"/>
    <x v="111"/>
    <x v="2478"/>
    <n v="312215"/>
    <n v="6468"/>
    <x v="12"/>
    <n v="57.48"/>
    <n v="17.440000000000001"/>
    <n v="40.039999999999992"/>
    <n v="39.78"/>
    <x v="114"/>
    <n v="0.25999999999999091"/>
    <n v="2"/>
    <s v="OK"/>
    <s v="SRIKANT"/>
    <x v="11"/>
    <m/>
  </r>
  <r>
    <n v="537"/>
    <s v="45501OD04Q41701"/>
    <x v="111"/>
    <x v="2479"/>
    <n v="312215"/>
    <n v="6469"/>
    <x v="13"/>
    <n v="33.68"/>
    <n v="10.38"/>
    <n v="23.299999999999997"/>
    <n v="23.24"/>
    <x v="115"/>
    <n v="5.9999999999998721E-2"/>
    <n v="1"/>
    <s v="OK"/>
    <s v="SRIKANT"/>
    <x v="22"/>
    <m/>
  </r>
  <r>
    <n v="538"/>
    <s v="45501OD04Q41782"/>
    <x v="111"/>
    <x v="2480"/>
    <n v="312215"/>
    <n v="6478"/>
    <x v="7"/>
    <n v="55.44"/>
    <n v="17.3"/>
    <n v="38.14"/>
    <n v="37.9"/>
    <x v="115"/>
    <n v="0.24000000000000199"/>
    <n v="2"/>
    <s v="OK"/>
    <s v="SRIKANT"/>
    <x v="7"/>
    <m/>
  </r>
  <r>
    <n v="539"/>
    <s v="45501OD34S26272"/>
    <x v="111"/>
    <x v="2481"/>
    <n v="312215"/>
    <n v="6484"/>
    <x v="18"/>
    <n v="57.96"/>
    <n v="17.02"/>
    <n v="40.94"/>
    <n v="40.74"/>
    <x v="115"/>
    <n v="0.19999999999999574"/>
    <n v="2"/>
    <s v="OK"/>
    <s v="SRIKANT"/>
    <x v="38"/>
    <n v="100"/>
  </r>
  <r>
    <n v="540"/>
    <s v="45501OD34S26152"/>
    <x v="111"/>
    <x v="2482"/>
    <n v="312215"/>
    <n v="6500"/>
    <x v="11"/>
    <n v="56.82"/>
    <n v="17.14"/>
    <n v="39.68"/>
    <n v="39.14"/>
    <x v="115"/>
    <n v="0.53999999999999915"/>
    <n v="2"/>
    <s v="OK"/>
    <s v="SRIKANT"/>
    <x v="24"/>
    <m/>
  </r>
  <r>
    <n v="541"/>
    <s v="45502OD04Q41261"/>
    <x v="112"/>
    <x v="2483"/>
    <n v="312215"/>
    <n v="6501"/>
    <x v="0"/>
    <n v="51.76"/>
    <n v="17.399999999999999"/>
    <n v="34.36"/>
    <n v="34.32"/>
    <x v="115"/>
    <n v="3.9999999999999147E-2"/>
    <n v="1"/>
    <s v="OK"/>
    <s v="SRIKANT"/>
    <x v="16"/>
    <m/>
  </r>
  <r>
    <n v="542"/>
    <s v="45502OD34S61521"/>
    <x v="112"/>
    <x v="2484"/>
    <n v="312215"/>
    <n v="6502"/>
    <x v="3"/>
    <n v="50.94"/>
    <n v="17.059999999999999"/>
    <n v="33.879999999999995"/>
    <n v="33.82"/>
    <x v="115"/>
    <n v="5.9999999999995168E-2"/>
    <n v="1"/>
    <s v="OK"/>
    <s v="SRIKANT"/>
    <x v="40"/>
    <m/>
  </r>
  <r>
    <n v="543"/>
    <s v="45502OD34S26661"/>
    <x v="112"/>
    <x v="2485"/>
    <n v="312215"/>
    <n v="6504"/>
    <x v="14"/>
    <n v="54.24"/>
    <n v="17.739999999999998"/>
    <n v="36.5"/>
    <n v="36.380000000000003"/>
    <x v="115"/>
    <n v="0.11999999999999744"/>
    <n v="1"/>
    <s v="OK"/>
    <s v="SRIKANT"/>
    <x v="41"/>
    <m/>
  </r>
  <r>
    <n v="544"/>
    <s v="45502OD34S65081"/>
    <x v="112"/>
    <x v="2486"/>
    <n v="312215"/>
    <n v="6506"/>
    <x v="20"/>
    <n v="53.5"/>
    <n v="17.36"/>
    <n v="36.14"/>
    <n v="36.020000000000003"/>
    <x v="115"/>
    <n v="0.11999999999999744"/>
    <n v="1"/>
    <s v="OK"/>
    <s v="SRIKANT"/>
    <x v="5"/>
    <n v="200"/>
  </r>
  <r>
    <n v="545"/>
    <s v="45502OD04Q41391"/>
    <x v="112"/>
    <x v="2487"/>
    <n v="312215"/>
    <n v="6507"/>
    <x v="12"/>
    <n v="54.62"/>
    <n v="17.48"/>
    <n v="37.14"/>
    <n v="36.46"/>
    <x v="115"/>
    <n v="0.67999999999999972"/>
    <n v="1"/>
    <s v="OK"/>
    <s v="SRIKANT"/>
    <x v="11"/>
    <m/>
  </r>
  <r>
    <n v="546"/>
    <s v="45502OD04Q67881"/>
    <x v="112"/>
    <x v="2488"/>
    <n v="312215"/>
    <n v="6509"/>
    <x v="5"/>
    <n v="53.22"/>
    <n v="17.64"/>
    <n v="35.58"/>
    <n v="35.58"/>
    <x v="115"/>
    <n v="0"/>
    <n v="1"/>
    <s v="OK"/>
    <s v="SRIKANT"/>
    <x v="24"/>
    <n v="185"/>
  </r>
  <r>
    <n v="547"/>
    <s v="45502OD04Q41231"/>
    <x v="112"/>
    <x v="2489"/>
    <n v="312215"/>
    <n v="6555"/>
    <x v="6"/>
    <n v="53.56"/>
    <n v="17.399999999999999"/>
    <n v="36.160000000000004"/>
    <n v="36.159999999999997"/>
    <x v="115"/>
    <n v="0"/>
    <n v="1"/>
    <s v="OK"/>
    <s v="SRIKANT"/>
    <x v="6"/>
    <m/>
  </r>
  <r>
    <n v="548"/>
    <s v="45502OD04Q41262"/>
    <x v="112"/>
    <x v="2490"/>
    <n v="312215"/>
    <n v="6563"/>
    <x v="0"/>
    <n v="55.42"/>
    <n v="17.52"/>
    <n v="37.900000000000006"/>
    <n v="37.9"/>
    <x v="115"/>
    <n v="0"/>
    <n v="2"/>
    <s v="OK"/>
    <s v="SRIKANT"/>
    <x v="16"/>
    <m/>
  </r>
  <r>
    <n v="549"/>
    <s v="45502OD34S26271"/>
    <x v="112"/>
    <x v="2491"/>
    <n v="312215"/>
    <n v="6568"/>
    <x v="18"/>
    <n v="51.38"/>
    <n v="16.96"/>
    <n v="34.42"/>
    <n v="33.76"/>
    <x v="115"/>
    <n v="0.66000000000000369"/>
    <n v="1"/>
    <s v="OK"/>
    <s v="SRIKANT"/>
    <x v="38"/>
    <m/>
  </r>
  <r>
    <n v="550"/>
    <s v="45504OD34S65081"/>
    <x v="113"/>
    <x v="2492"/>
    <n v="312215"/>
    <n v="6752"/>
    <x v="20"/>
    <n v="55.78"/>
    <n v="17.68"/>
    <n v="38.1"/>
    <n v="37.6"/>
    <x v="116"/>
    <n v="0.5"/>
    <n v="1"/>
    <s v="OK"/>
    <s v="SRIKANT"/>
    <x v="5"/>
    <m/>
  </r>
  <r>
    <n v="551"/>
    <s v="45504OD34S61521"/>
    <x v="113"/>
    <x v="2493"/>
    <n v="312215"/>
    <n v="6753"/>
    <x v="3"/>
    <n v="55.88"/>
    <n v="17.3"/>
    <n v="38.58"/>
    <n v="38.04"/>
    <x v="116"/>
    <n v="0.53999999999999915"/>
    <n v="1"/>
    <s v="OK"/>
    <s v="SRIKANT"/>
    <x v="40"/>
    <m/>
  </r>
  <r>
    <n v="552"/>
    <s v="45504OD34S61391"/>
    <x v="113"/>
    <x v="2494"/>
    <n v="312215"/>
    <n v="6757"/>
    <x v="16"/>
    <n v="55.54"/>
    <n v="17.7"/>
    <n v="37.840000000000003"/>
    <n v="37.54"/>
    <x v="116"/>
    <n v="0.30000000000000426"/>
    <n v="1"/>
    <s v="OK"/>
    <s v="SRIKANT"/>
    <x v="13"/>
    <m/>
  </r>
  <r>
    <n v="553"/>
    <s v="45504OD04Q41231"/>
    <x v="113"/>
    <x v="2495"/>
    <n v="312215"/>
    <n v="6755"/>
    <x v="6"/>
    <n v="54.24"/>
    <n v="17.46"/>
    <n v="36.78"/>
    <n v="36.46"/>
    <x v="116"/>
    <n v="0.32000000000000028"/>
    <n v="1"/>
    <s v="OK"/>
    <s v="SRIKANT"/>
    <x v="6"/>
    <m/>
  </r>
  <r>
    <n v="554"/>
    <s v="45504OD04Q67611"/>
    <x v="113"/>
    <x v="2496"/>
    <n v="312215"/>
    <n v="6758"/>
    <x v="10"/>
    <n v="54.52"/>
    <n v="18.059999999999999"/>
    <n v="36.460000000000008"/>
    <n v="36.46"/>
    <x v="116"/>
    <n v="0"/>
    <n v="1"/>
    <s v="OK"/>
    <s v="SRIKANT"/>
    <x v="44"/>
    <m/>
  </r>
  <r>
    <n v="555"/>
    <s v="45504OD04Q41551"/>
    <x v="113"/>
    <x v="2497"/>
    <n v="312215"/>
    <n v="6759"/>
    <x v="2"/>
    <n v="54.94"/>
    <n v="17.36"/>
    <n v="37.58"/>
    <n v="37.340000000000003"/>
    <x v="116"/>
    <n v="0.23999999999999488"/>
    <n v="1"/>
    <s v="OK"/>
    <s v="SRIKANT"/>
    <x v="0"/>
    <m/>
  </r>
  <r>
    <n v="556"/>
    <s v="45504OD04Q41391"/>
    <x v="113"/>
    <x v="2498"/>
    <n v="312215"/>
    <n v="6760"/>
    <x v="12"/>
    <n v="54.34"/>
    <n v="17.600000000000001"/>
    <n v="36.74"/>
    <n v="36.72"/>
    <x v="116"/>
    <n v="2.0000000000003126E-2"/>
    <n v="1"/>
    <s v="OK"/>
    <s v="SRIKANT"/>
    <x v="11"/>
    <m/>
  </r>
  <r>
    <n v="557"/>
    <s v="45504OD04Q41261"/>
    <x v="113"/>
    <x v="2499"/>
    <n v="312215"/>
    <n v="6761"/>
    <x v="0"/>
    <n v="55.9"/>
    <n v="17.68"/>
    <n v="38.22"/>
    <n v="38"/>
    <x v="116"/>
    <n v="0.21999999999999886"/>
    <n v="1"/>
    <s v="OK"/>
    <s v="SRIKANT"/>
    <x v="16"/>
    <m/>
  </r>
  <r>
    <n v="558"/>
    <s v="45504OD34S26661"/>
    <x v="113"/>
    <x v="2500"/>
    <n v="312215"/>
    <n v="6762"/>
    <x v="14"/>
    <n v="56.14"/>
    <n v="17.72"/>
    <n v="38.42"/>
    <n v="37.92"/>
    <x v="116"/>
    <n v="0.5"/>
    <n v="1"/>
    <s v="OK"/>
    <s v="SRIKANT"/>
    <x v="41"/>
    <n v="205"/>
  </r>
  <r>
    <n v="559"/>
    <s v="45504OD04Q41781"/>
    <x v="113"/>
    <x v="2501"/>
    <n v="312215"/>
    <n v="6774"/>
    <x v="7"/>
    <n v="52.68"/>
    <n v="17.5"/>
    <n v="35.18"/>
    <n v="35.18"/>
    <x v="116"/>
    <n v="0"/>
    <n v="1"/>
    <s v="OK"/>
    <s v="SRIKANT"/>
    <x v="18"/>
    <m/>
  </r>
  <r>
    <n v="560"/>
    <s v="45504OD04Q41281"/>
    <x v="113"/>
    <x v="2502"/>
    <n v="312215"/>
    <n v="6784"/>
    <x v="15"/>
    <n v="35.28"/>
    <n v="10.44"/>
    <n v="24.840000000000003"/>
    <n v="24.26"/>
    <x v="116"/>
    <n v="0.58000000000000185"/>
    <n v="1"/>
    <s v="OK"/>
    <s v="SRIKANT"/>
    <x v="12"/>
    <m/>
  </r>
  <r>
    <n v="561"/>
    <s v="45504OD04Q41701"/>
    <x v="113"/>
    <x v="2503"/>
    <n v="312215"/>
    <n v="6776"/>
    <x v="13"/>
    <n v="35.159999999999997"/>
    <n v="10.44"/>
    <n v="24.72"/>
    <n v="24.42"/>
    <x v="116"/>
    <n v="0.29999999999999716"/>
    <n v="1"/>
    <s v="OK"/>
    <s v="SRIKANT"/>
    <x v="29"/>
    <m/>
  </r>
  <r>
    <n v="562"/>
    <s v="45504OD34S61371"/>
    <x v="113"/>
    <x v="2504"/>
    <n v="312215"/>
    <n v="6785"/>
    <x v="9"/>
    <n v="55.64"/>
    <n v="17.760000000000002"/>
    <n v="37.879999999999995"/>
    <n v="37.479999999999997"/>
    <x v="116"/>
    <n v="0.39999999999999858"/>
    <n v="1"/>
    <s v="OK"/>
    <s v="SRIKANT"/>
    <x v="1"/>
    <m/>
  </r>
  <r>
    <n v="563"/>
    <s v="45504OD04Q41181"/>
    <x v="113"/>
    <x v="2505"/>
    <n v="312215"/>
    <n v="6797"/>
    <x v="8"/>
    <n v="53.08"/>
    <n v="17.239999999999998"/>
    <n v="35.840000000000003"/>
    <n v="35.6"/>
    <x v="116"/>
    <n v="0.24000000000000199"/>
    <n v="1"/>
    <s v="OK"/>
    <s v="SRIKANT"/>
    <x v="43"/>
    <m/>
  </r>
  <r>
    <n v="564"/>
    <s v="45504OD34S26271"/>
    <x v="113"/>
    <x v="2506"/>
    <n v="312215"/>
    <n v="6795"/>
    <x v="18"/>
    <n v="53.62"/>
    <n v="17.22"/>
    <n v="36.4"/>
    <n v="36.4"/>
    <x v="116"/>
    <n v="0"/>
    <n v="1"/>
    <s v="OK"/>
    <s v="SRIKANT"/>
    <x v="38"/>
    <m/>
  </r>
  <r>
    <n v="565"/>
    <s v="45504OD34S65082"/>
    <x v="113"/>
    <x v="2507"/>
    <n v="312215"/>
    <n v="6837"/>
    <x v="20"/>
    <n v="54.38"/>
    <n v="17.66"/>
    <n v="36.72"/>
    <n v="36.54"/>
    <x v="116"/>
    <n v="0.17999999999999972"/>
    <n v="2"/>
    <s v="OK"/>
    <s v="SRIKANT"/>
    <x v="5"/>
    <m/>
  </r>
  <r>
    <n v="566"/>
    <s v="45504OD04Q67881"/>
    <x v="113"/>
    <x v="2508"/>
    <n v="312215"/>
    <n v="6832"/>
    <x v="5"/>
    <n v="52.22"/>
    <n v="17.98"/>
    <n v="34.239999999999995"/>
    <n v="33.72"/>
    <x v="116"/>
    <n v="0.51999999999999602"/>
    <n v="1"/>
    <s v="OK"/>
    <s v="SRIKANT"/>
    <x v="24"/>
    <m/>
  </r>
  <r>
    <n v="567"/>
    <s v="45504OD04Q41392"/>
    <x v="113"/>
    <x v="2509"/>
    <n v="312215"/>
    <n v="6862"/>
    <x v="12"/>
    <n v="53.82"/>
    <n v="17.62"/>
    <n v="36.200000000000003"/>
    <n v="35.200000000000003"/>
    <x v="116"/>
    <n v="1"/>
    <n v="2"/>
    <s v="OK"/>
    <s v="SRIKANT"/>
    <x v="11"/>
    <n v="100"/>
  </r>
  <r>
    <n v="568"/>
    <s v="45504OD34S61392"/>
    <x v="113"/>
    <x v="2510"/>
    <n v="312215"/>
    <n v="6861"/>
    <x v="16"/>
    <n v="55.54"/>
    <n v="17.5"/>
    <n v="38.04"/>
    <n v="37.1"/>
    <x v="117"/>
    <n v="0.93999999999999773"/>
    <n v="2"/>
    <s v="OK"/>
    <s v="SRIKANT"/>
    <x v="13"/>
    <m/>
  </r>
  <r>
    <n v="569"/>
    <s v="45504OD04Q41232"/>
    <x v="113"/>
    <x v="2511"/>
    <n v="312215"/>
    <n v="6865"/>
    <x v="6"/>
    <n v="54.24"/>
    <n v="17.54"/>
    <n v="36.700000000000003"/>
    <n v="35.32"/>
    <x v="117"/>
    <n v="1.3800000000000026"/>
    <n v="2"/>
    <s v="OK"/>
    <s v="SRIKANT"/>
    <x v="6"/>
    <n v="160"/>
  </r>
  <r>
    <n v="570"/>
    <s v="45504OD34S61522"/>
    <x v="113"/>
    <x v="2512"/>
    <n v="312215"/>
    <n v="6859"/>
    <x v="3"/>
    <n v="53.82"/>
    <n v="17.28"/>
    <n v="36.54"/>
    <n v="36.299999999999997"/>
    <x v="117"/>
    <n v="0.24000000000000199"/>
    <n v="2"/>
    <s v="OK"/>
    <s v="SRIKANT"/>
    <x v="40"/>
    <m/>
  </r>
  <r>
    <n v="571"/>
    <s v="45504OD34S26151"/>
    <x v="113"/>
    <x v="2513"/>
    <n v="312215"/>
    <n v="6864"/>
    <x v="11"/>
    <n v="53.18"/>
    <n v="17.32"/>
    <n v="35.86"/>
    <n v="34.799999999999997"/>
    <x v="117"/>
    <n v="1.0600000000000023"/>
    <n v="1"/>
    <s v="OK"/>
    <s v="SRIKANT"/>
    <x v="43"/>
    <m/>
  </r>
  <r>
    <n v="572"/>
    <s v="45504OD34S26662"/>
    <x v="113"/>
    <x v="2514"/>
    <n v="312215"/>
    <n v="6868"/>
    <x v="14"/>
    <n v="53.72"/>
    <n v="17.940000000000001"/>
    <n v="35.78"/>
    <n v="34.380000000000003"/>
    <x v="117"/>
    <n v="1.3999999999999986"/>
    <n v="2"/>
    <s v="OK"/>
    <s v="SRIKANT"/>
    <x v="41"/>
    <m/>
  </r>
  <r>
    <n v="573"/>
    <s v="45504OD04Q41262"/>
    <x v="113"/>
    <x v="2515"/>
    <n v="312215"/>
    <n v="6870"/>
    <x v="0"/>
    <n v="55.24"/>
    <n v="17.62"/>
    <n v="37.620000000000005"/>
    <n v="36.92"/>
    <x v="117"/>
    <n v="0.70000000000000284"/>
    <n v="2"/>
    <s v="OK"/>
    <s v="SRIKANT"/>
    <x v="16"/>
    <m/>
  </r>
  <r>
    <n v="1"/>
    <s v="45505OD04Q67611"/>
    <x v="114"/>
    <x v="2516"/>
    <n v="312215"/>
    <n v="6930"/>
    <x v="10"/>
    <n v="52.98"/>
    <n v="18.059999999999999"/>
    <n v="34.92"/>
    <n v="34.700000000000003"/>
    <x v="117"/>
    <n v="0.21999999999999886"/>
    <n v="1"/>
    <s v="OK"/>
    <s v="SRIKANT"/>
    <x v="8"/>
    <m/>
  </r>
  <r>
    <n v="2"/>
    <s v="45505OD34S61391"/>
    <x v="114"/>
    <x v="2517"/>
    <n v="312215"/>
    <n v="6931"/>
    <x v="16"/>
    <n v="52.24"/>
    <n v="17.64"/>
    <n v="34.6"/>
    <n v="34.4"/>
    <x v="117"/>
    <n v="0.20000000000000284"/>
    <n v="1"/>
    <s v="OK"/>
    <s v="SRIKANT"/>
    <x v="13"/>
    <m/>
  </r>
  <r>
    <n v="3"/>
    <s v="45505OD04Q41231"/>
    <x v="114"/>
    <x v="2518"/>
    <n v="312215"/>
    <n v="6932"/>
    <x v="6"/>
    <n v="54.12"/>
    <n v="17.579999999999998"/>
    <n v="36.54"/>
    <n v="35.9"/>
    <x v="117"/>
    <n v="0.64000000000000057"/>
    <n v="1"/>
    <s v="OK"/>
    <s v="SRIKANT"/>
    <x v="6"/>
    <m/>
  </r>
  <r>
    <n v="4"/>
    <s v="45505OD34S65081"/>
    <x v="114"/>
    <x v="2519"/>
    <n v="312215"/>
    <n v="6935"/>
    <x v="20"/>
    <n v="54.82"/>
    <n v="17.68"/>
    <n v="37.14"/>
    <n v="36.299999999999997"/>
    <x v="118"/>
    <n v="0.84000000000000341"/>
    <n v="1"/>
    <s v="OK"/>
    <s v="SRIKANT"/>
    <x v="5"/>
    <m/>
  </r>
  <r>
    <n v="5"/>
    <s v="45505OD34S26661"/>
    <x v="114"/>
    <x v="2520"/>
    <n v="312215"/>
    <n v="6936"/>
    <x v="14"/>
    <n v="53.08"/>
    <n v="18.059999999999999"/>
    <n v="35.019999999999996"/>
    <n v="34.619999999999997"/>
    <x v="118"/>
    <n v="0.39999999999999858"/>
    <n v="1"/>
    <s v="OK"/>
    <s v="SRIKANT"/>
    <x v="41"/>
    <m/>
  </r>
  <r>
    <n v="6"/>
    <s v="45505OD04Q41391"/>
    <x v="114"/>
    <x v="2521"/>
    <n v="312215"/>
    <n v="6941"/>
    <x v="12"/>
    <n v="55.16"/>
    <n v="17.84"/>
    <n v="37.319999999999993"/>
    <n v="37.18"/>
    <x v="118"/>
    <n v="0.13999999999999346"/>
    <n v="1"/>
    <s v="OK"/>
    <s v="SRIKANT"/>
    <x v="11"/>
    <m/>
  </r>
  <r>
    <n v="7"/>
    <s v="45505OD04Q41551"/>
    <x v="114"/>
    <x v="2522"/>
    <n v="312215"/>
    <n v="6939"/>
    <x v="2"/>
    <n v="53.04"/>
    <n v="17.36"/>
    <n v="35.68"/>
    <n v="35.340000000000003"/>
    <x v="118"/>
    <n v="0.33999999999999631"/>
    <n v="1"/>
    <s v="OK"/>
    <s v="SRIKANT"/>
    <x v="0"/>
    <m/>
  </r>
  <r>
    <n v="8"/>
    <s v="45505OD04Q41261"/>
    <x v="114"/>
    <x v="2523"/>
    <n v="312215"/>
    <n v="6940"/>
    <x v="0"/>
    <n v="52.38"/>
    <n v="17.64"/>
    <n v="34.74"/>
    <n v="34.24"/>
    <x v="118"/>
    <n v="0.5"/>
    <n v="1"/>
    <s v="OK"/>
    <s v="SRIKANT"/>
    <x v="16"/>
    <m/>
  </r>
  <r>
    <n v="9"/>
    <s v="45505OD04Q41781"/>
    <x v="114"/>
    <x v="2524"/>
    <n v="312215"/>
    <n v="6945"/>
    <x v="7"/>
    <n v="52.52"/>
    <n v="17.54"/>
    <n v="34.980000000000004"/>
    <n v="34.840000000000003"/>
    <x v="118"/>
    <n v="0.14000000000000057"/>
    <n v="1"/>
    <s v="OK"/>
    <s v="SRIKANT"/>
    <x v="7"/>
    <m/>
  </r>
  <r>
    <n v="10"/>
    <s v="45505OD34S26151"/>
    <x v="114"/>
    <x v="2525"/>
    <n v="312215"/>
    <n v="6942"/>
    <x v="11"/>
    <n v="52.86"/>
    <n v="17.5"/>
    <n v="35.36"/>
    <n v="35.1"/>
    <x v="118"/>
    <n v="0.25999999999999801"/>
    <n v="1"/>
    <s v="OK"/>
    <s v="SRIKANT"/>
    <x v="1"/>
    <m/>
  </r>
  <r>
    <n v="11"/>
    <s v="45505OD04Q41701"/>
    <x v="114"/>
    <x v="2526"/>
    <n v="312215"/>
    <n v="6943"/>
    <x v="13"/>
    <n v="33.1"/>
    <n v="10.88"/>
    <n v="22.22"/>
    <n v="22.22"/>
    <x v="118"/>
    <n v="0"/>
    <n v="1"/>
    <s v="OK"/>
    <s v="SRIKANT"/>
    <x v="44"/>
    <m/>
  </r>
  <r>
    <n v="12"/>
    <s v="45505OD04Q67881"/>
    <x v="114"/>
    <x v="2527"/>
    <n v="312215"/>
    <n v="6944"/>
    <x v="5"/>
    <n v="54.84"/>
    <n v="17.920000000000002"/>
    <n v="36.92"/>
    <n v="36.520000000000003"/>
    <x v="118"/>
    <n v="0.39999999999999858"/>
    <n v="1"/>
    <s v="OK"/>
    <s v="SRIKANT"/>
    <x v="24"/>
    <m/>
  </r>
  <r>
    <n v="13"/>
    <s v="45505OD34S61371"/>
    <x v="114"/>
    <x v="2528"/>
    <n v="312215"/>
    <n v="6950"/>
    <x v="9"/>
    <n v="57.6"/>
    <n v="17.72"/>
    <n v="39.880000000000003"/>
    <n v="39.659999999999997"/>
    <x v="118"/>
    <n v="0.22000000000000597"/>
    <n v="1"/>
    <s v="OK"/>
    <s v="SRIKANT"/>
    <x v="3"/>
    <m/>
  </r>
  <r>
    <n v="14"/>
    <s v="45505OD04Q41181"/>
    <x v="114"/>
    <x v="2529"/>
    <n v="312215"/>
    <n v="6951"/>
    <x v="8"/>
    <n v="51.98"/>
    <n v="17.420000000000002"/>
    <n v="34.559999999999995"/>
    <n v="34"/>
    <x v="118"/>
    <n v="0.55999999999999517"/>
    <n v="1"/>
    <s v="OK"/>
    <s v="SRIKANT"/>
    <x v="43"/>
    <n v="170"/>
  </r>
  <r>
    <n v="15"/>
    <s v="45505OD34S61521"/>
    <x v="114"/>
    <x v="2530"/>
    <n v="312215"/>
    <n v="6958"/>
    <x v="3"/>
    <n v="54.42"/>
    <n v="17.38"/>
    <n v="37.040000000000006"/>
    <n v="36.68"/>
    <x v="118"/>
    <n v="0.36000000000000654"/>
    <n v="1"/>
    <s v="OK"/>
    <s v="SRIKANT"/>
    <x v="40"/>
    <m/>
  </r>
  <r>
    <n v="16"/>
    <s v="45505OD04Q41281"/>
    <x v="114"/>
    <x v="2531"/>
    <n v="312215"/>
    <n v="6938"/>
    <x v="15"/>
    <n v="34.04"/>
    <n v="10.46"/>
    <n v="23.58"/>
    <n v="23"/>
    <x v="118"/>
    <n v="0.57999999999999829"/>
    <n v="1"/>
    <s v="OK"/>
    <s v="SRIKANT"/>
    <x v="12"/>
    <m/>
  </r>
  <r>
    <n v="17"/>
    <s v="45505OD34S26271"/>
    <x v="114"/>
    <x v="2532"/>
    <n v="312215"/>
    <n v="6965"/>
    <x v="18"/>
    <n v="55.74"/>
    <n v="17.239999999999998"/>
    <n v="38.5"/>
    <n v="37.840000000000003"/>
    <x v="118"/>
    <n v="0.65999999999999659"/>
    <n v="1"/>
    <s v="OK"/>
    <s v="SRIKANT"/>
    <x v="38"/>
    <m/>
  </r>
  <r>
    <n v="18"/>
    <s v="45506OD34S65081"/>
    <x v="115"/>
    <x v="2533"/>
    <n v="312215"/>
    <n v="6987"/>
    <x v="20"/>
    <n v="55.16"/>
    <n v="17.5"/>
    <n v="37.659999999999997"/>
    <n v="36.64"/>
    <x v="118"/>
    <n v="1.019999999999996"/>
    <n v="1"/>
    <s v="OK"/>
    <s v="SRIKANT"/>
    <x v="5"/>
    <m/>
  </r>
  <r>
    <n v="19"/>
    <s v="45506OD34S61521"/>
    <x v="115"/>
    <x v="2534"/>
    <n v="312215"/>
    <n v="6988"/>
    <x v="3"/>
    <n v="54.62"/>
    <n v="17.399999999999999"/>
    <n v="37.22"/>
    <n v="36.700000000000003"/>
    <x v="118"/>
    <n v="0.51999999999999602"/>
    <n v="1"/>
    <s v="OK"/>
    <s v="SRIKANT"/>
    <x v="40"/>
    <m/>
  </r>
  <r>
    <n v="20"/>
    <s v="45506OD04Q41391"/>
    <x v="115"/>
    <x v="2535"/>
    <n v="312215"/>
    <n v="6993"/>
    <x v="12"/>
    <n v="55.36"/>
    <n v="17.48"/>
    <n v="37.879999999999995"/>
    <n v="36.979999999999997"/>
    <x v="118"/>
    <n v="0.89999999999999858"/>
    <n v="1"/>
    <s v="OK"/>
    <s v="SRIKANT"/>
    <x v="11"/>
    <m/>
  </r>
  <r>
    <n v="21"/>
    <s v="45506OD34S26151"/>
    <x v="115"/>
    <x v="2536"/>
    <n v="312215"/>
    <n v="6994"/>
    <x v="11"/>
    <n v="52.7"/>
    <n v="17.100000000000001"/>
    <n v="35.6"/>
    <n v="34.96"/>
    <x v="118"/>
    <n v="0.64000000000000057"/>
    <n v="1"/>
    <s v="OK"/>
    <s v="SRIKANT"/>
    <x v="1"/>
    <m/>
  </r>
  <r>
    <n v="22"/>
    <s v="45506OD04Q67881"/>
    <x v="115"/>
    <x v="2537"/>
    <n v="312215"/>
    <n v="6998"/>
    <x v="5"/>
    <n v="53.14"/>
    <n v="17.72"/>
    <n v="35.42"/>
    <n v="34.64"/>
    <x v="118"/>
    <n v="0.78000000000000114"/>
    <n v="1"/>
    <s v="OK"/>
    <s v="SRIKANT"/>
    <x v="24"/>
    <m/>
  </r>
  <r>
    <n v="23"/>
    <s v="45506OD04Q41551"/>
    <x v="115"/>
    <x v="2538"/>
    <n v="312215"/>
    <n v="7011"/>
    <x v="2"/>
    <n v="55"/>
    <n v="17.18"/>
    <n v="37.82"/>
    <n v="37.1"/>
    <x v="118"/>
    <n v="0.71999999999999886"/>
    <n v="1"/>
    <s v="OK"/>
    <s v="SRIKANT"/>
    <x v="31"/>
    <m/>
  </r>
  <r>
    <n v="24"/>
    <s v="45506OD34S26661"/>
    <x v="115"/>
    <x v="2539"/>
    <n v="312215"/>
    <n v="7019"/>
    <x v="14"/>
    <n v="54.54"/>
    <n v="17.82"/>
    <n v="36.72"/>
    <n v="36.159999999999997"/>
    <x v="118"/>
    <n v="0.56000000000000227"/>
    <n v="1"/>
    <s v="OK"/>
    <s v="SRIKANT"/>
    <x v="41"/>
    <m/>
  </r>
  <r>
    <n v="25"/>
    <s v="45506OD04Q67611"/>
    <x v="115"/>
    <x v="2540"/>
    <n v="312215"/>
    <n v="7022"/>
    <x v="10"/>
    <n v="54.74"/>
    <n v="17.88"/>
    <n v="36.86"/>
    <n v="36.22"/>
    <x v="118"/>
    <n v="0.64000000000000057"/>
    <n v="1"/>
    <s v="OK"/>
    <s v="SRIKANT"/>
    <x v="8"/>
    <n v="100"/>
  </r>
  <r>
    <n v="26"/>
    <s v="45506OD04Q41261"/>
    <x v="115"/>
    <x v="2541"/>
    <n v="312215"/>
    <n v="7024"/>
    <x v="0"/>
    <n v="54.96"/>
    <n v="17.579999999999998"/>
    <n v="37.380000000000003"/>
    <n v="36.74"/>
    <x v="118"/>
    <n v="0.64000000000000057"/>
    <n v="1"/>
    <s v="OK"/>
    <s v="SRIKANT"/>
    <x v="0"/>
    <m/>
  </r>
  <r>
    <n v="27"/>
    <s v="45506OD04Q41701"/>
    <x v="115"/>
    <x v="2542"/>
    <n v="312215"/>
    <n v="7036"/>
    <x v="13"/>
    <n v="33.56"/>
    <n v="10.52"/>
    <n v="23.040000000000003"/>
    <n v="22.88"/>
    <x v="118"/>
    <n v="0.16000000000000369"/>
    <n v="1"/>
    <s v="OK"/>
    <s v="SRIKANT"/>
    <x v="4"/>
    <m/>
  </r>
  <r>
    <n v="28"/>
    <s v="45506OD34S61371"/>
    <x v="115"/>
    <x v="2543"/>
    <n v="312215"/>
    <n v="7040"/>
    <x v="9"/>
    <n v="55.76"/>
    <n v="17.68"/>
    <n v="38.08"/>
    <n v="37.78"/>
    <x v="118"/>
    <n v="0.29999999999999716"/>
    <n v="1"/>
    <s v="OK"/>
    <s v="SRIKANT"/>
    <x v="3"/>
    <m/>
  </r>
  <r>
    <n v="29"/>
    <s v="45506OD04Q41181"/>
    <x v="115"/>
    <x v="2544"/>
    <n v="312215"/>
    <n v="7021"/>
    <x v="8"/>
    <n v="54.14"/>
    <n v="16.66"/>
    <n v="37.480000000000004"/>
    <n v="36.46"/>
    <x v="118"/>
    <n v="1.0200000000000031"/>
    <n v="1"/>
    <s v="OK"/>
    <s v="SRIKANT"/>
    <x v="43"/>
    <m/>
  </r>
  <r>
    <n v="30"/>
    <s v="45506OD04Q41731"/>
    <x v="115"/>
    <x v="2545"/>
    <n v="312215"/>
    <n v="7043"/>
    <x v="17"/>
    <n v="35.1"/>
    <n v="9.64"/>
    <n v="25.46"/>
    <n v="24.28"/>
    <x v="118"/>
    <n v="1.1799999999999997"/>
    <n v="1"/>
    <s v="OK"/>
    <s v="SRIKANT"/>
    <x v="29"/>
    <n v="40"/>
  </r>
  <r>
    <n v="31"/>
    <s v="45506OD34S61391"/>
    <x v="115"/>
    <x v="2546"/>
    <n v="312215"/>
    <n v="7045"/>
    <x v="16"/>
    <n v="56.18"/>
    <n v="17.48"/>
    <n v="38.700000000000003"/>
    <n v="38.26"/>
    <x v="118"/>
    <n v="0.44000000000000483"/>
    <n v="1"/>
    <s v="OK"/>
    <s v="SRIKANT"/>
    <x v="13"/>
    <m/>
  </r>
  <r>
    <n v="32"/>
    <s v="45506OD04Q41231"/>
    <x v="115"/>
    <x v="2547"/>
    <n v="312215"/>
    <n v="7048"/>
    <x v="6"/>
    <n v="55.98"/>
    <n v="17.36"/>
    <n v="38.619999999999997"/>
    <n v="37.04"/>
    <x v="118"/>
    <n v="1.5799999999999983"/>
    <n v="1"/>
    <s v="OK"/>
    <s v="SRIKANT"/>
    <x v="7"/>
    <m/>
  </r>
  <r>
    <n v="33"/>
    <s v="45506OD04Q41781"/>
    <x v="115"/>
    <x v="2548"/>
    <n v="312215"/>
    <n v="7049"/>
    <x v="7"/>
    <n v="55.38"/>
    <n v="17.04"/>
    <n v="38.340000000000003"/>
    <n v="37.36"/>
    <x v="118"/>
    <n v="0.98000000000000398"/>
    <n v="1"/>
    <s v="OK"/>
    <s v="SRIKANT"/>
    <x v="18"/>
    <m/>
  </r>
  <r>
    <n v="34"/>
    <s v="45506OD34S26271"/>
    <x v="115"/>
    <x v="2549"/>
    <n v="312215"/>
    <n v="7059"/>
    <x v="18"/>
    <n v="54.5"/>
    <n v="17.12"/>
    <n v="37.379999999999995"/>
    <n v="36.380000000000003"/>
    <x v="118"/>
    <n v="0.99999999999999289"/>
    <n v="1"/>
    <s v="OK"/>
    <s v="SRIKANT"/>
    <x v="38"/>
    <m/>
  </r>
  <r>
    <n v="35"/>
    <s v="45506OD34S65082"/>
    <x v="115"/>
    <x v="2550"/>
    <n v="312215"/>
    <n v="7061"/>
    <x v="20"/>
    <n v="52.26"/>
    <n v="17.38"/>
    <n v="34.879999999999995"/>
    <n v="34.24"/>
    <x v="118"/>
    <n v="0.63999999999999346"/>
    <n v="2"/>
    <s v="OK"/>
    <s v="SRIKANT"/>
    <x v="5"/>
    <m/>
  </r>
  <r>
    <n v="36"/>
    <s v="45506OD34S26152"/>
    <x v="115"/>
    <x v="2551"/>
    <n v="312215"/>
    <n v="7081"/>
    <x v="11"/>
    <n v="54.2"/>
    <n v="17.36"/>
    <n v="36.840000000000003"/>
    <n v="35.82"/>
    <x v="118"/>
    <n v="1.0200000000000031"/>
    <n v="2"/>
    <s v="OK"/>
    <s v="SRIKANT"/>
    <x v="1"/>
    <m/>
  </r>
  <r>
    <n v="37"/>
    <s v="45506OD04Q41281"/>
    <x v="115"/>
    <x v="2552"/>
    <n v="312215"/>
    <n v="7087"/>
    <x v="15"/>
    <n v="34.6"/>
    <n v="10.5"/>
    <n v="24.1"/>
    <n v="24.04"/>
    <x v="118"/>
    <n v="6.0000000000002274E-2"/>
    <n v="1"/>
    <s v="OK"/>
    <s v="SRIKANT"/>
    <x v="22"/>
    <m/>
  </r>
  <r>
    <n v="38"/>
    <s v="45506OD34S61522"/>
    <x v="115"/>
    <x v="2553"/>
    <n v="312215"/>
    <n v="7082"/>
    <x v="3"/>
    <n v="52.46"/>
    <n v="17.54"/>
    <n v="34.92"/>
    <n v="34.26"/>
    <x v="119"/>
    <n v="0.66000000000000369"/>
    <n v="2"/>
    <s v="OK"/>
    <s v="SRIKANT"/>
    <x v="40"/>
    <m/>
  </r>
  <r>
    <n v="39"/>
    <s v="45506OD34S26661"/>
    <x v="115"/>
    <x v="2554"/>
    <n v="312215"/>
    <n v="7093"/>
    <x v="14"/>
    <n v="54.66"/>
    <n v="18.04"/>
    <n v="36.619999999999997"/>
    <n v="36.299999999999997"/>
    <x v="119"/>
    <n v="0.32000000000000028"/>
    <n v="1"/>
    <s v="OK"/>
    <s v="SRIKANT"/>
    <x v="41"/>
    <m/>
  </r>
  <r>
    <n v="40"/>
    <s v="45506OD04Q67612"/>
    <x v="115"/>
    <x v="2555"/>
    <n v="312215"/>
    <n v="7094"/>
    <x v="10"/>
    <n v="56.4"/>
    <n v="17.899999999999999"/>
    <n v="38.5"/>
    <n v="37.92"/>
    <x v="119"/>
    <n v="0.57999999999999829"/>
    <n v="2"/>
    <s v="OK"/>
    <s v="SRIKANT"/>
    <x v="8"/>
    <m/>
  </r>
  <r>
    <n v="41"/>
    <s v="45506OD04Q41702"/>
    <x v="115"/>
    <x v="2556"/>
    <n v="312215"/>
    <n v="7099"/>
    <x v="13"/>
    <n v="31.34"/>
    <n v="10.6"/>
    <n v="20.740000000000002"/>
    <n v="20.72"/>
    <x v="119"/>
    <n v="2.0000000000003126E-2"/>
    <n v="2"/>
    <s v="OK"/>
    <s v="SRIKANT"/>
    <x v="4"/>
    <m/>
  </r>
  <r>
    <n v="42"/>
    <s v="45506OD04Q67882"/>
    <x v="115"/>
    <x v="2557"/>
    <n v="312215"/>
    <n v="7101"/>
    <x v="5"/>
    <n v="53.62"/>
    <n v="17.940000000000001"/>
    <n v="35.679999999999993"/>
    <n v="35.380000000000003"/>
    <x v="119"/>
    <n v="0.29999999999999005"/>
    <n v="2"/>
    <s v="OK"/>
    <s v="SRIKANT"/>
    <x v="24"/>
    <m/>
  </r>
  <r>
    <n v="43"/>
    <s v="45506OD04Q41552"/>
    <x v="115"/>
    <x v="2558"/>
    <n v="312215"/>
    <n v="7092"/>
    <x v="2"/>
    <n v="52.2"/>
    <n v="17.28"/>
    <n v="34.92"/>
    <n v="34.36"/>
    <x v="119"/>
    <n v="0.56000000000000227"/>
    <n v="2"/>
    <s v="OK"/>
    <s v="SRIKANT"/>
    <x v="28"/>
    <m/>
  </r>
  <r>
    <n v="44"/>
    <s v="45507OD04Q41261"/>
    <x v="116"/>
    <x v="2559"/>
    <n v="312215"/>
    <n v="7131"/>
    <x v="0"/>
    <n v="54.46"/>
    <n v="17.66"/>
    <n v="36.799999999999997"/>
    <n v="35.92"/>
    <x v="119"/>
    <n v="0.87999999999999545"/>
    <n v="1"/>
    <s v="OK"/>
    <s v="SRIKANT"/>
    <x v="0"/>
    <m/>
  </r>
  <r>
    <n v="45"/>
    <s v="45507OD34S61371"/>
    <x v="116"/>
    <x v="2560"/>
    <n v="312215"/>
    <n v="7132"/>
    <x v="9"/>
    <n v="52.96"/>
    <n v="17.739999999999998"/>
    <n v="35.22"/>
    <n v="34.340000000000003"/>
    <x v="119"/>
    <n v="0.87999999999999545"/>
    <n v="1"/>
    <s v="OK"/>
    <s v="SRIKANT"/>
    <x v="44"/>
    <m/>
  </r>
  <r>
    <n v="46"/>
    <s v="45507OD34S26151"/>
    <x v="116"/>
    <x v="2561"/>
    <n v="312215"/>
    <n v="7165"/>
    <x v="11"/>
    <n v="54.52"/>
    <n v="17.22"/>
    <n v="37.300000000000004"/>
    <n v="36.68"/>
    <x v="119"/>
    <n v="0.62000000000000455"/>
    <n v="1"/>
    <s v="OK"/>
    <s v="SRIKANT"/>
    <x v="1"/>
    <m/>
  </r>
  <r>
    <n v="47"/>
    <s v="45507OD34S65081"/>
    <x v="116"/>
    <x v="2562"/>
    <n v="312215"/>
    <n v="7166"/>
    <x v="20"/>
    <n v="54"/>
    <n v="17.48"/>
    <n v="36.519999999999996"/>
    <n v="35.880000000000003"/>
    <x v="119"/>
    <n v="0.63999999999999346"/>
    <n v="1"/>
    <s v="OK"/>
    <s v="SRIKANT"/>
    <x v="5"/>
    <m/>
  </r>
  <r>
    <n v="48"/>
    <s v="45507OD34S61521"/>
    <x v="116"/>
    <x v="2563"/>
    <n v="312215"/>
    <n v="7168"/>
    <x v="3"/>
    <n v="53"/>
    <n v="17.22"/>
    <n v="35.78"/>
    <n v="35.14"/>
    <x v="119"/>
    <n v="0.64000000000000057"/>
    <n v="1"/>
    <s v="OK"/>
    <s v="SRIKANT"/>
    <x v="40"/>
    <m/>
  </r>
  <r>
    <n v="49"/>
    <s v="45507OD34S26271"/>
    <x v="116"/>
    <x v="2564"/>
    <n v="312215"/>
    <n v="7169"/>
    <x v="18"/>
    <n v="53.86"/>
    <n v="17.100000000000001"/>
    <n v="36.76"/>
    <n v="35.78"/>
    <x v="119"/>
    <n v="0.97999999999999687"/>
    <n v="1"/>
    <s v="OK"/>
    <s v="SRIKANT"/>
    <x v="38"/>
    <m/>
  </r>
  <r>
    <n v="50"/>
    <s v="45507OD34S61391"/>
    <x v="116"/>
    <x v="2565"/>
    <n v="312215"/>
    <n v="7172"/>
    <x v="16"/>
    <n v="53.58"/>
    <n v="17.46"/>
    <n v="36.119999999999997"/>
    <n v="35.32"/>
    <x v="119"/>
    <n v="0.79999999999999716"/>
    <n v="1"/>
    <s v="OK"/>
    <s v="SRIKANT"/>
    <x v="13"/>
    <m/>
  </r>
  <r>
    <n v="51"/>
    <s v="45507OD04Q41231"/>
    <x v="116"/>
    <x v="2566"/>
    <n v="312215"/>
    <n v="7174"/>
    <x v="6"/>
    <n v="54.7"/>
    <n v="17.5"/>
    <n v="37.200000000000003"/>
    <n v="36.58"/>
    <x v="119"/>
    <n v="0.62000000000000455"/>
    <n v="1"/>
    <s v="OK"/>
    <s v="SRIKANT"/>
    <x v="6"/>
    <m/>
  </r>
  <r>
    <n v="52"/>
    <s v="45507OD04Q41781"/>
    <x v="116"/>
    <x v="2567"/>
    <n v="312215"/>
    <n v="7173"/>
    <x v="7"/>
    <n v="52.94"/>
    <n v="17.239999999999998"/>
    <n v="35.700000000000003"/>
    <n v="35.08"/>
    <x v="119"/>
    <n v="0.62000000000000455"/>
    <n v="1"/>
    <s v="OK"/>
    <s v="SRIKANT"/>
    <x v="7"/>
    <m/>
  </r>
  <r>
    <n v="53"/>
    <s v="45507OD04Q41281"/>
    <x v="116"/>
    <x v="2568"/>
    <n v="312215"/>
    <n v="7176"/>
    <x v="15"/>
    <n v="35.520000000000003"/>
    <n v="10.28"/>
    <n v="25.240000000000002"/>
    <n v="24.44"/>
    <x v="119"/>
    <n v="0.80000000000000071"/>
    <n v="1"/>
    <s v="OK"/>
    <s v="SRIKANT"/>
    <x v="12"/>
    <m/>
  </r>
  <r>
    <n v="54"/>
    <s v="45507OD04Q41701"/>
    <x v="116"/>
    <x v="2569"/>
    <n v="312215"/>
    <n v="7177"/>
    <x v="13"/>
    <n v="35.18"/>
    <n v="10.36"/>
    <n v="24.82"/>
    <n v="24.34"/>
    <x v="119"/>
    <n v="0.48000000000000043"/>
    <n v="1"/>
    <s v="OK"/>
    <s v="SRIKANT"/>
    <x v="29"/>
    <m/>
  </r>
  <r>
    <n v="55"/>
    <s v="45507OD04Q67611"/>
    <x v="116"/>
    <x v="2570"/>
    <n v="312215"/>
    <n v="7175"/>
    <x v="10"/>
    <n v="53.22"/>
    <n v="17.86"/>
    <n v="35.36"/>
    <n v="34.64"/>
    <x v="119"/>
    <n v="0.71999999999999886"/>
    <n v="1"/>
    <s v="OK"/>
    <s v="SRIKANT"/>
    <x v="43"/>
    <m/>
  </r>
  <r>
    <n v="56"/>
    <s v="45507OD04Q41551"/>
    <x v="116"/>
    <x v="2571"/>
    <n v="312215"/>
    <n v="7182"/>
    <x v="2"/>
    <n v="53.22"/>
    <n v="17.059999999999999"/>
    <n v="36.159999999999997"/>
    <n v="35.58"/>
    <x v="119"/>
    <n v="0.57999999999999829"/>
    <n v="1"/>
    <s v="OK"/>
    <s v="SRIKANT"/>
    <x v="16"/>
    <m/>
  </r>
  <r>
    <n v="57"/>
    <s v="45507OD04Q67881"/>
    <x v="116"/>
    <x v="2572"/>
    <n v="312215"/>
    <n v="7187"/>
    <x v="5"/>
    <n v="54.9"/>
    <n v="17.8"/>
    <n v="37.099999999999994"/>
    <n v="36.6"/>
    <x v="119"/>
    <n v="0.49999999999999289"/>
    <n v="1"/>
    <s v="OK"/>
    <s v="SRIKANT"/>
    <x v="24"/>
    <m/>
  </r>
  <r>
    <n v="58"/>
    <s v="45507OD34S61372"/>
    <x v="116"/>
    <x v="2573"/>
    <n v="312215"/>
    <n v="7190"/>
    <x v="9"/>
    <n v="54.02"/>
    <n v="17.8"/>
    <n v="36.22"/>
    <n v="35.68"/>
    <x v="119"/>
    <n v="0.53999999999999915"/>
    <n v="2"/>
    <s v="OK"/>
    <s v="SRIKANT"/>
    <x v="44"/>
    <m/>
  </r>
  <r>
    <n v="59"/>
    <s v="45507OD04Q41262"/>
    <x v="116"/>
    <x v="2574"/>
    <n v="312215"/>
    <n v="7109"/>
    <x v="0"/>
    <n v="53.72"/>
    <n v="17.420000000000002"/>
    <n v="36.299999999999997"/>
    <n v="35.58"/>
    <x v="119"/>
    <n v="0.71999999999999886"/>
    <n v="2"/>
    <s v="OK"/>
    <s v="SRIKANT"/>
    <x v="0"/>
    <n v="100"/>
  </r>
  <r>
    <n v="60"/>
    <s v="45507OD34S26661"/>
    <x v="116"/>
    <x v="2575"/>
    <n v="312215"/>
    <n v="7183"/>
    <x v="14"/>
    <n v="52.66"/>
    <n v="17.8"/>
    <n v="34.86"/>
    <n v="33.659999999999997"/>
    <x v="119"/>
    <n v="1.2000000000000028"/>
    <n v="1"/>
    <s v="OK"/>
    <s v="SRIKANT"/>
    <x v="28"/>
    <m/>
  </r>
  <r>
    <n v="61"/>
    <s v="45509OD04Q41231"/>
    <x v="117"/>
    <x v="2576"/>
    <n v="312215"/>
    <n v="7199"/>
    <x v="6"/>
    <n v="56.3"/>
    <n v="17.440000000000001"/>
    <n v="38.86"/>
    <n v="38"/>
    <x v="120"/>
    <n v="0.85999999999999943"/>
    <n v="1"/>
    <s v="OK"/>
    <s v="SRIKANT"/>
    <x v="1"/>
    <m/>
  </r>
  <r>
    <n v="62"/>
    <s v="45509OD34S61521"/>
    <x v="117"/>
    <x v="2577"/>
    <n v="312215"/>
    <n v="7198"/>
    <x v="3"/>
    <n v="56.32"/>
    <n v="17.36"/>
    <n v="38.96"/>
    <n v="37.9"/>
    <x v="120"/>
    <n v="1.0600000000000023"/>
    <n v="1"/>
    <s v="OK"/>
    <s v="SRIKANT"/>
    <x v="40"/>
    <m/>
  </r>
  <r>
    <n v="63"/>
    <s v="45509OD04Q41551"/>
    <x v="117"/>
    <x v="2578"/>
    <n v="312215"/>
    <n v="7200"/>
    <x v="2"/>
    <n v="51.48"/>
    <n v="17.100000000000001"/>
    <n v="34.379999999999995"/>
    <n v="33.840000000000003"/>
    <x v="120"/>
    <n v="0.53999999999999204"/>
    <n v="1"/>
    <s v="OK"/>
    <s v="SRIKANT"/>
    <x v="0"/>
    <m/>
  </r>
  <r>
    <n v="64"/>
    <s v="45509OD04Q67611"/>
    <x v="117"/>
    <x v="2579"/>
    <n v="312215"/>
    <n v="7204"/>
    <x v="10"/>
    <n v="53.04"/>
    <n v="17.96"/>
    <n v="35.08"/>
    <n v="34.68"/>
    <x v="120"/>
    <n v="0.39999999999999858"/>
    <n v="1"/>
    <s v="OK"/>
    <s v="SRIKANT"/>
    <x v="44"/>
    <m/>
  </r>
  <r>
    <n v="65"/>
    <s v="45509OD04Q67881"/>
    <x v="117"/>
    <x v="2580"/>
    <n v="312215"/>
    <n v="7210"/>
    <x v="5"/>
    <n v="55.14"/>
    <n v="17.82"/>
    <n v="37.32"/>
    <n v="36.5"/>
    <x v="120"/>
    <n v="0.82000000000000028"/>
    <n v="1"/>
    <s v="OK"/>
    <s v="SRIKANT"/>
    <x v="24"/>
    <m/>
  </r>
  <r>
    <n v="66"/>
    <s v="45509OD04Q41391"/>
    <x v="117"/>
    <x v="2581"/>
    <n v="312215"/>
    <n v="7213"/>
    <x v="12"/>
    <n v="53.88"/>
    <n v="17.5"/>
    <n v="36.380000000000003"/>
    <n v="35.880000000000003"/>
    <x v="120"/>
    <n v="0.5"/>
    <n v="1"/>
    <s v="OK"/>
    <s v="SRIKANT"/>
    <x v="11"/>
    <m/>
  </r>
  <r>
    <n v="67"/>
    <s v="45509OD34S26151"/>
    <x v="117"/>
    <x v="2582"/>
    <n v="312215"/>
    <n v="7216"/>
    <x v="11"/>
    <n v="53.7"/>
    <n v="17.32"/>
    <n v="36.380000000000003"/>
    <n v="35.64"/>
    <x v="120"/>
    <n v="0.74000000000000199"/>
    <n v="1"/>
    <s v="OK"/>
    <s v="SRIKANT"/>
    <x v="2"/>
    <n v="100"/>
  </r>
  <r>
    <n v="68"/>
    <s v="45509OD04Q41701"/>
    <x v="117"/>
    <x v="2583"/>
    <n v="312215"/>
    <n v="7220"/>
    <x v="13"/>
    <n v="36.119999999999997"/>
    <n v="10.4"/>
    <n v="25.72"/>
    <n v="25.16"/>
    <x v="120"/>
    <n v="0.55999999999999872"/>
    <n v="1"/>
    <s v="OK"/>
    <s v="SRIKANT"/>
    <x v="29"/>
    <m/>
  </r>
  <r>
    <n v="69"/>
    <s v="45509OD04Q41281"/>
    <x v="117"/>
    <x v="2584"/>
    <n v="312215"/>
    <n v="7222"/>
    <x v="15"/>
    <n v="36.6"/>
    <n v="10.44"/>
    <n v="26.160000000000004"/>
    <n v="25.52"/>
    <x v="120"/>
    <n v="0.64000000000000412"/>
    <n v="1"/>
    <s v="OK"/>
    <s v="SRIKANT"/>
    <x v="4"/>
    <m/>
  </r>
  <r>
    <n v="70"/>
    <s v="45509OD34S65081"/>
    <x v="117"/>
    <x v="2585"/>
    <n v="312215"/>
    <n v="7226"/>
    <x v="20"/>
    <n v="54.52"/>
    <n v="17.54"/>
    <n v="36.980000000000004"/>
    <n v="36.56"/>
    <x v="120"/>
    <n v="0.42000000000000171"/>
    <n v="1"/>
    <s v="OK"/>
    <s v="SRIKANT"/>
    <x v="5"/>
    <m/>
  </r>
  <r>
    <n v="71"/>
    <s v="45509OD34S61391"/>
    <x v="117"/>
    <x v="2586"/>
    <n v="312215"/>
    <n v="7214"/>
    <x v="16"/>
    <n v="55.42"/>
    <n v="17.5"/>
    <n v="37.92"/>
    <n v="36.979999999999997"/>
    <x v="120"/>
    <n v="0.94000000000000483"/>
    <n v="1"/>
    <s v="OK"/>
    <s v="SRIKANT"/>
    <x v="6"/>
    <n v="100"/>
  </r>
  <r>
    <n v="72"/>
    <s v="45509OD34S26661"/>
    <x v="117"/>
    <x v="2587"/>
    <n v="312215"/>
    <n v="7241"/>
    <x v="14"/>
    <n v="55.2"/>
    <n v="17.920000000000002"/>
    <n v="37.28"/>
    <n v="36.32"/>
    <x v="120"/>
    <n v="0.96000000000000085"/>
    <n v="1"/>
    <s v="OK"/>
    <s v="SRIKANT"/>
    <x v="41"/>
    <m/>
  </r>
  <r>
    <n v="73"/>
    <s v="45509OD04Q41781"/>
    <x v="117"/>
    <x v="2588"/>
    <n v="312215"/>
    <n v="7234"/>
    <x v="7"/>
    <n v="53.16"/>
    <n v="17.239999999999998"/>
    <n v="35.92"/>
    <n v="35.42"/>
    <x v="120"/>
    <n v="0.5"/>
    <n v="1"/>
    <s v="OK"/>
    <s v="SRIKANT"/>
    <x v="7"/>
    <n v="140"/>
  </r>
  <r>
    <n v="74"/>
    <s v="45509OD04Q41261"/>
    <x v="117"/>
    <x v="2589"/>
    <n v="312215"/>
    <n v="7238"/>
    <x v="0"/>
    <n v="53.72"/>
    <n v="17.5"/>
    <n v="36.22"/>
    <n v="35.72"/>
    <x v="120"/>
    <n v="0.5"/>
    <n v="1"/>
    <s v="OK"/>
    <s v="SRIKANT"/>
    <x v="16"/>
    <n v="50"/>
  </r>
  <r>
    <n v="75"/>
    <s v="45509OD34S61371"/>
    <x v="117"/>
    <x v="2590"/>
    <n v="312215"/>
    <n v="7251"/>
    <x v="9"/>
    <n v="54.3"/>
    <n v="17.78"/>
    <n v="36.519999999999996"/>
    <n v="36.159999999999997"/>
    <x v="120"/>
    <n v="0.35999999999999943"/>
    <n v="1"/>
    <s v="OK"/>
    <s v="SRIKANT"/>
    <x v="3"/>
    <n v="100"/>
  </r>
  <r>
    <n v="76"/>
    <s v="45509OD04Q41232"/>
    <x v="117"/>
    <x v="2591"/>
    <n v="312215"/>
    <n v="7264"/>
    <x v="6"/>
    <n v="52.9"/>
    <n v="17.36"/>
    <n v="35.54"/>
    <n v="35.04"/>
    <x v="120"/>
    <n v="0.5"/>
    <n v="2"/>
    <s v="OK"/>
    <s v="SRIKANT"/>
    <x v="1"/>
    <n v="100"/>
  </r>
  <r>
    <n v="77"/>
    <s v="45509OD04Q41552"/>
    <x v="117"/>
    <x v="2592"/>
    <n v="312215"/>
    <n v="7268"/>
    <x v="2"/>
    <n v="55.32"/>
    <n v="17.100000000000001"/>
    <n v="38.22"/>
    <n v="37.659999999999997"/>
    <x v="120"/>
    <n v="0.56000000000000227"/>
    <n v="2"/>
    <s v="OK"/>
    <s v="SRIKANT"/>
    <x v="0"/>
    <n v="100"/>
  </r>
  <r>
    <n v="78"/>
    <s v="45509OD34S26271"/>
    <x v="117"/>
    <x v="2593"/>
    <n v="312215"/>
    <n v="7267"/>
    <x v="18"/>
    <n v="54.06"/>
    <n v="17.02"/>
    <n v="37.040000000000006"/>
    <n v="36.520000000000003"/>
    <x v="120"/>
    <n v="0.52000000000000313"/>
    <n v="1"/>
    <s v="OK"/>
    <s v="SRIKANT"/>
    <x v="28"/>
    <m/>
  </r>
  <r>
    <n v="79"/>
    <s v="45509OD04Q67612"/>
    <x v="117"/>
    <x v="2594"/>
    <n v="312215"/>
    <n v="7305"/>
    <x v="10"/>
    <n v="53.36"/>
    <n v="17.86"/>
    <n v="35.5"/>
    <n v="34.74"/>
    <x v="120"/>
    <n v="0.75999999999999801"/>
    <n v="2"/>
    <s v="OK"/>
    <s v="SRIKANT"/>
    <x v="44"/>
    <n v="220"/>
  </r>
  <r>
    <n v="80"/>
    <s v="45509OD34S61522"/>
    <x v="117"/>
    <x v="2595"/>
    <n v="312215"/>
    <n v="7315"/>
    <x v="3"/>
    <n v="55.14"/>
    <n v="17.3"/>
    <n v="37.840000000000003"/>
    <n v="37.340000000000003"/>
    <x v="120"/>
    <n v="0.5"/>
    <n v="2"/>
    <s v="OK"/>
    <s v="SRIKANT"/>
    <x v="40"/>
    <n v="100"/>
  </r>
  <r>
    <n v="81"/>
    <s v="45509OD04Q41181"/>
    <x v="117"/>
    <x v="2596"/>
    <n v="312215"/>
    <n v="7331"/>
    <x v="8"/>
    <n v="53.94"/>
    <n v="17.18"/>
    <n v="36.76"/>
    <n v="35.380000000000003"/>
    <x v="120"/>
    <n v="1.3799999999999955"/>
    <n v="1"/>
    <s v="OK"/>
    <s v="SRIKANT"/>
    <x v="45"/>
    <m/>
  </r>
  <r>
    <n v="82"/>
    <s v="45509OD04Q41392"/>
    <x v="117"/>
    <x v="2597"/>
    <n v="312215"/>
    <n v="7346"/>
    <x v="12"/>
    <n v="56.6"/>
    <n v="17.46"/>
    <n v="39.14"/>
    <n v="38.64"/>
    <x v="120"/>
    <n v="0.5"/>
    <n v="2"/>
    <s v="OK"/>
    <s v="SRIKANT"/>
    <x v="11"/>
    <m/>
  </r>
  <r>
    <n v="83"/>
    <s v="45509OD04Q41702"/>
    <x v="117"/>
    <x v="2598"/>
    <n v="312215"/>
    <n v="7347"/>
    <x v="13"/>
    <n v="33.94"/>
    <n v="10.28"/>
    <n v="23.659999999999997"/>
    <n v="23.38"/>
    <x v="120"/>
    <n v="0.27999999999999758"/>
    <n v="2"/>
    <s v="OK"/>
    <s v="SRIKANT"/>
    <x v="29"/>
    <m/>
  </r>
  <r>
    <n v="84"/>
    <s v="45509OD34S65082"/>
    <x v="117"/>
    <x v="2599"/>
    <n v="312215"/>
    <n v="7353"/>
    <x v="20"/>
    <n v="56.52"/>
    <n v="17.46"/>
    <n v="39.06"/>
    <n v="38.5"/>
    <x v="121"/>
    <n v="0.56000000000000227"/>
    <n v="2"/>
    <s v="OK"/>
    <s v="SRIKANT"/>
    <x v="5"/>
    <n v="100"/>
  </r>
  <r>
    <n v="85"/>
    <s v="45509OD04Q67882"/>
    <x v="117"/>
    <x v="2600"/>
    <n v="312215"/>
    <n v="7356"/>
    <x v="5"/>
    <n v="54.6"/>
    <n v="17.739999999999998"/>
    <n v="36.86"/>
    <n v="36.340000000000003"/>
    <x v="121"/>
    <n v="0.51999999999999602"/>
    <n v="2"/>
    <s v="OK"/>
    <s v="SRIKANT"/>
    <x v="24"/>
    <m/>
  </r>
  <r>
    <n v="86"/>
    <s v="45509OD34S26662"/>
    <x v="117"/>
    <x v="2601"/>
    <n v="312215"/>
    <n v="7361"/>
    <x v="14"/>
    <n v="53.54"/>
    <n v="17.78"/>
    <n v="35.76"/>
    <n v="35.24"/>
    <x v="121"/>
    <n v="0.51999999999999602"/>
    <n v="2"/>
    <s v="OK"/>
    <s v="SRIKANT"/>
    <x v="41"/>
    <m/>
  </r>
  <r>
    <n v="87"/>
    <s v="45509OD04Q41782"/>
    <x v="117"/>
    <x v="2602"/>
    <n v="312215"/>
    <n v="7362"/>
    <x v="7"/>
    <n v="56.26"/>
    <n v="17.3"/>
    <n v="38.959999999999994"/>
    <n v="38.06"/>
    <x v="121"/>
    <n v="0.89999999999999147"/>
    <n v="2"/>
    <s v="OK"/>
    <s v="SRIKANT"/>
    <x v="7"/>
    <m/>
  </r>
  <r>
    <n v="88"/>
    <s v="45509OD34S61372"/>
    <x v="117"/>
    <x v="2603"/>
    <n v="312215"/>
    <n v="7377"/>
    <x v="9"/>
    <n v="53.34"/>
    <n v="17.559999999999999"/>
    <n v="35.78"/>
    <n v="35.24"/>
    <x v="121"/>
    <n v="0.53999999999999915"/>
    <n v="2"/>
    <s v="OK"/>
    <s v="SRIKANT"/>
    <x v="3"/>
    <m/>
  </r>
  <r>
    <n v="89"/>
    <s v="45510OD34S61391"/>
    <x v="118"/>
    <x v="2604"/>
    <n v="312215"/>
    <n v="7384"/>
    <x v="16"/>
    <n v="56.44"/>
    <n v="17.5"/>
    <n v="38.94"/>
    <n v="38.44"/>
    <x v="121"/>
    <n v="0.5"/>
    <n v="1"/>
    <s v="OK"/>
    <s v="SRIKANT"/>
    <x v="6"/>
    <m/>
  </r>
  <r>
    <n v="90"/>
    <s v="45510OD34S26151"/>
    <x v="118"/>
    <x v="2605"/>
    <n v="312215"/>
    <n v="7396"/>
    <x v="11"/>
    <n v="54.12"/>
    <n v="17.28"/>
    <n v="36.839999999999996"/>
    <n v="36.08"/>
    <x v="121"/>
    <n v="0.75999999999999801"/>
    <n v="1"/>
    <s v="OK"/>
    <s v="SRIKANT"/>
    <x v="2"/>
    <m/>
  </r>
  <r>
    <n v="91"/>
    <s v="45510OD04Q41231"/>
    <x v="118"/>
    <x v="2606"/>
    <n v="312215"/>
    <n v="7426"/>
    <x v="6"/>
    <n v="53.48"/>
    <n v="17.399999999999999"/>
    <n v="36.08"/>
    <n v="35.4"/>
    <x v="121"/>
    <n v="0.67999999999999972"/>
    <n v="1"/>
    <s v="OK"/>
    <s v="SRIKANT"/>
    <x v="1"/>
    <m/>
  </r>
  <r>
    <n v="92"/>
    <s v="45510OD04Q41551"/>
    <x v="118"/>
    <x v="2607"/>
    <n v="312215"/>
    <n v="7428"/>
    <x v="2"/>
    <n v="52.24"/>
    <n v="17.16"/>
    <n v="35.08"/>
    <n v="34.5"/>
    <x v="121"/>
    <n v="0.57999999999999829"/>
    <n v="1"/>
    <s v="OK"/>
    <s v="SRIKANT"/>
    <x v="0"/>
    <m/>
  </r>
  <r>
    <n v="93"/>
    <s v="45510OD34S65081"/>
    <x v="118"/>
    <x v="2608"/>
    <n v="312215"/>
    <n v="7430"/>
    <x v="20"/>
    <n v="53.36"/>
    <n v="17.52"/>
    <n v="35.840000000000003"/>
    <n v="35"/>
    <x v="121"/>
    <n v="0.84000000000000341"/>
    <n v="1"/>
    <s v="OK"/>
    <s v="SRIKANT"/>
    <x v="5"/>
    <m/>
  </r>
  <r>
    <n v="94"/>
    <s v="45510OD34S61521"/>
    <x v="118"/>
    <x v="2609"/>
    <n v="312215"/>
    <n v="7431"/>
    <x v="3"/>
    <n v="52.1"/>
    <n v="17.12"/>
    <n v="34.980000000000004"/>
    <n v="34.58"/>
    <x v="121"/>
    <n v="0.40000000000000568"/>
    <n v="1"/>
    <s v="OK"/>
    <s v="SRIKANT"/>
    <x v="40"/>
    <m/>
  </r>
  <r>
    <n v="95"/>
    <s v="45510OD04Q67611"/>
    <x v="118"/>
    <x v="2610"/>
    <n v="312215"/>
    <n v="7432"/>
    <x v="10"/>
    <n v="55.04"/>
    <n v="18.079999999999998"/>
    <n v="36.96"/>
    <n v="35.94"/>
    <x v="121"/>
    <n v="1.0200000000000031"/>
    <n v="1"/>
    <s v="OK"/>
    <s v="SRIKANT"/>
    <x v="44"/>
    <m/>
  </r>
  <r>
    <n v="96"/>
    <s v="45510OD34S26271"/>
    <x v="118"/>
    <x v="2611"/>
    <n v="312215"/>
    <n v="7429"/>
    <x v="18"/>
    <n v="50.68"/>
    <n v="17.02"/>
    <n v="33.659999999999997"/>
    <n v="32.979999999999997"/>
    <x v="121"/>
    <n v="0.67999999999999972"/>
    <n v="1"/>
    <s v="OK"/>
    <s v="SRIKANT"/>
    <x v="28"/>
    <m/>
  </r>
  <r>
    <n v="97"/>
    <s v="45510OD34S61392"/>
    <x v="118"/>
    <x v="2612"/>
    <n v="312215"/>
    <n v="7456"/>
    <x v="16"/>
    <n v="54.22"/>
    <n v="17.48"/>
    <n v="36.739999999999995"/>
    <n v="36.119999999999997"/>
    <x v="121"/>
    <n v="0.61999999999999744"/>
    <n v="2"/>
    <s v="OK"/>
    <s v="SRIKANT"/>
    <x v="13"/>
    <m/>
  </r>
  <r>
    <n v="98"/>
    <s v="45510OD34S26661"/>
    <x v="118"/>
    <x v="2613"/>
    <n v="312215"/>
    <n v="7462"/>
    <x v="14"/>
    <n v="54.46"/>
    <n v="17.8"/>
    <n v="36.659999999999997"/>
    <n v="35.86"/>
    <x v="121"/>
    <n v="0.79999999999999716"/>
    <n v="1"/>
    <s v="OK"/>
    <s v="SRIKANT"/>
    <x v="41"/>
    <m/>
  </r>
  <r>
    <n v="99"/>
    <s v="45510OD04Q67881"/>
    <x v="118"/>
    <x v="2614"/>
    <n v="312215"/>
    <n v="7466"/>
    <x v="5"/>
    <n v="55.68"/>
    <n v="17.7"/>
    <n v="37.980000000000004"/>
    <n v="37.340000000000003"/>
    <x v="121"/>
    <n v="0.64000000000000057"/>
    <n v="1"/>
    <s v="OK"/>
    <s v="SRIKANT"/>
    <x v="24"/>
    <m/>
  </r>
  <r>
    <n v="100"/>
    <s v="45510OD04Q41181"/>
    <x v="118"/>
    <x v="2615"/>
    <n v="312215"/>
    <n v="7467"/>
    <x v="8"/>
    <n v="54.28"/>
    <n v="17.760000000000002"/>
    <n v="36.519999999999996"/>
    <n v="36.520000000000003"/>
    <x v="121"/>
    <n v="0"/>
    <n v="1"/>
    <s v="OK"/>
    <s v="SRIKANT"/>
    <x v="45"/>
    <m/>
  </r>
  <r>
    <n v="101"/>
    <s v="45510OD34S61371"/>
    <x v="118"/>
    <x v="2616"/>
    <n v="312215"/>
    <n v="7486"/>
    <x v="9"/>
    <n v="56.38"/>
    <n v="17.54"/>
    <n v="38.840000000000003"/>
    <n v="38.32"/>
    <x v="121"/>
    <n v="0.52000000000000313"/>
    <n v="1"/>
    <s v="OK"/>
    <s v="SRIKANT"/>
    <x v="3"/>
    <m/>
  </r>
  <r>
    <n v="102"/>
    <s v="45510OD34S26152"/>
    <x v="118"/>
    <x v="2617"/>
    <n v="312215"/>
    <n v="7494"/>
    <x v="11"/>
    <n v="52.86"/>
    <n v="17.04"/>
    <n v="35.82"/>
    <n v="34.700000000000003"/>
    <x v="121"/>
    <n v="1.1199999999999974"/>
    <n v="2"/>
    <s v="OK"/>
    <s v="SRIKANT"/>
    <x v="2"/>
    <m/>
  </r>
  <r>
    <n v="103"/>
    <s v="45510OD04Q41781"/>
    <x v="118"/>
    <x v="2618"/>
    <n v="312215"/>
    <n v="7496"/>
    <x v="7"/>
    <n v="50.46"/>
    <n v="17.260000000000002"/>
    <n v="33.200000000000003"/>
    <n v="32.42"/>
    <x v="121"/>
    <n v="0.78000000000000114"/>
    <n v="1"/>
    <s v="OK"/>
    <s v="SRIKANT"/>
    <x v="18"/>
    <m/>
  </r>
  <r>
    <n v="104"/>
    <s v="45510OD04Q41731"/>
    <x v="118"/>
    <x v="2619"/>
    <n v="312215"/>
    <n v="7498"/>
    <x v="17"/>
    <n v="35.44"/>
    <n v="10.26"/>
    <n v="25.18"/>
    <n v="24.36"/>
    <x v="121"/>
    <n v="0.82000000000000028"/>
    <n v="1"/>
    <s v="OK"/>
    <s v="SRIKANT"/>
    <x v="44"/>
    <m/>
  </r>
  <r>
    <n v="105"/>
    <s v="45510OD04Q41232"/>
    <x v="118"/>
    <x v="2620"/>
    <n v="312215"/>
    <n v="7500"/>
    <x v="6"/>
    <n v="54.62"/>
    <n v="17.36"/>
    <n v="37.26"/>
    <n v="34.82"/>
    <x v="121"/>
    <n v="2.4399999999999977"/>
    <n v="2"/>
    <s v="OK"/>
    <s v="SRIKANT"/>
    <x v="1"/>
    <m/>
  </r>
  <r>
    <n v="106"/>
    <s v="45510OD04Q41552"/>
    <x v="118"/>
    <x v="2621"/>
    <n v="312215"/>
    <n v="7499"/>
    <x v="2"/>
    <n v="53.46"/>
    <n v="17.059999999999999"/>
    <n v="36.400000000000006"/>
    <n v="34.64"/>
    <x v="121"/>
    <n v="1.7600000000000051"/>
    <n v="2"/>
    <s v="OK"/>
    <s v="SRIKANT"/>
    <x v="0"/>
    <m/>
  </r>
  <r>
    <n v="107"/>
    <s v="45510OD04Q41701"/>
    <x v="118"/>
    <x v="2622"/>
    <n v="312215"/>
    <n v="7501"/>
    <x v="13"/>
    <n v="35.840000000000003"/>
    <n v="10.32"/>
    <n v="25.520000000000003"/>
    <n v="24.9"/>
    <x v="121"/>
    <n v="0.62000000000000455"/>
    <n v="1"/>
    <s v="OK"/>
    <s v="SRIKANT"/>
    <x v="4"/>
    <m/>
  </r>
  <r>
    <n v="108"/>
    <s v="45510OD34S65082"/>
    <x v="118"/>
    <x v="2623"/>
    <n v="312215"/>
    <n v="7506"/>
    <x v="20"/>
    <n v="53.96"/>
    <n v="17.46"/>
    <n v="36.5"/>
    <n v="35.58"/>
    <x v="121"/>
    <n v="0.92000000000000171"/>
    <n v="2"/>
    <s v="OK"/>
    <s v="SRIKANT"/>
    <x v="5"/>
    <m/>
  </r>
  <r>
    <n v="109"/>
    <s v="45510OD34S61522"/>
    <x v="118"/>
    <x v="2624"/>
    <n v="312215"/>
    <n v="7510"/>
    <x v="3"/>
    <n v="53.58"/>
    <n v="17.100000000000001"/>
    <n v="36.479999999999997"/>
    <n v="35.92"/>
    <x v="121"/>
    <n v="0.55999999999999517"/>
    <n v="2"/>
    <s v="OK"/>
    <s v="SRIKANT"/>
    <x v="40"/>
    <m/>
  </r>
  <r>
    <n v="110"/>
    <s v="45510OD34S26272"/>
    <x v="118"/>
    <x v="2625"/>
    <n v="312215"/>
    <n v="7518"/>
    <x v="18"/>
    <n v="55.08"/>
    <n v="17.059999999999999"/>
    <n v="38.019999999999996"/>
    <n v="35.619999999999997"/>
    <x v="121"/>
    <n v="2.3999999999999986"/>
    <n v="2"/>
    <s v="OK"/>
    <s v="SRIKANT"/>
    <x v="28"/>
    <n v="80"/>
  </r>
  <r>
    <n v="111"/>
    <s v="45510OD34S61393"/>
    <x v="118"/>
    <x v="2626"/>
    <n v="312215"/>
    <n v="7540"/>
    <x v="16"/>
    <n v="53.32"/>
    <n v="17.46"/>
    <n v="35.86"/>
    <n v="35.159999999999997"/>
    <x v="121"/>
    <n v="0.70000000000000284"/>
    <n v="3"/>
    <s v="OK"/>
    <s v="SRIKANT"/>
    <x v="13"/>
    <m/>
  </r>
  <r>
    <n v="112"/>
    <s v="45510OD34S26662"/>
    <x v="118"/>
    <x v="2627"/>
    <n v="312215"/>
    <n v="7558"/>
    <x v="14"/>
    <n v="51.5"/>
    <n v="17.86"/>
    <n v="33.64"/>
    <n v="33.24"/>
    <x v="121"/>
    <n v="0.39999999999999858"/>
    <n v="2"/>
    <s v="OK"/>
    <s v="SRIKANT"/>
    <x v="41"/>
    <m/>
  </r>
  <r>
    <n v="113"/>
    <s v="45510OD04Q67882"/>
    <x v="118"/>
    <x v="2628"/>
    <n v="312215"/>
    <n v="7562"/>
    <x v="5"/>
    <n v="53.78"/>
    <n v="17.7"/>
    <n v="36.08"/>
    <n v="34.68"/>
    <x v="122"/>
    <n v="1.3999999999999986"/>
    <n v="2"/>
    <s v="OK"/>
    <s v="SRIKANT"/>
    <x v="24"/>
    <m/>
  </r>
  <r>
    <n v="114"/>
    <s v="45510OD04Q41182"/>
    <x v="118"/>
    <x v="2629"/>
    <n v="312215"/>
    <n v="7580"/>
    <x v="8"/>
    <n v="53.28"/>
    <n v="17.12"/>
    <n v="36.159999999999997"/>
    <n v="35.58"/>
    <x v="122"/>
    <n v="0.57999999999999829"/>
    <n v="2"/>
    <s v="OK"/>
    <s v="SRIKANT"/>
    <x v="45"/>
    <m/>
  </r>
  <r>
    <n v="115"/>
    <s v="45510OD34S61372"/>
    <x v="118"/>
    <x v="2630"/>
    <n v="312215"/>
    <n v="7579"/>
    <x v="9"/>
    <n v="54.1"/>
    <n v="17.600000000000001"/>
    <n v="36.5"/>
    <n v="36.08"/>
    <x v="122"/>
    <n v="0.42000000000000171"/>
    <n v="2"/>
    <s v="OK"/>
    <s v="SRIKANT"/>
    <x v="3"/>
    <m/>
  </r>
  <r>
    <n v="116"/>
    <s v="45511OD04Q41231"/>
    <x v="119"/>
    <x v="2631"/>
    <n v="312215"/>
    <n v="7591"/>
    <x v="6"/>
    <n v="54.24"/>
    <n v="17.46"/>
    <n v="36.78"/>
    <n v="36.200000000000003"/>
    <x v="122"/>
    <n v="0.57999999999999829"/>
    <n v="1"/>
    <s v="OK"/>
    <s v="SRIKANT"/>
    <x v="1"/>
    <m/>
  </r>
  <r>
    <n v="117"/>
    <s v="45511OD34S65081"/>
    <x v="119"/>
    <x v="2632"/>
    <n v="312215"/>
    <n v="7627"/>
    <x v="20"/>
    <n v="53.28"/>
    <n v="17.52"/>
    <n v="35.760000000000005"/>
    <n v="35.18"/>
    <x v="122"/>
    <n v="0.5800000000000054"/>
    <n v="1"/>
    <s v="OK"/>
    <s v="SRIKANT"/>
    <x v="5"/>
    <n v="165"/>
  </r>
  <r>
    <n v="118"/>
    <s v="45511OD34S26661"/>
    <x v="119"/>
    <x v="2633"/>
    <n v="312215"/>
    <n v="7625"/>
    <x v="14"/>
    <n v="54.52"/>
    <n v="17.88"/>
    <n v="36.64"/>
    <n v="35.659999999999997"/>
    <x v="122"/>
    <n v="0.98000000000000398"/>
    <n v="1"/>
    <s v="OK"/>
    <s v="SRIKANT"/>
    <x v="41"/>
    <n v="215"/>
  </r>
  <r>
    <n v="119"/>
    <s v="45511OD34S26271"/>
    <x v="119"/>
    <x v="2634"/>
    <n v="312215"/>
    <n v="7624"/>
    <x v="18"/>
    <n v="52.38"/>
    <n v="17.100000000000001"/>
    <n v="35.28"/>
    <n v="34.619999999999997"/>
    <x v="122"/>
    <n v="0.66000000000000369"/>
    <n v="1"/>
    <s v="OK"/>
    <s v="SRIKANT"/>
    <x v="28"/>
    <m/>
  </r>
  <r>
    <n v="120"/>
    <s v="45511OD34S26151"/>
    <x v="119"/>
    <x v="2635"/>
    <n v="312215"/>
    <n v="7633"/>
    <x v="11"/>
    <n v="53.78"/>
    <n v="17.12"/>
    <n v="36.659999999999997"/>
    <n v="35.68"/>
    <x v="122"/>
    <n v="0.97999999999999687"/>
    <n v="1"/>
    <s v="OK"/>
    <s v="SRIKANT"/>
    <x v="2"/>
    <n v="60"/>
  </r>
  <r>
    <n v="121"/>
    <s v="45511OD04Q41701"/>
    <x v="119"/>
    <x v="2636"/>
    <n v="312215"/>
    <n v="7643"/>
    <x v="13"/>
    <n v="34.08"/>
    <n v="10.4"/>
    <n v="23.68"/>
    <n v="23.38"/>
    <x v="122"/>
    <n v="0.30000000000000071"/>
    <n v="1"/>
    <s v="OK"/>
    <s v="SRIKANT"/>
    <x v="4"/>
    <m/>
  </r>
  <r>
    <n v="122"/>
    <s v="45511OD04Q67881"/>
    <x v="119"/>
    <x v="2637"/>
    <n v="312215"/>
    <n v="7637"/>
    <x v="5"/>
    <n v="55.42"/>
    <n v="17.739999999999998"/>
    <n v="37.680000000000007"/>
    <n v="36.9"/>
    <x v="122"/>
    <n v="0.78000000000000824"/>
    <n v="1"/>
    <s v="OK"/>
    <s v="SRIKANT"/>
    <x v="24"/>
    <m/>
  </r>
  <r>
    <n v="123"/>
    <s v="45511OD04Q41181"/>
    <x v="119"/>
    <x v="2638"/>
    <n v="312215"/>
    <n v="7642"/>
    <x v="8"/>
    <n v="53.68"/>
    <n v="17.239999999999998"/>
    <n v="36.44"/>
    <n v="35.42"/>
    <x v="122"/>
    <n v="1.019999999999996"/>
    <n v="1"/>
    <s v="OK"/>
    <s v="SRIKANT"/>
    <x v="45"/>
    <m/>
  </r>
  <r>
    <n v="124"/>
    <s v="45511OD34S61371"/>
    <x v="119"/>
    <x v="2639"/>
    <n v="312215"/>
    <n v="7651"/>
    <x v="9"/>
    <n v="51.94"/>
    <n v="17.64"/>
    <n v="34.299999999999997"/>
    <n v="33.9"/>
    <x v="122"/>
    <n v="0.39999999999999858"/>
    <n v="1"/>
    <s v="OK"/>
    <s v="SRIKANT"/>
    <x v="43"/>
    <n v="205"/>
  </r>
  <r>
    <n v="125"/>
    <s v="45511OD04Q41781"/>
    <x v="119"/>
    <x v="2640"/>
    <n v="312215"/>
    <n v="7635"/>
    <x v="7"/>
    <n v="53.24"/>
    <n v="17.38"/>
    <n v="35.86"/>
    <n v="35.18"/>
    <x v="122"/>
    <n v="0.67999999999999972"/>
    <n v="1"/>
    <s v="OK"/>
    <s v="SRIKANT"/>
    <x v="7"/>
    <n v="195"/>
  </r>
  <r>
    <n v="126"/>
    <s v="45511OD04Q67611"/>
    <x v="119"/>
    <x v="2641"/>
    <n v="312215"/>
    <n v="7653"/>
    <x v="10"/>
    <n v="51.62"/>
    <n v="18.02"/>
    <n v="33.599999999999994"/>
    <n v="33.119999999999997"/>
    <x v="122"/>
    <n v="0.47999999999999687"/>
    <n v="1"/>
    <s v="OK"/>
    <s v="SRIKANT"/>
    <x v="44"/>
    <m/>
  </r>
  <r>
    <n v="127"/>
    <s v="45511OD04Q41731"/>
    <x v="119"/>
    <x v="2642"/>
    <n v="312215"/>
    <n v="7648"/>
    <x v="17"/>
    <n v="34.700000000000003"/>
    <n v="10.3"/>
    <n v="24.400000000000002"/>
    <n v="23.38"/>
    <x v="122"/>
    <n v="1.0200000000000031"/>
    <n v="1"/>
    <s v="OK"/>
    <s v="SRIKANT"/>
    <x v="29"/>
    <m/>
  </r>
  <r>
    <n v="128"/>
    <s v="45511OD34S61521"/>
    <x v="119"/>
    <x v="2643"/>
    <n v="312215"/>
    <n v="7638"/>
    <x v="3"/>
    <n v="52.52"/>
    <n v="17.22"/>
    <n v="35.300000000000004"/>
    <n v="34.659999999999997"/>
    <x v="122"/>
    <n v="0.64000000000000767"/>
    <n v="1"/>
    <s v="OK"/>
    <s v="SRIKANT"/>
    <x v="40"/>
    <m/>
  </r>
  <r>
    <n v="129"/>
    <s v="45511OD34S61391"/>
    <x v="119"/>
    <x v="2644"/>
    <n v="312215"/>
    <n v="7671"/>
    <x v="16"/>
    <n v="55.22"/>
    <n v="17.48"/>
    <n v="37.739999999999995"/>
    <n v="36.92"/>
    <x v="122"/>
    <n v="0.81999999999999318"/>
    <n v="1"/>
    <s v="OK"/>
    <s v="SRIKANT"/>
    <x v="13"/>
    <n v="285"/>
  </r>
  <r>
    <n v="130"/>
    <s v="45511OD04Q41232"/>
    <x v="119"/>
    <x v="2645"/>
    <n v="312215"/>
    <n v="7687"/>
    <x v="6"/>
    <n v="52.94"/>
    <n v="17.420000000000002"/>
    <n v="35.519999999999996"/>
    <n v="34.479999999999997"/>
    <x v="122"/>
    <n v="1.0399999999999991"/>
    <n v="2"/>
    <s v="OK"/>
    <s v="SRIKANT"/>
    <x v="1"/>
    <m/>
  </r>
  <r>
    <n v="131"/>
    <s v="45511OD04Q41281"/>
    <x v="119"/>
    <x v="2646"/>
    <n v="312215"/>
    <n v="7695"/>
    <x v="15"/>
    <n v="33.799999999999997"/>
    <n v="10.24"/>
    <n v="23.559999999999995"/>
    <n v="22.92"/>
    <x v="122"/>
    <n v="0.63999999999999346"/>
    <n v="1"/>
    <s v="OK"/>
    <s v="SRIKANT"/>
    <x v="16"/>
    <m/>
  </r>
  <r>
    <n v="132"/>
    <s v="45511OD34S26272"/>
    <x v="119"/>
    <x v="2647"/>
    <n v="312215"/>
    <n v="7722"/>
    <x v="18"/>
    <n v="53.36"/>
    <n v="17.059999999999999"/>
    <n v="36.299999999999997"/>
    <n v="35.36"/>
    <x v="123"/>
    <n v="0.93999999999999773"/>
    <n v="2"/>
    <s v="OK"/>
    <s v="SRIKANT"/>
    <x v="28"/>
    <n v="40"/>
  </r>
  <r>
    <n v="133"/>
    <s v="45511OD04Q41702"/>
    <x v="119"/>
    <x v="2648"/>
    <n v="312215"/>
    <n v="7731"/>
    <x v="13"/>
    <n v="33.36"/>
    <n v="10.38"/>
    <n v="22.979999999999997"/>
    <n v="22.56"/>
    <x v="123"/>
    <n v="0.41999999999999815"/>
    <n v="2"/>
    <s v="OK"/>
    <s v="SRIKANT"/>
    <x v="4"/>
    <m/>
  </r>
  <r>
    <n v="134"/>
    <s v="45511OD34S65082"/>
    <x v="119"/>
    <x v="2649"/>
    <n v="312215"/>
    <n v="7733"/>
    <x v="20"/>
    <n v="55.32"/>
    <n v="17.62"/>
    <n v="37.700000000000003"/>
    <n v="36.479999999999997"/>
    <x v="123"/>
    <n v="1.220000000000006"/>
    <n v="2"/>
    <s v="OK"/>
    <s v="SRIKANT"/>
    <x v="5"/>
    <m/>
  </r>
  <r>
    <n v="135"/>
    <s v="45512OD34S26151"/>
    <x v="120"/>
    <x v="2650"/>
    <n v="312215"/>
    <n v="7735"/>
    <x v="11"/>
    <n v="53.2"/>
    <n v="17.100000000000001"/>
    <n v="36.1"/>
    <n v="35.36"/>
    <x v="123"/>
    <n v="0.74000000000000199"/>
    <n v="1"/>
    <s v="OK"/>
    <s v="SRIKANT"/>
    <x v="2"/>
    <m/>
  </r>
  <r>
    <n v="136"/>
    <s v="45512OD04Q67881"/>
    <x v="120"/>
    <x v="2651"/>
    <n v="312215"/>
    <n v="7736"/>
    <x v="5"/>
    <n v="56.66"/>
    <n v="17.72"/>
    <n v="38.94"/>
    <n v="38.1"/>
    <x v="123"/>
    <n v="0.83999999999999631"/>
    <n v="1"/>
    <s v="OK"/>
    <s v="SRIKANT"/>
    <x v="24"/>
    <m/>
  </r>
  <r>
    <n v="137"/>
    <s v="45512OD34S26661"/>
    <x v="120"/>
    <x v="2652"/>
    <n v="312215"/>
    <n v="7739"/>
    <x v="14"/>
    <n v="52.8"/>
    <n v="17.96"/>
    <n v="34.839999999999996"/>
    <n v="34.08"/>
    <x v="123"/>
    <n v="0.75999999999999801"/>
    <n v="1"/>
    <s v="OK"/>
    <s v="SRIKANT"/>
    <x v="0"/>
    <m/>
  </r>
  <r>
    <n v="138"/>
    <s v="45512OD04Q67611"/>
    <x v="120"/>
    <x v="2653"/>
    <n v="312215"/>
    <n v="7743"/>
    <x v="10"/>
    <n v="51.44"/>
    <n v="18"/>
    <n v="33.44"/>
    <n v="32.92"/>
    <x v="123"/>
    <n v="0.51999999999999602"/>
    <n v="1"/>
    <s v="OK"/>
    <s v="SRIKANT"/>
    <x v="44"/>
    <m/>
  </r>
  <r>
    <n v="139"/>
    <s v="45512OD34S61371"/>
    <x v="120"/>
    <x v="2654"/>
    <n v="312215"/>
    <n v="7742"/>
    <x v="9"/>
    <n v="56.74"/>
    <n v="17.8"/>
    <n v="38.94"/>
    <n v="38.299999999999997"/>
    <x v="123"/>
    <n v="0.64000000000000057"/>
    <n v="1"/>
    <s v="OK"/>
    <s v="SRIKANT"/>
    <x v="43"/>
    <m/>
  </r>
  <r>
    <n v="140"/>
    <s v="45512OD04Q41181"/>
    <x v="120"/>
    <x v="2655"/>
    <n v="312215"/>
    <n v="7744"/>
    <x v="8"/>
    <n v="55.28"/>
    <n v="17.22"/>
    <n v="38.06"/>
    <n v="37.619999999999997"/>
    <x v="123"/>
    <n v="0.44000000000000483"/>
    <n v="1"/>
    <s v="OK"/>
    <s v="SRIKANT"/>
    <x v="45"/>
    <n v="60"/>
  </r>
  <r>
    <n v="141"/>
    <s v="45512OD04Q41781"/>
    <x v="120"/>
    <x v="2656"/>
    <n v="312215"/>
    <n v="7745"/>
    <x v="7"/>
    <n v="51.32"/>
    <n v="17.46"/>
    <n v="33.86"/>
    <n v="33.32"/>
    <x v="123"/>
    <n v="0.53999999999999915"/>
    <n v="1"/>
    <s v="OK"/>
    <s v="SRIKANT"/>
    <x v="7"/>
    <m/>
  </r>
  <r>
    <n v="142"/>
    <s v="45512OD04Q41231"/>
    <x v="120"/>
    <x v="2657"/>
    <n v="312215"/>
    <n v="7751"/>
    <x v="6"/>
    <n v="53.88"/>
    <n v="17.399999999999999"/>
    <n v="36.480000000000004"/>
    <n v="36.020000000000003"/>
    <x v="123"/>
    <n v="0.46000000000000085"/>
    <n v="1"/>
    <s v="OK"/>
    <s v="SRIKANT"/>
    <x v="1"/>
    <n v="70"/>
  </r>
  <r>
    <n v="143"/>
    <s v="45512OD04Q41701"/>
    <x v="120"/>
    <x v="2658"/>
    <n v="312215"/>
    <n v="7763"/>
    <x v="13"/>
    <n v="33.58"/>
    <n v="10.38"/>
    <n v="23.199999999999996"/>
    <n v="23.08"/>
    <x v="123"/>
    <n v="0.11999999999999744"/>
    <n v="1"/>
    <s v="OK"/>
    <s v="SRIKANT"/>
    <x v="4"/>
    <m/>
  </r>
  <r>
    <n v="144"/>
    <s v="45512OD34S26152"/>
    <x v="120"/>
    <x v="2659"/>
    <n v="312215"/>
    <n v="7764"/>
    <x v="11"/>
    <n v="53.66"/>
    <n v="17.12"/>
    <n v="36.539999999999992"/>
    <n v="35.96"/>
    <x v="123"/>
    <n v="0.57999999999999119"/>
    <n v="2"/>
    <s v="OK"/>
    <s v="SRIKANT"/>
    <x v="2"/>
    <n v="225"/>
  </r>
  <r>
    <n v="145"/>
    <s v="45512OD04Q67612"/>
    <x v="120"/>
    <x v="2660"/>
    <n v="312215"/>
    <n v="7779"/>
    <x v="10"/>
    <n v="51.68"/>
    <n v="18.04"/>
    <n v="33.64"/>
    <n v="33.159999999999997"/>
    <x v="123"/>
    <n v="0.48000000000000398"/>
    <n v="2"/>
    <s v="OK"/>
    <s v="SRIKANT"/>
    <x v="44"/>
    <m/>
  </r>
  <r>
    <n v="146"/>
    <s v="45512OD04Q67882"/>
    <x v="120"/>
    <x v="2661"/>
    <n v="312215"/>
    <n v="7780"/>
    <x v="5"/>
    <n v="54.18"/>
    <n v="17.68"/>
    <n v="36.5"/>
    <n v="36"/>
    <x v="123"/>
    <n v="0.5"/>
    <n v="2"/>
    <s v="OK"/>
    <s v="SRIKANT"/>
    <x v="24"/>
    <n v="225"/>
  </r>
  <r>
    <n v="147"/>
    <s v="45512OD04Q41182"/>
    <x v="120"/>
    <x v="2662"/>
    <n v="312215"/>
    <n v="7794"/>
    <x v="8"/>
    <n v="51.52"/>
    <n v="17.12"/>
    <n v="34.400000000000006"/>
    <n v="33.9"/>
    <x v="123"/>
    <n v="0.50000000000000711"/>
    <n v="2"/>
    <s v="OK"/>
    <s v="SRIKANT"/>
    <x v="45"/>
    <m/>
  </r>
  <r>
    <n v="148"/>
    <s v="45512OD34S61391"/>
    <x v="120"/>
    <x v="2663"/>
    <n v="312215"/>
    <n v="7795"/>
    <x v="16"/>
    <n v="52.34"/>
    <n v="17.64"/>
    <n v="34.700000000000003"/>
    <n v="34.24"/>
    <x v="123"/>
    <n v="0.46000000000000085"/>
    <n v="1"/>
    <s v="OK"/>
    <s v="SRIKANT"/>
    <x v="13"/>
    <m/>
  </r>
  <r>
    <n v="149"/>
    <s v="45512OD34S61372"/>
    <x v="120"/>
    <x v="2664"/>
    <n v="312215"/>
    <n v="7792"/>
    <x v="9"/>
    <n v="52.1"/>
    <n v="17.8"/>
    <n v="34.299999999999997"/>
    <n v="33.56"/>
    <x v="123"/>
    <n v="0.73999999999999488"/>
    <n v="2"/>
    <s v="OK"/>
    <s v="SRIKANT"/>
    <x v="43"/>
    <m/>
  </r>
  <r>
    <n v="150"/>
    <s v="45512OD04Q41782"/>
    <x v="120"/>
    <x v="2665"/>
    <n v="312215"/>
    <n v="7801"/>
    <x v="7"/>
    <n v="52.08"/>
    <n v="17.420000000000002"/>
    <n v="34.659999999999997"/>
    <n v="34.200000000000003"/>
    <x v="123"/>
    <n v="0.45999999999999375"/>
    <n v="2"/>
    <s v="OK"/>
    <s v="SRIKANT"/>
    <x v="18"/>
    <m/>
  </r>
  <r>
    <n v="151"/>
    <s v="45512OD34S26271"/>
    <x v="120"/>
    <x v="2666"/>
    <n v="312215"/>
    <n v="7799"/>
    <x v="18"/>
    <n v="52.44"/>
    <n v="17.079999999999998"/>
    <n v="35.36"/>
    <n v="34.74"/>
    <x v="123"/>
    <n v="0.61999999999999744"/>
    <n v="1"/>
    <s v="OK"/>
    <s v="SRIKANT"/>
    <x v="28"/>
    <n v="225"/>
  </r>
  <r>
    <n v="152"/>
    <s v="45512OD04Q41281"/>
    <x v="120"/>
    <x v="2667"/>
    <n v="312215"/>
    <n v="7809"/>
    <x v="15"/>
    <n v="31.5"/>
    <n v="10.28"/>
    <n v="21.22"/>
    <n v="21.08"/>
    <x v="123"/>
    <n v="0.14000000000000057"/>
    <n v="1"/>
    <s v="OK"/>
    <s v="SRIKANT"/>
    <x v="22"/>
    <n v="225"/>
  </r>
  <r>
    <n v="153"/>
    <s v="45512OD34S26662"/>
    <x v="120"/>
    <x v="2668"/>
    <n v="312215"/>
    <n v="7815"/>
    <x v="14"/>
    <n v="51.9"/>
    <n v="17.940000000000001"/>
    <n v="33.959999999999994"/>
    <n v="33.340000000000003"/>
    <x v="123"/>
    <n v="0.61999999999999034"/>
    <n v="2"/>
    <s v="OK"/>
    <s v="SRIKANT"/>
    <x v="20"/>
    <m/>
  </r>
  <r>
    <n v="154"/>
    <s v="45512OD04Q41731"/>
    <x v="120"/>
    <x v="2669"/>
    <n v="312215"/>
    <n v="7822"/>
    <x v="17"/>
    <n v="34.659999999999997"/>
    <n v="10.28"/>
    <n v="24.379999999999995"/>
    <n v="23.6"/>
    <x v="123"/>
    <n v="0.77999999999999403"/>
    <n v="1"/>
    <s v="OK"/>
    <s v="SRIKANT"/>
    <x v="29"/>
    <m/>
  </r>
  <r>
    <n v="155"/>
    <s v="45512OD34S65081"/>
    <x v="120"/>
    <x v="2670"/>
    <n v="312215"/>
    <n v="7825"/>
    <x v="20"/>
    <n v="55"/>
    <n v="17.54"/>
    <n v="37.46"/>
    <n v="36.4"/>
    <x v="123"/>
    <n v="1.0600000000000023"/>
    <n v="1"/>
    <s v="OK"/>
    <s v="SRIKANT"/>
    <x v="5"/>
    <m/>
  </r>
  <r>
    <n v="156"/>
    <s v="45512OD34S61521"/>
    <x v="120"/>
    <x v="2671"/>
    <n v="312215"/>
    <n v="7818"/>
    <x v="3"/>
    <n v="52.14"/>
    <n v="17.059999999999999"/>
    <n v="35.08"/>
    <n v="34.700000000000003"/>
    <x v="123"/>
    <n v="0.37999999999999545"/>
    <n v="1"/>
    <s v="OK"/>
    <s v="SRIKANT"/>
    <x v="0"/>
    <n v="165"/>
  </r>
  <r>
    <n v="157"/>
    <s v="45512OD04Q41232"/>
    <x v="120"/>
    <x v="2672"/>
    <n v="312215"/>
    <n v="7833"/>
    <x v="6"/>
    <n v="52.98"/>
    <n v="17.36"/>
    <n v="35.619999999999997"/>
    <n v="34.68"/>
    <x v="123"/>
    <n v="0.93999999999999773"/>
    <n v="2"/>
    <s v="OK"/>
    <s v="SRIKANT"/>
    <x v="1"/>
    <m/>
  </r>
  <r>
    <n v="158"/>
    <s v="45512OD04Q41702"/>
    <x v="120"/>
    <x v="2673"/>
    <n v="312215"/>
    <n v="7840"/>
    <x v="13"/>
    <n v="33.659999999999997"/>
    <n v="10.34"/>
    <n v="23.319999999999997"/>
    <n v="23.3"/>
    <x v="123"/>
    <n v="1.9999999999996021E-2"/>
    <n v="2"/>
    <s v="OK"/>
    <s v="SRIKANT"/>
    <x v="4"/>
    <m/>
  </r>
  <r>
    <n v="159"/>
    <s v="45512OD34S26153"/>
    <x v="120"/>
    <x v="2674"/>
    <n v="312215"/>
    <n v="7878"/>
    <x v="11"/>
    <n v="52.28"/>
    <n v="17.28"/>
    <n v="35"/>
    <n v="34.46"/>
    <x v="124"/>
    <n v="0.53999999999999915"/>
    <n v="3"/>
    <s v="OK"/>
    <s v="SRIKANT"/>
    <x v="3"/>
    <m/>
  </r>
  <r>
    <n v="160"/>
    <s v="45512OD04Q67613"/>
    <x v="120"/>
    <x v="2675"/>
    <n v="312215"/>
    <n v="7887"/>
    <x v="10"/>
    <n v="49.42"/>
    <n v="18.100000000000001"/>
    <n v="31.32"/>
    <n v="30.78"/>
    <x v="124"/>
    <n v="0.53999999999999915"/>
    <n v="3"/>
    <s v="OK"/>
    <s v="SRIKANT"/>
    <x v="44"/>
    <m/>
  </r>
  <r>
    <n v="161"/>
    <s v="45512OD04Q67883"/>
    <x v="120"/>
    <x v="2676"/>
    <n v="312215"/>
    <n v="7891"/>
    <x v="5"/>
    <n v="52.24"/>
    <n v="17.88"/>
    <n v="34.36"/>
    <n v="34.94"/>
    <x v="124"/>
    <n v="-0.57999999999999829"/>
    <n v="3"/>
    <s v="OK"/>
    <s v="SRIKANT"/>
    <x v="24"/>
    <m/>
  </r>
  <r>
    <n v="162"/>
    <s v="45512OD34S61392"/>
    <x v="120"/>
    <x v="2677"/>
    <n v="312215"/>
    <n v="7894"/>
    <x v="16"/>
    <n v="52.82"/>
    <n v="17.68"/>
    <n v="35.14"/>
    <n v="34.78"/>
    <x v="124"/>
    <n v="0.35999999999999943"/>
    <n v="2"/>
    <s v="OK"/>
    <s v="SRIKANT"/>
    <x v="13"/>
    <m/>
  </r>
  <r>
    <n v="163"/>
    <s v="45512OD34S61373"/>
    <x v="120"/>
    <x v="2678"/>
    <n v="312215"/>
    <n v="7893"/>
    <x v="9"/>
    <n v="52.94"/>
    <n v="17.88"/>
    <n v="35.06"/>
    <n v="34.479999999999997"/>
    <x v="124"/>
    <n v="0.5800000000000054"/>
    <n v="3"/>
    <s v="OK"/>
    <s v="SRIKANT"/>
    <x v="43"/>
    <m/>
  </r>
  <r>
    <n v="164"/>
    <s v="45513OD04Q41231"/>
    <x v="121"/>
    <x v="2679"/>
    <n v="312215"/>
    <n v="7901"/>
    <x v="6"/>
    <n v="54.04"/>
    <n v="17.46"/>
    <n v="36.58"/>
    <n v="36.06"/>
    <x v="124"/>
    <n v="0.51999999999999602"/>
    <n v="1"/>
    <s v="OK"/>
    <s v="SRIKANT"/>
    <x v="1"/>
    <m/>
  </r>
  <r>
    <n v="165"/>
    <s v="45513OD34S61521"/>
    <x v="121"/>
    <x v="2680"/>
    <n v="312215"/>
    <n v="7902"/>
    <x v="3"/>
    <n v="53.74"/>
    <n v="17.260000000000002"/>
    <n v="36.480000000000004"/>
    <n v="35.86"/>
    <x v="124"/>
    <n v="0.62000000000000455"/>
    <n v="1"/>
    <s v="OK"/>
    <s v="SRIKANT"/>
    <x v="0"/>
    <m/>
  </r>
  <r>
    <n v="166"/>
    <s v="45513OD04Q67611"/>
    <x v="121"/>
    <x v="2681"/>
    <n v="312215"/>
    <n v="7903"/>
    <x v="10"/>
    <n v="53.54"/>
    <n v="18.14"/>
    <n v="35.4"/>
    <n v="34.799999999999997"/>
    <x v="124"/>
    <n v="0.60000000000000142"/>
    <n v="1"/>
    <s v="OK"/>
    <s v="SRIKANT"/>
    <x v="44"/>
    <m/>
  </r>
  <r>
    <n v="167"/>
    <s v="45513OD34S26151"/>
    <x v="121"/>
    <x v="2682"/>
    <n v="312215"/>
    <n v="7921"/>
    <x v="11"/>
    <n v="52.3"/>
    <n v="17.3"/>
    <n v="35"/>
    <n v="34.4"/>
    <x v="124"/>
    <n v="0.60000000000000142"/>
    <n v="1"/>
    <s v="OK"/>
    <s v="SRIKANT"/>
    <x v="2"/>
    <m/>
  </r>
  <r>
    <n v="168"/>
    <s v="45513OD04Q67881"/>
    <x v="121"/>
    <x v="2683"/>
    <n v="312215"/>
    <n v="7926"/>
    <x v="5"/>
    <n v="52.12"/>
    <n v="17.82"/>
    <n v="34.299999999999997"/>
    <n v="33.700000000000003"/>
    <x v="124"/>
    <n v="0.59999999999999432"/>
    <n v="1"/>
    <s v="OK"/>
    <s v="SRIKANT"/>
    <x v="24"/>
    <m/>
  </r>
  <r>
    <n v="169"/>
    <s v="45513OD34S65081"/>
    <x v="121"/>
    <x v="2684"/>
    <n v="312215"/>
    <n v="7927"/>
    <x v="20"/>
    <n v="56.56"/>
    <n v="17.64"/>
    <n v="38.92"/>
    <n v="38.18"/>
    <x v="124"/>
    <n v="0.74000000000000199"/>
    <n v="1"/>
    <s v="OK"/>
    <s v="SRIKANT"/>
    <x v="5"/>
    <m/>
  </r>
  <r>
    <n v="170"/>
    <s v="45513OD04Q41781"/>
    <x v="121"/>
    <x v="2685"/>
    <n v="312215"/>
    <n v="7928"/>
    <x v="7"/>
    <n v="55.08"/>
    <n v="17.420000000000002"/>
    <n v="37.659999999999997"/>
    <n v="36.979999999999997"/>
    <x v="124"/>
    <n v="0.67999999999999972"/>
    <n v="1"/>
    <s v="OK"/>
    <s v="SRIKANT"/>
    <x v="7"/>
    <m/>
  </r>
  <r>
    <n v="171"/>
    <s v="45513OD34S61371"/>
    <x v="121"/>
    <x v="2686"/>
    <n v="312215"/>
    <n v="7929"/>
    <x v="9"/>
    <n v="56.2"/>
    <n v="17.86"/>
    <n v="38.340000000000003"/>
    <n v="37.659999999999997"/>
    <x v="124"/>
    <n v="0.68000000000000682"/>
    <n v="1"/>
    <s v="OK"/>
    <s v="SRIKANT"/>
    <x v="3"/>
    <m/>
  </r>
  <r>
    <n v="172"/>
    <s v="45513OD34S26661"/>
    <x v="121"/>
    <x v="2687"/>
    <n v="312215"/>
    <n v="7935"/>
    <x v="14"/>
    <n v="52.9"/>
    <n v="17.940000000000001"/>
    <n v="34.959999999999994"/>
    <n v="34"/>
    <x v="124"/>
    <n v="0.95999999999999375"/>
    <n v="1"/>
    <s v="OK"/>
    <s v="SRIKANT"/>
    <x v="41"/>
    <m/>
  </r>
  <r>
    <n v="173"/>
    <s v="45513OD04Q41281"/>
    <x v="121"/>
    <x v="2688"/>
    <n v="312215"/>
    <n v="7945"/>
    <x v="15"/>
    <n v="34.14"/>
    <n v="10.42"/>
    <n v="23.72"/>
    <n v="23.4"/>
    <x v="124"/>
    <n v="0.32000000000000028"/>
    <n v="1"/>
    <s v="OK"/>
    <s v="SRIKANT"/>
    <x v="22"/>
    <m/>
  </r>
  <r>
    <n v="174"/>
    <s v="45513OD04Q41181"/>
    <x v="121"/>
    <x v="2689"/>
    <n v="312215"/>
    <n v="7951"/>
    <x v="8"/>
    <n v="51.24"/>
    <n v="17.14"/>
    <n v="34.1"/>
    <n v="33.54"/>
    <x v="124"/>
    <n v="0.56000000000000227"/>
    <n v="1"/>
    <s v="OK"/>
    <s v="SRIKANT"/>
    <x v="45"/>
    <m/>
  </r>
  <r>
    <n v="175"/>
    <s v="45513OD04Q41731"/>
    <x v="121"/>
    <x v="2690"/>
    <n v="312215"/>
    <n v="7954"/>
    <x v="17"/>
    <n v="34.299999999999997"/>
    <n v="10.26"/>
    <n v="24.04"/>
    <n v="23.4"/>
    <x v="124"/>
    <n v="0.64000000000000057"/>
    <n v="1"/>
    <s v="OK"/>
    <s v="SRIKANT"/>
    <x v="8"/>
    <m/>
  </r>
  <r>
    <n v="176"/>
    <s v="45513OD34S26271"/>
    <x v="121"/>
    <x v="2691"/>
    <n v="312215"/>
    <n v="7953"/>
    <x v="18"/>
    <n v="52.76"/>
    <n v="17.239999999999998"/>
    <n v="35.519999999999996"/>
    <n v="34.840000000000003"/>
    <x v="124"/>
    <n v="0.67999999999999261"/>
    <n v="1"/>
    <s v="OK"/>
    <s v="SRIKANT"/>
    <x v="28"/>
    <m/>
  </r>
  <r>
    <n v="177"/>
    <s v="45513OD04Q41701"/>
    <x v="121"/>
    <x v="2692"/>
    <n v="312215"/>
    <n v="7960"/>
    <x v="13"/>
    <n v="33.72"/>
    <n v="10.36"/>
    <n v="23.36"/>
    <n v="22.84"/>
    <x v="124"/>
    <n v="0.51999999999999957"/>
    <n v="1"/>
    <s v="OK"/>
    <s v="SRIKANT"/>
    <x v="4"/>
    <m/>
  </r>
  <r>
    <n v="178"/>
    <s v="45513OD34S61391"/>
    <x v="121"/>
    <x v="2693"/>
    <n v="312215"/>
    <n v="7984"/>
    <x v="16"/>
    <n v="56.1"/>
    <n v="17.64"/>
    <n v="38.46"/>
    <n v="37.6"/>
    <x v="124"/>
    <n v="0.85999999999999943"/>
    <n v="1"/>
    <s v="OK"/>
    <s v="SRIKANT"/>
    <x v="13"/>
    <m/>
  </r>
  <r>
    <n v="179"/>
    <s v="45513OD04Q41232"/>
    <x v="121"/>
    <x v="2694"/>
    <n v="312215"/>
    <n v="7986"/>
    <x v="6"/>
    <n v="53.54"/>
    <n v="17.399999999999999"/>
    <n v="36.14"/>
    <n v="35.28"/>
    <x v="124"/>
    <n v="0.85999999999999943"/>
    <n v="2"/>
    <s v="OK"/>
    <s v="SRIKANT"/>
    <x v="1"/>
    <m/>
  </r>
  <r>
    <n v="180"/>
    <s v="45513OD04Q67612"/>
    <x v="121"/>
    <x v="2695"/>
    <n v="312215"/>
    <n v="7987"/>
    <x v="10"/>
    <n v="55.48"/>
    <n v="18.100000000000001"/>
    <n v="37.379999999999995"/>
    <n v="36.42"/>
    <x v="124"/>
    <n v="0.95999999999999375"/>
    <n v="2"/>
    <s v="OK"/>
    <s v="SRIKANT"/>
    <x v="44"/>
    <m/>
  </r>
  <r>
    <n v="181"/>
    <s v="45513OD34S61522"/>
    <x v="121"/>
    <x v="2696"/>
    <n v="312215"/>
    <n v="7988"/>
    <x v="3"/>
    <n v="53.72"/>
    <n v="17.2"/>
    <n v="36.519999999999996"/>
    <n v="35.380000000000003"/>
    <x v="124"/>
    <n v="1.1399999999999935"/>
    <n v="2"/>
    <s v="OK"/>
    <s v="SRIKANT"/>
    <x v="0"/>
    <m/>
  </r>
  <r>
    <n v="182"/>
    <s v="45513OD34S26152"/>
    <x v="121"/>
    <x v="2697"/>
    <n v="312215"/>
    <n v="7994"/>
    <x v="11"/>
    <n v="53.4"/>
    <n v="17.28"/>
    <n v="36.119999999999997"/>
    <n v="35.58"/>
    <x v="124"/>
    <n v="0.53999999999999915"/>
    <n v="2"/>
    <s v="OK"/>
    <s v="SRIKANT"/>
    <x v="2"/>
    <m/>
  </r>
  <r>
    <n v="183"/>
    <s v="45513OD04Q67882"/>
    <x v="121"/>
    <x v="2698"/>
    <n v="312215"/>
    <n v="7995"/>
    <x v="5"/>
    <n v="56.42"/>
    <n v="17.760000000000002"/>
    <n v="38.659999999999997"/>
    <n v="38.18"/>
    <x v="124"/>
    <n v="0.47999999999999687"/>
    <n v="2"/>
    <s v="OK"/>
    <s v="SRIKANT"/>
    <x v="24"/>
    <m/>
  </r>
  <r>
    <n v="184"/>
    <s v="45513OD34S65082"/>
    <x v="121"/>
    <x v="2699"/>
    <n v="312215"/>
    <n v="7999"/>
    <x v="20"/>
    <n v="53.36"/>
    <n v="17.52"/>
    <n v="35.840000000000003"/>
    <n v="35.380000000000003"/>
    <x v="124"/>
    <n v="0.46000000000000085"/>
    <n v="2"/>
    <s v="OK"/>
    <s v="SRIKANT"/>
    <x v="5"/>
    <m/>
  </r>
  <r>
    <n v="185"/>
    <s v="45513OD04Q41782"/>
    <x v="121"/>
    <x v="2700"/>
    <n v="312215"/>
    <n v="8001"/>
    <x v="7"/>
    <n v="53.5"/>
    <n v="17.399999999999999"/>
    <n v="36.1"/>
    <n v="35.56"/>
    <x v="125"/>
    <n v="0.53999999999999915"/>
    <n v="2"/>
    <s v="OK"/>
    <s v="SRIKANT"/>
    <x v="7"/>
    <m/>
  </r>
  <r>
    <n v="186"/>
    <s v="45513OD34S61372"/>
    <x v="121"/>
    <x v="2701"/>
    <n v="312215"/>
    <n v="8005"/>
    <x v="9"/>
    <n v="56.52"/>
    <n v="17.600000000000001"/>
    <n v="38.92"/>
    <n v="38.340000000000003"/>
    <x v="125"/>
    <n v="0.57999999999999829"/>
    <n v="2"/>
    <s v="OK"/>
    <s v="SRIKANT"/>
    <x v="3"/>
    <m/>
  </r>
  <r>
    <n v="187"/>
    <s v="45514OD04Q41231"/>
    <x v="122"/>
    <x v="2702"/>
    <n v="312215"/>
    <n v="8011"/>
    <x v="6"/>
    <n v="54.5"/>
    <n v="17.420000000000002"/>
    <n v="37.08"/>
    <n v="36.68"/>
    <x v="125"/>
    <n v="0.39999999999999858"/>
    <n v="1"/>
    <s v="OK"/>
    <s v="SRIKANT"/>
    <x v="1"/>
    <n v="170"/>
  </r>
  <r>
    <n v="188"/>
    <s v="45514OD04Q67611"/>
    <x v="122"/>
    <x v="2703"/>
    <n v="312215"/>
    <n v="8009"/>
    <x v="10"/>
    <n v="53.4"/>
    <n v="18.02"/>
    <n v="35.379999999999995"/>
    <n v="34.82"/>
    <x v="125"/>
    <n v="0.55999999999999517"/>
    <n v="1"/>
    <s v="OK"/>
    <s v="SRIKANT"/>
    <x v="44"/>
    <n v="205"/>
  </r>
  <r>
    <n v="189"/>
    <s v="45514OD34S61521"/>
    <x v="122"/>
    <x v="2704"/>
    <n v="312215"/>
    <n v="8012"/>
    <x v="3"/>
    <n v="54.24"/>
    <n v="17.22"/>
    <n v="37.020000000000003"/>
    <n v="36.5"/>
    <x v="125"/>
    <n v="0.52000000000000313"/>
    <n v="1"/>
    <s v="OK"/>
    <s v="SRIKANT"/>
    <x v="0"/>
    <m/>
  </r>
  <r>
    <n v="190"/>
    <s v="45514OD34S65081"/>
    <x v="122"/>
    <x v="2705"/>
    <n v="312215"/>
    <n v="8014"/>
    <x v="20"/>
    <n v="55.68"/>
    <n v="17.52"/>
    <n v="38.159999999999997"/>
    <n v="37.659999999999997"/>
    <x v="125"/>
    <n v="0.5"/>
    <n v="1"/>
    <s v="OK"/>
    <s v="SRIKANT"/>
    <x v="5"/>
    <m/>
  </r>
  <r>
    <n v="191"/>
    <s v="45514OD34S61391"/>
    <x v="122"/>
    <x v="2706"/>
    <n v="312215"/>
    <n v="8028"/>
    <x v="16"/>
    <n v="55.3"/>
    <n v="17.64"/>
    <n v="37.659999999999997"/>
    <n v="37.159999999999997"/>
    <x v="125"/>
    <n v="0.5"/>
    <n v="1"/>
    <s v="OK"/>
    <s v="SRIKANT"/>
    <x v="13"/>
    <m/>
  </r>
  <r>
    <n v="192"/>
    <s v="45514OD34S61371"/>
    <x v="122"/>
    <x v="2707"/>
    <n v="312215"/>
    <n v="8029"/>
    <x v="9"/>
    <n v="52.8"/>
    <n v="17.66"/>
    <n v="35.14"/>
    <n v="34.659999999999997"/>
    <x v="125"/>
    <n v="0.48000000000000398"/>
    <n v="1"/>
    <s v="OK"/>
    <s v="SRIKANT"/>
    <x v="3"/>
    <m/>
  </r>
  <r>
    <n v="193"/>
    <s v="45514OD04Q41281"/>
    <x v="122"/>
    <x v="2708"/>
    <n v="312215"/>
    <n v="8032"/>
    <x v="15"/>
    <n v="33.020000000000003"/>
    <n v="10.4"/>
    <n v="22.620000000000005"/>
    <n v="22.3"/>
    <x v="125"/>
    <n v="0.32000000000000384"/>
    <n v="1"/>
    <s v="OK"/>
    <s v="SRIKANT"/>
    <x v="29"/>
    <m/>
  </r>
  <r>
    <n v="194"/>
    <s v="45514OD04Q41181"/>
    <x v="122"/>
    <x v="2709"/>
    <n v="312215"/>
    <n v="8033"/>
    <x v="8"/>
    <n v="52.4"/>
    <n v="17.16"/>
    <n v="35.239999999999995"/>
    <n v="34.74"/>
    <x v="125"/>
    <n v="0.49999999999999289"/>
    <n v="1"/>
    <s v="OK"/>
    <s v="SRIKANT"/>
    <x v="45"/>
    <m/>
  </r>
  <r>
    <n v="195"/>
    <s v="45514OD04Q41781"/>
    <x v="122"/>
    <x v="2710"/>
    <n v="312215"/>
    <n v="8034"/>
    <x v="7"/>
    <n v="54.72"/>
    <n v="17.34"/>
    <n v="37.379999999999995"/>
    <n v="36.840000000000003"/>
    <x v="125"/>
    <n v="0.53999999999999204"/>
    <n v="1"/>
    <s v="OK"/>
    <s v="SRIKANT"/>
    <x v="16"/>
    <m/>
  </r>
  <r>
    <n v="196"/>
    <s v="45514OD34S26151"/>
    <x v="122"/>
    <x v="2711"/>
    <n v="312215"/>
    <n v="8036"/>
    <x v="11"/>
    <n v="54.58"/>
    <n v="17.260000000000002"/>
    <n v="37.319999999999993"/>
    <n v="36.64"/>
    <x v="125"/>
    <n v="0.67999999999999261"/>
    <n v="1"/>
    <s v="OK"/>
    <s v="SRIKANT"/>
    <x v="2"/>
    <m/>
  </r>
  <r>
    <n v="197"/>
    <s v="45514OD04Q41731"/>
    <x v="122"/>
    <x v="2712"/>
    <n v="312215"/>
    <n v="8037"/>
    <x v="17"/>
    <n v="33.659999999999997"/>
    <n v="10.3"/>
    <n v="23.359999999999996"/>
    <n v="23.04"/>
    <x v="125"/>
    <n v="0.31999999999999673"/>
    <n v="1"/>
    <s v="OK"/>
    <s v="SRIKANT"/>
    <x v="24"/>
    <m/>
  </r>
  <r>
    <n v="198"/>
    <s v="45514OD34S26271"/>
    <x v="122"/>
    <x v="2713"/>
    <n v="312215"/>
    <n v="8039"/>
    <x v="18"/>
    <n v="54.38"/>
    <n v="17.260000000000002"/>
    <n v="37.120000000000005"/>
    <n v="36.44"/>
    <x v="125"/>
    <n v="0.68000000000000682"/>
    <n v="1"/>
    <s v="OK"/>
    <s v="SRIKANT"/>
    <x v="28"/>
    <m/>
  </r>
  <r>
    <n v="199"/>
    <s v="45514OD04Q41701"/>
    <x v="122"/>
    <x v="2714"/>
    <n v="312215"/>
    <n v="8041"/>
    <x v="13"/>
    <n v="35"/>
    <n v="10.24"/>
    <n v="24.759999999999998"/>
    <n v="24.5"/>
    <x v="125"/>
    <n v="0.25999999999999801"/>
    <n v="1"/>
    <s v="OK"/>
    <s v="SRIKANT"/>
    <x v="40"/>
    <n v="225"/>
  </r>
  <r>
    <n v="200"/>
    <s v="45514OD34S26661"/>
    <x v="122"/>
    <x v="2715"/>
    <n v="312215"/>
    <n v="8060"/>
    <x v="14"/>
    <n v="51.08"/>
    <n v="17.579999999999998"/>
    <n v="33.5"/>
    <n v="32.659999999999997"/>
    <x v="125"/>
    <n v="0.84000000000000341"/>
    <n v="1"/>
    <s v="OK"/>
    <s v="SRIKANT"/>
    <x v="8"/>
    <m/>
  </r>
  <r>
    <n v="201"/>
    <s v="45514OD34S61522"/>
    <x v="122"/>
    <x v="2716"/>
    <n v="312215"/>
    <n v="8102"/>
    <x v="3"/>
    <n v="53.8"/>
    <n v="17.14"/>
    <n v="36.659999999999997"/>
    <n v="36.08"/>
    <x v="125"/>
    <n v="0.57999999999999829"/>
    <n v="2"/>
    <s v="OK"/>
    <s v="SRIKANT"/>
    <x v="0"/>
    <m/>
  </r>
  <r>
    <n v="202"/>
    <s v="45514OD34S65082"/>
    <x v="122"/>
    <x v="2717"/>
    <n v="312215"/>
    <n v="8110"/>
    <x v="20"/>
    <n v="54.62"/>
    <n v="17.46"/>
    <n v="37.159999999999997"/>
    <n v="36.659999999999997"/>
    <x v="125"/>
    <n v="0.5"/>
    <n v="2"/>
    <s v="OK"/>
    <s v="SRIKANT"/>
    <x v="5"/>
    <m/>
  </r>
  <r>
    <n v="203"/>
    <s v="45514OD04Q67612"/>
    <x v="122"/>
    <x v="2718"/>
    <n v="312215"/>
    <n v="8112"/>
    <x v="10"/>
    <n v="55.34"/>
    <n v="18.14"/>
    <n v="37.200000000000003"/>
    <n v="36.74"/>
    <x v="125"/>
    <n v="0.46000000000000085"/>
    <n v="2"/>
    <s v="OK"/>
    <s v="SRIKANT"/>
    <x v="44"/>
    <m/>
  </r>
  <r>
    <n v="204"/>
    <s v="45514OD34S61392"/>
    <x v="122"/>
    <x v="2719"/>
    <n v="312215"/>
    <n v="8116"/>
    <x v="16"/>
    <n v="54.68"/>
    <n v="17.62"/>
    <n v="37.06"/>
    <n v="36.6"/>
    <x v="125"/>
    <n v="0.46000000000000085"/>
    <n v="2"/>
    <s v="OK"/>
    <s v="SRIKANT"/>
    <x v="13"/>
    <m/>
  </r>
  <r>
    <n v="205"/>
    <s v="45514OD34S61372"/>
    <x v="122"/>
    <x v="2720"/>
    <n v="312215"/>
    <n v="8125"/>
    <x v="9"/>
    <n v="53.64"/>
    <n v="17.579999999999998"/>
    <n v="36.06"/>
    <n v="35.64"/>
    <x v="125"/>
    <n v="0.42000000000000171"/>
    <n v="2"/>
    <s v="OK"/>
    <s v="SRIKANT"/>
    <x v="3"/>
    <m/>
  </r>
  <r>
    <n v="206"/>
    <s v="45514OD04Q41182"/>
    <x v="122"/>
    <x v="2721"/>
    <n v="312215"/>
    <n v="8132"/>
    <x v="8"/>
    <n v="53.46"/>
    <n v="17.12"/>
    <n v="36.340000000000003"/>
    <n v="35.880000000000003"/>
    <x v="125"/>
    <n v="0.46000000000000085"/>
    <n v="2"/>
    <s v="OK"/>
    <s v="SRIKANT"/>
    <x v="45"/>
    <m/>
  </r>
  <r>
    <n v="207"/>
    <s v="45514OD04Q41782"/>
    <x v="122"/>
    <x v="2722"/>
    <n v="312215"/>
    <n v="8133"/>
    <x v="7"/>
    <n v="53.74"/>
    <n v="17.260000000000002"/>
    <n v="36.480000000000004"/>
    <n v="35.92"/>
    <x v="125"/>
    <n v="0.56000000000000227"/>
    <n v="2"/>
    <s v="OK"/>
    <s v="SRIKANT"/>
    <x v="16"/>
    <m/>
  </r>
  <r>
    <n v="208"/>
    <s v="45514OD34S26152"/>
    <x v="122"/>
    <x v="2723"/>
    <n v="312215"/>
    <n v="8134"/>
    <x v="11"/>
    <n v="53.28"/>
    <n v="17.2"/>
    <n v="36.08"/>
    <n v="35.24"/>
    <x v="125"/>
    <n v="0.83999999999999631"/>
    <n v="2"/>
    <s v="OK"/>
    <s v="SRIKANT"/>
    <x v="2"/>
    <m/>
  </r>
  <r>
    <n v="209"/>
    <s v="45514OD34S26662"/>
    <x v="122"/>
    <x v="2724"/>
    <n v="312215"/>
    <n v="8138"/>
    <x v="14"/>
    <n v="55.26"/>
    <n v="17.559999999999999"/>
    <n v="37.700000000000003"/>
    <n v="36.520000000000003"/>
    <x v="125"/>
    <n v="1.1799999999999997"/>
    <n v="2"/>
    <s v="OK"/>
    <s v="SRIKANT"/>
    <x v="8"/>
    <m/>
  </r>
  <r>
    <n v="210"/>
    <s v="45514OD34S61271"/>
    <x v="122"/>
    <x v="2725"/>
    <n v="312215"/>
    <n v="8136"/>
    <x v="21"/>
    <n v="56.2"/>
    <n v="17.48"/>
    <n v="38.72"/>
    <n v="36.94"/>
    <x v="126"/>
    <n v="1.7800000000000011"/>
    <n v="1"/>
    <s v="OK"/>
    <s v="SRIKANT"/>
    <x v="18"/>
    <n v="165"/>
  </r>
  <r>
    <n v="211"/>
    <s v="45514OD04Q41282"/>
    <x v="122"/>
    <x v="2726"/>
    <n v="312215"/>
    <n v="8145"/>
    <x v="15"/>
    <n v="32.46"/>
    <n v="10.36"/>
    <n v="22.1"/>
    <n v="21.66"/>
    <x v="126"/>
    <n v="0.44000000000000128"/>
    <n v="2"/>
    <s v="OK"/>
    <s v="SRIKANT"/>
    <x v="29"/>
    <m/>
  </r>
  <r>
    <n v="212"/>
    <s v="45514OD04Q41732"/>
    <x v="122"/>
    <x v="2727"/>
    <n v="312215"/>
    <n v="8148"/>
    <x v="17"/>
    <n v="32.96"/>
    <n v="10.26"/>
    <n v="22.700000000000003"/>
    <n v="22.46"/>
    <x v="126"/>
    <n v="0.24000000000000199"/>
    <n v="2"/>
    <s v="OK"/>
    <s v="SRIKANT"/>
    <x v="24"/>
    <m/>
  </r>
  <r>
    <n v="213"/>
    <s v="45514OD04Q67881"/>
    <x v="122"/>
    <x v="2728"/>
    <n v="312215"/>
    <n v="8153"/>
    <x v="5"/>
    <n v="55.34"/>
    <n v="17.72"/>
    <n v="37.620000000000005"/>
    <n v="37.1"/>
    <x v="126"/>
    <n v="0.52000000000000313"/>
    <n v="1"/>
    <s v="OK"/>
    <s v="SRIKANT"/>
    <x v="23"/>
    <m/>
  </r>
  <r>
    <n v="214"/>
    <s v="45514OD04Q41702"/>
    <x v="122"/>
    <x v="2729"/>
    <n v="312215"/>
    <n v="8149"/>
    <x v="13"/>
    <n v="33.54"/>
    <n v="10.36"/>
    <n v="23.18"/>
    <n v="22.48"/>
    <x v="126"/>
    <n v="0.69999999999999929"/>
    <n v="2"/>
    <s v="OK"/>
    <s v="SRIKANT"/>
    <x v="40"/>
    <m/>
  </r>
  <r>
    <n v="215"/>
    <s v="45514OD34S26272"/>
    <x v="122"/>
    <x v="2730"/>
    <n v="312215"/>
    <n v="8159"/>
    <x v="18"/>
    <n v="54.56"/>
    <n v="17.260000000000002"/>
    <n v="37.299999999999997"/>
    <n v="36.74"/>
    <x v="126"/>
    <n v="0.55999999999999517"/>
    <n v="2"/>
    <s v="OK"/>
    <s v="SRIKANT"/>
    <x v="28"/>
    <m/>
  </r>
  <r>
    <n v="216"/>
    <s v="45515OD04Q41231"/>
    <x v="123"/>
    <x v="2731"/>
    <n v="312215"/>
    <n v="8161"/>
    <x v="6"/>
    <n v="55.98"/>
    <n v="17.5"/>
    <n v="38.479999999999997"/>
    <n v="37.880000000000003"/>
    <x v="126"/>
    <n v="0.59999999999999432"/>
    <n v="1"/>
    <s v="OK"/>
    <s v="SRIKANT"/>
    <x v="1"/>
    <m/>
  </r>
  <r>
    <n v="217"/>
    <s v="45515OD04Q67611"/>
    <x v="123"/>
    <x v="2732"/>
    <n v="312215"/>
    <n v="8163"/>
    <x v="10"/>
    <n v="54.14"/>
    <n v="18.04"/>
    <n v="36.1"/>
    <n v="35.64"/>
    <x v="126"/>
    <n v="0.46000000000000085"/>
    <n v="1"/>
    <s v="OK"/>
    <s v="SRIKANT"/>
    <x v="44"/>
    <m/>
  </r>
  <r>
    <n v="218"/>
    <s v="45515OD34S61521"/>
    <x v="123"/>
    <x v="2733"/>
    <n v="312215"/>
    <n v="8160"/>
    <x v="3"/>
    <n v="54.44"/>
    <n v="17.14"/>
    <n v="37.299999999999997"/>
    <n v="36.840000000000003"/>
    <x v="126"/>
    <n v="0.45999999999999375"/>
    <n v="1"/>
    <s v="OK"/>
    <s v="SRIKANT"/>
    <x v="0"/>
    <m/>
  </r>
  <r>
    <n v="219"/>
    <s v="45515OD34S26151"/>
    <x v="123"/>
    <x v="2734"/>
    <n v="312215"/>
    <n v="8169"/>
    <x v="11"/>
    <n v="53.66"/>
    <n v="17.22"/>
    <n v="36.44"/>
    <n v="35.840000000000003"/>
    <x v="126"/>
    <n v="0.59999999999999432"/>
    <n v="1"/>
    <s v="OK"/>
    <s v="SRIKANT"/>
    <x v="2"/>
    <m/>
  </r>
  <r>
    <n v="220"/>
    <s v="45515OD04Q41181"/>
    <x v="123"/>
    <x v="2735"/>
    <n v="312215"/>
    <n v="8171"/>
    <x v="8"/>
    <n v="54.08"/>
    <n v="17.059999999999999"/>
    <n v="37.019999999999996"/>
    <n v="36.46"/>
    <x v="126"/>
    <n v="0.55999999999999517"/>
    <n v="1"/>
    <s v="OK"/>
    <s v="SRIKANT"/>
    <x v="45"/>
    <m/>
  </r>
  <r>
    <n v="221"/>
    <s v="45515OD04Q41701"/>
    <x v="123"/>
    <x v="2736"/>
    <n v="312215"/>
    <n v="8175"/>
    <x v="13"/>
    <n v="34.659999999999997"/>
    <n v="10.44"/>
    <n v="24.22"/>
    <n v="23.8"/>
    <x v="126"/>
    <n v="0.41999999999999815"/>
    <n v="1"/>
    <s v="OK"/>
    <s v="SRIKANT"/>
    <x v="4"/>
    <m/>
  </r>
  <r>
    <n v="222"/>
    <s v="45515OD34S65081"/>
    <x v="123"/>
    <x v="2737"/>
    <n v="312215"/>
    <n v="8177"/>
    <x v="20"/>
    <n v="53.92"/>
    <n v="17.440000000000001"/>
    <n v="36.480000000000004"/>
    <n v="35.44"/>
    <x v="126"/>
    <n v="1.0400000000000063"/>
    <n v="1"/>
    <s v="OK"/>
    <s v="SRIKANT"/>
    <x v="5"/>
    <m/>
  </r>
  <r>
    <n v="223"/>
    <s v="45515OD34S61391"/>
    <x v="123"/>
    <x v="2738"/>
    <n v="312215"/>
    <n v="8179"/>
    <x v="16"/>
    <n v="54.76"/>
    <n v="17.559999999999999"/>
    <n v="37.200000000000003"/>
    <n v="36.42"/>
    <x v="126"/>
    <n v="0.78000000000000114"/>
    <n v="1"/>
    <s v="OK"/>
    <s v="SRIKANT"/>
    <x v="13"/>
    <m/>
  </r>
  <r>
    <n v="224"/>
    <s v="45515OD04Q41281"/>
    <x v="123"/>
    <x v="2739"/>
    <n v="312215"/>
    <n v="8180"/>
    <x v="15"/>
    <n v="34.74"/>
    <n v="10.4"/>
    <n v="24.340000000000003"/>
    <n v="23.78"/>
    <x v="126"/>
    <n v="0.56000000000000227"/>
    <n v="1"/>
    <s v="OK"/>
    <s v="SRIKANT"/>
    <x v="22"/>
    <m/>
  </r>
  <r>
    <n v="225"/>
    <s v="45515OD34S61371"/>
    <x v="123"/>
    <x v="2740"/>
    <n v="312215"/>
    <n v="8181"/>
    <x v="9"/>
    <n v="55.96"/>
    <n v="17.600000000000001"/>
    <n v="38.36"/>
    <n v="37.659999999999997"/>
    <x v="126"/>
    <n v="0.70000000000000284"/>
    <n v="1"/>
    <s v="OK"/>
    <s v="SRIKANT"/>
    <x v="6"/>
    <m/>
  </r>
  <r>
    <n v="226"/>
    <s v="45515OD04Q41781"/>
    <x v="123"/>
    <x v="2741"/>
    <n v="312215"/>
    <n v="8183"/>
    <x v="7"/>
    <n v="54.06"/>
    <n v="17.28"/>
    <n v="36.78"/>
    <n v="35.64"/>
    <x v="126"/>
    <n v="1.1400000000000006"/>
    <n v="1"/>
    <s v="OK"/>
    <s v="SRIKANT"/>
    <x v="7"/>
    <m/>
  </r>
  <r>
    <n v="227"/>
    <s v="45515OD04Q41731"/>
    <x v="123"/>
    <x v="2742"/>
    <n v="312215"/>
    <n v="8185"/>
    <x v="17"/>
    <n v="32.76"/>
    <n v="10.18"/>
    <n v="22.58"/>
    <n v="22.26"/>
    <x v="126"/>
    <n v="0.31999999999999673"/>
    <n v="1"/>
    <s v="OK"/>
    <s v="SRIKANT"/>
    <x v="40"/>
    <m/>
  </r>
  <r>
    <n v="228"/>
    <s v="45515OD04Q67881"/>
    <x v="123"/>
    <x v="2743"/>
    <n v="312215"/>
    <n v="8191"/>
    <x v="5"/>
    <n v="54.36"/>
    <n v="17.7"/>
    <n v="36.659999999999997"/>
    <n v="35.64"/>
    <x v="126"/>
    <n v="1.019999999999996"/>
    <n v="1"/>
    <s v="OK"/>
    <s v="SRIKANT"/>
    <x v="24"/>
    <m/>
  </r>
  <r>
    <n v="229"/>
    <s v="45515OD34S26661"/>
    <x v="123"/>
    <x v="2744"/>
    <n v="312215"/>
    <n v="8199"/>
    <x v="14"/>
    <n v="51.82"/>
    <n v="17.600000000000001"/>
    <n v="34.22"/>
    <n v="33.28"/>
    <x v="126"/>
    <n v="0.93999999999999773"/>
    <n v="1"/>
    <s v="OK"/>
    <s v="SRIKANT"/>
    <x v="20"/>
    <m/>
  </r>
  <r>
    <n v="230"/>
    <s v="45515OD04Q41261"/>
    <x v="123"/>
    <x v="2745"/>
    <n v="312215"/>
    <n v="8203"/>
    <x v="0"/>
    <n v="51.28"/>
    <n v="17.5"/>
    <n v="33.78"/>
    <n v="33.159999999999997"/>
    <x v="126"/>
    <n v="0.62000000000000455"/>
    <n v="1"/>
    <s v="OK"/>
    <s v="SRIKANT"/>
    <x v="46"/>
    <m/>
  </r>
  <r>
    <n v="231"/>
    <s v="45515OD34S26271"/>
    <x v="123"/>
    <x v="2746"/>
    <n v="312215"/>
    <n v="8200"/>
    <x v="18"/>
    <n v="55.44"/>
    <n v="17.32"/>
    <n v="38.119999999999997"/>
    <n v="36.94"/>
    <x v="126"/>
    <n v="1.1799999999999997"/>
    <n v="1"/>
    <s v="OK"/>
    <s v="SRIKANT"/>
    <x v="28"/>
    <m/>
  </r>
  <r>
    <n v="232"/>
    <s v="45515OD04Q67612"/>
    <x v="123"/>
    <x v="2747"/>
    <n v="312215"/>
    <n v="8218"/>
    <x v="10"/>
    <n v="55.84"/>
    <n v="18"/>
    <n v="37.840000000000003"/>
    <n v="36.880000000000003"/>
    <x v="126"/>
    <n v="0.96000000000000085"/>
    <n v="2"/>
    <s v="OK"/>
    <s v="SRIKANT"/>
    <x v="44"/>
    <m/>
  </r>
  <r>
    <n v="233"/>
    <s v="45515OD04Q41232"/>
    <x v="123"/>
    <x v="2748"/>
    <n v="312215"/>
    <n v="8217"/>
    <x v="6"/>
    <n v="54.64"/>
    <n v="17.46"/>
    <n v="37.18"/>
    <n v="36.200000000000003"/>
    <x v="126"/>
    <n v="0.97999999999999687"/>
    <n v="2"/>
    <s v="OK"/>
    <s v="SRIKANT"/>
    <x v="1"/>
    <m/>
  </r>
  <r>
    <n v="234"/>
    <s v="45515OD34S26152"/>
    <x v="123"/>
    <x v="2749"/>
    <n v="312215"/>
    <n v="8221"/>
    <x v="11"/>
    <n v="54.86"/>
    <n v="17.18"/>
    <n v="37.68"/>
    <n v="36.86"/>
    <x v="126"/>
    <n v="0.82000000000000028"/>
    <n v="2"/>
    <s v="OK"/>
    <s v="SRIKANT"/>
    <x v="2"/>
    <m/>
  </r>
  <r>
    <n v="235"/>
    <s v="45515OD04Q41702"/>
    <x v="123"/>
    <x v="2750"/>
    <n v="312215"/>
    <n v="8222"/>
    <x v="13"/>
    <n v="34.6"/>
    <n v="10.4"/>
    <n v="24.200000000000003"/>
    <n v="23.64"/>
    <x v="126"/>
    <n v="0.56000000000000227"/>
    <n v="2"/>
    <s v="OK"/>
    <s v="SRIKANT"/>
    <x v="4"/>
    <m/>
  </r>
  <r>
    <n v="236"/>
    <s v="45515OD34S65082"/>
    <x v="123"/>
    <x v="2751"/>
    <n v="312215"/>
    <n v="8238"/>
    <x v="20"/>
    <n v="55.16"/>
    <n v="17.420000000000002"/>
    <n v="37.739999999999995"/>
    <n v="37.200000000000003"/>
    <x v="126"/>
    <n v="0.53999999999999204"/>
    <n v="2"/>
    <s v="OK"/>
    <s v="SRIKANT"/>
    <x v="5"/>
    <n v="60"/>
  </r>
  <r>
    <n v="237"/>
    <s v="45515OD34S61392"/>
    <x v="123"/>
    <x v="2752"/>
    <n v="312215"/>
    <n v="8240"/>
    <x v="16"/>
    <n v="55.84"/>
    <n v="17.5"/>
    <n v="38.340000000000003"/>
    <n v="37.799999999999997"/>
    <x v="126"/>
    <n v="0.54000000000000625"/>
    <n v="2"/>
    <s v="OK"/>
    <s v="SRIKANT"/>
    <x v="13"/>
    <m/>
  </r>
  <r>
    <n v="238"/>
    <s v="45515OD04Q41182"/>
    <x v="123"/>
    <x v="2753"/>
    <n v="312215"/>
    <n v="8241"/>
    <x v="8"/>
    <n v="53.74"/>
    <n v="16.98"/>
    <n v="36.760000000000005"/>
    <n v="36.159999999999997"/>
    <x v="126"/>
    <n v="0.60000000000000853"/>
    <n v="2"/>
    <s v="OK"/>
    <s v="SRIKANT"/>
    <x v="45"/>
    <m/>
  </r>
  <r>
    <n v="239"/>
    <s v="45515OD34S61372"/>
    <x v="123"/>
    <x v="2754"/>
    <n v="312215"/>
    <n v="8248"/>
    <x v="9"/>
    <n v="55.4"/>
    <n v="17.54"/>
    <n v="37.86"/>
    <n v="37.26"/>
    <x v="126"/>
    <n v="0.60000000000000142"/>
    <n v="2"/>
    <s v="OK"/>
    <s v="SRIKANT"/>
    <x v="6"/>
    <m/>
  </r>
  <r>
    <n v="240"/>
    <s v="45515OD04Q41782"/>
    <x v="123"/>
    <x v="2755"/>
    <n v="312215"/>
    <n v="8250"/>
    <x v="7"/>
    <n v="54.52"/>
    <n v="17.239999999999998"/>
    <n v="37.28"/>
    <n v="36.479999999999997"/>
    <x v="126"/>
    <n v="0.80000000000000426"/>
    <n v="2"/>
    <s v="OK"/>
    <s v="SRIKANT"/>
    <x v="7"/>
    <m/>
  </r>
  <r>
    <n v="241"/>
    <s v="45515OD34S61522"/>
    <x v="123"/>
    <x v="2756"/>
    <n v="312215"/>
    <n v="8259"/>
    <x v="3"/>
    <n v="54.58"/>
    <n v="17.02"/>
    <n v="37.56"/>
    <n v="37.06"/>
    <x v="126"/>
    <n v="0.5"/>
    <n v="2"/>
    <s v="OK"/>
    <s v="SRIKANT"/>
    <x v="0"/>
    <n v="60"/>
  </r>
  <r>
    <n v="242"/>
    <s v="45515OD04Q41732"/>
    <x v="123"/>
    <x v="2757"/>
    <n v="312215"/>
    <n v="8263"/>
    <x v="17"/>
    <n v="34.14"/>
    <n v="10.16"/>
    <n v="23.98"/>
    <n v="23.48"/>
    <x v="126"/>
    <n v="0.5"/>
    <n v="2"/>
    <s v="OK"/>
    <s v="SRIKANT"/>
    <x v="40"/>
    <m/>
  </r>
  <r>
    <n v="243"/>
    <s v="45515OD04Q41262"/>
    <x v="123"/>
    <x v="2758"/>
    <n v="312215"/>
    <n v="8267"/>
    <x v="0"/>
    <n v="54.32"/>
    <n v="17.36"/>
    <n v="36.96"/>
    <n v="36.340000000000003"/>
    <x v="126"/>
    <n v="0.61999999999999744"/>
    <n v="2"/>
    <s v="OK"/>
    <s v="SRIKANT"/>
    <x v="46"/>
    <n v="125"/>
  </r>
  <r>
    <n v="244"/>
    <s v="45515OD04Q67882"/>
    <x v="123"/>
    <x v="2759"/>
    <n v="312215"/>
    <n v="8262"/>
    <x v="5"/>
    <n v="53.54"/>
    <n v="17.66"/>
    <n v="35.879999999999995"/>
    <n v="35.4"/>
    <x v="126"/>
    <n v="0.47999999999999687"/>
    <n v="2"/>
    <s v="OK"/>
    <s v="SRIKANT"/>
    <x v="24"/>
    <m/>
  </r>
  <r>
    <n v="245"/>
    <s v="45515OD34S26662"/>
    <x v="123"/>
    <x v="2760"/>
    <n v="312215"/>
    <n v="8264"/>
    <x v="14"/>
    <n v="52.94"/>
    <n v="17.559999999999999"/>
    <n v="35.379999999999995"/>
    <n v="34.78"/>
    <x v="126"/>
    <n v="0.59999999999999432"/>
    <n v="2"/>
    <s v="OK"/>
    <s v="SRIKANT"/>
    <x v="20"/>
    <m/>
  </r>
  <r>
    <n v="246"/>
    <s v="45515OD04Q41282"/>
    <x v="123"/>
    <x v="2761"/>
    <n v="312215"/>
    <n v="8251"/>
    <x v="15"/>
    <n v="34.979999999999997"/>
    <n v="10.38"/>
    <n v="24.599999999999994"/>
    <n v="24.1"/>
    <x v="126"/>
    <n v="0.49999999999999289"/>
    <n v="2"/>
    <s v="OK"/>
    <s v="SRIKANT"/>
    <x v="22"/>
    <m/>
  </r>
  <r>
    <n v="247"/>
    <s v="45516OD34S61521"/>
    <x v="124"/>
    <x v="2762"/>
    <n v="312215"/>
    <n v="8274"/>
    <x v="3"/>
    <n v="53.76"/>
    <n v="17.079999999999998"/>
    <n v="36.68"/>
    <n v="36.18"/>
    <x v="127"/>
    <n v="0.5"/>
    <n v="1"/>
    <s v="OK"/>
    <s v="SRIKANT"/>
    <x v="0"/>
    <m/>
  </r>
  <r>
    <n v="248"/>
    <s v="45516OD04Q41231"/>
    <x v="124"/>
    <x v="2763"/>
    <n v="312215"/>
    <n v="8275"/>
    <x v="6"/>
    <n v="53.6"/>
    <n v="17.5"/>
    <n v="36.1"/>
    <n v="35.28"/>
    <x v="127"/>
    <n v="0.82000000000000028"/>
    <n v="1"/>
    <s v="OK"/>
    <s v="SRIKANT"/>
    <x v="1"/>
    <m/>
  </r>
  <r>
    <n v="249"/>
    <s v="45516OD04Q67611"/>
    <x v="124"/>
    <x v="2764"/>
    <n v="312215"/>
    <n v="8276"/>
    <x v="10"/>
    <n v="53.02"/>
    <n v="18.079999999999998"/>
    <n v="34.940000000000005"/>
    <n v="34.4"/>
    <x v="127"/>
    <n v="0.54000000000000625"/>
    <n v="1"/>
    <s v="OK"/>
    <s v="SRIKANT"/>
    <x v="44"/>
    <m/>
  </r>
  <r>
    <n v="250"/>
    <s v="45516OD34S65081"/>
    <x v="124"/>
    <x v="2765"/>
    <n v="312215"/>
    <n v="8277"/>
    <x v="20"/>
    <n v="54.88"/>
    <n v="17.54"/>
    <n v="37.340000000000003"/>
    <n v="36.619999999999997"/>
    <x v="127"/>
    <n v="0.72000000000000597"/>
    <n v="1"/>
    <s v="OK"/>
    <s v="SRIKANT"/>
    <x v="5"/>
    <m/>
  </r>
  <r>
    <n v="251"/>
    <s v="45516OD04Q67881"/>
    <x v="124"/>
    <x v="2766"/>
    <n v="312215"/>
    <n v="8281"/>
    <x v="5"/>
    <n v="54.42"/>
    <n v="17.72"/>
    <n v="36.700000000000003"/>
    <n v="35.76"/>
    <x v="127"/>
    <n v="0.94000000000000483"/>
    <n v="1"/>
    <s v="OK"/>
    <s v="SRIKANT"/>
    <x v="24"/>
    <m/>
  </r>
  <r>
    <n v="252"/>
    <s v="45516OD34S61391"/>
    <x v="124"/>
    <x v="2767"/>
    <n v="312215"/>
    <n v="8296"/>
    <x v="16"/>
    <n v="55.46"/>
    <n v="17.52"/>
    <n v="37.94"/>
    <n v="37.4"/>
    <x v="127"/>
    <n v="0.53999999999999915"/>
    <n v="1"/>
    <s v="OK"/>
    <s v="SRIKANT"/>
    <x v="13"/>
    <m/>
  </r>
  <r>
    <n v="253"/>
    <s v="45516OD04Q41281"/>
    <x v="124"/>
    <x v="2768"/>
    <n v="312215"/>
    <n v="8299"/>
    <x v="15"/>
    <n v="34.9"/>
    <n v="10.4"/>
    <n v="24.5"/>
    <n v="24.08"/>
    <x v="127"/>
    <n v="0.42000000000000171"/>
    <n v="1"/>
    <s v="OK"/>
    <s v="SRIKANT"/>
    <x v="22"/>
    <m/>
  </r>
  <r>
    <n v="254"/>
    <s v="45516OD34S26151"/>
    <x v="124"/>
    <x v="2769"/>
    <n v="312215"/>
    <n v="8297"/>
    <x v="11"/>
    <n v="55.9"/>
    <n v="17.2"/>
    <n v="38.700000000000003"/>
    <n v="37.86"/>
    <x v="127"/>
    <n v="0.84000000000000341"/>
    <n v="1"/>
    <s v="OK"/>
    <s v="SRIKANT"/>
    <x v="2"/>
    <m/>
  </r>
  <r>
    <n v="255"/>
    <s v="45516OD04Q41731"/>
    <x v="124"/>
    <x v="2770"/>
    <n v="312215"/>
    <n v="8301"/>
    <x v="17"/>
    <n v="33.76"/>
    <n v="10.220000000000001"/>
    <n v="23.54"/>
    <n v="23.24"/>
    <x v="127"/>
    <n v="0.30000000000000071"/>
    <n v="1"/>
    <s v="OK"/>
    <s v="SRIKANT"/>
    <x v="40"/>
    <m/>
  </r>
  <r>
    <n v="256"/>
    <s v="45516OD34S26661"/>
    <x v="124"/>
    <x v="2771"/>
    <n v="312215"/>
    <n v="8307"/>
    <x v="14"/>
    <n v="49.3"/>
    <n v="17.62"/>
    <n v="31.679999999999996"/>
    <n v="31.12"/>
    <x v="127"/>
    <n v="0.55999999999999517"/>
    <n v="1"/>
    <s v="OK"/>
    <s v="SRIKANT"/>
    <x v="46"/>
    <m/>
  </r>
  <r>
    <n v="257"/>
    <s v="45516OD04Q41701"/>
    <x v="124"/>
    <x v="2772"/>
    <n v="312215"/>
    <n v="8310"/>
    <x v="13"/>
    <n v="34.74"/>
    <n v="10.4"/>
    <n v="24.340000000000003"/>
    <n v="24.34"/>
    <x v="127"/>
    <n v="0"/>
    <n v="1"/>
    <s v="OK"/>
    <s v="SRIKANT"/>
    <x v="29"/>
    <m/>
  </r>
  <r>
    <n v="258"/>
    <s v="45516OD04Q41781"/>
    <x v="124"/>
    <x v="2773"/>
    <n v="312215"/>
    <n v="8311"/>
    <x v="7"/>
    <n v="52.92"/>
    <n v="17.260000000000002"/>
    <n v="35.659999999999997"/>
    <n v="35.520000000000003"/>
    <x v="127"/>
    <n v="0.13999999999999346"/>
    <n v="1"/>
    <s v="OK"/>
    <s v="SRIKANT"/>
    <x v="18"/>
    <m/>
  </r>
  <r>
    <n v="259"/>
    <s v="45516OD04Q41261"/>
    <x v="124"/>
    <x v="2774"/>
    <n v="312215"/>
    <n v="8314"/>
    <x v="0"/>
    <n v="55.36"/>
    <n v="17.5"/>
    <n v="37.86"/>
    <n v="36.880000000000003"/>
    <x v="127"/>
    <n v="0.97999999999999687"/>
    <n v="1"/>
    <s v="OK"/>
    <s v="SRIKANT"/>
    <x v="16"/>
    <m/>
  </r>
  <r>
    <n v="260"/>
    <s v="45516OD34S61371"/>
    <x v="124"/>
    <x v="2775"/>
    <n v="312215"/>
    <n v="8321"/>
    <x v="9"/>
    <n v="54.9"/>
    <n v="17.600000000000001"/>
    <n v="37.299999999999997"/>
    <n v="36.6"/>
    <x v="127"/>
    <n v="0.69999999999999574"/>
    <n v="1"/>
    <s v="OK"/>
    <s v="SRIKANT"/>
    <x v="8"/>
    <m/>
  </r>
  <r>
    <n v="261"/>
    <s v="45516OD04Q41181"/>
    <x v="124"/>
    <x v="2776"/>
    <n v="312215"/>
    <n v="8306"/>
    <x v="8"/>
    <n v="51.76"/>
    <n v="17.04"/>
    <n v="34.72"/>
    <n v="34.22"/>
    <x v="127"/>
    <n v="0.5"/>
    <n v="1"/>
    <s v="OK"/>
    <s v="SRIKANT"/>
    <x v="45"/>
    <m/>
  </r>
  <r>
    <n v="262"/>
    <s v="45516OD04Q41232"/>
    <x v="124"/>
    <x v="2777"/>
    <n v="312215"/>
    <n v="8343"/>
    <x v="6"/>
    <n v="53.28"/>
    <n v="17.420000000000002"/>
    <n v="35.86"/>
    <n v="34.96"/>
    <x v="127"/>
    <n v="0.89999999999999858"/>
    <n v="2"/>
    <s v="OK"/>
    <s v="SRIKANT"/>
    <x v="1"/>
    <m/>
  </r>
  <r>
    <n v="263"/>
    <s v="45516OD34S61522"/>
    <x v="124"/>
    <x v="2778"/>
    <n v="312215"/>
    <n v="8347"/>
    <x v="3"/>
    <n v="55.88"/>
    <n v="17.04"/>
    <n v="38.840000000000003"/>
    <n v="37.840000000000003"/>
    <x v="127"/>
    <n v="1"/>
    <n v="2"/>
    <s v="OK"/>
    <s v="SRIKANT"/>
    <x v="0"/>
    <m/>
  </r>
  <r>
    <n v="264"/>
    <s v="45516OD04Q67612"/>
    <x v="124"/>
    <x v="2779"/>
    <n v="312215"/>
    <n v="8345"/>
    <x v="10"/>
    <n v="52.9"/>
    <n v="17.88"/>
    <n v="35.019999999999996"/>
    <n v="34.42"/>
    <x v="127"/>
    <n v="0.59999999999999432"/>
    <n v="2"/>
    <s v="OK"/>
    <s v="SRIKANT"/>
    <x v="44"/>
    <m/>
  </r>
  <r>
    <n v="265"/>
    <s v="45516OD34S61392"/>
    <x v="124"/>
    <x v="2780"/>
    <n v="312215"/>
    <n v="8379"/>
    <x v="16"/>
    <n v="54.68"/>
    <n v="17.48"/>
    <n v="37.200000000000003"/>
    <n v="36.340000000000003"/>
    <x v="127"/>
    <n v="0.85999999999999943"/>
    <n v="2"/>
    <s v="OK"/>
    <s v="SRIKANT"/>
    <x v="13"/>
    <n v="210"/>
  </r>
  <r>
    <n v="266"/>
    <s v="45516OD34S26271"/>
    <x v="124"/>
    <x v="2781"/>
    <n v="312215"/>
    <n v="8380"/>
    <x v="18"/>
    <n v="54.64"/>
    <n v="17.2"/>
    <n v="37.44"/>
    <n v="36.020000000000003"/>
    <x v="128"/>
    <n v="1.4199999999999946"/>
    <n v="1"/>
    <s v="OK"/>
    <s v="SRIKANT"/>
    <x v="47"/>
    <m/>
  </r>
  <r>
    <n v="267"/>
    <s v="45516OD04Q41282"/>
    <x v="124"/>
    <x v="2782"/>
    <n v="312215"/>
    <n v="8384"/>
    <x v="15"/>
    <n v="35.08"/>
    <n v="10.34"/>
    <n v="24.74"/>
    <n v="24.04"/>
    <x v="128"/>
    <n v="0.69999999999999929"/>
    <n v="2"/>
    <s v="OK"/>
    <s v="SRIKANT"/>
    <x v="22"/>
    <m/>
  </r>
  <r>
    <n v="268"/>
    <s v="45516OD04Q41732"/>
    <x v="124"/>
    <x v="2783"/>
    <n v="312215"/>
    <n v="8394"/>
    <x v="17"/>
    <n v="33.9"/>
    <n v="10.18"/>
    <n v="23.72"/>
    <n v="23.42"/>
    <x v="128"/>
    <n v="0.29999999999999716"/>
    <n v="2"/>
    <s v="OK"/>
    <s v="SRIKANT"/>
    <x v="40"/>
    <m/>
  </r>
  <r>
    <n v="269"/>
    <s v="45516OD34S26152"/>
    <x v="124"/>
    <x v="2784"/>
    <n v="312215"/>
    <n v="8395"/>
    <x v="11"/>
    <n v="54.16"/>
    <n v="17.14"/>
    <n v="37.019999999999996"/>
    <n v="36.28"/>
    <x v="128"/>
    <n v="0.73999999999999488"/>
    <n v="2"/>
    <s v="OK"/>
    <s v="SRIKANT"/>
    <x v="2"/>
    <m/>
  </r>
  <r>
    <n v="270"/>
    <s v="45516OD04Q67882"/>
    <x v="124"/>
    <x v="2785"/>
    <n v="312215"/>
    <n v="8393"/>
    <x v="5"/>
    <n v="55.58"/>
    <n v="17.64"/>
    <n v="37.94"/>
    <n v="36.44"/>
    <x v="128"/>
    <n v="1.5"/>
    <n v="2"/>
    <s v="OK"/>
    <s v="SRIKANT"/>
    <x v="24"/>
    <m/>
  </r>
  <r>
    <n v="271"/>
    <s v="45516OD34S65082"/>
    <x v="124"/>
    <x v="2786"/>
    <n v="312215"/>
    <n v="8398"/>
    <x v="20"/>
    <n v="54.58"/>
    <n v="17.48"/>
    <n v="37.099999999999994"/>
    <n v="36.619999999999997"/>
    <x v="128"/>
    <n v="0.47999999999999687"/>
    <n v="2"/>
    <s v="OK"/>
    <s v="SRIKANT"/>
    <x v="5"/>
    <m/>
  </r>
  <r>
    <n v="272"/>
    <s v="45516OD04Q41782"/>
    <x v="124"/>
    <x v="2787"/>
    <n v="312215"/>
    <n v="8407"/>
    <x v="7"/>
    <n v="52.62"/>
    <n v="17.239999999999998"/>
    <n v="35.379999999999995"/>
    <n v="34.840000000000003"/>
    <x v="128"/>
    <n v="0.53999999999999204"/>
    <n v="2"/>
    <s v="OK"/>
    <s v="SRIKANT"/>
    <x v="18"/>
    <n v="200"/>
  </r>
  <r>
    <n v="273"/>
    <s v="45517OD34S26661"/>
    <x v="125"/>
    <x v="2788"/>
    <n v="312215"/>
    <n v="8408"/>
    <x v="14"/>
    <n v="54.64"/>
    <n v="17.600000000000001"/>
    <n v="37.04"/>
    <n v="36.46"/>
    <x v="128"/>
    <n v="0.57999999999999829"/>
    <n v="1"/>
    <s v="OK"/>
    <s v="SRIKANT"/>
    <x v="34"/>
    <m/>
  </r>
  <r>
    <n v="274"/>
    <s v="45517OD04Q41701"/>
    <x v="125"/>
    <x v="2789"/>
    <n v="312215"/>
    <n v="8409"/>
    <x v="13"/>
    <n v="34.340000000000003"/>
    <n v="10.38"/>
    <n v="23.96"/>
    <n v="23.74"/>
    <x v="128"/>
    <n v="0.22000000000000242"/>
    <n v="1"/>
    <s v="OK"/>
    <s v="SRIKANT"/>
    <x v="29"/>
    <m/>
  </r>
  <r>
    <n v="275"/>
    <s v="45517OD34S61371"/>
    <x v="125"/>
    <x v="2790"/>
    <n v="312215"/>
    <n v="8413"/>
    <x v="9"/>
    <n v="53.88"/>
    <n v="17.64"/>
    <n v="36.24"/>
    <n v="35.659999999999997"/>
    <x v="128"/>
    <n v="0.5800000000000054"/>
    <n v="1"/>
    <s v="OK"/>
    <s v="SRIKANT"/>
    <x v="8"/>
    <n v="225"/>
  </r>
  <r>
    <n v="276"/>
    <s v="45517OD04Q41181"/>
    <x v="125"/>
    <x v="2791"/>
    <n v="312215"/>
    <n v="8415"/>
    <x v="8"/>
    <n v="54.46"/>
    <n v="17.059999999999999"/>
    <n v="37.400000000000006"/>
    <n v="36.92"/>
    <x v="128"/>
    <n v="0.48000000000000398"/>
    <n v="1"/>
    <s v="OK"/>
    <s v="SRIKANT"/>
    <x v="45"/>
    <n v="225"/>
  </r>
  <r>
    <n v="277"/>
    <s v="45517OD04Q41261"/>
    <x v="125"/>
    <x v="2792"/>
    <n v="312215"/>
    <n v="8416"/>
    <x v="0"/>
    <n v="54.1"/>
    <n v="17.48"/>
    <n v="36.620000000000005"/>
    <n v="35.979999999999997"/>
    <x v="128"/>
    <n v="0.64000000000000767"/>
    <n v="1"/>
    <s v="OK"/>
    <s v="SRIKANT"/>
    <x v="16"/>
    <m/>
  </r>
  <r>
    <n v="278"/>
    <s v="45517OD34S61271"/>
    <x v="125"/>
    <x v="2793"/>
    <n v="312215"/>
    <n v="8418"/>
    <x v="21"/>
    <n v="52.98"/>
    <n v="17.739999999999998"/>
    <n v="35.239999999999995"/>
    <n v="34.78"/>
    <x v="128"/>
    <n v="0.45999999999999375"/>
    <n v="1"/>
    <s v="OK"/>
    <s v="SRIKANT"/>
    <x v="11"/>
    <m/>
  </r>
  <r>
    <n v="279"/>
    <s v="45517OD04Q41702"/>
    <x v="125"/>
    <x v="2794"/>
    <n v="312215"/>
    <n v="8432"/>
    <x v="13"/>
    <n v="34.24"/>
    <n v="10.38"/>
    <n v="23.86"/>
    <n v="23.56"/>
    <x v="128"/>
    <n v="0.30000000000000071"/>
    <n v="2"/>
    <s v="OK"/>
    <s v="SRIKANT"/>
    <x v="29"/>
    <m/>
  </r>
  <r>
    <n v="280"/>
    <s v="45517OD04Q41231"/>
    <x v="125"/>
    <x v="2795"/>
    <n v="312215"/>
    <n v="8434"/>
    <x v="6"/>
    <n v="53.68"/>
    <n v="17.38"/>
    <n v="36.299999999999997"/>
    <n v="35.74"/>
    <x v="128"/>
    <n v="0.55999999999999517"/>
    <n v="1"/>
    <s v="OK"/>
    <s v="SRIKANT"/>
    <x v="1"/>
    <m/>
  </r>
  <r>
    <n v="281"/>
    <s v="45517OD04Q67611"/>
    <x v="125"/>
    <x v="2796"/>
    <n v="312215"/>
    <n v="8439"/>
    <x v="10"/>
    <n v="54.64"/>
    <n v="17.78"/>
    <n v="36.86"/>
    <n v="36.28"/>
    <x v="128"/>
    <n v="0.57999999999999829"/>
    <n v="1"/>
    <s v="OK"/>
    <s v="SRIKANT"/>
    <x v="44"/>
    <m/>
  </r>
  <r>
    <n v="282"/>
    <s v="45517OD04Q41731"/>
    <x v="125"/>
    <x v="2797"/>
    <n v="312215"/>
    <n v="8442"/>
    <x v="17"/>
    <n v="33.36"/>
    <n v="10.16"/>
    <n v="23.2"/>
    <n v="22.94"/>
    <x v="128"/>
    <n v="0.25999999999999801"/>
    <n v="1"/>
    <s v="OK"/>
    <s v="SRIKANT"/>
    <x v="40"/>
    <m/>
  </r>
  <r>
    <n v="283"/>
    <s v="45517OD34S65081"/>
    <x v="125"/>
    <x v="2798"/>
    <n v="312215"/>
    <n v="8444"/>
    <x v="20"/>
    <n v="57.46"/>
    <n v="17.38"/>
    <n v="40.08"/>
    <n v="39.380000000000003"/>
    <x v="128"/>
    <n v="0.69999999999999574"/>
    <n v="1"/>
    <s v="OK"/>
    <s v="SRIKANT"/>
    <x v="5"/>
    <m/>
  </r>
  <r>
    <n v="284"/>
    <s v="45517OD04Q41262"/>
    <x v="125"/>
    <x v="2799"/>
    <n v="312215"/>
    <n v="8464"/>
    <x v="0"/>
    <n v="55.98"/>
    <n v="17.46"/>
    <n v="38.519999999999996"/>
    <n v="37.92"/>
    <x v="128"/>
    <n v="0.59999999999999432"/>
    <n v="2"/>
    <s v="OK"/>
    <s v="SRIKANT"/>
    <x v="6"/>
    <m/>
  </r>
  <r>
    <n v="285"/>
    <s v="45517OD04Q41781"/>
    <x v="125"/>
    <x v="2800"/>
    <n v="312215"/>
    <n v="8465"/>
    <x v="7"/>
    <n v="55.08"/>
    <n v="17.399999999999999"/>
    <n v="37.68"/>
    <n v="36.94"/>
    <x v="128"/>
    <n v="0.74000000000000199"/>
    <n v="1"/>
    <s v="OK"/>
    <s v="SRIKANT"/>
    <x v="7"/>
    <m/>
  </r>
  <r>
    <n v="286"/>
    <s v="45517OD34S26271"/>
    <x v="125"/>
    <x v="2801"/>
    <n v="312215"/>
    <n v="8466"/>
    <x v="18"/>
    <n v="52.78"/>
    <n v="17.239999999999998"/>
    <n v="35.540000000000006"/>
    <n v="34.76"/>
    <x v="128"/>
    <n v="0.78000000000000824"/>
    <n v="1"/>
    <s v="OK"/>
    <s v="SRIKANT"/>
    <x v="43"/>
    <m/>
  </r>
  <r>
    <n v="287"/>
    <s v="45517OD34S26151"/>
    <x v="125"/>
    <x v="2802"/>
    <n v="312215"/>
    <n v="8470"/>
    <x v="11"/>
    <n v="53.8"/>
    <n v="17.14"/>
    <n v="36.659999999999997"/>
    <n v="35.72"/>
    <x v="128"/>
    <n v="0.93999999999999773"/>
    <n v="1"/>
    <s v="OK"/>
    <s v="SRIKANT"/>
    <x v="2"/>
    <n v="225"/>
  </r>
  <r>
    <n v="288"/>
    <s v="45517OD04Q41182"/>
    <x v="125"/>
    <x v="2803"/>
    <n v="312215"/>
    <n v="8474"/>
    <x v="8"/>
    <n v="54.36"/>
    <n v="17.2"/>
    <n v="37.159999999999997"/>
    <n v="36.479999999999997"/>
    <x v="128"/>
    <n v="0.67999999999999972"/>
    <n v="2"/>
    <s v="OK"/>
    <s v="SRIKANT"/>
    <x v="45"/>
    <m/>
  </r>
  <r>
    <n v="289"/>
    <s v="45517OD04Q67881"/>
    <x v="125"/>
    <x v="2804"/>
    <n v="312215"/>
    <n v="8488"/>
    <x v="5"/>
    <n v="56.44"/>
    <n v="17.64"/>
    <n v="38.799999999999997"/>
    <n v="38.159999999999997"/>
    <x v="128"/>
    <n v="0.64000000000000057"/>
    <n v="1"/>
    <s v="OK"/>
    <s v="SRIKANT"/>
    <x v="24"/>
    <n v="40"/>
  </r>
  <r>
    <n v="290"/>
    <s v="45517OD34S26662"/>
    <x v="125"/>
    <x v="2805"/>
    <n v="312215"/>
    <n v="8483"/>
    <x v="14"/>
    <n v="55.32"/>
    <n v="17.5"/>
    <n v="37.82"/>
    <n v="37"/>
    <x v="128"/>
    <n v="0.82000000000000028"/>
    <n v="2"/>
    <s v="OK"/>
    <s v="SRIKANT"/>
    <x v="20"/>
    <m/>
  </r>
  <r>
    <n v="291"/>
    <s v="45517OD34S61372"/>
    <x v="125"/>
    <x v="2806"/>
    <n v="312215"/>
    <n v="8491"/>
    <x v="9"/>
    <n v="57.7"/>
    <n v="17.68"/>
    <n v="40.020000000000003"/>
    <n v="39.26"/>
    <x v="128"/>
    <n v="0.76000000000000512"/>
    <n v="2"/>
    <s v="OK"/>
    <s v="SRIKANT"/>
    <x v="47"/>
    <m/>
  </r>
  <r>
    <n v="292"/>
    <s v="45517OD34S61521"/>
    <x v="125"/>
    <x v="2807"/>
    <n v="312215"/>
    <n v="8490"/>
    <x v="3"/>
    <n v="54.3"/>
    <n v="17.04"/>
    <n v="37.26"/>
    <n v="36.299999999999997"/>
    <x v="128"/>
    <n v="0.96000000000000085"/>
    <n v="1"/>
    <s v="OK"/>
    <s v="SRIKANT"/>
    <x v="23"/>
    <n v="225"/>
  </r>
  <r>
    <n v="293"/>
    <s v="45517OD04Q41281"/>
    <x v="125"/>
    <x v="2808"/>
    <n v="312215"/>
    <n v="8499"/>
    <x v="15"/>
    <n v="34.1"/>
    <n v="10.38"/>
    <n v="23.72"/>
    <n v="23.32"/>
    <x v="128"/>
    <n v="0.39999999999999858"/>
    <n v="1"/>
    <s v="OK"/>
    <s v="SRIKANT"/>
    <x v="4"/>
    <m/>
  </r>
  <r>
    <n v="294"/>
    <s v="45517OD34S61391"/>
    <x v="125"/>
    <x v="2809"/>
    <n v="312215"/>
    <n v="8504"/>
    <x v="16"/>
    <n v="55.96"/>
    <n v="17.64"/>
    <n v="38.32"/>
    <n v="37.78"/>
    <x v="128"/>
    <n v="0.53999999999999915"/>
    <n v="1"/>
    <s v="OK"/>
    <s v="SRIKANT"/>
    <x v="13"/>
    <m/>
  </r>
  <r>
    <n v="295"/>
    <s v="45517OD04Q41703"/>
    <x v="125"/>
    <x v="2810"/>
    <n v="312215"/>
    <n v="8536"/>
    <x v="13"/>
    <n v="35.4"/>
    <n v="10.34"/>
    <n v="25.06"/>
    <n v="24.7"/>
    <x v="129"/>
    <n v="0.35999999999999943"/>
    <n v="3"/>
    <s v="OK"/>
    <s v="SRIKANT"/>
    <x v="29"/>
    <n v="60"/>
  </r>
  <r>
    <n v="296"/>
    <s v="45517OD34S61272"/>
    <x v="125"/>
    <x v="2811"/>
    <n v="312215"/>
    <n v="8542"/>
    <x v="21"/>
    <n v="56.84"/>
    <n v="17.66"/>
    <n v="39.180000000000007"/>
    <n v="38.619999999999997"/>
    <x v="128"/>
    <n v="0.56000000000000938"/>
    <n v="2"/>
    <s v="OK"/>
    <s v="SRIKANT"/>
    <x v="11"/>
    <m/>
  </r>
  <r>
    <n v="297"/>
    <s v="45517OD04Q41732"/>
    <x v="125"/>
    <x v="2812"/>
    <n v="312215"/>
    <n v="8540"/>
    <x v="17"/>
    <n v="35.04"/>
    <n v="10.14"/>
    <n v="24.9"/>
    <n v="24.6"/>
    <x v="129"/>
    <n v="0.29999999999999716"/>
    <n v="2"/>
    <s v="OK"/>
    <s v="SRIKANT"/>
    <x v="40"/>
    <n v="40"/>
  </r>
  <r>
    <n v="298"/>
    <s v="45517OD04Q41232"/>
    <x v="125"/>
    <x v="2813"/>
    <n v="312215"/>
    <n v="8546"/>
    <x v="6"/>
    <n v="55.5"/>
    <n v="17.32"/>
    <n v="38.18"/>
    <n v="37.72"/>
    <x v="129"/>
    <n v="0.46000000000000085"/>
    <n v="2"/>
    <s v="OK"/>
    <s v="SRIKANT"/>
    <x v="1"/>
    <m/>
  </r>
  <r>
    <n v="299"/>
    <s v="45517OD34S65082"/>
    <x v="125"/>
    <x v="2814"/>
    <n v="312215"/>
    <n v="8547"/>
    <x v="20"/>
    <n v="56.82"/>
    <n v="17.38"/>
    <n v="39.44"/>
    <n v="38.18"/>
    <x v="129"/>
    <n v="1.259999999999998"/>
    <n v="2"/>
    <s v="OK"/>
    <s v="SRIKANT"/>
    <x v="5"/>
    <n v="60"/>
  </r>
  <r>
    <n v="300"/>
    <s v="45517OD04Q67612"/>
    <x v="125"/>
    <x v="2815"/>
    <n v="312215"/>
    <n v="8552"/>
    <x v="10"/>
    <n v="54.58"/>
    <n v="17.760000000000002"/>
    <n v="36.819999999999993"/>
    <n v="36.06"/>
    <x v="129"/>
    <n v="0.75999999999999091"/>
    <n v="2"/>
    <s v="OK"/>
    <s v="SRIKANT"/>
    <x v="44"/>
    <m/>
  </r>
  <r>
    <n v="301"/>
    <s v="45517OD34S26152"/>
    <x v="125"/>
    <x v="2816"/>
    <n v="312215"/>
    <n v="8571"/>
    <x v="11"/>
    <n v="52.88"/>
    <n v="17.28"/>
    <n v="35.6"/>
    <n v="34.64"/>
    <x v="129"/>
    <n v="0.96000000000000085"/>
    <n v="2"/>
    <s v="OK"/>
    <s v="SRIKANT"/>
    <x v="2"/>
    <m/>
  </r>
  <r>
    <n v="302"/>
    <s v="45517OD04Q41782"/>
    <x v="125"/>
    <x v="2817"/>
    <n v="312215"/>
    <n v="8570"/>
    <x v="7"/>
    <n v="53.52"/>
    <n v="17.36"/>
    <n v="36.160000000000004"/>
    <n v="35"/>
    <x v="129"/>
    <n v="1.1600000000000037"/>
    <n v="2"/>
    <s v="OK"/>
    <s v="SRIKANT"/>
    <x v="7"/>
    <m/>
  </r>
  <r>
    <n v="303"/>
    <s v="45517OD04Q41263"/>
    <x v="125"/>
    <x v="2818"/>
    <n v="312215"/>
    <n v="8574"/>
    <x v="0"/>
    <n v="55.6"/>
    <n v="17.46"/>
    <n v="38.14"/>
    <n v="37.619999999999997"/>
    <x v="129"/>
    <n v="0.52000000000000313"/>
    <n v="3"/>
    <s v="OK"/>
    <s v="SRIKANT"/>
    <x v="6"/>
    <n v="60"/>
  </r>
  <r>
    <n v="304"/>
    <s v="45517OD34S26272"/>
    <x v="125"/>
    <x v="2819"/>
    <n v="312215"/>
    <n v="8573"/>
    <x v="18"/>
    <n v="50.96"/>
    <n v="17.22"/>
    <n v="33.74"/>
    <n v="32.46"/>
    <x v="129"/>
    <n v="1.2800000000000011"/>
    <n v="2"/>
    <s v="OK"/>
    <s v="SRIKANT"/>
    <x v="43"/>
    <m/>
  </r>
  <r>
    <n v="305"/>
    <s v="45517OD34S61373"/>
    <x v="125"/>
    <x v="2820"/>
    <n v="312215"/>
    <n v="8576"/>
    <x v="9"/>
    <n v="57.08"/>
    <n v="17.739999999999998"/>
    <n v="39.340000000000003"/>
    <n v="38.119999999999997"/>
    <x v="129"/>
    <n v="1.220000000000006"/>
    <n v="3"/>
    <s v="OK"/>
    <s v="SRIKANT"/>
    <x v="3"/>
    <m/>
  </r>
  <r>
    <n v="306"/>
    <s v="45517OD04Q41183"/>
    <x v="125"/>
    <x v="2821"/>
    <n v="312215"/>
    <n v="8578"/>
    <x v="8"/>
    <n v="53.1"/>
    <n v="17.16"/>
    <n v="35.94"/>
    <n v="35.44"/>
    <x v="129"/>
    <n v="0.5"/>
    <n v="3"/>
    <s v="OK"/>
    <s v="SRIKANT"/>
    <x v="45"/>
    <m/>
  </r>
  <r>
    <n v="307"/>
    <s v="45517OD04Q67882"/>
    <x v="125"/>
    <x v="2822"/>
    <n v="312215"/>
    <n v="8577"/>
    <x v="5"/>
    <n v="54.12"/>
    <n v="17.68"/>
    <n v="36.44"/>
    <n v="35.9"/>
    <x v="129"/>
    <n v="0.53999999999999915"/>
    <n v="2"/>
    <s v="OK"/>
    <s v="SRIKANT"/>
    <x v="24"/>
    <n v="80"/>
  </r>
  <r>
    <n v="308"/>
    <s v="45518OD34S61521"/>
    <x v="126"/>
    <x v="2823"/>
    <n v="312215"/>
    <n v="8590"/>
    <x v="3"/>
    <n v="55"/>
    <n v="17.22"/>
    <n v="37.78"/>
    <n v="37.32"/>
    <x v="129"/>
    <n v="0.46000000000000085"/>
    <n v="1"/>
    <s v="OK"/>
    <s v="SRIKANT"/>
    <x v="0"/>
    <m/>
  </r>
  <r>
    <n v="309"/>
    <s v="45518OD34S61271"/>
    <x v="126"/>
    <x v="2824"/>
    <n v="312215"/>
    <n v="8586"/>
    <x v="21"/>
    <n v="55.62"/>
    <n v="17.72"/>
    <n v="37.9"/>
    <n v="37.020000000000003"/>
    <x v="129"/>
    <n v="0.87999999999999545"/>
    <n v="1"/>
    <s v="OK"/>
    <s v="SRIKANT"/>
    <x v="11"/>
    <m/>
  </r>
  <r>
    <n v="310"/>
    <s v="45518OD04Q41281"/>
    <x v="126"/>
    <x v="2825"/>
    <n v="312215"/>
    <n v="8603"/>
    <x v="15"/>
    <n v="34.020000000000003"/>
    <n v="10.42"/>
    <n v="23.6"/>
    <n v="23.32"/>
    <x v="129"/>
    <n v="0.28000000000000114"/>
    <n v="1"/>
    <s v="OK"/>
    <s v="SRIKANT"/>
    <x v="4"/>
    <m/>
  </r>
  <r>
    <n v="311"/>
    <s v="45518OD34S26151"/>
    <x v="126"/>
    <x v="2826"/>
    <n v="312215"/>
    <n v="8609"/>
    <x v="11"/>
    <n v="52.18"/>
    <n v="17.3"/>
    <n v="34.879999999999995"/>
    <n v="34.380000000000003"/>
    <x v="129"/>
    <n v="0.49999999999999289"/>
    <n v="1"/>
    <s v="OK"/>
    <s v="SRIKANT"/>
    <x v="2"/>
    <m/>
  </r>
  <r>
    <n v="312"/>
    <s v="45518OD34S26271"/>
    <x v="126"/>
    <x v="2827"/>
    <n v="312215"/>
    <n v="8608"/>
    <x v="18"/>
    <n v="54.82"/>
    <n v="17.32"/>
    <n v="37.5"/>
    <n v="37.04"/>
    <x v="129"/>
    <n v="0.46000000000000085"/>
    <n v="1"/>
    <s v="OK"/>
    <s v="SRIKANT"/>
    <x v="43"/>
    <n v="40"/>
  </r>
  <r>
    <n v="313"/>
    <s v="45518OD34S61371"/>
    <x v="126"/>
    <x v="2828"/>
    <n v="312215"/>
    <n v="8610"/>
    <x v="9"/>
    <n v="52.6"/>
    <n v="17.72"/>
    <n v="34.880000000000003"/>
    <n v="34.520000000000003"/>
    <x v="129"/>
    <n v="0.35999999999999943"/>
    <n v="1"/>
    <s v="OK"/>
    <s v="SRIKANT"/>
    <x v="3"/>
    <m/>
  </r>
  <r>
    <n v="314"/>
    <s v="45518OD04Q41731"/>
    <x v="126"/>
    <x v="2829"/>
    <n v="312215"/>
    <n v="8623"/>
    <x v="17"/>
    <n v="35.1"/>
    <n v="10.220000000000001"/>
    <n v="24.880000000000003"/>
    <n v="24.36"/>
    <x v="129"/>
    <n v="0.52000000000000313"/>
    <n v="1"/>
    <s v="OK"/>
    <s v="SRIKANT"/>
    <x v="40"/>
    <n v="240"/>
  </r>
  <r>
    <n v="315"/>
    <s v="45518OD04Q67611"/>
    <x v="126"/>
    <x v="2830"/>
    <n v="312215"/>
    <n v="8625"/>
    <x v="10"/>
    <n v="53.24"/>
    <n v="17.82"/>
    <n v="35.42"/>
    <n v="34.9"/>
    <x v="129"/>
    <n v="0.52000000000000313"/>
    <n v="1"/>
    <s v="OK"/>
    <s v="SRIKANT"/>
    <x v="44"/>
    <m/>
  </r>
  <r>
    <n v="316"/>
    <s v="45518OD04Q41231"/>
    <x v="126"/>
    <x v="2831"/>
    <n v="312215"/>
    <n v="8626"/>
    <x v="6"/>
    <n v="54.88"/>
    <n v="17.32"/>
    <n v="37.56"/>
    <n v="37"/>
    <x v="129"/>
    <n v="0.56000000000000227"/>
    <n v="1"/>
    <s v="OK"/>
    <s v="SRIKANT"/>
    <x v="1"/>
    <m/>
  </r>
  <r>
    <n v="317"/>
    <s v="45518OD34S65081"/>
    <x v="126"/>
    <x v="2832"/>
    <n v="312215"/>
    <n v="8631"/>
    <x v="20"/>
    <n v="53.18"/>
    <n v="17.420000000000002"/>
    <n v="35.76"/>
    <n v="35.28"/>
    <x v="129"/>
    <n v="0.47999999999999687"/>
    <n v="1"/>
    <s v="OK"/>
    <s v="SRIKANT"/>
    <x v="5"/>
    <m/>
  </r>
  <r>
    <n v="318"/>
    <s v="45518OD04Q41261"/>
    <x v="126"/>
    <x v="2833"/>
    <n v="312215"/>
    <n v="8627"/>
    <x v="0"/>
    <n v="56.3"/>
    <n v="17.48"/>
    <n v="38.819999999999993"/>
    <n v="37.979999999999997"/>
    <x v="129"/>
    <n v="0.83999999999999631"/>
    <n v="1"/>
    <s v="OK"/>
    <s v="SRIKANT"/>
    <x v="16"/>
    <m/>
  </r>
  <r>
    <n v="319"/>
    <s v="45518OD04Q67881"/>
    <x v="126"/>
    <x v="2834"/>
    <n v="312215"/>
    <n v="8633"/>
    <x v="5"/>
    <n v="53.38"/>
    <n v="17.72"/>
    <n v="35.660000000000004"/>
    <n v="35.1"/>
    <x v="129"/>
    <n v="0.56000000000000227"/>
    <n v="1"/>
    <s v="OK"/>
    <s v="SRIKANT"/>
    <x v="24"/>
    <m/>
  </r>
  <r>
    <n v="320"/>
    <s v="45518OD04Q41781"/>
    <x v="126"/>
    <x v="2835"/>
    <n v="312215"/>
    <n v="8641"/>
    <x v="7"/>
    <n v="50.42"/>
    <n v="17.36"/>
    <n v="33.06"/>
    <n v="32.58"/>
    <x v="129"/>
    <n v="0.48000000000000398"/>
    <n v="1"/>
    <s v="OK"/>
    <s v="SRIKANT"/>
    <x v="18"/>
    <m/>
  </r>
  <r>
    <n v="321"/>
    <s v="45518OD34S26661"/>
    <x v="126"/>
    <x v="2836"/>
    <n v="312215"/>
    <n v="8643"/>
    <x v="14"/>
    <n v="55.88"/>
    <n v="17.48"/>
    <n v="38.400000000000006"/>
    <n v="37.5"/>
    <x v="129"/>
    <n v="0.90000000000000568"/>
    <n v="1"/>
    <s v="OK"/>
    <s v="SRIKANT"/>
    <x v="41"/>
    <m/>
  </r>
  <r>
    <n v="322"/>
    <s v="45518OD04Q41701"/>
    <x v="126"/>
    <x v="2837"/>
    <n v="312215"/>
    <n v="8646"/>
    <x v="13"/>
    <n v="32.42"/>
    <n v="10.4"/>
    <n v="22.020000000000003"/>
    <n v="21.92"/>
    <x v="129"/>
    <n v="0.10000000000000142"/>
    <n v="1"/>
    <s v="OK"/>
    <s v="SRIKANT"/>
    <x v="22"/>
    <m/>
  </r>
  <r>
    <n v="323"/>
    <s v="45518OD04Q41181"/>
    <x v="126"/>
    <x v="2838"/>
    <n v="312215"/>
    <n v="8663"/>
    <x v="8"/>
    <n v="56.62"/>
    <n v="17.079999999999998"/>
    <n v="39.54"/>
    <n v="38.619999999999997"/>
    <x v="129"/>
    <n v="0.92000000000000171"/>
    <n v="1"/>
    <s v="OK"/>
    <s v="SRIKANT"/>
    <x v="8"/>
    <m/>
  </r>
  <r>
    <n v="324"/>
    <s v="45518OD34S61391"/>
    <x v="126"/>
    <x v="2839"/>
    <n v="312215"/>
    <n v="8669"/>
    <x v="16"/>
    <n v="56.72"/>
    <n v="17.64"/>
    <n v="39.08"/>
    <n v="38.22"/>
    <x v="129"/>
    <n v="0.85999999999999943"/>
    <n v="1"/>
    <s v="OK"/>
    <s v="SRIKANT"/>
    <x v="48"/>
    <m/>
  </r>
  <r>
    <n v="325"/>
    <s v="45518OD34S61272"/>
    <x v="126"/>
    <x v="2840"/>
    <n v="312215"/>
    <n v="8674"/>
    <x v="21"/>
    <n v="53.54"/>
    <n v="17.600000000000001"/>
    <n v="35.94"/>
    <n v="35.14"/>
    <x v="129"/>
    <n v="0.79999999999999716"/>
    <n v="2"/>
    <s v="OK"/>
    <s v="SRIKANT"/>
    <x v="11"/>
    <m/>
  </r>
  <r>
    <n v="326"/>
    <s v="45518OD34S61522"/>
    <x v="126"/>
    <x v="2841"/>
    <n v="312215"/>
    <n v="8691"/>
    <x v="3"/>
    <n v="55.58"/>
    <n v="17.2"/>
    <n v="38.379999999999995"/>
    <n v="37.380000000000003"/>
    <x v="130"/>
    <n v="0.99999999999999289"/>
    <n v="2"/>
    <s v="OK"/>
    <s v="SRIKANT"/>
    <x v="0"/>
    <m/>
  </r>
  <r>
    <n v="327"/>
    <s v="45518OD34S26152"/>
    <x v="126"/>
    <x v="2842"/>
    <n v="312215"/>
    <n v="8717"/>
    <x v="11"/>
    <n v="55.9"/>
    <n v="17.239999999999998"/>
    <n v="38.659999999999997"/>
    <n v="37.74"/>
    <x v="130"/>
    <n v="0.9199999999999946"/>
    <n v="2"/>
    <s v="OK"/>
    <s v="SRIKANT"/>
    <x v="2"/>
    <m/>
  </r>
  <r>
    <n v="328"/>
    <s v="45518OD34S26272"/>
    <x v="126"/>
    <x v="2843"/>
    <n v="312215"/>
    <n v="8719"/>
    <x v="18"/>
    <n v="48.72"/>
    <n v="17.32"/>
    <n v="31.4"/>
    <n v="30.82"/>
    <x v="130"/>
    <n v="0.57999999999999829"/>
    <n v="2"/>
    <s v="OK"/>
    <s v="SRIKANT"/>
    <x v="43"/>
    <m/>
  </r>
  <r>
    <n v="329"/>
    <s v="45518OD34S61372"/>
    <x v="126"/>
    <x v="2844"/>
    <n v="312215"/>
    <n v="8720"/>
    <x v="9"/>
    <n v="55.22"/>
    <n v="17.68"/>
    <n v="37.54"/>
    <n v="36.479999999999997"/>
    <x v="130"/>
    <n v="1.0600000000000023"/>
    <n v="2"/>
    <s v="OK"/>
    <s v="SRIKANT"/>
    <x v="3"/>
    <m/>
  </r>
  <r>
    <n v="330"/>
    <s v="45518OD04Q41232"/>
    <x v="126"/>
    <x v="2845"/>
    <n v="312215"/>
    <n v="8724"/>
    <x v="6"/>
    <n v="52.62"/>
    <n v="17.32"/>
    <n v="35.299999999999997"/>
    <n v="34.82"/>
    <x v="130"/>
    <n v="0.47999999999999687"/>
    <n v="2"/>
    <s v="OK"/>
    <s v="SRIKANT"/>
    <x v="1"/>
    <m/>
  </r>
  <r>
    <n v="331"/>
    <s v="45518OD04Q67612"/>
    <x v="126"/>
    <x v="2846"/>
    <n v="312215"/>
    <n v="8723"/>
    <x v="10"/>
    <n v="52.42"/>
    <n v="17.68"/>
    <n v="34.74"/>
    <n v="34.14"/>
    <x v="130"/>
    <n v="0.60000000000000142"/>
    <n v="2"/>
    <s v="OK"/>
    <s v="SRIKANT"/>
    <x v="44"/>
    <m/>
  </r>
  <r>
    <n v="332"/>
    <s v="45518OD34S65082"/>
    <x v="126"/>
    <x v="2847"/>
    <n v="312215"/>
    <n v="8725"/>
    <x v="20"/>
    <n v="51.44"/>
    <n v="17.399999999999999"/>
    <n v="34.04"/>
    <n v="33.619999999999997"/>
    <x v="130"/>
    <n v="0.42000000000000171"/>
    <n v="2"/>
    <s v="OK"/>
    <s v="SRIKANT"/>
    <x v="5"/>
    <n v="231"/>
  </r>
  <r>
    <n v="333"/>
    <s v="45518OD04Q41262"/>
    <x v="126"/>
    <x v="2848"/>
    <n v="312215"/>
    <n v="8728"/>
    <x v="0"/>
    <n v="57.74"/>
    <n v="17.440000000000001"/>
    <n v="40.299999999999997"/>
    <n v="39.26"/>
    <x v="130"/>
    <n v="1.0399999999999991"/>
    <n v="2"/>
    <s v="OK"/>
    <s v="SRIKANT"/>
    <x v="16"/>
    <n v="210"/>
  </r>
  <r>
    <n v="334"/>
    <s v="45518OD04Q67882"/>
    <x v="126"/>
    <x v="2849"/>
    <n v="312215"/>
    <n v="8729"/>
    <x v="5"/>
    <n v="51.56"/>
    <n v="17.72"/>
    <n v="33.840000000000003"/>
    <n v="33.380000000000003"/>
    <x v="130"/>
    <n v="0.46000000000000085"/>
    <n v="2"/>
    <s v="OK"/>
    <s v="SRIKANT"/>
    <x v="24"/>
    <n v="40"/>
  </r>
  <r>
    <n v="335"/>
    <s v="45519OD04Q67611"/>
    <x v="127"/>
    <x v="2850"/>
    <n v="312215"/>
    <n v="8739"/>
    <x v="10"/>
    <n v="55.86"/>
    <n v="17.7"/>
    <n v="38.159999999999997"/>
    <n v="37.26"/>
    <x v="130"/>
    <n v="0.89999999999999858"/>
    <n v="1"/>
    <s v="OK"/>
    <s v="SRIKANT"/>
    <x v="44"/>
    <n v="227"/>
  </r>
  <r>
    <n v="336"/>
    <s v="45519OD04Q41261"/>
    <x v="127"/>
    <x v="2851"/>
    <n v="312215"/>
    <n v="8742"/>
    <x v="0"/>
    <n v="53.06"/>
    <n v="17.62"/>
    <n v="35.44"/>
    <n v="34.82"/>
    <x v="130"/>
    <n v="0.61999999999999744"/>
    <n v="1"/>
    <s v="OK"/>
    <s v="SRIKANT"/>
    <x v="6"/>
    <m/>
  </r>
  <r>
    <n v="337"/>
    <s v="45519OD34S26271"/>
    <x v="127"/>
    <x v="2852"/>
    <n v="312215"/>
    <n v="8741"/>
    <x v="18"/>
    <n v="53.74"/>
    <n v="17.32"/>
    <n v="36.42"/>
    <n v="35.82"/>
    <x v="130"/>
    <n v="0.60000000000000142"/>
    <n v="1"/>
    <s v="OK"/>
    <s v="SRIKANT"/>
    <x v="0"/>
    <n v="277"/>
  </r>
  <r>
    <n v="338"/>
    <s v="45519OD04Q41231"/>
    <x v="127"/>
    <x v="2853"/>
    <n v="312215"/>
    <n v="8740"/>
    <x v="6"/>
    <n v="55.92"/>
    <n v="17.28"/>
    <n v="38.64"/>
    <n v="37.74"/>
    <x v="130"/>
    <n v="0.89999999999999858"/>
    <n v="1"/>
    <s v="OK"/>
    <s v="SRIKANT"/>
    <x v="1"/>
    <n v="204"/>
  </r>
  <r>
    <n v="339"/>
    <s v="45519OD34S61271"/>
    <x v="127"/>
    <x v="2854"/>
    <n v="312215"/>
    <n v="8745"/>
    <x v="21"/>
    <n v="55.1"/>
    <n v="17.66"/>
    <n v="37.44"/>
    <n v="36.880000000000003"/>
    <x v="130"/>
    <n v="0.55999999999999517"/>
    <n v="1"/>
    <s v="OK"/>
    <s v="SRIKANT"/>
    <x v="11"/>
    <m/>
  </r>
  <r>
    <n v="340"/>
    <s v="45519OD34S26151"/>
    <x v="127"/>
    <x v="2855"/>
    <n v="312215"/>
    <n v="8747"/>
    <x v="11"/>
    <n v="52.92"/>
    <n v="17.239999999999998"/>
    <n v="35.680000000000007"/>
    <n v="35.08"/>
    <x v="130"/>
    <n v="0.60000000000000853"/>
    <n v="1"/>
    <s v="OK"/>
    <s v="SRIKANT"/>
    <x v="2"/>
    <m/>
  </r>
  <r>
    <n v="341"/>
    <s v="45519OD34S61371"/>
    <x v="127"/>
    <x v="2856"/>
    <n v="312215"/>
    <n v="8748"/>
    <x v="9"/>
    <n v="53.22"/>
    <n v="17.68"/>
    <n v="35.54"/>
    <n v="34.9"/>
    <x v="130"/>
    <n v="0.64000000000000057"/>
    <n v="1"/>
    <s v="OK"/>
    <s v="SRIKANT"/>
    <x v="3"/>
    <m/>
  </r>
  <r>
    <n v="342"/>
    <s v="45519OD04Q41701"/>
    <x v="127"/>
    <x v="2857"/>
    <n v="312215"/>
    <n v="8749"/>
    <x v="13"/>
    <n v="34.82"/>
    <n v="10.28"/>
    <n v="24.54"/>
    <n v="23.92"/>
    <x v="130"/>
    <n v="0.61999999999999744"/>
    <n v="1"/>
    <s v="OK"/>
    <s v="SRIKANT"/>
    <x v="29"/>
    <m/>
  </r>
  <r>
    <n v="343"/>
    <s v="45519OD34S61521"/>
    <x v="127"/>
    <x v="2858"/>
    <n v="312215"/>
    <n v="8750"/>
    <x v="3"/>
    <n v="52.62"/>
    <n v="17.2"/>
    <n v="35.42"/>
    <n v="34.92"/>
    <x v="130"/>
    <n v="0.5"/>
    <n v="1"/>
    <s v="OK"/>
    <s v="SRIKANT"/>
    <x v="43"/>
    <m/>
  </r>
  <r>
    <n v="344"/>
    <s v="45519OD34S26661"/>
    <x v="127"/>
    <x v="2859"/>
    <n v="312215"/>
    <n v="8751"/>
    <x v="14"/>
    <n v="54.52"/>
    <n v="17.54"/>
    <n v="36.980000000000004"/>
    <n v="36.159999999999997"/>
    <x v="130"/>
    <n v="0.82000000000000739"/>
    <n v="1"/>
    <s v="OK"/>
    <s v="SRIKANT"/>
    <x v="41"/>
    <m/>
  </r>
  <r>
    <n v="345"/>
    <s v="45519OD34S65081"/>
    <x v="127"/>
    <x v="2860"/>
    <n v="312215"/>
    <n v="8752"/>
    <x v="20"/>
    <n v="56.12"/>
    <n v="17.399999999999999"/>
    <n v="38.72"/>
    <n v="37.72"/>
    <x v="130"/>
    <n v="1"/>
    <n v="1"/>
    <s v="OK"/>
    <s v="SRIKANT"/>
    <x v="5"/>
    <m/>
  </r>
  <r>
    <n v="346"/>
    <s v="45519OD04Q41281"/>
    <x v="127"/>
    <x v="2861"/>
    <n v="312215"/>
    <n v="8755"/>
    <x v="15"/>
    <n v="34.56"/>
    <n v="10.4"/>
    <n v="24.160000000000004"/>
    <n v="23.66"/>
    <x v="130"/>
    <n v="0.50000000000000355"/>
    <n v="1"/>
    <s v="OK"/>
    <s v="SRIKANT"/>
    <x v="4"/>
    <m/>
  </r>
  <r>
    <n v="347"/>
    <s v="45519OD04Q41781"/>
    <x v="127"/>
    <x v="2862"/>
    <n v="312215"/>
    <n v="8761"/>
    <x v="7"/>
    <n v="54.2"/>
    <n v="17.32"/>
    <n v="36.880000000000003"/>
    <n v="36.1"/>
    <x v="130"/>
    <n v="0.78000000000000114"/>
    <n v="1"/>
    <s v="OK"/>
    <s v="SRIKANT"/>
    <x v="7"/>
    <m/>
  </r>
  <r>
    <n v="348"/>
    <s v="45519OD04Q67881"/>
    <x v="127"/>
    <x v="2863"/>
    <n v="312215"/>
    <n v="8760"/>
    <x v="5"/>
    <n v="55.74"/>
    <n v="17.739999999999998"/>
    <n v="38"/>
    <n v="37.32"/>
    <x v="130"/>
    <n v="0.67999999999999972"/>
    <n v="1"/>
    <s v="OK"/>
    <s v="SRIKANT"/>
    <x v="24"/>
    <n v="100"/>
  </r>
  <r>
    <n v="349"/>
    <s v="45519OD04Q41181"/>
    <x v="127"/>
    <x v="2864"/>
    <n v="312215"/>
    <n v="8763"/>
    <x v="8"/>
    <n v="53.14"/>
    <n v="17.079999999999998"/>
    <n v="36.06"/>
    <n v="35.28"/>
    <x v="130"/>
    <n v="0.78000000000000114"/>
    <n v="1"/>
    <s v="OK"/>
    <s v="SRIKANT"/>
    <x v="45"/>
    <m/>
  </r>
  <r>
    <n v="350"/>
    <s v="45519OD34S61391"/>
    <x v="127"/>
    <x v="2865"/>
    <n v="312215"/>
    <n v="8765"/>
    <x v="16"/>
    <n v="55.26"/>
    <n v="17.64"/>
    <n v="37.619999999999997"/>
    <n v="37.08"/>
    <x v="130"/>
    <n v="0.53999999999999915"/>
    <n v="1"/>
    <s v="OK"/>
    <s v="SRIKANT"/>
    <x v="8"/>
    <m/>
  </r>
  <r>
    <n v="351"/>
    <s v="45519OD04Q41731"/>
    <x v="127"/>
    <x v="2866"/>
    <n v="312215"/>
    <n v="8762"/>
    <x v="17"/>
    <n v="34.42"/>
    <n v="10.42"/>
    <n v="24"/>
    <n v="23.76"/>
    <x v="130"/>
    <n v="0.23999999999999844"/>
    <n v="1"/>
    <s v="OK"/>
    <s v="SRIKANT"/>
    <x v="40"/>
    <m/>
  </r>
  <r>
    <n v="352"/>
    <s v="45519OD04Q41232"/>
    <x v="127"/>
    <x v="2867"/>
    <n v="312215"/>
    <n v="8774"/>
    <x v="6"/>
    <n v="53.98"/>
    <n v="17.38"/>
    <n v="36.599999999999994"/>
    <n v="35.96"/>
    <x v="130"/>
    <n v="0.63999999999999346"/>
    <n v="2"/>
    <s v="OK"/>
    <s v="SRIKANT"/>
    <x v="1"/>
    <m/>
  </r>
  <r>
    <n v="353"/>
    <s v="45519OD34S61272"/>
    <x v="127"/>
    <x v="2868"/>
    <n v="312215"/>
    <n v="8775"/>
    <x v="21"/>
    <n v="56.8"/>
    <n v="17.62"/>
    <n v="39.179999999999993"/>
    <n v="38.26"/>
    <x v="130"/>
    <n v="0.9199999999999946"/>
    <n v="2"/>
    <s v="OK"/>
    <s v="SRIKANT"/>
    <x v="11"/>
    <m/>
  </r>
  <r>
    <n v="354"/>
    <s v="45519OD34S26152"/>
    <x v="127"/>
    <x v="2869"/>
    <n v="312215"/>
    <n v="8776"/>
    <x v="11"/>
    <n v="55.32"/>
    <n v="17.2"/>
    <n v="38.120000000000005"/>
    <n v="37.24"/>
    <x v="130"/>
    <n v="0.88000000000000256"/>
    <n v="2"/>
    <s v="OK"/>
    <s v="SRIKANT"/>
    <x v="2"/>
    <m/>
  </r>
  <r>
    <n v="355"/>
    <s v="45519OD04Q67612"/>
    <x v="127"/>
    <x v="2870"/>
    <n v="312215"/>
    <n v="8777"/>
    <x v="10"/>
    <n v="54.7"/>
    <n v="17.86"/>
    <n v="36.840000000000003"/>
    <n v="36.24"/>
    <x v="130"/>
    <n v="0.60000000000000142"/>
    <n v="2"/>
    <s v="OK"/>
    <s v="SRIKANT"/>
    <x v="44"/>
    <m/>
  </r>
  <r>
    <n v="356"/>
    <s v="45519OD04Q41702"/>
    <x v="127"/>
    <x v="2871"/>
    <n v="312215"/>
    <n v="8779"/>
    <x v="13"/>
    <n v="33.799999999999997"/>
    <n v="10.28"/>
    <n v="23.519999999999996"/>
    <n v="23.18"/>
    <x v="130"/>
    <n v="0.33999999999999631"/>
    <n v="2"/>
    <s v="OK"/>
    <s v="SRIKANT"/>
    <x v="29"/>
    <m/>
  </r>
  <r>
    <n v="357"/>
    <s v="45519OD34S26272"/>
    <x v="127"/>
    <x v="2872"/>
    <n v="312215"/>
    <n v="8780"/>
    <x v="18"/>
    <n v="54.16"/>
    <n v="17.5"/>
    <n v="36.659999999999997"/>
    <n v="36.1"/>
    <x v="130"/>
    <n v="0.55999999999999517"/>
    <n v="2"/>
    <s v="OK"/>
    <s v="SRIKANT"/>
    <x v="0"/>
    <m/>
  </r>
  <r>
    <n v="358"/>
    <s v="45519OD04Q41282"/>
    <x v="127"/>
    <x v="2873"/>
    <n v="312215"/>
    <n v="8783"/>
    <x v="15"/>
    <n v="33.96"/>
    <n v="10.36"/>
    <n v="23.6"/>
    <n v="23.18"/>
    <x v="130"/>
    <n v="0.42000000000000171"/>
    <n v="2"/>
    <s v="OK"/>
    <s v="SRIKANT"/>
    <x v="4"/>
    <m/>
  </r>
  <r>
    <n v="359"/>
    <s v="45519OD04Q41732"/>
    <x v="127"/>
    <x v="2874"/>
    <n v="312215"/>
    <n v="8791"/>
    <x v="17"/>
    <n v="34.32"/>
    <n v="10.34"/>
    <n v="23.98"/>
    <n v="23.58"/>
    <x v="130"/>
    <n v="0.40000000000000213"/>
    <n v="2"/>
    <s v="OK"/>
    <s v="SRIKANT"/>
    <x v="40"/>
    <m/>
  </r>
  <r>
    <n v="360"/>
    <s v="45519OD34S26662"/>
    <x v="127"/>
    <x v="2875"/>
    <n v="312215"/>
    <n v="8790"/>
    <x v="14"/>
    <n v="53.78"/>
    <n v="17.5"/>
    <n v="36.28"/>
    <n v="35.659999999999997"/>
    <x v="130"/>
    <n v="0.62000000000000455"/>
    <n v="2"/>
    <s v="OK"/>
    <s v="SRIKANT"/>
    <x v="41"/>
    <n v="276"/>
  </r>
  <r>
    <n v="361"/>
    <s v="45519OD04Q41182"/>
    <x v="127"/>
    <x v="2876"/>
    <n v="312215"/>
    <n v="8794"/>
    <x v="8"/>
    <n v="55.66"/>
    <n v="17.12"/>
    <n v="38.539999999999992"/>
    <n v="37.72"/>
    <x v="130"/>
    <n v="0.81999999999999318"/>
    <n v="2"/>
    <s v="OK"/>
    <s v="SRIKANT"/>
    <x v="45"/>
    <m/>
  </r>
  <r>
    <n v="362"/>
    <s v="45519OD34S61522"/>
    <x v="127"/>
    <x v="2877"/>
    <n v="312215"/>
    <n v="8792"/>
    <x v="3"/>
    <n v="56.98"/>
    <n v="17.18"/>
    <n v="39.799999999999997"/>
    <n v="38.6"/>
    <x v="130"/>
    <n v="1.1999999999999957"/>
    <n v="2"/>
    <s v="OK"/>
    <s v="SRIKANT"/>
    <x v="43"/>
    <m/>
  </r>
  <r>
    <n v="363"/>
    <s v="45519OD34S65082"/>
    <x v="127"/>
    <x v="2878"/>
    <n v="312215"/>
    <n v="8793"/>
    <x v="20"/>
    <n v="53.84"/>
    <n v="17.52"/>
    <n v="36.320000000000007"/>
    <n v="35.5"/>
    <x v="131"/>
    <n v="0.82000000000000739"/>
    <n v="2"/>
    <s v="OK"/>
    <s v="SRIKANT"/>
    <x v="5"/>
    <m/>
  </r>
  <r>
    <n v="364"/>
    <s v="45519OD04Q41262"/>
    <x v="127"/>
    <x v="2879"/>
    <n v="312215"/>
    <n v="8797"/>
    <x v="0"/>
    <n v="57.98"/>
    <n v="17.600000000000001"/>
    <n v="40.379999999999995"/>
    <n v="39.6"/>
    <x v="130"/>
    <n v="0.77999999999999403"/>
    <n v="2"/>
    <s v="OK"/>
    <s v="SRIKANT"/>
    <x v="6"/>
    <m/>
  </r>
  <r>
    <n v="365"/>
    <s v="45519OD34S61392"/>
    <x v="127"/>
    <x v="2880"/>
    <n v="312215"/>
    <n v="8799"/>
    <x v="16"/>
    <n v="55.5"/>
    <n v="17.62"/>
    <n v="37.879999999999995"/>
    <n v="37.26"/>
    <x v="131"/>
    <n v="0.61999999999999744"/>
    <n v="2"/>
    <s v="OK"/>
    <s v="SRIKANT"/>
    <x v="8"/>
    <m/>
  </r>
  <r>
    <n v="366"/>
    <s v="45519OD04Q41782"/>
    <x v="127"/>
    <x v="2881"/>
    <n v="312215"/>
    <n v="8798"/>
    <x v="7"/>
    <n v="55.56"/>
    <n v="17.38"/>
    <n v="38.180000000000007"/>
    <n v="37.58"/>
    <x v="131"/>
    <n v="0.60000000000000853"/>
    <n v="2"/>
    <s v="OK"/>
    <s v="SRIKANT"/>
    <x v="33"/>
    <m/>
  </r>
  <r>
    <n v="367"/>
    <s v="45519OD34S61372"/>
    <x v="127"/>
    <x v="2882"/>
    <n v="312215"/>
    <n v="8801"/>
    <x v="9"/>
    <n v="56.62"/>
    <n v="17.7"/>
    <n v="38.92"/>
    <n v="38.119999999999997"/>
    <x v="131"/>
    <n v="0.80000000000000426"/>
    <n v="2"/>
    <s v="OK"/>
    <s v="SRIKANT"/>
    <x v="3"/>
    <m/>
  </r>
  <r>
    <n v="368"/>
    <s v="45520OD34S26151"/>
    <x v="128"/>
    <x v="2883"/>
    <n v="312215"/>
    <n v="8838"/>
    <x v="11"/>
    <n v="54.62"/>
    <n v="17.32"/>
    <n v="37.299999999999997"/>
    <n v="36.72"/>
    <x v="131"/>
    <n v="0.57999999999999829"/>
    <n v="1"/>
    <s v="OK"/>
    <s v="SRIKANT"/>
    <x v="2"/>
    <m/>
  </r>
  <r>
    <n v="369"/>
    <s v="45520OD34S65081"/>
    <x v="128"/>
    <x v="2884"/>
    <n v="312215"/>
    <n v="8839"/>
    <x v="20"/>
    <n v="57.58"/>
    <n v="17.62"/>
    <n v="39.959999999999994"/>
    <n v="38.119999999999997"/>
    <x v="131"/>
    <n v="1.8399999999999963"/>
    <n v="1"/>
    <s v="OK"/>
    <s v="SRIKANT"/>
    <x v="5"/>
    <m/>
  </r>
  <r>
    <n v="370"/>
    <s v="45520OD34S61371"/>
    <x v="128"/>
    <x v="2885"/>
    <n v="312215"/>
    <n v="8841"/>
    <x v="9"/>
    <n v="54.98"/>
    <n v="17.66"/>
    <n v="37.319999999999993"/>
    <n v="36.5"/>
    <x v="131"/>
    <n v="0.81999999999999318"/>
    <n v="1"/>
    <s v="OK"/>
    <s v="SRIKANT"/>
    <x v="3"/>
    <m/>
  </r>
  <r>
    <n v="371"/>
    <s v="45520OD04Q41731"/>
    <x v="128"/>
    <x v="2886"/>
    <n v="312215"/>
    <n v="8842"/>
    <x v="17"/>
    <n v="33.700000000000003"/>
    <n v="10.46"/>
    <n v="23.240000000000002"/>
    <n v="22.56"/>
    <x v="131"/>
    <n v="0.68000000000000327"/>
    <n v="1"/>
    <s v="OK"/>
    <s v="SRIKANT"/>
    <x v="40"/>
    <m/>
  </r>
  <r>
    <n v="372"/>
    <s v="45520OD34S61271"/>
    <x v="128"/>
    <x v="2887"/>
    <n v="312215"/>
    <n v="8856"/>
    <x v="21"/>
    <n v="57.68"/>
    <n v="17.72"/>
    <n v="39.96"/>
    <n v="39.14"/>
    <x v="131"/>
    <n v="0.82000000000000028"/>
    <n v="1"/>
    <s v="OK"/>
    <s v="SRIKANT"/>
    <x v="11"/>
    <m/>
  </r>
  <r>
    <n v="373"/>
    <s v="45520OD04Q41181"/>
    <x v="128"/>
    <x v="2888"/>
    <n v="312215"/>
    <n v="8854"/>
    <x v="8"/>
    <n v="54.9"/>
    <n v="17.2"/>
    <n v="37.700000000000003"/>
    <n v="37.28"/>
    <x v="131"/>
    <n v="0.42000000000000171"/>
    <n v="1"/>
    <s v="OK"/>
    <s v="SRIKANT"/>
    <x v="45"/>
    <m/>
  </r>
  <r>
    <n v="374"/>
    <s v="45520OD34S61391"/>
    <x v="128"/>
    <x v="2889"/>
    <n v="312215"/>
    <n v="8859"/>
    <x v="16"/>
    <n v="57.88"/>
    <n v="17.68"/>
    <n v="40.200000000000003"/>
    <n v="39.159999999999997"/>
    <x v="131"/>
    <n v="1.0400000000000063"/>
    <n v="1"/>
    <s v="OK"/>
    <s v="SRIKANT"/>
    <x v="13"/>
    <m/>
  </r>
  <r>
    <n v="375"/>
    <s v="45520OD34S26271"/>
    <x v="128"/>
    <x v="2890"/>
    <n v="312215"/>
    <n v="8858"/>
    <x v="18"/>
    <n v="53.84"/>
    <n v="17.66"/>
    <n v="36.180000000000007"/>
    <n v="35.6"/>
    <x v="131"/>
    <n v="0.5800000000000054"/>
    <n v="1"/>
    <s v="OK"/>
    <s v="SRIKANT"/>
    <x v="43"/>
    <m/>
  </r>
  <r>
    <n v="376"/>
    <s v="45520OD34S61521"/>
    <x v="128"/>
    <x v="2891"/>
    <n v="312215"/>
    <n v="8862"/>
    <x v="3"/>
    <n v="54.42"/>
    <n v="17.3"/>
    <n v="37.120000000000005"/>
    <n v="36.799999999999997"/>
    <x v="131"/>
    <n v="0.32000000000000739"/>
    <n v="1"/>
    <s v="OK"/>
    <s v="SRIKANT"/>
    <x v="0"/>
    <m/>
  </r>
  <r>
    <n v="377"/>
    <s v="45520OD04Q67611"/>
    <x v="128"/>
    <x v="2892"/>
    <n v="312215"/>
    <n v="8892"/>
    <x v="10"/>
    <n v="54.2"/>
    <n v="17.98"/>
    <n v="36.22"/>
    <n v="35.28"/>
    <x v="131"/>
    <n v="0.93999999999999773"/>
    <n v="1"/>
    <s v="OK"/>
    <s v="SRIKANT"/>
    <x v="44"/>
    <m/>
  </r>
  <r>
    <n v="378"/>
    <s v="45520OD04Q41231"/>
    <x v="128"/>
    <x v="2893"/>
    <n v="312215"/>
    <n v="8891"/>
    <x v="6"/>
    <n v="55.34"/>
    <n v="17.5"/>
    <n v="37.840000000000003"/>
    <n v="37.380000000000003"/>
    <x v="131"/>
    <n v="0.46000000000000085"/>
    <n v="1"/>
    <s v="OK"/>
    <s v="SRIKANT"/>
    <x v="1"/>
    <m/>
  </r>
  <r>
    <n v="379"/>
    <s v="45520OD04Q41701"/>
    <x v="128"/>
    <x v="2894"/>
    <n v="312215"/>
    <n v="8889"/>
    <x v="13"/>
    <n v="34.880000000000003"/>
    <n v="10.36"/>
    <n v="24.520000000000003"/>
    <n v="23.92"/>
    <x v="131"/>
    <n v="0.60000000000000142"/>
    <n v="1"/>
    <s v="OK"/>
    <s v="SRIKANT"/>
    <x v="22"/>
    <m/>
  </r>
  <r>
    <n v="380"/>
    <s v="45520OD04Q41281"/>
    <x v="128"/>
    <x v="2895"/>
    <n v="312215"/>
    <n v="8898"/>
    <x v="15"/>
    <n v="33.659999999999997"/>
    <n v="10.42"/>
    <n v="23.239999999999995"/>
    <n v="22.72"/>
    <x v="132"/>
    <n v="0.51999999999999602"/>
    <n v="1"/>
    <s v="OK"/>
    <s v="SRIKANT"/>
    <x v="24"/>
    <m/>
  </r>
  <r>
    <n v="381"/>
    <s v="45520OD04Q41781"/>
    <x v="128"/>
    <x v="2896"/>
    <n v="312215"/>
    <n v="8899"/>
    <x v="7"/>
    <n v="57.52"/>
    <n v="17.38"/>
    <n v="40.14"/>
    <n v="39.159999999999997"/>
    <x v="131"/>
    <n v="0.98000000000000398"/>
    <n v="1"/>
    <s v="OK"/>
    <s v="SRIKANT"/>
    <x v="18"/>
    <m/>
  </r>
  <r>
    <n v="382"/>
    <s v="45520OD04Q41261"/>
    <x v="128"/>
    <x v="2897"/>
    <n v="312215"/>
    <n v="8900"/>
    <x v="0"/>
    <n v="54.74"/>
    <n v="17.64"/>
    <n v="37.1"/>
    <n v="36.619999999999997"/>
    <x v="131"/>
    <n v="0.48000000000000398"/>
    <n v="1"/>
    <s v="OK"/>
    <s v="SRIKANT"/>
    <x v="6"/>
    <m/>
  </r>
  <r>
    <n v="383"/>
    <s v="45520OD34S26152"/>
    <x v="128"/>
    <x v="2898"/>
    <n v="312215"/>
    <n v="8909"/>
    <x v="11"/>
    <n v="55"/>
    <n v="17.260000000000002"/>
    <n v="37.739999999999995"/>
    <n v="37.14"/>
    <x v="131"/>
    <n v="0.59999999999999432"/>
    <n v="2"/>
    <s v="OK"/>
    <s v="SRIKANT"/>
    <x v="2"/>
    <m/>
  </r>
  <r>
    <n v="384"/>
    <s v="45520OD34S61272"/>
    <x v="128"/>
    <x v="2899"/>
    <n v="312215"/>
    <n v="8911"/>
    <x v="21"/>
    <n v="54.18"/>
    <n v="17.600000000000001"/>
    <n v="36.58"/>
    <n v="36.06"/>
    <x v="131"/>
    <n v="0.51999999999999602"/>
    <n v="2"/>
    <s v="OK"/>
    <s v="SRIKANT"/>
    <x v="11"/>
    <m/>
  </r>
  <r>
    <n v="385"/>
    <s v="45520OD04Q41732"/>
    <x v="128"/>
    <x v="2900"/>
    <n v="312215"/>
    <n v="8913"/>
    <x v="17"/>
    <n v="36.6"/>
    <n v="10.34"/>
    <n v="26.26"/>
    <n v="25.68"/>
    <x v="131"/>
    <n v="0.58000000000000185"/>
    <n v="2"/>
    <s v="OK"/>
    <s v="SRIKANT"/>
    <x v="40"/>
    <m/>
  </r>
  <r>
    <n v="386"/>
    <s v="45520OD34S61372"/>
    <x v="128"/>
    <x v="2901"/>
    <n v="312215"/>
    <n v="8912"/>
    <x v="9"/>
    <n v="54.76"/>
    <n v="17.600000000000001"/>
    <n v="37.159999999999997"/>
    <n v="36.28"/>
    <x v="131"/>
    <n v="0.87999999999999545"/>
    <n v="2"/>
    <s v="OK"/>
    <s v="SRIKANT"/>
    <x v="3"/>
    <m/>
  </r>
  <r>
    <n v="387"/>
    <s v="45520OD34S26272"/>
    <x v="128"/>
    <x v="2902"/>
    <n v="312215"/>
    <n v="8920"/>
    <x v="18"/>
    <n v="53.56"/>
    <n v="17.579999999999998"/>
    <n v="35.980000000000004"/>
    <n v="35.380000000000003"/>
    <x v="132"/>
    <n v="0.60000000000000142"/>
    <n v="2"/>
    <s v="OK"/>
    <s v="SRIKANT"/>
    <x v="43"/>
    <m/>
  </r>
  <r>
    <n v="388"/>
    <s v="45520OD34S61392"/>
    <x v="128"/>
    <x v="2903"/>
    <n v="312215"/>
    <n v="8922"/>
    <x v="16"/>
    <n v="54.7"/>
    <n v="17.64"/>
    <n v="37.06"/>
    <n v="36.46"/>
    <x v="131"/>
    <n v="0.60000000000000142"/>
    <n v="2"/>
    <s v="OK"/>
    <s v="SRIKANT"/>
    <x v="24"/>
    <m/>
  </r>
  <r>
    <n v="389"/>
    <s v="45520OD04Q41232"/>
    <x v="128"/>
    <x v="2904"/>
    <n v="312215"/>
    <n v="8926"/>
    <x v="6"/>
    <n v="54.42"/>
    <n v="17.46"/>
    <n v="36.96"/>
    <n v="36.18"/>
    <x v="132"/>
    <n v="0.78000000000000114"/>
    <n v="2"/>
    <s v="OK"/>
    <s v="SRIKANT"/>
    <x v="1"/>
    <m/>
  </r>
  <r>
    <n v="390"/>
    <s v="45520OD34S65082"/>
    <x v="128"/>
    <x v="2905"/>
    <n v="312215"/>
    <n v="8925"/>
    <x v="20"/>
    <n v="54.18"/>
    <n v="17.559999999999999"/>
    <n v="36.620000000000005"/>
    <n v="36.08"/>
    <x v="132"/>
    <n v="0.54000000000000625"/>
    <n v="2"/>
    <s v="OK"/>
    <s v="SRIKANT"/>
    <x v="5"/>
    <m/>
  </r>
  <r>
    <n v="391"/>
    <s v="45520OD34S61522"/>
    <x v="128"/>
    <x v="2906"/>
    <n v="312215"/>
    <n v="8928"/>
    <x v="3"/>
    <n v="53.62"/>
    <n v="17.2"/>
    <n v="36.42"/>
    <n v="35.619999999999997"/>
    <x v="132"/>
    <n v="0.80000000000000426"/>
    <n v="2"/>
    <s v="OK"/>
    <s v="SRIKANT"/>
    <x v="0"/>
    <m/>
  </r>
  <r>
    <n v="392"/>
    <s v="45520OD04Q67612"/>
    <x v="128"/>
    <x v="2907"/>
    <n v="312215"/>
    <n v="8929"/>
    <x v="10"/>
    <n v="54.4"/>
    <n v="17.899999999999999"/>
    <n v="36.5"/>
    <n v="35.92"/>
    <x v="132"/>
    <n v="0.57999999999999829"/>
    <n v="2"/>
    <s v="OK"/>
    <s v="SRIKANT"/>
    <x v="44"/>
    <m/>
  </r>
  <r>
    <n v="393"/>
    <s v="45521OD04Q67611"/>
    <x v="129"/>
    <x v="2908"/>
    <n v="312215"/>
    <n v="8949"/>
    <x v="10"/>
    <n v="54.08"/>
    <n v="17.899999999999999"/>
    <n v="36.18"/>
    <n v="35.68"/>
    <x v="132"/>
    <n v="0.5"/>
    <n v="1"/>
    <s v="OK"/>
    <s v="SRIKANT"/>
    <x v="44"/>
    <m/>
  </r>
  <r>
    <n v="394"/>
    <s v="45521OD04Q41231"/>
    <x v="129"/>
    <x v="2909"/>
    <n v="312215"/>
    <n v="8946"/>
    <x v="6"/>
    <n v="55.5"/>
    <n v="17.420000000000002"/>
    <n v="38.08"/>
    <n v="37.42"/>
    <x v="132"/>
    <n v="0.65999999999999659"/>
    <n v="1"/>
    <s v="OK"/>
    <s v="SRIKANT"/>
    <x v="1"/>
    <m/>
  </r>
  <r>
    <n v="395"/>
    <s v="45521OD34S61521"/>
    <x v="129"/>
    <x v="2910"/>
    <n v="312215"/>
    <n v="8947"/>
    <x v="3"/>
    <n v="56.82"/>
    <n v="17.239999999999998"/>
    <n v="39.58"/>
    <n v="39.06"/>
    <x v="132"/>
    <n v="0.51999999999999602"/>
    <n v="1"/>
    <s v="OK"/>
    <s v="SRIKANT"/>
    <x v="0"/>
    <m/>
  </r>
  <r>
    <n v="396"/>
    <s v="45521OD34S65081"/>
    <x v="129"/>
    <x v="2911"/>
    <n v="312215"/>
    <n v="8950"/>
    <x v="20"/>
    <n v="57.26"/>
    <n v="17.48"/>
    <n v="39.78"/>
    <n v="39.26"/>
    <x v="132"/>
    <n v="0.52000000000000313"/>
    <n v="1"/>
    <s v="OK"/>
    <s v="SRIKANT"/>
    <x v="5"/>
    <m/>
  </r>
  <r>
    <n v="397"/>
    <s v="45521OD34S26151"/>
    <x v="129"/>
    <x v="2912"/>
    <n v="312215"/>
    <n v="8933"/>
    <x v="11"/>
    <n v="55.42"/>
    <n v="17.239999999999998"/>
    <n v="38.180000000000007"/>
    <n v="37.56"/>
    <x v="132"/>
    <n v="0.62000000000000455"/>
    <n v="1"/>
    <s v="OK"/>
    <s v="SRIKANT"/>
    <x v="2"/>
    <n v="216"/>
  </r>
  <r>
    <n v="398"/>
    <s v="45521OD04Q41281"/>
    <x v="129"/>
    <x v="2913"/>
    <n v="312215"/>
    <n v="8954"/>
    <x v="15"/>
    <n v="34.840000000000003"/>
    <n v="10.42"/>
    <n v="24.42"/>
    <n v="24.26"/>
    <x v="132"/>
    <n v="0.16000000000000014"/>
    <n v="1"/>
    <s v="OK"/>
    <s v="SRIKANT"/>
    <x v="4"/>
    <n v="237"/>
  </r>
  <r>
    <n v="399"/>
    <s v="45521OD04Q41261"/>
    <x v="129"/>
    <x v="2914"/>
    <n v="312215"/>
    <n v="8956"/>
    <x v="0"/>
    <n v="52.94"/>
    <n v="17.64"/>
    <n v="35.299999999999997"/>
    <n v="34.96"/>
    <x v="132"/>
    <n v="0.33999999999999631"/>
    <n v="1"/>
    <s v="OK"/>
    <s v="SRIKANT"/>
    <x v="6"/>
    <m/>
  </r>
  <r>
    <n v="400"/>
    <s v="45521OD34S61391"/>
    <x v="129"/>
    <x v="2915"/>
    <n v="312215"/>
    <n v="8957"/>
    <x v="16"/>
    <n v="51.98"/>
    <n v="17.54"/>
    <n v="34.44"/>
    <n v="34.119999999999997"/>
    <x v="132"/>
    <n v="0.32000000000000028"/>
    <n v="1"/>
    <s v="OK"/>
    <s v="SRIKANT"/>
    <x v="13"/>
    <m/>
  </r>
  <r>
    <n v="401"/>
    <s v="45521OD04Q41781"/>
    <x v="129"/>
    <x v="2916"/>
    <n v="312215"/>
    <n v="8960"/>
    <x v="7"/>
    <n v="52.98"/>
    <n v="17.34"/>
    <n v="35.64"/>
    <n v="35.24"/>
    <x v="132"/>
    <n v="0.39999999999999858"/>
    <n v="1"/>
    <s v="OK"/>
    <s v="SRIKANT"/>
    <x v="7"/>
    <m/>
  </r>
  <r>
    <n v="402"/>
    <s v="45521OD04Q41701"/>
    <x v="129"/>
    <x v="2917"/>
    <n v="312215"/>
    <n v="8962"/>
    <x v="13"/>
    <n v="33.520000000000003"/>
    <n v="10.3"/>
    <n v="23.220000000000002"/>
    <n v="23.22"/>
    <x v="132"/>
    <n v="0"/>
    <n v="1"/>
    <s v="OK"/>
    <s v="SRIKANT"/>
    <x v="24"/>
    <m/>
  </r>
  <r>
    <n v="403"/>
    <s v="45521OD04Q41181"/>
    <x v="129"/>
    <x v="2918"/>
    <n v="312215"/>
    <n v="8964"/>
    <x v="8"/>
    <n v="56.22"/>
    <n v="17.12"/>
    <n v="39.099999999999994"/>
    <n v="38.659999999999997"/>
    <x v="132"/>
    <n v="0.43999999999999773"/>
    <n v="1"/>
    <s v="OK"/>
    <s v="SRIKANT"/>
    <x v="45"/>
    <m/>
  </r>
  <r>
    <n v="404"/>
    <s v="45521OD34S61271"/>
    <x v="129"/>
    <x v="2919"/>
    <n v="312215"/>
    <n v="8965"/>
    <x v="21"/>
    <n v="54.38"/>
    <n v="17.600000000000001"/>
    <n v="36.78"/>
    <n v="36.380000000000003"/>
    <x v="132"/>
    <n v="0.39999999999999858"/>
    <n v="1"/>
    <s v="OK"/>
    <s v="SRIKANT"/>
    <x v="11"/>
    <n v="226"/>
  </r>
  <r>
    <n v="405"/>
    <s v="45521OD04Q41731"/>
    <x v="129"/>
    <x v="2920"/>
    <n v="312215"/>
    <n v="8967"/>
    <x v="17"/>
    <n v="34.200000000000003"/>
    <n v="10.34"/>
    <n v="23.860000000000003"/>
    <n v="23.4"/>
    <x v="132"/>
    <n v="0.46000000000000441"/>
    <n v="1"/>
    <s v="OK"/>
    <s v="SRIKANT"/>
    <x v="40"/>
    <m/>
  </r>
  <r>
    <n v="406"/>
    <s v="45521OD34S26661"/>
    <x v="129"/>
    <x v="2921"/>
    <n v="312215"/>
    <n v="8969"/>
    <x v="14"/>
    <n v="55"/>
    <n v="17.7"/>
    <n v="37.299999999999997"/>
    <n v="36.28"/>
    <x v="132"/>
    <n v="1.019999999999996"/>
    <n v="1"/>
    <s v="OK"/>
    <s v="SRIKANT"/>
    <x v="41"/>
    <m/>
  </r>
  <r>
    <n v="407"/>
    <s v="45521OD34S61371"/>
    <x v="129"/>
    <x v="2922"/>
    <n v="312215"/>
    <n v="8975"/>
    <x v="9"/>
    <n v="55.66"/>
    <n v="17.559999999999999"/>
    <n v="38.099999999999994"/>
    <n v="37.68"/>
    <x v="132"/>
    <n v="0.4199999999999946"/>
    <n v="1"/>
    <s v="OK"/>
    <s v="SRIKANT"/>
    <x v="16"/>
    <m/>
  </r>
  <r>
    <n v="408"/>
    <s v="45521OD34S26271"/>
    <x v="129"/>
    <x v="2923"/>
    <n v="312215"/>
    <n v="8979"/>
    <x v="18"/>
    <n v="55.72"/>
    <n v="17.12"/>
    <n v="38.599999999999994"/>
    <n v="38.6"/>
    <x v="132"/>
    <n v="0"/>
    <n v="1"/>
    <s v="OK"/>
    <s v="SRIKANT"/>
    <x v="23"/>
    <m/>
  </r>
  <r>
    <n v="409"/>
    <s v="45521OD04Q41232"/>
    <x v="129"/>
    <x v="2924"/>
    <n v="312215"/>
    <n v="9000"/>
    <x v="6"/>
    <n v="54.56"/>
    <n v="17.399999999999999"/>
    <n v="37.160000000000004"/>
    <n v="36.36"/>
    <x v="133"/>
    <n v="0.80000000000000426"/>
    <n v="2"/>
    <s v="OK"/>
    <s v="SRIKANT"/>
    <x v="1"/>
    <m/>
  </r>
  <r>
    <n v="410"/>
    <s v="45521OD04Q67612"/>
    <x v="129"/>
    <x v="2925"/>
    <n v="312215"/>
    <n v="9001"/>
    <x v="10"/>
    <n v="54.52"/>
    <n v="17.84"/>
    <n v="36.680000000000007"/>
    <n v="35.68"/>
    <x v="133"/>
    <n v="1.0000000000000071"/>
    <n v="2"/>
    <s v="OK"/>
    <s v="SRIKANT"/>
    <x v="44"/>
    <m/>
  </r>
  <r>
    <n v="411"/>
    <s v="45521OD04Q41262"/>
    <x v="129"/>
    <x v="2926"/>
    <n v="312215"/>
    <n v="9004"/>
    <x v="0"/>
    <n v="55.84"/>
    <n v="17.72"/>
    <n v="38.120000000000005"/>
    <n v="37.68"/>
    <x v="133"/>
    <n v="0.44000000000000483"/>
    <n v="2"/>
    <s v="OK"/>
    <s v="SRIKANT"/>
    <x v="6"/>
    <m/>
  </r>
  <r>
    <n v="412"/>
    <s v="45521OD34S61392"/>
    <x v="129"/>
    <x v="2927"/>
    <n v="312215"/>
    <n v="9005"/>
    <x v="16"/>
    <n v="51.98"/>
    <n v="17.64"/>
    <n v="34.339999999999996"/>
    <n v="33.700000000000003"/>
    <x v="133"/>
    <n v="0.63999999999999346"/>
    <n v="2"/>
    <s v="OK"/>
    <s v="SRIKANT"/>
    <x v="13"/>
    <m/>
  </r>
  <r>
    <n v="413"/>
    <s v="45521OD34S26152"/>
    <x v="129"/>
    <x v="2928"/>
    <n v="312215"/>
    <n v="9008"/>
    <x v="11"/>
    <n v="53.84"/>
    <n v="17.54"/>
    <n v="36.300000000000004"/>
    <n v="35.68"/>
    <x v="133"/>
    <n v="0.62000000000000455"/>
    <n v="2"/>
    <s v="OK"/>
    <s v="SRIKANT"/>
    <x v="2"/>
    <m/>
  </r>
  <r>
    <n v="414"/>
    <s v="45521OD34S61272"/>
    <x v="129"/>
    <x v="2929"/>
    <n v="312215"/>
    <n v="9006"/>
    <x v="21"/>
    <n v="55.12"/>
    <n v="17.84"/>
    <n v="37.28"/>
    <n v="36.64"/>
    <x v="133"/>
    <n v="0.64000000000000057"/>
    <n v="2"/>
    <s v="OK"/>
    <s v="SRIKANT"/>
    <x v="11"/>
    <m/>
  </r>
  <r>
    <n v="415"/>
    <s v="45521OD34S61522"/>
    <x v="129"/>
    <x v="2930"/>
    <n v="312215"/>
    <n v="9003"/>
    <x v="3"/>
    <n v="53.74"/>
    <n v="17.260000000000002"/>
    <n v="36.480000000000004"/>
    <n v="35.72"/>
    <x v="133"/>
    <n v="0.76000000000000512"/>
    <n v="2"/>
    <s v="OK"/>
    <s v="SRIKANT"/>
    <x v="0"/>
    <m/>
  </r>
  <r>
    <n v="416"/>
    <s v="45521OD04Q41782"/>
    <x v="129"/>
    <x v="2931"/>
    <n v="312215"/>
    <n v="9009"/>
    <x v="7"/>
    <n v="54.92"/>
    <n v="17.48"/>
    <n v="37.44"/>
    <n v="36.619999999999997"/>
    <x v="133"/>
    <n v="0.82000000000000028"/>
    <n v="2"/>
    <s v="OK"/>
    <s v="SRIKANT"/>
    <x v="7"/>
    <m/>
  </r>
  <r>
    <n v="417"/>
    <s v="45522OD34S26151"/>
    <x v="130"/>
    <x v="2932"/>
    <n v="312215"/>
    <n v="9026"/>
    <x v="11"/>
    <n v="52.18"/>
    <n v="17.48"/>
    <n v="34.700000000000003"/>
    <n v="34.24"/>
    <x v="133"/>
    <n v="0.46000000000000085"/>
    <n v="1"/>
    <s v="OK"/>
    <s v="SRIKANT"/>
    <x v="2"/>
    <m/>
  </r>
  <r>
    <n v="418"/>
    <s v="45522OD34S65081"/>
    <x v="130"/>
    <x v="2933"/>
    <n v="312215"/>
    <n v="9047"/>
    <x v="20"/>
    <n v="55.84"/>
    <n v="17.54"/>
    <n v="38.300000000000004"/>
    <n v="37.78"/>
    <x v="133"/>
    <n v="0.52000000000000313"/>
    <n v="1"/>
    <s v="OK"/>
    <s v="SRIKANT"/>
    <x v="5"/>
    <m/>
  </r>
  <r>
    <n v="419"/>
    <s v="45522OD04Q41231"/>
    <x v="130"/>
    <x v="2934"/>
    <n v="312215"/>
    <n v="9045"/>
    <x v="6"/>
    <n v="54.18"/>
    <n v="17.48"/>
    <n v="36.700000000000003"/>
    <n v="36.28"/>
    <x v="133"/>
    <n v="0.42000000000000171"/>
    <n v="1"/>
    <s v="OK"/>
    <s v="SRIKANT"/>
    <x v="1"/>
    <m/>
  </r>
  <r>
    <n v="420"/>
    <s v="45522OD04Q67611"/>
    <x v="130"/>
    <x v="2935"/>
    <n v="312215"/>
    <n v="9049"/>
    <x v="10"/>
    <n v="53.7"/>
    <n v="17.940000000000001"/>
    <n v="35.760000000000005"/>
    <n v="35.22"/>
    <x v="133"/>
    <n v="0.54000000000000625"/>
    <n v="1"/>
    <s v="OK"/>
    <s v="SRIKANT"/>
    <x v="44"/>
    <m/>
  </r>
  <r>
    <n v="421"/>
    <s v="45522OD34S61521"/>
    <x v="130"/>
    <x v="2936"/>
    <n v="312215"/>
    <n v="9055"/>
    <x v="3"/>
    <n v="52.5"/>
    <n v="17.239999999999998"/>
    <n v="35.260000000000005"/>
    <n v="34.840000000000003"/>
    <x v="133"/>
    <n v="0.42000000000000171"/>
    <n v="1"/>
    <s v="OK"/>
    <s v="SRIKANT"/>
    <x v="0"/>
    <n v="303"/>
  </r>
  <r>
    <n v="422"/>
    <s v="45522OD04Q67881"/>
    <x v="130"/>
    <x v="2937"/>
    <n v="312215"/>
    <n v="9070"/>
    <x v="5"/>
    <n v="54.52"/>
    <n v="17.86"/>
    <n v="36.660000000000004"/>
    <n v="36.06"/>
    <x v="133"/>
    <n v="0.60000000000000142"/>
    <n v="1"/>
    <s v="OK"/>
    <s v="SRIKANT"/>
    <x v="24"/>
    <m/>
  </r>
  <r>
    <n v="423"/>
    <s v="45523OD34S61271"/>
    <x v="131"/>
    <x v="2938"/>
    <n v="312215"/>
    <n v="9156"/>
    <x v="21"/>
    <n v="57.12"/>
    <n v="17.84"/>
    <n v="39.28"/>
    <n v="37.94"/>
    <x v="134"/>
    <n v="1.3400000000000034"/>
    <n v="1"/>
    <s v="OK"/>
    <s v="SRIKANT"/>
    <x v="11"/>
    <m/>
  </r>
  <r>
    <n v="424"/>
    <s v="45523OD34S61391"/>
    <x v="131"/>
    <x v="2939"/>
    <n v="312215"/>
    <n v="9161"/>
    <x v="16"/>
    <n v="55.56"/>
    <n v="17.600000000000001"/>
    <n v="37.96"/>
    <n v="37.04"/>
    <x v="134"/>
    <n v="0.92000000000000171"/>
    <n v="1"/>
    <s v="OK"/>
    <s v="SRIKANT"/>
    <x v="13"/>
    <m/>
  </r>
  <r>
    <n v="425"/>
    <s v="45523OD34S61371"/>
    <x v="131"/>
    <x v="2940"/>
    <n v="312215"/>
    <n v="9155"/>
    <x v="9"/>
    <n v="56.3"/>
    <n v="17.66"/>
    <n v="38.64"/>
    <n v="37.36"/>
    <x v="134"/>
    <n v="1.2800000000000011"/>
    <n v="1"/>
    <s v="OK"/>
    <s v="SRIKANT"/>
    <x v="40"/>
    <n v="240"/>
  </r>
  <r>
    <n v="426"/>
    <s v="45523OD34S26661"/>
    <x v="131"/>
    <x v="2941"/>
    <n v="312215"/>
    <n v="9167"/>
    <x v="14"/>
    <n v="53.42"/>
    <n v="17.739999999999998"/>
    <n v="35.680000000000007"/>
    <n v="34.56"/>
    <x v="134"/>
    <n v="1.1200000000000045"/>
    <n v="1"/>
    <s v="OK"/>
    <s v="SRIKANT"/>
    <x v="41"/>
    <m/>
  </r>
  <r>
    <n v="427"/>
    <s v="45523OD04Q67881"/>
    <x v="131"/>
    <x v="2942"/>
    <n v="312215"/>
    <n v="9179"/>
    <x v="5"/>
    <n v="55.96"/>
    <n v="17.88"/>
    <n v="38.08"/>
    <n v="37.14"/>
    <x v="134"/>
    <n v="0.93999999999999773"/>
    <n v="1"/>
    <s v="OK"/>
    <s v="SRIKANT"/>
    <x v="45"/>
    <m/>
  </r>
  <r>
    <n v="428"/>
    <s v="45523OD04Q41181"/>
    <x v="131"/>
    <x v="2943"/>
    <n v="312215"/>
    <n v="9200"/>
    <x v="8"/>
    <n v="50.42"/>
    <n v="17.18"/>
    <n v="33.24"/>
    <n v="32.799999999999997"/>
    <x v="134"/>
    <n v="0.44000000000000483"/>
    <n v="1"/>
    <s v="OK"/>
    <s v="SRIKANT"/>
    <x v="6"/>
    <m/>
  </r>
  <r>
    <n v="429"/>
    <s v="45524OD34S61521"/>
    <x v="132"/>
    <x v="2944"/>
    <n v="312215"/>
    <n v="4254"/>
    <x v="3"/>
    <n v="53.56"/>
    <n v="17.22"/>
    <n v="36.340000000000003"/>
    <n v="35.6"/>
    <x v="135"/>
    <n v="0.74000000000000199"/>
    <n v="1"/>
    <s v="OK"/>
    <s v="SRIKANT"/>
    <x v="0"/>
    <m/>
  </r>
  <r>
    <n v="430"/>
    <s v="45524OD04Q41231"/>
    <x v="132"/>
    <x v="2945"/>
    <n v="312215"/>
    <n v="4255"/>
    <x v="6"/>
    <n v="52.02"/>
    <n v="17.440000000000001"/>
    <n v="34.58"/>
    <n v="34"/>
    <x v="135"/>
    <n v="0.57999999999999829"/>
    <n v="1"/>
    <s v="OK"/>
    <s v="SRIKANT"/>
    <x v="1"/>
    <m/>
  </r>
  <r>
    <n v="431"/>
    <s v="45524OD04Q67611"/>
    <x v="132"/>
    <x v="2946"/>
    <n v="312215"/>
    <n v="9253"/>
    <x v="10"/>
    <n v="55.5"/>
    <n v="17.920000000000002"/>
    <n v="37.58"/>
    <n v="36.840000000000003"/>
    <x v="135"/>
    <n v="0.73999999999999488"/>
    <n v="1"/>
    <s v="OK"/>
    <s v="SRIKANT"/>
    <x v="44"/>
    <m/>
  </r>
  <r>
    <n v="432"/>
    <s v="45524OD34S65081"/>
    <x v="132"/>
    <x v="2947"/>
    <n v="312215"/>
    <n v="9256"/>
    <x v="20"/>
    <n v="50.22"/>
    <n v="17.579999999999998"/>
    <n v="32.64"/>
    <n v="31.98"/>
    <x v="135"/>
    <n v="0.66000000000000014"/>
    <n v="1"/>
    <s v="OK"/>
    <s v="SRIKANT"/>
    <x v="5"/>
    <m/>
  </r>
  <r>
    <n v="433"/>
    <s v="45524OD34S61391"/>
    <x v="132"/>
    <x v="2948"/>
    <n v="312215"/>
    <n v="9257"/>
    <x v="16"/>
    <n v="54.88"/>
    <n v="17.64"/>
    <n v="37.24"/>
    <n v="36.840000000000003"/>
    <x v="135"/>
    <n v="0.39999999999999858"/>
    <n v="1"/>
    <s v="OK"/>
    <s v="SRIKANT"/>
    <x v="13"/>
    <n v="240"/>
  </r>
  <r>
    <n v="434"/>
    <s v="45524OD04Q41281"/>
    <x v="132"/>
    <x v="2949"/>
    <n v="312215"/>
    <n v="9265"/>
    <x v="15"/>
    <n v="35.06"/>
    <n v="10.56"/>
    <n v="24.5"/>
    <n v="24.22"/>
    <x v="135"/>
    <n v="0.28000000000000114"/>
    <n v="1"/>
    <s v="OK"/>
    <s v="SRIKANT"/>
    <x v="4"/>
    <m/>
  </r>
  <r>
    <n v="435"/>
    <s v="45524OD04Q67881"/>
    <x v="132"/>
    <x v="2950"/>
    <n v="312215"/>
    <n v="9275"/>
    <x v="5"/>
    <n v="55.06"/>
    <n v="17.88"/>
    <n v="37.180000000000007"/>
    <n v="36.44"/>
    <x v="135"/>
    <n v="0.74000000000000909"/>
    <n v="1"/>
    <s v="OK"/>
    <s v="SRIKANT"/>
    <x v="20"/>
    <m/>
  </r>
  <r>
    <n v="436"/>
    <s v="45524OD04Q41781"/>
    <x v="132"/>
    <x v="2951"/>
    <n v="312215"/>
    <n v="9280"/>
    <x v="7"/>
    <n v="54.7"/>
    <n v="17.399999999999999"/>
    <n v="37.300000000000004"/>
    <n v="36.44"/>
    <x v="135"/>
    <n v="0.86000000000000654"/>
    <n v="1"/>
    <s v="OK"/>
    <s v="SRIKANT"/>
    <x v="7"/>
    <n v="192"/>
  </r>
  <r>
    <n v="437"/>
    <s v="45524OD04Q41261"/>
    <x v="132"/>
    <x v="2952"/>
    <n v="312215"/>
    <n v="9281"/>
    <x v="0"/>
    <n v="54.64"/>
    <n v="17.68"/>
    <n v="36.96"/>
    <n v="36.4"/>
    <x v="135"/>
    <n v="0.56000000000000227"/>
    <n v="1"/>
    <s v="OK"/>
    <s v="SRIKANT"/>
    <x v="16"/>
    <m/>
  </r>
  <r>
    <n v="438"/>
    <s v="45524OD34S26151"/>
    <x v="132"/>
    <x v="2953"/>
    <n v="312215"/>
    <n v="9283"/>
    <x v="11"/>
    <n v="52.06"/>
    <n v="17.48"/>
    <n v="34.58"/>
    <n v="34.06"/>
    <x v="135"/>
    <n v="0.51999999999999602"/>
    <n v="1"/>
    <s v="OK"/>
    <s v="SRIKANT"/>
    <x v="2"/>
    <m/>
  </r>
  <r>
    <n v="439"/>
    <s v="45524OD34S26271"/>
    <x v="132"/>
    <x v="2954"/>
    <n v="312215"/>
    <n v="9285"/>
    <x v="18"/>
    <n v="54.56"/>
    <n v="17.239999999999998"/>
    <n v="37.320000000000007"/>
    <n v="36.76"/>
    <x v="135"/>
    <n v="0.56000000000000938"/>
    <n v="1"/>
    <s v="OK"/>
    <s v="SRIKANT"/>
    <x v="23"/>
    <m/>
  </r>
  <r>
    <n v="440"/>
    <s v="45524OD34S61271"/>
    <x v="132"/>
    <x v="2955"/>
    <n v="312215"/>
    <n v="9287"/>
    <x v="21"/>
    <n v="55.58"/>
    <n v="17.82"/>
    <n v="37.76"/>
    <n v="37.08"/>
    <x v="135"/>
    <n v="0.67999999999999972"/>
    <n v="1"/>
    <s v="OK"/>
    <s v="SRIKANT"/>
    <x v="11"/>
    <m/>
  </r>
  <r>
    <n v="441"/>
    <s v="45524OD34S26661"/>
    <x v="132"/>
    <x v="2956"/>
    <n v="312215"/>
    <n v="9288"/>
    <x v="14"/>
    <n v="53.44"/>
    <n v="17.8"/>
    <n v="35.64"/>
    <n v="34.659999999999997"/>
    <x v="135"/>
    <n v="0.98000000000000398"/>
    <n v="1"/>
    <s v="OK"/>
    <s v="SRIKANT"/>
    <x v="41"/>
    <m/>
  </r>
  <r>
    <n v="442"/>
    <s v="45524OD04Q41181"/>
    <x v="132"/>
    <x v="2957"/>
    <n v="312215"/>
    <n v="9289"/>
    <x v="8"/>
    <n v="54.22"/>
    <n v="17.14"/>
    <n v="37.08"/>
    <n v="36.46"/>
    <x v="135"/>
    <n v="0.61999999999999744"/>
    <n v="1"/>
    <s v="OK"/>
    <s v="SRIKANT"/>
    <x v="45"/>
    <m/>
  </r>
  <r>
    <n v="443"/>
    <s v="45524OD34S61371"/>
    <x v="132"/>
    <x v="2958"/>
    <n v="312215"/>
    <n v="9294"/>
    <x v="9"/>
    <n v="56.48"/>
    <n v="17.899999999999999"/>
    <n v="38.58"/>
    <n v="37.96"/>
    <x v="135"/>
    <n v="0.61999999999999744"/>
    <n v="1"/>
    <s v="OK"/>
    <s v="SRIKANT"/>
    <x v="43"/>
    <m/>
  </r>
  <r>
    <n v="444"/>
    <s v="45524OD04Q41701"/>
    <x v="132"/>
    <x v="2959"/>
    <n v="312215"/>
    <n v="9318"/>
    <x v="13"/>
    <n v="34.74"/>
    <n v="10.3"/>
    <n v="24.44"/>
    <n v="23.9"/>
    <x v="135"/>
    <n v="0.5400000000000027"/>
    <n v="1"/>
    <s v="OK"/>
    <s v="SRIKANT"/>
    <x v="22"/>
    <n v="232"/>
  </r>
  <r>
    <n v="445"/>
    <s v="45524OD34S65082"/>
    <x v="132"/>
    <x v="2960"/>
    <n v="312215"/>
    <n v="9320"/>
    <x v="20"/>
    <n v="53.86"/>
    <n v="17.52"/>
    <n v="36.340000000000003"/>
    <n v="35.479999999999997"/>
    <x v="135"/>
    <n v="0.86000000000000654"/>
    <n v="2"/>
    <s v="OK"/>
    <s v="SRIKANT"/>
    <x v="5"/>
    <n v="172"/>
  </r>
  <r>
    <n v="446"/>
    <s v="45524OD04Q67612"/>
    <x v="132"/>
    <x v="2961"/>
    <n v="312215"/>
    <n v="9322"/>
    <x v="10"/>
    <n v="53.14"/>
    <n v="17.84"/>
    <n v="35.299999999999997"/>
    <n v="34.46"/>
    <x v="135"/>
    <n v="0.83999999999999631"/>
    <n v="2"/>
    <s v="OK"/>
    <s v="SRIKANT"/>
    <x v="44"/>
    <n v="192"/>
  </r>
  <r>
    <n v="447"/>
    <s v="45524OD04Q41282"/>
    <x v="132"/>
    <x v="2962"/>
    <n v="312215"/>
    <n v="9330"/>
    <x v="15"/>
    <n v="36.22"/>
    <n v="10.52"/>
    <n v="25.7"/>
    <n v="24.9"/>
    <x v="135"/>
    <n v="0.80000000000000071"/>
    <n v="2"/>
    <s v="OK"/>
    <s v="SRIKANT"/>
    <x v="4"/>
    <m/>
  </r>
  <r>
    <n v="448"/>
    <s v="45524OD34S61392"/>
    <x v="132"/>
    <x v="2963"/>
    <n v="312215"/>
    <n v="9331"/>
    <x v="16"/>
    <n v="56.08"/>
    <n v="17.739999999999998"/>
    <n v="38.340000000000003"/>
    <n v="37.5"/>
    <x v="135"/>
    <n v="0.84000000000000341"/>
    <n v="2"/>
    <s v="OK"/>
    <s v="SRIKANT"/>
    <x v="13"/>
    <m/>
  </r>
  <r>
    <n v="449"/>
    <s v="45524OD04Q41232"/>
    <x v="132"/>
    <x v="2964"/>
    <n v="312215"/>
    <n v="9326"/>
    <x v="6"/>
    <n v="54.86"/>
    <n v="17.36"/>
    <n v="37.5"/>
    <n v="36.880000000000003"/>
    <x v="135"/>
    <n v="0.61999999999999744"/>
    <n v="2"/>
    <s v="OK"/>
    <s v="SRIKANT"/>
    <x v="1"/>
    <n v="184"/>
  </r>
  <r>
    <n v="450"/>
    <s v="45524OD34S61522"/>
    <x v="132"/>
    <x v="2965"/>
    <n v="312215"/>
    <n v="9327"/>
    <x v="3"/>
    <n v="53.94"/>
    <n v="17.36"/>
    <n v="36.58"/>
    <n v="35.78"/>
    <x v="135"/>
    <n v="0.79999999999999716"/>
    <n v="2"/>
    <s v="OK"/>
    <s v="SRIKANT"/>
    <x v="0"/>
    <m/>
  </r>
  <r>
    <n v="451"/>
    <s v="45524OD04Q41731"/>
    <x v="132"/>
    <x v="2966"/>
    <n v="312215"/>
    <n v="9321"/>
    <x v="17"/>
    <n v="34.32"/>
    <n v="10.32"/>
    <n v="24"/>
    <n v="23.32"/>
    <x v="135"/>
    <n v="0.67999999999999972"/>
    <n v="1"/>
    <s v="OK"/>
    <s v="SRIKANT"/>
    <x v="40"/>
    <m/>
  </r>
  <r>
    <n v="452"/>
    <s v="45524OD04Q41262"/>
    <x v="132"/>
    <x v="2967"/>
    <n v="312215"/>
    <n v="9349"/>
    <x v="0"/>
    <n v="50.84"/>
    <n v="17.600000000000001"/>
    <n v="33.24"/>
    <n v="32.72"/>
    <x v="135"/>
    <n v="0.52000000000000313"/>
    <n v="2"/>
    <s v="OK"/>
    <s v="SRIKANT"/>
    <x v="16"/>
    <m/>
  </r>
  <r>
    <n v="453"/>
    <s v="45524OD34S26152"/>
    <x v="132"/>
    <x v="2968"/>
    <n v="312215"/>
    <n v="9352"/>
    <x v="11"/>
    <n v="52.74"/>
    <n v="17.420000000000002"/>
    <n v="35.32"/>
    <n v="34.58"/>
    <x v="135"/>
    <n v="0.74000000000000199"/>
    <n v="2"/>
    <s v="OK"/>
    <s v="SRIKANT"/>
    <x v="2"/>
    <m/>
  </r>
  <r>
    <n v="454"/>
    <s v="45524OD04Q41782"/>
    <x v="132"/>
    <x v="2969"/>
    <n v="312215"/>
    <n v="9353"/>
    <x v="7"/>
    <n v="53.06"/>
    <n v="17.399999999999999"/>
    <n v="35.660000000000004"/>
    <n v="35.14"/>
    <x v="135"/>
    <n v="0.52000000000000313"/>
    <n v="2"/>
    <s v="OK"/>
    <s v="SRIKANT"/>
    <x v="7"/>
    <m/>
  </r>
  <r>
    <n v="455"/>
    <s v="45524OD34S61272"/>
    <x v="132"/>
    <x v="2970"/>
    <n v="312215"/>
    <n v="9356"/>
    <x v="21"/>
    <n v="53.68"/>
    <n v="17.760000000000002"/>
    <n v="35.92"/>
    <n v="35.200000000000003"/>
    <x v="135"/>
    <n v="0.71999999999999886"/>
    <n v="2"/>
    <s v="OK"/>
    <s v="SRIKANT"/>
    <x v="11"/>
    <m/>
  </r>
  <r>
    <n v="456"/>
    <s v="45524OD34S26272"/>
    <x v="132"/>
    <x v="2971"/>
    <n v="312215"/>
    <n v="9355"/>
    <x v="18"/>
    <n v="55.42"/>
    <n v="17.100000000000001"/>
    <n v="38.32"/>
    <n v="37.74"/>
    <x v="135"/>
    <n v="0.57999999999999829"/>
    <n v="2"/>
    <s v="OK"/>
    <s v="SRIKANT"/>
    <x v="23"/>
    <m/>
  </r>
  <r>
    <n v="457"/>
    <s v="45524OD04Q67882"/>
    <x v="132"/>
    <x v="2972"/>
    <n v="312215"/>
    <n v="9354"/>
    <x v="5"/>
    <n v="53.04"/>
    <n v="17.82"/>
    <n v="35.22"/>
    <n v="34.74"/>
    <x v="135"/>
    <n v="0.47999999999999687"/>
    <n v="2"/>
    <s v="OK"/>
    <s v="SRIKANT"/>
    <x v="20"/>
    <n v="238"/>
  </r>
  <r>
    <n v="458"/>
    <s v="45524OD34S26662"/>
    <x v="132"/>
    <x v="2973"/>
    <n v="312215"/>
    <n v="9357"/>
    <x v="14"/>
    <n v="52.7"/>
    <n v="17.72"/>
    <n v="34.980000000000004"/>
    <n v="34.4"/>
    <x v="135"/>
    <n v="0.5800000000000054"/>
    <n v="2"/>
    <s v="OK"/>
    <s v="SRIKANT"/>
    <x v="41"/>
    <m/>
  </r>
  <r>
    <n v="459"/>
    <s v="45524OD34S61372"/>
    <x v="132"/>
    <x v="2974"/>
    <n v="312215"/>
    <n v="9361"/>
    <x v="9"/>
    <n v="52.96"/>
    <n v="17.899999999999999"/>
    <n v="35.06"/>
    <n v="34.56"/>
    <x v="136"/>
    <n v="0.5"/>
    <n v="2"/>
    <s v="OK"/>
    <s v="SRIKANT"/>
    <x v="43"/>
    <m/>
  </r>
  <r>
    <n v="460"/>
    <s v="45524OD04Q41182"/>
    <x v="132"/>
    <x v="2975"/>
    <n v="312215"/>
    <n v="9360"/>
    <x v="8"/>
    <n v="53.46"/>
    <n v="17.12"/>
    <n v="36.340000000000003"/>
    <n v="35.659999999999997"/>
    <x v="136"/>
    <n v="0.68000000000000682"/>
    <n v="2"/>
    <s v="OK"/>
    <s v="SRIKANT"/>
    <x v="45"/>
    <n v="292"/>
  </r>
  <r>
    <n v="461"/>
    <s v="45526OD04Q67611"/>
    <x v="133"/>
    <x v="2976"/>
    <n v="312215"/>
    <n v="9391"/>
    <x v="10"/>
    <n v="54.88"/>
    <n v="17.96"/>
    <n v="36.92"/>
    <n v="36.22"/>
    <x v="137"/>
    <n v="0.70000000000000284"/>
    <n v="1"/>
    <s v="OK"/>
    <s v="SRIKANT"/>
    <x v="44"/>
    <m/>
  </r>
  <r>
    <n v="462"/>
    <s v="45526OD34S61521"/>
    <x v="133"/>
    <x v="2977"/>
    <n v="312215"/>
    <n v="9393"/>
    <x v="3"/>
    <n v="53.44"/>
    <n v="17.399999999999999"/>
    <n v="36.04"/>
    <n v="35.340000000000003"/>
    <x v="137"/>
    <n v="0.69999999999999574"/>
    <n v="1"/>
    <s v="OK"/>
    <s v="SRIKANT"/>
    <x v="0"/>
    <m/>
  </r>
  <r>
    <n v="463"/>
    <s v="45526OD04Q41701"/>
    <x v="133"/>
    <x v="2978"/>
    <n v="312215"/>
    <n v="9394"/>
    <x v="13"/>
    <n v="35.76"/>
    <n v="10.44"/>
    <n v="25.32"/>
    <n v="24.64"/>
    <x v="137"/>
    <n v="0.67999999999999972"/>
    <n v="1"/>
    <s v="OK"/>
    <s v="SRIKANT"/>
    <x v="29"/>
    <m/>
  </r>
  <r>
    <n v="464"/>
    <s v="45526OD04Q41231"/>
    <x v="133"/>
    <x v="2979"/>
    <n v="312215"/>
    <n v="9395"/>
    <x v="6"/>
    <n v="52.62"/>
    <n v="17.52"/>
    <n v="35.099999999999994"/>
    <n v="34.44"/>
    <x v="137"/>
    <n v="0.65999999999999659"/>
    <n v="1"/>
    <s v="OK"/>
    <s v="SRIKANT"/>
    <x v="1"/>
    <m/>
  </r>
  <r>
    <n v="465"/>
    <s v="45526OD04Q41281"/>
    <x v="133"/>
    <x v="2980"/>
    <n v="312215"/>
    <n v="9396"/>
    <x v="15"/>
    <n v="36.200000000000003"/>
    <n v="10.54"/>
    <n v="25.660000000000004"/>
    <n v="25.08"/>
    <x v="137"/>
    <n v="0.5800000000000054"/>
    <n v="1"/>
    <s v="OK"/>
    <s v="SRIKANT"/>
    <x v="4"/>
    <m/>
  </r>
  <r>
    <n v="466"/>
    <s v="45526OD04Q67881"/>
    <x v="133"/>
    <x v="2981"/>
    <n v="312215"/>
    <n v="9398"/>
    <x v="5"/>
    <n v="52.7"/>
    <n v="18"/>
    <n v="34.700000000000003"/>
    <n v="34.119999999999997"/>
    <x v="137"/>
    <n v="0.5800000000000054"/>
    <n v="1"/>
    <s v="OK"/>
    <s v="SRIKANT"/>
    <x v="20"/>
    <m/>
  </r>
  <r>
    <n v="467"/>
    <s v="45526OD34S65081"/>
    <x v="133"/>
    <x v="2982"/>
    <n v="312215"/>
    <n v="9399"/>
    <x v="20"/>
    <n v="54.24"/>
    <n v="17.66"/>
    <n v="36.58"/>
    <n v="35.94"/>
    <x v="137"/>
    <n v="0.64000000000000057"/>
    <n v="1"/>
    <s v="OK"/>
    <s v="SRIKANT"/>
    <x v="5"/>
    <m/>
  </r>
  <r>
    <n v="468"/>
    <s v="45526OD34S61271"/>
    <x v="133"/>
    <x v="2983"/>
    <n v="312215"/>
    <n v="9401"/>
    <x v="21"/>
    <n v="53.6"/>
    <n v="17.72"/>
    <n v="35.880000000000003"/>
    <n v="35.36"/>
    <x v="137"/>
    <n v="0.52000000000000313"/>
    <n v="1"/>
    <s v="OK"/>
    <s v="SRIKANT"/>
    <x v="49"/>
    <m/>
  </r>
  <r>
    <n v="469"/>
    <s v="45526OD34S26151"/>
    <x v="133"/>
    <x v="2984"/>
    <n v="312215"/>
    <n v="9403"/>
    <x v="11"/>
    <n v="54.3"/>
    <n v="17.34"/>
    <n v="36.959999999999994"/>
    <n v="35.380000000000003"/>
    <x v="137"/>
    <n v="1.5799999999999912"/>
    <n v="1"/>
    <s v="OK"/>
    <s v="SRIKANT"/>
    <x v="6"/>
    <m/>
  </r>
  <r>
    <n v="470"/>
    <s v="45526OD34S26271"/>
    <x v="133"/>
    <x v="2985"/>
    <n v="312215"/>
    <n v="9405"/>
    <x v="18"/>
    <n v="55.92"/>
    <n v="17.059999999999999"/>
    <n v="38.86"/>
    <n v="37.979999999999997"/>
    <x v="137"/>
    <n v="0.88000000000000256"/>
    <n v="1"/>
    <s v="OK"/>
    <s v="SRIKANT"/>
    <x v="23"/>
    <m/>
  </r>
  <r>
    <n v="471"/>
    <s v="45526OD04Q41731"/>
    <x v="133"/>
    <x v="2986"/>
    <n v="312215"/>
    <n v="9406"/>
    <x v="17"/>
    <n v="36.479999999999997"/>
    <n v="10.36"/>
    <n v="26.119999999999997"/>
    <n v="25.64"/>
    <x v="137"/>
    <n v="0.47999999999999687"/>
    <n v="1"/>
    <s v="OK"/>
    <s v="SRIKANT"/>
    <x v="40"/>
    <m/>
  </r>
  <r>
    <n v="472"/>
    <s v="45526OD34S61371"/>
    <x v="133"/>
    <x v="2987"/>
    <n v="312215"/>
    <n v="9404"/>
    <x v="9"/>
    <n v="57.84"/>
    <n v="17.82"/>
    <n v="40.020000000000003"/>
    <n v="39.28"/>
    <x v="137"/>
    <n v="0.74000000000000199"/>
    <n v="1"/>
    <s v="OK"/>
    <s v="SRIKANT"/>
    <x v="43"/>
    <m/>
  </r>
  <r>
    <n v="473"/>
    <s v="45526OD04Q41261"/>
    <x v="133"/>
    <x v="2988"/>
    <n v="312215"/>
    <n v="9407"/>
    <x v="0"/>
    <n v="53.66"/>
    <n v="17.48"/>
    <n v="36.179999999999993"/>
    <n v="35.42"/>
    <x v="137"/>
    <n v="0.75999999999999091"/>
    <n v="1"/>
    <s v="OK"/>
    <s v="SRIKANT"/>
    <x v="16"/>
    <m/>
  </r>
  <r>
    <n v="474"/>
    <s v="45526OD34S26661"/>
    <x v="133"/>
    <x v="2989"/>
    <n v="312215"/>
    <n v="9418"/>
    <x v="14"/>
    <n v="55.68"/>
    <n v="17.7"/>
    <n v="37.980000000000004"/>
    <n v="36.76"/>
    <x v="137"/>
    <n v="1.220000000000006"/>
    <n v="1"/>
    <s v="OK"/>
    <s v="SRIKANT"/>
    <x v="41"/>
    <m/>
  </r>
  <r>
    <n v="475"/>
    <s v="45526OD04Q41181"/>
    <x v="133"/>
    <x v="2990"/>
    <n v="312215"/>
    <n v="9424"/>
    <x v="8"/>
    <n v="55.96"/>
    <n v="17.32"/>
    <n v="38.64"/>
    <n v="37.840000000000003"/>
    <x v="137"/>
    <n v="0.79999999999999716"/>
    <n v="1"/>
    <s v="OK"/>
    <s v="SRIKANT"/>
    <x v="45"/>
    <m/>
  </r>
  <r>
    <n v="476"/>
    <s v="45526OD04Q41781"/>
    <x v="133"/>
    <x v="2991"/>
    <n v="312215"/>
    <n v="9425"/>
    <x v="7"/>
    <n v="55.44"/>
    <n v="17.399999999999999"/>
    <n v="38.04"/>
    <n v="37.22"/>
    <x v="137"/>
    <n v="0.82000000000000028"/>
    <n v="1"/>
    <s v="OK"/>
    <s v="SRIKANT"/>
    <x v="18"/>
    <m/>
  </r>
  <r>
    <n v="477"/>
    <s v="45526OD34S61391"/>
    <x v="133"/>
    <x v="2992"/>
    <n v="312215"/>
    <n v="9435"/>
    <x v="16"/>
    <n v="54.84"/>
    <n v="17.739999999999998"/>
    <n v="37.100000000000009"/>
    <n v="36.44"/>
    <x v="137"/>
    <n v="0.6600000000000108"/>
    <n v="1"/>
    <s v="OK"/>
    <s v="SRIKANT"/>
    <x v="8"/>
    <m/>
  </r>
  <r>
    <n v="478"/>
    <s v="45526OD34S61521"/>
    <x v="133"/>
    <x v="2993"/>
    <n v="312215"/>
    <n v="9457"/>
    <x v="3"/>
    <n v="54.36"/>
    <n v="17.32"/>
    <n v="37.04"/>
    <n v="36.32"/>
    <x v="137"/>
    <n v="0.71999999999999886"/>
    <n v="1"/>
    <s v="OK"/>
    <s v="SRIKANT"/>
    <x v="0"/>
    <m/>
  </r>
  <r>
    <n v="479"/>
    <s v="45526OD04Q67611"/>
    <x v="133"/>
    <x v="2994"/>
    <n v="312215"/>
    <n v="9459"/>
    <x v="10"/>
    <n v="55.04"/>
    <n v="17.86"/>
    <n v="37.18"/>
    <n v="36.32"/>
    <x v="137"/>
    <n v="0.85999999999999943"/>
    <n v="1"/>
    <s v="OK"/>
    <s v="SRIKANT"/>
    <x v="44"/>
    <m/>
  </r>
  <r>
    <n v="480"/>
    <s v="45526OD04Q41702"/>
    <x v="133"/>
    <x v="2995"/>
    <n v="312215"/>
    <n v="9460"/>
    <x v="13"/>
    <n v="34.520000000000003"/>
    <n v="10.46"/>
    <n v="24.060000000000002"/>
    <n v="23.7"/>
    <x v="137"/>
    <n v="0.36000000000000298"/>
    <n v="2"/>
    <s v="OK"/>
    <s v="SRIKANT"/>
    <x v="29"/>
    <m/>
  </r>
  <r>
    <n v="481"/>
    <s v="45526OD04Q41282"/>
    <x v="133"/>
    <x v="2996"/>
    <n v="312215"/>
    <n v="9464"/>
    <x v="15"/>
    <n v="35.380000000000003"/>
    <n v="10.46"/>
    <n v="24.92"/>
    <n v="24.32"/>
    <x v="137"/>
    <n v="0.60000000000000142"/>
    <n v="2"/>
    <s v="OK"/>
    <s v="SRIKANT"/>
    <x v="4"/>
    <m/>
  </r>
  <r>
    <n v="482"/>
    <s v="45526OD04Q67882"/>
    <x v="133"/>
    <x v="2997"/>
    <n v="312215"/>
    <n v="9463"/>
    <x v="5"/>
    <n v="54.22"/>
    <n v="17.98"/>
    <n v="36.239999999999995"/>
    <n v="35.619999999999997"/>
    <x v="137"/>
    <n v="0.61999999999999744"/>
    <n v="2"/>
    <s v="OK"/>
    <s v="SRIKANT"/>
    <x v="20"/>
    <m/>
  </r>
  <r>
    <n v="483"/>
    <s v="45526OD34S26152"/>
    <x v="133"/>
    <x v="2998"/>
    <n v="312215"/>
    <n v="9466"/>
    <x v="11"/>
    <n v="54.14"/>
    <n v="17.12"/>
    <n v="37.019999999999996"/>
    <n v="36.1"/>
    <x v="137"/>
    <n v="0.9199999999999946"/>
    <n v="2"/>
    <s v="OK"/>
    <s v="SRIKANT"/>
    <x v="6"/>
    <m/>
  </r>
  <r>
    <n v="484"/>
    <s v="45526OD34S65082"/>
    <x v="133"/>
    <x v="2999"/>
    <n v="312215"/>
    <n v="9467"/>
    <x v="20"/>
    <n v="54.5"/>
    <n v="17.52"/>
    <n v="36.980000000000004"/>
    <n v="36.36"/>
    <x v="137"/>
    <n v="0.62000000000000455"/>
    <n v="2"/>
    <s v="OK"/>
    <s v="SRIKANT"/>
    <x v="5"/>
    <m/>
  </r>
  <r>
    <n v="485"/>
    <s v="45526OD34S26272"/>
    <x v="133"/>
    <x v="3000"/>
    <n v="312215"/>
    <n v="9470"/>
    <x v="18"/>
    <n v="52.38"/>
    <n v="17"/>
    <n v="35.380000000000003"/>
    <n v="34.56"/>
    <x v="137"/>
    <n v="0.82000000000000028"/>
    <n v="2"/>
    <s v="OK"/>
    <s v="SRIKANT"/>
    <x v="23"/>
    <m/>
  </r>
  <r>
    <n v="486"/>
    <s v="45526OD34S61372"/>
    <x v="133"/>
    <x v="3001"/>
    <n v="312215"/>
    <n v="9476"/>
    <x v="9"/>
    <n v="54.48"/>
    <n v="17.54"/>
    <n v="36.94"/>
    <n v="35.880000000000003"/>
    <x v="137"/>
    <n v="1.0599999999999952"/>
    <n v="2"/>
    <s v="OK"/>
    <s v="SRIKANT"/>
    <x v="43"/>
    <m/>
  </r>
  <r>
    <n v="487"/>
    <s v="45526OD34S61272"/>
    <x v="133"/>
    <x v="3002"/>
    <n v="312215"/>
    <n v="9482"/>
    <x v="21"/>
    <n v="52.52"/>
    <n v="17.62"/>
    <n v="34.900000000000006"/>
    <n v="34.26"/>
    <x v="137"/>
    <n v="0.64000000000000767"/>
    <n v="2"/>
    <s v="OK"/>
    <s v="SRIKANT"/>
    <x v="49"/>
    <m/>
  </r>
  <r>
    <n v="488"/>
    <s v="45526OD04Q41262"/>
    <x v="133"/>
    <x v="3003"/>
    <n v="312215"/>
    <n v="9485"/>
    <x v="0"/>
    <n v="56.64"/>
    <n v="17.5"/>
    <n v="39.14"/>
    <n v="37.619999999999997"/>
    <x v="137"/>
    <n v="1.5200000000000031"/>
    <n v="2"/>
    <s v="OK"/>
    <s v="SRIKANT"/>
    <x v="16"/>
    <m/>
  </r>
  <r>
    <n v="489"/>
    <s v="45526OD04Q41782"/>
    <x v="133"/>
    <x v="3004"/>
    <n v="312215"/>
    <n v="9497"/>
    <x v="7"/>
    <n v="55.06"/>
    <n v="17.28"/>
    <n v="37.78"/>
    <n v="35.659999999999997"/>
    <x v="137"/>
    <n v="2.1200000000000045"/>
    <n v="2"/>
    <s v="OK"/>
    <s v="SRIKANT"/>
    <x v="18"/>
    <m/>
  </r>
  <r>
    <n v="490"/>
    <s v="45526OD34S61392"/>
    <x v="133"/>
    <x v="3005"/>
    <n v="312215"/>
    <n v="9501"/>
    <x v="16"/>
    <n v="55.14"/>
    <n v="17.66"/>
    <n v="37.480000000000004"/>
    <n v="36.340000000000003"/>
    <x v="137"/>
    <n v="1.1400000000000006"/>
    <n v="2"/>
    <s v="OK"/>
    <s v="SRIKANT"/>
    <x v="8"/>
    <m/>
  </r>
  <r>
    <n v="491"/>
    <s v="45526OD34S26662"/>
    <x v="133"/>
    <x v="3006"/>
    <n v="312215"/>
    <n v="9499"/>
    <x v="14"/>
    <n v="54.86"/>
    <n v="17.760000000000002"/>
    <n v="37.099999999999994"/>
    <n v="36.36"/>
    <x v="137"/>
    <n v="0.73999999999999488"/>
    <n v="2"/>
    <s v="OK"/>
    <s v="SRIKANT"/>
    <x v="41"/>
    <m/>
  </r>
  <r>
    <n v="492"/>
    <s v="45526OD04Q41182"/>
    <x v="133"/>
    <x v="3007"/>
    <n v="312215"/>
    <n v="9503"/>
    <x v="8"/>
    <n v="54.1"/>
    <n v="17.260000000000002"/>
    <n v="36.840000000000003"/>
    <n v="35.659999999999997"/>
    <x v="137"/>
    <n v="1.1800000000000068"/>
    <n v="2"/>
    <s v="OK"/>
    <s v="SRIKANT"/>
    <x v="45"/>
    <m/>
  </r>
  <r>
    <n v="493"/>
    <s v="45526OD04Q41732"/>
    <x v="133"/>
    <x v="3008"/>
    <n v="312215"/>
    <n v="9502"/>
    <x v="17"/>
    <n v="34.22"/>
    <n v="10.220000000000001"/>
    <n v="24"/>
    <n v="23.24"/>
    <x v="137"/>
    <n v="0.76000000000000156"/>
    <n v="2"/>
    <s v="OK"/>
    <s v="SRIKANT"/>
    <x v="40"/>
    <m/>
  </r>
  <r>
    <n v="494"/>
    <s v="45526OD04Q41232"/>
    <x v="133"/>
    <x v="3009"/>
    <n v="312215"/>
    <n v="9505"/>
    <x v="6"/>
    <n v="54.4"/>
    <n v="17.38"/>
    <n v="37.019999999999996"/>
    <n v="35.24"/>
    <x v="137"/>
    <n v="1.779999999999994"/>
    <n v="2"/>
    <s v="OK"/>
    <s v="SRIKANT"/>
    <x v="1"/>
    <m/>
  </r>
  <r>
    <n v="495"/>
    <s v="45527OD04Q67611"/>
    <x v="134"/>
    <x v="3010"/>
    <n v="312215"/>
    <n v="9548"/>
    <x v="10"/>
    <n v="53.48"/>
    <n v="17.899999999999999"/>
    <n v="35.58"/>
    <n v="34.700000000000003"/>
    <x v="138"/>
    <n v="0.87999999999999545"/>
    <n v="1"/>
    <s v="OK"/>
    <s v="SRIKANT"/>
    <x v="44"/>
    <m/>
  </r>
  <r>
    <n v="496"/>
    <s v="45527OD04Q41281"/>
    <x v="134"/>
    <x v="3011"/>
    <n v="312215"/>
    <n v="9550"/>
    <x v="15"/>
    <n v="33.68"/>
    <n v="10.48"/>
    <n v="23.2"/>
    <n v="22.6"/>
    <x v="138"/>
    <n v="0.59999999999999787"/>
    <n v="1"/>
    <s v="OK"/>
    <s v="SRIKANT"/>
    <x v="4"/>
    <m/>
  </r>
  <r>
    <n v="497"/>
    <s v="45527OD04Q41231"/>
    <x v="134"/>
    <x v="3012"/>
    <n v="312215"/>
    <n v="9549"/>
    <x v="6"/>
    <n v="50.02"/>
    <n v="17.48"/>
    <n v="32.540000000000006"/>
    <n v="32.08"/>
    <x v="138"/>
    <n v="0.46000000000000796"/>
    <n v="1"/>
    <s v="OK"/>
    <s v="SRIKANT"/>
    <x v="1"/>
    <m/>
  </r>
  <r>
    <n v="498"/>
    <s v="45527OD34S61521"/>
    <x v="134"/>
    <x v="3013"/>
    <n v="312215"/>
    <n v="9551"/>
    <x v="3"/>
    <n v="54.24"/>
    <n v="17.38"/>
    <n v="36.86"/>
    <n v="36.08"/>
    <x v="138"/>
    <n v="0.78000000000000114"/>
    <n v="1"/>
    <s v="OK"/>
    <s v="SRIKANT"/>
    <x v="0"/>
    <m/>
  </r>
  <r>
    <n v="499"/>
    <s v="45527OD34S61371"/>
    <x v="134"/>
    <x v="3014"/>
    <n v="312215"/>
    <n v="9554"/>
    <x v="9"/>
    <n v="54.34"/>
    <n v="17.7"/>
    <n v="36.64"/>
    <n v="35.92"/>
    <x v="138"/>
    <n v="0.71999999999999886"/>
    <n v="1"/>
    <s v="OK"/>
    <s v="SRIKANT"/>
    <x v="43"/>
    <m/>
  </r>
  <r>
    <n v="500"/>
    <s v="45527OD04Q41781"/>
    <x v="134"/>
    <x v="3015"/>
    <n v="312215"/>
    <n v="9556"/>
    <x v="7"/>
    <n v="54.7"/>
    <n v="17.34"/>
    <n v="37.36"/>
    <n v="36.32"/>
    <x v="138"/>
    <n v="1.0399999999999991"/>
    <n v="1"/>
    <s v="OK"/>
    <s v="SRIKANT"/>
    <x v="49"/>
    <m/>
  </r>
  <r>
    <n v="501"/>
    <s v="45527OD34S61391"/>
    <x v="134"/>
    <x v="3016"/>
    <n v="312215"/>
    <n v="9565"/>
    <x v="16"/>
    <n v="54.56"/>
    <n v="17.62"/>
    <n v="36.94"/>
    <n v="35.96"/>
    <x v="138"/>
    <n v="0.97999999999999687"/>
    <n v="1"/>
    <s v="OK"/>
    <s v="SRIKANT"/>
    <x v="13"/>
    <m/>
  </r>
  <r>
    <n v="502"/>
    <s v="45527OD34S26271"/>
    <x v="134"/>
    <x v="3017"/>
    <n v="312215"/>
    <n v="9567"/>
    <x v="18"/>
    <n v="53.76"/>
    <n v="17.02"/>
    <n v="36.739999999999995"/>
    <n v="36.159999999999997"/>
    <x v="138"/>
    <n v="0.57999999999999829"/>
    <n v="1"/>
    <s v="OK"/>
    <s v="SRIKANT"/>
    <x v="23"/>
    <m/>
  </r>
  <r>
    <n v="503"/>
    <s v="45527OD04Q41261"/>
    <x v="134"/>
    <x v="3018"/>
    <n v="312215"/>
    <n v="9569"/>
    <x v="0"/>
    <n v="54.74"/>
    <n v="17.48"/>
    <n v="37.260000000000005"/>
    <n v="36.36"/>
    <x v="138"/>
    <n v="0.90000000000000568"/>
    <n v="1"/>
    <s v="OK"/>
    <s v="SRIKANT"/>
    <x v="16"/>
    <m/>
  </r>
  <r>
    <n v="504"/>
    <s v="45527OD04Q41731"/>
    <x v="134"/>
    <x v="3019"/>
    <n v="312215"/>
    <n v="9570"/>
    <x v="17"/>
    <n v="32.92"/>
    <n v="10.3"/>
    <n v="22.62"/>
    <n v="22.3"/>
    <x v="138"/>
    <n v="0.32000000000000028"/>
    <n v="1"/>
    <s v="OK"/>
    <s v="SRIKANT"/>
    <x v="40"/>
    <m/>
  </r>
  <r>
    <n v="505"/>
    <s v="45527OD34S61271"/>
    <x v="134"/>
    <x v="3020"/>
    <n v="312215"/>
    <n v="9572"/>
    <x v="21"/>
    <n v="56.86"/>
    <n v="17.7"/>
    <n v="39.159999999999997"/>
    <n v="38.56"/>
    <x v="138"/>
    <n v="0.59999999999999432"/>
    <n v="1"/>
    <s v="OK"/>
    <s v="SRIKANT"/>
    <x v="11"/>
    <m/>
  </r>
  <r>
    <n v="506"/>
    <s v="45527OD04Q41181"/>
    <x v="134"/>
    <x v="3021"/>
    <n v="312215"/>
    <n v="9571"/>
    <x v="8"/>
    <n v="53.14"/>
    <n v="17.22"/>
    <n v="35.92"/>
    <n v="35.1"/>
    <x v="138"/>
    <n v="0.82000000000000028"/>
    <n v="1"/>
    <s v="OK"/>
    <s v="SRIKANT"/>
    <x v="45"/>
    <m/>
  </r>
  <r>
    <n v="507"/>
    <s v="45527OD04Q67881"/>
    <x v="134"/>
    <x v="3022"/>
    <n v="312215"/>
    <n v="9573"/>
    <x v="5"/>
    <n v="54.72"/>
    <n v="17.8"/>
    <n v="36.92"/>
    <n v="36.299999999999997"/>
    <x v="138"/>
    <n v="0.62000000000000455"/>
    <n v="1"/>
    <s v="OK"/>
    <s v="SRIKANT"/>
    <x v="24"/>
    <m/>
  </r>
  <r>
    <n v="508"/>
    <s v="45527OD34S26151"/>
    <x v="134"/>
    <x v="3023"/>
    <n v="312215"/>
    <n v="9574"/>
    <x v="11"/>
    <n v="50.88"/>
    <n v="17.100000000000001"/>
    <n v="33.78"/>
    <n v="32.659999999999997"/>
    <x v="138"/>
    <n v="1.1200000000000045"/>
    <n v="1"/>
    <s v="OK"/>
    <s v="SRIKANT"/>
    <x v="8"/>
    <m/>
  </r>
  <r>
    <n v="509"/>
    <s v="45527OD34S65081"/>
    <x v="134"/>
    <x v="3024"/>
    <n v="312215"/>
    <n v="9588"/>
    <x v="20"/>
    <n v="53.18"/>
    <n v="17.52"/>
    <n v="35.659999999999997"/>
    <n v="34.56"/>
    <x v="138"/>
    <n v="1.0999999999999943"/>
    <n v="1"/>
    <s v="OK"/>
    <s v="SRIKANT"/>
    <x v="5"/>
    <m/>
  </r>
  <r>
    <n v="510"/>
    <s v="45527OD34S26661"/>
    <x v="134"/>
    <x v="3025"/>
    <n v="312215"/>
    <n v="9600"/>
    <x v="14"/>
    <n v="53.82"/>
    <n v="17.559999999999999"/>
    <n v="36.260000000000005"/>
    <n v="35.200000000000003"/>
    <x v="138"/>
    <n v="1.0600000000000023"/>
    <n v="1"/>
    <s v="OK"/>
    <s v="SRIKANT"/>
    <x v="50"/>
    <m/>
  </r>
  <r>
    <n v="511"/>
    <s v="45527OD04Q41282"/>
    <x v="134"/>
    <x v="3026"/>
    <n v="312215"/>
    <n v="9606"/>
    <x v="15"/>
    <n v="33.4"/>
    <n v="10.42"/>
    <n v="22.979999999999997"/>
    <n v="22.6"/>
    <x v="138"/>
    <n v="0.37999999999999545"/>
    <n v="2"/>
    <s v="OK"/>
    <s v="SRIKANT"/>
    <x v="4"/>
    <m/>
  </r>
  <r>
    <n v="512"/>
    <s v="45527OD04Q41701"/>
    <x v="134"/>
    <x v="3027"/>
    <n v="312215"/>
    <n v="9608"/>
    <x v="13"/>
    <n v="34.94"/>
    <n v="10.42"/>
    <n v="24.519999999999996"/>
    <n v="23.98"/>
    <x v="138"/>
    <n v="0.53999999999999559"/>
    <n v="1"/>
    <s v="OK"/>
    <s v="SRIKANT"/>
    <x v="22"/>
    <m/>
  </r>
  <r>
    <n v="513"/>
    <s v="45527OD34S61522"/>
    <x v="134"/>
    <x v="3028"/>
    <n v="312215"/>
    <n v="9616"/>
    <x v="3"/>
    <n v="53.04"/>
    <n v="17.3"/>
    <n v="35.739999999999995"/>
    <n v="34.76"/>
    <x v="138"/>
    <n v="0.97999999999999687"/>
    <n v="2"/>
    <s v="OK"/>
    <s v="SRIKANT"/>
    <x v="0"/>
    <m/>
  </r>
  <r>
    <n v="514"/>
    <s v="45527OD04Q67612"/>
    <x v="134"/>
    <x v="3029"/>
    <n v="312215"/>
    <n v="9618"/>
    <x v="10"/>
    <n v="54.36"/>
    <n v="17.86"/>
    <n v="36.5"/>
    <n v="35.119999999999997"/>
    <x v="138"/>
    <n v="1.3800000000000026"/>
    <n v="2"/>
    <s v="OK"/>
    <s v="SRIKANT"/>
    <x v="44"/>
    <m/>
  </r>
  <r>
    <n v="515"/>
    <s v="45527OD04Q41232"/>
    <x v="134"/>
    <x v="3030"/>
    <n v="312215"/>
    <n v="9620"/>
    <x v="6"/>
    <n v="54.46"/>
    <n v="17.420000000000002"/>
    <n v="37.04"/>
    <n v="35.619999999999997"/>
    <x v="138"/>
    <n v="1.4200000000000017"/>
    <n v="2"/>
    <s v="OK"/>
    <s v="SRIKANT"/>
    <x v="1"/>
    <m/>
  </r>
  <r>
    <n v="516"/>
    <s v="45527OD34S61372"/>
    <x v="134"/>
    <x v="3031"/>
    <n v="312215"/>
    <n v="9623"/>
    <x v="9"/>
    <n v="55.9"/>
    <n v="17.64"/>
    <n v="38.26"/>
    <n v="36.44"/>
    <x v="138"/>
    <n v="1.8200000000000003"/>
    <n v="2"/>
    <s v="OK"/>
    <s v="SRIKANT"/>
    <x v="43"/>
    <m/>
  </r>
  <r>
    <n v="517"/>
    <s v="45527OD04Q41782"/>
    <x v="134"/>
    <x v="3032"/>
    <n v="312215"/>
    <n v="9625"/>
    <x v="7"/>
    <n v="55.1"/>
    <n v="17.3"/>
    <n v="37.799999999999997"/>
    <n v="36.74"/>
    <x v="138"/>
    <n v="1.0599999999999952"/>
    <n v="2"/>
    <s v="OK"/>
    <s v="SRIKANT"/>
    <x v="49"/>
    <m/>
  </r>
  <r>
    <n v="518"/>
    <s v="45527OD34S61392"/>
    <x v="134"/>
    <x v="3033"/>
    <n v="312215"/>
    <n v="9640"/>
    <x v="16"/>
    <n v="55.82"/>
    <n v="17.66"/>
    <n v="38.159999999999997"/>
    <n v="36.479999999999997"/>
    <x v="138"/>
    <n v="1.6799999999999997"/>
    <n v="2"/>
    <s v="OK"/>
    <s v="SRIKANT"/>
    <x v="13"/>
    <m/>
  </r>
  <r>
    <n v="519"/>
    <s v="45527OD34S26272"/>
    <x v="134"/>
    <x v="3034"/>
    <n v="312215"/>
    <n v="9643"/>
    <x v="18"/>
    <n v="54.46"/>
    <n v="17.16"/>
    <n v="37.299999999999997"/>
    <n v="36.04"/>
    <x v="138"/>
    <n v="1.259999999999998"/>
    <n v="2"/>
    <s v="OK"/>
    <s v="SRIKANT"/>
    <x v="23"/>
    <m/>
  </r>
  <r>
    <n v="520"/>
    <s v="45527OD34S61272"/>
    <x v="134"/>
    <x v="3035"/>
    <n v="312215"/>
    <n v="9646"/>
    <x v="21"/>
    <n v="54.96"/>
    <n v="17.68"/>
    <n v="37.28"/>
    <n v="36.56"/>
    <x v="138"/>
    <n v="0.71999999999999886"/>
    <n v="2"/>
    <s v="OK"/>
    <s v="SRIKANT"/>
    <x v="11"/>
    <m/>
  </r>
  <r>
    <n v="521"/>
    <s v="45527OD04Q41262"/>
    <x v="134"/>
    <x v="3036"/>
    <n v="312215"/>
    <n v="9647"/>
    <x v="0"/>
    <n v="53.92"/>
    <n v="17.64"/>
    <n v="36.28"/>
    <n v="35.6"/>
    <x v="138"/>
    <n v="0.67999999999999972"/>
    <n v="2"/>
    <s v="OK"/>
    <s v="SRIKANT"/>
    <x v="16"/>
    <m/>
  </r>
  <r>
    <n v="522"/>
    <s v="45527OD04Q41732"/>
    <x v="134"/>
    <x v="3037"/>
    <n v="312215"/>
    <n v="9649"/>
    <x v="17"/>
    <n v="34.76"/>
    <n v="10.28"/>
    <n v="24.479999999999997"/>
    <n v="23.9"/>
    <x v="138"/>
    <n v="0.57999999999999829"/>
    <n v="2"/>
    <s v="OK"/>
    <s v="SRIKANT"/>
    <x v="40"/>
    <m/>
  </r>
  <r>
    <n v="523"/>
    <s v="45527OD34S26152"/>
    <x v="134"/>
    <x v="3038"/>
    <n v="312215"/>
    <n v="9648"/>
    <x v="11"/>
    <n v="54.78"/>
    <n v="16.98"/>
    <n v="37.799999999999997"/>
    <n v="35.14"/>
    <x v="138"/>
    <n v="2.6599999999999966"/>
    <n v="2"/>
    <s v="OK"/>
    <s v="SRIKANT"/>
    <x v="8"/>
    <m/>
  </r>
  <r>
    <n v="524"/>
    <s v="45527OD04Q67882"/>
    <x v="134"/>
    <x v="3039"/>
    <n v="312215"/>
    <n v="9651"/>
    <x v="5"/>
    <n v="53.82"/>
    <n v="17.78"/>
    <n v="36.04"/>
    <n v="34.82"/>
    <x v="139"/>
    <n v="1.2199999999999989"/>
    <n v="2"/>
    <s v="OK"/>
    <s v="SRIKANT"/>
    <x v="24"/>
    <m/>
  </r>
  <r>
    <n v="525"/>
    <s v="45527OD34S65082"/>
    <x v="134"/>
    <x v="3040"/>
    <n v="312215"/>
    <n v="9652"/>
    <x v="20"/>
    <n v="56.22"/>
    <n v="17.52"/>
    <n v="38.700000000000003"/>
    <n v="37.799999999999997"/>
    <x v="139"/>
    <n v="0.90000000000000568"/>
    <n v="2"/>
    <s v="OK"/>
    <s v="SRIKANT"/>
    <x v="5"/>
    <m/>
  </r>
  <r>
    <n v="526"/>
    <s v="45527OD34S26662"/>
    <x v="134"/>
    <x v="3041"/>
    <n v="312215"/>
    <n v="9658"/>
    <x v="14"/>
    <n v="52.76"/>
    <n v="17.579999999999998"/>
    <n v="35.18"/>
    <n v="34.46"/>
    <x v="139"/>
    <n v="0.71999999999999886"/>
    <n v="2"/>
    <s v="OK"/>
    <s v="SRIKANT"/>
    <x v="5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63">
  <r>
    <n v="1"/>
    <s v="45385OD34T11451"/>
    <x v="0"/>
    <x v="0"/>
    <n v="312214"/>
    <n v="323"/>
    <x v="0"/>
    <n v="52.8"/>
    <n v="16.899999999999999"/>
    <n v="35.9"/>
    <n v="35.44"/>
    <d v="2024-04-03T00:00:00"/>
    <n v="0.46000000000000085"/>
    <n v="1"/>
    <s v="OK"/>
    <s v="JITU"/>
    <x v="0"/>
    <m/>
  </r>
  <r>
    <n v="2"/>
    <s v="45385OD34U11451"/>
    <x v="0"/>
    <x v="1"/>
    <n v="312214"/>
    <n v="325"/>
    <x v="1"/>
    <n v="53.64"/>
    <n v="16.84"/>
    <n v="36.799999999999997"/>
    <n v="36.32"/>
    <d v="2024-04-03T00:00:00"/>
    <n v="0.47999999999999687"/>
    <n v="1"/>
    <s v="OK"/>
    <s v="JITU"/>
    <x v="1"/>
    <m/>
  </r>
  <r>
    <n v="3"/>
    <s v="45385OD04V13451"/>
    <x v="0"/>
    <x v="2"/>
    <n v="312214"/>
    <n v="326"/>
    <x v="2"/>
    <n v="55.34"/>
    <n v="16.920000000000002"/>
    <n v="38.42"/>
    <n v="38.08"/>
    <d v="2024-04-03T00:00:00"/>
    <n v="0.34000000000000341"/>
    <n v="1"/>
    <s v="OK"/>
    <s v="JITU"/>
    <x v="2"/>
    <m/>
  </r>
  <r>
    <n v="4"/>
    <s v="45385OD04V11451"/>
    <x v="0"/>
    <x v="3"/>
    <n v="312214"/>
    <n v="327"/>
    <x v="3"/>
    <n v="51.48"/>
    <n v="16.82"/>
    <n v="34.659999999999997"/>
    <n v="34.18"/>
    <d v="2024-04-03T00:00:00"/>
    <n v="0.47999999999999687"/>
    <n v="1"/>
    <s v="OK"/>
    <s v="JITU"/>
    <x v="3"/>
    <m/>
  </r>
  <r>
    <n v="5"/>
    <s v="45385OD34U13451"/>
    <x v="0"/>
    <x v="4"/>
    <n v="312214"/>
    <n v="328"/>
    <x v="4"/>
    <n v="55.68"/>
    <n v="16.940000000000001"/>
    <n v="38.739999999999995"/>
    <n v="38.28"/>
    <d v="2024-04-03T00:00:00"/>
    <n v="0.45999999999999375"/>
    <n v="1"/>
    <s v="OK"/>
    <s v="JITU"/>
    <x v="4"/>
    <m/>
  </r>
  <r>
    <n v="6"/>
    <s v="45385OD34S11451"/>
    <x v="0"/>
    <x v="5"/>
    <n v="312214"/>
    <n v="340"/>
    <x v="5"/>
    <n v="53.18"/>
    <n v="16.920000000000002"/>
    <n v="36.26"/>
    <n v="35.880000000000003"/>
    <d v="2024-04-03T00:00:00"/>
    <n v="0.37999999999999545"/>
    <n v="1"/>
    <s v="OK"/>
    <s v="JITU"/>
    <x v="5"/>
    <m/>
  </r>
  <r>
    <n v="7"/>
    <s v="45385OD04T11451"/>
    <x v="0"/>
    <x v="6"/>
    <n v="312214"/>
    <n v="322"/>
    <x v="6"/>
    <n v="57.52"/>
    <n v="17.059999999999999"/>
    <n v="40.460000000000008"/>
    <n v="39.880000000000003"/>
    <d v="2024-04-03T00:00:00"/>
    <n v="0.5800000000000054"/>
    <n v="1"/>
    <s v="OK"/>
    <s v="JITU"/>
    <x v="6"/>
    <m/>
  </r>
  <r>
    <n v="8"/>
    <s v="45385OD34R11451"/>
    <x v="0"/>
    <x v="7"/>
    <n v="312214"/>
    <n v="346"/>
    <x v="7"/>
    <n v="54.16"/>
    <n v="16.88"/>
    <n v="37.28"/>
    <n v="36.82"/>
    <d v="2024-04-03T00:00:00"/>
    <n v="0.46000000000000085"/>
    <n v="1"/>
    <s v="OK"/>
    <s v="JITU"/>
    <x v="7"/>
    <m/>
  </r>
  <r>
    <n v="9"/>
    <s v="45385OD34R13451"/>
    <x v="0"/>
    <x v="8"/>
    <n v="312214"/>
    <n v="364"/>
    <x v="8"/>
    <n v="55.84"/>
    <n v="17"/>
    <n v="38.840000000000003"/>
    <n v="38.56"/>
    <d v="2024-04-03T00:00:00"/>
    <n v="0.28000000000000114"/>
    <n v="1"/>
    <s v="OK"/>
    <s v="JITU"/>
    <x v="8"/>
    <m/>
  </r>
  <r>
    <n v="10"/>
    <s v="45385OD34T11452"/>
    <x v="0"/>
    <x v="9"/>
    <n v="312214"/>
    <n v="382"/>
    <x v="0"/>
    <n v="55.36"/>
    <n v="16.920000000000002"/>
    <n v="38.44"/>
    <n v="38.24"/>
    <d v="2024-04-03T00:00:00"/>
    <n v="0.19999999999999574"/>
    <n v="2"/>
    <s v="OK"/>
    <s v="JITU"/>
    <x v="0"/>
    <m/>
  </r>
  <r>
    <n v="11"/>
    <s v="45385OD04V13452"/>
    <x v="0"/>
    <x v="10"/>
    <n v="312214"/>
    <n v="384"/>
    <x v="2"/>
    <n v="54.02"/>
    <n v="16.920000000000002"/>
    <n v="37.1"/>
    <n v="36.880000000000003"/>
    <d v="2024-04-04T00:00:00"/>
    <n v="0.21999999999999886"/>
    <n v="2"/>
    <s v="OK"/>
    <s v="JITU"/>
    <x v="2"/>
    <m/>
  </r>
  <r>
    <n v="12"/>
    <s v="45385OD34U11452"/>
    <x v="0"/>
    <x v="11"/>
    <n v="312214"/>
    <n v="383"/>
    <x v="1"/>
    <n v="54.4"/>
    <n v="16.84"/>
    <n v="37.56"/>
    <n v="37.1"/>
    <d v="2024-04-03T00:00:00"/>
    <n v="0.46000000000000085"/>
    <n v="2"/>
    <s v="OK"/>
    <s v="JITU"/>
    <x v="1"/>
    <m/>
  </r>
  <r>
    <n v="13"/>
    <s v="45385OD04V11452"/>
    <x v="0"/>
    <x v="12"/>
    <n v="312214"/>
    <n v="385"/>
    <x v="3"/>
    <n v="55.56"/>
    <n v="16.86"/>
    <n v="38.700000000000003"/>
    <n v="38.26"/>
    <d v="2024-04-04T00:00:00"/>
    <n v="0.44000000000000483"/>
    <n v="2"/>
    <s v="OK"/>
    <s v="JITU"/>
    <x v="3"/>
    <m/>
  </r>
  <r>
    <n v="14"/>
    <s v="45386OD34S11451"/>
    <x v="1"/>
    <x v="13"/>
    <n v="312214"/>
    <n v="391"/>
    <x v="5"/>
    <n v="50.54"/>
    <n v="16.899999999999999"/>
    <n v="33.64"/>
    <n v="32.979999999999997"/>
    <d v="2024-04-04T00:00:00"/>
    <n v="0.66000000000000369"/>
    <n v="1"/>
    <s v="OK"/>
    <s v="JITU"/>
    <x v="5"/>
    <m/>
  </r>
  <r>
    <n v="15"/>
    <s v="45386OD34U13451"/>
    <x v="1"/>
    <x v="14"/>
    <n v="312214"/>
    <n v="393"/>
    <x v="4"/>
    <n v="55.76"/>
    <n v="16.899999999999999"/>
    <n v="38.86"/>
    <n v="38.54"/>
    <d v="2024-04-04T00:00:00"/>
    <n v="0.32000000000000028"/>
    <n v="1"/>
    <s v="OK"/>
    <s v="JITU"/>
    <x v="4"/>
    <m/>
  </r>
  <r>
    <n v="16"/>
    <s v="45386OD34U11451"/>
    <x v="1"/>
    <x v="15"/>
    <n v="312214"/>
    <n v="395"/>
    <x v="1"/>
    <n v="57.62"/>
    <n v="16.82"/>
    <n v="40.799999999999997"/>
    <n v="40.659999999999997"/>
    <d v="2024-04-04T00:00:00"/>
    <n v="0.14000000000000057"/>
    <n v="1"/>
    <s v="OK"/>
    <s v="JITU"/>
    <x v="1"/>
    <m/>
  </r>
  <r>
    <n v="17"/>
    <s v="45386OD04V13451"/>
    <x v="1"/>
    <x v="16"/>
    <n v="312214"/>
    <n v="398"/>
    <x v="2"/>
    <n v="50.9"/>
    <n v="16.88"/>
    <n v="34.019999999999996"/>
    <n v="33.979999999999997"/>
    <d v="2024-04-04T00:00:00"/>
    <n v="3.9999999999999147E-2"/>
    <n v="1"/>
    <s v="OK"/>
    <s v="JITU"/>
    <x v="2"/>
    <m/>
  </r>
  <r>
    <n v="18"/>
    <s v="45386OD34T11451"/>
    <x v="1"/>
    <x v="17"/>
    <n v="312214"/>
    <n v="400"/>
    <x v="0"/>
    <n v="53.96"/>
    <n v="16.88"/>
    <n v="37.08"/>
    <n v="36.840000000000003"/>
    <d v="2024-04-04T00:00:00"/>
    <n v="0.23999999999999488"/>
    <n v="1"/>
    <s v="OK"/>
    <s v="JITU"/>
    <x v="0"/>
    <m/>
  </r>
  <r>
    <n v="19"/>
    <s v="45386OD04V11451"/>
    <x v="1"/>
    <x v="18"/>
    <n v="312214"/>
    <n v="401"/>
    <x v="3"/>
    <n v="55.7"/>
    <n v="16.82"/>
    <n v="38.880000000000003"/>
    <n v="37.880000000000003"/>
    <d v="2024-04-04T00:00:00"/>
    <n v="1"/>
    <n v="1"/>
    <s v="OK"/>
    <s v="JITU"/>
    <x v="3"/>
    <m/>
  </r>
  <r>
    <n v="20"/>
    <s v="45386OD04T11451"/>
    <x v="1"/>
    <x v="19"/>
    <n v="312214"/>
    <n v="407"/>
    <x v="6"/>
    <n v="54.32"/>
    <n v="17.04"/>
    <n v="37.28"/>
    <n v="37.06"/>
    <d v="2024-04-04T00:00:00"/>
    <n v="0.21999999999999886"/>
    <n v="1"/>
    <s v="OK"/>
    <s v="JITU"/>
    <x v="6"/>
    <m/>
  </r>
  <r>
    <n v="21"/>
    <s v="45386OD34R13451"/>
    <x v="1"/>
    <x v="20"/>
    <n v="312214"/>
    <n v="414"/>
    <x v="8"/>
    <n v="53.98"/>
    <n v="16.940000000000001"/>
    <n v="37.039999999999992"/>
    <n v="36.54"/>
    <d v="2024-04-04T00:00:00"/>
    <n v="0.49999999999999289"/>
    <n v="1"/>
    <s v="OK"/>
    <s v="JITU"/>
    <x v="8"/>
    <m/>
  </r>
  <r>
    <n v="22"/>
    <s v="45386OD34S11452"/>
    <x v="1"/>
    <x v="21"/>
    <n v="312214"/>
    <n v="434"/>
    <x v="5"/>
    <n v="55.4"/>
    <n v="16.88"/>
    <n v="38.519999999999996"/>
    <n v="37.6"/>
    <d v="2024-04-04T00:00:00"/>
    <n v="0.9199999999999946"/>
    <n v="2"/>
    <s v="OK"/>
    <s v="JITU"/>
    <x v="5"/>
    <m/>
  </r>
  <r>
    <n v="23"/>
    <s v="45386OD34U13452"/>
    <x v="1"/>
    <x v="22"/>
    <n v="312214"/>
    <n v="437"/>
    <x v="4"/>
    <n v="52.3"/>
    <n v="16.88"/>
    <n v="35.42"/>
    <n v="35.18"/>
    <d v="2024-04-04T00:00:00"/>
    <n v="0.24000000000000199"/>
    <n v="2"/>
    <s v="OK"/>
    <s v="JITU"/>
    <x v="4"/>
    <m/>
  </r>
  <r>
    <n v="24"/>
    <s v="45386OD34U11452"/>
    <x v="1"/>
    <x v="23"/>
    <n v="312214"/>
    <n v="441"/>
    <x v="1"/>
    <n v="55.42"/>
    <n v="16.78"/>
    <n v="38.64"/>
    <n v="38.299999999999997"/>
    <d v="2024-04-04T00:00:00"/>
    <n v="0.34000000000000341"/>
    <n v="2"/>
    <s v="OK"/>
    <s v="JITU"/>
    <x v="1"/>
    <m/>
  </r>
  <r>
    <n v="25"/>
    <s v="45386OD34T11452"/>
    <x v="1"/>
    <x v="24"/>
    <n v="312214"/>
    <n v="455"/>
    <x v="0"/>
    <n v="56.58"/>
    <n v="16.86"/>
    <n v="39.72"/>
    <n v="39.46"/>
    <d v="2024-04-04T00:00:00"/>
    <n v="0.25999999999999801"/>
    <n v="2"/>
    <s v="OK"/>
    <s v="JITU"/>
    <x v="0"/>
    <m/>
  </r>
  <r>
    <n v="26"/>
    <s v="45386OD04V13452"/>
    <x v="1"/>
    <x v="25"/>
    <n v="312214"/>
    <n v="454"/>
    <x v="2"/>
    <n v="53.84"/>
    <n v="16.86"/>
    <n v="36.980000000000004"/>
    <n v="36.26"/>
    <d v="2024-04-04T00:00:00"/>
    <n v="0.72000000000000597"/>
    <n v="2"/>
    <s v="OK"/>
    <s v="JITU"/>
    <x v="2"/>
    <m/>
  </r>
  <r>
    <n v="27"/>
    <s v="45386OD04V11452"/>
    <x v="1"/>
    <x v="26"/>
    <n v="312214"/>
    <n v="456"/>
    <x v="3"/>
    <n v="55.72"/>
    <n v="16.8"/>
    <n v="38.92"/>
    <n v="38.08"/>
    <d v="2024-04-04T00:00:00"/>
    <n v="0.84000000000000341"/>
    <n v="2"/>
    <s v="OK"/>
    <s v="JITU"/>
    <x v="3"/>
    <m/>
  </r>
  <r>
    <n v="28"/>
    <s v="45386OD04T11452"/>
    <x v="1"/>
    <x v="27"/>
    <n v="312214"/>
    <n v="457"/>
    <x v="6"/>
    <n v="56.26"/>
    <n v="16.98"/>
    <n v="39.28"/>
    <n v="38.9"/>
    <d v="2024-04-04T00:00:00"/>
    <n v="0.38000000000000256"/>
    <n v="2"/>
    <s v="OK"/>
    <s v="JITU"/>
    <x v="6"/>
    <m/>
  </r>
  <r>
    <n v="29"/>
    <s v="45386OD34R13452"/>
    <x v="1"/>
    <x v="28"/>
    <n v="312214"/>
    <n v="467"/>
    <x v="8"/>
    <n v="57.48"/>
    <n v="16.96"/>
    <n v="40.519999999999996"/>
    <n v="40.22"/>
    <d v="2024-04-04T00:00:00"/>
    <n v="0.29999999999999716"/>
    <n v="2"/>
    <s v="OK"/>
    <s v="JITU"/>
    <x v="8"/>
    <m/>
  </r>
  <r>
    <n v="30"/>
    <s v="45386OD34R11451"/>
    <x v="1"/>
    <x v="29"/>
    <n v="312214"/>
    <n v="484"/>
    <x v="7"/>
    <n v="55.48"/>
    <n v="16.82"/>
    <n v="38.659999999999997"/>
    <n v="38.340000000000003"/>
    <d v="2024-04-04T00:00:00"/>
    <n v="0.31999999999999318"/>
    <n v="1"/>
    <s v="OK"/>
    <s v="JITU"/>
    <x v="7"/>
    <m/>
  </r>
  <r>
    <n v="31"/>
    <s v="45387OD34S11451"/>
    <x v="2"/>
    <x v="30"/>
    <n v="312214"/>
    <n v="492"/>
    <x v="5"/>
    <n v="54.98"/>
    <n v="16.86"/>
    <n v="38.119999999999997"/>
    <n v="37.96"/>
    <d v="2024-04-05T00:00:00"/>
    <n v="0.15999999999999659"/>
    <n v="1"/>
    <s v="OK"/>
    <s v="JITU"/>
    <x v="5"/>
    <m/>
  </r>
  <r>
    <n v="32"/>
    <s v="45387OD04V11451"/>
    <x v="2"/>
    <x v="31"/>
    <n v="312214"/>
    <n v="493"/>
    <x v="3"/>
    <n v="53.22"/>
    <n v="16.8"/>
    <n v="36.42"/>
    <n v="36.32"/>
    <d v="2024-04-05T00:00:00"/>
    <n v="0.10000000000000142"/>
    <n v="1"/>
    <s v="OK"/>
    <s v="JITU"/>
    <x v="3"/>
    <m/>
  </r>
  <r>
    <n v="33"/>
    <s v="45387OD04V13451"/>
    <x v="2"/>
    <x v="32"/>
    <n v="312214"/>
    <n v="495"/>
    <x v="2"/>
    <n v="55.38"/>
    <n v="16.84"/>
    <n v="38.540000000000006"/>
    <n v="38.380000000000003"/>
    <d v="2024-04-05T00:00:00"/>
    <n v="0.16000000000000369"/>
    <n v="1"/>
    <s v="OK"/>
    <s v="JITU"/>
    <x v="2"/>
    <m/>
  </r>
  <r>
    <n v="34"/>
    <s v="45387OD34U11451"/>
    <x v="2"/>
    <x v="33"/>
    <n v="312214"/>
    <n v="496"/>
    <x v="1"/>
    <n v="53.32"/>
    <n v="16.760000000000002"/>
    <n v="36.56"/>
    <n v="36.24"/>
    <d v="2024-04-05T00:00:00"/>
    <n v="0.32000000000000028"/>
    <n v="1"/>
    <s v="OK"/>
    <s v="JITU"/>
    <x v="1"/>
    <m/>
  </r>
  <r>
    <n v="35"/>
    <s v="45387OD34R11451"/>
    <x v="2"/>
    <x v="34"/>
    <n v="312214"/>
    <n v="502"/>
    <x v="7"/>
    <n v="53"/>
    <n v="16.8"/>
    <n v="36.200000000000003"/>
    <n v="35.76"/>
    <d v="2024-04-05T00:00:00"/>
    <n v="0.44000000000000483"/>
    <n v="1"/>
    <s v="OK"/>
    <s v="JITU"/>
    <x v="7"/>
    <m/>
  </r>
  <r>
    <n v="36"/>
    <s v="45387OD34T11451"/>
    <x v="2"/>
    <x v="35"/>
    <n v="312214"/>
    <n v="509"/>
    <x v="0"/>
    <n v="56.4"/>
    <n v="16.84"/>
    <n v="39.56"/>
    <n v="39.119999999999997"/>
    <d v="2024-04-05T00:00:00"/>
    <n v="0.44000000000000483"/>
    <n v="1"/>
    <s v="OK"/>
    <s v="JITU"/>
    <x v="0"/>
    <m/>
  </r>
  <r>
    <n v="37"/>
    <s v="45387OD04T11451"/>
    <x v="2"/>
    <x v="36"/>
    <n v="312214"/>
    <n v="523"/>
    <x v="6"/>
    <n v="54.54"/>
    <n v="16.98"/>
    <n v="37.56"/>
    <n v="36.659999999999997"/>
    <d v="2024-04-05T00:00:00"/>
    <n v="0.90000000000000568"/>
    <n v="1"/>
    <s v="OK"/>
    <s v="JITU"/>
    <x v="6"/>
    <m/>
  </r>
  <r>
    <n v="38"/>
    <s v="45387OD34U13451"/>
    <x v="2"/>
    <x v="37"/>
    <n v="312214"/>
    <n v="522"/>
    <x v="4"/>
    <n v="53.78"/>
    <n v="16.86"/>
    <n v="36.92"/>
    <n v="36.119999999999997"/>
    <d v="2024-04-05T00:00:00"/>
    <n v="0.80000000000000426"/>
    <n v="1"/>
    <s v="OK"/>
    <s v="JITU"/>
    <x v="4"/>
    <m/>
  </r>
  <r>
    <n v="39"/>
    <s v="45387OD34S11452"/>
    <x v="2"/>
    <x v="38"/>
    <n v="312214"/>
    <n v="538"/>
    <x v="5"/>
    <n v="55.18"/>
    <n v="16.84"/>
    <n v="38.340000000000003"/>
    <n v="37.96"/>
    <d v="2024-04-05T00:00:00"/>
    <n v="0.38000000000000256"/>
    <n v="2"/>
    <s v="OK"/>
    <s v="JITU"/>
    <x v="5"/>
    <m/>
  </r>
  <r>
    <n v="40"/>
    <s v="45387OD04V11452"/>
    <x v="2"/>
    <x v="39"/>
    <n v="312214"/>
    <n v="540"/>
    <x v="3"/>
    <n v="54.52"/>
    <n v="16.760000000000002"/>
    <n v="37.760000000000005"/>
    <n v="37.4"/>
    <d v="2024-04-05T00:00:00"/>
    <n v="0.36000000000000654"/>
    <n v="2"/>
    <s v="OK"/>
    <s v="JITU"/>
    <x v="3"/>
    <m/>
  </r>
  <r>
    <n v="41"/>
    <s v="45387OD34R13451"/>
    <x v="2"/>
    <x v="40"/>
    <n v="312214"/>
    <n v="542"/>
    <x v="8"/>
    <n v="56.64"/>
    <n v="16.940000000000001"/>
    <n v="39.700000000000003"/>
    <n v="39.22"/>
    <d v="2024-04-05T00:00:00"/>
    <n v="0.48000000000000398"/>
    <n v="1"/>
    <s v="OK"/>
    <s v="JITU"/>
    <x v="9"/>
    <m/>
  </r>
  <r>
    <n v="42"/>
    <s v="45387OD34R11452"/>
    <x v="2"/>
    <x v="41"/>
    <n v="312214"/>
    <n v="547"/>
    <x v="7"/>
    <n v="54.14"/>
    <n v="16.78"/>
    <n v="37.36"/>
    <n v="37.04"/>
    <d v="2024-04-05T00:00:00"/>
    <n v="0.32000000000000028"/>
    <n v="2"/>
    <s v="OK"/>
    <s v="JITU"/>
    <x v="7"/>
    <m/>
  </r>
  <r>
    <n v="43"/>
    <s v="45387OD04V13452"/>
    <x v="2"/>
    <x v="42"/>
    <n v="312214"/>
    <n v="544"/>
    <x v="2"/>
    <n v="54.92"/>
    <n v="16.82"/>
    <n v="38.1"/>
    <n v="37.72"/>
    <d v="2024-04-05T00:00:00"/>
    <n v="0.38000000000000256"/>
    <n v="2"/>
    <s v="OK"/>
    <s v="JITU"/>
    <x v="2"/>
    <m/>
  </r>
  <r>
    <n v="44"/>
    <s v="45387OD34T11452"/>
    <x v="2"/>
    <x v="43"/>
    <n v="312214"/>
    <n v="566"/>
    <x v="0"/>
    <n v="51.54"/>
    <n v="16.82"/>
    <n v="34.72"/>
    <n v="34.340000000000003"/>
    <d v="2024-04-05T00:00:00"/>
    <n v="0.37999999999999545"/>
    <n v="2"/>
    <s v="OK"/>
    <s v="JITU"/>
    <x v="0"/>
    <m/>
  </r>
  <r>
    <n v="45"/>
    <s v="45387OD34U11452"/>
    <x v="2"/>
    <x v="44"/>
    <n v="312214"/>
    <n v="582"/>
    <x v="1"/>
    <n v="55.24"/>
    <n v="16.739999999999998"/>
    <n v="38.5"/>
    <n v="38.159999999999997"/>
    <d v="2024-04-05T00:00:00"/>
    <n v="0.34000000000000341"/>
    <n v="2"/>
    <s v="OK"/>
    <s v="JITU"/>
    <x v="1"/>
    <m/>
  </r>
  <r>
    <n v="46"/>
    <s v="45388OD34S11451"/>
    <x v="3"/>
    <x v="45"/>
    <n v="312214"/>
    <n v="587"/>
    <x v="5"/>
    <n v="55.12"/>
    <n v="16.82"/>
    <n v="38.299999999999997"/>
    <n v="37.659999999999997"/>
    <d v="2024-04-06T00:00:00"/>
    <n v="0.64000000000000057"/>
    <n v="1"/>
    <s v="OK"/>
    <s v="JITU"/>
    <x v="5"/>
    <m/>
  </r>
  <r>
    <n v="47"/>
    <s v="45388OD04V11451"/>
    <x v="3"/>
    <x v="46"/>
    <n v="312214"/>
    <n v="588"/>
    <x v="3"/>
    <n v="57.8"/>
    <n v="16.739999999999998"/>
    <n v="41.06"/>
    <n v="40.6"/>
    <d v="2024-04-06T00:00:00"/>
    <n v="0.46000000000000085"/>
    <n v="1"/>
    <s v="OK"/>
    <s v="JITU"/>
    <x v="3"/>
    <m/>
  </r>
  <r>
    <n v="48"/>
    <s v="45388OD04T11451"/>
    <x v="3"/>
    <x v="47"/>
    <n v="312214"/>
    <n v="590"/>
    <x v="6"/>
    <n v="53.94"/>
    <n v="16.920000000000002"/>
    <n v="37.019999999999996"/>
    <n v="36.799999999999997"/>
    <d v="2024-04-06T00:00:00"/>
    <n v="0.21999999999999886"/>
    <n v="1"/>
    <s v="OK"/>
    <s v="JITU"/>
    <x v="6"/>
    <m/>
  </r>
  <r>
    <n v="49"/>
    <s v="45388OD04V13451"/>
    <x v="3"/>
    <x v="48"/>
    <n v="312214"/>
    <n v="602"/>
    <x v="2"/>
    <n v="53"/>
    <n v="16.8"/>
    <n v="36.200000000000003"/>
    <n v="35.92"/>
    <d v="2024-04-06T00:00:00"/>
    <n v="0.28000000000000114"/>
    <n v="1"/>
    <s v="OK"/>
    <s v="JITU"/>
    <x v="2"/>
    <m/>
  </r>
  <r>
    <n v="50"/>
    <s v="45388OD34R11451"/>
    <x v="3"/>
    <x v="49"/>
    <n v="312214"/>
    <n v="607"/>
    <x v="7"/>
    <n v="53.44"/>
    <n v="16.760000000000002"/>
    <n v="36.679999999999993"/>
    <n v="36.4"/>
    <d v="2024-04-06T00:00:00"/>
    <n v="0.27999999999999403"/>
    <n v="1"/>
    <s v="OK"/>
    <s v="JITU"/>
    <x v="7"/>
    <m/>
  </r>
  <r>
    <n v="51"/>
    <s v="45388OD34T11451"/>
    <x v="3"/>
    <x v="50"/>
    <n v="312214"/>
    <n v="610"/>
    <x v="0"/>
    <n v="55.38"/>
    <n v="16.8"/>
    <n v="38.58"/>
    <n v="38.159999999999997"/>
    <d v="2024-04-06T00:00:00"/>
    <n v="0.42000000000000171"/>
    <n v="1"/>
    <s v="OK"/>
    <s v="JITU"/>
    <x v="0"/>
    <m/>
  </r>
  <r>
    <n v="52"/>
    <s v="45388OD34R13451"/>
    <x v="3"/>
    <x v="51"/>
    <n v="312214"/>
    <n v="613"/>
    <x v="8"/>
    <n v="53.32"/>
    <n v="16.920000000000002"/>
    <n v="36.4"/>
    <n v="36.119999999999997"/>
    <d v="2024-04-06T00:00:00"/>
    <n v="0.28000000000000114"/>
    <n v="1"/>
    <s v="OK"/>
    <s v="JITU"/>
    <x v="9"/>
    <m/>
  </r>
  <r>
    <n v="53"/>
    <s v="45388OD34U11451"/>
    <x v="3"/>
    <x v="52"/>
    <n v="312214"/>
    <n v="614"/>
    <x v="1"/>
    <n v="53.52"/>
    <n v="16.739999999999998"/>
    <n v="36.78"/>
    <n v="36.58"/>
    <d v="2024-04-06T00:00:00"/>
    <n v="0.20000000000000284"/>
    <n v="1"/>
    <s v="OK"/>
    <s v="JITU"/>
    <x v="1"/>
    <m/>
  </r>
  <r>
    <n v="54"/>
    <s v="45388OD34U13451"/>
    <x v="3"/>
    <x v="53"/>
    <n v="312214"/>
    <n v="617"/>
    <x v="4"/>
    <n v="53.18"/>
    <n v="16.86"/>
    <n v="36.32"/>
    <n v="36.04"/>
    <d v="2024-04-06T00:00:00"/>
    <n v="0.28000000000000114"/>
    <n v="1"/>
    <s v="OK"/>
    <s v="JITU"/>
    <x v="4"/>
    <m/>
  </r>
  <r>
    <n v="55"/>
    <s v="45388OD04V11452"/>
    <x v="3"/>
    <x v="54"/>
    <n v="312214"/>
    <n v="641"/>
    <x v="3"/>
    <n v="51.8"/>
    <n v="16.739999999999998"/>
    <n v="35.06"/>
    <n v="34.880000000000003"/>
    <d v="2024-04-06T00:00:00"/>
    <n v="0.17999999999999972"/>
    <n v="2"/>
    <s v="OK"/>
    <s v="JITU"/>
    <x v="3"/>
    <m/>
  </r>
  <r>
    <n v="56"/>
    <s v="45388OD34S11452"/>
    <x v="3"/>
    <x v="55"/>
    <n v="312214"/>
    <n v="640"/>
    <x v="5"/>
    <n v="53.76"/>
    <n v="16.8"/>
    <n v="36.959999999999994"/>
    <n v="36.46"/>
    <d v="2024-04-06T00:00:00"/>
    <n v="0.49999999999999289"/>
    <n v="2"/>
    <s v="OK"/>
    <s v="JITU"/>
    <x v="5"/>
    <m/>
  </r>
  <r>
    <n v="57"/>
    <s v="45388OD04T11452"/>
    <x v="3"/>
    <x v="56"/>
    <n v="312214"/>
    <n v="643"/>
    <x v="6"/>
    <n v="56.02"/>
    <n v="16.86"/>
    <n v="39.160000000000004"/>
    <n v="38.58"/>
    <d v="2024-04-06T00:00:00"/>
    <n v="0.5800000000000054"/>
    <n v="2"/>
    <s v="OK"/>
    <s v="JITU"/>
    <x v="6"/>
    <m/>
  </r>
  <r>
    <n v="58"/>
    <s v="45388OD04V13452"/>
    <x v="3"/>
    <x v="57"/>
    <n v="312214"/>
    <n v="656"/>
    <x v="2"/>
    <n v="56.84"/>
    <n v="16.78"/>
    <n v="40.06"/>
    <n v="39.64"/>
    <d v="2024-04-06T00:00:00"/>
    <n v="0.42000000000000171"/>
    <n v="2"/>
    <s v="OK"/>
    <s v="JITU"/>
    <x v="2"/>
    <m/>
  </r>
  <r>
    <n v="59"/>
    <s v="45388OD34R11452"/>
    <x v="3"/>
    <x v="58"/>
    <n v="312214"/>
    <n v="655"/>
    <x v="7"/>
    <n v="55.74"/>
    <n v="16.739999999999998"/>
    <n v="39"/>
    <n v="38.54"/>
    <d v="2024-04-06T00:00:00"/>
    <n v="0.46000000000000085"/>
    <n v="2"/>
    <s v="OK"/>
    <s v="JITU"/>
    <x v="7"/>
    <m/>
  </r>
  <r>
    <n v="60"/>
    <s v="45388OD34U13452"/>
    <x v="3"/>
    <x v="59"/>
    <n v="312214"/>
    <n v="661"/>
    <x v="4"/>
    <n v="55.56"/>
    <n v="16.82"/>
    <n v="38.74"/>
    <n v="38.22"/>
    <d v="2024-04-06T00:00:00"/>
    <n v="0.52000000000000313"/>
    <n v="2"/>
    <s v="OK"/>
    <s v="JITU"/>
    <x v="4"/>
    <m/>
  </r>
  <r>
    <n v="61"/>
    <s v="45388OD34R13452"/>
    <x v="3"/>
    <x v="60"/>
    <n v="312214"/>
    <n v="662"/>
    <x v="8"/>
    <n v="55.76"/>
    <n v="16.940000000000001"/>
    <n v="38.819999999999993"/>
    <n v="38.24"/>
    <d v="2024-04-06T00:00:00"/>
    <n v="0.57999999999999119"/>
    <n v="2"/>
    <s v="OK"/>
    <s v="JITU"/>
    <x v="9"/>
    <m/>
  </r>
  <r>
    <n v="62"/>
    <s v="45388OD34U11452"/>
    <x v="3"/>
    <x v="61"/>
    <n v="312214"/>
    <n v="663"/>
    <x v="1"/>
    <n v="56.18"/>
    <n v="16.72"/>
    <n v="39.46"/>
    <n v="39.119999999999997"/>
    <d v="2024-04-06T00:00:00"/>
    <n v="0.34000000000000341"/>
    <n v="2"/>
    <s v="OK"/>
    <s v="JITU"/>
    <x v="1"/>
    <m/>
  </r>
  <r>
    <n v="63"/>
    <s v="45388OD34T11452"/>
    <x v="3"/>
    <x v="62"/>
    <n v="312214"/>
    <n v="670"/>
    <x v="0"/>
    <n v="56.7"/>
    <n v="16.78"/>
    <n v="39.92"/>
    <n v="39.44"/>
    <d v="2024-04-06T00:00:00"/>
    <n v="0.48000000000000398"/>
    <n v="2"/>
    <s v="OK"/>
    <s v="JITU"/>
    <x v="0"/>
    <m/>
  </r>
  <r>
    <n v="64"/>
    <s v="45389OD04T11451"/>
    <x v="4"/>
    <x v="63"/>
    <n v="312214"/>
    <n v="696"/>
    <x v="6"/>
    <n v="56.64"/>
    <n v="16.86"/>
    <n v="39.78"/>
    <n v="39.299999999999997"/>
    <d v="2024-04-07T00:00:00"/>
    <n v="0.48000000000000398"/>
    <n v="1"/>
    <s v="OK"/>
    <s v="SRIKANT"/>
    <x v="6"/>
    <m/>
  </r>
  <r>
    <n v="65"/>
    <s v="45389OD04V11451"/>
    <x v="4"/>
    <x v="64"/>
    <n v="312214"/>
    <n v="698"/>
    <x v="3"/>
    <n v="53.16"/>
    <n v="16.68"/>
    <n v="36.479999999999997"/>
    <n v="36.26"/>
    <d v="2024-04-07T00:00:00"/>
    <n v="0.21999999999999886"/>
    <n v="1"/>
    <s v="OK"/>
    <s v="SRIKANT"/>
    <x v="3"/>
    <m/>
  </r>
  <r>
    <n v="66"/>
    <s v="45389OD34S11451"/>
    <x v="4"/>
    <x v="65"/>
    <n v="312214"/>
    <n v="699"/>
    <x v="5"/>
    <n v="54.38"/>
    <n v="16.78"/>
    <n v="37.6"/>
    <n v="37.340000000000003"/>
    <d v="2024-04-07T00:00:00"/>
    <n v="0.25999999999999801"/>
    <n v="1"/>
    <s v="OK"/>
    <s v="SRIKANT"/>
    <x v="5"/>
    <m/>
  </r>
  <r>
    <n v="67"/>
    <s v="45389OD04V13451"/>
    <x v="4"/>
    <x v="66"/>
    <n v="312214"/>
    <n v="700"/>
    <x v="2"/>
    <n v="56.04"/>
    <n v="16.760000000000002"/>
    <n v="39.28"/>
    <n v="39.1"/>
    <d v="2024-04-07T00:00:00"/>
    <n v="0.17999999999999972"/>
    <n v="1"/>
    <s v="OK"/>
    <s v="SRIKANT"/>
    <x v="2"/>
    <m/>
  </r>
  <r>
    <n v="68"/>
    <s v="45389OD34R13451"/>
    <x v="4"/>
    <x v="67"/>
    <n v="312214"/>
    <n v="702"/>
    <x v="8"/>
    <n v="54.1"/>
    <n v="16.920000000000002"/>
    <n v="37.18"/>
    <n v="36.94"/>
    <d v="2024-04-07T00:00:00"/>
    <n v="0.24000000000000199"/>
    <n v="1"/>
    <s v="OK"/>
    <s v="SRIKANT"/>
    <x v="9"/>
    <m/>
  </r>
  <r>
    <n v="69"/>
    <s v="45389OD34T11451"/>
    <x v="4"/>
    <x v="68"/>
    <n v="312214"/>
    <n v="704"/>
    <x v="0"/>
    <n v="54.64"/>
    <n v="16.760000000000002"/>
    <n v="37.879999999999995"/>
    <n v="37.700000000000003"/>
    <d v="2024-04-07T00:00:00"/>
    <n v="0.17999999999999261"/>
    <n v="1"/>
    <s v="OK"/>
    <s v="SRIKANT"/>
    <x v="0"/>
    <m/>
  </r>
  <r>
    <n v="70"/>
    <s v="45389OD34U11451"/>
    <x v="4"/>
    <x v="69"/>
    <n v="312214"/>
    <n v="707"/>
    <x v="1"/>
    <n v="54.7"/>
    <n v="16.7"/>
    <n v="38"/>
    <n v="37.64"/>
    <d v="2024-04-07T00:00:00"/>
    <n v="0.35999999999999943"/>
    <n v="1"/>
    <s v="OK"/>
    <s v="SRIKANT"/>
    <x v="1"/>
    <m/>
  </r>
  <r>
    <n v="71"/>
    <s v="45389OD34U13451"/>
    <x v="4"/>
    <x v="70"/>
    <n v="312214"/>
    <n v="711"/>
    <x v="4"/>
    <n v="51.6"/>
    <n v="16.82"/>
    <n v="34.78"/>
    <n v="34.5"/>
    <d v="2024-04-07T00:00:00"/>
    <n v="0.28000000000000114"/>
    <n v="1"/>
    <s v="OK"/>
    <s v="SRIKANT"/>
    <x v="4"/>
    <m/>
  </r>
  <r>
    <n v="72"/>
    <s v="45389OD34R11451"/>
    <x v="4"/>
    <x v="71"/>
    <n v="312214"/>
    <n v="739"/>
    <x v="7"/>
    <n v="56.12"/>
    <n v="16.7"/>
    <n v="39.42"/>
    <n v="39.159999999999997"/>
    <d v="2024-04-07T00:00:00"/>
    <n v="0.26000000000000512"/>
    <n v="1"/>
    <s v="OK"/>
    <s v="SRIKANT"/>
    <x v="7"/>
    <m/>
  </r>
  <r>
    <n v="73"/>
    <s v="45389OD04T11452"/>
    <x v="4"/>
    <x v="72"/>
    <n v="312214"/>
    <n v="742"/>
    <x v="6"/>
    <n v="55.22"/>
    <n v="16.84"/>
    <n v="38.379999999999995"/>
    <n v="38.04"/>
    <d v="2024-04-07T00:00:00"/>
    <n v="0.33999999999999631"/>
    <n v="2"/>
    <s v="OK"/>
    <s v="SRIKANT"/>
    <x v="6"/>
    <m/>
  </r>
  <r>
    <n v="74"/>
    <s v="45389OD34R13452"/>
    <x v="4"/>
    <x v="73"/>
    <n v="312214"/>
    <n v="755"/>
    <x v="8"/>
    <n v="54.66"/>
    <n v="16.88"/>
    <n v="37.78"/>
    <n v="37.24"/>
    <d v="2024-04-07T00:00:00"/>
    <n v="0.53999999999999915"/>
    <n v="2"/>
    <s v="OK"/>
    <s v="SRIKANT"/>
    <x v="9"/>
    <m/>
  </r>
  <r>
    <n v="75"/>
    <s v="45389OD04V13452"/>
    <x v="4"/>
    <x v="74"/>
    <n v="312214"/>
    <n v="754"/>
    <x v="2"/>
    <n v="53.76"/>
    <n v="16.739999999999998"/>
    <n v="37.019999999999996"/>
    <n v="36.92"/>
    <d v="2024-04-07T00:00:00"/>
    <n v="9.9999999999994316E-2"/>
    <n v="2"/>
    <s v="OK"/>
    <s v="SRIKANT"/>
    <x v="2"/>
    <m/>
  </r>
  <r>
    <n v="76"/>
    <s v="45389OD04V11452"/>
    <x v="4"/>
    <x v="75"/>
    <n v="312214"/>
    <n v="748"/>
    <x v="3"/>
    <n v="55.06"/>
    <n v="16.66"/>
    <n v="38.400000000000006"/>
    <n v="37.6"/>
    <d v="2024-04-07T00:00:00"/>
    <n v="0.80000000000000426"/>
    <n v="2"/>
    <s v="OK"/>
    <s v="SRIKANT"/>
    <x v="3"/>
    <m/>
  </r>
  <r>
    <n v="77"/>
    <s v="45389OD34S11452"/>
    <x v="4"/>
    <x v="76"/>
    <n v="312214"/>
    <n v="749"/>
    <x v="5"/>
    <n v="53.46"/>
    <n v="16.78"/>
    <n v="36.68"/>
    <n v="36.380000000000003"/>
    <d v="2024-04-07T00:00:00"/>
    <n v="0.29999999999999716"/>
    <n v="2"/>
    <s v="OK"/>
    <s v="SRIKANT"/>
    <x v="5"/>
    <m/>
  </r>
  <r>
    <n v="78"/>
    <s v="45389OD34U11452"/>
    <x v="4"/>
    <x v="77"/>
    <n v="312214"/>
    <n v="758"/>
    <x v="1"/>
    <n v="56.2"/>
    <n v="16.68"/>
    <n v="39.520000000000003"/>
    <n v="38.799999999999997"/>
    <d v="2024-04-07T00:00:00"/>
    <n v="0.72000000000000597"/>
    <n v="2"/>
    <s v="OK"/>
    <s v="SRIKANT"/>
    <x v="1"/>
    <m/>
  </r>
  <r>
    <n v="79"/>
    <s v="45389OD34T11452"/>
    <x v="4"/>
    <x v="78"/>
    <n v="312214"/>
    <n v="756"/>
    <x v="0"/>
    <n v="54.38"/>
    <n v="16.739999999999998"/>
    <n v="37.64"/>
    <n v="37.4"/>
    <d v="2024-04-07T00:00:00"/>
    <n v="0.24000000000000199"/>
    <n v="2"/>
    <s v="OK"/>
    <s v="SRIKANT"/>
    <x v="0"/>
    <m/>
  </r>
  <r>
    <n v="80"/>
    <s v="45389OD34U13452"/>
    <x v="4"/>
    <x v="79"/>
    <n v="312214"/>
    <n v="762"/>
    <x v="4"/>
    <n v="53.4"/>
    <n v="16.82"/>
    <n v="36.58"/>
    <n v="36.44"/>
    <d v="2024-04-07T00:00:00"/>
    <n v="0.14000000000000057"/>
    <n v="2"/>
    <s v="OK"/>
    <s v="SRIKANT"/>
    <x v="4"/>
    <m/>
  </r>
  <r>
    <n v="81"/>
    <s v="45389OD04T11453"/>
    <x v="4"/>
    <x v="80"/>
    <n v="312214"/>
    <n v="783"/>
    <x v="6"/>
    <n v="57.56"/>
    <n v="16.82"/>
    <n v="40.74"/>
    <n v="40.74"/>
    <d v="2024-04-08T00:00:00"/>
    <n v="0"/>
    <n v="3"/>
    <s v="OK"/>
    <s v="SRIKANT"/>
    <x v="6"/>
    <m/>
  </r>
  <r>
    <n v="82"/>
    <s v="45389OD34R11452"/>
    <x v="4"/>
    <x v="81"/>
    <n v="312214"/>
    <n v="785"/>
    <x v="7"/>
    <n v="56.54"/>
    <n v="16.68"/>
    <n v="39.86"/>
    <n v="39.86"/>
    <d v="2024-04-08T00:00:00"/>
    <n v="0"/>
    <n v="2"/>
    <s v="OK"/>
    <s v="SRIKANT"/>
    <x v="7"/>
    <m/>
  </r>
  <r>
    <n v="83"/>
    <s v="45390OD34U11451"/>
    <x v="5"/>
    <x v="82"/>
    <n v="312214"/>
    <n v="795"/>
    <x v="1"/>
    <n v="54.58"/>
    <n v="16.7"/>
    <n v="37.879999999999995"/>
    <n v="37.26"/>
    <d v="2024-04-08T00:00:00"/>
    <n v="0.61999999999999744"/>
    <n v="1"/>
    <s v="OK"/>
    <s v="JITU"/>
    <x v="1"/>
    <m/>
  </r>
  <r>
    <n v="84"/>
    <s v="45390OD34U13451"/>
    <x v="5"/>
    <x v="83"/>
    <n v="312214"/>
    <n v="796"/>
    <x v="4"/>
    <n v="52.88"/>
    <n v="16.760000000000002"/>
    <n v="36.120000000000005"/>
    <n v="35.58"/>
    <d v="2024-04-08T00:00:00"/>
    <n v="0.54000000000000625"/>
    <n v="1"/>
    <s v="OK"/>
    <s v="JITU"/>
    <x v="4"/>
    <m/>
  </r>
  <r>
    <n v="85"/>
    <s v="45390OD04V13451"/>
    <x v="5"/>
    <x v="84"/>
    <n v="312214"/>
    <n v="797"/>
    <x v="2"/>
    <n v="54.5"/>
    <n v="16.739999999999998"/>
    <n v="37.760000000000005"/>
    <n v="37.299999999999997"/>
    <d v="2024-04-08T00:00:00"/>
    <n v="0.46000000000000796"/>
    <n v="1"/>
    <s v="OK"/>
    <s v="JITU"/>
    <x v="2"/>
    <m/>
  </r>
  <r>
    <n v="86"/>
    <s v="45390OD04V11451"/>
    <x v="5"/>
    <x v="85"/>
    <n v="312214"/>
    <n v="799"/>
    <x v="3"/>
    <n v="53.92"/>
    <n v="16.72"/>
    <n v="37.200000000000003"/>
    <n v="37.28"/>
    <d v="2024-04-08T00:00:00"/>
    <n v="-7.9999999999998295E-2"/>
    <n v="1"/>
    <s v="OK"/>
    <s v="JITU"/>
    <x v="3"/>
    <m/>
  </r>
  <r>
    <n v="87"/>
    <s v="45390OD34S11451"/>
    <x v="5"/>
    <x v="86"/>
    <n v="312214"/>
    <n v="803"/>
    <x v="5"/>
    <n v="53.56"/>
    <n v="16.760000000000002"/>
    <n v="36.799999999999997"/>
    <n v="36.58"/>
    <d v="2024-04-08T00:00:00"/>
    <n v="0.21999999999999886"/>
    <n v="1"/>
    <s v="OK"/>
    <s v="JITU"/>
    <x v="5"/>
    <m/>
  </r>
  <r>
    <n v="88"/>
    <s v="45390OD34T11451"/>
    <x v="5"/>
    <x v="87"/>
    <n v="312214"/>
    <n v="805"/>
    <x v="0"/>
    <n v="55.6"/>
    <n v="17.04"/>
    <n v="38.56"/>
    <n v="38.299999999999997"/>
    <d v="2024-04-08T00:00:00"/>
    <n v="0.26000000000000512"/>
    <n v="1"/>
    <s v="OK"/>
    <s v="JITU"/>
    <x v="0"/>
    <m/>
  </r>
  <r>
    <n v="89"/>
    <s v="45390OD34R13451"/>
    <x v="5"/>
    <x v="88"/>
    <n v="312214"/>
    <n v="807"/>
    <x v="8"/>
    <n v="53.28"/>
    <n v="17.18"/>
    <n v="36.1"/>
    <n v="35.86"/>
    <d v="2024-04-08T00:00:00"/>
    <n v="0.24000000000000199"/>
    <n v="1"/>
    <s v="OK"/>
    <s v="JITU"/>
    <x v="9"/>
    <m/>
  </r>
  <r>
    <n v="90"/>
    <s v="45390OD34U11452"/>
    <x v="5"/>
    <x v="89"/>
    <n v="312214"/>
    <n v="848"/>
    <x v="1"/>
    <n v="55.68"/>
    <n v="16.68"/>
    <n v="39"/>
    <n v="38.700000000000003"/>
    <d v="2024-04-08T00:00:00"/>
    <n v="0.29999999999999716"/>
    <n v="2"/>
    <s v="OK"/>
    <s v="JITU"/>
    <x v="1"/>
    <m/>
  </r>
  <r>
    <n v="91"/>
    <s v="45390OD34R11451"/>
    <x v="5"/>
    <x v="90"/>
    <n v="312214"/>
    <n v="847"/>
    <x v="7"/>
    <n v="55.7"/>
    <n v="16.68"/>
    <n v="39.020000000000003"/>
    <n v="38.74"/>
    <d v="2024-04-08T00:00:00"/>
    <n v="0.28000000000000114"/>
    <n v="1"/>
    <s v="OK"/>
    <s v="JITU"/>
    <x v="7"/>
    <m/>
  </r>
  <r>
    <n v="92"/>
    <s v="45390OD34U13452"/>
    <x v="5"/>
    <x v="91"/>
    <n v="312214"/>
    <n v="852"/>
    <x v="4"/>
    <n v="53.66"/>
    <n v="16.760000000000002"/>
    <n v="36.899999999999991"/>
    <n v="36"/>
    <d v="2024-04-08T00:00:00"/>
    <n v="0.89999999999999147"/>
    <n v="2"/>
    <s v="OK"/>
    <s v="JITU"/>
    <x v="4"/>
    <m/>
  </r>
  <r>
    <n v="93"/>
    <s v="45390OD04T11451"/>
    <x v="5"/>
    <x v="92"/>
    <n v="312214"/>
    <n v="858"/>
    <x v="6"/>
    <n v="55.88"/>
    <n v="17.04"/>
    <n v="38.840000000000003"/>
    <n v="38.840000000000003"/>
    <d v="2024-04-08T00:00:00"/>
    <n v="0"/>
    <n v="1"/>
    <s v="OK"/>
    <s v="JITU"/>
    <x v="6"/>
    <m/>
  </r>
  <r>
    <n v="94"/>
    <s v="45390OD04V13452"/>
    <x v="5"/>
    <x v="93"/>
    <n v="312214"/>
    <n v="854"/>
    <x v="2"/>
    <n v="55.1"/>
    <n v="16.7"/>
    <n v="38.400000000000006"/>
    <n v="38.08"/>
    <d v="2024-04-08T00:00:00"/>
    <n v="0.32000000000000739"/>
    <n v="2"/>
    <s v="OK"/>
    <s v="JITU"/>
    <x v="2"/>
    <m/>
  </r>
  <r>
    <n v="95"/>
    <s v="45390OD34S11452"/>
    <x v="5"/>
    <x v="94"/>
    <n v="312214"/>
    <n v="860"/>
    <x v="5"/>
    <n v="55.4"/>
    <n v="16.739999999999998"/>
    <n v="38.659999999999997"/>
    <n v="37.86"/>
    <d v="2024-04-09T00:00:00"/>
    <n v="0.79999999999999716"/>
    <n v="2"/>
    <s v="OK"/>
    <s v="JITU"/>
    <x v="5"/>
    <m/>
  </r>
  <r>
    <n v="96"/>
    <s v="45390OD04V11452"/>
    <x v="5"/>
    <x v="95"/>
    <n v="312214"/>
    <n v="873"/>
    <x v="3"/>
    <n v="55.64"/>
    <n v="16.66"/>
    <n v="38.980000000000004"/>
    <n v="38.72"/>
    <d v="2024-04-09T00:00:00"/>
    <n v="0.26000000000000512"/>
    <n v="2"/>
    <s v="OK"/>
    <s v="JITU"/>
    <x v="3"/>
    <m/>
  </r>
  <r>
    <n v="97"/>
    <s v="45390OD34R13452"/>
    <x v="5"/>
    <x v="96"/>
    <n v="312214"/>
    <n v="876"/>
    <x v="8"/>
    <n v="55.78"/>
    <n v="17.14"/>
    <n v="38.64"/>
    <n v="38.28"/>
    <d v="2024-04-09T00:00:00"/>
    <n v="0.35999999999999943"/>
    <n v="2"/>
    <s v="OK"/>
    <s v="JITU"/>
    <x v="9"/>
    <m/>
  </r>
  <r>
    <n v="98"/>
    <s v="45391OD04T11451"/>
    <x v="6"/>
    <x v="97"/>
    <n v="312214"/>
    <n v="914"/>
    <x v="6"/>
    <n v="52.76"/>
    <n v="17"/>
    <n v="35.76"/>
    <n v="35.159999999999997"/>
    <d v="2024-04-09T00:00:00"/>
    <n v="0.60000000000000142"/>
    <n v="1"/>
    <s v="OK"/>
    <s v="JITU"/>
    <x v="6"/>
    <m/>
  </r>
  <r>
    <n v="99"/>
    <s v="45391OD34T11451"/>
    <x v="6"/>
    <x v="98"/>
    <n v="312214"/>
    <n v="915"/>
    <x v="0"/>
    <n v="56.16"/>
    <n v="17"/>
    <n v="39.159999999999997"/>
    <n v="38.58"/>
    <d v="2024-04-09T00:00:00"/>
    <n v="0.57999999999999829"/>
    <n v="1"/>
    <s v="OK"/>
    <s v="JITU"/>
    <x v="0"/>
    <m/>
  </r>
  <r>
    <n v="100"/>
    <s v="45391OD04V13451"/>
    <x v="6"/>
    <x v="99"/>
    <n v="312214"/>
    <n v="917"/>
    <x v="2"/>
    <n v="56"/>
    <n v="16.7"/>
    <n v="39.299999999999997"/>
    <n v="38.700000000000003"/>
    <d v="2024-04-09T00:00:00"/>
    <n v="0.59999999999999432"/>
    <n v="1"/>
    <s v="OK"/>
    <s v="JITU"/>
    <x v="2"/>
    <m/>
  </r>
  <r>
    <n v="101"/>
    <s v="45391OD04V11451"/>
    <x v="6"/>
    <x v="100"/>
    <n v="312214"/>
    <n v="919"/>
    <x v="3"/>
    <n v="57.04"/>
    <n v="16.66"/>
    <n v="40.379999999999995"/>
    <n v="39.979999999999997"/>
    <d v="2024-04-09T00:00:00"/>
    <n v="0.39999999999999858"/>
    <n v="1"/>
    <s v="OK"/>
    <s v="JITU"/>
    <x v="3"/>
    <m/>
  </r>
  <r>
    <n v="102"/>
    <s v="45391OD34R13451"/>
    <x v="6"/>
    <x v="101"/>
    <n v="312214"/>
    <n v="920"/>
    <x v="8"/>
    <n v="54.1"/>
    <n v="17.12"/>
    <n v="36.980000000000004"/>
    <n v="36.56"/>
    <d v="2024-04-09T00:00:00"/>
    <n v="0.42000000000000171"/>
    <n v="1"/>
    <s v="OK"/>
    <s v="JITU"/>
    <x v="9"/>
    <m/>
  </r>
  <r>
    <n v="103"/>
    <s v="45391OD34R11451"/>
    <x v="6"/>
    <x v="102"/>
    <n v="312214"/>
    <n v="925"/>
    <x v="7"/>
    <n v="53.54"/>
    <n v="16.62"/>
    <n v="36.92"/>
    <n v="36.46"/>
    <d v="2024-04-09T00:00:00"/>
    <n v="0.46000000000000085"/>
    <n v="1"/>
    <s v="OK"/>
    <s v="JITU"/>
    <x v="7"/>
    <m/>
  </r>
  <r>
    <n v="104"/>
    <s v="45391OD34U11451"/>
    <x v="6"/>
    <x v="103"/>
    <n v="312214"/>
    <n v="927"/>
    <x v="1"/>
    <n v="54.66"/>
    <n v="16.62"/>
    <n v="38.039999999999992"/>
    <n v="37.700000000000003"/>
    <d v="2024-04-09T00:00:00"/>
    <n v="0.3399999999999892"/>
    <n v="1"/>
    <s v="OK"/>
    <s v="JITU"/>
    <x v="1"/>
    <m/>
  </r>
  <r>
    <n v="105"/>
    <s v="45391OD34S11451"/>
    <x v="6"/>
    <x v="104"/>
    <n v="312214"/>
    <n v="926"/>
    <x v="5"/>
    <n v="53.36"/>
    <n v="16.72"/>
    <n v="36.64"/>
    <n v="36.520000000000003"/>
    <d v="2024-04-09T00:00:00"/>
    <n v="0.11999999999999744"/>
    <n v="1"/>
    <s v="OK"/>
    <s v="JITU"/>
    <x v="5"/>
    <m/>
  </r>
  <r>
    <n v="106"/>
    <s v="45391OD34U13451"/>
    <x v="6"/>
    <x v="105"/>
    <n v="312214"/>
    <n v="929"/>
    <x v="4"/>
    <n v="53.8"/>
    <n v="16.82"/>
    <n v="36.979999999999997"/>
    <n v="36.68"/>
    <d v="2024-04-09T00:00:00"/>
    <n v="0.29999999999999716"/>
    <n v="1"/>
    <s v="OK"/>
    <s v="JITU"/>
    <x v="4"/>
    <m/>
  </r>
  <r>
    <n v="107"/>
    <s v="45391OD04T11452"/>
    <x v="6"/>
    <x v="106"/>
    <n v="312214"/>
    <n v="973"/>
    <x v="6"/>
    <n v="55.04"/>
    <n v="17.02"/>
    <n v="38.019999999999996"/>
    <n v="37.74"/>
    <d v="2024-04-09T00:00:00"/>
    <n v="0.27999999999999403"/>
    <n v="2"/>
    <s v="OK"/>
    <s v="JITU"/>
    <x v="6"/>
    <m/>
  </r>
  <r>
    <n v="108"/>
    <s v="45391OD34T11452"/>
    <x v="6"/>
    <x v="107"/>
    <n v="312214"/>
    <n v="975"/>
    <x v="0"/>
    <n v="54.24"/>
    <n v="17"/>
    <n v="37.24"/>
    <n v="36.94"/>
    <d v="2024-04-09T00:00:00"/>
    <n v="0.30000000000000426"/>
    <n v="2"/>
    <s v="OK"/>
    <s v="JITU"/>
    <x v="0"/>
    <m/>
  </r>
  <r>
    <n v="109"/>
    <s v="45391OD04V13452"/>
    <x v="6"/>
    <x v="108"/>
    <n v="312214"/>
    <n v="978"/>
    <x v="2"/>
    <n v="53.44"/>
    <n v="16.72"/>
    <n v="36.72"/>
    <n v="36.42"/>
    <d v="2024-04-09T00:00:00"/>
    <n v="0.29999999999999716"/>
    <n v="2"/>
    <s v="OK"/>
    <s v="JITU"/>
    <x v="2"/>
    <m/>
  </r>
  <r>
    <n v="110"/>
    <s v="45391OD04V11452"/>
    <x v="6"/>
    <x v="109"/>
    <n v="312214"/>
    <n v="981"/>
    <x v="3"/>
    <n v="54.46"/>
    <n v="16.62"/>
    <n v="37.840000000000003"/>
    <n v="37.32"/>
    <d v="2024-04-09T00:00:00"/>
    <n v="0.52000000000000313"/>
    <n v="2"/>
    <s v="OK"/>
    <s v="JITU"/>
    <x v="3"/>
    <m/>
  </r>
  <r>
    <n v="111"/>
    <s v="45391OD34R13452"/>
    <x v="6"/>
    <x v="110"/>
    <n v="312214"/>
    <n v="982"/>
    <x v="8"/>
    <n v="53.62"/>
    <n v="17.14"/>
    <n v="36.479999999999997"/>
    <n v="36.119999999999997"/>
    <d v="2024-04-09T00:00:00"/>
    <n v="0.35999999999999943"/>
    <n v="2"/>
    <s v="OK"/>
    <s v="JITU"/>
    <x v="9"/>
    <m/>
  </r>
  <r>
    <n v="112"/>
    <s v="45391OD34U11452"/>
    <x v="6"/>
    <x v="111"/>
    <n v="312214"/>
    <n v="985"/>
    <x v="1"/>
    <n v="52.82"/>
    <n v="16.559999999999999"/>
    <n v="36.260000000000005"/>
    <n v="35.94"/>
    <d v="2024-04-09T00:00:00"/>
    <n v="0.32000000000000739"/>
    <n v="2"/>
    <s v="OK"/>
    <s v="JITU"/>
    <x v="1"/>
    <m/>
  </r>
  <r>
    <n v="113"/>
    <s v="45391OD34S11452"/>
    <x v="6"/>
    <x v="112"/>
    <n v="312214"/>
    <n v="989"/>
    <x v="5"/>
    <n v="54.18"/>
    <n v="16.72"/>
    <n v="37.46"/>
    <n v="37.08"/>
    <d v="2024-04-09T00:00:00"/>
    <n v="0.38000000000000256"/>
    <n v="2"/>
    <s v="OK"/>
    <s v="JITU"/>
    <x v="5"/>
    <m/>
  </r>
  <r>
    <n v="114"/>
    <s v="45391OD34U13452"/>
    <x v="6"/>
    <x v="113"/>
    <n v="312214"/>
    <n v="992"/>
    <x v="4"/>
    <n v="55.54"/>
    <n v="16.98"/>
    <n v="38.56"/>
    <n v="38.14"/>
    <d v="2024-04-09T00:00:00"/>
    <n v="0.42000000000000171"/>
    <n v="2"/>
    <s v="OK"/>
    <s v="JITU"/>
    <x v="4"/>
    <m/>
  </r>
  <r>
    <n v="115"/>
    <s v="45391OD34R11452"/>
    <x v="6"/>
    <x v="114"/>
    <n v="312214"/>
    <n v="994"/>
    <x v="7"/>
    <n v="55.08"/>
    <n v="16.86"/>
    <n v="38.22"/>
    <n v="37.840000000000003"/>
    <d v="2024-04-09T00:00:00"/>
    <n v="0.37999999999999545"/>
    <n v="2"/>
    <s v="OK"/>
    <s v="JITU"/>
    <x v="7"/>
    <m/>
  </r>
  <r>
    <n v="116"/>
    <s v="45392OD34U13451"/>
    <x v="7"/>
    <x v="115"/>
    <n v="312214"/>
    <n v="1056"/>
    <x v="4"/>
    <n v="52.2"/>
    <n v="16.98"/>
    <n v="35.22"/>
    <n v="35.020000000000003"/>
    <d v="2024-04-10T00:00:00"/>
    <n v="0.19999999999999574"/>
    <n v="1"/>
    <s v="OK"/>
    <s v="JITU"/>
    <x v="4"/>
    <m/>
  </r>
  <r>
    <n v="117"/>
    <s v="45392OD34T11451"/>
    <x v="7"/>
    <x v="116"/>
    <n v="312214"/>
    <n v="1057"/>
    <x v="0"/>
    <n v="55.68"/>
    <n v="17"/>
    <n v="38.68"/>
    <n v="38.54"/>
    <d v="2024-04-10T00:00:00"/>
    <n v="0.14000000000000057"/>
    <n v="1"/>
    <s v="OK"/>
    <s v="JITU"/>
    <x v="0"/>
    <m/>
  </r>
  <r>
    <n v="118"/>
    <s v="45392OD04V13451"/>
    <x v="7"/>
    <x v="117"/>
    <n v="312214"/>
    <n v="1058"/>
    <x v="2"/>
    <n v="52.06"/>
    <n v="16.920000000000002"/>
    <n v="35.14"/>
    <n v="34.96"/>
    <d v="2024-04-10T00:00:00"/>
    <n v="0.17999999999999972"/>
    <n v="1"/>
    <s v="OK"/>
    <s v="JITU"/>
    <x v="2"/>
    <m/>
  </r>
  <r>
    <n v="119"/>
    <s v="45392OD34U11451"/>
    <x v="7"/>
    <x v="118"/>
    <n v="312214"/>
    <n v="1061"/>
    <x v="1"/>
    <n v="52.32"/>
    <n v="16.8"/>
    <n v="35.519999999999996"/>
    <n v="35.200000000000003"/>
    <d v="2024-04-10T00:00:00"/>
    <n v="0.31999999999999318"/>
    <n v="1"/>
    <s v="OK"/>
    <s v="JITU"/>
    <x v="1"/>
    <m/>
  </r>
  <r>
    <n v="120"/>
    <s v="45392OD04T11451"/>
    <x v="7"/>
    <x v="119"/>
    <n v="312214"/>
    <n v="1063"/>
    <x v="6"/>
    <n v="53.52"/>
    <n v="16.98"/>
    <n v="36.540000000000006"/>
    <n v="36.18"/>
    <d v="2024-04-10T00:00:00"/>
    <n v="0.36000000000000654"/>
    <n v="1"/>
    <s v="OK"/>
    <s v="JITU"/>
    <x v="6"/>
    <m/>
  </r>
  <r>
    <n v="121"/>
    <s v="45392OD04V11451"/>
    <x v="7"/>
    <x v="120"/>
    <n v="312214"/>
    <n v="1071"/>
    <x v="3"/>
    <n v="54.2"/>
    <n v="16.86"/>
    <n v="37.340000000000003"/>
    <n v="36.840000000000003"/>
    <d v="2024-04-10T00:00:00"/>
    <n v="0.5"/>
    <n v="1"/>
    <s v="OK"/>
    <s v="JITU"/>
    <x v="3"/>
    <m/>
  </r>
  <r>
    <n v="122"/>
    <s v="45392OD34S11451"/>
    <x v="7"/>
    <x v="121"/>
    <n v="312214"/>
    <n v="1085"/>
    <x v="5"/>
    <n v="52.68"/>
    <n v="16.7"/>
    <n v="35.980000000000004"/>
    <n v="35.700000000000003"/>
    <d v="2024-04-10T00:00:00"/>
    <n v="0.28000000000000114"/>
    <n v="1"/>
    <s v="OK"/>
    <s v="JITU"/>
    <x v="5"/>
    <m/>
  </r>
  <r>
    <n v="123"/>
    <s v="45392OD34R13451"/>
    <x v="7"/>
    <x v="122"/>
    <n v="312214"/>
    <n v="1094"/>
    <x v="8"/>
    <n v="53.16"/>
    <n v="17.079999999999998"/>
    <n v="36.08"/>
    <n v="35.619999999999997"/>
    <d v="2024-04-10T00:00:00"/>
    <n v="0.46000000000000085"/>
    <n v="1"/>
    <s v="OK"/>
    <s v="JITU"/>
    <x v="9"/>
    <m/>
  </r>
  <r>
    <n v="124"/>
    <s v="45392OD04V13452"/>
    <x v="7"/>
    <x v="123"/>
    <n v="312214"/>
    <n v="1132"/>
    <x v="2"/>
    <n v="53.36"/>
    <n v="16.88"/>
    <n v="36.480000000000004"/>
    <n v="35.58"/>
    <d v="2024-04-10T00:00:00"/>
    <n v="0.90000000000000568"/>
    <n v="2"/>
    <s v="OK"/>
    <s v="JITU"/>
    <x v="2"/>
    <m/>
  </r>
  <r>
    <n v="125"/>
    <s v="45392OD34R11451"/>
    <x v="7"/>
    <x v="124"/>
    <n v="312214"/>
    <n v="1128"/>
    <x v="7"/>
    <n v="55.54"/>
    <n v="16.84"/>
    <n v="38.700000000000003"/>
    <n v="38.36"/>
    <d v="2024-04-10T00:00:00"/>
    <n v="0.34000000000000341"/>
    <n v="1"/>
    <s v="OK"/>
    <s v="JITU"/>
    <x v="7"/>
    <m/>
  </r>
  <r>
    <n v="126"/>
    <s v="45392OD34U13452"/>
    <x v="7"/>
    <x v="125"/>
    <n v="312214"/>
    <n v="1130"/>
    <x v="4"/>
    <n v="53.44"/>
    <n v="16.96"/>
    <n v="36.479999999999997"/>
    <n v="36.14"/>
    <d v="2024-04-10T00:00:00"/>
    <n v="0.33999999999999631"/>
    <n v="2"/>
    <s v="OK"/>
    <s v="JITU"/>
    <x v="4"/>
    <m/>
  </r>
  <r>
    <n v="127"/>
    <s v="45392OD34T11452"/>
    <x v="7"/>
    <x v="126"/>
    <n v="312214"/>
    <n v="1131"/>
    <x v="0"/>
    <n v="51.56"/>
    <n v="16.96"/>
    <n v="34.6"/>
    <n v="34.200000000000003"/>
    <d v="2024-04-10T00:00:00"/>
    <n v="0.39999999999999858"/>
    <n v="2"/>
    <s v="OK"/>
    <s v="JITU"/>
    <x v="0"/>
    <m/>
  </r>
  <r>
    <n v="128"/>
    <s v="45392OD34U11452"/>
    <x v="7"/>
    <x v="127"/>
    <n v="312214"/>
    <n v="1133"/>
    <x v="1"/>
    <n v="51.7"/>
    <n v="16.78"/>
    <n v="34.92"/>
    <n v="34.32"/>
    <d v="2024-04-10T00:00:00"/>
    <n v="0.60000000000000142"/>
    <n v="2"/>
    <s v="OK"/>
    <s v="JITU"/>
    <x v="1"/>
    <m/>
  </r>
  <r>
    <n v="129"/>
    <s v="45392OD04T11452"/>
    <x v="7"/>
    <x v="128"/>
    <n v="312214"/>
    <n v="1151"/>
    <x v="6"/>
    <n v="54.44"/>
    <n v="16.98"/>
    <n v="37.459999999999994"/>
    <n v="37.200000000000003"/>
    <d v="2024-04-10T00:00:00"/>
    <n v="0.25999999999999091"/>
    <n v="2"/>
    <s v="OK"/>
    <s v="JITU"/>
    <x v="6"/>
    <m/>
  </r>
  <r>
    <n v="130"/>
    <s v="45392OD04V11452"/>
    <x v="7"/>
    <x v="129"/>
    <n v="312214"/>
    <n v="1157"/>
    <x v="3"/>
    <n v="55.18"/>
    <n v="16.84"/>
    <n v="38.340000000000003"/>
    <n v="37.58"/>
    <d v="2024-04-10T00:00:00"/>
    <n v="0.76000000000000512"/>
    <n v="2"/>
    <s v="OK"/>
    <s v="JITU"/>
    <x v="3"/>
    <m/>
  </r>
  <r>
    <n v="131"/>
    <s v="45392OD34S11452"/>
    <x v="7"/>
    <x v="130"/>
    <n v="312214"/>
    <n v="1178"/>
    <x v="5"/>
    <n v="56.42"/>
    <n v="16.940000000000001"/>
    <n v="39.480000000000004"/>
    <n v="39.159999999999997"/>
    <d v="2024-04-11T00:00:00"/>
    <n v="0.32000000000000739"/>
    <n v="2"/>
    <s v="OK"/>
    <s v="JITU"/>
    <x v="5"/>
    <m/>
  </r>
  <r>
    <n v="132"/>
    <s v="45392OD34R13452"/>
    <x v="7"/>
    <x v="131"/>
    <n v="312214"/>
    <n v="1186"/>
    <x v="8"/>
    <n v="55.72"/>
    <n v="17.059999999999999"/>
    <n v="38.659999999999997"/>
    <n v="38.4"/>
    <d v="2024-04-11T00:00:00"/>
    <n v="0.25999999999999801"/>
    <n v="2"/>
    <s v="OK"/>
    <s v="JITU"/>
    <x v="9"/>
    <m/>
  </r>
  <r>
    <n v="133"/>
    <s v="45393OD34R13451"/>
    <x v="8"/>
    <x v="132"/>
    <n v="312214"/>
    <n v="1197"/>
    <x v="8"/>
    <n v="53.94"/>
    <n v="17.059999999999999"/>
    <n v="36.879999999999995"/>
    <n v="36.4"/>
    <d v="2024-04-11T00:00:00"/>
    <n v="0.47999999999999687"/>
    <n v="1"/>
    <s v="OK"/>
    <s v="JITU"/>
    <x v="9"/>
    <m/>
  </r>
  <r>
    <n v="134"/>
    <s v="45393OD34T11451"/>
    <x v="8"/>
    <x v="133"/>
    <n v="312214"/>
    <n v="1199"/>
    <x v="0"/>
    <n v="54.68"/>
    <n v="16.96"/>
    <n v="37.72"/>
    <n v="37.44"/>
    <d v="2024-04-11T00:00:00"/>
    <n v="0.28000000000000114"/>
    <n v="1"/>
    <s v="OK"/>
    <s v="JITU"/>
    <x v="0"/>
    <m/>
  </r>
  <r>
    <n v="135"/>
    <s v="45393OD04V11451"/>
    <x v="8"/>
    <x v="134"/>
    <n v="312214"/>
    <n v="1204"/>
    <x v="3"/>
    <n v="57.3"/>
    <n v="16.86"/>
    <n v="40.44"/>
    <n v="40.340000000000003"/>
    <d v="2024-04-11T00:00:00"/>
    <n v="9.9999999999994316E-2"/>
    <n v="1"/>
    <s v="OK"/>
    <s v="JITU"/>
    <x v="3"/>
    <m/>
  </r>
  <r>
    <n v="136"/>
    <s v="45393OD04V13451"/>
    <x v="8"/>
    <x v="135"/>
    <n v="312214"/>
    <n v="1206"/>
    <x v="2"/>
    <n v="52.92"/>
    <n v="16.88"/>
    <n v="36.040000000000006"/>
    <n v="35.92"/>
    <d v="2024-04-11T00:00:00"/>
    <n v="0.12000000000000455"/>
    <n v="1"/>
    <s v="OK"/>
    <s v="JITU"/>
    <x v="8"/>
    <m/>
  </r>
  <r>
    <n v="137"/>
    <s v="45393OD34R11451"/>
    <x v="8"/>
    <x v="136"/>
    <n v="312214"/>
    <n v="1210"/>
    <x v="7"/>
    <n v="54.44"/>
    <n v="16.82"/>
    <n v="37.619999999999997"/>
    <n v="37.28"/>
    <d v="2024-04-11T00:00:00"/>
    <n v="0.33999999999999631"/>
    <n v="1"/>
    <s v="OK"/>
    <s v="JITU"/>
    <x v="7"/>
    <m/>
  </r>
  <r>
    <n v="138"/>
    <s v="45393OD04T11451"/>
    <x v="8"/>
    <x v="137"/>
    <n v="312214"/>
    <n v="1215"/>
    <x v="6"/>
    <n v="56.12"/>
    <n v="16.96"/>
    <n v="39.159999999999997"/>
    <n v="38.44"/>
    <d v="2024-04-11T00:00:00"/>
    <n v="0.71999999999999886"/>
    <n v="1"/>
    <s v="OK"/>
    <s v="JITU"/>
    <x v="10"/>
    <m/>
  </r>
  <r>
    <n v="139"/>
    <s v="45393OD34U13451"/>
    <x v="8"/>
    <x v="138"/>
    <n v="312214"/>
    <n v="1222"/>
    <x v="4"/>
    <n v="53.28"/>
    <n v="16.96"/>
    <n v="36.32"/>
    <n v="35.18"/>
    <d v="2024-04-11T00:00:00"/>
    <n v="1.1400000000000006"/>
    <n v="1"/>
    <s v="OK"/>
    <s v="JITU"/>
    <x v="11"/>
    <m/>
  </r>
  <r>
    <n v="140"/>
    <s v="45393OD34S11451"/>
    <x v="8"/>
    <x v="139"/>
    <n v="312214"/>
    <n v="1235"/>
    <x v="5"/>
    <n v="56.64"/>
    <n v="16.940000000000001"/>
    <n v="39.700000000000003"/>
    <n v="39.24"/>
    <d v="2024-04-11T00:00:00"/>
    <n v="0.46000000000000085"/>
    <n v="1"/>
    <s v="OK"/>
    <s v="JITU"/>
    <x v="5"/>
    <m/>
  </r>
  <r>
    <n v="141"/>
    <s v="45393OD34U11451"/>
    <x v="8"/>
    <x v="140"/>
    <n v="312214"/>
    <n v="1248"/>
    <x v="1"/>
    <n v="53.58"/>
    <n v="16.82"/>
    <n v="36.76"/>
    <n v="36.340000000000003"/>
    <d v="2024-04-11T00:00:00"/>
    <n v="0.4199999999999946"/>
    <n v="1"/>
    <s v="OK"/>
    <s v="JITU"/>
    <x v="1"/>
    <m/>
  </r>
  <r>
    <n v="142"/>
    <s v="45393OD34R13452"/>
    <x v="8"/>
    <x v="141"/>
    <n v="312214"/>
    <n v="1249"/>
    <x v="8"/>
    <n v="55.2"/>
    <n v="17.059999999999999"/>
    <n v="38.14"/>
    <n v="37.700000000000003"/>
    <d v="2024-04-11T00:00:00"/>
    <n v="0.43999999999999773"/>
    <n v="2"/>
    <s v="OK"/>
    <s v="JITU"/>
    <x v="9"/>
    <m/>
  </r>
  <r>
    <n v="143"/>
    <s v="45393OD34T11452"/>
    <x v="8"/>
    <x v="142"/>
    <n v="312214"/>
    <n v="1253"/>
    <x v="0"/>
    <n v="52.4"/>
    <n v="16.96"/>
    <n v="35.44"/>
    <n v="35.020000000000003"/>
    <d v="2024-04-11T00:00:00"/>
    <n v="0.4199999999999946"/>
    <n v="2"/>
    <s v="OK"/>
    <s v="JITU"/>
    <x v="0"/>
    <m/>
  </r>
  <r>
    <n v="144"/>
    <s v="45393OD04V11452"/>
    <x v="8"/>
    <x v="143"/>
    <n v="312214"/>
    <n v="1266"/>
    <x v="3"/>
    <n v="54.42"/>
    <n v="16.84"/>
    <n v="37.58"/>
    <n v="36.76"/>
    <d v="2024-04-11T00:00:00"/>
    <n v="0.82000000000000028"/>
    <n v="2"/>
    <s v="OK"/>
    <s v="JITU"/>
    <x v="3"/>
    <m/>
  </r>
  <r>
    <n v="145"/>
    <s v="45393OD04V13452"/>
    <x v="8"/>
    <x v="144"/>
    <n v="312214"/>
    <n v="1273"/>
    <x v="2"/>
    <n v="54.94"/>
    <n v="16.86"/>
    <n v="38.08"/>
    <n v="37.659999999999997"/>
    <d v="2024-04-11T00:00:00"/>
    <n v="0.42000000000000171"/>
    <n v="2"/>
    <s v="OK"/>
    <s v="JITU"/>
    <x v="8"/>
    <m/>
  </r>
  <r>
    <n v="146"/>
    <s v="45393OD34R11452"/>
    <x v="8"/>
    <x v="145"/>
    <n v="312214"/>
    <n v="1278"/>
    <x v="7"/>
    <n v="54.3"/>
    <n v="16.84"/>
    <n v="37.459999999999994"/>
    <n v="37.1"/>
    <d v="2024-04-11T00:00:00"/>
    <n v="0.35999999999999233"/>
    <n v="2"/>
    <s v="OK"/>
    <s v="JITU"/>
    <x v="7"/>
    <m/>
  </r>
  <r>
    <n v="147"/>
    <s v="45393OD04T11452"/>
    <x v="8"/>
    <x v="146"/>
    <n v="312214"/>
    <n v="1282"/>
    <x v="6"/>
    <n v="53.3"/>
    <n v="17"/>
    <n v="36.299999999999997"/>
    <n v="36.020000000000003"/>
    <d v="2024-04-11T00:00:00"/>
    <n v="0.27999999999999403"/>
    <n v="2"/>
    <s v="OK"/>
    <s v="JITU"/>
    <x v="10"/>
    <m/>
  </r>
  <r>
    <n v="148"/>
    <s v="45393OD34U13452"/>
    <x v="8"/>
    <x v="147"/>
    <n v="312214"/>
    <n v="1289"/>
    <x v="4"/>
    <n v="57.24"/>
    <n v="16.920000000000002"/>
    <n v="40.32"/>
    <n v="39.1"/>
    <d v="2024-04-11T00:00:00"/>
    <n v="1.2199999999999989"/>
    <n v="2"/>
    <s v="OK"/>
    <s v="JITU"/>
    <x v="11"/>
    <m/>
  </r>
  <r>
    <n v="149"/>
    <s v="45393OD34S11452"/>
    <x v="8"/>
    <x v="148"/>
    <n v="312214"/>
    <n v="1306"/>
    <x v="5"/>
    <n v="55.56"/>
    <n v="16.920000000000002"/>
    <n v="38.64"/>
    <n v="38.24"/>
    <d v="2024-04-11T00:00:00"/>
    <n v="0.39999999999999858"/>
    <n v="2"/>
    <s v="OK"/>
    <s v="JITU"/>
    <x v="5"/>
    <m/>
  </r>
  <r>
    <n v="150"/>
    <s v="45394OD34T11451"/>
    <x v="9"/>
    <x v="149"/>
    <n v="312214"/>
    <n v="1315"/>
    <x v="0"/>
    <n v="54.1"/>
    <n v="16.940000000000001"/>
    <n v="37.159999999999997"/>
    <n v="36.24"/>
    <d v="2024-04-12T00:00:00"/>
    <n v="0.9199999999999946"/>
    <n v="1"/>
    <s v="OK"/>
    <s v="JITU"/>
    <x v="0"/>
    <m/>
  </r>
  <r>
    <n v="151"/>
    <s v="45394OD04T11451"/>
    <x v="9"/>
    <x v="150"/>
    <n v="312214"/>
    <n v="1322"/>
    <x v="6"/>
    <n v="55"/>
    <n v="16.96"/>
    <n v="38.04"/>
    <n v="37.6"/>
    <d v="2024-04-12T00:00:00"/>
    <n v="0.43999999999999773"/>
    <n v="1"/>
    <s v="OK"/>
    <s v="JITU"/>
    <x v="6"/>
    <m/>
  </r>
  <r>
    <n v="152"/>
    <s v="45394OD34R11451"/>
    <x v="9"/>
    <x v="151"/>
    <n v="312214"/>
    <n v="1320"/>
    <x v="7"/>
    <n v="56.36"/>
    <n v="16.8"/>
    <n v="39.56"/>
    <n v="39.46"/>
    <d v="2024-04-12T00:00:00"/>
    <n v="0.10000000000000142"/>
    <n v="1"/>
    <s v="OK"/>
    <s v="JITU"/>
    <x v="7"/>
    <m/>
  </r>
  <r>
    <n v="153"/>
    <s v="45394OD34U11451"/>
    <x v="9"/>
    <x v="152"/>
    <n v="312214"/>
    <n v="1323"/>
    <x v="1"/>
    <n v="54.64"/>
    <n v="16.78"/>
    <n v="37.86"/>
    <n v="37.54"/>
    <d v="2024-04-12T00:00:00"/>
    <n v="0.32000000000000028"/>
    <n v="1"/>
    <s v="OK"/>
    <s v="JITU"/>
    <x v="1"/>
    <m/>
  </r>
  <r>
    <n v="154"/>
    <s v="45394OD34U13451"/>
    <x v="9"/>
    <x v="153"/>
    <n v="312214"/>
    <n v="1333"/>
    <x v="4"/>
    <n v="53.78"/>
    <n v="16.88"/>
    <n v="36.900000000000006"/>
    <n v="36.380000000000003"/>
    <d v="2024-04-12T00:00:00"/>
    <n v="0.52000000000000313"/>
    <n v="1"/>
    <s v="OK"/>
    <s v="JITU"/>
    <x v="4"/>
    <m/>
  </r>
  <r>
    <n v="155"/>
    <s v="45394OD34R13451"/>
    <x v="9"/>
    <x v="154"/>
    <n v="312214"/>
    <n v="1335"/>
    <x v="8"/>
    <n v="52.54"/>
    <n v="17.04"/>
    <n v="35.5"/>
    <n v="35.119999999999997"/>
    <d v="2024-04-12T00:00:00"/>
    <n v="0.38000000000000256"/>
    <n v="1"/>
    <s v="OK"/>
    <s v="JITU"/>
    <x v="9"/>
    <m/>
  </r>
  <r>
    <n v="156"/>
    <s v="45394OD34S11451"/>
    <x v="9"/>
    <x v="155"/>
    <n v="312214"/>
    <n v="1341"/>
    <x v="5"/>
    <n v="54.18"/>
    <n v="16.88"/>
    <n v="37.299999999999997"/>
    <n v="36.78"/>
    <d v="2024-04-12T00:00:00"/>
    <n v="0.51999999999999602"/>
    <n v="1"/>
    <s v="OK"/>
    <s v="JITU"/>
    <x v="5"/>
    <m/>
  </r>
  <r>
    <n v="157"/>
    <s v="45394OD04V11451"/>
    <x v="9"/>
    <x v="156"/>
    <n v="312214"/>
    <n v="1342"/>
    <x v="3"/>
    <n v="57.64"/>
    <n v="16.84"/>
    <n v="40.799999999999997"/>
    <n v="40.520000000000003"/>
    <d v="2024-04-12T00:00:00"/>
    <n v="0.27999999999999403"/>
    <n v="1"/>
    <s v="OK"/>
    <s v="JITU"/>
    <x v="3"/>
    <m/>
  </r>
  <r>
    <n v="158"/>
    <s v="45394OD04V13451"/>
    <x v="9"/>
    <x v="157"/>
    <n v="312214"/>
    <n v="1347"/>
    <x v="2"/>
    <n v="57.64"/>
    <n v="16.88"/>
    <n v="40.760000000000005"/>
    <n v="40.54"/>
    <d v="2024-04-12T00:00:00"/>
    <n v="0.22000000000000597"/>
    <n v="1"/>
    <s v="OK"/>
    <s v="JITU"/>
    <x v="12"/>
    <m/>
  </r>
  <r>
    <n v="159"/>
    <s v="45394OD04T11452"/>
    <x v="9"/>
    <x v="158"/>
    <n v="312214"/>
    <n v="1386"/>
    <x v="6"/>
    <n v="55.36"/>
    <n v="16.920000000000002"/>
    <n v="38.44"/>
    <n v="37.979999999999997"/>
    <d v="2024-04-12T00:00:00"/>
    <n v="0.46000000000000085"/>
    <n v="2"/>
    <s v="OK"/>
    <s v="JITU"/>
    <x v="6"/>
    <m/>
  </r>
  <r>
    <n v="160"/>
    <s v="45394OD34T11452"/>
    <x v="9"/>
    <x v="159"/>
    <n v="312214"/>
    <n v="1387"/>
    <x v="0"/>
    <n v="53.7"/>
    <n v="16.920000000000002"/>
    <n v="36.78"/>
    <n v="36.54"/>
    <d v="2024-04-12T00:00:00"/>
    <n v="0.24000000000000199"/>
    <n v="2"/>
    <s v="OK"/>
    <s v="JITU"/>
    <x v="0"/>
    <m/>
  </r>
  <r>
    <n v="161"/>
    <s v="45394OD34R11452"/>
    <x v="9"/>
    <x v="160"/>
    <n v="312214"/>
    <n v="1390"/>
    <x v="7"/>
    <n v="53.24"/>
    <n v="16.82"/>
    <n v="36.42"/>
    <n v="36.18"/>
    <d v="2024-04-12T00:00:00"/>
    <n v="0.24000000000000199"/>
    <n v="2"/>
    <s v="OK"/>
    <s v="JITU"/>
    <x v="7"/>
    <m/>
  </r>
  <r>
    <n v="162"/>
    <s v="45394OD34U13452"/>
    <x v="9"/>
    <x v="161"/>
    <n v="312214"/>
    <n v="1405"/>
    <x v="4"/>
    <n v="53.28"/>
    <n v="16.86"/>
    <n v="36.42"/>
    <n v="35.520000000000003"/>
    <d v="2024-04-12T00:00:00"/>
    <n v="0.89999999999999858"/>
    <n v="2"/>
    <s v="OK"/>
    <s v="JITU"/>
    <x v="4"/>
    <m/>
  </r>
  <r>
    <n v="163"/>
    <s v="45394OD34U11452"/>
    <x v="9"/>
    <x v="162"/>
    <n v="312214"/>
    <n v="1416"/>
    <x v="1"/>
    <n v="55.58"/>
    <n v="16.78"/>
    <n v="38.799999999999997"/>
    <n v="38.26"/>
    <d v="2024-04-12T00:00:00"/>
    <n v="0.53999999999999915"/>
    <n v="2"/>
    <s v="OK"/>
    <s v="JITU"/>
    <x v="1"/>
    <m/>
  </r>
  <r>
    <n v="164"/>
    <s v="45394OD34R13452"/>
    <x v="9"/>
    <x v="163"/>
    <n v="312214"/>
    <n v="1412"/>
    <x v="8"/>
    <n v="56.08"/>
    <n v="17.02"/>
    <n v="39.06"/>
    <n v="38.54"/>
    <d v="2024-04-12T00:00:00"/>
    <n v="0.52000000000000313"/>
    <n v="2"/>
    <s v="OK"/>
    <s v="JITU"/>
    <x v="9"/>
    <m/>
  </r>
  <r>
    <n v="165"/>
    <s v="45394OD34S11452"/>
    <x v="9"/>
    <x v="164"/>
    <n v="312214"/>
    <n v="1435"/>
    <x v="5"/>
    <n v="55.16"/>
    <n v="16.88"/>
    <n v="38.28"/>
    <n v="37.94"/>
    <d v="2024-04-12T00:00:00"/>
    <n v="0.34000000000000341"/>
    <n v="2"/>
    <s v="OK"/>
    <s v="JITU"/>
    <x v="5"/>
    <m/>
  </r>
  <r>
    <n v="166"/>
    <s v="45394OD04V11452"/>
    <x v="9"/>
    <x v="165"/>
    <n v="312214"/>
    <n v="1437"/>
    <x v="3"/>
    <n v="55.6"/>
    <n v="16.8"/>
    <n v="38.799999999999997"/>
    <n v="38.58"/>
    <d v="2024-04-12T00:00:00"/>
    <n v="0.21999999999999886"/>
    <n v="2"/>
    <s v="OK"/>
    <s v="JITU"/>
    <x v="3"/>
    <m/>
  </r>
  <r>
    <n v="167"/>
    <s v="45394OD04V13452"/>
    <x v="9"/>
    <x v="166"/>
    <n v="312214"/>
    <n v="1440"/>
    <x v="2"/>
    <n v="56.94"/>
    <n v="16.86"/>
    <n v="40.08"/>
    <n v="39.82"/>
    <d v="2024-04-13T00:00:00"/>
    <n v="0.25999999999999801"/>
    <n v="2"/>
    <s v="OK"/>
    <s v="JITU"/>
    <x v="12"/>
    <m/>
  </r>
  <r>
    <n v="168"/>
    <s v="45395OD34U11451"/>
    <x v="10"/>
    <x v="167"/>
    <n v="312214"/>
    <n v="1457"/>
    <x v="1"/>
    <n v="55.98"/>
    <n v="16.760000000000002"/>
    <n v="39.22"/>
    <n v="38.9"/>
    <d v="2024-04-13T00:00:00"/>
    <n v="0.32000000000000028"/>
    <n v="1"/>
    <s v="OK"/>
    <s v="JITU"/>
    <x v="1"/>
    <m/>
  </r>
  <r>
    <n v="169"/>
    <s v="45395OD04T11451"/>
    <x v="10"/>
    <x v="168"/>
    <n v="312214"/>
    <n v="1458"/>
    <x v="6"/>
    <n v="51.54"/>
    <n v="16.899999999999999"/>
    <n v="34.64"/>
    <n v="34.32"/>
    <d v="2024-04-13T00:00:00"/>
    <n v="0.32000000000000028"/>
    <n v="1"/>
    <s v="OK"/>
    <s v="JITU"/>
    <x v="6"/>
    <m/>
  </r>
  <r>
    <n v="170"/>
    <s v="45395OD34T11451"/>
    <x v="10"/>
    <x v="169"/>
    <n v="312214"/>
    <n v="1460"/>
    <x v="0"/>
    <n v="55.68"/>
    <n v="16.899999999999999"/>
    <n v="38.78"/>
    <n v="38.54"/>
    <d v="2024-04-13T00:00:00"/>
    <n v="0.24000000000000199"/>
    <n v="1"/>
    <s v="OK"/>
    <s v="JITU"/>
    <x v="0"/>
    <m/>
  </r>
  <r>
    <n v="171"/>
    <s v="45395OD04V11451"/>
    <x v="10"/>
    <x v="170"/>
    <n v="312214"/>
    <n v="1465"/>
    <x v="3"/>
    <n v="53.04"/>
    <n v="16.78"/>
    <n v="36.26"/>
    <n v="35.9"/>
    <d v="2024-04-13T00:00:00"/>
    <n v="0.35999999999999943"/>
    <n v="1"/>
    <s v="OK"/>
    <s v="JITU"/>
    <x v="3"/>
    <m/>
  </r>
  <r>
    <n v="172"/>
    <s v="45395OD34U13451"/>
    <x v="10"/>
    <x v="171"/>
    <n v="312214"/>
    <n v="1467"/>
    <x v="4"/>
    <n v="57.1"/>
    <n v="16.86"/>
    <n v="40.24"/>
    <n v="39.86"/>
    <d v="2024-04-13T00:00:00"/>
    <n v="0.38000000000000256"/>
    <n v="1"/>
    <s v="OK"/>
    <s v="JITU"/>
    <x v="4"/>
    <m/>
  </r>
  <r>
    <n v="173"/>
    <s v="45395OD04V13451"/>
    <x v="10"/>
    <x v="172"/>
    <n v="312214"/>
    <n v="1468"/>
    <x v="2"/>
    <n v="57.78"/>
    <n v="16.82"/>
    <n v="40.96"/>
    <n v="40.6"/>
    <d v="2024-04-13T00:00:00"/>
    <n v="0.35999999999999943"/>
    <n v="1"/>
    <s v="OK"/>
    <s v="JITU"/>
    <x v="12"/>
    <m/>
  </r>
  <r>
    <n v="174"/>
    <s v="45395OD34R13451"/>
    <x v="10"/>
    <x v="173"/>
    <n v="312214"/>
    <n v="1477"/>
    <x v="8"/>
    <n v="58.3"/>
    <n v="17"/>
    <n v="41.3"/>
    <n v="40.78"/>
    <d v="2024-04-13T00:00:00"/>
    <n v="0.51999999999999602"/>
    <n v="1"/>
    <s v="OK"/>
    <s v="JITU"/>
    <x v="9"/>
    <m/>
  </r>
  <r>
    <n v="175"/>
    <s v="45395OD34S11451"/>
    <x v="10"/>
    <x v="174"/>
    <n v="312214"/>
    <n v="1491"/>
    <x v="5"/>
    <n v="53.52"/>
    <n v="16.84"/>
    <n v="36.680000000000007"/>
    <n v="36.42"/>
    <d v="2024-04-13T00:00:00"/>
    <n v="0.26000000000000512"/>
    <n v="1"/>
    <s v="OK"/>
    <s v="JITU"/>
    <x v="5"/>
    <m/>
  </r>
  <r>
    <n v="176"/>
    <s v="45395OD34R11451"/>
    <x v="10"/>
    <x v="175"/>
    <n v="312214"/>
    <n v="1516"/>
    <x v="7"/>
    <n v="55.96"/>
    <n v="16.739999999999998"/>
    <n v="39.22"/>
    <n v="38.799999999999997"/>
    <d v="2024-04-13T00:00:00"/>
    <n v="0.42000000000000171"/>
    <n v="1"/>
    <s v="OK"/>
    <s v="JITU"/>
    <x v="7"/>
    <m/>
  </r>
  <r>
    <n v="177"/>
    <s v="45395OD34U11452"/>
    <x v="10"/>
    <x v="176"/>
    <n v="312214"/>
    <n v="1520"/>
    <x v="1"/>
    <n v="52.76"/>
    <n v="16.739999999999998"/>
    <n v="36.019999999999996"/>
    <n v="35.700000000000003"/>
    <d v="2024-04-13T00:00:00"/>
    <n v="0.31999999999999318"/>
    <n v="2"/>
    <s v="OK"/>
    <s v="JITU"/>
    <x v="1"/>
    <m/>
  </r>
  <r>
    <n v="178"/>
    <s v="45395OD04T11452"/>
    <x v="10"/>
    <x v="177"/>
    <n v="312214"/>
    <n v="1521"/>
    <x v="6"/>
    <n v="55.36"/>
    <n v="16.86"/>
    <n v="38.5"/>
    <n v="38.159999999999997"/>
    <d v="2024-04-13T00:00:00"/>
    <n v="0.34000000000000341"/>
    <n v="2"/>
    <s v="OK"/>
    <s v="JITU"/>
    <x v="6"/>
    <m/>
  </r>
  <r>
    <n v="179"/>
    <s v="45395OD34T11452"/>
    <x v="10"/>
    <x v="178"/>
    <n v="312214"/>
    <n v="1522"/>
    <x v="0"/>
    <n v="55.98"/>
    <n v="16.86"/>
    <n v="39.119999999999997"/>
    <n v="38.72"/>
    <d v="2024-04-13T00:00:00"/>
    <n v="0.39999999999999858"/>
    <n v="2"/>
    <s v="OK"/>
    <s v="JITU"/>
    <x v="0"/>
    <m/>
  </r>
  <r>
    <n v="180"/>
    <s v="45395OD04V11452"/>
    <x v="10"/>
    <x v="179"/>
    <n v="312214"/>
    <n v="1526"/>
    <x v="3"/>
    <n v="51.8"/>
    <n v="16.739999999999998"/>
    <n v="35.06"/>
    <n v="34.72"/>
    <d v="2024-04-13T00:00:00"/>
    <n v="0.34000000000000341"/>
    <n v="2"/>
    <s v="OK"/>
    <s v="JITU"/>
    <x v="3"/>
    <m/>
  </r>
  <r>
    <n v="181"/>
    <s v="45395OD34U13452"/>
    <x v="10"/>
    <x v="180"/>
    <n v="312214"/>
    <n v="1553"/>
    <x v="4"/>
    <n v="52.66"/>
    <n v="16.899999999999999"/>
    <n v="35.76"/>
    <n v="35.520000000000003"/>
    <d v="2024-04-13T00:00:00"/>
    <n v="0.23999999999999488"/>
    <n v="2"/>
    <s v="OK"/>
    <s v="JITU"/>
    <x v="4"/>
    <m/>
  </r>
  <r>
    <n v="182"/>
    <s v="45395OD04V13452"/>
    <x v="10"/>
    <x v="181"/>
    <n v="312214"/>
    <n v="1556"/>
    <x v="2"/>
    <n v="53.88"/>
    <n v="16.84"/>
    <n v="37.040000000000006"/>
    <n v="36.700000000000003"/>
    <d v="2024-04-13T00:00:00"/>
    <n v="0.34000000000000341"/>
    <n v="2"/>
    <s v="OK"/>
    <s v="JITU"/>
    <x v="12"/>
    <m/>
  </r>
  <r>
    <n v="183"/>
    <s v="45395OD34S11452"/>
    <x v="10"/>
    <x v="182"/>
    <n v="312214"/>
    <n v="1578"/>
    <x v="5"/>
    <n v="55.42"/>
    <n v="16.84"/>
    <n v="38.58"/>
    <n v="38.28"/>
    <d v="2024-04-13T00:00:00"/>
    <n v="0.29999999999999716"/>
    <n v="2"/>
    <s v="OK"/>
    <s v="JITU"/>
    <x v="5"/>
    <m/>
  </r>
  <r>
    <n v="184"/>
    <s v="45396OD34T11451"/>
    <x v="11"/>
    <x v="183"/>
    <n v="312214"/>
    <n v="1589"/>
    <x v="0"/>
    <n v="54.76"/>
    <n v="16.86"/>
    <n v="37.9"/>
    <n v="37.46"/>
    <d v="2024-04-14T00:00:00"/>
    <n v="0.43999999999999773"/>
    <n v="1"/>
    <s v="OK"/>
    <s v="JITU"/>
    <x v="0"/>
    <m/>
  </r>
  <r>
    <n v="185"/>
    <s v="45396OD34U11451"/>
    <x v="11"/>
    <x v="184"/>
    <n v="312214"/>
    <n v="1590"/>
    <x v="1"/>
    <n v="53.98"/>
    <n v="16.72"/>
    <n v="37.26"/>
    <n v="36.979999999999997"/>
    <d v="2024-04-14T00:00:00"/>
    <n v="0.28000000000000114"/>
    <n v="1"/>
    <s v="OK"/>
    <s v="JITU"/>
    <x v="1"/>
    <m/>
  </r>
  <r>
    <n v="186"/>
    <s v="45396OD04T11451"/>
    <x v="11"/>
    <x v="185"/>
    <n v="312214"/>
    <n v="1591"/>
    <x v="6"/>
    <n v="57.6"/>
    <n v="16.84"/>
    <n v="40.760000000000005"/>
    <n v="40.380000000000003"/>
    <d v="2024-04-14T00:00:00"/>
    <n v="0.38000000000000256"/>
    <n v="1"/>
    <s v="OK"/>
    <s v="JITU"/>
    <x v="6"/>
    <m/>
  </r>
  <r>
    <n v="187"/>
    <s v="45396OD04V13451"/>
    <x v="11"/>
    <x v="186"/>
    <n v="312214"/>
    <n v="1596"/>
    <x v="2"/>
    <n v="54.96"/>
    <n v="16.8"/>
    <n v="38.159999999999997"/>
    <n v="37.840000000000003"/>
    <d v="2024-04-14T00:00:00"/>
    <n v="0.31999999999999318"/>
    <n v="1"/>
    <s v="OK"/>
    <s v="JITU"/>
    <x v="12"/>
    <m/>
  </r>
  <r>
    <n v="188"/>
    <s v="45396OD34U13451"/>
    <x v="11"/>
    <x v="187"/>
    <n v="312214"/>
    <n v="1599"/>
    <x v="4"/>
    <n v="54.74"/>
    <n v="16.82"/>
    <n v="37.92"/>
    <n v="37.659999999999997"/>
    <d v="2024-04-14T00:00:00"/>
    <n v="0.26000000000000512"/>
    <n v="1"/>
    <s v="OK"/>
    <s v="JITU"/>
    <x v="4"/>
    <m/>
  </r>
  <r>
    <n v="189"/>
    <s v="45396OD34S11451"/>
    <x v="11"/>
    <x v="188"/>
    <n v="312214"/>
    <n v="1610"/>
    <x v="5"/>
    <n v="53.2"/>
    <n v="16.78"/>
    <n v="36.42"/>
    <n v="36.04"/>
    <d v="2024-04-14T00:00:00"/>
    <n v="0.38000000000000256"/>
    <n v="1"/>
    <s v="OK"/>
    <s v="JITU"/>
    <x v="5"/>
    <m/>
  </r>
  <r>
    <n v="190"/>
    <s v="45396OD04V11451"/>
    <x v="11"/>
    <x v="189"/>
    <n v="312214"/>
    <n v="1611"/>
    <x v="3"/>
    <n v="54.18"/>
    <n v="16.72"/>
    <n v="37.46"/>
    <n v="37.14"/>
    <d v="2024-04-14T00:00:00"/>
    <n v="0.32000000000000028"/>
    <n v="1"/>
    <s v="OK"/>
    <s v="JITU"/>
    <x v="3"/>
    <m/>
  </r>
  <r>
    <n v="191"/>
    <s v="45396OD34R11451"/>
    <x v="11"/>
    <x v="190"/>
    <n v="312214"/>
    <n v="1630"/>
    <x v="7"/>
    <n v="55.72"/>
    <n v="16.72"/>
    <n v="39"/>
    <n v="38.619999999999997"/>
    <d v="2024-04-14T00:00:00"/>
    <n v="0.38000000000000256"/>
    <n v="1"/>
    <s v="OK"/>
    <s v="JITU"/>
    <x v="7"/>
    <m/>
  </r>
  <r>
    <n v="192"/>
    <s v="45396OD34T11452"/>
    <x v="11"/>
    <x v="191"/>
    <n v="312214"/>
    <n v="1636"/>
    <x v="0"/>
    <n v="53.48"/>
    <n v="16.84"/>
    <n v="36.64"/>
    <n v="36.26"/>
    <d v="2024-04-14T00:00:00"/>
    <n v="0.38000000000000256"/>
    <n v="2"/>
    <s v="OK"/>
    <s v="JITU"/>
    <x v="0"/>
    <m/>
  </r>
  <r>
    <n v="193"/>
    <s v="45396OD34U11452"/>
    <x v="11"/>
    <x v="192"/>
    <n v="312214"/>
    <n v="1640"/>
    <x v="1"/>
    <n v="54.78"/>
    <n v="16.62"/>
    <n v="38.159999999999997"/>
    <n v="37.72"/>
    <d v="2024-04-14T00:00:00"/>
    <n v="0.43999999999999773"/>
    <n v="2"/>
    <s v="OK"/>
    <s v="JITU"/>
    <x v="1"/>
    <m/>
  </r>
  <r>
    <n v="194"/>
    <s v="45396OD04T11452"/>
    <x v="11"/>
    <x v="193"/>
    <n v="312214"/>
    <n v="1649"/>
    <x v="6"/>
    <n v="52.88"/>
    <n v="16.82"/>
    <n v="36.06"/>
    <n v="35.72"/>
    <d v="2024-04-14T00:00:00"/>
    <n v="0.34000000000000341"/>
    <n v="2"/>
    <s v="OK"/>
    <s v="JITU"/>
    <x v="6"/>
    <m/>
  </r>
  <r>
    <n v="195"/>
    <s v="45396OD04V13452"/>
    <x v="11"/>
    <x v="194"/>
    <n v="312214"/>
    <n v="1658"/>
    <x v="2"/>
    <n v="52.72"/>
    <n v="16.78"/>
    <n v="35.94"/>
    <n v="35.6"/>
    <d v="2024-04-14T00:00:00"/>
    <n v="0.33999999999999631"/>
    <n v="2"/>
    <s v="OK"/>
    <s v="JITU"/>
    <x v="12"/>
    <m/>
  </r>
  <r>
    <n v="196"/>
    <s v="45396OD34U13452"/>
    <x v="11"/>
    <x v="195"/>
    <n v="312214"/>
    <n v="1661"/>
    <x v="4"/>
    <n v="53.42"/>
    <n v="16.760000000000002"/>
    <n v="36.659999999999997"/>
    <n v="36.299999999999997"/>
    <d v="2024-04-14T00:00:00"/>
    <n v="0.35999999999999943"/>
    <n v="2"/>
    <s v="OK"/>
    <s v="JITU"/>
    <x v="4"/>
    <m/>
  </r>
  <r>
    <n v="197"/>
    <s v="45396OD34R13451"/>
    <x v="11"/>
    <x v="196"/>
    <n v="312214"/>
    <n v="1670"/>
    <x v="8"/>
    <n v="54.94"/>
    <n v="17"/>
    <n v="37.94"/>
    <n v="37.6"/>
    <d v="2024-04-14T00:00:00"/>
    <n v="0.33999999999999631"/>
    <n v="1"/>
    <s v="OK"/>
    <s v="JITU"/>
    <x v="9"/>
    <m/>
  </r>
  <r>
    <n v="198"/>
    <s v="45396OD04V11452"/>
    <x v="11"/>
    <x v="197"/>
    <n v="312214"/>
    <n v="1671"/>
    <x v="3"/>
    <n v="55.36"/>
    <n v="16.64"/>
    <n v="38.72"/>
    <n v="38.380000000000003"/>
    <d v="2024-04-14T00:00:00"/>
    <n v="0.33999999999999631"/>
    <n v="2"/>
    <s v="OK"/>
    <s v="JITU"/>
    <x v="3"/>
    <m/>
  </r>
  <r>
    <n v="199"/>
    <s v="45396OD34S11452"/>
    <x v="11"/>
    <x v="198"/>
    <n v="312214"/>
    <n v="1674"/>
    <x v="5"/>
    <n v="55.28"/>
    <n v="16.739999999999998"/>
    <n v="38.540000000000006"/>
    <n v="38.200000000000003"/>
    <d v="2024-04-14T00:00:00"/>
    <n v="0.34000000000000341"/>
    <n v="2"/>
    <s v="OK"/>
    <s v="JITU"/>
    <x v="5"/>
    <m/>
  </r>
  <r>
    <n v="200"/>
    <s v="45396OD34R11452"/>
    <x v="11"/>
    <x v="199"/>
    <n v="312214"/>
    <n v="1687"/>
    <x v="7"/>
    <n v="56.68"/>
    <n v="16.72"/>
    <n v="39.96"/>
    <n v="39.6"/>
    <d v="2024-04-14T00:00:00"/>
    <n v="0.35999999999999943"/>
    <n v="2"/>
    <s v="OK"/>
    <s v="JITU"/>
    <x v="7"/>
    <m/>
  </r>
  <r>
    <n v="201"/>
    <s v="45396OD04T11453"/>
    <x v="11"/>
    <x v="200"/>
    <n v="312214"/>
    <n v="1692"/>
    <x v="6"/>
    <n v="56.5"/>
    <n v="16.8"/>
    <n v="39.700000000000003"/>
    <n v="39.340000000000003"/>
    <d v="2024-04-14T00:00:00"/>
    <n v="0.35999999999999943"/>
    <n v="3"/>
    <s v="OK"/>
    <s v="JITU"/>
    <x v="6"/>
    <m/>
  </r>
  <r>
    <n v="202"/>
    <s v="45396OD34U11453"/>
    <x v="11"/>
    <x v="201"/>
    <n v="312214"/>
    <n v="1691"/>
    <x v="1"/>
    <n v="55.24"/>
    <n v="16.64"/>
    <n v="38.6"/>
    <n v="38.24"/>
    <d v="2024-04-14T00:00:00"/>
    <n v="0.35999999999999943"/>
    <n v="3"/>
    <s v="OK"/>
    <s v="JITU"/>
    <x v="1"/>
    <m/>
  </r>
  <r>
    <n v="203"/>
    <s v="45397OD34U13451"/>
    <x v="12"/>
    <x v="202"/>
    <n v="312214"/>
    <n v="1710"/>
    <x v="4"/>
    <n v="52.84"/>
    <n v="16.739999999999998"/>
    <n v="36.100000000000009"/>
    <n v="35.82"/>
    <d v="2024-04-15T00:00:00"/>
    <n v="0.28000000000000824"/>
    <n v="1"/>
    <s v="OK"/>
    <s v="JITU"/>
    <x v="4"/>
    <m/>
  </r>
  <r>
    <n v="204"/>
    <s v="45397OD04T11451"/>
    <x v="12"/>
    <x v="203"/>
    <n v="312214"/>
    <n v="1713"/>
    <x v="6"/>
    <n v="54.28"/>
    <n v="16.78"/>
    <n v="37.5"/>
    <n v="37.159999999999997"/>
    <d v="2024-04-15T00:00:00"/>
    <n v="0.34000000000000341"/>
    <n v="1"/>
    <s v="OK"/>
    <s v="JITU"/>
    <x v="6"/>
    <m/>
  </r>
  <r>
    <n v="205"/>
    <s v="45397OD34U11451"/>
    <x v="12"/>
    <x v="204"/>
    <n v="312214"/>
    <n v="1714"/>
    <x v="1"/>
    <n v="52.7"/>
    <n v="16.62"/>
    <n v="36.08"/>
    <n v="35.799999999999997"/>
    <d v="2024-04-15T00:00:00"/>
    <n v="0.28000000000000114"/>
    <n v="1"/>
    <s v="OK"/>
    <s v="JITU"/>
    <x v="1"/>
    <m/>
  </r>
  <r>
    <n v="206"/>
    <s v="45397OD34T11451"/>
    <x v="12"/>
    <x v="205"/>
    <n v="312214"/>
    <n v="1720"/>
    <x v="0"/>
    <n v="57.76"/>
    <n v="16.82"/>
    <n v="40.94"/>
    <n v="40.340000000000003"/>
    <d v="2024-04-15T00:00:00"/>
    <n v="0.59999999999999432"/>
    <n v="1"/>
    <s v="OK"/>
    <s v="JITU"/>
    <x v="0"/>
    <m/>
  </r>
  <r>
    <n v="207"/>
    <s v="45397OD04V11451"/>
    <x v="12"/>
    <x v="206"/>
    <n v="312214"/>
    <n v="1723"/>
    <x v="3"/>
    <n v="53.5"/>
    <n v="16.66"/>
    <n v="36.840000000000003"/>
    <n v="36.54"/>
    <d v="2024-04-15T00:00:00"/>
    <n v="0.30000000000000426"/>
    <n v="1"/>
    <s v="OK"/>
    <s v="JITU"/>
    <x v="3"/>
    <m/>
  </r>
  <r>
    <n v="208"/>
    <s v="45397OD34S11451"/>
    <x v="12"/>
    <x v="207"/>
    <n v="312214"/>
    <n v="1725"/>
    <x v="5"/>
    <n v="54.44"/>
    <n v="16.739999999999998"/>
    <n v="37.700000000000003"/>
    <n v="37.42"/>
    <d v="2024-04-15T00:00:00"/>
    <n v="0.28000000000000114"/>
    <n v="1"/>
    <s v="OK"/>
    <s v="JITU"/>
    <x v="5"/>
    <m/>
  </r>
  <r>
    <n v="209"/>
    <s v="45397OD04V13451"/>
    <x v="12"/>
    <x v="208"/>
    <n v="312214"/>
    <n v="1732"/>
    <x v="2"/>
    <n v="54.32"/>
    <n v="16.78"/>
    <n v="37.54"/>
    <n v="37.14"/>
    <d v="2024-04-15T00:00:00"/>
    <n v="0.39999999999999858"/>
    <n v="1"/>
    <s v="OK"/>
    <s v="JITU"/>
    <x v="12"/>
    <m/>
  </r>
  <r>
    <n v="210"/>
    <s v="45397OD34R13451"/>
    <x v="12"/>
    <x v="209"/>
    <n v="312214"/>
    <n v="1735"/>
    <x v="8"/>
    <n v="52.52"/>
    <n v="16.940000000000001"/>
    <n v="35.58"/>
    <n v="35.22"/>
    <d v="2024-04-15T00:00:00"/>
    <n v="0.35999999999999943"/>
    <n v="1"/>
    <s v="OK"/>
    <s v="JITU"/>
    <x v="9"/>
    <m/>
  </r>
  <r>
    <n v="211"/>
    <s v="45397OD34R11451"/>
    <x v="12"/>
    <x v="210"/>
    <n v="312214"/>
    <n v="1736"/>
    <x v="7"/>
    <n v="53.48"/>
    <n v="16.68"/>
    <n v="36.799999999999997"/>
    <n v="36.380000000000003"/>
    <d v="2024-04-15T00:00:00"/>
    <n v="0.4199999999999946"/>
    <n v="1"/>
    <s v="OK"/>
    <s v="JITU"/>
    <x v="8"/>
    <m/>
  </r>
  <r>
    <n v="212"/>
    <s v="45397OD34U13452"/>
    <x v="12"/>
    <x v="211"/>
    <n v="312214"/>
    <n v="1764"/>
    <x v="4"/>
    <n v="53.66"/>
    <n v="16.739999999999998"/>
    <n v="36.92"/>
    <n v="35.92"/>
    <d v="2024-04-15T00:00:00"/>
    <n v="1"/>
    <n v="2"/>
    <s v="OK"/>
    <s v="JITU"/>
    <x v="4"/>
    <m/>
  </r>
  <r>
    <n v="213"/>
    <s v="45397OD04T11452"/>
    <x v="12"/>
    <x v="212"/>
    <n v="312214"/>
    <n v="1765"/>
    <x v="6"/>
    <n v="55.74"/>
    <n v="16.920000000000002"/>
    <n v="38.82"/>
    <n v="38.42"/>
    <d v="2024-04-15T00:00:00"/>
    <n v="0.39999999999999858"/>
    <n v="2"/>
    <s v="OK"/>
    <s v="JITU"/>
    <x v="6"/>
    <m/>
  </r>
  <r>
    <n v="214"/>
    <s v="45397OD34U11452"/>
    <x v="12"/>
    <x v="213"/>
    <n v="312214"/>
    <n v="1766"/>
    <x v="1"/>
    <n v="56.46"/>
    <n v="16.579999999999998"/>
    <n v="39.880000000000003"/>
    <n v="39.08"/>
    <d v="2024-04-15T00:00:00"/>
    <n v="0.80000000000000426"/>
    <n v="2"/>
    <s v="OK"/>
    <s v="JITU"/>
    <x v="1"/>
    <m/>
  </r>
  <r>
    <n v="215"/>
    <s v="45397OD34T11452"/>
    <x v="12"/>
    <x v="214"/>
    <n v="312214"/>
    <n v="1796"/>
    <x v="0"/>
    <n v="52.64"/>
    <n v="16.72"/>
    <n v="35.92"/>
    <n v="35.619999999999997"/>
    <d v="2024-04-15T00:00:00"/>
    <n v="0.30000000000000426"/>
    <n v="2"/>
    <s v="OK"/>
    <s v="JITU"/>
    <x v="0"/>
    <m/>
  </r>
  <r>
    <n v="216"/>
    <s v="45397OD04V11452"/>
    <x v="12"/>
    <x v="215"/>
    <n v="312214"/>
    <n v="1799"/>
    <x v="3"/>
    <n v="56.1"/>
    <n v="16.66"/>
    <n v="39.44"/>
    <n v="39.1"/>
    <d v="2024-04-15T00:00:00"/>
    <n v="0.33999999999999631"/>
    <n v="2"/>
    <s v="OK"/>
    <s v="JITU"/>
    <x v="3"/>
    <m/>
  </r>
  <r>
    <n v="217"/>
    <s v="45397OD04V13452"/>
    <x v="12"/>
    <x v="216"/>
    <n v="312214"/>
    <n v="1849"/>
    <x v="2"/>
    <n v="55.28"/>
    <n v="16.78"/>
    <n v="38.5"/>
    <n v="38.159999999999997"/>
    <d v="2024-04-15T00:00:00"/>
    <n v="0.34000000000000341"/>
    <n v="2"/>
    <s v="OK"/>
    <s v="JITU"/>
    <x v="12"/>
    <m/>
  </r>
  <r>
    <n v="218"/>
    <s v="45397OD34S11452"/>
    <x v="12"/>
    <x v="217"/>
    <n v="312214"/>
    <n v="1845"/>
    <x v="5"/>
    <n v="54.24"/>
    <n v="16.739999999999998"/>
    <n v="37.5"/>
    <n v="37.08"/>
    <d v="2024-04-16T00:00:00"/>
    <n v="0.42000000000000171"/>
    <n v="2"/>
    <s v="OK"/>
    <s v="JITU"/>
    <x v="5"/>
    <m/>
  </r>
  <r>
    <n v="219"/>
    <s v="45397OD34R13452"/>
    <x v="12"/>
    <x v="218"/>
    <n v="312214"/>
    <n v="1850"/>
    <x v="8"/>
    <n v="56.22"/>
    <n v="17.100000000000001"/>
    <n v="39.119999999999997"/>
    <n v="38.4"/>
    <d v="2024-04-16T00:00:00"/>
    <n v="0.71999999999999886"/>
    <n v="2"/>
    <s v="OK"/>
    <s v="JITU"/>
    <x v="9"/>
    <m/>
  </r>
  <r>
    <n v="220"/>
    <s v="45397OD34R11452"/>
    <x v="12"/>
    <x v="219"/>
    <n v="312214"/>
    <n v="1851"/>
    <x v="7"/>
    <n v="55.02"/>
    <n v="16.68"/>
    <n v="38.340000000000003"/>
    <n v="38.04"/>
    <d v="2024-04-16T00:00:00"/>
    <n v="0.30000000000000426"/>
    <n v="2"/>
    <s v="OK"/>
    <s v="JITU"/>
    <x v="8"/>
    <m/>
  </r>
  <r>
    <n v="221"/>
    <s v="45398OD34R13451"/>
    <x v="13"/>
    <x v="220"/>
    <n v="312214"/>
    <n v="1864"/>
    <x v="8"/>
    <n v="56.84"/>
    <n v="17.100000000000001"/>
    <n v="39.74"/>
    <n v="39.340000000000003"/>
    <d v="2024-04-16T00:00:00"/>
    <n v="0.39999999999999858"/>
    <n v="1"/>
    <s v="OK"/>
    <s v="JITU"/>
    <x v="9"/>
    <m/>
  </r>
  <r>
    <n v="222"/>
    <s v="45398OD04T11451"/>
    <x v="13"/>
    <x v="221"/>
    <n v="312214"/>
    <n v="1866"/>
    <x v="6"/>
    <n v="55.54"/>
    <n v="17.100000000000001"/>
    <n v="38.44"/>
    <n v="38.06"/>
    <d v="2024-04-16T00:00:00"/>
    <n v="0.37999999999999545"/>
    <n v="1"/>
    <s v="OK"/>
    <s v="JITU"/>
    <x v="6"/>
    <m/>
  </r>
  <r>
    <n v="223"/>
    <s v="45398OD04V13451"/>
    <x v="13"/>
    <x v="222"/>
    <n v="312214"/>
    <n v="1865"/>
    <x v="2"/>
    <n v="56.7"/>
    <n v="16.72"/>
    <n v="39.980000000000004"/>
    <n v="39.56"/>
    <d v="2024-04-16T00:00:00"/>
    <n v="0.42000000000000171"/>
    <n v="1"/>
    <s v="OK"/>
    <s v="JITU"/>
    <x v="12"/>
    <m/>
  </r>
  <r>
    <n v="224"/>
    <s v="45398OD34U13451"/>
    <x v="13"/>
    <x v="223"/>
    <n v="312214"/>
    <n v="1870"/>
    <x v="4"/>
    <n v="57.5"/>
    <n v="17.04"/>
    <n v="40.46"/>
    <n v="40.18"/>
    <d v="2024-04-16T00:00:00"/>
    <n v="0.28000000000000114"/>
    <n v="1"/>
    <s v="OK"/>
    <s v="JITU"/>
    <x v="4"/>
    <m/>
  </r>
  <r>
    <n v="225"/>
    <s v="45398OD34R11451"/>
    <x v="13"/>
    <x v="224"/>
    <n v="312214"/>
    <n v="1876"/>
    <x v="7"/>
    <n v="56.22"/>
    <n v="16.66"/>
    <n v="39.56"/>
    <n v="39.18"/>
    <d v="2024-04-16T00:00:00"/>
    <n v="0.38000000000000256"/>
    <n v="1"/>
    <s v="OK"/>
    <s v="JITU"/>
    <x v="8"/>
    <m/>
  </r>
  <r>
    <n v="226"/>
    <s v="45398OD34T11451"/>
    <x v="13"/>
    <x v="225"/>
    <n v="312214"/>
    <n v="1886"/>
    <x v="0"/>
    <n v="56.38"/>
    <n v="16.760000000000002"/>
    <n v="39.620000000000005"/>
    <n v="39.18"/>
    <d v="2024-04-16T00:00:00"/>
    <n v="0.44000000000000483"/>
    <n v="1"/>
    <s v="OK"/>
    <s v="JITU"/>
    <x v="0"/>
    <m/>
  </r>
  <r>
    <n v="227"/>
    <s v="45398OD34U11451"/>
    <x v="13"/>
    <x v="226"/>
    <n v="312214"/>
    <n v="1887"/>
    <x v="1"/>
    <n v="55.28"/>
    <n v="16.559999999999999"/>
    <n v="38.72"/>
    <n v="38.22"/>
    <d v="2024-04-16T00:00:00"/>
    <n v="0.5"/>
    <n v="1"/>
    <s v="OK"/>
    <s v="JITU"/>
    <x v="1"/>
    <m/>
  </r>
  <r>
    <n v="228"/>
    <s v="45398OD04V11451"/>
    <x v="13"/>
    <x v="227"/>
    <n v="312214"/>
    <n v="1898"/>
    <x v="3"/>
    <n v="56"/>
    <n v="16.62"/>
    <n v="39.379999999999995"/>
    <n v="38.86"/>
    <d v="2024-04-16T00:00:00"/>
    <n v="0.51999999999999602"/>
    <n v="1"/>
    <s v="OK"/>
    <s v="JITU"/>
    <x v="3"/>
    <m/>
  </r>
  <r>
    <n v="229"/>
    <s v="45398OD34S11451"/>
    <x v="13"/>
    <x v="228"/>
    <n v="312214"/>
    <n v="1905"/>
    <x v="5"/>
    <n v="52.68"/>
    <n v="16.72"/>
    <n v="35.96"/>
    <n v="35.659999999999997"/>
    <d v="2024-04-16T00:00:00"/>
    <n v="0.30000000000000426"/>
    <n v="1"/>
    <s v="OK"/>
    <s v="JITU"/>
    <x v="5"/>
    <m/>
  </r>
  <r>
    <n v="230"/>
    <s v="45398OD04T11452"/>
    <x v="13"/>
    <x v="229"/>
    <n v="312214"/>
    <n v="1959"/>
    <x v="6"/>
    <n v="56.8"/>
    <n v="17.079999999999998"/>
    <n v="39.72"/>
    <n v="39.28"/>
    <d v="2024-04-16T00:00:00"/>
    <n v="0.43999999999999773"/>
    <n v="2"/>
    <s v="OK"/>
    <s v="JITU"/>
    <x v="6"/>
    <m/>
  </r>
  <r>
    <n v="231"/>
    <s v="45398OD34R13452"/>
    <x v="13"/>
    <x v="230"/>
    <n v="312214"/>
    <n v="1958"/>
    <x v="8"/>
    <n v="55.36"/>
    <n v="17.260000000000002"/>
    <n v="38.099999999999994"/>
    <n v="37.5"/>
    <d v="2024-04-16T00:00:00"/>
    <n v="0.59999999999999432"/>
    <n v="2"/>
    <s v="OK"/>
    <s v="JITU"/>
    <x v="9"/>
    <m/>
  </r>
  <r>
    <n v="232"/>
    <s v="45398OD34U13452"/>
    <x v="13"/>
    <x v="231"/>
    <n v="312214"/>
    <n v="1975"/>
    <x v="4"/>
    <n v="55.48"/>
    <n v="16.98"/>
    <n v="38.5"/>
    <n v="38.08"/>
    <d v="2024-04-17T00:00:00"/>
    <n v="0.42000000000000171"/>
    <n v="2"/>
    <s v="OK"/>
    <s v="JITU"/>
    <x v="4"/>
    <m/>
  </r>
  <r>
    <n v="233"/>
    <s v="45398OD34R11452"/>
    <x v="13"/>
    <x v="232"/>
    <n v="312214"/>
    <n v="1988"/>
    <x v="7"/>
    <n v="55.58"/>
    <n v="16.899999999999999"/>
    <n v="38.68"/>
    <n v="38.340000000000003"/>
    <d v="2024-04-16T00:00:00"/>
    <n v="0.33999999999999631"/>
    <n v="2"/>
    <s v="OK"/>
    <s v="JITU"/>
    <x v="8"/>
    <m/>
  </r>
  <r>
    <n v="234"/>
    <s v="45398OD04V13452"/>
    <x v="13"/>
    <x v="233"/>
    <n v="312214"/>
    <n v="2006"/>
    <x v="2"/>
    <n v="56.76"/>
    <n v="16.940000000000001"/>
    <n v="39.819999999999993"/>
    <n v="39.44"/>
    <d v="2024-04-17T00:00:00"/>
    <n v="0.37999999999999545"/>
    <n v="2"/>
    <s v="OK"/>
    <s v="JITU"/>
    <x v="12"/>
    <m/>
  </r>
  <r>
    <n v="235"/>
    <s v="45399OD04V13451"/>
    <x v="14"/>
    <x v="234"/>
    <n v="312214"/>
    <n v="2021"/>
    <x v="2"/>
    <n v="55.94"/>
    <n v="16.940000000000001"/>
    <n v="39"/>
    <n v="38.58"/>
    <d v="2024-04-17T00:00:00"/>
    <n v="0.42000000000000171"/>
    <n v="1"/>
    <s v="OK"/>
    <s v="JITU"/>
    <x v="12"/>
    <m/>
  </r>
  <r>
    <n v="236"/>
    <s v="45399OD04V11451"/>
    <x v="14"/>
    <x v="235"/>
    <n v="312214"/>
    <n v="2023"/>
    <x v="3"/>
    <n v="48.12"/>
    <n v="16.88"/>
    <n v="31.24"/>
    <n v="30.94"/>
    <d v="2024-04-17T00:00:00"/>
    <n v="0.29999999999999716"/>
    <n v="1"/>
    <s v="OK"/>
    <s v="JITU"/>
    <x v="3"/>
    <m/>
  </r>
  <r>
    <n v="237"/>
    <s v="45399OD34U11451"/>
    <x v="14"/>
    <x v="236"/>
    <n v="312214"/>
    <n v="2024"/>
    <x v="1"/>
    <n v="53.56"/>
    <n v="16.559999999999999"/>
    <n v="37"/>
    <n v="36.08"/>
    <d v="2024-04-17T00:00:00"/>
    <n v="0.92000000000000171"/>
    <n v="1"/>
    <s v="OK"/>
    <s v="JITU"/>
    <x v="1"/>
    <m/>
  </r>
  <r>
    <n v="238"/>
    <s v="45399OD34S11451"/>
    <x v="14"/>
    <x v="237"/>
    <n v="312214"/>
    <n v="2025"/>
    <x v="5"/>
    <n v="48.36"/>
    <n v="16.7"/>
    <n v="31.66"/>
    <n v="31.38"/>
    <d v="2024-04-17T00:00:00"/>
    <n v="0.28000000000000114"/>
    <n v="1"/>
    <s v="OK"/>
    <s v="JITU"/>
    <x v="5"/>
    <m/>
  </r>
  <r>
    <n v="239"/>
    <s v="45399OD34T11451"/>
    <x v="14"/>
    <x v="238"/>
    <n v="312214"/>
    <n v="2027"/>
    <x v="0"/>
    <n v="49.34"/>
    <n v="17.12"/>
    <n v="32.22"/>
    <n v="32"/>
    <d v="2024-04-17T00:00:00"/>
    <n v="0.21999999999999886"/>
    <n v="1"/>
    <s v="OK"/>
    <s v="JITU"/>
    <x v="0"/>
    <m/>
  </r>
  <r>
    <n v="240"/>
    <s v="45399OD34U13451"/>
    <x v="14"/>
    <x v="239"/>
    <n v="312214"/>
    <n v="2030"/>
    <x v="4"/>
    <n v="55.68"/>
    <n v="17"/>
    <n v="38.68"/>
    <n v="38.32"/>
    <d v="2024-04-17T00:00:00"/>
    <n v="0.35999999999999943"/>
    <n v="1"/>
    <s v="OK"/>
    <s v="JITU"/>
    <x v="4"/>
    <m/>
  </r>
  <r>
    <n v="241"/>
    <s v="45399OD04T11451"/>
    <x v="14"/>
    <x v="240"/>
    <n v="312214"/>
    <n v="2035"/>
    <x v="6"/>
    <n v="55.7"/>
    <n v="17.079999999999998"/>
    <n v="38.620000000000005"/>
    <n v="38.24"/>
    <d v="2024-04-17T00:00:00"/>
    <n v="0.38000000000000256"/>
    <n v="1"/>
    <s v="OK"/>
    <s v="JITU"/>
    <x v="6"/>
    <m/>
  </r>
  <r>
    <n v="242"/>
    <s v="45399OD34R11451"/>
    <x v="14"/>
    <x v="241"/>
    <n v="312214"/>
    <n v="2037"/>
    <x v="7"/>
    <n v="56.72"/>
    <n v="16.88"/>
    <n v="39.840000000000003"/>
    <n v="39.58"/>
    <d v="2024-04-17T00:00:00"/>
    <n v="0.26000000000000512"/>
    <n v="1"/>
    <s v="OK"/>
    <s v="JITU"/>
    <x v="8"/>
    <m/>
  </r>
  <r>
    <n v="243"/>
    <s v="45399OD34R13451"/>
    <x v="14"/>
    <x v="242"/>
    <n v="312214"/>
    <n v="2081"/>
    <x v="8"/>
    <n v="54.1"/>
    <n v="17.22"/>
    <n v="36.880000000000003"/>
    <n v="36.520000000000003"/>
    <d v="2024-04-17T00:00:00"/>
    <n v="0.35999999999999943"/>
    <n v="1"/>
    <s v="OK"/>
    <s v="JITU"/>
    <x v="9"/>
    <m/>
  </r>
  <r>
    <n v="244"/>
    <s v="45399OD04V11452"/>
    <x v="14"/>
    <x v="243"/>
    <n v="312214"/>
    <n v="2111"/>
    <x v="3"/>
    <n v="53.42"/>
    <n v="16.86"/>
    <n v="36.56"/>
    <n v="36.14"/>
    <d v="2024-04-17T00:00:00"/>
    <n v="0.42000000000000171"/>
    <n v="2"/>
    <s v="OK"/>
    <s v="JITU"/>
    <x v="3"/>
    <m/>
  </r>
  <r>
    <n v="245"/>
    <s v="45399OD34U11452"/>
    <x v="14"/>
    <x v="244"/>
    <n v="312214"/>
    <n v="2119"/>
    <x v="1"/>
    <n v="52.78"/>
    <n v="16.88"/>
    <n v="35.900000000000006"/>
    <n v="35.6"/>
    <d v="2024-04-17T00:00:00"/>
    <n v="0.30000000000000426"/>
    <n v="2"/>
    <s v="OK"/>
    <s v="JITU"/>
    <x v="1"/>
    <n v="356"/>
  </r>
  <r>
    <n v="246"/>
    <s v="45399OD04V13452"/>
    <x v="14"/>
    <x v="245"/>
    <n v="312214"/>
    <n v="2117"/>
    <x v="2"/>
    <n v="53.34"/>
    <n v="16.920000000000002"/>
    <n v="36.42"/>
    <n v="35.92"/>
    <d v="2024-04-17T00:00:00"/>
    <n v="0.5"/>
    <n v="2"/>
    <s v="OK"/>
    <s v="JITU"/>
    <x v="12"/>
    <m/>
  </r>
  <r>
    <n v="247"/>
    <s v="45399OD34T11452"/>
    <x v="14"/>
    <x v="246"/>
    <n v="312214"/>
    <n v="2133"/>
    <x v="0"/>
    <n v="54.74"/>
    <n v="17.059999999999999"/>
    <n v="37.680000000000007"/>
    <n v="37.22"/>
    <d v="2024-04-18T00:00:00"/>
    <n v="0.46000000000000796"/>
    <n v="2"/>
    <s v="OK"/>
    <s v="JITU"/>
    <x v="0"/>
    <m/>
  </r>
  <r>
    <n v="248"/>
    <s v="45399OD34S11452"/>
    <x v="14"/>
    <x v="247"/>
    <n v="312214"/>
    <n v="2135"/>
    <x v="5"/>
    <n v="54.44"/>
    <n v="16.96"/>
    <n v="37.479999999999997"/>
    <n v="36.979999999999997"/>
    <d v="2024-04-18T00:00:00"/>
    <n v="0.5"/>
    <n v="2"/>
    <s v="OK"/>
    <s v="JITU"/>
    <x v="5"/>
    <m/>
  </r>
  <r>
    <n v="249"/>
    <s v="45399OD34U13452"/>
    <x v="14"/>
    <x v="248"/>
    <n v="312214"/>
    <n v="2142"/>
    <x v="4"/>
    <n v="53.96"/>
    <n v="16.98"/>
    <n v="36.980000000000004"/>
    <n v="36.4"/>
    <d v="2024-04-18T00:00:00"/>
    <n v="0.5800000000000054"/>
    <n v="2"/>
    <s v="OK"/>
    <s v="JITU"/>
    <x v="4"/>
    <m/>
  </r>
  <r>
    <n v="250"/>
    <s v="45399OD04T11452"/>
    <x v="14"/>
    <x v="249"/>
    <n v="312214"/>
    <n v="2148"/>
    <x v="6"/>
    <n v="53.54"/>
    <n v="17.04"/>
    <n v="36.5"/>
    <n v="36.18"/>
    <d v="2024-04-18T00:00:00"/>
    <n v="0.32000000000000028"/>
    <n v="2"/>
    <s v="OK"/>
    <s v="JITU"/>
    <x v="6"/>
    <m/>
  </r>
  <r>
    <n v="251"/>
    <s v="45400OD34U13451"/>
    <x v="15"/>
    <x v="250"/>
    <n v="312214"/>
    <n v="2182"/>
    <x v="4"/>
    <n v="54.38"/>
    <n v="16.98"/>
    <n v="37.400000000000006"/>
    <n v="37.08"/>
    <d v="2024-04-18T00:00:00"/>
    <n v="0.32000000000000739"/>
    <n v="1"/>
    <s v="OK"/>
    <s v="JITU"/>
    <x v="4"/>
    <m/>
  </r>
  <r>
    <n v="252"/>
    <s v="45400OD04V11451"/>
    <x v="15"/>
    <x v="251"/>
    <n v="312214"/>
    <n v="2183"/>
    <x v="3"/>
    <n v="51.92"/>
    <n v="16.86"/>
    <n v="35.06"/>
    <n v="34.78"/>
    <d v="2024-04-18T00:00:00"/>
    <n v="0.28000000000000114"/>
    <n v="1"/>
    <s v="OK"/>
    <s v="JITU"/>
    <x v="3"/>
    <m/>
  </r>
  <r>
    <n v="253"/>
    <s v="45400OD34U11451"/>
    <x v="15"/>
    <x v="252"/>
    <n v="312214"/>
    <n v="2185"/>
    <x v="1"/>
    <n v="54.04"/>
    <n v="16.82"/>
    <n v="37.22"/>
    <n v="36.96"/>
    <d v="2024-04-18T00:00:00"/>
    <n v="0.25999999999999801"/>
    <n v="1"/>
    <s v="OK"/>
    <s v="JITU"/>
    <x v="1"/>
    <m/>
  </r>
  <r>
    <n v="254"/>
    <s v="45400OD34T11451"/>
    <x v="15"/>
    <x v="253"/>
    <n v="312214"/>
    <n v="2187"/>
    <x v="0"/>
    <n v="53.84"/>
    <n v="17.059999999999999"/>
    <n v="36.78"/>
    <n v="36.58"/>
    <d v="2024-04-18T00:00:00"/>
    <n v="0.20000000000000284"/>
    <n v="1"/>
    <s v="OK"/>
    <s v="JITU"/>
    <x v="0"/>
    <m/>
  </r>
  <r>
    <n v="255"/>
    <s v="45400OD04V13451"/>
    <x v="15"/>
    <x v="254"/>
    <n v="312214"/>
    <n v="2189"/>
    <x v="2"/>
    <n v="53.2"/>
    <n v="16.899999999999999"/>
    <n v="36.300000000000004"/>
    <n v="36.119999999999997"/>
    <d v="2024-04-18T00:00:00"/>
    <n v="0.18000000000000682"/>
    <n v="1"/>
    <s v="OK"/>
    <s v="JITU"/>
    <x v="12"/>
    <m/>
  </r>
  <r>
    <n v="256"/>
    <s v="45400OD04T11451"/>
    <x v="15"/>
    <x v="255"/>
    <n v="312214"/>
    <n v="2193"/>
    <x v="6"/>
    <n v="53.54"/>
    <n v="17.02"/>
    <n v="36.519999999999996"/>
    <n v="36.28"/>
    <d v="2024-04-18T00:00:00"/>
    <n v="0.23999999999999488"/>
    <n v="1"/>
    <s v="OK"/>
    <s v="JITU"/>
    <x v="6"/>
    <m/>
  </r>
  <r>
    <n v="257"/>
    <s v="45400OD34R13451"/>
    <x v="15"/>
    <x v="256"/>
    <n v="312214"/>
    <n v="2199"/>
    <x v="8"/>
    <n v="55.1"/>
    <n v="17.2"/>
    <n v="37.900000000000006"/>
    <n v="37.54"/>
    <d v="2024-04-18T00:00:00"/>
    <n v="0.36000000000000654"/>
    <n v="1"/>
    <s v="OK"/>
    <s v="JITU"/>
    <x v="13"/>
    <m/>
  </r>
  <r>
    <n v="258"/>
    <s v="45400OD34S11451"/>
    <x v="15"/>
    <x v="257"/>
    <n v="312214"/>
    <n v="2223"/>
    <x v="5"/>
    <n v="56.94"/>
    <n v="16.96"/>
    <n v="39.979999999999997"/>
    <n v="39.56"/>
    <d v="2024-04-18T00:00:00"/>
    <n v="0.4199999999999946"/>
    <n v="1"/>
    <s v="OK"/>
    <s v="JITU"/>
    <x v="5"/>
    <m/>
  </r>
  <r>
    <n v="259"/>
    <s v="45400OD34R11451"/>
    <x v="15"/>
    <x v="258"/>
    <n v="312214"/>
    <n v="2237"/>
    <x v="7"/>
    <n v="53.66"/>
    <n v="16.84"/>
    <n v="36.819999999999993"/>
    <n v="36.5"/>
    <d v="2024-04-18T00:00:00"/>
    <n v="0.31999999999999318"/>
    <n v="1"/>
    <s v="OK"/>
    <s v="JITU"/>
    <x v="8"/>
    <m/>
  </r>
  <r>
    <n v="260"/>
    <s v="45400OD04V11452"/>
    <x v="15"/>
    <x v="259"/>
    <n v="312214"/>
    <n v="2286"/>
    <x v="3"/>
    <n v="56.24"/>
    <n v="16.84"/>
    <n v="39.400000000000006"/>
    <n v="38.92"/>
    <d v="2024-04-18T00:00:00"/>
    <n v="0.48000000000000398"/>
    <n v="2"/>
    <s v="OK"/>
    <s v="JITU"/>
    <x v="3"/>
    <m/>
  </r>
  <r>
    <n v="261"/>
    <s v="45400OD34U13452"/>
    <x v="15"/>
    <x v="260"/>
    <n v="312214"/>
    <n v="2305"/>
    <x v="4"/>
    <n v="54.98"/>
    <n v="16.96"/>
    <n v="38.019999999999996"/>
    <n v="37.78"/>
    <d v="2024-04-18T00:00:00"/>
    <n v="0.23999999999999488"/>
    <n v="2"/>
    <s v="OK"/>
    <s v="JITU"/>
    <x v="4"/>
    <m/>
  </r>
  <r>
    <n v="262"/>
    <s v="45400OD04V13452"/>
    <x v="15"/>
    <x v="261"/>
    <n v="312214"/>
    <n v="2306"/>
    <x v="2"/>
    <n v="52.84"/>
    <n v="16.86"/>
    <n v="35.980000000000004"/>
    <n v="35.6"/>
    <d v="2024-04-18T00:00:00"/>
    <n v="0.38000000000000256"/>
    <n v="2"/>
    <s v="OK"/>
    <s v="JITU"/>
    <x v="12"/>
    <m/>
  </r>
  <r>
    <n v="263"/>
    <s v="45400OD34R13452"/>
    <x v="15"/>
    <x v="262"/>
    <n v="312214"/>
    <n v="2308"/>
    <x v="8"/>
    <n v="54.86"/>
    <n v="17.16"/>
    <n v="37.700000000000003"/>
    <n v="37.32"/>
    <d v="2024-04-18T00:00:00"/>
    <n v="0.38000000000000256"/>
    <n v="2"/>
    <s v="OK"/>
    <s v="JITU"/>
    <x v="13"/>
    <m/>
  </r>
  <r>
    <n v="264"/>
    <s v="45400OD34U11452"/>
    <x v="15"/>
    <x v="263"/>
    <n v="312214"/>
    <n v="2315"/>
    <x v="1"/>
    <n v="55.92"/>
    <n v="16.78"/>
    <n v="39.14"/>
    <n v="38.82"/>
    <d v="2024-04-19T00:00:00"/>
    <n v="0.32000000000000028"/>
    <n v="2"/>
    <s v="OK"/>
    <s v="JITU"/>
    <x v="1"/>
    <m/>
  </r>
  <r>
    <n v="265"/>
    <s v="45400OD04T11452"/>
    <x v="15"/>
    <x v="264"/>
    <n v="312214"/>
    <n v="2317"/>
    <x v="6"/>
    <n v="55.74"/>
    <n v="17"/>
    <n v="38.74"/>
    <n v="38.32"/>
    <d v="2024-04-19T00:00:00"/>
    <n v="0.42000000000000171"/>
    <n v="2"/>
    <s v="OK"/>
    <s v="JITU"/>
    <x v="6"/>
    <m/>
  </r>
  <r>
    <n v="266"/>
    <s v="45400OD34T11452"/>
    <x v="15"/>
    <x v="265"/>
    <n v="312214"/>
    <n v="2322"/>
    <x v="0"/>
    <n v="57.14"/>
    <n v="17.02"/>
    <n v="40.120000000000005"/>
    <n v="39.880000000000003"/>
    <d v="2024-04-19T00:00:00"/>
    <n v="0.24000000000000199"/>
    <n v="2"/>
    <s v="OK"/>
    <s v="JITU"/>
    <x v="0"/>
    <m/>
  </r>
  <r>
    <n v="267"/>
    <s v="45401OD34U13451"/>
    <x v="16"/>
    <x v="266"/>
    <n v="312214"/>
    <n v="2358"/>
    <x v="4"/>
    <n v="53.74"/>
    <n v="16.88"/>
    <n v="36.86"/>
    <n v="36.76"/>
    <d v="2024-04-19T00:00:00"/>
    <n v="0.10000000000000142"/>
    <n v="1"/>
    <s v="OK"/>
    <s v="JITU"/>
    <x v="4"/>
    <m/>
  </r>
  <r>
    <n v="268"/>
    <s v="45401OD04V11451"/>
    <x v="16"/>
    <x v="267"/>
    <n v="312214"/>
    <n v="2361"/>
    <x v="3"/>
    <n v="52.6"/>
    <n v="16.82"/>
    <n v="35.78"/>
    <n v="35.520000000000003"/>
    <d v="2024-04-19T00:00:00"/>
    <n v="0.25999999999999801"/>
    <n v="1"/>
    <s v="OK"/>
    <s v="JITU"/>
    <x v="3"/>
    <m/>
  </r>
  <r>
    <n v="269"/>
    <s v="45401OD34T11451"/>
    <x v="16"/>
    <x v="268"/>
    <n v="312214"/>
    <n v="2366"/>
    <x v="0"/>
    <n v="53.3"/>
    <n v="16.98"/>
    <n v="36.319999999999993"/>
    <n v="35.96"/>
    <d v="2024-04-19T00:00:00"/>
    <n v="0.35999999999999233"/>
    <n v="1"/>
    <s v="OK"/>
    <s v="JITU"/>
    <x v="0"/>
    <m/>
  </r>
  <r>
    <n v="270"/>
    <s v="45401OD04T11451"/>
    <x v="16"/>
    <x v="269"/>
    <n v="312214"/>
    <n v="2369"/>
    <x v="6"/>
    <n v="53.3"/>
    <n v="16.96"/>
    <n v="36.339999999999996"/>
    <n v="36.14"/>
    <d v="2024-04-19T00:00:00"/>
    <n v="0.19999999999999574"/>
    <n v="1"/>
    <s v="OK"/>
    <s v="JITU"/>
    <x v="6"/>
    <m/>
  </r>
  <r>
    <n v="271"/>
    <s v="45401OD04V13451"/>
    <x v="16"/>
    <x v="270"/>
    <n v="312214"/>
    <n v="2377"/>
    <x v="2"/>
    <n v="56.54"/>
    <n v="16.86"/>
    <n v="39.68"/>
    <n v="39.380000000000003"/>
    <d v="2024-04-19T00:00:00"/>
    <n v="0.29999999999999716"/>
    <n v="1"/>
    <s v="OK"/>
    <s v="JITU"/>
    <x v="12"/>
    <m/>
  </r>
  <r>
    <n v="272"/>
    <s v="45401OD34R13451"/>
    <x v="16"/>
    <x v="271"/>
    <n v="312214"/>
    <n v="2385"/>
    <x v="8"/>
    <n v="57.7"/>
    <n v="17.18"/>
    <n v="40.520000000000003"/>
    <n v="40.22"/>
    <d v="2024-04-19T00:00:00"/>
    <n v="0.30000000000000426"/>
    <n v="1"/>
    <s v="OK"/>
    <s v="JITU"/>
    <x v="9"/>
    <m/>
  </r>
  <r>
    <n v="273"/>
    <s v="45401OD34S11451"/>
    <x v="16"/>
    <x v="272"/>
    <n v="312214"/>
    <n v="2391"/>
    <x v="5"/>
    <n v="54.76"/>
    <n v="16.98"/>
    <n v="37.78"/>
    <n v="37.32"/>
    <d v="2024-04-19T00:00:00"/>
    <n v="0.46000000000000085"/>
    <n v="1"/>
    <s v="OK"/>
    <s v="JITU"/>
    <x v="5"/>
    <m/>
  </r>
  <r>
    <n v="274"/>
    <s v="45401OD34R11451"/>
    <x v="16"/>
    <x v="273"/>
    <n v="312214"/>
    <n v="2390"/>
    <x v="7"/>
    <n v="52.16"/>
    <n v="16.8"/>
    <n v="35.36"/>
    <n v="35.08"/>
    <d v="2024-04-19T00:00:00"/>
    <n v="0.28000000000000114"/>
    <n v="1"/>
    <s v="OK"/>
    <s v="JITU"/>
    <x v="13"/>
    <m/>
  </r>
  <r>
    <n v="275"/>
    <s v="45401OD04V11452"/>
    <x v="16"/>
    <x v="274"/>
    <n v="312214"/>
    <n v="2449"/>
    <x v="3"/>
    <n v="54.28"/>
    <n v="16.78"/>
    <n v="37.5"/>
    <n v="37.200000000000003"/>
    <d v="2024-04-19T00:00:00"/>
    <n v="0.29999999999999716"/>
    <n v="2"/>
    <s v="OK"/>
    <s v="JITU"/>
    <x v="3"/>
    <m/>
  </r>
  <r>
    <n v="276"/>
    <s v="45401OD34T11452"/>
    <x v="16"/>
    <x v="275"/>
    <n v="312214"/>
    <n v="2466"/>
    <x v="0"/>
    <n v="54.34"/>
    <n v="17.059999999999999"/>
    <n v="37.28"/>
    <n v="37"/>
    <d v="2024-04-19T00:00:00"/>
    <n v="0.28000000000000114"/>
    <n v="2"/>
    <s v="OK"/>
    <s v="JITU"/>
    <x v="0"/>
    <m/>
  </r>
  <r>
    <n v="277"/>
    <s v="45401OD34R13452"/>
    <x v="16"/>
    <x v="276"/>
    <n v="312214"/>
    <n v="2499"/>
    <x v="8"/>
    <n v="53.8"/>
    <n v="17.12"/>
    <n v="36.679999999999993"/>
    <n v="36.340000000000003"/>
    <d v="2024-04-20T00:00:00"/>
    <n v="0.3399999999999892"/>
    <n v="2"/>
    <s v="OK"/>
    <s v="JITU"/>
    <x v="9"/>
    <m/>
  </r>
  <r>
    <n v="278"/>
    <s v="45401OD34R11452"/>
    <x v="16"/>
    <x v="277"/>
    <n v="312214"/>
    <n v="2508"/>
    <x v="7"/>
    <n v="53.5"/>
    <n v="16.8"/>
    <n v="36.700000000000003"/>
    <n v="36.380000000000003"/>
    <d v="2024-04-20T00:00:00"/>
    <n v="0.32000000000000028"/>
    <n v="2"/>
    <s v="OK"/>
    <s v="JITU"/>
    <x v="13"/>
    <m/>
  </r>
  <r>
    <n v="279"/>
    <s v="45401OD34S11452"/>
    <x v="16"/>
    <x v="278"/>
    <n v="312214"/>
    <n v="2505"/>
    <x v="5"/>
    <n v="54.4"/>
    <n v="16.940000000000001"/>
    <n v="37.459999999999994"/>
    <n v="37.1"/>
    <d v="2024-04-20T00:00:00"/>
    <n v="0.35999999999999233"/>
    <n v="2"/>
    <s v="OK"/>
    <s v="JITU"/>
    <x v="5"/>
    <m/>
  </r>
  <r>
    <n v="280"/>
    <s v="45401OD04V13452"/>
    <x v="16"/>
    <x v="279"/>
    <n v="312214"/>
    <n v="2509"/>
    <x v="2"/>
    <n v="53.26"/>
    <n v="16.84"/>
    <n v="36.42"/>
    <n v="36.200000000000003"/>
    <d v="2024-04-20T00:00:00"/>
    <n v="0.21999999999999886"/>
    <n v="2"/>
    <s v="OK"/>
    <s v="JITU"/>
    <x v="12"/>
    <m/>
  </r>
  <r>
    <n v="281"/>
    <s v="45402OD34U13451"/>
    <x v="17"/>
    <x v="280"/>
    <n v="312214"/>
    <n v="2517"/>
    <x v="4"/>
    <n v="51"/>
    <n v="16.86"/>
    <n v="34.14"/>
    <n v="33.78"/>
    <d v="2024-04-20T00:00:00"/>
    <n v="0.35999999999999943"/>
    <n v="1"/>
    <s v="OK"/>
    <s v="JITU"/>
    <x v="4"/>
    <m/>
  </r>
  <r>
    <n v="282"/>
    <s v="45402OD04T11451"/>
    <x v="17"/>
    <x v="281"/>
    <n v="312214"/>
    <n v="2519"/>
    <x v="6"/>
    <n v="54.04"/>
    <n v="16.940000000000001"/>
    <n v="37.099999999999994"/>
    <n v="36.64"/>
    <d v="2024-04-20T00:00:00"/>
    <n v="0.45999999999999375"/>
    <n v="1"/>
    <s v="OK"/>
    <s v="JITU"/>
    <x v="6"/>
    <m/>
  </r>
  <r>
    <n v="283"/>
    <s v="45402OD34T11451"/>
    <x v="17"/>
    <x v="282"/>
    <n v="312214"/>
    <n v="2523"/>
    <x v="0"/>
    <n v="50.36"/>
    <n v="17.059999999999999"/>
    <n v="33.299999999999997"/>
    <n v="33.32"/>
    <d v="2024-04-20T00:00:00"/>
    <n v="-2.0000000000003126E-2"/>
    <n v="1"/>
    <s v="OK"/>
    <s v="JITU"/>
    <x v="0"/>
    <m/>
  </r>
  <r>
    <n v="284"/>
    <s v="45402OD04V11451"/>
    <x v="17"/>
    <x v="283"/>
    <n v="312214"/>
    <n v="2528"/>
    <x v="3"/>
    <n v="54"/>
    <n v="16.739999999999998"/>
    <n v="37.260000000000005"/>
    <n v="36.94"/>
    <d v="2024-04-20T00:00:00"/>
    <n v="0.32000000000000739"/>
    <n v="1"/>
    <s v="OK"/>
    <s v="JITU"/>
    <x v="3"/>
    <m/>
  </r>
  <r>
    <n v="285"/>
    <s v="45402OD34R13451"/>
    <x v="17"/>
    <x v="284"/>
    <n v="312214"/>
    <n v="2547"/>
    <x v="8"/>
    <n v="54.84"/>
    <n v="17.12"/>
    <n v="37.72"/>
    <n v="37.56"/>
    <d v="2024-04-20T00:00:00"/>
    <n v="0.15999999999999659"/>
    <n v="1"/>
    <s v="OK"/>
    <s v="JITU"/>
    <x v="9"/>
    <m/>
  </r>
  <r>
    <n v="286"/>
    <s v="45402OD04V13451"/>
    <x v="17"/>
    <x v="285"/>
    <n v="312214"/>
    <n v="2551"/>
    <x v="2"/>
    <n v="53.76"/>
    <n v="16.8"/>
    <n v="36.959999999999994"/>
    <n v="36.64"/>
    <d v="2024-04-20T00:00:00"/>
    <n v="0.31999999999999318"/>
    <n v="1"/>
    <s v="OK"/>
    <s v="JITU"/>
    <x v="12"/>
    <m/>
  </r>
  <r>
    <n v="287"/>
    <s v="45402OD34R11451"/>
    <x v="17"/>
    <x v="286"/>
    <n v="312214"/>
    <n v="2562"/>
    <x v="7"/>
    <n v="54.48"/>
    <n v="16.760000000000002"/>
    <n v="37.72"/>
    <n v="37.32"/>
    <d v="2024-04-20T00:00:00"/>
    <n v="0.39999999999999858"/>
    <n v="1"/>
    <s v="OK"/>
    <s v="JITU"/>
    <x v="13"/>
    <m/>
  </r>
  <r>
    <n v="288"/>
    <s v="45402OD34S11451"/>
    <x v="17"/>
    <x v="287"/>
    <n v="312214"/>
    <n v="2564"/>
    <x v="5"/>
    <n v="56"/>
    <n v="16.940000000000001"/>
    <n v="39.06"/>
    <n v="38.700000000000003"/>
    <d v="2024-04-20T00:00:00"/>
    <n v="0.35999999999999943"/>
    <n v="1"/>
    <s v="OK"/>
    <s v="JITU"/>
    <x v="5"/>
    <m/>
  </r>
  <r>
    <n v="289"/>
    <s v="45402OD34T11452"/>
    <x v="17"/>
    <x v="288"/>
    <n v="312214"/>
    <n v="2597"/>
    <x v="0"/>
    <n v="53.12"/>
    <n v="16.940000000000001"/>
    <n v="36.179999999999993"/>
    <n v="35.9"/>
    <d v="2024-04-20T00:00:00"/>
    <n v="0.27999999999999403"/>
    <n v="2"/>
    <s v="OK"/>
    <s v="JITU"/>
    <x v="0"/>
    <m/>
  </r>
  <r>
    <n v="290"/>
    <s v="45402OD34U13452"/>
    <x v="17"/>
    <x v="289"/>
    <n v="312214"/>
    <n v="2596"/>
    <x v="4"/>
    <n v="53.58"/>
    <n v="16.88"/>
    <n v="36.700000000000003"/>
    <n v="36.380000000000003"/>
    <d v="2024-04-20T00:00:00"/>
    <n v="0.32000000000000028"/>
    <n v="2"/>
    <s v="OK"/>
    <s v="JITU"/>
    <x v="4"/>
    <m/>
  </r>
  <r>
    <n v="291"/>
    <s v="45402OD04T11452"/>
    <x v="17"/>
    <x v="290"/>
    <n v="312214"/>
    <n v="2600"/>
    <x v="6"/>
    <n v="56.28"/>
    <n v="16.940000000000001"/>
    <n v="39.340000000000003"/>
    <n v="39"/>
    <d v="2024-04-20T00:00:00"/>
    <n v="0.34000000000000341"/>
    <n v="2"/>
    <s v="OK"/>
    <s v="JITU"/>
    <x v="6"/>
    <m/>
  </r>
  <r>
    <n v="292"/>
    <s v="45402OD34R13452"/>
    <x v="17"/>
    <x v="291"/>
    <n v="312214"/>
    <n v="2644"/>
    <x v="8"/>
    <n v="53.92"/>
    <n v="17.100000000000001"/>
    <n v="36.82"/>
    <n v="36.04"/>
    <d v="2024-04-20T00:00:00"/>
    <n v="0.78000000000000114"/>
    <n v="2"/>
    <s v="OK"/>
    <s v="JITU"/>
    <x v="9"/>
    <m/>
  </r>
  <r>
    <n v="293"/>
    <s v="45402OD04V11452"/>
    <x v="17"/>
    <x v="292"/>
    <n v="312214"/>
    <n v="2659"/>
    <x v="3"/>
    <n v="54.58"/>
    <n v="16.739999999999998"/>
    <n v="37.840000000000003"/>
    <n v="37"/>
    <d v="2024-04-20T00:00:00"/>
    <n v="0.84000000000000341"/>
    <n v="2"/>
    <s v="OK"/>
    <s v="JITU"/>
    <x v="3"/>
    <m/>
  </r>
  <r>
    <n v="294"/>
    <s v="45402OD04V13452"/>
    <x v="17"/>
    <x v="293"/>
    <n v="312214"/>
    <n v="2661"/>
    <x v="2"/>
    <n v="48.66"/>
    <n v="16.8"/>
    <n v="31.859999999999996"/>
    <n v="31.62"/>
    <d v="2024-04-20T00:00:00"/>
    <n v="0.23999999999999488"/>
    <n v="2"/>
    <s v="OK"/>
    <s v="JITU"/>
    <x v="12"/>
    <m/>
  </r>
  <r>
    <n v="295"/>
    <s v="45402OD34R11452"/>
    <x v="17"/>
    <x v="294"/>
    <n v="312214"/>
    <n v="2669"/>
    <x v="7"/>
    <n v="52.7"/>
    <n v="16.739999999999998"/>
    <n v="35.960000000000008"/>
    <n v="35.4"/>
    <d v="2024-04-20T00:00:00"/>
    <n v="0.56000000000000938"/>
    <n v="2"/>
    <s v="OK"/>
    <s v="JITU"/>
    <x v="13"/>
    <m/>
  </r>
  <r>
    <n v="296"/>
    <s v="45402OD34S11452"/>
    <x v="17"/>
    <x v="295"/>
    <n v="312214"/>
    <n v="2676"/>
    <x v="5"/>
    <n v="52.54"/>
    <n v="16.920000000000002"/>
    <n v="35.619999999999997"/>
    <n v="35.200000000000003"/>
    <d v="2024-04-21T00:00:00"/>
    <n v="0.4199999999999946"/>
    <n v="2"/>
    <s v="OK"/>
    <s v="JITU"/>
    <x v="5"/>
    <m/>
  </r>
  <r>
    <n v="297"/>
    <s v="45403OD04T11451"/>
    <x v="18"/>
    <x v="296"/>
    <n v="312214"/>
    <n v="2685"/>
    <x v="6"/>
    <n v="54.3"/>
    <n v="16.920000000000002"/>
    <n v="37.379999999999995"/>
    <n v="37.020000000000003"/>
    <d v="2024-04-21T00:00:00"/>
    <n v="0.35999999999999233"/>
    <n v="1"/>
    <s v="OK"/>
    <s v="JITU"/>
    <x v="6"/>
    <m/>
  </r>
  <r>
    <n v="298"/>
    <s v="45403OD34T11451"/>
    <x v="18"/>
    <x v="297"/>
    <n v="312214"/>
    <n v="2687"/>
    <x v="0"/>
    <n v="53.9"/>
    <n v="16.920000000000002"/>
    <n v="36.979999999999997"/>
    <n v="36.6"/>
    <d v="2024-04-21T00:00:00"/>
    <n v="0.37999999999999545"/>
    <n v="1"/>
    <s v="OK"/>
    <s v="JITU"/>
    <x v="0"/>
    <m/>
  </r>
  <r>
    <n v="299"/>
    <s v="45403OD34U13451"/>
    <x v="18"/>
    <x v="298"/>
    <n v="312214"/>
    <n v="2689"/>
    <x v="4"/>
    <n v="53.36"/>
    <n v="16.86"/>
    <n v="36.5"/>
    <n v="36.18"/>
    <d v="2024-04-21T00:00:00"/>
    <n v="0.32000000000000028"/>
    <n v="1"/>
    <s v="OK"/>
    <s v="JITU"/>
    <x v="4"/>
    <m/>
  </r>
  <r>
    <n v="300"/>
    <s v="45403OD04V11451"/>
    <x v="18"/>
    <x v="299"/>
    <n v="312214"/>
    <n v="2691"/>
    <x v="3"/>
    <n v="55.24"/>
    <n v="16.739999999999998"/>
    <n v="38.5"/>
    <n v="37.36"/>
    <d v="2024-04-21T00:00:00"/>
    <n v="1.1400000000000006"/>
    <n v="1"/>
    <s v="OK"/>
    <s v="JITU"/>
    <x v="3"/>
    <m/>
  </r>
  <r>
    <n v="301"/>
    <s v="45403OD34S11451"/>
    <x v="18"/>
    <x v="300"/>
    <n v="312214"/>
    <n v="2706"/>
    <x v="5"/>
    <n v="53.68"/>
    <n v="16.899999999999999"/>
    <n v="36.78"/>
    <n v="35.74"/>
    <d v="2024-04-21T00:00:00"/>
    <n v="1.0399999999999991"/>
    <n v="1"/>
    <s v="OK"/>
    <s v="JITU"/>
    <x v="5"/>
    <m/>
  </r>
  <r>
    <n v="302"/>
    <s v="45403OD34R11451"/>
    <x v="18"/>
    <x v="301"/>
    <n v="312214"/>
    <n v="2732"/>
    <x v="7"/>
    <n v="54.46"/>
    <n v="16.72"/>
    <n v="37.74"/>
    <n v="37.340000000000003"/>
    <d v="2024-04-21T00:00:00"/>
    <n v="0.39999999999999858"/>
    <n v="1"/>
    <s v="OK"/>
    <s v="JITU"/>
    <x v="13"/>
    <m/>
  </r>
  <r>
    <n v="303"/>
    <s v="45403OD04V13451"/>
    <x v="18"/>
    <x v="302"/>
    <n v="312214"/>
    <n v="2742"/>
    <x v="2"/>
    <n v="55.08"/>
    <n v="16.78"/>
    <n v="38.299999999999997"/>
    <n v="37.96"/>
    <d v="2024-04-21T00:00:00"/>
    <n v="0.33999999999999631"/>
    <n v="1"/>
    <s v="OK"/>
    <s v="JITU"/>
    <x v="12"/>
    <m/>
  </r>
  <r>
    <n v="304"/>
    <s v="45403OD34R13451"/>
    <x v="18"/>
    <x v="303"/>
    <n v="312214"/>
    <n v="2745"/>
    <x v="8"/>
    <n v="55.12"/>
    <n v="17.100000000000001"/>
    <n v="38.019999999999996"/>
    <n v="37.6"/>
    <d v="2024-04-21T00:00:00"/>
    <n v="0.4199999999999946"/>
    <n v="1"/>
    <s v="OK"/>
    <s v="JITU"/>
    <x v="9"/>
    <m/>
  </r>
  <r>
    <n v="305"/>
    <s v="45403OD04T11452"/>
    <x v="18"/>
    <x v="304"/>
    <n v="312214"/>
    <n v="2744"/>
    <x v="6"/>
    <n v="57.4"/>
    <n v="16.899999999999999"/>
    <n v="40.5"/>
    <n v="40.08"/>
    <d v="2024-04-21T00:00:00"/>
    <n v="0.42000000000000171"/>
    <n v="2"/>
    <s v="OK"/>
    <s v="JITU"/>
    <x v="6"/>
    <m/>
  </r>
  <r>
    <n v="306"/>
    <s v="45403OD34T11452"/>
    <x v="18"/>
    <x v="305"/>
    <n v="312214"/>
    <n v="2748"/>
    <x v="0"/>
    <n v="54.88"/>
    <n v="16.88"/>
    <n v="38"/>
    <n v="37.46"/>
    <d v="2024-04-21T00:00:00"/>
    <n v="0.53999999999999915"/>
    <n v="2"/>
    <s v="OK"/>
    <s v="JITU"/>
    <x v="0"/>
    <m/>
  </r>
  <r>
    <n v="307"/>
    <s v="45403OD34U13452"/>
    <x v="18"/>
    <x v="306"/>
    <n v="312214"/>
    <n v="2751"/>
    <x v="4"/>
    <n v="55.04"/>
    <n v="16.84"/>
    <n v="38.200000000000003"/>
    <n v="37.56"/>
    <d v="2024-04-21T00:00:00"/>
    <n v="0.64000000000000057"/>
    <n v="2"/>
    <s v="OK"/>
    <s v="JITU"/>
    <x v="4"/>
    <m/>
  </r>
  <r>
    <n v="308"/>
    <s v="45404OD34S11451"/>
    <x v="19"/>
    <x v="307"/>
    <n v="312214"/>
    <n v="2779"/>
    <x v="5"/>
    <n v="54.82"/>
    <n v="16.86"/>
    <n v="37.96"/>
    <n v="37.74"/>
    <d v="2024-04-22T00:00:00"/>
    <n v="0.21999999999999886"/>
    <n v="1"/>
    <s v="OK"/>
    <s v="JITU"/>
    <x v="5"/>
    <m/>
  </r>
  <r>
    <n v="309"/>
    <s v="45404OD04V11451"/>
    <x v="19"/>
    <x v="308"/>
    <n v="312214"/>
    <n v="2776"/>
    <x v="3"/>
    <n v="51.32"/>
    <n v="16.7"/>
    <n v="34.620000000000005"/>
    <n v="34.32"/>
    <d v="2024-04-22T00:00:00"/>
    <n v="0.30000000000000426"/>
    <n v="1"/>
    <s v="OK"/>
    <s v="JITU"/>
    <x v="3"/>
    <m/>
  </r>
  <r>
    <n v="310"/>
    <s v="45404OD34R11451"/>
    <x v="19"/>
    <x v="309"/>
    <n v="312214"/>
    <n v="2780"/>
    <x v="7"/>
    <n v="53.32"/>
    <n v="16.7"/>
    <n v="36.620000000000005"/>
    <n v="36.28"/>
    <d v="2024-04-22T00:00:00"/>
    <n v="0.34000000000000341"/>
    <n v="1"/>
    <s v="OK"/>
    <s v="JITU"/>
    <x v="13"/>
    <m/>
  </r>
  <r>
    <n v="311"/>
    <s v="45404OD04V13451"/>
    <x v="19"/>
    <x v="310"/>
    <n v="312214"/>
    <n v="2777"/>
    <x v="2"/>
    <n v="53.58"/>
    <n v="16.760000000000002"/>
    <n v="36.819999999999993"/>
    <n v="36.54"/>
    <d v="2024-04-22T00:00:00"/>
    <n v="0.27999999999999403"/>
    <n v="1"/>
    <s v="OK"/>
    <s v="JITU"/>
    <x v="12"/>
    <m/>
  </r>
  <r>
    <n v="312"/>
    <s v="45404OD34U13451"/>
    <x v="19"/>
    <x v="311"/>
    <n v="312214"/>
    <n v="2782"/>
    <x v="4"/>
    <n v="54.36"/>
    <n v="16.82"/>
    <n v="37.54"/>
    <n v="37.04"/>
    <d v="2024-04-22T00:00:00"/>
    <n v="0.5"/>
    <n v="1"/>
    <s v="OK"/>
    <s v="JITU"/>
    <x v="4"/>
    <m/>
  </r>
  <r>
    <n v="313"/>
    <s v="45404OD34T11451"/>
    <x v="19"/>
    <x v="312"/>
    <n v="312214"/>
    <n v="2784"/>
    <x v="0"/>
    <n v="54.54"/>
    <n v="16.920000000000002"/>
    <n v="37.619999999999997"/>
    <n v="37.619999999999997"/>
    <d v="2024-04-22T00:00:00"/>
    <n v="0"/>
    <n v="1"/>
    <s v="OK"/>
    <s v="JITU"/>
    <x v="0"/>
    <m/>
  </r>
  <r>
    <n v="314"/>
    <s v="45404OD04T11451"/>
    <x v="19"/>
    <x v="313"/>
    <n v="312214"/>
    <n v="2774"/>
    <x v="6"/>
    <n v="54.02"/>
    <n v="16.88"/>
    <n v="37.14"/>
    <n v="36.74"/>
    <d v="2024-04-22T00:00:00"/>
    <n v="0.39999999999999858"/>
    <n v="1"/>
    <s v="OK"/>
    <s v="JITU"/>
    <x v="6"/>
    <m/>
  </r>
  <r>
    <n v="315"/>
    <s v="45404OD34R13451"/>
    <x v="19"/>
    <x v="314"/>
    <n v="312214"/>
    <n v="2818"/>
    <x v="8"/>
    <n v="52.52"/>
    <n v="16.96"/>
    <n v="35.56"/>
    <n v="35.159999999999997"/>
    <d v="2024-04-22T00:00:00"/>
    <n v="0.40000000000000568"/>
    <n v="1"/>
    <s v="OK"/>
    <s v="JITU"/>
    <x v="9"/>
    <m/>
  </r>
  <r>
    <n v="316"/>
    <s v="45404OD04V13452"/>
    <x v="19"/>
    <x v="315"/>
    <n v="312214"/>
    <n v="2831"/>
    <x v="2"/>
    <n v="54.94"/>
    <n v="16.72"/>
    <n v="38.22"/>
    <n v="37.880000000000003"/>
    <d v="2024-04-22T00:00:00"/>
    <n v="0.33999999999999631"/>
    <n v="2"/>
    <s v="OK"/>
    <s v="JITU"/>
    <x v="12"/>
    <m/>
  </r>
  <r>
    <n v="317"/>
    <s v="45404OD34S11452"/>
    <x v="19"/>
    <x v="316"/>
    <n v="312214"/>
    <n v="2829"/>
    <x v="5"/>
    <n v="55.12"/>
    <n v="16.82"/>
    <n v="38.299999999999997"/>
    <n v="37.799999999999997"/>
    <d v="2024-04-22T00:00:00"/>
    <n v="0.5"/>
    <n v="2"/>
    <s v="OK"/>
    <s v="JITU"/>
    <x v="5"/>
    <m/>
  </r>
  <r>
    <n v="318"/>
    <s v="45404OD04V11452"/>
    <x v="19"/>
    <x v="317"/>
    <n v="312214"/>
    <n v="2827"/>
    <x v="3"/>
    <n v="54.36"/>
    <n v="16.68"/>
    <n v="37.68"/>
    <n v="37.200000000000003"/>
    <d v="2024-04-22T00:00:00"/>
    <n v="0.47999999999999687"/>
    <n v="2"/>
    <s v="OK"/>
    <s v="JITU"/>
    <x v="3"/>
    <m/>
  </r>
  <r>
    <n v="319"/>
    <s v="45404OD34R11452"/>
    <x v="19"/>
    <x v="318"/>
    <n v="312214"/>
    <n v="2830"/>
    <x v="7"/>
    <n v="52.56"/>
    <n v="16.7"/>
    <n v="35.86"/>
    <n v="35.44"/>
    <d v="2024-04-22T00:00:00"/>
    <n v="0.42000000000000171"/>
    <n v="2"/>
    <s v="OK"/>
    <s v="JITU"/>
    <x v="13"/>
    <m/>
  </r>
  <r>
    <n v="320"/>
    <s v="45404OD34T11452"/>
    <x v="19"/>
    <x v="319"/>
    <n v="312214"/>
    <n v="2839"/>
    <x v="0"/>
    <n v="52.9"/>
    <n v="16.88"/>
    <n v="36.019999999999996"/>
    <n v="35.76"/>
    <d v="2024-04-22T00:00:00"/>
    <n v="0.25999999999999801"/>
    <n v="2"/>
    <s v="OK"/>
    <s v="JITU"/>
    <x v="0"/>
    <m/>
  </r>
  <r>
    <n v="321"/>
    <s v="45404OD04T11452"/>
    <x v="19"/>
    <x v="320"/>
    <n v="312214"/>
    <n v="2848"/>
    <x v="6"/>
    <n v="52.84"/>
    <n v="16.88"/>
    <n v="35.960000000000008"/>
    <n v="35.64"/>
    <d v="2024-04-22T00:00:00"/>
    <n v="0.32000000000000739"/>
    <n v="2"/>
    <s v="OK"/>
    <s v="JITU"/>
    <x v="6"/>
    <m/>
  </r>
  <r>
    <n v="322"/>
    <s v="45404OD34U1145"/>
    <x v="19"/>
    <x v="321"/>
    <n v="312214"/>
    <n v="2850"/>
    <x v="1"/>
    <n v="54.52"/>
    <n v="16.899999999999999"/>
    <n v="37.620000000000005"/>
    <n v="37.28"/>
    <d v="2024-04-22T00:00:00"/>
    <n v="0.34000000000000341"/>
    <m/>
    <s v="OK"/>
    <s v="JITU"/>
    <x v="14"/>
    <m/>
  </r>
  <r>
    <n v="323"/>
    <s v="45404OD04V11453"/>
    <x v="19"/>
    <x v="322"/>
    <n v="312214"/>
    <n v="2920"/>
    <x v="3"/>
    <n v="56.82"/>
    <n v="16.68"/>
    <n v="40.14"/>
    <n v="39.26"/>
    <d v="2024-04-23T00:00:00"/>
    <n v="0.88000000000000256"/>
    <n v="3"/>
    <s v="OK"/>
    <s v="JITU"/>
    <x v="3"/>
    <m/>
  </r>
  <r>
    <n v="324"/>
    <s v="45404OD34S11453"/>
    <x v="19"/>
    <x v="323"/>
    <n v="312214"/>
    <n v="2918"/>
    <x v="5"/>
    <n v="56.34"/>
    <n v="16.8"/>
    <n v="39.540000000000006"/>
    <n v="39.14"/>
    <d v="2024-04-23T00:00:00"/>
    <n v="0.40000000000000568"/>
    <n v="3"/>
    <s v="OK"/>
    <s v="JITU"/>
    <x v="5"/>
    <m/>
  </r>
  <r>
    <n v="325"/>
    <s v="45404OD34R13452"/>
    <x v="19"/>
    <x v="324"/>
    <n v="312214"/>
    <n v="2916"/>
    <x v="8"/>
    <n v="51.4"/>
    <n v="16.940000000000001"/>
    <n v="34.459999999999994"/>
    <n v="33.840000000000003"/>
    <d v="2024-04-23T00:00:00"/>
    <n v="0.61999999999999034"/>
    <n v="2"/>
    <s v="OK"/>
    <s v="JITU"/>
    <x v="9"/>
    <m/>
  </r>
  <r>
    <n v="326"/>
    <s v="45404OD04V13453"/>
    <x v="19"/>
    <x v="325"/>
    <n v="312214"/>
    <n v="2928"/>
    <x v="2"/>
    <n v="56.18"/>
    <n v="16.68"/>
    <n v="39.5"/>
    <n v="39.08"/>
    <d v="2024-04-23T00:00:00"/>
    <n v="0.42000000000000171"/>
    <n v="3"/>
    <s v="OK"/>
    <s v="JITU"/>
    <x v="12"/>
    <m/>
  </r>
  <r>
    <n v="327"/>
    <s v="45405OD04T11451"/>
    <x v="20"/>
    <x v="326"/>
    <n v="312214"/>
    <n v="2953"/>
    <x v="6"/>
    <n v="53.84"/>
    <n v="16.84"/>
    <n v="37"/>
    <n v="36.479999999999997"/>
    <d v="2024-04-23T00:00:00"/>
    <n v="0.52000000000000313"/>
    <n v="1"/>
    <s v="OK"/>
    <s v="SRIKANT"/>
    <x v="6"/>
    <m/>
  </r>
  <r>
    <n v="328"/>
    <s v="45405OD34U13451"/>
    <x v="20"/>
    <x v="327"/>
    <n v="312214"/>
    <n v="2957"/>
    <x v="4"/>
    <n v="54.58"/>
    <n v="16.84"/>
    <n v="37.739999999999995"/>
    <n v="37.42"/>
    <d v="2024-04-23T00:00:00"/>
    <n v="0.31999999999999318"/>
    <n v="1"/>
    <s v="OK"/>
    <s v="SRIKANT"/>
    <x v="4"/>
    <m/>
  </r>
  <r>
    <n v="329"/>
    <s v="45405OD34T11451"/>
    <x v="20"/>
    <x v="328"/>
    <n v="312214"/>
    <n v="2954"/>
    <x v="0"/>
    <n v="54.78"/>
    <n v="16.84"/>
    <n v="37.94"/>
    <n v="36.9"/>
    <d v="2024-04-23T00:00:00"/>
    <n v="1.0399999999999991"/>
    <n v="1"/>
    <s v="OK"/>
    <s v="SRIKANT"/>
    <x v="0"/>
    <m/>
  </r>
  <r>
    <n v="330"/>
    <s v="45405OD04V11451"/>
    <x v="20"/>
    <x v="329"/>
    <n v="312214"/>
    <n v="2977"/>
    <x v="3"/>
    <n v="53.5"/>
    <n v="16.68"/>
    <n v="36.82"/>
    <n v="36.14"/>
    <d v="2024-04-23T00:00:00"/>
    <n v="0.67999999999999972"/>
    <n v="1"/>
    <s v="OK"/>
    <s v="SRIKANT"/>
    <x v="3"/>
    <m/>
  </r>
  <r>
    <n v="331"/>
    <s v="45405OD34S11451"/>
    <x v="20"/>
    <x v="330"/>
    <n v="312214"/>
    <n v="2976"/>
    <x v="5"/>
    <n v="54.18"/>
    <n v="16.78"/>
    <n v="37.4"/>
    <n v="36.64"/>
    <d v="2024-04-23T00:00:00"/>
    <n v="0.75999999999999801"/>
    <n v="1"/>
    <s v="OK"/>
    <s v="SRIKANT"/>
    <x v="5"/>
    <m/>
  </r>
  <r>
    <n v="332"/>
    <s v="45405OD34R11451"/>
    <x v="20"/>
    <x v="331"/>
    <n v="312214"/>
    <n v="2978"/>
    <x v="7"/>
    <n v="55.3"/>
    <n v="16.66"/>
    <n v="38.64"/>
    <n v="37.979999999999997"/>
    <d v="2024-04-23T00:00:00"/>
    <n v="0.66000000000000369"/>
    <n v="1"/>
    <s v="OK"/>
    <s v="SRIKANT"/>
    <x v="10"/>
    <m/>
  </r>
  <r>
    <n v="333"/>
    <s v="45405OD04V13451"/>
    <x v="20"/>
    <x v="332"/>
    <n v="312214"/>
    <n v="2982"/>
    <x v="2"/>
    <n v="53.62"/>
    <n v="16.68"/>
    <n v="36.94"/>
    <n v="36.380000000000003"/>
    <d v="2024-04-23T00:00:00"/>
    <n v="0.55999999999999517"/>
    <n v="1"/>
    <s v="OK"/>
    <s v="SRIKANT"/>
    <x v="12"/>
    <m/>
  </r>
  <r>
    <n v="334"/>
    <s v="45405OD34R13451"/>
    <x v="20"/>
    <x v="333"/>
    <n v="312214"/>
    <n v="2983"/>
    <x v="8"/>
    <n v="54.76"/>
    <n v="16.96"/>
    <n v="37.799999999999997"/>
    <n v="36.82"/>
    <d v="2024-04-23T00:00:00"/>
    <n v="0.97999999999999687"/>
    <n v="1"/>
    <s v="OK"/>
    <s v="SRIKANT"/>
    <x v="9"/>
    <m/>
  </r>
  <r>
    <n v="335"/>
    <s v="45405OD34U13452"/>
    <x v="20"/>
    <x v="334"/>
    <n v="312214"/>
    <n v="3056"/>
    <x v="4"/>
    <n v="55.1"/>
    <n v="16.78"/>
    <n v="38.32"/>
    <n v="37.82"/>
    <d v="2024-04-23T00:00:00"/>
    <n v="0.5"/>
    <n v="2"/>
    <s v="OK"/>
    <s v="SRIKANT"/>
    <x v="4"/>
    <m/>
  </r>
  <r>
    <n v="336"/>
    <s v="45405OD04T11452"/>
    <x v="20"/>
    <x v="335"/>
    <n v="312214"/>
    <n v="3059"/>
    <x v="6"/>
    <n v="54.2"/>
    <n v="16.84"/>
    <n v="37.36"/>
    <n v="36.92"/>
    <d v="2024-04-23T00:00:00"/>
    <n v="0.43999999999999773"/>
    <n v="2"/>
    <s v="OK"/>
    <s v="SRIKANT"/>
    <x v="6"/>
    <m/>
  </r>
  <r>
    <n v="337"/>
    <s v="45405OD34T11452"/>
    <x v="20"/>
    <x v="336"/>
    <n v="312214"/>
    <n v="3062"/>
    <x v="0"/>
    <n v="51.9"/>
    <n v="16.84"/>
    <n v="35.06"/>
    <n v="34.92"/>
    <d v="2024-04-23T00:00:00"/>
    <n v="0.14000000000000057"/>
    <n v="2"/>
    <s v="OK"/>
    <s v="SRIKANT"/>
    <x v="0"/>
    <m/>
  </r>
  <r>
    <n v="338"/>
    <s v="45405OD04V11452"/>
    <x v="20"/>
    <x v="337"/>
    <n v="312214"/>
    <n v="3090"/>
    <x v="3"/>
    <n v="52.5"/>
    <n v="16.66"/>
    <n v="35.840000000000003"/>
    <n v="35.68"/>
    <d v="2024-04-23T00:00:00"/>
    <n v="0.16000000000000369"/>
    <n v="2"/>
    <s v="OK"/>
    <s v="SRIKANT"/>
    <x v="3"/>
    <m/>
  </r>
  <r>
    <n v="339"/>
    <s v="45405OD34S11452"/>
    <x v="20"/>
    <x v="338"/>
    <n v="312214"/>
    <n v="3088"/>
    <x v="5"/>
    <n v="50.7"/>
    <n v="16.78"/>
    <n v="33.92"/>
    <n v="33.76"/>
    <d v="2024-04-23T00:00:00"/>
    <n v="0.16000000000000369"/>
    <n v="2"/>
    <s v="OK"/>
    <s v="SRIKANT"/>
    <x v="5"/>
    <m/>
  </r>
  <r>
    <n v="340"/>
    <s v="45405OD34R11452"/>
    <x v="20"/>
    <x v="339"/>
    <n v="312214"/>
    <n v="3093"/>
    <x v="7"/>
    <n v="51.3"/>
    <n v="16.68"/>
    <n v="34.619999999999997"/>
    <n v="34.479999999999997"/>
    <d v="2024-04-24T00:00:00"/>
    <n v="0.14000000000000057"/>
    <n v="2"/>
    <s v="OK"/>
    <s v="SRIKANT"/>
    <x v="10"/>
    <m/>
  </r>
  <r>
    <n v="341"/>
    <s v="45405OD04V13452"/>
    <x v="20"/>
    <x v="340"/>
    <n v="312214"/>
    <n v="3101"/>
    <x v="2"/>
    <n v="51.8"/>
    <n v="16.64"/>
    <n v="35.159999999999997"/>
    <n v="34.880000000000003"/>
    <d v="2024-04-24T00:00:00"/>
    <n v="0.27999999999999403"/>
    <n v="2"/>
    <s v="OK"/>
    <s v="SRIKANT"/>
    <x v="2"/>
    <m/>
  </r>
  <r>
    <n v="342"/>
    <s v="45406OD34U13451"/>
    <x v="21"/>
    <x v="341"/>
    <n v="312214"/>
    <n v="3109"/>
    <x v="4"/>
    <n v="57.02"/>
    <n v="16.78"/>
    <n v="40.24"/>
    <n v="39.479999999999997"/>
    <d v="2024-04-24T00:00:00"/>
    <n v="0.76000000000000512"/>
    <n v="1"/>
    <s v="OK"/>
    <s v="JITU"/>
    <x v="4"/>
    <n v="389"/>
  </r>
  <r>
    <n v="343"/>
    <s v="45406OD04T11451"/>
    <x v="21"/>
    <x v="342"/>
    <n v="312214"/>
    <n v="3111"/>
    <x v="6"/>
    <n v="54.34"/>
    <n v="16.82"/>
    <n v="37.520000000000003"/>
    <n v="37.24"/>
    <d v="2024-04-24T00:00:00"/>
    <n v="0.28000000000000114"/>
    <n v="1"/>
    <s v="OK"/>
    <s v="JITU"/>
    <x v="6"/>
    <n v="397"/>
  </r>
  <r>
    <n v="344"/>
    <s v="45406OD34T11451"/>
    <x v="21"/>
    <x v="343"/>
    <n v="312214"/>
    <n v="3115"/>
    <x v="0"/>
    <n v="53.46"/>
    <n v="16.82"/>
    <n v="36.64"/>
    <n v="36.380000000000003"/>
    <d v="2024-04-24T00:00:00"/>
    <n v="0.25999999999999801"/>
    <n v="1"/>
    <s v="OK"/>
    <s v="JITU"/>
    <x v="0"/>
    <m/>
  </r>
  <r>
    <n v="345"/>
    <s v="45406OD04V11451"/>
    <x v="21"/>
    <x v="344"/>
    <n v="312214"/>
    <n v="3121"/>
    <x v="3"/>
    <n v="53.72"/>
    <n v="16.62"/>
    <n v="37.099999999999994"/>
    <n v="36.380000000000003"/>
    <d v="2024-04-24T00:00:00"/>
    <n v="0.71999999999999176"/>
    <n v="1"/>
    <s v="OK"/>
    <s v="JITU"/>
    <x v="3"/>
    <n v="364"/>
  </r>
  <r>
    <n v="346"/>
    <s v="45406OD34S11451"/>
    <x v="21"/>
    <x v="345"/>
    <n v="312214"/>
    <n v="3120"/>
    <x v="5"/>
    <n v="54.66"/>
    <n v="16.739999999999998"/>
    <n v="37.92"/>
    <n v="37.56"/>
    <d v="2024-04-24T00:00:00"/>
    <n v="0.35999999999999943"/>
    <n v="1"/>
    <s v="OK"/>
    <s v="JITU"/>
    <x v="5"/>
    <m/>
  </r>
  <r>
    <n v="347"/>
    <s v="45406OD04V13451"/>
    <x v="21"/>
    <x v="346"/>
    <n v="312214"/>
    <n v="3127"/>
    <x v="2"/>
    <n v="53.14"/>
    <n v="16.62"/>
    <n v="36.519999999999996"/>
    <n v="36.32"/>
    <d v="2024-04-24T00:00:00"/>
    <n v="0.19999999999999574"/>
    <n v="1"/>
    <s v="OK"/>
    <s v="JITU"/>
    <x v="2"/>
    <n v="426"/>
  </r>
  <r>
    <n v="348"/>
    <s v="45406OD34R11451"/>
    <x v="21"/>
    <x v="347"/>
    <n v="312214"/>
    <n v="3128"/>
    <x v="7"/>
    <n v="54.4"/>
    <n v="16.64"/>
    <n v="37.76"/>
    <n v="37.4"/>
    <d v="2024-04-24T00:00:00"/>
    <n v="0.35999999999999943"/>
    <n v="1"/>
    <s v="OK"/>
    <s v="JITU"/>
    <x v="12"/>
    <m/>
  </r>
  <r>
    <n v="349"/>
    <s v="45406OD34R13451"/>
    <x v="21"/>
    <x v="348"/>
    <n v="312214"/>
    <n v="3141"/>
    <x v="8"/>
    <n v="53.16"/>
    <n v="16.940000000000001"/>
    <n v="36.22"/>
    <n v="35.9"/>
    <d v="2024-04-24T00:00:00"/>
    <n v="0.32000000000000028"/>
    <n v="1"/>
    <s v="OK"/>
    <s v="JITU"/>
    <x v="9"/>
    <m/>
  </r>
  <r>
    <n v="350"/>
    <s v="45406OD34U13452"/>
    <x v="21"/>
    <x v="349"/>
    <n v="312214"/>
    <n v="3214"/>
    <x v="4"/>
    <n v="54.88"/>
    <n v="17.12"/>
    <n v="37.760000000000005"/>
    <n v="37.14"/>
    <d v="2024-04-24T00:00:00"/>
    <n v="0.62000000000000455"/>
    <n v="2"/>
    <s v="OK"/>
    <s v="JITU"/>
    <x v="4"/>
    <m/>
  </r>
  <r>
    <n v="351"/>
    <s v="45406OD04T11452"/>
    <x v="21"/>
    <x v="350"/>
    <n v="312214"/>
    <n v="3221"/>
    <x v="6"/>
    <n v="56.66"/>
    <n v="17.12"/>
    <n v="39.539999999999992"/>
    <n v="38.82"/>
    <d v="2024-04-24T00:00:00"/>
    <n v="0.71999999999999176"/>
    <n v="2"/>
    <s v="OK"/>
    <s v="JITU"/>
    <x v="6"/>
    <m/>
  </r>
  <r>
    <n v="352"/>
    <s v="45406OD34T11452"/>
    <x v="21"/>
    <x v="351"/>
    <n v="312214"/>
    <n v="3195"/>
    <x v="0"/>
    <n v="55.34"/>
    <n v="16.8"/>
    <n v="38.540000000000006"/>
    <n v="38.14"/>
    <d v="2024-04-24T00:00:00"/>
    <n v="0.40000000000000568"/>
    <n v="2"/>
    <s v="OK"/>
    <s v="JITU"/>
    <x v="0"/>
    <m/>
  </r>
  <r>
    <n v="353"/>
    <s v="45406OD34S11452"/>
    <x v="21"/>
    <x v="352"/>
    <n v="312214"/>
    <n v="3222"/>
    <x v="5"/>
    <n v="53.36"/>
    <n v="16.72"/>
    <n v="36.64"/>
    <n v="36.26"/>
    <d v="2024-04-24T00:00:00"/>
    <n v="0.38000000000000256"/>
    <n v="2"/>
    <s v="OK"/>
    <s v="JITU"/>
    <x v="5"/>
    <m/>
  </r>
  <r>
    <n v="354"/>
    <s v="45406OD34R11452"/>
    <x v="21"/>
    <x v="353"/>
    <n v="312214"/>
    <n v="3227"/>
    <x v="7"/>
    <n v="54.66"/>
    <n v="16.62"/>
    <n v="38.039999999999992"/>
    <n v="37.44"/>
    <d v="2024-04-24T00:00:00"/>
    <n v="0.59999999999999432"/>
    <n v="2"/>
    <s v="OK"/>
    <s v="JITU"/>
    <x v="12"/>
    <m/>
  </r>
  <r>
    <n v="355"/>
    <s v="45406OD04V11452"/>
    <x v="21"/>
    <x v="354"/>
    <n v="312214"/>
    <n v="3235"/>
    <x v="3"/>
    <n v="56.98"/>
    <n v="16.899999999999999"/>
    <n v="40.08"/>
    <n v="39.4"/>
    <d v="2024-04-24T00:00:00"/>
    <n v="0.67999999999999972"/>
    <n v="2"/>
    <s v="OK"/>
    <s v="JITU"/>
    <x v="3"/>
    <m/>
  </r>
  <r>
    <n v="356"/>
    <s v="45406OD04V13452"/>
    <x v="21"/>
    <x v="355"/>
    <n v="312214"/>
    <n v="3239"/>
    <x v="2"/>
    <n v="54.1"/>
    <n v="16.96"/>
    <n v="37.14"/>
    <n v="36.5"/>
    <d v="2024-04-24T00:00:00"/>
    <n v="0.64000000000000057"/>
    <n v="2"/>
    <s v="OK"/>
    <s v="JITU"/>
    <x v="2"/>
    <m/>
  </r>
  <r>
    <n v="357"/>
    <s v="45406OD34R13452"/>
    <x v="21"/>
    <x v="356"/>
    <n v="312214"/>
    <n v="3258"/>
    <x v="8"/>
    <n v="54.3"/>
    <n v="16.920000000000002"/>
    <n v="37.379999999999995"/>
    <n v="36.799999999999997"/>
    <d v="2024-04-24T00:00:00"/>
    <n v="0.57999999999999829"/>
    <n v="2"/>
    <s v="OK"/>
    <s v="JITU"/>
    <x v="9"/>
    <m/>
  </r>
  <r>
    <n v="358"/>
    <s v="45407OD04T11451"/>
    <x v="22"/>
    <x v="357"/>
    <n v="312214"/>
    <n v="3284"/>
    <x v="6"/>
    <n v="53.2"/>
    <n v="17.100000000000001"/>
    <n v="36.1"/>
    <n v="35.78"/>
    <d v="2024-04-25T00:00:00"/>
    <n v="0.32000000000000028"/>
    <n v="1"/>
    <s v="OK"/>
    <s v="SRIKANT"/>
    <x v="6"/>
    <m/>
  </r>
  <r>
    <n v="359"/>
    <s v="45407OD34U13451"/>
    <x v="22"/>
    <x v="358"/>
    <n v="312214"/>
    <n v="3285"/>
    <x v="4"/>
    <n v="55.86"/>
    <n v="17.02"/>
    <n v="38.840000000000003"/>
    <n v="38.159999999999997"/>
    <d v="2024-04-25T00:00:00"/>
    <n v="0.68000000000000682"/>
    <n v="1"/>
    <s v="OK"/>
    <s v="SRIKANT"/>
    <x v="4"/>
    <m/>
  </r>
  <r>
    <n v="360"/>
    <s v="45407OD34T11451"/>
    <x v="22"/>
    <x v="359"/>
    <n v="312214"/>
    <n v="3288"/>
    <x v="0"/>
    <n v="56.64"/>
    <n v="16.78"/>
    <n v="39.86"/>
    <n v="39.26"/>
    <d v="2024-04-25T00:00:00"/>
    <n v="0.60000000000000142"/>
    <n v="1"/>
    <s v="OK"/>
    <s v="SRIKANT"/>
    <x v="12"/>
    <n v="389"/>
  </r>
  <r>
    <n v="361"/>
    <s v="45407OD34S11451"/>
    <x v="22"/>
    <x v="360"/>
    <n v="312214"/>
    <n v="3291"/>
    <x v="5"/>
    <n v="53.52"/>
    <n v="16.7"/>
    <n v="36.820000000000007"/>
    <n v="36.5"/>
    <d v="2024-04-25T00:00:00"/>
    <n v="0.32000000000000739"/>
    <n v="1"/>
    <s v="OK"/>
    <s v="SRIKANT"/>
    <x v="5"/>
    <n v="368"/>
  </r>
  <r>
    <n v="362"/>
    <s v="45407OD04V11451"/>
    <x v="22"/>
    <x v="361"/>
    <n v="312214"/>
    <n v="3289"/>
    <x v="3"/>
    <n v="54.46"/>
    <n v="16.920000000000002"/>
    <n v="37.54"/>
    <n v="37.200000000000003"/>
    <d v="2024-04-25T00:00:00"/>
    <n v="0.33999999999999631"/>
    <n v="1"/>
    <s v="OK"/>
    <s v="SRIKANT"/>
    <x v="3"/>
    <m/>
  </r>
  <r>
    <n v="363"/>
    <s v="45407OD34R11451"/>
    <x v="22"/>
    <x v="362"/>
    <n v="312214"/>
    <n v="3308"/>
    <x v="7"/>
    <n v="57.62"/>
    <n v="16.64"/>
    <n v="40.98"/>
    <n v="40.56"/>
    <d v="2024-04-25T00:00:00"/>
    <n v="0.4199999999999946"/>
    <n v="1"/>
    <s v="OK"/>
    <s v="SRIKANT"/>
    <x v="7"/>
    <n v="379"/>
  </r>
  <r>
    <n v="364"/>
    <s v="45407OD04V13451"/>
    <x v="22"/>
    <x v="363"/>
    <n v="312214"/>
    <n v="3334"/>
    <x v="2"/>
    <n v="55.26"/>
    <n v="16.920000000000002"/>
    <n v="38.339999999999996"/>
    <n v="37.979999999999997"/>
    <d v="2024-04-25T00:00:00"/>
    <n v="0.35999999999999943"/>
    <n v="1"/>
    <s v="OK"/>
    <s v="SRIKANT"/>
    <x v="2"/>
    <m/>
  </r>
  <r>
    <n v="365"/>
    <s v="45407OD34R13451"/>
    <x v="22"/>
    <x v="364"/>
    <n v="312214"/>
    <n v="3335"/>
    <x v="8"/>
    <n v="56.48"/>
    <n v="16.899999999999999"/>
    <n v="39.58"/>
    <n v="39.200000000000003"/>
    <d v="2024-04-25T00:00:00"/>
    <n v="0.37999999999999545"/>
    <n v="1"/>
    <s v="OK"/>
    <s v="SRIKANT"/>
    <x v="9"/>
    <n v="103"/>
  </r>
  <r>
    <n v="366"/>
    <s v="45407OD04T11452"/>
    <x v="22"/>
    <x v="365"/>
    <n v="312214"/>
    <n v="3358"/>
    <x v="6"/>
    <n v="52.64"/>
    <n v="17.02"/>
    <n v="35.620000000000005"/>
    <n v="37.24"/>
    <d v="2024-04-25T00:00:00"/>
    <n v="-1.6199999999999974"/>
    <n v="2"/>
    <s v="OK"/>
    <s v="SRIKANT"/>
    <x v="6"/>
    <m/>
  </r>
  <r>
    <n v="367"/>
    <s v="45407OD34U13452"/>
    <x v="22"/>
    <x v="366"/>
    <n v="312214"/>
    <n v="3359"/>
    <x v="4"/>
    <n v="54.78"/>
    <n v="16.940000000000001"/>
    <n v="37.840000000000003"/>
    <n v="36.86"/>
    <d v="2024-04-25T00:00:00"/>
    <n v="0.98000000000000398"/>
    <n v="2"/>
    <s v="OK"/>
    <s v="SRIKANT"/>
    <x v="4"/>
    <m/>
  </r>
  <r>
    <n v="368"/>
    <s v="45407OD34T11452"/>
    <x v="22"/>
    <x v="367"/>
    <n v="312214"/>
    <n v="3385"/>
    <x v="0"/>
    <n v="54.14"/>
    <n v="17.04"/>
    <n v="37.1"/>
    <n v="36.880000000000003"/>
    <d v="2024-04-25T00:00:00"/>
    <n v="0.21999999999999886"/>
    <n v="2"/>
    <s v="OK"/>
    <s v="SRIKANT"/>
    <x v="12"/>
    <m/>
  </r>
  <r>
    <n v="369"/>
    <s v="45407OD04V11452"/>
    <x v="22"/>
    <x v="368"/>
    <n v="312214"/>
    <n v="3405"/>
    <x v="3"/>
    <n v="54.64"/>
    <n v="16.88"/>
    <n v="37.760000000000005"/>
    <n v="37.76"/>
    <d v="2024-04-25T00:00:00"/>
    <n v="0"/>
    <n v="2"/>
    <s v="OK"/>
    <s v="SRIKANT"/>
    <x v="3"/>
    <m/>
  </r>
  <r>
    <n v="370"/>
    <s v="45407OD34S11452"/>
    <x v="22"/>
    <x v="369"/>
    <n v="312214"/>
    <n v="3404"/>
    <x v="5"/>
    <n v="56.18"/>
    <n v="16.96"/>
    <n v="39.22"/>
    <n v="38.94"/>
    <d v="2024-04-25T00:00:00"/>
    <n v="0.28000000000000114"/>
    <n v="2"/>
    <s v="OK"/>
    <s v="SRIKANT"/>
    <x v="5"/>
    <m/>
  </r>
  <r>
    <n v="371"/>
    <s v="45407OD34R11452"/>
    <x v="22"/>
    <x v="370"/>
    <n v="312214"/>
    <n v="3423"/>
    <x v="7"/>
    <n v="53.7"/>
    <n v="16.88"/>
    <n v="36.820000000000007"/>
    <n v="36.200000000000003"/>
    <d v="2024-04-25T00:00:00"/>
    <n v="0.62000000000000455"/>
    <n v="2"/>
    <s v="OK"/>
    <s v="SRIKANT"/>
    <x v="7"/>
    <m/>
  </r>
  <r>
    <n v="372"/>
    <s v="45408OD34U13451"/>
    <x v="23"/>
    <x v="371"/>
    <n v="312214"/>
    <n v="3458"/>
    <x v="4"/>
    <n v="57.8"/>
    <n v="16.96"/>
    <n v="40.839999999999996"/>
    <n v="40.56"/>
    <d v="2024-04-26T00:00:00"/>
    <n v="0.27999999999999403"/>
    <n v="1"/>
    <s v="OK"/>
    <s v="SRIKANT"/>
    <x v="4"/>
    <m/>
  </r>
  <r>
    <n v="373"/>
    <s v="45408OD04T11451"/>
    <x v="23"/>
    <x v="372"/>
    <n v="312214"/>
    <n v="3460"/>
    <x v="6"/>
    <n v="57.6"/>
    <n v="17.059999999999999"/>
    <n v="40.540000000000006"/>
    <n v="40.18"/>
    <d v="2024-04-26T00:00:00"/>
    <n v="0.36000000000000654"/>
    <n v="1"/>
    <s v="OK"/>
    <s v="SRIKANT"/>
    <x v="6"/>
    <m/>
  </r>
  <r>
    <n v="374"/>
    <s v="45408OD04V13451"/>
    <x v="23"/>
    <x v="373"/>
    <n v="312214"/>
    <n v="3462"/>
    <x v="2"/>
    <n v="57.04"/>
    <n v="16.920000000000002"/>
    <n v="40.119999999999997"/>
    <n v="39.86"/>
    <d v="2024-04-26T00:00:00"/>
    <n v="0.25999999999999801"/>
    <n v="1"/>
    <s v="OK"/>
    <s v="SRIKANT"/>
    <x v="2"/>
    <m/>
  </r>
  <r>
    <n v="375"/>
    <s v="45408OD34T11451"/>
    <x v="23"/>
    <x v="374"/>
    <n v="312214"/>
    <n v="3461"/>
    <x v="0"/>
    <n v="53.56"/>
    <n v="17.079999999999998"/>
    <n v="36.480000000000004"/>
    <n v="36.24"/>
    <d v="2024-04-26T00:00:00"/>
    <n v="0.24000000000000199"/>
    <n v="1"/>
    <s v="OK"/>
    <s v="SRIKANT"/>
    <x v="12"/>
    <m/>
  </r>
  <r>
    <n v="376"/>
    <s v="45408OD04V11451"/>
    <x v="23"/>
    <x v="375"/>
    <n v="312214"/>
    <n v="3472"/>
    <x v="3"/>
    <n v="52.92"/>
    <n v="16.86"/>
    <n v="36.06"/>
    <n v="35.840000000000003"/>
    <d v="2024-04-26T00:00:00"/>
    <n v="0.21999999999999886"/>
    <n v="1"/>
    <s v="OK"/>
    <s v="SRIKANT"/>
    <x v="3"/>
    <m/>
  </r>
  <r>
    <n v="377"/>
    <s v="45408OD34S11451"/>
    <x v="23"/>
    <x v="376"/>
    <n v="312214"/>
    <n v="3476"/>
    <x v="5"/>
    <n v="52.3"/>
    <n v="16.940000000000001"/>
    <n v="35.36"/>
    <n v="35.04"/>
    <d v="2024-04-26T00:00:00"/>
    <n v="0.32000000000000028"/>
    <n v="1"/>
    <s v="OK"/>
    <s v="SRIKANT"/>
    <x v="5"/>
    <m/>
  </r>
  <r>
    <n v="378"/>
    <s v="45408OD34R11451"/>
    <x v="23"/>
    <x v="377"/>
    <n v="312214"/>
    <n v="3489"/>
    <x v="7"/>
    <n v="55.34"/>
    <n v="16.88"/>
    <n v="38.460000000000008"/>
    <n v="38.04"/>
    <d v="2024-04-26T00:00:00"/>
    <n v="0.42000000000000881"/>
    <n v="1"/>
    <s v="OK"/>
    <s v="SRIKANT"/>
    <x v="7"/>
    <m/>
  </r>
  <r>
    <n v="379"/>
    <s v="45408OD34R13451"/>
    <x v="23"/>
    <x v="378"/>
    <n v="312214"/>
    <n v="3492"/>
    <x v="8"/>
    <n v="57.62"/>
    <n v="16.96"/>
    <n v="40.659999999999997"/>
    <n v="40.22"/>
    <d v="2024-04-26T00:00:00"/>
    <n v="0.43999999999999773"/>
    <n v="1"/>
    <s v="OK"/>
    <s v="SRIKANT"/>
    <x v="9"/>
    <m/>
  </r>
  <r>
    <n v="380"/>
    <s v="45408OD04V13452"/>
    <x v="23"/>
    <x v="379"/>
    <n v="312214"/>
    <n v="3560"/>
    <x v="2"/>
    <n v="57.66"/>
    <n v="16.899999999999999"/>
    <n v="40.76"/>
    <n v="40.340000000000003"/>
    <d v="2024-04-26T00:00:00"/>
    <n v="0.4199999999999946"/>
    <n v="2"/>
    <s v="OK"/>
    <s v="SRIKANT"/>
    <x v="2"/>
    <m/>
  </r>
  <r>
    <n v="381"/>
    <s v="45408OD34T11452"/>
    <x v="23"/>
    <x v="380"/>
    <n v="312214"/>
    <n v="3569"/>
    <x v="0"/>
    <n v="57.9"/>
    <n v="17.100000000000001"/>
    <n v="40.799999999999997"/>
    <n v="40.46"/>
    <d v="2024-04-26T00:00:00"/>
    <n v="0.33999999999999631"/>
    <n v="2"/>
    <s v="OK"/>
    <s v="SRIKANT"/>
    <x v="12"/>
    <m/>
  </r>
  <r>
    <n v="382"/>
    <s v="45408OD04V11452"/>
    <x v="23"/>
    <x v="381"/>
    <n v="312214"/>
    <n v="3578"/>
    <x v="3"/>
    <n v="54.9"/>
    <n v="16.8"/>
    <n v="38.099999999999994"/>
    <n v="37.76"/>
    <d v="2024-04-26T00:00:00"/>
    <n v="0.33999999999999631"/>
    <n v="2"/>
    <s v="OK"/>
    <s v="SRIKANT"/>
    <x v="3"/>
    <m/>
  </r>
  <r>
    <n v="383"/>
    <s v="45408OD34S11452"/>
    <x v="23"/>
    <x v="382"/>
    <n v="312214"/>
    <n v="3580"/>
    <x v="5"/>
    <n v="56.7"/>
    <n v="16.920000000000002"/>
    <n v="39.78"/>
    <n v="39.42"/>
    <d v="2024-04-26T00:00:00"/>
    <n v="0.35999999999999943"/>
    <n v="2"/>
    <s v="OK"/>
    <s v="SRIKANT"/>
    <x v="5"/>
    <m/>
  </r>
  <r>
    <n v="384"/>
    <s v="45408OD04T11452"/>
    <x v="23"/>
    <x v="383"/>
    <n v="312214"/>
    <n v="3608"/>
    <x v="6"/>
    <n v="53.7"/>
    <n v="17.02"/>
    <n v="36.680000000000007"/>
    <n v="36.32"/>
    <d v="2024-04-26T00:00:00"/>
    <n v="0.36000000000000654"/>
    <n v="2"/>
    <s v="OK"/>
    <s v="SRIKANT"/>
    <x v="6"/>
    <m/>
  </r>
  <r>
    <n v="385"/>
    <s v="45408OD34R11452"/>
    <x v="23"/>
    <x v="384"/>
    <n v="312214"/>
    <n v="3629"/>
    <x v="7"/>
    <n v="52.98"/>
    <n v="16.84"/>
    <n v="36.14"/>
    <n v="35.799999999999997"/>
    <d v="2024-04-27T00:00:00"/>
    <n v="0.34000000000000341"/>
    <n v="2"/>
    <s v="OK"/>
    <s v="SRIKANT"/>
    <x v="7"/>
    <m/>
  </r>
  <r>
    <n v="386"/>
    <s v="45408OD34U13452"/>
    <x v="23"/>
    <x v="385"/>
    <n v="312214"/>
    <n v="3637"/>
    <x v="4"/>
    <n v="55"/>
    <n v="16.920000000000002"/>
    <n v="38.08"/>
    <n v="37.659999999999997"/>
    <d v="2024-04-27T00:00:00"/>
    <n v="0.42000000000000171"/>
    <n v="2"/>
    <s v="OK"/>
    <s v="SRIKANT"/>
    <x v="4"/>
    <m/>
  </r>
  <r>
    <n v="387"/>
    <s v="45409OD04V13451"/>
    <x v="24"/>
    <x v="386"/>
    <n v="312214"/>
    <n v="3642"/>
    <x v="2"/>
    <n v="56.32"/>
    <n v="16.88"/>
    <n v="39.44"/>
    <n v="39"/>
    <d v="2024-04-27T00:00:00"/>
    <n v="0.43999999999999773"/>
    <n v="1"/>
    <s v="OK"/>
    <s v="SRIKANT"/>
    <x v="2"/>
    <m/>
  </r>
  <r>
    <n v="388"/>
    <s v="45409OD34S11451"/>
    <x v="24"/>
    <x v="387"/>
    <n v="312214"/>
    <n v="3643"/>
    <x v="5"/>
    <n v="55.46"/>
    <n v="16.920000000000002"/>
    <n v="38.54"/>
    <n v="38.299999999999997"/>
    <d v="2024-04-27T00:00:00"/>
    <n v="0.24000000000000199"/>
    <n v="1"/>
    <s v="OK"/>
    <s v="SRIKANT"/>
    <x v="5"/>
    <m/>
  </r>
  <r>
    <n v="389"/>
    <s v="45409OD04T11451"/>
    <x v="24"/>
    <x v="388"/>
    <n v="312214"/>
    <n v="3644"/>
    <x v="6"/>
    <n v="54.92"/>
    <n v="16.98"/>
    <n v="37.94"/>
    <n v="37.42"/>
    <d v="2024-04-27T00:00:00"/>
    <n v="0.51999999999999602"/>
    <n v="1"/>
    <s v="OK"/>
    <s v="SRIKANT"/>
    <x v="6"/>
    <m/>
  </r>
  <r>
    <n v="390"/>
    <s v="45409OD04V11451"/>
    <x v="24"/>
    <x v="389"/>
    <n v="312214"/>
    <n v="3646"/>
    <x v="3"/>
    <n v="55.6"/>
    <n v="16.78"/>
    <n v="38.82"/>
    <n v="38.4"/>
    <d v="2024-04-27T00:00:00"/>
    <n v="0.42000000000000171"/>
    <n v="1"/>
    <s v="OK"/>
    <s v="SRIKANT"/>
    <x v="3"/>
    <m/>
  </r>
  <r>
    <n v="391"/>
    <s v="45409OD34U13451"/>
    <x v="24"/>
    <x v="390"/>
    <n v="312214"/>
    <n v="3657"/>
    <x v="4"/>
    <n v="54.16"/>
    <n v="16.899999999999999"/>
    <n v="37.26"/>
    <n v="36.479999999999997"/>
    <d v="2024-04-27T00:00:00"/>
    <n v="0.78000000000000114"/>
    <n v="1"/>
    <s v="OK"/>
    <s v="SRIKANT"/>
    <x v="4"/>
    <m/>
  </r>
  <r>
    <n v="392"/>
    <s v="45409OD34R11451"/>
    <x v="24"/>
    <x v="391"/>
    <n v="312214"/>
    <n v="3655"/>
    <x v="7"/>
    <n v="53.2"/>
    <n v="16.82"/>
    <n v="36.380000000000003"/>
    <n v="36.18"/>
    <d v="2024-04-27T00:00:00"/>
    <n v="0.20000000000000284"/>
    <n v="1"/>
    <s v="OK"/>
    <s v="SRIKANT"/>
    <x v="7"/>
    <m/>
  </r>
  <r>
    <n v="393"/>
    <s v="45409OD34T11451"/>
    <x v="24"/>
    <x v="392"/>
    <n v="312214"/>
    <n v="3662"/>
    <x v="0"/>
    <n v="54.6"/>
    <n v="16.98"/>
    <n v="37.620000000000005"/>
    <n v="37.18"/>
    <d v="2024-04-27T00:00:00"/>
    <n v="0.44000000000000483"/>
    <n v="1"/>
    <s v="OK"/>
    <s v="SRIKANT"/>
    <x v="12"/>
    <m/>
  </r>
  <r>
    <n v="394"/>
    <s v="45409OD34R13451"/>
    <x v="24"/>
    <x v="393"/>
    <n v="312214"/>
    <n v="3645"/>
    <x v="8"/>
    <n v="53.02"/>
    <n v="16.940000000000001"/>
    <n v="36.08"/>
    <n v="35.64"/>
    <d v="2024-04-27T00:00:00"/>
    <n v="0.43999999999999773"/>
    <n v="1"/>
    <s v="OK"/>
    <s v="SRIKANT"/>
    <x v="9"/>
    <m/>
  </r>
  <r>
    <n v="395"/>
    <s v="45409OD04V11452"/>
    <x v="24"/>
    <x v="394"/>
    <n v="312214"/>
    <n v="3741"/>
    <x v="3"/>
    <n v="52.68"/>
    <n v="16.72"/>
    <n v="35.96"/>
    <n v="35.58"/>
    <d v="2024-04-27T00:00:00"/>
    <n v="0.38000000000000256"/>
    <n v="2"/>
    <s v="OK"/>
    <s v="SRIKANT"/>
    <x v="3"/>
    <m/>
  </r>
  <r>
    <n v="396"/>
    <s v="45409OD04V13452"/>
    <x v="24"/>
    <x v="395"/>
    <n v="312214"/>
    <n v="3743"/>
    <x v="2"/>
    <n v="53.02"/>
    <n v="16.84"/>
    <n v="36.180000000000007"/>
    <n v="35.78"/>
    <d v="2024-04-27T00:00:00"/>
    <n v="0.40000000000000568"/>
    <n v="2"/>
    <s v="OK"/>
    <s v="SRIKANT"/>
    <x v="2"/>
    <m/>
  </r>
  <r>
    <n v="397"/>
    <s v="45409OD34S11452"/>
    <x v="24"/>
    <x v="396"/>
    <n v="312214"/>
    <n v="3742"/>
    <x v="5"/>
    <n v="53.3"/>
    <n v="16.88"/>
    <n v="36.42"/>
    <n v="36.020000000000003"/>
    <d v="2024-04-27T00:00:00"/>
    <n v="0.39999999999999858"/>
    <n v="2"/>
    <s v="OK"/>
    <s v="SRIKANT"/>
    <x v="5"/>
    <m/>
  </r>
  <r>
    <n v="398"/>
    <s v="45409OD04T11452"/>
    <x v="24"/>
    <x v="397"/>
    <n v="312214"/>
    <n v="3745"/>
    <x v="6"/>
    <n v="53.92"/>
    <n v="16.98"/>
    <n v="36.94"/>
    <n v="36.54"/>
    <d v="2024-04-27T00:00:00"/>
    <n v="0.39999999999999858"/>
    <n v="2"/>
    <s v="OK"/>
    <s v="SRIKANT"/>
    <x v="6"/>
    <m/>
  </r>
  <r>
    <n v="399"/>
    <s v="45409OD34U13452"/>
    <x v="24"/>
    <x v="398"/>
    <n v="312214"/>
    <n v="3751"/>
    <x v="4"/>
    <n v="55.44"/>
    <n v="16.899999999999999"/>
    <n v="38.54"/>
    <n v="38.1"/>
    <d v="2024-04-27T00:00:00"/>
    <n v="0.43999999999999773"/>
    <n v="2"/>
    <s v="OK"/>
    <s v="SRIKANT"/>
    <x v="4"/>
    <m/>
  </r>
  <r>
    <n v="400"/>
    <s v="45409OD34R11452"/>
    <x v="24"/>
    <x v="399"/>
    <n v="312214"/>
    <n v="3756"/>
    <x v="7"/>
    <n v="53.34"/>
    <n v="16.8"/>
    <n v="36.540000000000006"/>
    <n v="36.1"/>
    <d v="2024-04-27T00:00:00"/>
    <n v="0.44000000000000483"/>
    <n v="2"/>
    <s v="OK"/>
    <s v="SRIKANT"/>
    <x v="7"/>
    <m/>
  </r>
  <r>
    <n v="401"/>
    <s v="45409OD34T11452"/>
    <x v="24"/>
    <x v="400"/>
    <n v="312214"/>
    <n v="3761"/>
    <x v="0"/>
    <n v="53.08"/>
    <n v="16.98"/>
    <n v="36.099999999999994"/>
    <n v="35.700000000000003"/>
    <d v="2024-04-27T00:00:00"/>
    <n v="0.39999999999999147"/>
    <n v="2"/>
    <s v="OK"/>
    <s v="SRIKANT"/>
    <x v="12"/>
    <m/>
  </r>
  <r>
    <n v="402"/>
    <s v="45409OD34R13452"/>
    <x v="24"/>
    <x v="401"/>
    <n v="312214"/>
    <n v="3807"/>
    <x v="8"/>
    <n v="54.84"/>
    <n v="16.920000000000002"/>
    <n v="37.92"/>
    <n v="37.46"/>
    <d v="2024-04-27T00:00:00"/>
    <n v="0.46000000000000085"/>
    <n v="2"/>
    <s v="OK"/>
    <s v="SRIKANT"/>
    <x v="9"/>
    <m/>
  </r>
  <r>
    <n v="403"/>
    <s v="45410OD34S11451"/>
    <x v="25"/>
    <x v="402"/>
    <n v="312214"/>
    <n v="3832"/>
    <x v="5"/>
    <n v="56.28"/>
    <n v="16.88"/>
    <n v="39.400000000000006"/>
    <n v="38.78"/>
    <d v="2024-04-28T00:00:00"/>
    <n v="0.62000000000000455"/>
    <n v="1"/>
    <s v="OK"/>
    <s v="SRIKANT"/>
    <x v="5"/>
    <m/>
  </r>
  <r>
    <n v="404"/>
    <s v="45410OD04T11451"/>
    <x v="25"/>
    <x v="403"/>
    <n v="312214"/>
    <n v="3833"/>
    <x v="6"/>
    <n v="56.14"/>
    <n v="16.940000000000001"/>
    <n v="39.200000000000003"/>
    <n v="38.54"/>
    <d v="2024-04-28T00:00:00"/>
    <n v="0.66000000000000369"/>
    <n v="1"/>
    <s v="OK"/>
    <s v="SRIKANT"/>
    <x v="6"/>
    <m/>
  </r>
  <r>
    <n v="405"/>
    <s v="45410OD04V13451"/>
    <x v="25"/>
    <x v="404"/>
    <n v="312214"/>
    <n v="3836"/>
    <x v="2"/>
    <n v="51.82"/>
    <n v="16.82"/>
    <n v="35"/>
    <n v="34.659999999999997"/>
    <d v="2024-04-28T00:00:00"/>
    <n v="0.34000000000000341"/>
    <n v="1"/>
    <s v="OK"/>
    <s v="SRIKANT"/>
    <x v="2"/>
    <m/>
  </r>
  <r>
    <n v="406"/>
    <s v="45410OD04V11451"/>
    <x v="25"/>
    <x v="405"/>
    <n v="312214"/>
    <n v="3837"/>
    <x v="3"/>
    <n v="57.64"/>
    <n v="16.72"/>
    <n v="40.92"/>
    <n v="40.28"/>
    <d v="2024-04-28T00:00:00"/>
    <n v="0.64000000000000057"/>
    <n v="1"/>
    <s v="OK"/>
    <s v="SRIKANT"/>
    <x v="3"/>
    <m/>
  </r>
  <r>
    <n v="407"/>
    <s v="45410OD34T11451"/>
    <x v="25"/>
    <x v="406"/>
    <n v="312214"/>
    <n v="3859"/>
    <x v="0"/>
    <n v="53.54"/>
    <n v="16.940000000000001"/>
    <n v="36.599999999999994"/>
    <n v="36.42"/>
    <d v="2024-04-28T00:00:00"/>
    <n v="0.17999999999999261"/>
    <n v="1"/>
    <s v="OK"/>
    <s v="SRIKANT"/>
    <x v="12"/>
    <m/>
  </r>
  <r>
    <n v="408"/>
    <s v="45410OD34R11451"/>
    <x v="25"/>
    <x v="407"/>
    <n v="312214"/>
    <n v="3861"/>
    <x v="7"/>
    <n v="53.9"/>
    <n v="16.78"/>
    <n v="37.119999999999997"/>
    <n v="36.82"/>
    <d v="2024-04-28T00:00:00"/>
    <n v="0.29999999999999716"/>
    <n v="1"/>
    <s v="OK"/>
    <s v="SRIKANT"/>
    <x v="7"/>
    <m/>
  </r>
  <r>
    <n v="409"/>
    <s v="45410OD34R13451"/>
    <x v="25"/>
    <x v="408"/>
    <n v="312214"/>
    <n v="3863"/>
    <x v="8"/>
    <n v="55.02"/>
    <n v="16.920000000000002"/>
    <n v="38.1"/>
    <n v="37.380000000000003"/>
    <d v="2024-04-28T00:00:00"/>
    <n v="0.71999999999999886"/>
    <n v="1"/>
    <s v="OK"/>
    <s v="SRIKANT"/>
    <x v="9"/>
    <m/>
  </r>
  <r>
    <n v="410"/>
    <s v="45410OD34U13451"/>
    <x v="25"/>
    <x v="409"/>
    <n v="312214"/>
    <n v="3893"/>
    <x v="4"/>
    <n v="54.12"/>
    <n v="16.82"/>
    <n v="37.299999999999997"/>
    <n v="36.799999999999997"/>
    <d v="2024-04-28T00:00:00"/>
    <n v="0.5"/>
    <n v="1"/>
    <s v="OK"/>
    <s v="SRIKANT"/>
    <x v="4"/>
    <m/>
  </r>
  <r>
    <n v="411"/>
    <s v="45410OD34S11452"/>
    <x v="25"/>
    <x v="410"/>
    <n v="312214"/>
    <n v="3901"/>
    <x v="5"/>
    <n v="53.02"/>
    <n v="16.899999999999999"/>
    <n v="36.120000000000005"/>
    <n v="35.76"/>
    <d v="2024-04-28T00:00:00"/>
    <n v="0.36000000000000654"/>
    <n v="2"/>
    <s v="OK"/>
    <s v="SRIKANT"/>
    <x v="5"/>
    <m/>
  </r>
  <r>
    <n v="412"/>
    <s v="45410OD04T11452"/>
    <x v="25"/>
    <x v="411"/>
    <n v="312214"/>
    <n v="3904"/>
    <x v="6"/>
    <n v="53.46"/>
    <n v="16.920000000000002"/>
    <n v="36.54"/>
    <n v="36.1"/>
    <d v="2024-04-28T00:00:00"/>
    <n v="0.43999999999999773"/>
    <n v="2"/>
    <s v="OK"/>
    <s v="SRIKANT"/>
    <x v="6"/>
    <m/>
  </r>
  <r>
    <n v="413"/>
    <s v="45410OD04V13452"/>
    <x v="25"/>
    <x v="412"/>
    <n v="312214"/>
    <n v="3905"/>
    <x v="2"/>
    <n v="53.96"/>
    <n v="16.8"/>
    <n v="37.159999999999997"/>
    <n v="36.72"/>
    <d v="2024-04-28T00:00:00"/>
    <n v="0.43999999999999773"/>
    <n v="2"/>
    <s v="OK"/>
    <s v="SRIKANT"/>
    <x v="2"/>
    <m/>
  </r>
  <r>
    <n v="414"/>
    <s v="45410OD04V11452"/>
    <x v="25"/>
    <x v="413"/>
    <n v="312214"/>
    <n v="3908"/>
    <x v="3"/>
    <n v="54.24"/>
    <n v="16.7"/>
    <n v="37.540000000000006"/>
    <n v="36.96"/>
    <d v="2024-04-28T00:00:00"/>
    <n v="0.5800000000000054"/>
    <n v="2"/>
    <s v="OK"/>
    <s v="SRIKANT"/>
    <x v="3"/>
    <m/>
  </r>
  <r>
    <n v="415"/>
    <s v="45410OD34T11452"/>
    <x v="25"/>
    <x v="414"/>
    <n v="312214"/>
    <n v="3946"/>
    <x v="0"/>
    <n v="55.58"/>
    <n v="16.96"/>
    <n v="38.619999999999997"/>
    <n v="37.94"/>
    <d v="2024-04-28T00:00:00"/>
    <n v="0.67999999999999972"/>
    <n v="2"/>
    <s v="OK"/>
    <s v="SRIKANT"/>
    <x v="12"/>
    <m/>
  </r>
  <r>
    <n v="416"/>
    <s v="45410OD34R13452"/>
    <x v="25"/>
    <x v="415"/>
    <n v="312214"/>
    <n v="3967"/>
    <x v="8"/>
    <n v="54.44"/>
    <n v="16.899999999999999"/>
    <n v="37.54"/>
    <n v="37"/>
    <d v="2024-04-28T00:00:00"/>
    <n v="0.53999999999999915"/>
    <n v="2"/>
    <s v="OK"/>
    <s v="SRIKANT"/>
    <x v="9"/>
    <m/>
  </r>
  <r>
    <n v="417"/>
    <s v="45410OD34R11452"/>
    <x v="25"/>
    <x v="416"/>
    <n v="312214"/>
    <n v="3968"/>
    <x v="7"/>
    <n v="55.86"/>
    <n v="16.760000000000002"/>
    <n v="39.099999999999994"/>
    <n v="38.64"/>
    <d v="2024-04-28T00:00:00"/>
    <n v="0.45999999999999375"/>
    <n v="2"/>
    <s v="OK"/>
    <s v="SRIKANT"/>
    <x v="7"/>
    <m/>
  </r>
  <r>
    <n v="418"/>
    <s v="45411OD34U13451"/>
    <x v="26"/>
    <x v="417"/>
    <n v="312214"/>
    <n v="3981"/>
    <x v="4"/>
    <n v="55.18"/>
    <n v="16.84"/>
    <n v="38.340000000000003"/>
    <n v="37.94"/>
    <d v="2024-04-29T00:00:00"/>
    <n v="0.40000000000000568"/>
    <n v="1"/>
    <s v="OK"/>
    <s v="SRIKANT"/>
    <x v="4"/>
    <m/>
  </r>
  <r>
    <n v="419"/>
    <s v="45411OD04V11451"/>
    <x v="26"/>
    <x v="418"/>
    <n v="312214"/>
    <n v="3988"/>
    <x v="3"/>
    <n v="55.46"/>
    <n v="16.7"/>
    <n v="38.760000000000005"/>
    <n v="38.380000000000003"/>
    <d v="2024-04-29T00:00:00"/>
    <n v="0.38000000000000256"/>
    <n v="1"/>
    <s v="OK"/>
    <s v="SRIKANT"/>
    <x v="3"/>
    <m/>
  </r>
  <r>
    <n v="420"/>
    <s v="45411OD34S11451"/>
    <x v="26"/>
    <x v="419"/>
    <n v="312214"/>
    <n v="3982"/>
    <x v="5"/>
    <n v="56.4"/>
    <n v="16.84"/>
    <n v="39.56"/>
    <n v="38.96"/>
    <d v="2024-04-29T00:00:00"/>
    <n v="0.60000000000000142"/>
    <n v="1"/>
    <s v="OK"/>
    <s v="SRIKANT"/>
    <x v="5"/>
    <m/>
  </r>
  <r>
    <n v="421"/>
    <s v="45411OD04T11451"/>
    <x v="26"/>
    <x v="420"/>
    <n v="312214"/>
    <n v="3983"/>
    <x v="6"/>
    <n v="55.92"/>
    <n v="16.88"/>
    <n v="39.040000000000006"/>
    <n v="38.58"/>
    <d v="2024-04-29T00:00:00"/>
    <n v="0.46000000000000796"/>
    <n v="1"/>
    <s v="OK"/>
    <s v="SRIKANT"/>
    <x v="6"/>
    <m/>
  </r>
  <r>
    <n v="422"/>
    <s v="45411OD34T11451"/>
    <x v="26"/>
    <x v="421"/>
    <n v="312214"/>
    <n v="3989"/>
    <x v="0"/>
    <n v="56.84"/>
    <n v="16.920000000000002"/>
    <n v="39.92"/>
    <n v="39.520000000000003"/>
    <d v="2024-04-29T00:00:00"/>
    <n v="0.39999999999999858"/>
    <n v="1"/>
    <s v="OK"/>
    <s v="SRIKANT"/>
    <x v="0"/>
    <m/>
  </r>
  <r>
    <n v="423"/>
    <s v="45411OD04V13451"/>
    <x v="26"/>
    <x v="422"/>
    <n v="312214"/>
    <n v="3991"/>
    <x v="2"/>
    <n v="53.8"/>
    <n v="16.8"/>
    <n v="37"/>
    <n v="36.659999999999997"/>
    <d v="2024-04-29T00:00:00"/>
    <n v="0.34000000000000341"/>
    <n v="1"/>
    <s v="OK"/>
    <s v="SRIKANT"/>
    <x v="2"/>
    <m/>
  </r>
  <r>
    <n v="424"/>
    <s v="45411OD34R11451"/>
    <x v="26"/>
    <x v="423"/>
    <n v="312214"/>
    <n v="4002"/>
    <x v="7"/>
    <n v="54.08"/>
    <n v="16.739999999999998"/>
    <n v="37.340000000000003"/>
    <n v="36.96"/>
    <d v="2024-04-29T00:00:00"/>
    <n v="0.38000000000000256"/>
    <n v="1"/>
    <s v="OK"/>
    <s v="SRIKANT"/>
    <x v="7"/>
    <m/>
  </r>
  <r>
    <n v="425"/>
    <s v="45411OD34R13451"/>
    <x v="26"/>
    <x v="424"/>
    <n v="312214"/>
    <n v="4042"/>
    <x v="8"/>
    <n v="54.38"/>
    <n v="16.88"/>
    <n v="37.5"/>
    <n v="37.04"/>
    <d v="2024-04-29T00:00:00"/>
    <n v="0.46000000000000085"/>
    <n v="1"/>
    <s v="OK"/>
    <s v="SRIKANT"/>
    <x v="12"/>
    <n v="376"/>
  </r>
  <r>
    <n v="426"/>
    <s v="45411OD34U13452"/>
    <x v="26"/>
    <x v="425"/>
    <n v="312214"/>
    <n v="4051"/>
    <x v="4"/>
    <n v="52.78"/>
    <n v="16.84"/>
    <n v="35.94"/>
    <n v="35.56"/>
    <d v="2024-04-29T00:00:00"/>
    <n v="0.37999999999999545"/>
    <n v="2"/>
    <s v="OK"/>
    <s v="SRIKANT"/>
    <x v="4"/>
    <m/>
  </r>
  <r>
    <n v="427"/>
    <s v="45411OD34S11452"/>
    <x v="26"/>
    <x v="426"/>
    <n v="312214"/>
    <n v="4083"/>
    <x v="5"/>
    <n v="54.92"/>
    <n v="16.899999999999999"/>
    <n v="38.020000000000003"/>
    <n v="37.619999999999997"/>
    <d v="2024-04-29T00:00:00"/>
    <n v="0.40000000000000568"/>
    <n v="2"/>
    <s v="OK"/>
    <s v="SRIKANT"/>
    <x v="5"/>
    <m/>
  </r>
  <r>
    <n v="428"/>
    <s v="45411OD04V11452"/>
    <x v="26"/>
    <x v="427"/>
    <n v="312214"/>
    <n v="4090"/>
    <x v="3"/>
    <n v="54.26"/>
    <n v="16.7"/>
    <n v="37.56"/>
    <n v="37.159999999999997"/>
    <d v="2024-04-29T00:00:00"/>
    <n v="0.40000000000000568"/>
    <n v="2"/>
    <s v="OK"/>
    <s v="SRIKANT"/>
    <x v="3"/>
    <m/>
  </r>
  <r>
    <n v="429"/>
    <s v="45411OD04T11452"/>
    <x v="26"/>
    <x v="428"/>
    <n v="312214"/>
    <n v="4093"/>
    <x v="6"/>
    <n v="57.02"/>
    <n v="16.920000000000002"/>
    <n v="40.1"/>
    <n v="39.68"/>
    <d v="2024-04-29T00:00:00"/>
    <n v="0.42000000000000171"/>
    <n v="2"/>
    <s v="OK"/>
    <s v="SRIKANT"/>
    <x v="6"/>
    <m/>
  </r>
  <r>
    <n v="430"/>
    <s v="45411OD34T11452"/>
    <x v="26"/>
    <x v="429"/>
    <n v="312214"/>
    <n v="4094"/>
    <x v="0"/>
    <n v="56"/>
    <n v="16.899999999999999"/>
    <n v="39.1"/>
    <n v="38.76"/>
    <d v="2024-04-29T00:00:00"/>
    <n v="0.34000000000000341"/>
    <n v="2"/>
    <s v="OK"/>
    <s v="SRIKANT"/>
    <x v="0"/>
    <m/>
  </r>
  <r>
    <n v="431"/>
    <s v="45411OD04V13452"/>
    <x v="26"/>
    <x v="430"/>
    <n v="312214"/>
    <n v="4095"/>
    <x v="2"/>
    <n v="51.9"/>
    <n v="16.78"/>
    <n v="35.119999999999997"/>
    <n v="34.799999999999997"/>
    <d v="2024-04-29T00:00:00"/>
    <n v="0.32000000000000028"/>
    <n v="2"/>
    <s v="OK"/>
    <s v="SRIKANT"/>
    <x v="2"/>
    <m/>
  </r>
  <r>
    <n v="432"/>
    <s v="45411OD34R11452"/>
    <x v="26"/>
    <x v="431"/>
    <n v="312214"/>
    <n v="4106"/>
    <x v="7"/>
    <n v="57.02"/>
    <n v="16.7"/>
    <n v="40.320000000000007"/>
    <n v="39.82"/>
    <d v="2024-04-29T00:00:00"/>
    <n v="0.50000000000000711"/>
    <n v="2"/>
    <s v="OK"/>
    <s v="SRIKANT"/>
    <x v="7"/>
    <m/>
  </r>
  <r>
    <n v="433"/>
    <s v="45412OD34U13451"/>
    <x v="27"/>
    <x v="432"/>
    <n v="312214"/>
    <n v="4163"/>
    <x v="4"/>
    <n v="54.32"/>
    <n v="16.82"/>
    <n v="37.5"/>
    <n v="36.74"/>
    <d v="2024-04-30T00:00:00"/>
    <n v="0.75999999999999801"/>
    <n v="1"/>
    <s v="OK"/>
    <s v="SRIKANT"/>
    <x v="4"/>
    <m/>
  </r>
  <r>
    <n v="434"/>
    <s v="45412OD04V11451"/>
    <x v="27"/>
    <x v="433"/>
    <n v="312214"/>
    <n v="4162"/>
    <x v="3"/>
    <n v="56.66"/>
    <n v="16.64"/>
    <n v="40.019999999999996"/>
    <n v="39.6"/>
    <d v="2024-04-30T00:00:00"/>
    <n v="0.4199999999999946"/>
    <n v="1"/>
    <s v="OK"/>
    <s v="SRIKANT"/>
    <x v="3"/>
    <m/>
  </r>
  <r>
    <n v="435"/>
    <s v="45412OD34S11451"/>
    <x v="27"/>
    <x v="434"/>
    <n v="312214"/>
    <n v="4165"/>
    <x v="5"/>
    <n v="53.74"/>
    <n v="16.86"/>
    <n v="36.880000000000003"/>
    <n v="36.5"/>
    <d v="2024-04-30T00:00:00"/>
    <n v="0.38000000000000256"/>
    <n v="1"/>
    <s v="OK"/>
    <s v="SRIKANT"/>
    <x v="5"/>
    <m/>
  </r>
  <r>
    <n v="436"/>
    <s v="45412OD04T11451"/>
    <x v="27"/>
    <x v="435"/>
    <n v="312214"/>
    <n v="4169"/>
    <x v="6"/>
    <n v="57.2"/>
    <n v="16.84"/>
    <n v="40.36"/>
    <n v="39.619999999999997"/>
    <d v="2024-04-30T00:00:00"/>
    <n v="0.74000000000000199"/>
    <n v="1"/>
    <s v="OK"/>
    <s v="SRIKANT"/>
    <x v="6"/>
    <m/>
  </r>
  <r>
    <n v="437"/>
    <s v="45412OD34T11451"/>
    <x v="27"/>
    <x v="436"/>
    <n v="312214"/>
    <n v="4166"/>
    <x v="0"/>
    <n v="53.74"/>
    <n v="16.86"/>
    <n v="36.880000000000003"/>
    <n v="36.42"/>
    <d v="2024-04-30T00:00:00"/>
    <n v="0.46000000000000085"/>
    <n v="1"/>
    <s v="OK"/>
    <s v="SRIKANT"/>
    <x v="0"/>
    <m/>
  </r>
  <r>
    <n v="438"/>
    <s v="45412OD04V13451"/>
    <x v="27"/>
    <x v="437"/>
    <n v="312214"/>
    <n v="4168"/>
    <x v="2"/>
    <n v="56.96"/>
    <n v="16.760000000000002"/>
    <n v="40.200000000000003"/>
    <n v="39.799999999999997"/>
    <d v="2024-04-30T00:00:00"/>
    <n v="0.40000000000000568"/>
    <n v="1"/>
    <s v="OK"/>
    <s v="SRIKANT"/>
    <x v="2"/>
    <m/>
  </r>
  <r>
    <n v="439"/>
    <s v="45412OD34R13451"/>
    <x v="27"/>
    <x v="438"/>
    <n v="312214"/>
    <n v="4185"/>
    <x v="8"/>
    <n v="55.36"/>
    <n v="17.12"/>
    <n v="38.239999999999995"/>
    <n v="37.74"/>
    <d v="2024-04-30T00:00:00"/>
    <n v="0.49999999999999289"/>
    <n v="1"/>
    <s v="OK"/>
    <s v="SRIKANT"/>
    <x v="12"/>
    <m/>
  </r>
  <r>
    <n v="440"/>
    <s v="45412OD34R11451"/>
    <x v="27"/>
    <x v="439"/>
    <n v="312214"/>
    <n v="4186"/>
    <x v="7"/>
    <n v="53.08"/>
    <n v="16.68"/>
    <n v="36.4"/>
    <n v="36.04"/>
    <d v="2024-04-30T00:00:00"/>
    <n v="0.35999999999999943"/>
    <n v="1"/>
    <s v="OK"/>
    <s v="SRIKANT"/>
    <x v="7"/>
    <m/>
  </r>
  <r>
    <n v="441"/>
    <s v="45412OD34U13452"/>
    <x v="27"/>
    <x v="440"/>
    <n v="312214"/>
    <n v="4233"/>
    <x v="4"/>
    <n v="52.86"/>
    <n v="16.78"/>
    <n v="36.08"/>
    <n v="35.619999999999997"/>
    <d v="2024-04-30T00:00:00"/>
    <n v="0.46000000000000085"/>
    <n v="2"/>
    <s v="OK"/>
    <s v="SRIKANT"/>
    <x v="4"/>
    <m/>
  </r>
  <r>
    <n v="442"/>
    <s v="45412OD34S11452"/>
    <x v="27"/>
    <x v="441"/>
    <n v="312214"/>
    <n v="4249"/>
    <x v="5"/>
    <n v="53.1"/>
    <n v="16.899999999999999"/>
    <n v="36.200000000000003"/>
    <n v="35.72"/>
    <d v="2024-04-30T00:00:00"/>
    <n v="0.48000000000000398"/>
    <n v="2"/>
    <s v="OK"/>
    <s v="SRIKANT"/>
    <x v="5"/>
    <m/>
  </r>
  <r>
    <n v="443"/>
    <s v="45412OD04V11452"/>
    <x v="27"/>
    <x v="442"/>
    <n v="312214"/>
    <n v="4250"/>
    <x v="3"/>
    <n v="52.36"/>
    <n v="16.68"/>
    <n v="35.68"/>
    <n v="35.28"/>
    <d v="2024-04-30T00:00:00"/>
    <n v="0.39999999999999858"/>
    <n v="2"/>
    <s v="OK"/>
    <s v="SRIKANT"/>
    <x v="3"/>
    <m/>
  </r>
  <r>
    <n v="444"/>
    <s v="45412OD04T11452"/>
    <x v="27"/>
    <x v="443"/>
    <n v="312214"/>
    <n v="4252"/>
    <x v="6"/>
    <n v="53.38"/>
    <n v="16.82"/>
    <n v="36.56"/>
    <n v="36.18"/>
    <d v="2024-04-30T00:00:00"/>
    <n v="0.38000000000000256"/>
    <n v="2"/>
    <s v="OK"/>
    <s v="SRIKANT"/>
    <x v="6"/>
    <m/>
  </r>
  <r>
    <n v="445"/>
    <s v="45412OD34T11452"/>
    <x v="27"/>
    <x v="444"/>
    <n v="312214"/>
    <n v="4251"/>
    <x v="0"/>
    <n v="54.34"/>
    <n v="16.84"/>
    <n v="37.5"/>
    <n v="37.159999999999997"/>
    <d v="2024-04-30T00:00:00"/>
    <n v="0.34000000000000341"/>
    <n v="2"/>
    <s v="OK"/>
    <s v="SRIKANT"/>
    <x v="0"/>
    <m/>
  </r>
  <r>
    <n v="446"/>
    <s v="45412OD04V13452"/>
    <x v="27"/>
    <x v="445"/>
    <n v="312214"/>
    <n v="4260"/>
    <x v="2"/>
    <n v="49.4"/>
    <n v="16.739999999999998"/>
    <n v="32.659999999999997"/>
    <n v="32.340000000000003"/>
    <d v="2024-04-30T00:00:00"/>
    <n v="0.31999999999999318"/>
    <n v="2"/>
    <s v="OK"/>
    <s v="SRIKANT"/>
    <x v="2"/>
    <m/>
  </r>
  <r>
    <n v="447"/>
    <s v="45412OD34R11452"/>
    <x v="27"/>
    <x v="446"/>
    <n v="312214"/>
    <n v="4284"/>
    <x v="7"/>
    <n v="55.84"/>
    <n v="16.66"/>
    <n v="39.180000000000007"/>
    <n v="38.72"/>
    <d v="2024-04-30T00:00:00"/>
    <n v="0.46000000000000796"/>
    <n v="2"/>
    <s v="OK"/>
    <s v="SRIKANT"/>
    <x v="7"/>
    <m/>
  </r>
  <r>
    <n v="448"/>
    <s v="45412OD34R13452"/>
    <x v="27"/>
    <x v="447"/>
    <n v="312214"/>
    <n v="4283"/>
    <x v="8"/>
    <n v="54.46"/>
    <n v="17.100000000000001"/>
    <n v="37.36"/>
    <n v="36.96"/>
    <d v="2024-04-30T00:00:00"/>
    <n v="0.39999999999999858"/>
    <n v="2"/>
    <s v="OK"/>
    <s v="SRIKANT"/>
    <x v="12"/>
    <m/>
  </r>
  <r>
    <n v="1"/>
    <s v="45413OD04V13451"/>
    <x v="28"/>
    <x v="448"/>
    <n v="312214"/>
    <n v="4349"/>
    <x v="2"/>
    <n v="53.42"/>
    <n v="16.72"/>
    <n v="36.700000000000003"/>
    <n v="36.340000000000003"/>
    <d v="2024-05-01T00:00:00"/>
    <n v="0.35999999999999943"/>
    <n v="1"/>
    <s v="OK"/>
    <s v="SRIKANT"/>
    <x v="2"/>
    <m/>
  </r>
  <r>
    <n v="2"/>
    <s v="45413OD34R11451"/>
    <x v="28"/>
    <x v="449"/>
    <n v="312214"/>
    <n v="4352"/>
    <x v="7"/>
    <n v="53.26"/>
    <n v="16.64"/>
    <n v="36.619999999999997"/>
    <n v="36.28"/>
    <d v="2024-05-01T00:00:00"/>
    <n v="0.33999999999999631"/>
    <n v="1"/>
    <s v="OK"/>
    <s v="SRIKANT"/>
    <x v="7"/>
    <m/>
  </r>
  <r>
    <n v="3"/>
    <s v="45413OD04T11451"/>
    <x v="28"/>
    <x v="450"/>
    <n v="312214"/>
    <n v="4356"/>
    <x v="6"/>
    <n v="54.08"/>
    <n v="16.82"/>
    <n v="37.26"/>
    <n v="36.799999999999997"/>
    <d v="2024-05-01T00:00:00"/>
    <n v="0.46000000000000085"/>
    <n v="1"/>
    <s v="OK"/>
    <s v="SRIKANT"/>
    <x v="6"/>
    <m/>
  </r>
  <r>
    <n v="4"/>
    <s v="45413OD34T11451"/>
    <x v="28"/>
    <x v="451"/>
    <n v="312214"/>
    <n v="4357"/>
    <x v="0"/>
    <n v="52.02"/>
    <n v="16.8"/>
    <n v="35.22"/>
    <n v="34.86"/>
    <d v="2024-05-01T00:00:00"/>
    <n v="0.35999999999999943"/>
    <n v="1"/>
    <s v="OK"/>
    <s v="SRIKANT"/>
    <x v="0"/>
    <m/>
  </r>
  <r>
    <n v="5"/>
    <s v="45413OD34R13451"/>
    <x v="28"/>
    <x v="452"/>
    <n v="312214"/>
    <n v="4362"/>
    <x v="8"/>
    <n v="54.3"/>
    <n v="17.04"/>
    <n v="37.26"/>
    <n v="36.880000000000003"/>
    <d v="2024-05-01T00:00:00"/>
    <n v="0.37999999999999545"/>
    <n v="1"/>
    <s v="OK"/>
    <s v="SRIKANT"/>
    <x v="12"/>
    <m/>
  </r>
  <r>
    <n v="6"/>
    <s v="45413OD04V11451"/>
    <x v="28"/>
    <x v="453"/>
    <n v="312214"/>
    <n v="4366"/>
    <x v="3"/>
    <n v="53.68"/>
    <n v="16.7"/>
    <n v="36.980000000000004"/>
    <n v="36.6"/>
    <d v="2024-05-01T00:00:00"/>
    <n v="0.38000000000000256"/>
    <n v="1"/>
    <s v="OK"/>
    <s v="SRIKANT"/>
    <x v="3"/>
    <m/>
  </r>
  <r>
    <n v="7"/>
    <s v="45413OD34S11451"/>
    <x v="28"/>
    <x v="454"/>
    <n v="312214"/>
    <n v="4368"/>
    <x v="5"/>
    <n v="55.2"/>
    <n v="16.8"/>
    <n v="38.400000000000006"/>
    <n v="38.4"/>
    <d v="2024-05-01T00:00:00"/>
    <n v="0"/>
    <n v="1"/>
    <s v="OK"/>
    <s v="SRIKANT"/>
    <x v="5"/>
    <m/>
  </r>
  <r>
    <n v="8"/>
    <s v="45413OD04V13452"/>
    <x v="28"/>
    <x v="455"/>
    <n v="312214"/>
    <n v="4384"/>
    <x v="2"/>
    <n v="53.16"/>
    <n v="16.72"/>
    <n v="36.44"/>
    <n v="36.020000000000003"/>
    <d v="2024-05-01T00:00:00"/>
    <n v="0.4199999999999946"/>
    <n v="2"/>
    <s v="OK"/>
    <s v="SRIKANT"/>
    <x v="2"/>
    <n v="324"/>
  </r>
  <r>
    <n v="9"/>
    <s v="45413OD04T11452"/>
    <x v="28"/>
    <x v="456"/>
    <n v="312214"/>
    <n v="4387"/>
    <x v="6"/>
    <n v="55.84"/>
    <n v="16.8"/>
    <n v="39.040000000000006"/>
    <n v="38.58"/>
    <d v="2024-05-01T00:00:00"/>
    <n v="0.46000000000000796"/>
    <n v="2"/>
    <s v="OK"/>
    <s v="SRIKANT"/>
    <x v="6"/>
    <n v="400"/>
  </r>
  <r>
    <n v="10"/>
    <s v="45413OD34R11452"/>
    <x v="28"/>
    <x v="457"/>
    <n v="312214"/>
    <n v="4389"/>
    <x v="7"/>
    <n v="55.04"/>
    <n v="16.62"/>
    <n v="38.42"/>
    <n v="37.96"/>
    <d v="2024-05-01T00:00:00"/>
    <n v="0.46000000000000085"/>
    <n v="2"/>
    <s v="OK"/>
    <s v="SRIKANT"/>
    <x v="7"/>
    <m/>
  </r>
  <r>
    <n v="11"/>
    <s v="45413OD34T11452"/>
    <x v="28"/>
    <x v="458"/>
    <n v="312214"/>
    <n v="4394"/>
    <x v="0"/>
    <n v="53.88"/>
    <n v="16.82"/>
    <n v="37.06"/>
    <n v="37.06"/>
    <d v="2024-05-01T00:00:00"/>
    <n v="0"/>
    <n v="2"/>
    <s v="OK"/>
    <s v="SRIKANT"/>
    <x v="0"/>
    <m/>
  </r>
  <r>
    <n v="12"/>
    <s v="45413OD34R13452"/>
    <x v="28"/>
    <x v="459"/>
    <n v="312214"/>
    <n v="4399"/>
    <x v="8"/>
    <n v="53.4"/>
    <n v="17.04"/>
    <n v="36.36"/>
    <n v="35.78"/>
    <d v="2024-05-01T00:00:00"/>
    <n v="0.57999999999999829"/>
    <n v="2"/>
    <s v="OK"/>
    <s v="SRIKANT"/>
    <x v="12"/>
    <m/>
  </r>
  <r>
    <n v="13"/>
    <s v="45413OD04V11452"/>
    <x v="28"/>
    <x v="460"/>
    <n v="312214"/>
    <n v="4431"/>
    <x v="3"/>
    <n v="56.84"/>
    <n v="16.66"/>
    <n v="40.180000000000007"/>
    <n v="39.76"/>
    <d v="2024-05-01T00:00:00"/>
    <n v="0.42000000000000881"/>
    <n v="2"/>
    <s v="OK"/>
    <s v="SRIKANT"/>
    <x v="3"/>
    <m/>
  </r>
  <r>
    <n v="14"/>
    <s v="45413OD34S11452"/>
    <x v="28"/>
    <x v="461"/>
    <n v="312214"/>
    <n v="4430"/>
    <x v="5"/>
    <n v="55.04"/>
    <n v="16.8"/>
    <n v="38.239999999999995"/>
    <n v="37.799999999999997"/>
    <d v="2024-05-01T00:00:00"/>
    <n v="0.43999999999999773"/>
    <n v="2"/>
    <s v="OK"/>
    <s v="SRIKANT"/>
    <x v="5"/>
    <m/>
  </r>
  <r>
    <n v="15"/>
    <s v="45414OD04T11451"/>
    <x v="29"/>
    <x v="462"/>
    <n v="312214"/>
    <n v="4451"/>
    <x v="6"/>
    <n v="52.92"/>
    <n v="17.079999999999998"/>
    <n v="35.840000000000003"/>
    <n v="35.24"/>
    <d v="2024-05-02T00:00:00"/>
    <n v="0.60000000000000142"/>
    <n v="1"/>
    <s v="OK"/>
    <s v="SRIKANT"/>
    <x v="6"/>
    <m/>
  </r>
  <r>
    <n v="16"/>
    <s v="45414OD34T11451"/>
    <x v="29"/>
    <x v="463"/>
    <n v="312214"/>
    <n v="4453"/>
    <x v="0"/>
    <n v="53.66"/>
    <n v="16.8"/>
    <n v="36.86"/>
    <n v="36.479999999999997"/>
    <d v="2024-05-02T00:00:00"/>
    <n v="0.38000000000000256"/>
    <n v="1"/>
    <s v="OK"/>
    <s v="SRIKANT"/>
    <x v="0"/>
    <n v="339"/>
  </r>
  <r>
    <n v="17"/>
    <s v="45414OD04V13451"/>
    <x v="29"/>
    <x v="464"/>
    <n v="312214"/>
    <n v="4455"/>
    <x v="2"/>
    <n v="53.88"/>
    <n v="16.940000000000001"/>
    <n v="36.94"/>
    <n v="36.58"/>
    <d v="2024-05-02T00:00:00"/>
    <n v="0.35999999999999943"/>
    <n v="1"/>
    <s v="OK"/>
    <s v="SRIKANT"/>
    <x v="2"/>
    <m/>
  </r>
  <r>
    <n v="18"/>
    <s v="45414OD04V11451"/>
    <x v="29"/>
    <x v="465"/>
    <n v="312214"/>
    <n v="4454"/>
    <x v="3"/>
    <n v="53.98"/>
    <n v="16.600000000000001"/>
    <n v="37.379999999999995"/>
    <n v="36.9"/>
    <d v="2024-05-02T00:00:00"/>
    <n v="0.47999999999999687"/>
    <n v="1"/>
    <s v="OK"/>
    <s v="SRIKANT"/>
    <x v="3"/>
    <n v="394"/>
  </r>
  <r>
    <n v="19"/>
    <s v="45414OD34S11451"/>
    <x v="29"/>
    <x v="466"/>
    <n v="312214"/>
    <n v="4460"/>
    <x v="5"/>
    <n v="54.6"/>
    <n v="16.760000000000002"/>
    <n v="37.840000000000003"/>
    <n v="37.1"/>
    <d v="2024-05-02T00:00:00"/>
    <n v="0.74000000000000199"/>
    <n v="1"/>
    <s v="OK"/>
    <s v="SRIKANT"/>
    <x v="5"/>
    <m/>
  </r>
  <r>
    <n v="20"/>
    <s v="45414OD34R11451"/>
    <x v="29"/>
    <x v="467"/>
    <n v="312214"/>
    <n v="4463"/>
    <x v="7"/>
    <n v="56.84"/>
    <n v="16.579999999999998"/>
    <n v="40.260000000000005"/>
    <n v="39.82"/>
    <d v="2024-05-02T00:00:00"/>
    <n v="0.44000000000000483"/>
    <n v="1"/>
    <s v="OK"/>
    <s v="SRIKANT"/>
    <x v="7"/>
    <n v="380"/>
  </r>
  <r>
    <n v="21"/>
    <s v="45414OD34R13451"/>
    <x v="29"/>
    <x v="468"/>
    <n v="312214"/>
    <n v="4485"/>
    <x v="8"/>
    <n v="55.2"/>
    <n v="17.04"/>
    <n v="38.160000000000004"/>
    <n v="37.6"/>
    <d v="2024-05-02T00:00:00"/>
    <n v="0.56000000000000227"/>
    <n v="1"/>
    <s v="OK"/>
    <s v="SRIKANT"/>
    <x v="9"/>
    <m/>
  </r>
  <r>
    <n v="22"/>
    <s v="45414OD04T11452"/>
    <x v="29"/>
    <x v="469"/>
    <n v="312214"/>
    <n v="4498"/>
    <x v="6"/>
    <n v="55.86"/>
    <n v="17.079999999999998"/>
    <n v="38.78"/>
    <n v="38.08"/>
    <d v="2024-05-02T00:00:00"/>
    <n v="0.70000000000000284"/>
    <n v="2"/>
    <s v="OK"/>
    <s v="SRIKANT"/>
    <x v="6"/>
    <m/>
  </r>
  <r>
    <n v="23"/>
    <s v="45414OD34T11452"/>
    <x v="29"/>
    <x v="470"/>
    <n v="312214"/>
    <n v="4503"/>
    <x v="0"/>
    <n v="53.44"/>
    <n v="17.059999999999999"/>
    <n v="36.379999999999995"/>
    <n v="35.92"/>
    <d v="2024-05-02T00:00:00"/>
    <n v="0.45999999999999375"/>
    <n v="2"/>
    <s v="OK"/>
    <s v="SRIKANT"/>
    <x v="0"/>
    <m/>
  </r>
  <r>
    <n v="24"/>
    <s v="45414OD04V13452"/>
    <x v="29"/>
    <x v="471"/>
    <n v="312214"/>
    <n v="4505"/>
    <x v="2"/>
    <n v="53.38"/>
    <n v="16.920000000000002"/>
    <n v="36.46"/>
    <n v="35.979999999999997"/>
    <d v="2024-05-02T00:00:00"/>
    <n v="0.48000000000000398"/>
    <n v="2"/>
    <s v="OK"/>
    <s v="SRIKANT"/>
    <x v="2"/>
    <m/>
  </r>
  <r>
    <n v="25"/>
    <s v="45414OD04V11452"/>
    <x v="29"/>
    <x v="472"/>
    <n v="312214"/>
    <n v="4510"/>
    <x v="3"/>
    <n v="55.22"/>
    <n v="16.899999999999999"/>
    <n v="38.32"/>
    <n v="37.86"/>
    <d v="2024-05-02T00:00:00"/>
    <n v="0.46000000000000085"/>
    <n v="2"/>
    <s v="OK"/>
    <s v="SRIKANT"/>
    <x v="3"/>
    <m/>
  </r>
  <r>
    <n v="26"/>
    <s v="45414OD34S11452"/>
    <x v="29"/>
    <x v="473"/>
    <n v="312214"/>
    <n v="4511"/>
    <x v="5"/>
    <n v="53.14"/>
    <n v="16.739999999999998"/>
    <n v="36.400000000000006"/>
    <n v="35.979999999999997"/>
    <d v="2024-05-02T00:00:00"/>
    <n v="0.42000000000000881"/>
    <n v="2"/>
    <s v="OK"/>
    <s v="SRIKANT"/>
    <x v="5"/>
    <n v="359"/>
  </r>
  <r>
    <n v="27"/>
    <s v="45414OD34R11452"/>
    <x v="29"/>
    <x v="474"/>
    <n v="312214"/>
    <n v="4516"/>
    <x v="7"/>
    <n v="53.86"/>
    <n v="16.98"/>
    <n v="36.879999999999995"/>
    <n v="36.54"/>
    <d v="2024-05-02T00:00:00"/>
    <n v="0.33999999999999631"/>
    <n v="2"/>
    <s v="OK"/>
    <s v="SRIKANT"/>
    <x v="7"/>
    <m/>
  </r>
  <r>
    <n v="28"/>
    <s v="45415OD34R13451"/>
    <x v="30"/>
    <x v="475"/>
    <n v="312214"/>
    <n v="4603"/>
    <x v="8"/>
    <n v="52.9"/>
    <n v="17.02"/>
    <n v="35.879999999999995"/>
    <n v="35.119999999999997"/>
    <d v="2024-05-03T00:00:00"/>
    <n v="0.75999999999999801"/>
    <n v="1"/>
    <s v="OK"/>
    <s v="SRIKANT"/>
    <x v="9"/>
    <m/>
  </r>
  <r>
    <n v="29"/>
    <s v="45415OD34R11451"/>
    <x v="30"/>
    <x v="476"/>
    <n v="312214"/>
    <n v="4615"/>
    <x v="7"/>
    <n v="54.4"/>
    <n v="16.940000000000001"/>
    <n v="37.459999999999994"/>
    <n v="37.04"/>
    <d v="2024-05-03T00:00:00"/>
    <n v="0.4199999999999946"/>
    <n v="1"/>
    <s v="OK"/>
    <s v="SRIKANT"/>
    <x v="7"/>
    <m/>
  </r>
  <r>
    <n v="30"/>
    <s v="45415OD34T11451"/>
    <x v="30"/>
    <x v="477"/>
    <n v="312214"/>
    <n v="4620"/>
    <x v="0"/>
    <n v="52.5"/>
    <n v="17.059999999999999"/>
    <n v="35.44"/>
    <n v="35.1"/>
    <d v="2024-05-03T00:00:00"/>
    <n v="0.33999999999999631"/>
    <n v="1"/>
    <s v="OK"/>
    <s v="SRIKANT"/>
    <x v="0"/>
    <m/>
  </r>
  <r>
    <n v="31"/>
    <s v="45415OD04V13451"/>
    <x v="30"/>
    <x v="478"/>
    <n v="312214"/>
    <n v="4623"/>
    <x v="2"/>
    <n v="54.86"/>
    <n v="16.96"/>
    <n v="37.9"/>
    <n v="37.6"/>
    <d v="2024-05-03T00:00:00"/>
    <n v="0.29999999999999716"/>
    <n v="1"/>
    <s v="OK"/>
    <s v="SRIKANT"/>
    <x v="2"/>
    <m/>
  </r>
  <r>
    <n v="32"/>
    <s v="45415OD04T11451"/>
    <x v="30"/>
    <x v="479"/>
    <n v="312214"/>
    <n v="4626"/>
    <x v="6"/>
    <n v="53.54"/>
    <n v="17.059999999999999"/>
    <n v="36.480000000000004"/>
    <n v="36.119999999999997"/>
    <d v="2024-05-03T00:00:00"/>
    <n v="0.36000000000000654"/>
    <n v="1"/>
    <s v="OK"/>
    <s v="SRIKANT"/>
    <x v="6"/>
    <m/>
  </r>
  <r>
    <n v="33"/>
    <s v="45415OD04V11451"/>
    <x v="30"/>
    <x v="480"/>
    <n v="312214"/>
    <n v="4635"/>
    <x v="3"/>
    <n v="52.9"/>
    <n v="16.88"/>
    <n v="36.019999999999996"/>
    <n v="35.6"/>
    <d v="2024-05-03T00:00:00"/>
    <n v="0.4199999999999946"/>
    <n v="1"/>
    <s v="OK"/>
    <s v="SRIKANT"/>
    <x v="3"/>
    <m/>
  </r>
  <r>
    <n v="34"/>
    <s v="45415OD34S11451"/>
    <x v="30"/>
    <x v="481"/>
    <n v="312214"/>
    <n v="4642"/>
    <x v="5"/>
    <n v="54.76"/>
    <n v="17.059999999999999"/>
    <n v="37.700000000000003"/>
    <n v="37.32"/>
    <d v="2024-05-03T00:00:00"/>
    <n v="0.38000000000000256"/>
    <n v="1"/>
    <s v="OK"/>
    <s v="SRIKANT"/>
    <x v="5"/>
    <m/>
  </r>
  <r>
    <n v="35"/>
    <s v="45416OD04T11451"/>
    <x v="31"/>
    <x v="482"/>
    <n v="312214"/>
    <n v="4650"/>
    <x v="6"/>
    <n v="55.52"/>
    <n v="17.04"/>
    <n v="38.480000000000004"/>
    <n v="38.14"/>
    <d v="2024-05-04T00:00:00"/>
    <n v="0.34000000000000341"/>
    <n v="1"/>
    <s v="OK"/>
    <s v="SRIKANT"/>
    <x v="6"/>
    <m/>
  </r>
  <r>
    <n v="36"/>
    <s v="45416OD34U11451"/>
    <x v="31"/>
    <x v="483"/>
    <n v="312214"/>
    <n v="4651"/>
    <x v="1"/>
    <n v="53.64"/>
    <n v="16.760000000000002"/>
    <n v="36.879999999999995"/>
    <n v="36.54"/>
    <d v="2024-05-04T00:00:00"/>
    <n v="0.33999999999999631"/>
    <n v="1"/>
    <s v="OK"/>
    <s v="SRIKANT"/>
    <x v="1"/>
    <m/>
  </r>
  <r>
    <n v="37"/>
    <s v="45416OD34T11451"/>
    <x v="31"/>
    <x v="484"/>
    <n v="312214"/>
    <n v="4653"/>
    <x v="0"/>
    <n v="54.78"/>
    <n v="17.02"/>
    <n v="37.760000000000005"/>
    <n v="37.42"/>
    <d v="2024-05-04T00:00:00"/>
    <n v="0.34000000000000341"/>
    <n v="1"/>
    <s v="OK"/>
    <s v="SRIKANT"/>
    <x v="0"/>
    <m/>
  </r>
  <r>
    <n v="38"/>
    <s v="45416OD04V13451"/>
    <x v="31"/>
    <x v="485"/>
    <n v="312214"/>
    <n v="4652"/>
    <x v="2"/>
    <n v="55.16"/>
    <n v="16.88"/>
    <n v="38.28"/>
    <n v="37.78"/>
    <d v="2024-05-04T00:00:00"/>
    <n v="0.5"/>
    <n v="1"/>
    <s v="OK"/>
    <s v="SRIKANT"/>
    <x v="2"/>
    <m/>
  </r>
  <r>
    <n v="39"/>
    <s v="45416OD04V11451"/>
    <x v="31"/>
    <x v="486"/>
    <n v="312214"/>
    <n v="4655"/>
    <x v="3"/>
    <n v="54.28"/>
    <n v="16.86"/>
    <n v="37.42"/>
    <n v="37.1"/>
    <d v="2024-05-04T00:00:00"/>
    <n v="0.32000000000000028"/>
    <n v="1"/>
    <s v="OK"/>
    <s v="SRIKANT"/>
    <x v="3"/>
    <m/>
  </r>
  <r>
    <n v="40"/>
    <s v="45416OD34R11451"/>
    <x v="31"/>
    <x v="487"/>
    <n v="312214"/>
    <n v="4661"/>
    <x v="7"/>
    <n v="54.06"/>
    <n v="16.899999999999999"/>
    <n v="37.160000000000004"/>
    <n v="36.74"/>
    <d v="2024-05-04T00:00:00"/>
    <n v="0.42000000000000171"/>
    <n v="1"/>
    <s v="OK"/>
    <s v="SRIKANT"/>
    <x v="7"/>
    <m/>
  </r>
  <r>
    <n v="41"/>
    <s v="45416OD34U13451"/>
    <x v="31"/>
    <x v="488"/>
    <n v="312214"/>
    <n v="4664"/>
    <x v="4"/>
    <n v="54.82"/>
    <n v="16.68"/>
    <n v="38.14"/>
    <n v="37.78"/>
    <d v="2024-05-04T00:00:00"/>
    <n v="0.35999999999999943"/>
    <n v="1"/>
    <s v="OK"/>
    <s v="SRIKANT"/>
    <x v="4"/>
    <m/>
  </r>
  <r>
    <n v="42"/>
    <s v="45416OD34S11451"/>
    <x v="31"/>
    <x v="489"/>
    <n v="312214"/>
    <n v="4687"/>
    <x v="5"/>
    <n v="56.72"/>
    <n v="17.04"/>
    <n v="39.68"/>
    <n v="39.32"/>
    <d v="2024-05-04T00:00:00"/>
    <n v="0.35999999999999943"/>
    <n v="1"/>
    <s v="OK"/>
    <s v="SRIKANT"/>
    <x v="5"/>
    <m/>
  </r>
  <r>
    <n v="43"/>
    <s v="45416OD34R13451"/>
    <x v="31"/>
    <x v="490"/>
    <n v="312214"/>
    <n v="4692"/>
    <x v="8"/>
    <n v="55.1"/>
    <n v="16.98"/>
    <n v="38.120000000000005"/>
    <n v="37.659999999999997"/>
    <d v="2024-05-04T00:00:00"/>
    <n v="0.46000000000000796"/>
    <n v="1"/>
    <s v="OK"/>
    <s v="SRIKANT"/>
    <x v="9"/>
    <m/>
  </r>
  <r>
    <n v="44"/>
    <s v="45416OD04T11452"/>
    <x v="31"/>
    <x v="491"/>
    <n v="312214"/>
    <n v="4723"/>
    <x v="6"/>
    <n v="52.44"/>
    <n v="17.02"/>
    <n v="35.42"/>
    <n v="34.880000000000003"/>
    <d v="2024-05-04T00:00:00"/>
    <n v="0.53999999999999915"/>
    <n v="2"/>
    <s v="OK"/>
    <s v="SRIKANT"/>
    <x v="6"/>
    <m/>
  </r>
  <r>
    <n v="45"/>
    <s v="45416OD34U11452"/>
    <x v="31"/>
    <x v="492"/>
    <n v="312214"/>
    <n v="4728"/>
    <x v="1"/>
    <n v="53.82"/>
    <n v="16.739999999999998"/>
    <n v="37.08"/>
    <n v="36.6"/>
    <d v="2024-05-04T00:00:00"/>
    <n v="0.47999999999999687"/>
    <n v="2"/>
    <s v="OK"/>
    <s v="SRIKANT"/>
    <x v="1"/>
    <m/>
  </r>
  <r>
    <n v="46"/>
    <s v="45416OD34T11452"/>
    <x v="31"/>
    <x v="493"/>
    <n v="312214"/>
    <n v="4726"/>
    <x v="0"/>
    <n v="54.04"/>
    <n v="16.940000000000001"/>
    <n v="37.099999999999994"/>
    <n v="36.46"/>
    <d v="2024-05-04T00:00:00"/>
    <n v="0.63999999999999346"/>
    <n v="2"/>
    <s v="OK"/>
    <s v="SRIKANT"/>
    <x v="0"/>
    <m/>
  </r>
  <r>
    <n v="47"/>
    <s v="45416OD04V13452"/>
    <x v="31"/>
    <x v="494"/>
    <n v="312214"/>
    <n v="4725"/>
    <x v="2"/>
    <n v="55.82"/>
    <n v="16.84"/>
    <n v="38.980000000000004"/>
    <n v="38.520000000000003"/>
    <d v="2024-05-04T00:00:00"/>
    <n v="0.46000000000000085"/>
    <n v="2"/>
    <s v="OK"/>
    <s v="SRIKANT"/>
    <x v="2"/>
    <m/>
  </r>
  <r>
    <n v="48"/>
    <s v="45416OD04V11452"/>
    <x v="31"/>
    <x v="495"/>
    <n v="312214"/>
    <n v="4729"/>
    <x v="3"/>
    <n v="53.26"/>
    <n v="16.8"/>
    <n v="36.459999999999994"/>
    <n v="35.94"/>
    <d v="2024-05-04T00:00:00"/>
    <n v="0.51999999999999602"/>
    <n v="2"/>
    <s v="OK"/>
    <s v="SRIKANT"/>
    <x v="3"/>
    <m/>
  </r>
  <r>
    <n v="49"/>
    <s v="45416OD34R11452"/>
    <x v="31"/>
    <x v="496"/>
    <n v="312214"/>
    <n v="4732"/>
    <x v="7"/>
    <n v="54.62"/>
    <n v="16.82"/>
    <n v="37.799999999999997"/>
    <n v="37.32"/>
    <d v="2024-05-04T00:00:00"/>
    <n v="0.47999999999999687"/>
    <n v="2"/>
    <s v="OK"/>
    <s v="SRIKANT"/>
    <x v="7"/>
    <m/>
  </r>
  <r>
    <n v="50"/>
    <s v="45416OD34U13452"/>
    <x v="31"/>
    <x v="497"/>
    <n v="312214"/>
    <n v="4742"/>
    <x v="4"/>
    <n v="53.22"/>
    <n v="16.68"/>
    <n v="36.54"/>
    <n v="36.159999999999997"/>
    <d v="2024-05-04T00:00:00"/>
    <n v="0.38000000000000256"/>
    <n v="2"/>
    <s v="OK"/>
    <s v="SRIKANT"/>
    <x v="4"/>
    <m/>
  </r>
  <r>
    <n v="51"/>
    <s v="45416OD34R13452"/>
    <x v="31"/>
    <x v="498"/>
    <n v="312214"/>
    <n v="4756"/>
    <x v="8"/>
    <n v="55.22"/>
    <n v="16.98"/>
    <n v="38.239999999999995"/>
    <n v="37.76"/>
    <d v="2024-05-04T00:00:00"/>
    <n v="0.47999999999999687"/>
    <n v="2"/>
    <s v="OK"/>
    <s v="SRIKANT"/>
    <x v="9"/>
    <m/>
  </r>
  <r>
    <n v="52"/>
    <s v="45416OD34S11452"/>
    <x v="31"/>
    <x v="499"/>
    <n v="312214"/>
    <n v="4755"/>
    <x v="5"/>
    <n v="53.34"/>
    <n v="17"/>
    <n v="36.340000000000003"/>
    <n v="36.340000000000003"/>
    <d v="2024-05-04T00:00:00"/>
    <n v="0"/>
    <n v="2"/>
    <s v="OK"/>
    <s v="SRIKANT"/>
    <x v="5"/>
    <m/>
  </r>
  <r>
    <n v="53"/>
    <s v="45417OD04T11451"/>
    <x v="32"/>
    <x v="500"/>
    <n v="312214"/>
    <n v="4763"/>
    <x v="6"/>
    <n v="57.52"/>
    <n v="17.02"/>
    <n v="40.5"/>
    <n v="39.82"/>
    <d v="2024-05-05T00:00:00"/>
    <n v="0.67999999999999972"/>
    <n v="1"/>
    <s v="OK"/>
    <s v="SRIKANT"/>
    <x v="6"/>
    <m/>
  </r>
  <r>
    <n v="54"/>
    <s v="45417OD34U11451"/>
    <x v="32"/>
    <x v="501"/>
    <n v="312214"/>
    <n v="4766"/>
    <x v="1"/>
    <n v="56.02"/>
    <n v="16.82"/>
    <n v="39.200000000000003"/>
    <n v="38.92"/>
    <d v="2024-05-05T00:00:00"/>
    <n v="0.28000000000000114"/>
    <n v="1"/>
    <s v="OK"/>
    <s v="SRIKANT"/>
    <x v="1"/>
    <m/>
  </r>
  <r>
    <n v="55"/>
    <s v="45417OD34S11451"/>
    <x v="32"/>
    <x v="502"/>
    <n v="312214"/>
    <n v="4769"/>
    <x v="5"/>
    <n v="57.84"/>
    <n v="17.02"/>
    <n v="40.820000000000007"/>
    <n v="40.42"/>
    <d v="2024-05-05T00:00:00"/>
    <n v="0.40000000000000568"/>
    <n v="1"/>
    <s v="OK"/>
    <s v="SRIKANT"/>
    <x v="5"/>
    <m/>
  </r>
  <r>
    <n v="56"/>
    <s v="45417OD04V13451"/>
    <x v="32"/>
    <x v="503"/>
    <n v="312214"/>
    <n v="4770"/>
    <x v="2"/>
    <n v="56.36"/>
    <n v="16.86"/>
    <n v="39.5"/>
    <n v="39.06"/>
    <d v="2024-05-05T00:00:00"/>
    <n v="0.43999999999999773"/>
    <n v="1"/>
    <s v="OK"/>
    <s v="SRIKANT"/>
    <x v="2"/>
    <m/>
  </r>
  <r>
    <n v="57"/>
    <s v="45417OD34U13451"/>
    <x v="32"/>
    <x v="504"/>
    <n v="312214"/>
    <n v="4771"/>
    <x v="4"/>
    <n v="55.32"/>
    <n v="16.68"/>
    <n v="38.64"/>
    <n v="38.04"/>
    <d v="2024-05-05T00:00:00"/>
    <n v="0.60000000000000142"/>
    <n v="1"/>
    <s v="OK"/>
    <s v="SRIKANT"/>
    <x v="4"/>
    <m/>
  </r>
  <r>
    <n v="58"/>
    <s v="45417OD04V11451"/>
    <x v="32"/>
    <x v="505"/>
    <n v="312214"/>
    <n v="4777"/>
    <x v="3"/>
    <n v="52.86"/>
    <n v="16.88"/>
    <n v="35.980000000000004"/>
    <n v="35.64"/>
    <d v="2024-05-05T00:00:00"/>
    <n v="0.34000000000000341"/>
    <n v="1"/>
    <s v="OK"/>
    <s v="SRIKANT"/>
    <x v="3"/>
    <m/>
  </r>
  <r>
    <n v="59"/>
    <s v="45417OD34R13451"/>
    <x v="32"/>
    <x v="506"/>
    <n v="312214"/>
    <n v="4800"/>
    <x v="8"/>
    <n v="57.3"/>
    <n v="16.96"/>
    <n v="40.339999999999996"/>
    <n v="39.94"/>
    <d v="2024-05-06T00:00:00"/>
    <n v="0.39999999999999858"/>
    <n v="1"/>
    <s v="OK"/>
    <s v="SRIKANT"/>
    <x v="0"/>
    <m/>
  </r>
  <r>
    <n v="60"/>
    <s v="45417OD34R11451"/>
    <x v="32"/>
    <x v="507"/>
    <n v="312214"/>
    <n v="4796"/>
    <x v="7"/>
    <n v="57.08"/>
    <n v="16.84"/>
    <n v="40.239999999999995"/>
    <n v="39.72"/>
    <d v="2024-05-06T00:00:00"/>
    <n v="0.51999999999999602"/>
    <n v="1"/>
    <s v="OK"/>
    <s v="SRIKANT"/>
    <x v="7"/>
    <m/>
  </r>
  <r>
    <n v="61"/>
    <s v="45418OD04T11451"/>
    <x v="33"/>
    <x v="508"/>
    <n v="312214"/>
    <n v="4809"/>
    <x v="6"/>
    <n v="56.68"/>
    <n v="17.18"/>
    <n v="39.5"/>
    <n v="39.119999999999997"/>
    <d v="2024-05-06T00:00:00"/>
    <n v="0.38000000000000256"/>
    <n v="1"/>
    <s v="OK"/>
    <s v="SRIKANT"/>
    <x v="6"/>
    <m/>
  </r>
  <r>
    <n v="62"/>
    <s v="45418OD34U11451"/>
    <x v="33"/>
    <x v="509"/>
    <n v="312214"/>
    <n v="4811"/>
    <x v="1"/>
    <n v="56.5"/>
    <n v="16.72"/>
    <n v="39.78"/>
    <n v="39.299999999999997"/>
    <d v="2024-05-06T00:00:00"/>
    <n v="0.48000000000000398"/>
    <n v="1"/>
    <s v="OK"/>
    <s v="SRIKANT"/>
    <x v="1"/>
    <m/>
  </r>
  <r>
    <n v="63"/>
    <s v="45418OD04V11451"/>
    <x v="33"/>
    <x v="510"/>
    <n v="312214"/>
    <n v="4816"/>
    <x v="3"/>
    <n v="55.54"/>
    <n v="16.82"/>
    <n v="38.72"/>
    <n v="38.020000000000003"/>
    <d v="2024-05-06T00:00:00"/>
    <n v="0.69999999999999574"/>
    <n v="1"/>
    <s v="OK"/>
    <s v="SRIKANT"/>
    <x v="3"/>
    <m/>
  </r>
  <r>
    <n v="64"/>
    <s v="45418OD34S11451"/>
    <x v="33"/>
    <x v="511"/>
    <n v="312214"/>
    <n v="4815"/>
    <x v="5"/>
    <n v="57.74"/>
    <n v="16.899999999999999"/>
    <n v="40.840000000000003"/>
    <n v="39.94"/>
    <d v="2024-05-06T00:00:00"/>
    <n v="0.90000000000000568"/>
    <n v="1"/>
    <s v="OK"/>
    <s v="SRIKANT"/>
    <x v="5"/>
    <m/>
  </r>
  <r>
    <n v="65"/>
    <s v="45418OD34T11451"/>
    <x v="33"/>
    <x v="512"/>
    <n v="312214"/>
    <n v="4817"/>
    <x v="0"/>
    <n v="52.72"/>
    <n v="16.96"/>
    <n v="35.76"/>
    <n v="35.4"/>
    <d v="2024-05-06T00:00:00"/>
    <n v="0.35999999999999943"/>
    <n v="1"/>
    <s v="OK"/>
    <s v="SRIKANT"/>
    <x v="0"/>
    <m/>
  </r>
  <r>
    <n v="66"/>
    <s v="45418OD04V13451"/>
    <x v="33"/>
    <x v="513"/>
    <n v="312214"/>
    <n v="4818"/>
    <x v="2"/>
    <n v="56.14"/>
    <n v="16.84"/>
    <n v="39.299999999999997"/>
    <n v="38.9"/>
    <d v="2024-05-06T00:00:00"/>
    <n v="0.39999999999999858"/>
    <n v="1"/>
    <s v="OK"/>
    <s v="SRIKANT"/>
    <x v="2"/>
    <m/>
  </r>
  <r>
    <n v="67"/>
    <s v="45418OD34U13451"/>
    <x v="33"/>
    <x v="514"/>
    <n v="312214"/>
    <n v="4821"/>
    <x v="4"/>
    <n v="54.72"/>
    <n v="16.68"/>
    <n v="38.04"/>
    <n v="37.6"/>
    <d v="2024-05-06T00:00:00"/>
    <n v="0.43999999999999773"/>
    <n v="1"/>
    <s v="OK"/>
    <s v="SRIKANT"/>
    <x v="4"/>
    <n v="429"/>
  </r>
  <r>
    <n v="68"/>
    <s v="45418OD34R11451"/>
    <x v="33"/>
    <x v="515"/>
    <n v="312214"/>
    <n v="4825"/>
    <x v="7"/>
    <n v="55.08"/>
    <n v="16.8"/>
    <n v="38.28"/>
    <n v="37.619999999999997"/>
    <d v="2024-05-06T00:00:00"/>
    <n v="0.66000000000000369"/>
    <n v="1"/>
    <s v="OK"/>
    <s v="SRIKANT"/>
    <x v="7"/>
    <m/>
  </r>
  <r>
    <n v="69"/>
    <s v="45418OD34R13451"/>
    <x v="33"/>
    <x v="516"/>
    <n v="312214"/>
    <n v="4839"/>
    <x v="8"/>
    <n v="53.08"/>
    <n v="16.920000000000002"/>
    <n v="36.159999999999997"/>
    <n v="35.82"/>
    <d v="2024-05-06T00:00:00"/>
    <n v="0.33999999999999631"/>
    <n v="1"/>
    <s v="OK"/>
    <s v="SRIKANT"/>
    <x v="8"/>
    <m/>
  </r>
  <r>
    <n v="70"/>
    <s v="45418OD04T11452"/>
    <x v="33"/>
    <x v="517"/>
    <n v="312214"/>
    <n v="4854"/>
    <x v="6"/>
    <n v="52.54"/>
    <n v="17.079999999999998"/>
    <n v="35.46"/>
    <n v="35.14"/>
    <d v="2024-05-06T00:00:00"/>
    <n v="0.32000000000000028"/>
    <n v="2"/>
    <s v="OK"/>
    <s v="SRIKANT"/>
    <x v="6"/>
    <m/>
  </r>
  <r>
    <n v="71"/>
    <s v="45418OD34U11452"/>
    <x v="33"/>
    <x v="518"/>
    <n v="312214"/>
    <n v="4864"/>
    <x v="1"/>
    <n v="56.04"/>
    <n v="16.7"/>
    <n v="39.340000000000003"/>
    <n v="38.86"/>
    <d v="2024-05-06T00:00:00"/>
    <n v="0.48000000000000398"/>
    <n v="2"/>
    <s v="OK"/>
    <s v="SRIKANT"/>
    <x v="1"/>
    <m/>
  </r>
  <r>
    <n v="72"/>
    <s v="45418OD04V11452"/>
    <x v="33"/>
    <x v="519"/>
    <n v="312214"/>
    <n v="4864"/>
    <x v="3"/>
    <n v="55.72"/>
    <n v="16.8"/>
    <n v="38.92"/>
    <n v="38.56"/>
    <d v="2024-05-06T00:00:00"/>
    <n v="0.35999999999999943"/>
    <n v="2"/>
    <s v="OK"/>
    <s v="SRIKANT"/>
    <x v="3"/>
    <m/>
  </r>
  <r>
    <n v="73"/>
    <s v="45418OD34T11452"/>
    <x v="33"/>
    <x v="520"/>
    <n v="312214"/>
    <n v="4867"/>
    <x v="0"/>
    <n v="55.46"/>
    <n v="16.96"/>
    <n v="38.5"/>
    <n v="38.08"/>
    <d v="2024-05-06T00:00:00"/>
    <n v="0.42000000000000171"/>
    <n v="2"/>
    <s v="OK"/>
    <s v="SRIKANT"/>
    <x v="0"/>
    <m/>
  </r>
  <r>
    <n v="74"/>
    <s v="45418OD34S11452"/>
    <x v="33"/>
    <x v="521"/>
    <n v="312214"/>
    <n v="4863"/>
    <x v="5"/>
    <n v="52.26"/>
    <n v="16.920000000000002"/>
    <n v="35.339999999999996"/>
    <n v="34.92"/>
    <d v="2024-05-06T00:00:00"/>
    <n v="0.4199999999999946"/>
    <n v="2"/>
    <s v="OK"/>
    <s v="SRIKANT"/>
    <x v="5"/>
    <m/>
  </r>
  <r>
    <n v="75"/>
    <s v="45418OD04V13452"/>
    <x v="33"/>
    <x v="522"/>
    <n v="312214"/>
    <n v="4871"/>
    <x v="2"/>
    <n v="54.04"/>
    <n v="16.84"/>
    <n v="37.200000000000003"/>
    <n v="37.020000000000003"/>
    <d v="2024-05-06T00:00:00"/>
    <n v="0.17999999999999972"/>
    <n v="2"/>
    <s v="OK"/>
    <s v="SRIKANT"/>
    <x v="2"/>
    <m/>
  </r>
  <r>
    <n v="76"/>
    <s v="45418OD34U13452"/>
    <x v="33"/>
    <x v="523"/>
    <n v="312214"/>
    <n v="4876"/>
    <x v="4"/>
    <n v="53.64"/>
    <n v="17.02"/>
    <n v="36.620000000000005"/>
    <n v="36.24"/>
    <d v="2024-05-06T00:00:00"/>
    <n v="0.38000000000000256"/>
    <n v="2"/>
    <s v="OK"/>
    <s v="SRIKANT"/>
    <x v="4"/>
    <m/>
  </r>
  <r>
    <n v="77"/>
    <s v="45418OD34R11452"/>
    <x v="33"/>
    <x v="524"/>
    <n v="312214"/>
    <n v="4895"/>
    <x v="7"/>
    <n v="54.42"/>
    <n v="16.78"/>
    <n v="37.64"/>
    <n v="37.26"/>
    <d v="2024-05-06T00:00:00"/>
    <n v="0.38000000000000256"/>
    <n v="2"/>
    <s v="OK"/>
    <s v="SRIKANT"/>
    <x v="7"/>
    <m/>
  </r>
  <r>
    <n v="78"/>
    <s v="45418OD34R13452"/>
    <x v="33"/>
    <x v="525"/>
    <n v="312214"/>
    <n v="4917"/>
    <x v="8"/>
    <n v="55.16"/>
    <n v="16.920000000000002"/>
    <n v="38.239999999999995"/>
    <n v="37.82"/>
    <d v="2024-05-06T00:00:00"/>
    <n v="0.4199999999999946"/>
    <n v="2"/>
    <s v="OK"/>
    <s v="SRIKANT"/>
    <x v="8"/>
    <m/>
  </r>
  <r>
    <n v="79"/>
    <s v="45419OD04T11451"/>
    <x v="34"/>
    <x v="526"/>
    <n v="312214"/>
    <n v="4962"/>
    <x v="6"/>
    <n v="55.44"/>
    <n v="17.04"/>
    <n v="38.4"/>
    <n v="37.94"/>
    <d v="2024-05-07T00:00:00"/>
    <n v="0.46000000000000085"/>
    <n v="1"/>
    <s v="OK"/>
    <s v="SRIKANT"/>
    <x v="6"/>
    <m/>
  </r>
  <r>
    <n v="80"/>
    <s v="45419OD34U13451"/>
    <x v="34"/>
    <x v="527"/>
    <n v="312214"/>
    <n v="4964"/>
    <x v="4"/>
    <n v="52.48"/>
    <n v="17"/>
    <n v="35.479999999999997"/>
    <n v="35.14"/>
    <d v="2024-05-07T00:00:00"/>
    <n v="0.33999999999999631"/>
    <n v="1"/>
    <s v="OK"/>
    <s v="SRIKANT"/>
    <x v="4"/>
    <m/>
  </r>
  <r>
    <n v="81"/>
    <s v="45419OD34U11451"/>
    <x v="34"/>
    <x v="528"/>
    <n v="312214"/>
    <n v="4965"/>
    <x v="1"/>
    <n v="53.52"/>
    <n v="16.72"/>
    <n v="36.800000000000004"/>
    <n v="36.479999999999997"/>
    <d v="2024-05-07T00:00:00"/>
    <n v="0.32000000000000739"/>
    <n v="1"/>
    <s v="OK"/>
    <s v="SRIKANT"/>
    <x v="1"/>
    <m/>
  </r>
  <r>
    <n v="82"/>
    <s v="45419OD34T11451"/>
    <x v="34"/>
    <x v="529"/>
    <n v="312214"/>
    <n v="4966"/>
    <x v="0"/>
    <n v="53.94"/>
    <n v="16.940000000000001"/>
    <n v="37"/>
    <n v="36.700000000000003"/>
    <d v="2024-05-07T00:00:00"/>
    <n v="0.29999999999999716"/>
    <n v="1"/>
    <s v="OK"/>
    <s v="SRIKANT"/>
    <x v="0"/>
    <m/>
  </r>
  <r>
    <n v="83"/>
    <s v="45419OD34S11451"/>
    <x v="34"/>
    <x v="530"/>
    <n v="312214"/>
    <n v="4967"/>
    <x v="5"/>
    <n v="54.5"/>
    <n v="16.920000000000002"/>
    <n v="37.58"/>
    <n v="37.26"/>
    <d v="2024-05-07T00:00:00"/>
    <n v="0.32000000000000028"/>
    <n v="1"/>
    <s v="OK"/>
    <s v="SRIKANT"/>
    <x v="5"/>
    <m/>
  </r>
  <r>
    <n v="84"/>
    <s v="45419OD04V11451"/>
    <x v="34"/>
    <x v="531"/>
    <n v="312214"/>
    <n v="4972"/>
    <x v="3"/>
    <n v="55.06"/>
    <n v="17.78"/>
    <n v="37.28"/>
    <n v="36.9"/>
    <d v="2024-05-07T00:00:00"/>
    <n v="0.38000000000000256"/>
    <n v="1"/>
    <s v="OK"/>
    <s v="SRIKANT"/>
    <x v="3"/>
    <m/>
  </r>
  <r>
    <n v="85"/>
    <s v="45419OD04V13451"/>
    <x v="34"/>
    <x v="532"/>
    <n v="312214"/>
    <n v="4974"/>
    <x v="2"/>
    <n v="53.88"/>
    <n v="16.82"/>
    <n v="37.06"/>
    <n v="36.700000000000003"/>
    <d v="2024-05-07T00:00:00"/>
    <n v="0.35999999999999943"/>
    <n v="1"/>
    <s v="OK"/>
    <s v="SRIKANT"/>
    <x v="2"/>
    <m/>
  </r>
  <r>
    <n v="86"/>
    <s v="45419OD34R11451"/>
    <x v="34"/>
    <x v="533"/>
    <n v="312214"/>
    <n v="4976"/>
    <x v="7"/>
    <n v="55.04"/>
    <n v="16.78"/>
    <n v="38.26"/>
    <n v="37.86"/>
    <d v="2024-05-07T00:00:00"/>
    <n v="0.39999999999999858"/>
    <n v="1"/>
    <s v="OK"/>
    <s v="SRIKANT"/>
    <x v="7"/>
    <m/>
  </r>
  <r>
    <n v="87"/>
    <s v="45419OD34R13451"/>
    <x v="34"/>
    <x v="534"/>
    <n v="312214"/>
    <n v="4979"/>
    <x v="8"/>
    <n v="54.24"/>
    <n v="16.899999999999999"/>
    <n v="37.340000000000003"/>
    <n v="37.04"/>
    <d v="2024-05-07T00:00:00"/>
    <n v="0.30000000000000426"/>
    <n v="1"/>
    <s v="OK"/>
    <s v="SRIKANT"/>
    <x v="8"/>
    <m/>
  </r>
  <r>
    <n v="88"/>
    <s v="45419OD34U11452"/>
    <x v="34"/>
    <x v="535"/>
    <n v="312214"/>
    <n v="5021"/>
    <x v="1"/>
    <n v="53.34"/>
    <n v="16.7"/>
    <n v="36.64"/>
    <n v="36.36"/>
    <d v="2024-05-07T00:00:00"/>
    <n v="0.28000000000000114"/>
    <n v="2"/>
    <s v="OK"/>
    <s v="SRIKANT"/>
    <x v="1"/>
    <m/>
  </r>
  <r>
    <n v="89"/>
    <s v="45419OD04T11452"/>
    <x v="34"/>
    <x v="536"/>
    <n v="312214"/>
    <n v="5022"/>
    <x v="6"/>
    <n v="56.4"/>
    <n v="17.059999999999999"/>
    <n v="39.340000000000003"/>
    <n v="39.06"/>
    <d v="2024-05-07T00:00:00"/>
    <n v="0.28000000000000114"/>
    <n v="2"/>
    <s v="OK"/>
    <s v="SRIKANT"/>
    <x v="6"/>
    <m/>
  </r>
  <r>
    <n v="90"/>
    <s v="45419OD34U13452"/>
    <x v="34"/>
    <x v="537"/>
    <n v="312214"/>
    <n v="5023"/>
    <x v="4"/>
    <n v="54.76"/>
    <n v="17"/>
    <n v="37.76"/>
    <n v="37.44"/>
    <d v="2024-05-07T00:00:00"/>
    <n v="0.32000000000000028"/>
    <n v="2"/>
    <s v="OK"/>
    <s v="SRIKANT"/>
    <x v="4"/>
    <m/>
  </r>
  <r>
    <n v="91"/>
    <s v="45419OD34T11452"/>
    <x v="34"/>
    <x v="538"/>
    <n v="312214"/>
    <n v="5033"/>
    <x v="0"/>
    <n v="54.82"/>
    <n v="16.899999999999999"/>
    <n v="37.92"/>
    <n v="37.54"/>
    <d v="2024-05-07T00:00:00"/>
    <n v="0.38000000000000256"/>
    <n v="2"/>
    <s v="OK"/>
    <s v="SRIKANT"/>
    <x v="0"/>
    <m/>
  </r>
  <r>
    <n v="92"/>
    <s v="45419OD34S11452"/>
    <x v="34"/>
    <x v="539"/>
    <n v="312214"/>
    <n v="5036"/>
    <x v="5"/>
    <n v="54.9"/>
    <n v="16.8"/>
    <n v="38.099999999999994"/>
    <n v="37.659999999999997"/>
    <d v="2024-05-07T00:00:00"/>
    <n v="0.43999999999999773"/>
    <n v="2"/>
    <s v="OK"/>
    <s v="SRIKANT"/>
    <x v="5"/>
    <m/>
  </r>
  <r>
    <n v="93"/>
    <s v="45419OD04V13452"/>
    <x v="34"/>
    <x v="540"/>
    <n v="312214"/>
    <n v="5038"/>
    <x v="2"/>
    <n v="55.86"/>
    <n v="16.82"/>
    <n v="39.04"/>
    <n v="38.64"/>
    <d v="2024-05-07T00:00:00"/>
    <n v="0.39999999999999858"/>
    <n v="2"/>
    <s v="OK"/>
    <s v="SRIKANT"/>
    <x v="2"/>
    <m/>
  </r>
  <r>
    <n v="94"/>
    <s v="45419OD04V11452"/>
    <x v="34"/>
    <x v="541"/>
    <n v="312214"/>
    <n v="5042"/>
    <x v="3"/>
    <n v="54.68"/>
    <n v="16.760000000000002"/>
    <n v="37.92"/>
    <n v="37.479999999999997"/>
    <d v="2024-05-07T00:00:00"/>
    <n v="0.44000000000000483"/>
    <n v="2"/>
    <s v="OK"/>
    <s v="SRIKANT"/>
    <x v="3"/>
    <m/>
  </r>
  <r>
    <n v="95"/>
    <s v="45419OD34R11452"/>
    <x v="34"/>
    <x v="542"/>
    <n v="312214"/>
    <n v="5043"/>
    <x v="7"/>
    <n v="55.16"/>
    <n v="16.739999999999998"/>
    <n v="38.42"/>
    <n v="37.92"/>
    <d v="2024-05-07T00:00:00"/>
    <n v="0.5"/>
    <n v="2"/>
    <s v="OK"/>
    <s v="SRIKANT"/>
    <x v="7"/>
    <m/>
  </r>
  <r>
    <n v="96"/>
    <s v="45419OD34R13452"/>
    <x v="34"/>
    <x v="543"/>
    <n v="312214"/>
    <n v="5045"/>
    <x v="8"/>
    <n v="53.44"/>
    <n v="16.88"/>
    <n v="36.56"/>
    <n v="36.1"/>
    <d v="2024-05-07T00:00:00"/>
    <n v="0.46000000000000085"/>
    <n v="2"/>
    <s v="OK"/>
    <s v="SRIKANT"/>
    <x v="8"/>
    <m/>
  </r>
  <r>
    <n v="97"/>
    <s v="45420OD34U13451"/>
    <x v="35"/>
    <x v="544"/>
    <n v="312214"/>
    <n v="5104"/>
    <x v="4"/>
    <n v="53.58"/>
    <n v="16.96"/>
    <n v="36.619999999999997"/>
    <n v="36.18"/>
    <d v="2024-05-08T00:00:00"/>
    <n v="0.43999999999999773"/>
    <n v="1"/>
    <s v="OK"/>
    <s v="SRIKANT"/>
    <x v="4"/>
    <m/>
  </r>
  <r>
    <n v="98"/>
    <s v="45420OD04V11451"/>
    <x v="35"/>
    <x v="545"/>
    <n v="312214"/>
    <n v="5108"/>
    <x v="3"/>
    <n v="54.66"/>
    <n v="16.760000000000002"/>
    <n v="37.899999999999991"/>
    <n v="37.520000000000003"/>
    <d v="2024-05-08T00:00:00"/>
    <n v="0.37999999999998835"/>
    <n v="1"/>
    <s v="OK"/>
    <s v="SRIKANT"/>
    <x v="3"/>
    <m/>
  </r>
  <r>
    <n v="99"/>
    <s v="45420OD34T11451"/>
    <x v="35"/>
    <x v="546"/>
    <n v="312214"/>
    <n v="5106"/>
    <x v="0"/>
    <n v="54.02"/>
    <n v="16.899999999999999"/>
    <n v="37.120000000000005"/>
    <n v="36.76"/>
    <d v="2024-05-08T00:00:00"/>
    <n v="0.36000000000000654"/>
    <n v="1"/>
    <s v="OK"/>
    <s v="SRIKANT"/>
    <x v="0"/>
    <m/>
  </r>
  <r>
    <n v="100"/>
    <s v="45420OD34U11451"/>
    <x v="35"/>
    <x v="547"/>
    <n v="312214"/>
    <n v="5107"/>
    <x v="1"/>
    <n v="56.44"/>
    <n v="16.68"/>
    <n v="39.76"/>
    <n v="39.26"/>
    <d v="2024-05-08T00:00:00"/>
    <n v="0.5"/>
    <n v="1"/>
    <s v="OK"/>
    <s v="SRIKANT"/>
    <x v="1"/>
    <m/>
  </r>
  <r>
    <n v="101"/>
    <s v="45420OD34S11451"/>
    <x v="35"/>
    <x v="548"/>
    <n v="312214"/>
    <n v="5110"/>
    <x v="5"/>
    <n v="55.22"/>
    <n v="16.8"/>
    <n v="38.42"/>
    <n v="38.04"/>
    <d v="2024-05-08T00:00:00"/>
    <n v="0.38000000000000256"/>
    <n v="1"/>
    <s v="OK"/>
    <s v="SRIKANT"/>
    <x v="5"/>
    <m/>
  </r>
  <r>
    <n v="102"/>
    <s v="45420OD04T11451"/>
    <x v="35"/>
    <x v="549"/>
    <n v="312214"/>
    <n v="5109"/>
    <x v="6"/>
    <n v="56.18"/>
    <n v="16.96"/>
    <n v="39.22"/>
    <n v="38.86"/>
    <d v="2024-05-08T00:00:00"/>
    <n v="0.35999999999999943"/>
    <n v="1"/>
    <s v="OK"/>
    <s v="SRIKANT"/>
    <x v="6"/>
    <m/>
  </r>
  <r>
    <n v="103"/>
    <s v="45420OD04V13451"/>
    <x v="35"/>
    <x v="550"/>
    <n v="312214"/>
    <n v="5119"/>
    <x v="2"/>
    <n v="54.72"/>
    <n v="16.78"/>
    <n v="37.94"/>
    <n v="37.56"/>
    <d v="2024-05-08T00:00:00"/>
    <n v="0.37999999999999545"/>
    <n v="1"/>
    <s v="OK"/>
    <s v="SRIKANT"/>
    <x v="2"/>
    <m/>
  </r>
  <r>
    <n v="104"/>
    <s v="45420OD34R11451"/>
    <x v="35"/>
    <x v="551"/>
    <n v="312214"/>
    <n v="5124"/>
    <x v="7"/>
    <n v="55.82"/>
    <n v="16.739999999999998"/>
    <n v="39.08"/>
    <n v="38.64"/>
    <d v="2024-05-08T00:00:00"/>
    <n v="0.43999999999999773"/>
    <n v="1"/>
    <s v="OK"/>
    <s v="SRIKANT"/>
    <x v="7"/>
    <m/>
  </r>
  <r>
    <n v="105"/>
    <s v="45420OD34R13451"/>
    <x v="35"/>
    <x v="552"/>
    <n v="312214"/>
    <n v="5139"/>
    <x v="8"/>
    <n v="56.16"/>
    <n v="16.88"/>
    <n v="39.28"/>
    <n v="38.82"/>
    <d v="2024-05-08T00:00:00"/>
    <n v="0.46000000000000085"/>
    <n v="1"/>
    <s v="OK"/>
    <s v="SRIKANT"/>
    <x v="8"/>
    <m/>
  </r>
  <r>
    <n v="106"/>
    <s v="45420OD34U13452"/>
    <x v="35"/>
    <x v="553"/>
    <n v="312214"/>
    <n v="5171"/>
    <x v="4"/>
    <n v="54.82"/>
    <n v="16.98"/>
    <n v="37.840000000000003"/>
    <n v="37.26"/>
    <d v="2024-05-08T00:00:00"/>
    <n v="0.5800000000000054"/>
    <n v="2"/>
    <s v="OK"/>
    <s v="SRIKANT"/>
    <x v="4"/>
    <m/>
  </r>
  <r>
    <n v="107"/>
    <s v="45420OD04V13452"/>
    <x v="35"/>
    <x v="554"/>
    <n v="312214"/>
    <n v="5182"/>
    <x v="2"/>
    <n v="56.68"/>
    <n v="16.86"/>
    <n v="39.82"/>
    <n v="39.479999999999997"/>
    <d v="2024-05-08T00:00:00"/>
    <n v="0.34000000000000341"/>
    <n v="2"/>
    <s v="OK"/>
    <s v="SRIKANT"/>
    <x v="2"/>
    <m/>
  </r>
  <r>
    <n v="108"/>
    <s v="45420OD34T11452"/>
    <x v="35"/>
    <x v="555"/>
    <n v="312214"/>
    <n v="5174"/>
    <x v="0"/>
    <n v="54.92"/>
    <n v="16.86"/>
    <n v="38.06"/>
    <n v="37.64"/>
    <d v="2024-05-08T00:00:00"/>
    <n v="0.42000000000000171"/>
    <n v="2"/>
    <s v="OK"/>
    <s v="SRIKANT"/>
    <x v="0"/>
    <m/>
  </r>
  <r>
    <n v="109"/>
    <s v="45420OD34U11452"/>
    <x v="35"/>
    <x v="556"/>
    <n v="312214"/>
    <n v="5177"/>
    <x v="1"/>
    <n v="56.54"/>
    <n v="16.7"/>
    <n v="39.840000000000003"/>
    <n v="39.46"/>
    <d v="2024-05-08T00:00:00"/>
    <n v="0.38000000000000256"/>
    <n v="2"/>
    <s v="OK"/>
    <s v="SRIKANT"/>
    <x v="1"/>
    <n v="347"/>
  </r>
  <r>
    <n v="110"/>
    <s v="45420OD04V11452"/>
    <x v="35"/>
    <x v="557"/>
    <n v="312214"/>
    <n v="5181"/>
    <x v="3"/>
    <n v="52.72"/>
    <n v="16.739999999999998"/>
    <n v="35.980000000000004"/>
    <n v="35.54"/>
    <d v="2024-05-08T00:00:00"/>
    <n v="0.44000000000000483"/>
    <n v="2"/>
    <s v="OK"/>
    <s v="SRIKANT"/>
    <x v="3"/>
    <m/>
  </r>
  <r>
    <n v="111"/>
    <s v="45420OD04T11452"/>
    <x v="35"/>
    <x v="558"/>
    <n v="312214"/>
    <n v="5183"/>
    <x v="6"/>
    <n v="52.96"/>
    <n v="16.899999999999999"/>
    <n v="36.06"/>
    <n v="35.6"/>
    <d v="2024-05-08T00:00:00"/>
    <n v="0.46000000000000085"/>
    <n v="2"/>
    <s v="OK"/>
    <s v="SRIKANT"/>
    <x v="6"/>
    <m/>
  </r>
  <r>
    <n v="112"/>
    <s v="45420OD34R11452"/>
    <x v="35"/>
    <x v="559"/>
    <n v="312214"/>
    <n v="5185"/>
    <x v="7"/>
    <n v="57.82"/>
    <n v="16.68"/>
    <n v="41.14"/>
    <n v="40.619999999999997"/>
    <d v="2024-05-08T00:00:00"/>
    <n v="0.52000000000000313"/>
    <n v="2"/>
    <s v="OK"/>
    <s v="SRIKANT"/>
    <x v="7"/>
    <m/>
  </r>
  <r>
    <n v="113"/>
    <s v="45420OD34S11452"/>
    <x v="35"/>
    <x v="560"/>
    <n v="312214"/>
    <n v="5193"/>
    <x v="5"/>
    <n v="57.02"/>
    <n v="16.72"/>
    <n v="40.300000000000004"/>
    <n v="40.299999999999997"/>
    <d v="2024-05-08T00:00:00"/>
    <n v="0"/>
    <n v="2"/>
    <s v="OK"/>
    <s v="SRIKANT"/>
    <x v="5"/>
    <m/>
  </r>
  <r>
    <n v="114"/>
    <s v="45420OD34R13452"/>
    <x v="35"/>
    <x v="561"/>
    <n v="312214"/>
    <n v="5209"/>
    <x v="8"/>
    <n v="54.64"/>
    <n v="16.98"/>
    <n v="37.659999999999997"/>
    <n v="37.36"/>
    <d v="2024-05-08T00:00:00"/>
    <n v="0.29999999999999716"/>
    <n v="2"/>
    <s v="OK"/>
    <s v="SRIKANT"/>
    <x v="8"/>
    <m/>
  </r>
  <r>
    <n v="115"/>
    <s v="45421OD34U13451"/>
    <x v="36"/>
    <x v="562"/>
    <n v="312214"/>
    <n v="5253"/>
    <x v="4"/>
    <n v="53.9"/>
    <n v="16.98"/>
    <n v="36.92"/>
    <n v="36.5"/>
    <d v="2024-05-09T00:00:00"/>
    <n v="0.42000000000000171"/>
    <n v="1"/>
    <s v="OK"/>
    <s v="SRIKANT"/>
    <x v="4"/>
    <m/>
  </r>
  <r>
    <n v="116"/>
    <s v="45421OD34U11451"/>
    <x v="36"/>
    <x v="563"/>
    <n v="312214"/>
    <n v="5256"/>
    <x v="1"/>
    <n v="54.46"/>
    <n v="16.96"/>
    <n v="37.5"/>
    <n v="37.1"/>
    <d v="2024-05-09T00:00:00"/>
    <n v="0.39999999999999858"/>
    <n v="1"/>
    <s v="OK"/>
    <s v="SRIKANT"/>
    <x v="1"/>
    <m/>
  </r>
  <r>
    <n v="117"/>
    <s v="45421OD04T11451"/>
    <x v="36"/>
    <x v="564"/>
    <n v="312214"/>
    <n v="5257"/>
    <x v="6"/>
    <n v="56.26"/>
    <n v="16.920000000000002"/>
    <n v="39.339999999999996"/>
    <n v="38.96"/>
    <d v="2024-05-09T00:00:00"/>
    <n v="0.37999999999999545"/>
    <n v="1"/>
    <s v="OK"/>
    <s v="SRIKANT"/>
    <x v="6"/>
    <n v="320"/>
  </r>
  <r>
    <n v="118"/>
    <s v="45421OD04V13451"/>
    <x v="36"/>
    <x v="565"/>
    <n v="312214"/>
    <n v="5260"/>
    <x v="2"/>
    <n v="55.94"/>
    <n v="16.739999999999998"/>
    <n v="39.200000000000003"/>
    <n v="38.86"/>
    <d v="2024-05-09T00:00:00"/>
    <n v="0.34000000000000341"/>
    <n v="1"/>
    <s v="OK"/>
    <s v="SRIKANT"/>
    <x v="2"/>
    <m/>
  </r>
  <r>
    <n v="119"/>
    <s v="45421OD04V11451"/>
    <x v="36"/>
    <x v="566"/>
    <n v="312214"/>
    <n v="5267"/>
    <x v="3"/>
    <n v="53.06"/>
    <n v="16.739999999999998"/>
    <n v="36.320000000000007"/>
    <n v="35.9"/>
    <d v="2024-05-09T00:00:00"/>
    <n v="0.42000000000000881"/>
    <n v="1"/>
    <s v="OK"/>
    <s v="SRIKANT"/>
    <x v="3"/>
    <m/>
  </r>
  <r>
    <n v="120"/>
    <s v="45421OD34R13451"/>
    <x v="36"/>
    <x v="567"/>
    <n v="312214"/>
    <n v="5287"/>
    <x v="8"/>
    <n v="53.88"/>
    <n v="16.88"/>
    <n v="37"/>
    <n v="36.6"/>
    <d v="2024-05-09T00:00:00"/>
    <n v="0.39999999999999858"/>
    <n v="1"/>
    <s v="OK"/>
    <s v="SRIKANT"/>
    <x v="8"/>
    <m/>
  </r>
  <r>
    <n v="121"/>
    <s v="45421OD34S11451"/>
    <x v="36"/>
    <x v="568"/>
    <n v="312214"/>
    <n v="5285"/>
    <x v="5"/>
    <n v="54.2"/>
    <n v="16.760000000000002"/>
    <n v="37.44"/>
    <n v="37.04"/>
    <d v="2024-05-09T00:00:00"/>
    <n v="0.39999999999999858"/>
    <n v="1"/>
    <s v="OK"/>
    <s v="SRIKANT"/>
    <x v="5"/>
    <m/>
  </r>
  <r>
    <n v="122"/>
    <s v="45421OD34R11451"/>
    <x v="36"/>
    <x v="569"/>
    <n v="312214"/>
    <n v="5301"/>
    <x v="7"/>
    <n v="53"/>
    <n v="16.7"/>
    <n v="36.299999999999997"/>
    <n v="36.020000000000003"/>
    <d v="2024-05-09T00:00:00"/>
    <n v="0.27999999999999403"/>
    <n v="1"/>
    <s v="OK"/>
    <s v="SRIKANT"/>
    <x v="7"/>
    <m/>
  </r>
  <r>
    <n v="123"/>
    <s v="45421OD04V13452"/>
    <x v="36"/>
    <x v="570"/>
    <n v="312214"/>
    <n v="5340"/>
    <x v="2"/>
    <n v="53.82"/>
    <n v="16.78"/>
    <n v="37.04"/>
    <n v="36.74"/>
    <d v="2024-05-09T00:00:00"/>
    <n v="0.29999999999999716"/>
    <n v="2"/>
    <s v="OK"/>
    <s v="SRIKANT"/>
    <x v="2"/>
    <m/>
  </r>
  <r>
    <n v="124"/>
    <s v="45421OD34U11452"/>
    <x v="36"/>
    <x v="571"/>
    <n v="312214"/>
    <n v="5349"/>
    <x v="1"/>
    <n v="55.26"/>
    <n v="16.940000000000001"/>
    <n v="38.319999999999993"/>
    <n v="38"/>
    <d v="2024-05-09T00:00:00"/>
    <n v="0.31999999999999318"/>
    <n v="2"/>
    <s v="OK"/>
    <s v="SRIKANT"/>
    <x v="1"/>
    <m/>
  </r>
  <r>
    <n v="125"/>
    <s v="45421OD34U13452"/>
    <x v="36"/>
    <x v="572"/>
    <n v="312214"/>
    <n v="5348"/>
    <x v="4"/>
    <n v="53.64"/>
    <n v="16.96"/>
    <n v="36.68"/>
    <n v="36.26"/>
    <d v="2024-05-09T00:00:00"/>
    <n v="0.42000000000000171"/>
    <n v="2"/>
    <s v="OK"/>
    <s v="SRIKANT"/>
    <x v="4"/>
    <m/>
  </r>
  <r>
    <n v="126"/>
    <s v="45421OD04T11452"/>
    <x v="36"/>
    <x v="573"/>
    <n v="312214"/>
    <n v="5361"/>
    <x v="6"/>
    <n v="53.82"/>
    <n v="17.2"/>
    <n v="36.620000000000005"/>
    <n v="36.159999999999997"/>
    <d v="2024-05-09T00:00:00"/>
    <n v="0.46000000000000796"/>
    <n v="2"/>
    <s v="OK"/>
    <s v="SRIKANT"/>
    <x v="13"/>
    <m/>
  </r>
  <r>
    <n v="127"/>
    <s v="45424OD34U13451"/>
    <x v="37"/>
    <x v="574"/>
    <n v="312214"/>
    <n v="5589"/>
    <x v="4"/>
    <n v="54.08"/>
    <n v="17.059999999999999"/>
    <n v="37.019999999999996"/>
    <n v="36.479999999999997"/>
    <d v="2024-05-12T00:00:00"/>
    <n v="0.53999999999999915"/>
    <n v="1"/>
    <s v="OK"/>
    <s v="SRIKANT"/>
    <x v="4"/>
    <m/>
  </r>
  <r>
    <n v="128"/>
    <s v="45424OD04T11451"/>
    <x v="37"/>
    <x v="575"/>
    <n v="312214"/>
    <n v="5590"/>
    <x v="6"/>
    <n v="53.12"/>
    <n v="17.100000000000001"/>
    <n v="36.019999999999996"/>
    <n v="35.42"/>
    <d v="2024-05-12T00:00:00"/>
    <n v="0.59999999999999432"/>
    <n v="1"/>
    <s v="OK"/>
    <s v="SRIKANT"/>
    <x v="13"/>
    <m/>
  </r>
  <r>
    <n v="129"/>
    <s v="45424OD34U11451"/>
    <x v="37"/>
    <x v="576"/>
    <n v="312214"/>
    <n v="5593"/>
    <x v="1"/>
    <n v="53.9"/>
    <n v="17"/>
    <n v="36.9"/>
    <n v="36.44"/>
    <d v="2024-05-12T00:00:00"/>
    <n v="0.46000000000000085"/>
    <n v="1"/>
    <s v="OK"/>
    <s v="SRIKANT"/>
    <x v="1"/>
    <m/>
  </r>
  <r>
    <n v="130"/>
    <s v="45424OD04V13451"/>
    <x v="37"/>
    <x v="577"/>
    <n v="312214"/>
    <n v="5594"/>
    <x v="2"/>
    <n v="52.94"/>
    <n v="16.68"/>
    <n v="36.26"/>
    <n v="35.799999999999997"/>
    <d v="2024-05-12T00:00:00"/>
    <n v="0.46000000000000085"/>
    <n v="1"/>
    <s v="OK"/>
    <s v="SRIKANT"/>
    <x v="12"/>
    <m/>
  </r>
  <r>
    <n v="131"/>
    <s v="45424OD34S11451"/>
    <x v="37"/>
    <x v="578"/>
    <n v="312214"/>
    <n v="5597"/>
    <x v="5"/>
    <n v="50.84"/>
    <n v="16.739999999999998"/>
    <n v="34.100000000000009"/>
    <n v="33.659999999999997"/>
    <d v="2024-05-12T00:00:00"/>
    <n v="0.44000000000001194"/>
    <n v="1"/>
    <s v="OK"/>
    <s v="SRIKANT"/>
    <x v="8"/>
    <m/>
  </r>
  <r>
    <n v="132"/>
    <s v="45424OD04V11451"/>
    <x v="37"/>
    <x v="579"/>
    <n v="312214"/>
    <n v="5600"/>
    <x v="3"/>
    <n v="54.2"/>
    <n v="16.68"/>
    <n v="37.520000000000003"/>
    <n v="37.1"/>
    <d v="2024-05-12T00:00:00"/>
    <n v="0.42000000000000171"/>
    <n v="1"/>
    <s v="OK"/>
    <s v="SRIKANT"/>
    <x v="10"/>
    <m/>
  </r>
  <r>
    <n v="133"/>
    <s v="45424OD34T11451"/>
    <x v="37"/>
    <x v="580"/>
    <n v="312214"/>
    <n v="5599"/>
    <x v="0"/>
    <n v="54.94"/>
    <n v="16.84"/>
    <n v="38.099999999999994"/>
    <n v="37.74"/>
    <d v="2024-05-12T00:00:00"/>
    <n v="0.35999999999999233"/>
    <n v="1"/>
    <s v="OK"/>
    <s v="SRIKANT"/>
    <x v="0"/>
    <m/>
  </r>
  <r>
    <n v="134"/>
    <s v="45424OD34R13451"/>
    <x v="37"/>
    <x v="581"/>
    <n v="312214"/>
    <n v="5607"/>
    <x v="8"/>
    <n v="50.66"/>
    <n v="16.88"/>
    <n v="33.78"/>
    <n v="33.380000000000003"/>
    <d v="2024-05-12T00:00:00"/>
    <n v="0.39999999999999858"/>
    <n v="1"/>
    <s v="OK"/>
    <s v="SRIKANT"/>
    <x v="9"/>
    <n v="423"/>
  </r>
  <r>
    <n v="135"/>
    <s v="45424OD34R11451"/>
    <x v="37"/>
    <x v="582"/>
    <n v="312214"/>
    <n v="5647"/>
    <x v="7"/>
    <n v="55.5"/>
    <n v="16.64"/>
    <n v="38.86"/>
    <n v="38.42"/>
    <d v="2024-05-12T00:00:00"/>
    <n v="0.43999999999999773"/>
    <n v="1"/>
    <s v="OK"/>
    <s v="SRIKANT"/>
    <x v="7"/>
    <m/>
  </r>
  <r>
    <n v="136"/>
    <s v="45425OD34U13451"/>
    <x v="38"/>
    <x v="583"/>
    <n v="312214"/>
    <n v="5674"/>
    <x v="4"/>
    <n v="52.88"/>
    <n v="16.98"/>
    <n v="35.900000000000006"/>
    <n v="35.54"/>
    <d v="2024-05-13T00:00:00"/>
    <n v="0.36000000000000654"/>
    <n v="1"/>
    <s v="OK"/>
    <s v="SRIKANT"/>
    <x v="4"/>
    <m/>
  </r>
  <r>
    <n v="137"/>
    <s v="45425OD34T11451"/>
    <x v="38"/>
    <x v="584"/>
    <n v="312214"/>
    <n v="5675"/>
    <x v="0"/>
    <n v="53.3"/>
    <n v="16.82"/>
    <n v="36.479999999999997"/>
    <n v="36.18"/>
    <d v="2024-05-13T00:00:00"/>
    <n v="0.29999999999999716"/>
    <n v="1"/>
    <s v="OK"/>
    <s v="SRIKANT"/>
    <x v="0"/>
    <m/>
  </r>
  <r>
    <n v="138"/>
    <s v="45425OD04V13451"/>
    <x v="38"/>
    <x v="585"/>
    <n v="312214"/>
    <n v="5676"/>
    <x v="2"/>
    <n v="48.92"/>
    <n v="16.68"/>
    <n v="32.24"/>
    <n v="31.92"/>
    <d v="2024-05-13T00:00:00"/>
    <n v="0.32000000000000028"/>
    <n v="1"/>
    <s v="OK"/>
    <s v="SRIKANT"/>
    <x v="2"/>
    <n v="381"/>
  </r>
  <r>
    <n v="139"/>
    <s v="45425OD04T11451"/>
    <x v="38"/>
    <x v="586"/>
    <n v="312214"/>
    <n v="5677"/>
    <x v="6"/>
    <n v="54.08"/>
    <n v="17.079999999999998"/>
    <n v="37"/>
    <n v="36.619999999999997"/>
    <d v="2024-05-13T00:00:00"/>
    <n v="0.38000000000000256"/>
    <n v="1"/>
    <s v="OK"/>
    <s v="SRIKANT"/>
    <x v="13"/>
    <m/>
  </r>
  <r>
    <n v="140"/>
    <s v="45425OD34U11451"/>
    <x v="38"/>
    <x v="587"/>
    <n v="312214"/>
    <n v="5678"/>
    <x v="1"/>
    <n v="54.34"/>
    <n v="16.899999999999999"/>
    <n v="37.440000000000005"/>
    <n v="36.880000000000003"/>
    <d v="2024-05-13T00:00:00"/>
    <n v="0.56000000000000227"/>
    <n v="1"/>
    <s v="OK"/>
    <s v="SRIKANT"/>
    <x v="1"/>
    <m/>
  </r>
  <r>
    <n v="141"/>
    <s v="45425OD34S11451"/>
    <x v="38"/>
    <x v="588"/>
    <n v="312214"/>
    <n v="5683"/>
    <x v="5"/>
    <n v="52.6"/>
    <n v="16.72"/>
    <n v="35.880000000000003"/>
    <n v="35.5"/>
    <d v="2024-05-13T00:00:00"/>
    <n v="0.38000000000000256"/>
    <n v="1"/>
    <s v="OK"/>
    <s v="SRIKANT"/>
    <x v="12"/>
    <m/>
  </r>
  <r>
    <n v="142"/>
    <s v="45425OD04V11451"/>
    <x v="38"/>
    <x v="589"/>
    <n v="312214"/>
    <n v="5689"/>
    <x v="3"/>
    <n v="52.8"/>
    <n v="16.72"/>
    <n v="36.08"/>
    <n v="35.520000000000003"/>
    <d v="2024-05-13T00:00:00"/>
    <n v="0.55999999999999517"/>
    <n v="1"/>
    <s v="OK"/>
    <s v="SRIKANT"/>
    <x v="3"/>
    <m/>
  </r>
  <r>
    <n v="143"/>
    <s v="45425OD34R13451"/>
    <x v="38"/>
    <x v="590"/>
    <n v="312214"/>
    <n v="5703"/>
    <x v="8"/>
    <n v="55.84"/>
    <n v="17.14"/>
    <n v="38.700000000000003"/>
    <n v="38.24"/>
    <d v="2024-05-13T00:00:00"/>
    <n v="0.46000000000000085"/>
    <n v="1"/>
    <s v="OK"/>
    <s v="SRIKANT"/>
    <x v="9"/>
    <m/>
  </r>
  <r>
    <n v="144"/>
    <s v="45425OD34R11451"/>
    <x v="38"/>
    <x v="591"/>
    <n v="312214"/>
    <n v="5727"/>
    <x v="7"/>
    <n v="53.84"/>
    <n v="16.600000000000001"/>
    <n v="37.24"/>
    <n v="36.78"/>
    <d v="2024-05-13T00:00:00"/>
    <n v="0.46000000000000085"/>
    <n v="1"/>
    <s v="OK"/>
    <s v="SRIKANT"/>
    <x v="7"/>
    <m/>
  </r>
  <r>
    <n v="145"/>
    <s v="45425OD34U13452"/>
    <x v="38"/>
    <x v="592"/>
    <n v="312214"/>
    <n v="5786"/>
    <x v="4"/>
    <n v="52.9"/>
    <n v="16.96"/>
    <n v="35.94"/>
    <n v="35.340000000000003"/>
    <d v="2024-05-13T00:00:00"/>
    <n v="0.59999999999999432"/>
    <n v="2"/>
    <s v="OK"/>
    <s v="SRIKANT"/>
    <x v="4"/>
    <m/>
  </r>
  <r>
    <n v="146"/>
    <s v="45425OD34S11452"/>
    <x v="38"/>
    <x v="593"/>
    <n v="312214"/>
    <n v="5793"/>
    <x v="5"/>
    <n v="56.7"/>
    <n v="16.7"/>
    <n v="40"/>
    <n v="39.4"/>
    <d v="2024-05-13T00:00:00"/>
    <n v="0.60000000000000142"/>
    <n v="2"/>
    <s v="OK"/>
    <s v="SRIKANT"/>
    <x v="12"/>
    <m/>
  </r>
  <r>
    <n v="147"/>
    <s v="45425OD04V13452"/>
    <x v="38"/>
    <x v="594"/>
    <n v="312214"/>
    <n v="5796"/>
    <x v="2"/>
    <n v="53.56"/>
    <n v="16.96"/>
    <n v="36.6"/>
    <n v="36.28"/>
    <d v="2024-05-13T00:00:00"/>
    <n v="0.32000000000000028"/>
    <n v="2"/>
    <s v="OK"/>
    <s v="SRIKANT"/>
    <x v="2"/>
    <m/>
  </r>
  <r>
    <n v="148"/>
    <s v="45425OD34U11452"/>
    <x v="38"/>
    <x v="595"/>
    <n v="312214"/>
    <n v="5800"/>
    <x v="1"/>
    <n v="54.54"/>
    <n v="16.88"/>
    <n v="37.659999999999997"/>
    <n v="37.520000000000003"/>
    <d v="2024-05-13T00:00:00"/>
    <n v="0.13999999999999346"/>
    <n v="2"/>
    <s v="OK"/>
    <s v="SRIKANT"/>
    <x v="1"/>
    <m/>
  </r>
  <r>
    <n v="149"/>
    <s v="45425OD04T11452"/>
    <x v="38"/>
    <x v="596"/>
    <n v="312214"/>
    <n v="5798"/>
    <x v="6"/>
    <n v="55.9"/>
    <n v="17.059999999999999"/>
    <n v="38.840000000000003"/>
    <n v="38.64"/>
    <d v="2024-05-14T00:00:00"/>
    <n v="0.20000000000000284"/>
    <n v="2"/>
    <s v="OK"/>
    <s v="SRIKANT"/>
    <x v="13"/>
    <m/>
  </r>
  <r>
    <n v="150"/>
    <s v="45425OD34T11452"/>
    <x v="38"/>
    <x v="597"/>
    <n v="312214"/>
    <n v="5802"/>
    <x v="0"/>
    <n v="52.44"/>
    <n v="16.760000000000002"/>
    <n v="35.679999999999993"/>
    <n v="35.479999999999997"/>
    <d v="2024-05-14T00:00:00"/>
    <n v="0.19999999999999574"/>
    <n v="2"/>
    <s v="OK"/>
    <s v="SRIKANT"/>
    <x v="0"/>
    <m/>
  </r>
  <r>
    <n v="151"/>
    <s v="45425OD04V11452"/>
    <x v="38"/>
    <x v="598"/>
    <n v="312214"/>
    <n v="5807"/>
    <x v="3"/>
    <n v="53.22"/>
    <n v="16.66"/>
    <n v="36.56"/>
    <n v="36.32"/>
    <d v="2024-05-14T00:00:00"/>
    <n v="0.24000000000000199"/>
    <n v="2"/>
    <s v="OK"/>
    <s v="SRIKANT"/>
    <x v="3"/>
    <m/>
  </r>
  <r>
    <n v="152"/>
    <s v="45426OD34U11451"/>
    <x v="39"/>
    <x v="599"/>
    <n v="312214"/>
    <n v="5829"/>
    <x v="1"/>
    <n v="55.58"/>
    <n v="16.84"/>
    <n v="38.739999999999995"/>
    <n v="38.380000000000003"/>
    <d v="2024-05-14T00:00:00"/>
    <n v="0.35999999999999233"/>
    <n v="1"/>
    <s v="OK"/>
    <s v="SRIKANT"/>
    <x v="1"/>
    <m/>
  </r>
  <r>
    <n v="153"/>
    <s v="45426OD34S11451"/>
    <x v="39"/>
    <x v="600"/>
    <n v="312214"/>
    <n v="5831"/>
    <x v="5"/>
    <n v="54.4"/>
    <n v="16.66"/>
    <n v="37.739999999999995"/>
    <n v="37.28"/>
    <d v="2024-05-14T00:00:00"/>
    <n v="0.45999999999999375"/>
    <n v="1"/>
    <s v="OK"/>
    <s v="SRIKANT"/>
    <x v="12"/>
    <m/>
  </r>
  <r>
    <n v="154"/>
    <s v="45426OD34T11451"/>
    <x v="39"/>
    <x v="601"/>
    <n v="312214"/>
    <n v="5834"/>
    <x v="0"/>
    <n v="54.48"/>
    <n v="16.86"/>
    <n v="37.619999999999997"/>
    <n v="37.299999999999997"/>
    <d v="2024-05-14T00:00:00"/>
    <n v="0.32000000000000028"/>
    <n v="1"/>
    <s v="OK"/>
    <s v="SRIKANT"/>
    <x v="0"/>
    <n v="365"/>
  </r>
  <r>
    <n v="155"/>
    <s v="45426OD04V13451"/>
    <x v="39"/>
    <x v="602"/>
    <n v="312214"/>
    <n v="5835"/>
    <x v="2"/>
    <n v="54.54"/>
    <n v="16.96"/>
    <n v="37.58"/>
    <n v="37.18"/>
    <d v="2024-05-14T00:00:00"/>
    <n v="0.39999999999999858"/>
    <n v="1"/>
    <s v="OK"/>
    <s v="SRIKANT"/>
    <x v="2"/>
    <m/>
  </r>
  <r>
    <n v="156"/>
    <s v="45426OD04T11451"/>
    <x v="39"/>
    <x v="603"/>
    <n v="312214"/>
    <n v="5836"/>
    <x v="6"/>
    <n v="57.12"/>
    <n v="17.04"/>
    <n v="40.08"/>
    <n v="39.700000000000003"/>
    <d v="2024-05-14T00:00:00"/>
    <n v="0.37999999999999545"/>
    <n v="1"/>
    <s v="OK"/>
    <s v="SRIKANT"/>
    <x v="13"/>
    <m/>
  </r>
  <r>
    <n v="157"/>
    <s v="45426OD34R11451"/>
    <x v="39"/>
    <x v="604"/>
    <n v="312214"/>
    <n v="5838"/>
    <x v="7"/>
    <n v="54.54"/>
    <n v="16.600000000000001"/>
    <n v="37.94"/>
    <n v="37.94"/>
    <d v="2024-05-14T00:00:00"/>
    <n v="0"/>
    <n v="1"/>
    <s v="OK"/>
    <s v="SRIKANT"/>
    <x v="7"/>
    <n v="399"/>
  </r>
  <r>
    <n v="158"/>
    <s v="45426OD04V11451"/>
    <x v="39"/>
    <x v="605"/>
    <n v="312214"/>
    <n v="5840"/>
    <x v="3"/>
    <n v="52.84"/>
    <n v="16.66"/>
    <n v="36.180000000000007"/>
    <n v="35.86"/>
    <d v="2024-05-14T00:00:00"/>
    <n v="0.32000000000000739"/>
    <n v="1"/>
    <s v="OK"/>
    <s v="SRIKANT"/>
    <x v="3"/>
    <m/>
  </r>
  <r>
    <n v="159"/>
    <s v="45426OD34U13451"/>
    <x v="39"/>
    <x v="606"/>
    <n v="312214"/>
    <n v="5869"/>
    <x v="4"/>
    <n v="55.82"/>
    <n v="16.920000000000002"/>
    <n v="38.9"/>
    <n v="38.340000000000003"/>
    <d v="2024-05-14T00:00:00"/>
    <n v="0.55999999999999517"/>
    <n v="1"/>
    <s v="OK"/>
    <s v="SRIKANT"/>
    <x v="4"/>
    <m/>
  </r>
  <r>
    <n v="160"/>
    <s v="45426OD34R13451"/>
    <x v="39"/>
    <x v="607"/>
    <n v="312214"/>
    <n v="5887"/>
    <x v="8"/>
    <n v="58.36"/>
    <n v="17.18"/>
    <n v="41.18"/>
    <n v="40.619999999999997"/>
    <d v="2024-05-14T00:00:00"/>
    <n v="0.56000000000000227"/>
    <n v="1"/>
    <s v="OK"/>
    <s v="SRIKANT"/>
    <x v="9"/>
    <m/>
  </r>
  <r>
    <n v="161"/>
    <s v="45426OD34U11452"/>
    <x v="39"/>
    <x v="608"/>
    <n v="312214"/>
    <n v="5938"/>
    <x v="1"/>
    <n v="54"/>
    <n v="16.88"/>
    <n v="37.120000000000005"/>
    <n v="36.659999999999997"/>
    <d v="2024-05-14T00:00:00"/>
    <n v="0.46000000000000796"/>
    <n v="2"/>
    <s v="OK"/>
    <s v="SRIKANT"/>
    <x v="1"/>
    <m/>
  </r>
  <r>
    <n v="162"/>
    <s v="45426OD04T11452"/>
    <x v="39"/>
    <x v="609"/>
    <n v="312214"/>
    <n v="5940"/>
    <x v="6"/>
    <n v="53.96"/>
    <n v="16.98"/>
    <n v="36.980000000000004"/>
    <n v="36.520000000000003"/>
    <d v="2024-05-14T00:00:00"/>
    <n v="0.46000000000000085"/>
    <n v="2"/>
    <s v="OK"/>
    <s v="SRIKANT"/>
    <x v="13"/>
    <m/>
  </r>
  <r>
    <n v="163"/>
    <s v="45426OD34S11452"/>
    <x v="39"/>
    <x v="610"/>
    <n v="312214"/>
    <n v="5937"/>
    <x v="5"/>
    <n v="53.2"/>
    <n v="16.64"/>
    <n v="36.56"/>
    <n v="36.18"/>
    <d v="2024-05-14T00:00:00"/>
    <n v="0.38000000000000256"/>
    <n v="2"/>
    <s v="OK"/>
    <s v="SRIKANT"/>
    <x v="12"/>
    <m/>
  </r>
  <r>
    <n v="164"/>
    <s v="45426OD34T11452"/>
    <x v="39"/>
    <x v="611"/>
    <n v="312214"/>
    <n v="5939"/>
    <x v="0"/>
    <n v="54.98"/>
    <n v="17.02"/>
    <n v="37.959999999999994"/>
    <n v="37.700000000000003"/>
    <d v="2024-05-14T00:00:00"/>
    <n v="0.25999999999999091"/>
    <n v="2"/>
    <s v="OK"/>
    <s v="SRIKANT"/>
    <x v="0"/>
    <m/>
  </r>
  <r>
    <n v="165"/>
    <s v="45426OD04V13452"/>
    <x v="39"/>
    <x v="612"/>
    <n v="312214"/>
    <n v="5942"/>
    <x v="2"/>
    <n v="53.76"/>
    <n v="16.920000000000002"/>
    <n v="36.839999999999996"/>
    <n v="36.54"/>
    <d v="2024-05-14T00:00:00"/>
    <n v="0.29999999999999716"/>
    <n v="2"/>
    <s v="OK"/>
    <s v="SRIKANT"/>
    <x v="2"/>
    <m/>
  </r>
  <r>
    <n v="166"/>
    <s v="45426OD34R11452"/>
    <x v="39"/>
    <x v="613"/>
    <n v="312214"/>
    <n v="5944"/>
    <x v="7"/>
    <n v="52.74"/>
    <n v="16.88"/>
    <n v="35.86"/>
    <n v="35.54"/>
    <d v="2024-05-14T00:00:00"/>
    <n v="0.32000000000000028"/>
    <n v="2"/>
    <s v="OK"/>
    <s v="SRIKANT"/>
    <x v="7"/>
    <m/>
  </r>
  <r>
    <n v="167"/>
    <s v="45426OD04V11452"/>
    <x v="39"/>
    <x v="614"/>
    <n v="312214"/>
    <n v="5941"/>
    <x v="3"/>
    <n v="52.7"/>
    <n v="16.62"/>
    <n v="36.08"/>
    <n v="35.78"/>
    <d v="2024-05-14T00:00:00"/>
    <n v="0.29999999999999716"/>
    <n v="2"/>
    <s v="OK"/>
    <s v="SRIKANT"/>
    <x v="3"/>
    <m/>
  </r>
  <r>
    <n v="168"/>
    <s v="45427OD34U13451"/>
    <x v="40"/>
    <x v="615"/>
    <n v="312214"/>
    <n v="5960"/>
    <x v="4"/>
    <n v="55.16"/>
    <n v="16.920000000000002"/>
    <n v="38.239999999999995"/>
    <n v="37.64"/>
    <d v="2024-05-15T00:00:00"/>
    <n v="0.59999999999999432"/>
    <n v="1"/>
    <s v="OK"/>
    <s v="SRIKANT"/>
    <x v="4"/>
    <m/>
  </r>
  <r>
    <n v="169"/>
    <s v="45427OD34U11451"/>
    <x v="40"/>
    <x v="616"/>
    <n v="312214"/>
    <n v="5959"/>
    <x v="1"/>
    <n v="55.36"/>
    <n v="16.86"/>
    <n v="38.5"/>
    <n v="38.06"/>
    <d v="2024-05-15T00:00:00"/>
    <n v="0.43999999999999773"/>
    <n v="1"/>
    <s v="OK"/>
    <s v="SRIKANT"/>
    <x v="1"/>
    <m/>
  </r>
  <r>
    <n v="170"/>
    <s v="45427OD04T11451"/>
    <x v="40"/>
    <x v="617"/>
    <n v="312214"/>
    <n v="5991"/>
    <x v="6"/>
    <n v="57.02"/>
    <n v="17.02"/>
    <n v="40"/>
    <n v="39.14"/>
    <d v="2024-05-15T00:00:00"/>
    <n v="0.85999999999999943"/>
    <n v="1"/>
    <s v="OK"/>
    <s v="SRIKANT"/>
    <x v="13"/>
    <m/>
  </r>
  <r>
    <n v="171"/>
    <s v="45427OD04V13451"/>
    <x v="40"/>
    <x v="618"/>
    <n v="312214"/>
    <n v="5962"/>
    <x v="2"/>
    <n v="52.72"/>
    <n v="16.920000000000002"/>
    <n v="35.799999999999997"/>
    <n v="35.4"/>
    <d v="2024-05-15T00:00:00"/>
    <n v="0.39999999999999858"/>
    <n v="1"/>
    <s v="OK"/>
    <s v="SRIKANT"/>
    <x v="2"/>
    <m/>
  </r>
  <r>
    <n v="172"/>
    <s v="45427OD34T11451"/>
    <x v="40"/>
    <x v="619"/>
    <n v="312214"/>
    <n v="5968"/>
    <x v="0"/>
    <n v="56.88"/>
    <n v="17.059999999999999"/>
    <n v="39.820000000000007"/>
    <n v="39.82"/>
    <d v="2024-05-15T00:00:00"/>
    <n v="0"/>
    <n v="1"/>
    <s v="OK"/>
    <s v="SRIKANT"/>
    <x v="0"/>
    <m/>
  </r>
  <r>
    <n v="173"/>
    <s v="45427OD34R11451"/>
    <x v="40"/>
    <x v="620"/>
    <n v="312214"/>
    <n v="5966"/>
    <x v="7"/>
    <n v="54.18"/>
    <n v="16.88"/>
    <n v="37.299999999999997"/>
    <n v="36.86"/>
    <d v="2024-05-15T00:00:00"/>
    <n v="0.43999999999999773"/>
    <n v="1"/>
    <s v="OK"/>
    <s v="SRIKANT"/>
    <x v="7"/>
    <m/>
  </r>
  <r>
    <n v="174"/>
    <s v="45427OD04V11451"/>
    <x v="40"/>
    <x v="621"/>
    <n v="312214"/>
    <n v="5964"/>
    <x v="3"/>
    <n v="53.68"/>
    <n v="16.62"/>
    <n v="37.06"/>
    <n v="36.659999999999997"/>
    <d v="2024-05-15T00:00:00"/>
    <n v="0.40000000000000568"/>
    <n v="1"/>
    <s v="OK"/>
    <s v="SRIKANT"/>
    <x v="3"/>
    <n v="422"/>
  </r>
  <r>
    <n v="175"/>
    <s v="45427OD34R13451"/>
    <x v="40"/>
    <x v="622"/>
    <n v="312214"/>
    <n v="6003"/>
    <x v="8"/>
    <n v="56.62"/>
    <n v="17.18"/>
    <n v="39.44"/>
    <n v="39"/>
    <d v="2024-05-15T00:00:00"/>
    <n v="0.43999999999999773"/>
    <n v="1"/>
    <s v="OK"/>
    <s v="SRIKANT"/>
    <x v="8"/>
    <m/>
  </r>
  <r>
    <n v="176"/>
    <s v="45427OD34S11451"/>
    <x v="40"/>
    <x v="623"/>
    <n v="312214"/>
    <n v="6017"/>
    <x v="5"/>
    <n v="55.78"/>
    <n v="16.64"/>
    <n v="39.14"/>
    <n v="38.76"/>
    <d v="2024-05-15T00:00:00"/>
    <n v="0.38000000000000256"/>
    <n v="1"/>
    <s v="OK"/>
    <s v="SRIKANT"/>
    <x v="12"/>
    <n v="425"/>
  </r>
  <r>
    <n v="177"/>
    <s v="45427OD34U11452"/>
    <x v="40"/>
    <x v="624"/>
    <n v="312214"/>
    <n v="6064"/>
    <x v="1"/>
    <n v="53.5"/>
    <n v="16.86"/>
    <n v="36.64"/>
    <n v="36.22"/>
    <d v="2024-05-15T00:00:00"/>
    <n v="0.42000000000000171"/>
    <n v="2"/>
    <s v="OK"/>
    <s v="SRIKANT"/>
    <x v="1"/>
    <m/>
  </r>
  <r>
    <n v="178"/>
    <s v="45427OD34U13452"/>
    <x v="40"/>
    <x v="625"/>
    <n v="312214"/>
    <n v="6069"/>
    <x v="4"/>
    <n v="54.7"/>
    <n v="16.920000000000002"/>
    <n v="37.78"/>
    <n v="37.4"/>
    <d v="2024-05-15T00:00:00"/>
    <n v="0.38000000000000256"/>
    <n v="2"/>
    <s v="OK"/>
    <s v="SRIKANT"/>
    <x v="4"/>
    <m/>
  </r>
  <r>
    <n v="179"/>
    <s v="45427OD04T11452"/>
    <x v="40"/>
    <x v="626"/>
    <n v="312214"/>
    <n v="6105"/>
    <x v="6"/>
    <n v="52.54"/>
    <n v="16.96"/>
    <n v="35.58"/>
    <n v="35.4"/>
    <d v="2024-05-16T00:00:00"/>
    <n v="0.17999999999999972"/>
    <n v="2"/>
    <s v="OK"/>
    <s v="SRIKANT"/>
    <x v="13"/>
    <m/>
  </r>
  <r>
    <n v="180"/>
    <s v="45427OD04V13452"/>
    <x v="40"/>
    <x v="627"/>
    <n v="312214"/>
    <n v="6106"/>
    <x v="2"/>
    <n v="53.3"/>
    <n v="16.88"/>
    <n v="36.42"/>
    <n v="36.22"/>
    <d v="2024-05-16T00:00:00"/>
    <n v="0.20000000000000284"/>
    <n v="2"/>
    <s v="OK"/>
    <s v="SRIKANT"/>
    <x v="2"/>
    <m/>
  </r>
  <r>
    <n v="181"/>
    <s v="45427OD34T11452"/>
    <x v="40"/>
    <x v="628"/>
    <n v="312214"/>
    <n v="6108"/>
    <x v="0"/>
    <n v="54.72"/>
    <n v="17.02"/>
    <n v="37.700000000000003"/>
    <n v="37.32"/>
    <d v="2024-05-16T00:00:00"/>
    <n v="0.38000000000000256"/>
    <n v="2"/>
    <s v="OK"/>
    <s v="SRIKANT"/>
    <x v="0"/>
    <m/>
  </r>
  <r>
    <n v="182"/>
    <s v="45427OD04V11452"/>
    <x v="40"/>
    <x v="629"/>
    <n v="312214"/>
    <n v="6110"/>
    <x v="3"/>
    <n v="52.96"/>
    <n v="16.940000000000001"/>
    <n v="36.019999999999996"/>
    <n v="35.68"/>
    <d v="2024-05-16T00:00:00"/>
    <n v="0.33999999999999631"/>
    <n v="2"/>
    <s v="OK"/>
    <s v="SRIKANT"/>
    <x v="3"/>
    <m/>
  </r>
  <r>
    <n v="183"/>
    <s v="45427OD34R11452"/>
    <x v="40"/>
    <x v="630"/>
    <n v="312214"/>
    <n v="6111"/>
    <x v="7"/>
    <n v="52.68"/>
    <n v="16.84"/>
    <n v="35.840000000000003"/>
    <n v="35.520000000000003"/>
    <d v="2024-05-16T00:00:00"/>
    <n v="0.32000000000000028"/>
    <n v="2"/>
    <s v="OK"/>
    <s v="SRIKANT"/>
    <x v="7"/>
    <m/>
  </r>
  <r>
    <n v="184"/>
    <s v="45428OD34R13451"/>
    <x v="41"/>
    <x v="631"/>
    <n v="312214"/>
    <n v="6119"/>
    <x v="8"/>
    <n v="53.48"/>
    <n v="17.12"/>
    <n v="36.36"/>
    <n v="36.1"/>
    <d v="2024-05-16T00:00:00"/>
    <n v="0.25999999999999801"/>
    <n v="1"/>
    <s v="OK"/>
    <s v="SRIKANT"/>
    <x v="8"/>
    <m/>
  </r>
  <r>
    <n v="185"/>
    <s v="45428OD34U11451"/>
    <x v="41"/>
    <x v="632"/>
    <n v="312214"/>
    <n v="6123"/>
    <x v="1"/>
    <n v="53.92"/>
    <n v="16.82"/>
    <n v="37.1"/>
    <n v="36.4"/>
    <d v="2024-05-16T00:00:00"/>
    <n v="0.70000000000000284"/>
    <n v="1"/>
    <s v="OK"/>
    <s v="SRIKANT"/>
    <x v="1"/>
    <m/>
  </r>
  <r>
    <n v="186"/>
    <s v="45428OD34U13451"/>
    <x v="41"/>
    <x v="633"/>
    <n v="312214"/>
    <n v="6126"/>
    <x v="4"/>
    <n v="53.84"/>
    <n v="16.82"/>
    <n v="37.020000000000003"/>
    <n v="36.64"/>
    <d v="2024-05-16T00:00:00"/>
    <n v="0.38000000000000256"/>
    <n v="1"/>
    <s v="OK"/>
    <s v="SRIKANT"/>
    <x v="4"/>
    <n v="326"/>
  </r>
  <r>
    <n v="187"/>
    <s v="45428OD34S11451"/>
    <x v="41"/>
    <x v="634"/>
    <n v="312214"/>
    <n v="6143"/>
    <x v="5"/>
    <n v="52.82"/>
    <n v="16.98"/>
    <n v="35.840000000000003"/>
    <n v="35.44"/>
    <d v="2024-05-16T00:00:00"/>
    <n v="0.40000000000000568"/>
    <n v="1"/>
    <s v="OK"/>
    <s v="SRIKANT"/>
    <x v="12"/>
    <m/>
  </r>
  <r>
    <n v="188"/>
    <s v="45428OD34R13452"/>
    <x v="41"/>
    <x v="635"/>
    <n v="312214"/>
    <n v="6183"/>
    <x v="8"/>
    <n v="54.04"/>
    <n v="17.100000000000001"/>
    <n v="36.94"/>
    <n v="35.619999999999997"/>
    <d v="2024-05-16T00:00:00"/>
    <n v="1.3200000000000003"/>
    <n v="2"/>
    <s v="OK"/>
    <s v="SRIKANT"/>
    <x v="8"/>
    <m/>
  </r>
  <r>
    <n v="189"/>
    <s v="45428OD04V13451"/>
    <x v="41"/>
    <x v="636"/>
    <n v="312214"/>
    <n v="6189"/>
    <x v="2"/>
    <n v="54.58"/>
    <n v="16.86"/>
    <n v="37.72"/>
    <n v="36.979999999999997"/>
    <d v="2024-05-16T00:00:00"/>
    <n v="0.74000000000000199"/>
    <n v="1"/>
    <s v="OK"/>
    <s v="SRIKANT"/>
    <x v="2"/>
    <m/>
  </r>
  <r>
    <n v="190"/>
    <s v="45428OD34R11451"/>
    <x v="41"/>
    <x v="637"/>
    <n v="312214"/>
    <n v="6193"/>
    <x v="7"/>
    <n v="54.58"/>
    <n v="16.84"/>
    <n v="37.739999999999995"/>
    <n v="37.56"/>
    <d v="2024-05-16T00:00:00"/>
    <n v="0.17999999999999261"/>
    <n v="1"/>
    <s v="OK"/>
    <s v="SRIKANT"/>
    <x v="7"/>
    <m/>
  </r>
  <r>
    <n v="191"/>
    <s v="45428OD04V11451"/>
    <x v="41"/>
    <x v="638"/>
    <n v="312214"/>
    <n v="6200"/>
    <x v="3"/>
    <n v="55.72"/>
    <n v="16.940000000000001"/>
    <n v="38.78"/>
    <n v="38.58"/>
    <d v="2024-05-16T00:00:00"/>
    <n v="0.20000000000000284"/>
    <n v="1"/>
    <s v="OK"/>
    <s v="SRIKANT"/>
    <x v="3"/>
    <m/>
  </r>
  <r>
    <n v="192"/>
    <s v="45428OD34U11452"/>
    <x v="41"/>
    <x v="639"/>
    <n v="312214"/>
    <n v="6203"/>
    <x v="1"/>
    <n v="52.94"/>
    <n v="16.84"/>
    <n v="36.099999999999994"/>
    <n v="35.74"/>
    <d v="2024-05-16T00:00:00"/>
    <n v="0.35999999999999233"/>
    <n v="2"/>
    <s v="OK"/>
    <s v="SRIKANT"/>
    <x v="1"/>
    <m/>
  </r>
  <r>
    <n v="193"/>
    <s v="45428OD04T11451"/>
    <x v="41"/>
    <x v="640"/>
    <n v="312214"/>
    <n v="6232"/>
    <x v="6"/>
    <n v="55.86"/>
    <n v="16.940000000000001"/>
    <n v="38.92"/>
    <n v="38.42"/>
    <d v="2024-05-16T00:00:00"/>
    <n v="0.5"/>
    <n v="1"/>
    <s v="OK"/>
    <s v="SRIKANT"/>
    <x v="13"/>
    <m/>
  </r>
  <r>
    <n v="194"/>
    <s v="45428OD34T11451"/>
    <x v="41"/>
    <x v="641"/>
    <n v="312214"/>
    <n v="6243"/>
    <x v="0"/>
    <n v="55.7"/>
    <n v="17"/>
    <n v="38.700000000000003"/>
    <n v="38.08"/>
    <d v="2024-05-16T00:00:00"/>
    <n v="0.62000000000000455"/>
    <n v="1"/>
    <s v="OK"/>
    <s v="SRIKANT"/>
    <x v="0"/>
    <m/>
  </r>
  <r>
    <n v="195"/>
    <s v="45428OD34U13452"/>
    <x v="41"/>
    <x v="642"/>
    <n v="312214"/>
    <n v="6246"/>
    <x v="4"/>
    <n v="54.38"/>
    <n v="17.079999999999998"/>
    <n v="37.300000000000004"/>
    <n v="36.76"/>
    <d v="2024-05-16T00:00:00"/>
    <n v="0.54000000000000625"/>
    <n v="2"/>
    <s v="OK"/>
    <s v="SRIKANT"/>
    <x v="4"/>
    <m/>
  </r>
  <r>
    <n v="196"/>
    <s v="45428OD34S11452"/>
    <x v="41"/>
    <x v="643"/>
    <n v="312214"/>
    <n v="6250"/>
    <x v="5"/>
    <n v="52.6"/>
    <n v="16.96"/>
    <n v="35.64"/>
    <n v="35.42"/>
    <d v="2024-05-16T00:00:00"/>
    <n v="0.21999999999999886"/>
    <n v="2"/>
    <s v="OK"/>
    <s v="SRIKANT"/>
    <x v="12"/>
    <m/>
  </r>
  <r>
    <n v="197"/>
    <s v="45429OD34U11451"/>
    <x v="42"/>
    <x v="644"/>
    <n v="312214"/>
    <n v="6288"/>
    <x v="1"/>
    <n v="55.6"/>
    <n v="16.8"/>
    <n v="38.799999999999997"/>
    <n v="38.42"/>
    <d v="2024-05-17T00:00:00"/>
    <n v="0.37999999999999545"/>
    <n v="1"/>
    <s v="OK"/>
    <s v="SRIKANT"/>
    <x v="1"/>
    <m/>
  </r>
  <r>
    <n v="198"/>
    <s v="45429OD34U13451"/>
    <x v="42"/>
    <x v="645"/>
    <n v="312214"/>
    <n v="6291"/>
    <x v="4"/>
    <n v="54.32"/>
    <n v="17.079999999999998"/>
    <n v="37.24"/>
    <n v="36.9"/>
    <d v="2024-05-17T00:00:00"/>
    <n v="0.34000000000000341"/>
    <n v="1"/>
    <s v="OK"/>
    <s v="SRIKANT"/>
    <x v="4"/>
    <m/>
  </r>
  <r>
    <n v="199"/>
    <s v="45429OD04V11451"/>
    <x v="42"/>
    <x v="646"/>
    <n v="312214"/>
    <n v="6292"/>
    <x v="3"/>
    <n v="56.6"/>
    <n v="16.96"/>
    <n v="39.64"/>
    <n v="39.22"/>
    <d v="2024-05-17T00:00:00"/>
    <n v="0.42000000000000171"/>
    <n v="1"/>
    <s v="OK"/>
    <s v="SRIKANT"/>
    <x v="3"/>
    <m/>
  </r>
  <r>
    <n v="200"/>
    <s v="45429OD04V13451"/>
    <x v="42"/>
    <x v="647"/>
    <n v="312214"/>
    <n v="6293"/>
    <x v="2"/>
    <n v="53.94"/>
    <n v="16.84"/>
    <n v="37.099999999999994"/>
    <n v="36.78"/>
    <d v="2024-05-17T00:00:00"/>
    <n v="0.31999999999999318"/>
    <n v="1"/>
    <s v="OK"/>
    <s v="SRIKANT"/>
    <x v="2"/>
    <m/>
  </r>
  <r>
    <n v="201"/>
    <s v="45429OD34T11451"/>
    <x v="42"/>
    <x v="648"/>
    <n v="312214"/>
    <n v="6295"/>
    <x v="0"/>
    <n v="52.66"/>
    <n v="16.96"/>
    <n v="35.699999999999996"/>
    <n v="35.46"/>
    <d v="2024-05-17T00:00:00"/>
    <n v="0.23999999999999488"/>
    <n v="1"/>
    <s v="OK"/>
    <s v="SRIKANT"/>
    <x v="0"/>
    <m/>
  </r>
  <r>
    <n v="202"/>
    <s v="45429OD04T11451"/>
    <x v="42"/>
    <x v="649"/>
    <n v="312214"/>
    <n v="6294"/>
    <x v="6"/>
    <n v="54.4"/>
    <n v="16.940000000000001"/>
    <n v="37.459999999999994"/>
    <n v="37.04"/>
    <d v="2024-05-17T00:00:00"/>
    <n v="0.4199999999999946"/>
    <n v="1"/>
    <s v="OK"/>
    <s v="SRIKANT"/>
    <x v="11"/>
    <m/>
  </r>
  <r>
    <n v="203"/>
    <s v="45429OD34S11451"/>
    <x v="42"/>
    <x v="650"/>
    <n v="312214"/>
    <n v="6297"/>
    <x v="5"/>
    <n v="56.54"/>
    <n v="16.920000000000002"/>
    <n v="39.619999999999997"/>
    <n v="39.380000000000003"/>
    <d v="2024-05-17T00:00:00"/>
    <n v="0.23999999999999488"/>
    <n v="1"/>
    <s v="OK"/>
    <s v="SRIKANT"/>
    <x v="12"/>
    <m/>
  </r>
  <r>
    <n v="204"/>
    <s v="45429OD34R13451"/>
    <x v="42"/>
    <x v="651"/>
    <n v="312214"/>
    <n v="6326"/>
    <x v="8"/>
    <n v="53.02"/>
    <n v="17.02"/>
    <n v="36"/>
    <n v="35.659999999999997"/>
    <d v="2024-05-17T00:00:00"/>
    <n v="0.34000000000000341"/>
    <n v="1"/>
    <s v="OK"/>
    <s v="SRIKANT"/>
    <x v="8"/>
    <m/>
  </r>
  <r>
    <n v="205"/>
    <s v="45429OD34R11451"/>
    <x v="42"/>
    <x v="652"/>
    <n v="312214"/>
    <n v="6347"/>
    <x v="7"/>
    <n v="52.88"/>
    <n v="16.82"/>
    <n v="36.06"/>
    <n v="35.619999999999997"/>
    <d v="2024-05-17T00:00:00"/>
    <n v="0.44000000000000483"/>
    <n v="1"/>
    <s v="OK"/>
    <s v="SRIKANT"/>
    <x v="7"/>
    <m/>
  </r>
  <r>
    <n v="206"/>
    <s v="45429OD34U11452"/>
    <x v="42"/>
    <x v="653"/>
    <n v="312214"/>
    <n v="6361"/>
    <x v="1"/>
    <n v="52.96"/>
    <n v="16.8"/>
    <n v="36.159999999999997"/>
    <n v="35.74"/>
    <d v="2024-05-17T00:00:00"/>
    <n v="0.4199999999999946"/>
    <n v="2"/>
    <s v="OK"/>
    <s v="SRIKANT"/>
    <x v="1"/>
    <m/>
  </r>
  <r>
    <n v="207"/>
    <s v="45429OD04V11452"/>
    <x v="42"/>
    <x v="654"/>
    <n v="312214"/>
    <n v="6362"/>
    <x v="3"/>
    <n v="54.48"/>
    <n v="16.899999999999999"/>
    <n v="37.58"/>
    <n v="37.299999999999997"/>
    <d v="2024-05-17T00:00:00"/>
    <n v="0.28000000000000114"/>
    <n v="2"/>
    <s v="OK"/>
    <s v="SRIKANT"/>
    <x v="3"/>
    <m/>
  </r>
  <r>
    <n v="208"/>
    <s v="45429OD04V13452"/>
    <x v="42"/>
    <x v="655"/>
    <n v="312214"/>
    <n v="6364"/>
    <x v="2"/>
    <n v="52.44"/>
    <n v="16.82"/>
    <n v="35.619999999999997"/>
    <n v="35.26"/>
    <d v="2024-05-17T00:00:00"/>
    <n v="0.35999999999999943"/>
    <n v="2"/>
    <s v="OK"/>
    <s v="SRIKANT"/>
    <x v="2"/>
    <m/>
  </r>
  <r>
    <n v="209"/>
    <s v="45429OD34T11452"/>
    <x v="42"/>
    <x v="656"/>
    <n v="312214"/>
    <n v="6367"/>
    <x v="0"/>
    <n v="56.26"/>
    <n v="16.920000000000002"/>
    <n v="39.339999999999996"/>
    <n v="39.04"/>
    <d v="2024-05-17T00:00:00"/>
    <n v="0.29999999999999716"/>
    <n v="2"/>
    <s v="OK"/>
    <s v="SRIKANT"/>
    <x v="0"/>
    <m/>
  </r>
  <r>
    <n v="210"/>
    <s v="45429OD04T11452"/>
    <x v="42"/>
    <x v="657"/>
    <n v="312214"/>
    <n v="6372"/>
    <x v="6"/>
    <n v="54.8"/>
    <n v="16.920000000000002"/>
    <n v="37.879999999999995"/>
    <n v="37.520000000000003"/>
    <d v="2024-05-17T00:00:00"/>
    <n v="0.35999999999999233"/>
    <n v="2"/>
    <s v="OK"/>
    <s v="SRIKANT"/>
    <x v="11"/>
    <m/>
  </r>
  <r>
    <n v="211"/>
    <s v="45429OD34S11452"/>
    <x v="42"/>
    <x v="658"/>
    <n v="312214"/>
    <n v="6374"/>
    <x v="5"/>
    <n v="56.46"/>
    <n v="16.920000000000002"/>
    <n v="39.54"/>
    <n v="39.04"/>
    <d v="2024-05-17T00:00:00"/>
    <n v="0.5"/>
    <n v="2"/>
    <s v="OK"/>
    <s v="SRIKANT"/>
    <x v="12"/>
    <m/>
  </r>
  <r>
    <n v="212"/>
    <s v="45429OD34U13452"/>
    <x v="42"/>
    <x v="659"/>
    <n v="312214"/>
    <n v="6396"/>
    <x v="4"/>
    <n v="53.56"/>
    <n v="17.12"/>
    <n v="36.44"/>
    <n v="35.96"/>
    <d v="2024-05-17T00:00:00"/>
    <n v="0.47999999999999687"/>
    <n v="2"/>
    <s v="OK"/>
    <s v="SRIKANT"/>
    <x v="4"/>
    <m/>
  </r>
  <r>
    <n v="213"/>
    <s v="45429OD34R13452"/>
    <x v="42"/>
    <x v="660"/>
    <n v="312214"/>
    <n v="6417"/>
    <x v="8"/>
    <n v="54.84"/>
    <n v="17"/>
    <n v="37.840000000000003"/>
    <n v="37.26"/>
    <d v="2024-05-17T00:00:00"/>
    <n v="0.5800000000000054"/>
    <n v="2"/>
    <s v="OK"/>
    <s v="SRIKANT"/>
    <x v="8"/>
    <m/>
  </r>
  <r>
    <n v="214"/>
    <s v="45429OD34R11452"/>
    <x v="42"/>
    <x v="661"/>
    <n v="312214"/>
    <n v="6431"/>
    <x v="7"/>
    <n v="52.38"/>
    <n v="16.8"/>
    <n v="35.58"/>
    <n v="35.44"/>
    <d v="2024-05-18T00:00:00"/>
    <n v="0.14000000000000057"/>
    <n v="2"/>
    <s v="OK"/>
    <s v="SRIKANT"/>
    <x v="7"/>
    <m/>
  </r>
  <r>
    <n v="215"/>
    <s v="45430OD34U13451"/>
    <x v="43"/>
    <x v="662"/>
    <n v="312214"/>
    <n v="6448"/>
    <x v="4"/>
    <n v="53.56"/>
    <n v="17.12"/>
    <n v="36.44"/>
    <n v="36.08"/>
    <d v="2024-05-18T00:00:00"/>
    <n v="0.35999999999999943"/>
    <n v="1"/>
    <s v="OK"/>
    <s v="SRIKANT"/>
    <x v="4"/>
    <m/>
  </r>
  <r>
    <n v="216"/>
    <s v="45430OD04V13451"/>
    <x v="43"/>
    <x v="663"/>
    <n v="312214"/>
    <n v="6450"/>
    <x v="2"/>
    <n v="54.78"/>
    <n v="16.82"/>
    <n v="37.96"/>
    <n v="37.56"/>
    <d v="2024-05-18T00:00:00"/>
    <n v="0.39999999999999858"/>
    <n v="1"/>
    <s v="OK"/>
    <s v="SRIKANT"/>
    <x v="2"/>
    <m/>
  </r>
  <r>
    <n v="217"/>
    <s v="45430OD34U11451"/>
    <x v="43"/>
    <x v="664"/>
    <n v="312214"/>
    <n v="6453"/>
    <x v="1"/>
    <n v="57.3"/>
    <n v="16.78"/>
    <n v="40.519999999999996"/>
    <n v="40.119999999999997"/>
    <d v="2024-05-18T00:00:00"/>
    <n v="0.39999999999999858"/>
    <n v="1"/>
    <s v="OK"/>
    <s v="SRIKANT"/>
    <x v="1"/>
    <m/>
  </r>
  <r>
    <n v="218"/>
    <s v="45430OD34S11451"/>
    <x v="43"/>
    <x v="665"/>
    <n v="312214"/>
    <n v="6452"/>
    <x v="5"/>
    <n v="54.72"/>
    <n v="16.88"/>
    <n v="37.840000000000003"/>
    <n v="37.4"/>
    <d v="2024-05-18T00:00:00"/>
    <n v="0.44000000000000483"/>
    <n v="1"/>
    <s v="OK"/>
    <s v="SRIKANT"/>
    <x v="5"/>
    <m/>
  </r>
  <r>
    <n v="219"/>
    <s v="45430OD04V11451"/>
    <x v="43"/>
    <x v="666"/>
    <n v="312214"/>
    <n v="6455"/>
    <x v="3"/>
    <n v="55.32"/>
    <n v="16.86"/>
    <n v="38.46"/>
    <n v="37.9"/>
    <d v="2024-05-18T00:00:00"/>
    <n v="0.56000000000000227"/>
    <n v="1"/>
    <s v="OK"/>
    <s v="SRIKANT"/>
    <x v="3"/>
    <m/>
  </r>
  <r>
    <n v="220"/>
    <s v="45430OD34R13451"/>
    <x v="43"/>
    <x v="667"/>
    <n v="312214"/>
    <n v="6466"/>
    <x v="8"/>
    <n v="54.98"/>
    <n v="17"/>
    <n v="37.979999999999997"/>
    <n v="37.659999999999997"/>
    <d v="2024-05-18T00:00:00"/>
    <n v="0.32000000000000028"/>
    <n v="1"/>
    <s v="OK"/>
    <s v="SRIKANT"/>
    <x v="8"/>
    <m/>
  </r>
  <r>
    <n v="221"/>
    <s v="45430OD34T11451"/>
    <x v="43"/>
    <x v="668"/>
    <n v="312214"/>
    <n v="6470"/>
    <x v="0"/>
    <n v="55.74"/>
    <n v="16.899999999999999"/>
    <n v="38.840000000000003"/>
    <n v="38.56"/>
    <d v="2024-05-18T00:00:00"/>
    <n v="0.28000000000000114"/>
    <n v="1"/>
    <s v="OK"/>
    <s v="SRIKANT"/>
    <x v="0"/>
    <m/>
  </r>
  <r>
    <n v="222"/>
    <s v="45430OD34R11451"/>
    <x v="43"/>
    <x v="669"/>
    <n v="312214"/>
    <n v="6468"/>
    <x v="7"/>
    <n v="57.32"/>
    <n v="16.78"/>
    <n v="40.54"/>
    <n v="40.119999999999997"/>
    <d v="2024-05-18T00:00:00"/>
    <n v="0.42000000000000171"/>
    <n v="1"/>
    <s v="OK"/>
    <s v="SRIKANT"/>
    <x v="7"/>
    <m/>
  </r>
  <r>
    <n v="223"/>
    <s v="45430OD34U13452"/>
    <x v="43"/>
    <x v="670"/>
    <n v="312214"/>
    <n v="6512"/>
    <x v="4"/>
    <n v="52.22"/>
    <n v="17.04"/>
    <n v="35.18"/>
    <n v="34.92"/>
    <d v="2024-05-18T00:00:00"/>
    <n v="0.25999999999999801"/>
    <n v="2"/>
    <s v="OK"/>
    <s v="SRIKANT"/>
    <x v="4"/>
    <m/>
  </r>
  <r>
    <n v="224"/>
    <s v="45430OD04V13452"/>
    <x v="43"/>
    <x v="671"/>
    <n v="312214"/>
    <n v="6511"/>
    <x v="2"/>
    <n v="53.18"/>
    <n v="16.8"/>
    <n v="36.379999999999995"/>
    <n v="35.78"/>
    <d v="2024-05-18T00:00:00"/>
    <n v="0.59999999999999432"/>
    <n v="2"/>
    <s v="OK"/>
    <s v="SRIKANT"/>
    <x v="2"/>
    <m/>
  </r>
  <r>
    <n v="225"/>
    <s v="45430OD04T11451"/>
    <x v="43"/>
    <x v="672"/>
    <n v="312214"/>
    <n v="6510"/>
    <x v="6"/>
    <n v="57.12"/>
    <n v="16.82"/>
    <n v="40.299999999999997"/>
    <n v="39.74"/>
    <d v="2024-05-18T00:00:00"/>
    <n v="0.55999999999999517"/>
    <n v="1"/>
    <s v="OK"/>
    <s v="SRIKANT"/>
    <x v="12"/>
    <m/>
  </r>
  <r>
    <n v="226"/>
    <s v="45430OD34U11452"/>
    <x v="43"/>
    <x v="673"/>
    <n v="312214"/>
    <n v="6514"/>
    <x v="1"/>
    <n v="53.9"/>
    <n v="16.760000000000002"/>
    <n v="37.14"/>
    <n v="36.6"/>
    <d v="2024-05-18T00:00:00"/>
    <n v="0.53999999999999915"/>
    <n v="2"/>
    <s v="OK"/>
    <s v="SRIKANT"/>
    <x v="1"/>
    <m/>
  </r>
  <r>
    <n v="227"/>
    <s v="45430OD34S11452"/>
    <x v="43"/>
    <x v="674"/>
    <n v="312214"/>
    <n v="6521"/>
    <x v="5"/>
    <n v="57.68"/>
    <n v="16.84"/>
    <n v="40.840000000000003"/>
    <n v="40.24"/>
    <d v="2024-05-18T00:00:00"/>
    <n v="0.60000000000000142"/>
    <n v="2"/>
    <s v="OK"/>
    <s v="SRIKANT"/>
    <x v="5"/>
    <m/>
  </r>
  <r>
    <n v="228"/>
    <s v="45430OD04V11452"/>
    <x v="43"/>
    <x v="675"/>
    <n v="312214"/>
    <n v="6525"/>
    <x v="3"/>
    <n v="54.06"/>
    <n v="16.86"/>
    <n v="37.200000000000003"/>
    <n v="36.799999999999997"/>
    <d v="2024-05-18T00:00:00"/>
    <n v="0.40000000000000568"/>
    <n v="2"/>
    <s v="OK"/>
    <s v="SRIKANT"/>
    <x v="3"/>
    <m/>
  </r>
  <r>
    <n v="229"/>
    <s v="45430OD34R13452"/>
    <x v="43"/>
    <x v="676"/>
    <n v="312214"/>
    <n v="6552"/>
    <x v="8"/>
    <n v="53.48"/>
    <n v="16.98"/>
    <n v="36.5"/>
    <n v="36.08"/>
    <d v="2024-05-18T00:00:00"/>
    <n v="0.42000000000000171"/>
    <n v="2"/>
    <s v="OK"/>
    <s v="SRIKANT"/>
    <x v="8"/>
    <m/>
  </r>
  <r>
    <n v="230"/>
    <s v="45430OD34R11452"/>
    <x v="43"/>
    <x v="677"/>
    <n v="312214"/>
    <n v="6577"/>
    <x v="7"/>
    <n v="53.86"/>
    <n v="16.760000000000002"/>
    <n v="37.099999999999994"/>
    <n v="36.619999999999997"/>
    <d v="2024-05-19T00:00:00"/>
    <n v="0.47999999999999687"/>
    <n v="2"/>
    <s v="OK"/>
    <s v="SRIKANT"/>
    <x v="7"/>
    <m/>
  </r>
  <r>
    <n v="231"/>
    <s v="45430OD34T11452"/>
    <x v="43"/>
    <x v="678"/>
    <n v="312214"/>
    <n v="6585"/>
    <x v="0"/>
    <n v="52.66"/>
    <n v="16.899999999999999"/>
    <n v="35.76"/>
    <n v="35.76"/>
    <d v="2024-05-19T00:00:00"/>
    <n v="0"/>
    <n v="2"/>
    <s v="OK"/>
    <s v="SRIKANT"/>
    <x v="0"/>
    <m/>
  </r>
  <r>
    <n v="232"/>
    <s v="45431OD04T11451"/>
    <x v="44"/>
    <x v="679"/>
    <n v="312214"/>
    <n v="6607"/>
    <x v="6"/>
    <n v="56.98"/>
    <n v="16.8"/>
    <n v="40.179999999999993"/>
    <n v="39.14"/>
    <d v="2024-05-19T00:00:00"/>
    <n v="1.039999999999992"/>
    <n v="1"/>
    <s v="OK"/>
    <s v="SRIKANT"/>
    <x v="12"/>
    <m/>
  </r>
  <r>
    <n v="233"/>
    <s v="45431OD34U13451"/>
    <x v="44"/>
    <x v="680"/>
    <n v="312214"/>
    <n v="6608"/>
    <x v="4"/>
    <n v="52.18"/>
    <n v="17"/>
    <n v="35.18"/>
    <n v="34.96"/>
    <d v="2024-05-19T00:00:00"/>
    <n v="0.21999999999999886"/>
    <n v="1"/>
    <s v="OK"/>
    <s v="SRIKANT"/>
    <x v="4"/>
    <m/>
  </r>
  <r>
    <n v="234"/>
    <s v="45431OD04V11451"/>
    <x v="44"/>
    <x v="681"/>
    <n v="312214"/>
    <n v="6612"/>
    <x v="3"/>
    <n v="57.78"/>
    <n v="16.84"/>
    <n v="40.94"/>
    <n v="40.86"/>
    <d v="2024-05-19T00:00:00"/>
    <n v="7.9999999999998295E-2"/>
    <n v="1"/>
    <s v="OK"/>
    <s v="SRIKANT"/>
    <x v="3"/>
    <m/>
  </r>
  <r>
    <n v="235"/>
    <s v="45431OD34U11451"/>
    <x v="44"/>
    <x v="682"/>
    <n v="312214"/>
    <n v="6609"/>
    <x v="1"/>
    <n v="56.54"/>
    <n v="16.760000000000002"/>
    <n v="39.78"/>
    <n v="39.36"/>
    <d v="2024-05-19T00:00:00"/>
    <n v="0.42000000000000171"/>
    <n v="1"/>
    <s v="OK"/>
    <s v="SRIKANT"/>
    <x v="1"/>
    <n v="362"/>
  </r>
  <r>
    <n v="236"/>
    <s v="45431OD34S11451"/>
    <x v="44"/>
    <x v="683"/>
    <n v="312214"/>
    <n v="6610"/>
    <x v="5"/>
    <n v="52.28"/>
    <n v="16.84"/>
    <n v="35.44"/>
    <n v="35.24"/>
    <d v="2024-05-19T00:00:00"/>
    <n v="0.19999999999999574"/>
    <n v="1"/>
    <s v="OK"/>
    <s v="SRIKANT"/>
    <x v="5"/>
    <m/>
  </r>
  <r>
    <n v="237"/>
    <s v="45431OD04V13451"/>
    <x v="44"/>
    <x v="684"/>
    <n v="312214"/>
    <n v="6611"/>
    <x v="2"/>
    <n v="54.5"/>
    <n v="16.78"/>
    <n v="37.72"/>
    <n v="37.4"/>
    <d v="2024-05-19T00:00:00"/>
    <n v="0.32000000000000028"/>
    <n v="1"/>
    <s v="OK"/>
    <s v="SRIKANT"/>
    <x v="2"/>
    <m/>
  </r>
  <r>
    <n v="238"/>
    <s v="45431OD34T11451"/>
    <x v="44"/>
    <x v="685"/>
    <n v="312214"/>
    <n v="6639"/>
    <x v="0"/>
    <n v="53.02"/>
    <n v="16.88"/>
    <n v="36.14"/>
    <n v="35.9"/>
    <d v="2024-05-19T00:00:00"/>
    <n v="0.24000000000000199"/>
    <n v="1"/>
    <s v="OK"/>
    <s v="SRIKANT"/>
    <x v="0"/>
    <m/>
  </r>
  <r>
    <n v="239"/>
    <s v="45431OD34R11451"/>
    <x v="44"/>
    <x v="686"/>
    <n v="312214"/>
    <n v="6650"/>
    <x v="7"/>
    <n v="51.22"/>
    <n v="16.72"/>
    <n v="34.5"/>
    <n v="34.44"/>
    <d v="2024-05-19T00:00:00"/>
    <n v="6.0000000000002274E-2"/>
    <n v="1"/>
    <s v="OK"/>
    <s v="SRIKANT"/>
    <x v="7"/>
    <m/>
  </r>
  <r>
    <n v="240"/>
    <s v="45431OD34U13452"/>
    <x v="44"/>
    <x v="687"/>
    <n v="312214"/>
    <n v="6672"/>
    <x v="4"/>
    <n v="56.04"/>
    <n v="16.88"/>
    <n v="39.159999999999997"/>
    <n v="38.06"/>
    <d v="2024-05-19T00:00:00"/>
    <n v="1.0999999999999943"/>
    <n v="2"/>
    <s v="OK"/>
    <s v="SRIKANT"/>
    <x v="4"/>
    <m/>
  </r>
  <r>
    <n v="241"/>
    <s v="45431OD34R13451"/>
    <x v="44"/>
    <x v="688"/>
    <n v="312214"/>
    <n v="6671"/>
    <x v="8"/>
    <n v="52.74"/>
    <n v="17"/>
    <n v="35.74"/>
    <n v="35.06"/>
    <d v="2024-05-19T00:00:00"/>
    <n v="0.67999999999999972"/>
    <n v="1"/>
    <s v="OK"/>
    <s v="SRIKANT"/>
    <x v="12"/>
    <m/>
  </r>
  <r>
    <n v="242"/>
    <s v="45431OD04V13451"/>
    <x v="44"/>
    <x v="689"/>
    <n v="312214"/>
    <n v="6673"/>
    <x v="2"/>
    <n v="53.86"/>
    <n v="16.760000000000002"/>
    <n v="37.099999999999994"/>
    <n v="36.86"/>
    <d v="2024-05-19T00:00:00"/>
    <n v="0.23999999999999488"/>
    <n v="1"/>
    <s v="OK"/>
    <s v="SRIKANT"/>
    <x v="2"/>
    <m/>
  </r>
  <r>
    <n v="243"/>
    <s v="45431OD34S11451"/>
    <x v="44"/>
    <x v="690"/>
    <n v="312214"/>
    <n v="6674"/>
    <x v="5"/>
    <n v="55.6"/>
    <n v="16.82"/>
    <n v="38.78"/>
    <n v="38"/>
    <d v="2024-05-19T00:00:00"/>
    <n v="0.78000000000000114"/>
    <n v="1"/>
    <s v="OK"/>
    <s v="SRIKANT"/>
    <x v="5"/>
    <m/>
  </r>
  <r>
    <n v="244"/>
    <s v="45431OD04V11451"/>
    <x v="44"/>
    <x v="691"/>
    <n v="312214"/>
    <n v="6675"/>
    <x v="3"/>
    <n v="53.16"/>
    <n v="16.82"/>
    <n v="36.339999999999996"/>
    <n v="36.08"/>
    <d v="2024-05-19T00:00:00"/>
    <n v="0.25999999999999801"/>
    <n v="1"/>
    <s v="OK"/>
    <s v="SRIKANT"/>
    <x v="3"/>
    <m/>
  </r>
  <r>
    <n v="245"/>
    <s v="45431OD34U11451"/>
    <x v="44"/>
    <x v="692"/>
    <n v="312214"/>
    <n v="6678"/>
    <x v="1"/>
    <n v="56.6"/>
    <n v="17.059999999999999"/>
    <n v="39.540000000000006"/>
    <n v="38.92"/>
    <d v="2024-05-20T00:00:00"/>
    <n v="0.62000000000000455"/>
    <n v="1"/>
    <s v="OK"/>
    <s v="SRIKANT"/>
    <x v="1"/>
    <m/>
  </r>
  <r>
    <n v="246"/>
    <s v="45431OD34T11452"/>
    <x v="44"/>
    <x v="693"/>
    <n v="312214"/>
    <n v="6695"/>
    <x v="0"/>
    <n v="56.04"/>
    <n v="16.86"/>
    <n v="39.18"/>
    <n v="38.840000000000003"/>
    <d v="2024-05-20T00:00:00"/>
    <n v="0.33999999999999631"/>
    <n v="2"/>
    <s v="OK"/>
    <s v="SRIKANT"/>
    <x v="0"/>
    <m/>
  </r>
  <r>
    <n v="247"/>
    <s v="45433OD34U11451"/>
    <x v="45"/>
    <x v="694"/>
    <n v="312214"/>
    <n v="6715"/>
    <x v="1"/>
    <n v="56.2"/>
    <n v="17"/>
    <n v="39.200000000000003"/>
    <n v="38.799999999999997"/>
    <d v="2024-05-21T00:00:00"/>
    <n v="0.40000000000000568"/>
    <n v="1"/>
    <s v="OK"/>
    <s v="SRIKANT"/>
    <x v="1"/>
    <m/>
  </r>
  <r>
    <n v="248"/>
    <s v="45433OD34U13451"/>
    <x v="45"/>
    <x v="695"/>
    <n v="312214"/>
    <n v="6713"/>
    <x v="4"/>
    <n v="54.36"/>
    <n v="16.88"/>
    <n v="37.480000000000004"/>
    <n v="37.200000000000003"/>
    <d v="2024-05-21T00:00:00"/>
    <n v="0.28000000000000114"/>
    <n v="1"/>
    <s v="OK"/>
    <s v="SRIKANT"/>
    <x v="4"/>
    <m/>
  </r>
  <r>
    <n v="249"/>
    <s v="45433OD34S11451"/>
    <x v="45"/>
    <x v="696"/>
    <n v="312214"/>
    <n v="6716"/>
    <x v="5"/>
    <n v="55.4"/>
    <n v="16.78"/>
    <n v="38.619999999999997"/>
    <n v="38.200000000000003"/>
    <d v="2024-05-21T00:00:00"/>
    <n v="0.4199999999999946"/>
    <n v="1"/>
    <s v="OK"/>
    <s v="SRIKANT"/>
    <x v="5"/>
    <m/>
  </r>
  <r>
    <n v="250"/>
    <s v="45433OD34T11451"/>
    <x v="45"/>
    <x v="697"/>
    <n v="312214"/>
    <n v="6714"/>
    <x v="0"/>
    <n v="55"/>
    <n v="16.86"/>
    <n v="38.14"/>
    <n v="37.92"/>
    <d v="2024-05-21T00:00:00"/>
    <n v="0.21999999999999886"/>
    <n v="1"/>
    <s v="OK"/>
    <s v="SRIKANT"/>
    <x v="0"/>
    <m/>
  </r>
  <r>
    <n v="251"/>
    <s v="45433OD04V13451"/>
    <x v="45"/>
    <x v="698"/>
    <n v="312214"/>
    <n v="6760"/>
    <x v="2"/>
    <n v="54.58"/>
    <n v="16.739999999999998"/>
    <n v="37.840000000000003"/>
    <n v="37.799999999999997"/>
    <d v="2024-05-21T00:00:00"/>
    <n v="4.0000000000006253E-2"/>
    <n v="1"/>
    <s v="OK"/>
    <s v="SRIKANT"/>
    <x v="2"/>
    <m/>
  </r>
  <r>
    <n v="252"/>
    <s v="45433OD04T11451"/>
    <x v="45"/>
    <x v="699"/>
    <n v="312214"/>
    <n v="6766"/>
    <x v="6"/>
    <n v="53.3"/>
    <n v="16.78"/>
    <n v="36.519999999999996"/>
    <n v="36.159999999999997"/>
    <d v="2024-05-21T00:00:00"/>
    <n v="0.35999999999999943"/>
    <n v="1"/>
    <s v="OK"/>
    <s v="SRIKANT"/>
    <x v="12"/>
    <m/>
  </r>
  <r>
    <n v="253"/>
    <s v="45433OD34R11451"/>
    <x v="45"/>
    <x v="700"/>
    <n v="312214"/>
    <n v="6815"/>
    <x v="7"/>
    <n v="56.54"/>
    <n v="16.7"/>
    <n v="39.840000000000003"/>
    <n v="39.4"/>
    <d v="2024-05-21T00:00:00"/>
    <n v="0.44000000000000483"/>
    <n v="1"/>
    <s v="OK"/>
    <s v="SRIKANT"/>
    <x v="7"/>
    <m/>
  </r>
  <r>
    <n v="254"/>
    <s v="45433OD04V11451"/>
    <x v="45"/>
    <x v="701"/>
    <n v="312214"/>
    <n v="6828"/>
    <x v="3"/>
    <n v="56.02"/>
    <n v="16.8"/>
    <n v="39.22"/>
    <n v="38.82"/>
    <d v="2024-05-21T00:00:00"/>
    <n v="0.39999999999999858"/>
    <n v="1"/>
    <s v="OK"/>
    <s v="SRIKANT"/>
    <x v="3"/>
    <m/>
  </r>
  <r>
    <n v="255"/>
    <s v="45433OD34U11452"/>
    <x v="45"/>
    <x v="702"/>
    <n v="312214"/>
    <n v="6839"/>
    <x v="1"/>
    <n v="55.04"/>
    <n v="16.98"/>
    <n v="38.06"/>
    <n v="37.659999999999997"/>
    <d v="2024-05-22T00:00:00"/>
    <n v="0.40000000000000568"/>
    <n v="2"/>
    <s v="OK"/>
    <s v="SRIKANT"/>
    <x v="1"/>
    <m/>
  </r>
  <r>
    <n v="256"/>
    <s v="45433OD34U13452"/>
    <x v="45"/>
    <x v="703"/>
    <n v="312214"/>
    <n v="6844"/>
    <x v="4"/>
    <n v="55.44"/>
    <n v="16.86"/>
    <n v="38.58"/>
    <n v="38.119999999999997"/>
    <d v="2024-05-22T00:00:00"/>
    <n v="0.46000000000000085"/>
    <n v="2"/>
    <s v="OK"/>
    <s v="SRIKANT"/>
    <x v="4"/>
    <m/>
  </r>
  <r>
    <n v="257"/>
    <s v="45433OD34S11452"/>
    <x v="45"/>
    <x v="704"/>
    <n v="312214"/>
    <n v="6840"/>
    <x v="5"/>
    <n v="54.74"/>
    <n v="16.8"/>
    <n v="37.94"/>
    <n v="37.659999999999997"/>
    <d v="2024-05-22T00:00:00"/>
    <n v="0.28000000000000114"/>
    <n v="2"/>
    <s v="OK"/>
    <s v="SRIKANT"/>
    <x v="5"/>
    <m/>
  </r>
  <r>
    <n v="258"/>
    <s v="45434OD34T11451"/>
    <x v="46"/>
    <x v="705"/>
    <n v="312214"/>
    <n v="6849"/>
    <x v="0"/>
    <n v="55.12"/>
    <n v="16.82"/>
    <n v="38.299999999999997"/>
    <n v="37.82"/>
    <d v="2024-05-22T00:00:00"/>
    <n v="0.47999999999999687"/>
    <n v="1"/>
    <s v="OK"/>
    <s v="SRIKANT"/>
    <x v="0"/>
    <m/>
  </r>
  <r>
    <n v="259"/>
    <s v="45434OD04T11451"/>
    <x v="46"/>
    <x v="706"/>
    <n v="312214"/>
    <n v="6864"/>
    <x v="6"/>
    <n v="54.8"/>
    <n v="16.78"/>
    <n v="38.019999999999996"/>
    <n v="37.4"/>
    <d v="2024-05-22T00:00:00"/>
    <n v="0.61999999999999744"/>
    <n v="1"/>
    <s v="OK"/>
    <s v="SRIKANT"/>
    <x v="12"/>
    <n v="422"/>
  </r>
  <r>
    <n v="260"/>
    <s v="45434OD04V13451"/>
    <x v="46"/>
    <x v="707"/>
    <n v="312214"/>
    <n v="6869"/>
    <x v="2"/>
    <n v="51.2"/>
    <n v="16.72"/>
    <n v="34.480000000000004"/>
    <n v="34.08"/>
    <d v="2024-05-22T00:00:00"/>
    <n v="0.40000000000000568"/>
    <n v="1"/>
    <s v="OK"/>
    <s v="SRIKANT"/>
    <x v="2"/>
    <m/>
  </r>
  <r>
    <n v="261"/>
    <s v="45434OD04V11451"/>
    <x v="46"/>
    <x v="708"/>
    <n v="312214"/>
    <n v="6865"/>
    <x v="3"/>
    <n v="53.42"/>
    <n v="16.739999999999998"/>
    <n v="36.680000000000007"/>
    <n v="36.32"/>
    <d v="2024-05-22T00:00:00"/>
    <n v="0.36000000000000654"/>
    <n v="1"/>
    <s v="OK"/>
    <s v="SRIKANT"/>
    <x v="3"/>
    <m/>
  </r>
  <r>
    <n v="262"/>
    <s v="45434OD34S11451"/>
    <x v="46"/>
    <x v="709"/>
    <n v="312214"/>
    <n v="6876"/>
    <x v="5"/>
    <n v="54.18"/>
    <n v="16.760000000000002"/>
    <n v="37.42"/>
    <n v="37.08"/>
    <d v="2024-05-22T00:00:00"/>
    <n v="0.34000000000000341"/>
    <n v="1"/>
    <s v="OK"/>
    <s v="SRIKANT"/>
    <x v="5"/>
    <m/>
  </r>
  <r>
    <n v="263"/>
    <s v="45434OD34U11451"/>
    <x v="46"/>
    <x v="710"/>
    <n v="312214"/>
    <n v="6884"/>
    <x v="1"/>
    <n v="54.86"/>
    <n v="16.98"/>
    <n v="37.879999999999995"/>
    <n v="37.54"/>
    <d v="2024-05-22T00:00:00"/>
    <n v="0.33999999999999631"/>
    <n v="1"/>
    <s v="OK"/>
    <s v="SRIKANT"/>
    <x v="1"/>
    <m/>
  </r>
  <r>
    <n v="264"/>
    <s v="45434OD34U13451"/>
    <x v="46"/>
    <x v="711"/>
    <n v="312214"/>
    <n v="6896"/>
    <x v="4"/>
    <n v="55.98"/>
    <n v="16.86"/>
    <n v="39.119999999999997"/>
    <n v="38.56"/>
    <d v="2024-05-22T00:00:00"/>
    <n v="0.55999999999999517"/>
    <n v="1"/>
    <s v="OK"/>
    <s v="SRIKANT"/>
    <x v="4"/>
    <m/>
  </r>
  <r>
    <n v="265"/>
    <s v="45434OD34R13451"/>
    <x v="46"/>
    <x v="712"/>
    <n v="312214"/>
    <n v="6927"/>
    <x v="8"/>
    <n v="55.28"/>
    <n v="16.98"/>
    <n v="38.299999999999997"/>
    <n v="37.94"/>
    <d v="2024-05-22T00:00:00"/>
    <n v="0.35999999999999943"/>
    <n v="1"/>
    <s v="OK"/>
    <s v="SRIKANT"/>
    <x v="9"/>
    <m/>
  </r>
  <r>
    <n v="266"/>
    <s v="45434OD34T11452"/>
    <x v="46"/>
    <x v="713"/>
    <n v="312214"/>
    <n v="6963"/>
    <x v="0"/>
    <n v="52.58"/>
    <n v="16.86"/>
    <n v="35.72"/>
    <n v="35.520000000000003"/>
    <d v="2024-05-22T00:00:00"/>
    <n v="0.19999999999999574"/>
    <n v="2"/>
    <s v="OK"/>
    <s v="SRIKANT"/>
    <x v="0"/>
    <m/>
  </r>
  <r>
    <n v="267"/>
    <s v="45434OD04V11452"/>
    <x v="46"/>
    <x v="714"/>
    <n v="312214"/>
    <n v="6970"/>
    <x v="3"/>
    <n v="51.42"/>
    <n v="16.72"/>
    <n v="34.700000000000003"/>
    <n v="34.42"/>
    <d v="2024-05-23T00:00:00"/>
    <n v="0.28000000000000114"/>
    <n v="2"/>
    <s v="OK"/>
    <s v="SRIKANT"/>
    <x v="3"/>
    <m/>
  </r>
  <r>
    <n v="268"/>
    <s v="45434OD04T11452"/>
    <x v="46"/>
    <x v="715"/>
    <n v="312214"/>
    <n v="6973"/>
    <x v="6"/>
    <n v="53.06"/>
    <n v="17.059999999999999"/>
    <n v="36"/>
    <n v="35.58"/>
    <d v="2024-05-23T00:00:00"/>
    <n v="0.42000000000000171"/>
    <n v="2"/>
    <s v="OK"/>
    <s v="SRIKANT"/>
    <x v="12"/>
    <m/>
  </r>
  <r>
    <n v="269"/>
    <s v="45434OD04V13452"/>
    <x v="46"/>
    <x v="716"/>
    <n v="312214"/>
    <n v="6972"/>
    <x v="2"/>
    <n v="54.3"/>
    <n v="16.7"/>
    <n v="37.599999999999994"/>
    <n v="37.299999999999997"/>
    <d v="2024-05-23T00:00:00"/>
    <n v="0.29999999999999716"/>
    <n v="2"/>
    <s v="OK"/>
    <s v="SRIKANT"/>
    <x v="2"/>
    <m/>
  </r>
  <r>
    <n v="270"/>
    <s v="45434OD34U11452"/>
    <x v="46"/>
    <x v="717"/>
    <n v="312214"/>
    <n v="6978"/>
    <x v="1"/>
    <n v="54.5"/>
    <n v="16.940000000000001"/>
    <n v="37.56"/>
    <n v="37.26"/>
    <d v="2024-05-23T00:00:00"/>
    <n v="0.30000000000000426"/>
    <n v="2"/>
    <s v="OK"/>
    <s v="SRIKANT"/>
    <x v="1"/>
    <m/>
  </r>
  <r>
    <n v="271"/>
    <s v="45434OD34S11452"/>
    <x v="46"/>
    <x v="718"/>
    <n v="312214"/>
    <n v="6975"/>
    <x v="5"/>
    <n v="52.88"/>
    <n v="16.72"/>
    <n v="36.160000000000004"/>
    <n v="35.92"/>
    <d v="2024-05-23T00:00:00"/>
    <n v="0.24000000000000199"/>
    <n v="2"/>
    <s v="OK"/>
    <s v="SRIKANT"/>
    <x v="5"/>
    <m/>
  </r>
  <r>
    <n v="272"/>
    <s v="45435OD34R11451"/>
    <x v="47"/>
    <x v="719"/>
    <n v="312214"/>
    <n v="7003"/>
    <x v="7"/>
    <n v="52.78"/>
    <n v="16.68"/>
    <n v="36.1"/>
    <n v="35.72"/>
    <d v="2024-05-23T00:00:00"/>
    <n v="0.38000000000000256"/>
    <n v="1"/>
    <s v="OK"/>
    <s v="SRIKANT"/>
    <x v="7"/>
    <m/>
  </r>
  <r>
    <n v="273"/>
    <s v="45435OD34U13451"/>
    <x v="47"/>
    <x v="720"/>
    <n v="312214"/>
    <n v="7009"/>
    <x v="4"/>
    <n v="50.48"/>
    <n v="16.78"/>
    <n v="33.699999999999996"/>
    <n v="33.44"/>
    <d v="2024-05-23T00:00:00"/>
    <n v="0.25999999999999801"/>
    <n v="1"/>
    <s v="OK"/>
    <s v="SRIKANT"/>
    <x v="4"/>
    <m/>
  </r>
  <r>
    <n v="274"/>
    <s v="45435OD34R13451"/>
    <x v="47"/>
    <x v="721"/>
    <n v="312214"/>
    <n v="7014"/>
    <x v="8"/>
    <n v="54.82"/>
    <n v="16.899999999999999"/>
    <n v="37.92"/>
    <n v="37.6"/>
    <d v="2024-05-23T00:00:00"/>
    <n v="0.32000000000000028"/>
    <n v="1"/>
    <s v="OK"/>
    <s v="SRIKANT"/>
    <x v="9"/>
    <m/>
  </r>
  <r>
    <n v="275"/>
    <s v="45435OD34T11451"/>
    <x v="47"/>
    <x v="722"/>
    <n v="312214"/>
    <n v="7021"/>
    <x v="0"/>
    <n v="54.4"/>
    <n v="16.78"/>
    <n v="37.619999999999997"/>
    <n v="37.36"/>
    <d v="2024-05-23T00:00:00"/>
    <n v="0.25999999999999801"/>
    <n v="1"/>
    <s v="OK"/>
    <s v="SRIKANT"/>
    <x v="0"/>
    <n v="346"/>
  </r>
  <r>
    <n v="276"/>
    <s v="45435OD04T11451"/>
    <x v="47"/>
    <x v="723"/>
    <n v="312214"/>
    <n v="7032"/>
    <x v="6"/>
    <n v="56.62"/>
    <n v="17.04"/>
    <n v="39.58"/>
    <n v="39.1"/>
    <d v="2024-05-23T00:00:00"/>
    <n v="0.47999999999999687"/>
    <n v="1"/>
    <s v="OK"/>
    <s v="SRIKANT"/>
    <x v="12"/>
    <m/>
  </r>
  <r>
    <n v="277"/>
    <s v="45435OD04V13451"/>
    <x v="47"/>
    <x v="724"/>
    <n v="312214"/>
    <n v="7033"/>
    <x v="2"/>
    <n v="54.42"/>
    <n v="16.68"/>
    <n v="37.74"/>
    <n v="37.4"/>
    <d v="2024-05-23T00:00:00"/>
    <n v="0.34000000000000341"/>
    <n v="1"/>
    <s v="OK"/>
    <s v="SRIKANT"/>
    <x v="2"/>
    <m/>
  </r>
  <r>
    <n v="278"/>
    <s v="45435OD04V11451"/>
    <x v="47"/>
    <x v="725"/>
    <n v="312214"/>
    <n v="7037"/>
    <x v="3"/>
    <n v="54.28"/>
    <n v="16.66"/>
    <n v="37.620000000000005"/>
    <n v="37.32"/>
    <d v="2024-05-23T00:00:00"/>
    <n v="0.30000000000000426"/>
    <n v="1"/>
    <s v="OK"/>
    <s v="SRIKANT"/>
    <x v="3"/>
    <m/>
  </r>
  <r>
    <n v="279"/>
    <s v="45435OD34U11451"/>
    <x v="47"/>
    <x v="726"/>
    <n v="312214"/>
    <n v="7048"/>
    <x v="1"/>
    <n v="56.8"/>
    <n v="16.920000000000002"/>
    <n v="39.879999999999995"/>
    <n v="39.06"/>
    <d v="2024-05-23T00:00:00"/>
    <n v="0.81999999999999318"/>
    <n v="1"/>
    <s v="OK"/>
    <s v="SRIKANT"/>
    <x v="1"/>
    <m/>
  </r>
  <r>
    <n v="280"/>
    <s v="45435OD34S11451"/>
    <x v="47"/>
    <x v="727"/>
    <n v="312214"/>
    <n v="7046"/>
    <x v="5"/>
    <n v="54.38"/>
    <n v="16.7"/>
    <n v="37.680000000000007"/>
    <n v="37.46"/>
    <d v="2024-05-23T00:00:00"/>
    <n v="0.22000000000000597"/>
    <n v="1"/>
    <s v="OK"/>
    <s v="SRIKANT"/>
    <x v="5"/>
    <m/>
  </r>
  <r>
    <n v="281"/>
    <s v="45435OD34R11452"/>
    <x v="47"/>
    <x v="728"/>
    <n v="312214"/>
    <n v="7091"/>
    <x v="7"/>
    <n v="54.16"/>
    <n v="16.72"/>
    <n v="37.44"/>
    <n v="37.119999999999997"/>
    <d v="2024-05-23T00:00:00"/>
    <n v="0.32000000000000028"/>
    <n v="2"/>
    <s v="OK"/>
    <s v="SRIKANT"/>
    <x v="7"/>
    <m/>
  </r>
  <r>
    <n v="282"/>
    <s v="45435OD34U13452"/>
    <x v="47"/>
    <x v="729"/>
    <n v="312214"/>
    <n v="7140"/>
    <x v="4"/>
    <n v="55.5"/>
    <n v="16.760000000000002"/>
    <n v="38.739999999999995"/>
    <n v="38.1"/>
    <d v="2024-05-23T00:00:00"/>
    <n v="0.63999999999999346"/>
    <n v="2"/>
    <s v="OK"/>
    <s v="SRIKANT"/>
    <x v="4"/>
    <m/>
  </r>
  <r>
    <n v="283"/>
    <s v="45435OD34R13452"/>
    <x v="47"/>
    <x v="730"/>
    <n v="312214"/>
    <n v="7144"/>
    <x v="8"/>
    <n v="56.78"/>
    <n v="16.899999999999999"/>
    <n v="39.880000000000003"/>
    <n v="39.36"/>
    <d v="2024-05-23T00:00:00"/>
    <n v="0.52000000000000313"/>
    <n v="2"/>
    <s v="OK"/>
    <s v="SRIKANT"/>
    <x v="9"/>
    <m/>
  </r>
  <r>
    <n v="284"/>
    <s v="45435OD04T11452"/>
    <x v="47"/>
    <x v="731"/>
    <n v="312214"/>
    <n v="7156"/>
    <x v="6"/>
    <n v="55.4"/>
    <n v="17.02"/>
    <n v="38.379999999999995"/>
    <n v="37.6"/>
    <d v="2024-05-24T00:00:00"/>
    <n v="0.77999999999999403"/>
    <n v="2"/>
    <s v="OK"/>
    <s v="SRIKANT"/>
    <x v="12"/>
    <m/>
  </r>
  <r>
    <n v="285"/>
    <s v="45435OD34T11452"/>
    <x v="47"/>
    <x v="732"/>
    <n v="312214"/>
    <n v="7154"/>
    <x v="0"/>
    <n v="55.54"/>
    <n v="17.02"/>
    <n v="38.519999999999996"/>
    <n v="37.94"/>
    <d v="2024-05-24T00:00:00"/>
    <n v="0.57999999999999829"/>
    <n v="2"/>
    <s v="OK"/>
    <s v="SRIKANT"/>
    <x v="0"/>
    <m/>
  </r>
  <r>
    <n v="286"/>
    <s v="45435OD04V11452"/>
    <x v="47"/>
    <x v="733"/>
    <n v="312214"/>
    <n v="7172"/>
    <x v="3"/>
    <n v="53.58"/>
    <n v="16.66"/>
    <n v="36.92"/>
    <n v="36.659999999999997"/>
    <d v="2024-05-24T00:00:00"/>
    <n v="0.26000000000000512"/>
    <n v="2"/>
    <s v="OK"/>
    <s v="SRIKANT"/>
    <x v="3"/>
    <m/>
  </r>
  <r>
    <n v="287"/>
    <s v="45435OD34U11452"/>
    <x v="47"/>
    <x v="734"/>
    <n v="312214"/>
    <n v="7179"/>
    <x v="1"/>
    <n v="54.36"/>
    <n v="16.86"/>
    <n v="37.5"/>
    <n v="37.14"/>
    <d v="2024-05-24T00:00:00"/>
    <n v="0.35999999999999943"/>
    <n v="2"/>
    <s v="OK"/>
    <s v="SRIKANT"/>
    <x v="1"/>
    <m/>
  </r>
  <r>
    <n v="288"/>
    <s v="45435OD34S11452"/>
    <x v="47"/>
    <x v="735"/>
    <n v="312214"/>
    <n v="7178"/>
    <x v="5"/>
    <n v="54.78"/>
    <n v="16.68"/>
    <n v="38.1"/>
    <n v="37.26"/>
    <d v="2024-05-24T00:00:00"/>
    <n v="0.84000000000000341"/>
    <n v="2"/>
    <s v="OK"/>
    <s v="SRIKANT"/>
    <x v="5"/>
    <m/>
  </r>
  <r>
    <n v="289"/>
    <s v="45435OD04V13452"/>
    <x v="47"/>
    <x v="736"/>
    <n v="312214"/>
    <n v="7185"/>
    <x v="2"/>
    <n v="54.86"/>
    <n v="16.66"/>
    <n v="38.200000000000003"/>
    <n v="37.9"/>
    <d v="2024-05-24T00:00:00"/>
    <n v="0.30000000000000426"/>
    <n v="2"/>
    <s v="OK"/>
    <s v="SRIKANT"/>
    <x v="2"/>
    <m/>
  </r>
  <r>
    <n v="290"/>
    <s v="45436OD04T11451"/>
    <x v="48"/>
    <x v="737"/>
    <n v="312214"/>
    <n v="7203"/>
    <x v="6"/>
    <n v="56.3"/>
    <n v="17.02"/>
    <n v="39.28"/>
    <n v="38.54"/>
    <d v="2024-05-24T00:00:00"/>
    <n v="0.74000000000000199"/>
    <n v="1"/>
    <s v="OK"/>
    <s v="SRIKANT"/>
    <x v="12"/>
    <m/>
  </r>
  <r>
    <n v="291"/>
    <s v="45436OD04V11451"/>
    <x v="48"/>
    <x v="738"/>
    <n v="312214"/>
    <n v="7205"/>
    <x v="3"/>
    <n v="53.18"/>
    <n v="16.62"/>
    <n v="36.56"/>
    <n v="36.26"/>
    <d v="2024-05-24T00:00:00"/>
    <n v="0.30000000000000426"/>
    <n v="1"/>
    <s v="OK"/>
    <s v="SRIKANT"/>
    <x v="3"/>
    <m/>
  </r>
  <r>
    <n v="292"/>
    <s v="45436OD34R13451"/>
    <x v="48"/>
    <x v="739"/>
    <n v="312214"/>
    <n v="7206"/>
    <x v="8"/>
    <n v="54.16"/>
    <n v="16.899999999999999"/>
    <n v="37.26"/>
    <n v="36.76"/>
    <d v="2024-05-24T00:00:00"/>
    <n v="0.5"/>
    <n v="1"/>
    <s v="OK"/>
    <s v="SRIKANT"/>
    <x v="9"/>
    <m/>
  </r>
  <r>
    <n v="293"/>
    <s v="45436OD34U11451"/>
    <x v="48"/>
    <x v="740"/>
    <n v="312214"/>
    <n v="7262"/>
    <x v="1"/>
    <n v="56.14"/>
    <n v="16.86"/>
    <n v="39.28"/>
    <n v="38.18"/>
    <d v="2024-05-24T00:00:00"/>
    <n v="1.1000000000000014"/>
    <n v="1"/>
    <s v="OK"/>
    <s v="SRIKANT"/>
    <x v="1"/>
    <m/>
  </r>
  <r>
    <n v="294"/>
    <s v="45436OD34U13451"/>
    <x v="48"/>
    <x v="741"/>
    <n v="312214"/>
    <n v="7269"/>
    <x v="4"/>
    <n v="53.32"/>
    <n v="16.8"/>
    <n v="36.519999999999996"/>
    <n v="36.18"/>
    <d v="2024-05-24T00:00:00"/>
    <n v="0.33999999999999631"/>
    <n v="1"/>
    <s v="OK"/>
    <s v="SRIKANT"/>
    <x v="4"/>
    <m/>
  </r>
  <r>
    <n v="295"/>
    <s v="45436OD34T11451"/>
    <x v="48"/>
    <x v="742"/>
    <n v="312214"/>
    <n v="7258"/>
    <x v="0"/>
    <n v="55.7"/>
    <n v="17.02"/>
    <n v="38.680000000000007"/>
    <n v="37.1"/>
    <d v="2024-05-24T00:00:00"/>
    <n v="1.5800000000000054"/>
    <n v="1"/>
    <s v="OK"/>
    <s v="SRIKANT"/>
    <x v="0"/>
    <m/>
  </r>
  <r>
    <n v="296"/>
    <s v="45436OD04V13451"/>
    <x v="48"/>
    <x v="743"/>
    <n v="312214"/>
    <n v="7268"/>
    <x v="2"/>
    <n v="54.52"/>
    <n v="16.64"/>
    <n v="37.880000000000003"/>
    <n v="37.64"/>
    <d v="2024-05-24T00:00:00"/>
    <n v="0.24000000000000199"/>
    <n v="1"/>
    <s v="OK"/>
    <s v="SRIKANT"/>
    <x v="2"/>
    <n v="409"/>
  </r>
  <r>
    <n v="297"/>
    <s v="45436OD34S11451"/>
    <x v="48"/>
    <x v="744"/>
    <n v="312214"/>
    <n v="7269"/>
    <x v="5"/>
    <n v="55.3"/>
    <n v="16.66"/>
    <n v="38.64"/>
    <n v="38.32"/>
    <d v="2024-05-24T00:00:00"/>
    <n v="0.32000000000000028"/>
    <n v="1"/>
    <s v="OK"/>
    <s v="SRIKANT"/>
    <x v="5"/>
    <m/>
  </r>
  <r>
    <n v="298"/>
    <s v="45436OD34R11451"/>
    <x v="48"/>
    <x v="745"/>
    <n v="312214"/>
    <n v="7319"/>
    <x v="7"/>
    <n v="57.08"/>
    <n v="16.66"/>
    <n v="40.42"/>
    <n v="39.840000000000003"/>
    <d v="2024-05-24T00:00:00"/>
    <n v="0.57999999999999829"/>
    <n v="1"/>
    <s v="OK"/>
    <s v="SRIKANT"/>
    <x v="7"/>
    <m/>
  </r>
  <r>
    <n v="299"/>
    <s v="45436OD04V11452"/>
    <x v="48"/>
    <x v="746"/>
    <n v="312214"/>
    <n v="7318"/>
    <x v="3"/>
    <n v="55.2"/>
    <n v="16.579999999999998"/>
    <n v="38.620000000000005"/>
    <n v="37.94"/>
    <d v="2024-05-24T00:00:00"/>
    <n v="0.68000000000000682"/>
    <n v="2"/>
    <s v="OK"/>
    <s v="SRIKANT"/>
    <x v="3"/>
    <m/>
  </r>
  <r>
    <n v="300"/>
    <s v="45436OD34R13452"/>
    <x v="48"/>
    <x v="747"/>
    <n v="312214"/>
    <n v="7333"/>
    <x v="8"/>
    <n v="55.04"/>
    <n v="17"/>
    <n v="38.04"/>
    <n v="37.1"/>
    <d v="2024-05-24T00:00:00"/>
    <n v="0.93999999999999773"/>
    <n v="2"/>
    <s v="OK"/>
    <s v="SRIKANT"/>
    <x v="9"/>
    <m/>
  </r>
  <r>
    <n v="301"/>
    <s v="45436OD04T11452"/>
    <x v="48"/>
    <x v="748"/>
    <n v="312214"/>
    <n v="7336"/>
    <x v="6"/>
    <n v="57.8"/>
    <n v="17"/>
    <n v="40.799999999999997"/>
    <n v="40.340000000000003"/>
    <d v="2024-05-24T00:00:00"/>
    <n v="0.45999999999999375"/>
    <n v="2"/>
    <s v="OK"/>
    <s v="SRIKANT"/>
    <x v="12"/>
    <m/>
  </r>
  <r>
    <n v="302"/>
    <s v="45437OD34U13451"/>
    <x v="49"/>
    <x v="749"/>
    <n v="312214"/>
    <n v="7379"/>
    <x v="4"/>
    <n v="55.92"/>
    <n v="16.78"/>
    <n v="39.14"/>
    <n v="37.700000000000003"/>
    <d v="2024-05-25T00:00:00"/>
    <n v="1.4399999999999977"/>
    <n v="1"/>
    <s v="OK"/>
    <s v="SRIKANT"/>
    <x v="4"/>
    <m/>
  </r>
  <r>
    <n v="303"/>
    <s v="45437OD34T11451"/>
    <x v="49"/>
    <x v="750"/>
    <n v="312214"/>
    <n v="7381"/>
    <x v="0"/>
    <n v="56.56"/>
    <n v="17.04"/>
    <n v="39.520000000000003"/>
    <n v="37.299999999999997"/>
    <d v="2024-05-25T00:00:00"/>
    <n v="2.220000000000006"/>
    <n v="1"/>
    <s v="OK"/>
    <s v="SRIKANT"/>
    <x v="0"/>
    <m/>
  </r>
  <r>
    <n v="304"/>
    <s v="45437OD34U11451"/>
    <x v="49"/>
    <x v="751"/>
    <n v="312214"/>
    <n v="7382"/>
    <x v="1"/>
    <n v="56.1"/>
    <n v="16.84"/>
    <n v="39.260000000000005"/>
    <n v="38.4"/>
    <d v="2024-05-25T00:00:00"/>
    <n v="0.86000000000000654"/>
    <n v="1"/>
    <s v="OK"/>
    <s v="SRIKANT"/>
    <x v="1"/>
    <m/>
  </r>
  <r>
    <n v="305"/>
    <s v="45437OD34S11451"/>
    <x v="49"/>
    <x v="752"/>
    <n v="312214"/>
    <n v="7386"/>
    <x v="5"/>
    <n v="53.72"/>
    <n v="16.68"/>
    <n v="37.04"/>
    <n v="36.58"/>
    <d v="2024-05-25T00:00:00"/>
    <n v="0.46000000000000085"/>
    <n v="1"/>
    <s v="OK"/>
    <s v="SRIKANT"/>
    <x v="5"/>
    <n v="384"/>
  </r>
  <r>
    <n v="306"/>
    <s v="45437OD34R11451"/>
    <x v="49"/>
    <x v="753"/>
    <n v="312214"/>
    <n v="7395"/>
    <x v="7"/>
    <n v="54.26"/>
    <n v="16.66"/>
    <n v="37.599999999999994"/>
    <n v="37.58"/>
    <d v="2024-05-25T00:00:00"/>
    <n v="1.9999999999996021E-2"/>
    <n v="1"/>
    <s v="OK"/>
    <s v="SRIKANT"/>
    <x v="7"/>
    <n v="364"/>
  </r>
  <r>
    <n v="307"/>
    <s v="45437OD04V11451"/>
    <x v="49"/>
    <x v="754"/>
    <n v="312214"/>
    <n v="7397"/>
    <x v="3"/>
    <n v="54.48"/>
    <n v="16.579999999999998"/>
    <n v="37.9"/>
    <n v="37.4"/>
    <d v="2024-05-25T00:00:00"/>
    <n v="0.5"/>
    <n v="1"/>
    <s v="OK"/>
    <s v="SRIKANT"/>
    <x v="3"/>
    <n v="382"/>
  </r>
  <r>
    <n v="308"/>
    <s v="45437OD34R13451"/>
    <x v="49"/>
    <x v="755"/>
    <n v="312214"/>
    <n v="7404"/>
    <x v="8"/>
    <n v="54.36"/>
    <n v="16.88"/>
    <n v="37.480000000000004"/>
    <n v="36.32"/>
    <d v="2024-05-25T00:00:00"/>
    <n v="1.1600000000000037"/>
    <n v="1"/>
    <s v="OK"/>
    <s v="SRIKANT"/>
    <x v="9"/>
    <n v="360"/>
  </r>
  <r>
    <n v="309"/>
    <s v="45437OD04T11451"/>
    <x v="49"/>
    <x v="756"/>
    <n v="312214"/>
    <n v="7426"/>
    <x v="6"/>
    <n v="57.14"/>
    <n v="16.940000000000001"/>
    <n v="40.200000000000003"/>
    <n v="39.82"/>
    <d v="2024-05-25T00:00:00"/>
    <n v="0.38000000000000256"/>
    <n v="1"/>
    <s v="OK"/>
    <s v="SRIKANT"/>
    <x v="12"/>
    <m/>
  </r>
  <r>
    <n v="310"/>
    <s v="45437OD34T11452"/>
    <x v="49"/>
    <x v="757"/>
    <n v="312214"/>
    <n v="7468"/>
    <x v="0"/>
    <n v="53.28"/>
    <n v="17.059999999999999"/>
    <n v="36.22"/>
    <n v="35.979999999999997"/>
    <d v="2024-05-25T00:00:00"/>
    <n v="0.24000000000000199"/>
    <n v="2"/>
    <s v="OK"/>
    <s v="SRIKANT"/>
    <x v="0"/>
    <m/>
  </r>
  <r>
    <n v="311"/>
    <s v="45437OD34U13452"/>
    <x v="49"/>
    <x v="758"/>
    <n v="312214"/>
    <n v="7465"/>
    <x v="4"/>
    <n v="53.58"/>
    <n v="16.760000000000002"/>
    <n v="36.819999999999993"/>
    <n v="36.42"/>
    <d v="2024-05-25T00:00:00"/>
    <n v="0.39999999999999147"/>
    <n v="2"/>
    <s v="OK"/>
    <s v="SRIKANT"/>
    <x v="4"/>
    <m/>
  </r>
  <r>
    <n v="312"/>
    <s v="45437OD34U11452"/>
    <x v="49"/>
    <x v="759"/>
    <n v="312214"/>
    <n v="7489"/>
    <x v="1"/>
    <n v="56.64"/>
    <n v="16.84"/>
    <n v="39.799999999999997"/>
    <n v="39.380000000000003"/>
    <d v="2024-05-25T00:00:00"/>
    <n v="0.4199999999999946"/>
    <n v="2"/>
    <s v="OK"/>
    <s v="SRIKANT"/>
    <x v="1"/>
    <m/>
  </r>
  <r>
    <n v="313"/>
    <s v="45437OD04V13451"/>
    <x v="49"/>
    <x v="760"/>
    <n v="312214"/>
    <n v="7493"/>
    <x v="2"/>
    <n v="55.56"/>
    <n v="16.940000000000001"/>
    <n v="38.620000000000005"/>
    <n v="38.479999999999997"/>
    <d v="2024-05-25T00:00:00"/>
    <n v="0.14000000000000767"/>
    <n v="1"/>
    <s v="OK"/>
    <s v="SRIKANT"/>
    <x v="12"/>
    <n v="37"/>
  </r>
  <r>
    <n v="314"/>
    <s v="45437OD34S11452"/>
    <x v="49"/>
    <x v="761"/>
    <n v="312214"/>
    <n v="7494"/>
    <x v="5"/>
    <n v="56.86"/>
    <n v="16.940000000000001"/>
    <n v="39.92"/>
    <n v="39.44"/>
    <d v="2024-05-25T00:00:00"/>
    <n v="0.48000000000000398"/>
    <n v="2"/>
    <s v="OK"/>
    <s v="SRIKANT"/>
    <x v="5"/>
    <m/>
  </r>
  <r>
    <n v="315"/>
    <s v="45437OD04V11452"/>
    <x v="49"/>
    <x v="762"/>
    <n v="312214"/>
    <n v="7497"/>
    <x v="3"/>
    <n v="55.2"/>
    <n v="16.88"/>
    <n v="38.320000000000007"/>
    <n v="37.54"/>
    <d v="2024-05-25T00:00:00"/>
    <n v="0.78000000000000824"/>
    <n v="2"/>
    <s v="OK"/>
    <s v="SRIKANT"/>
    <x v="3"/>
    <m/>
  </r>
  <r>
    <n v="316"/>
    <s v="45437OD34R11452"/>
    <x v="49"/>
    <x v="763"/>
    <n v="312214"/>
    <n v="7507"/>
    <x v="7"/>
    <n v="54.5"/>
    <n v="16.899999999999999"/>
    <n v="37.6"/>
    <n v="37.26"/>
    <d v="2024-05-25T00:00:00"/>
    <n v="0.34000000000000341"/>
    <n v="2"/>
    <s v="OK"/>
    <s v="SRIKANT"/>
    <x v="7"/>
    <m/>
  </r>
  <r>
    <n v="317"/>
    <s v="45438OD34U13451"/>
    <x v="50"/>
    <x v="764"/>
    <n v="312214"/>
    <n v="7525"/>
    <x v="4"/>
    <n v="55.14"/>
    <n v="16.760000000000002"/>
    <n v="38.379999999999995"/>
    <n v="38.020000000000003"/>
    <d v="2024-05-26T00:00:00"/>
    <n v="0.35999999999999233"/>
    <n v="1"/>
    <s v="OK"/>
    <s v="SRIKANT"/>
    <x v="4"/>
    <n v="375"/>
  </r>
  <r>
    <n v="318"/>
    <s v="45438OD34T11451"/>
    <x v="50"/>
    <x v="765"/>
    <n v="312214"/>
    <n v="7526"/>
    <x v="0"/>
    <n v="57.08"/>
    <n v="16.940000000000001"/>
    <n v="40.14"/>
    <n v="39.64"/>
    <d v="2024-05-26T00:00:00"/>
    <n v="0.5"/>
    <n v="1"/>
    <s v="OK"/>
    <s v="SRIKANT"/>
    <x v="0"/>
    <m/>
  </r>
  <r>
    <n v="319"/>
    <s v="45438OD34U11451"/>
    <x v="50"/>
    <x v="766"/>
    <n v="312214"/>
    <n v="7527"/>
    <x v="1"/>
    <n v="54.48"/>
    <n v="16.82"/>
    <n v="37.659999999999997"/>
    <n v="37.36"/>
    <d v="2024-05-26T00:00:00"/>
    <n v="0.29999999999999716"/>
    <n v="1"/>
    <s v="OK"/>
    <s v="SRIKANT"/>
    <x v="1"/>
    <m/>
  </r>
  <r>
    <n v="320"/>
    <s v="45438OD04V11451"/>
    <x v="50"/>
    <x v="767"/>
    <n v="312214"/>
    <n v="7533"/>
    <x v="3"/>
    <n v="54.34"/>
    <n v="16.88"/>
    <n v="37.460000000000008"/>
    <n v="37.159999999999997"/>
    <d v="2024-05-26T00:00:00"/>
    <n v="0.30000000000001137"/>
    <n v="1"/>
    <s v="OK"/>
    <s v="SRIKANT"/>
    <x v="3"/>
    <n v="48"/>
  </r>
  <r>
    <n v="321"/>
    <s v="45438OD34R11451"/>
    <x v="50"/>
    <x v="768"/>
    <n v="312214"/>
    <n v="7541"/>
    <x v="7"/>
    <n v="55.14"/>
    <n v="16.899999999999999"/>
    <n v="38.24"/>
    <n v="37.9"/>
    <d v="2024-05-26T00:00:00"/>
    <n v="0.34000000000000341"/>
    <n v="1"/>
    <s v="OK"/>
    <s v="SRIKANT"/>
    <x v="7"/>
    <n v="43"/>
  </r>
  <r>
    <n v="322"/>
    <s v="45438OD04T11451"/>
    <x v="50"/>
    <x v="769"/>
    <n v="312214"/>
    <n v="7560"/>
    <x v="6"/>
    <n v="54.96"/>
    <n v="16.940000000000001"/>
    <n v="38.019999999999996"/>
    <n v="37.340000000000003"/>
    <d v="2024-05-26T00:00:00"/>
    <n v="0.67999999999999261"/>
    <n v="1"/>
    <s v="OK"/>
    <s v="SRIKANT"/>
    <x v="12"/>
    <m/>
  </r>
  <r>
    <n v="323"/>
    <s v="45438OD34S11451"/>
    <x v="50"/>
    <x v="770"/>
    <n v="312214"/>
    <n v="7532"/>
    <x v="5"/>
    <n v="53.1"/>
    <n v="16.899999999999999"/>
    <n v="36.200000000000003"/>
    <n v="36.06"/>
    <d v="2024-05-26T00:00:00"/>
    <n v="0.14000000000000057"/>
    <n v="1"/>
    <s v="OK"/>
    <s v="SRIKANT"/>
    <x v="5"/>
    <m/>
  </r>
  <r>
    <n v="324"/>
    <s v="45438OD04V13451"/>
    <x v="50"/>
    <x v="771"/>
    <n v="312214"/>
    <n v="7571"/>
    <x v="2"/>
    <n v="53.4"/>
    <n v="16.98"/>
    <n v="36.42"/>
    <n v="36"/>
    <d v="2024-05-26T00:00:00"/>
    <n v="0.42000000000000171"/>
    <n v="1"/>
    <s v="OK"/>
    <s v="SRIKANT"/>
    <x v="2"/>
    <m/>
  </r>
  <r>
    <n v="325"/>
    <s v="45438OD34T11452"/>
    <x v="50"/>
    <x v="772"/>
    <n v="312214"/>
    <n v="7582"/>
    <x v="0"/>
    <n v="55.58"/>
    <n v="16.940000000000001"/>
    <n v="38.64"/>
    <n v="38.520000000000003"/>
    <d v="2024-05-26T00:00:00"/>
    <n v="0.11999999999999744"/>
    <n v="2"/>
    <s v="OK"/>
    <s v="SRIKANT"/>
    <x v="0"/>
    <m/>
  </r>
  <r>
    <n v="326"/>
    <s v="45438OD34U13452"/>
    <x v="50"/>
    <x v="773"/>
    <n v="312214"/>
    <n v="7578"/>
    <x v="4"/>
    <n v="57"/>
    <n v="17.12"/>
    <n v="39.879999999999995"/>
    <n v="39.520000000000003"/>
    <d v="2024-05-26T00:00:00"/>
    <n v="0.35999999999999233"/>
    <n v="2"/>
    <s v="OK"/>
    <s v="SRIKANT"/>
    <x v="4"/>
    <m/>
  </r>
  <r>
    <n v="327"/>
    <s v="45438OD34U11452"/>
    <x v="50"/>
    <x v="774"/>
    <n v="312214"/>
    <n v="7583"/>
    <x v="1"/>
    <n v="56.68"/>
    <n v="16.8"/>
    <n v="39.879999999999995"/>
    <n v="39.4"/>
    <d v="2024-05-26T00:00:00"/>
    <n v="0.47999999999999687"/>
    <n v="2"/>
    <s v="OK"/>
    <s v="SRIKANT"/>
    <x v="1"/>
    <m/>
  </r>
  <r>
    <n v="328"/>
    <s v="45438OD04V11452"/>
    <x v="50"/>
    <x v="775"/>
    <n v="312214"/>
    <n v="7594"/>
    <x v="3"/>
    <n v="56.4"/>
    <n v="16.920000000000002"/>
    <n v="39.479999999999997"/>
    <n v="38.700000000000003"/>
    <d v="2024-05-26T00:00:00"/>
    <n v="0.77999999999999403"/>
    <n v="2"/>
    <s v="OK"/>
    <s v="SRIKANT"/>
    <x v="3"/>
    <m/>
  </r>
  <r>
    <n v="329"/>
    <s v="45438OD34R13451"/>
    <x v="50"/>
    <x v="776"/>
    <n v="312214"/>
    <n v="7600"/>
    <x v="8"/>
    <n v="56.02"/>
    <n v="17.18"/>
    <n v="38.840000000000003"/>
    <n v="38.26"/>
    <d v="2024-05-26T00:00:00"/>
    <n v="0.5800000000000054"/>
    <n v="1"/>
    <s v="OK"/>
    <s v="SRIKANT"/>
    <x v="13"/>
    <m/>
  </r>
  <r>
    <n v="330"/>
    <s v="45438OD34R11452"/>
    <x v="50"/>
    <x v="777"/>
    <n v="312214"/>
    <n v="7611"/>
    <x v="7"/>
    <n v="54.32"/>
    <n v="16.940000000000001"/>
    <n v="37.379999999999995"/>
    <n v="37.04"/>
    <d v="2024-05-26T00:00:00"/>
    <n v="0.33999999999999631"/>
    <n v="2"/>
    <s v="OK"/>
    <s v="SRIKANT"/>
    <x v="7"/>
    <m/>
  </r>
  <r>
    <n v="331"/>
    <s v="45438OD04T11452"/>
    <x v="50"/>
    <x v="778"/>
    <n v="312214"/>
    <n v="7632"/>
    <x v="6"/>
    <n v="55.14"/>
    <n v="16.96"/>
    <n v="38.18"/>
    <n v="37.82"/>
    <d v="2024-05-26T00:00:00"/>
    <n v="0.35999999999999943"/>
    <n v="2"/>
    <s v="OK"/>
    <s v="SRIKANT"/>
    <x v="12"/>
    <m/>
  </r>
  <r>
    <n v="332"/>
    <s v="45438OD04V13452"/>
    <x v="50"/>
    <x v="779"/>
    <n v="312214"/>
    <n v="7661"/>
    <x v="2"/>
    <n v="55.76"/>
    <n v="16.96"/>
    <n v="38.799999999999997"/>
    <n v="38.479999999999997"/>
    <d v="2024-05-27T00:00:00"/>
    <n v="0.32000000000000028"/>
    <n v="2"/>
    <s v="OK"/>
    <s v="SRIKANT"/>
    <x v="2"/>
    <m/>
  </r>
  <r>
    <n v="333"/>
    <s v="45438OD34S11452"/>
    <x v="50"/>
    <x v="780"/>
    <n v="312214"/>
    <n v="7659"/>
    <x v="5"/>
    <n v="51.72"/>
    <n v="16.98"/>
    <n v="34.739999999999995"/>
    <n v="34.520000000000003"/>
    <d v="2024-05-27T00:00:00"/>
    <n v="0.21999999999999176"/>
    <n v="2"/>
    <s v="OK"/>
    <s v="SRIKANT"/>
    <x v="5"/>
    <m/>
  </r>
  <r>
    <n v="37.520000000000003"/>
    <s v="45439OD04V11452"/>
    <x v="51"/>
    <x v="781"/>
    <n v="312214"/>
    <n v="7762"/>
    <x v="3"/>
    <n v="56.14"/>
    <n v="16.88"/>
    <n v="39.260000000000005"/>
    <n v="38.619999999999997"/>
    <d v="2024-05-27T00:00:00"/>
    <n v="0.64000000000000767"/>
    <n v="2"/>
    <s v="OK"/>
    <s v="SRIKANT"/>
    <x v="3"/>
    <m/>
  </r>
  <r>
    <n v="334"/>
    <s v="45439OD34U13451"/>
    <x v="51"/>
    <x v="782"/>
    <n v="312214"/>
    <n v="7666"/>
    <x v="4"/>
    <n v="53.9"/>
    <n v="16.98"/>
    <n v="36.92"/>
    <n v="36.799999999999997"/>
    <d v="2024-05-27T00:00:00"/>
    <n v="0.12000000000000455"/>
    <n v="1"/>
    <s v="OK"/>
    <s v="SRIKANT"/>
    <x v="4"/>
    <m/>
  </r>
  <r>
    <n v="335"/>
    <s v="45439OD34U11451"/>
    <x v="51"/>
    <x v="783"/>
    <n v="312214"/>
    <n v="7669"/>
    <x v="1"/>
    <n v="52.54"/>
    <n v="16.7"/>
    <n v="35.840000000000003"/>
    <n v="35.28"/>
    <d v="2024-05-27T00:00:00"/>
    <n v="0.56000000000000227"/>
    <n v="1"/>
    <s v="OK"/>
    <s v="SRIKANT"/>
    <x v="1"/>
    <n v="283"/>
  </r>
  <r>
    <n v="336"/>
    <s v="45439OD34T11451"/>
    <x v="51"/>
    <x v="784"/>
    <n v="312214"/>
    <n v="7667"/>
    <x v="0"/>
    <n v="54.86"/>
    <n v="16.940000000000001"/>
    <n v="37.92"/>
    <n v="37.92"/>
    <d v="2024-05-27T00:00:00"/>
    <n v="0"/>
    <n v="1"/>
    <s v="OK"/>
    <s v="SRIKANT"/>
    <x v="0"/>
    <m/>
  </r>
  <r>
    <n v="337"/>
    <s v="45439OD04T11451"/>
    <x v="51"/>
    <x v="785"/>
    <n v="312214"/>
    <n v="7672"/>
    <x v="6"/>
    <n v="53.42"/>
    <n v="16.940000000000001"/>
    <n v="36.480000000000004"/>
    <n v="36.1"/>
    <d v="2024-05-27T00:00:00"/>
    <n v="0.38000000000000256"/>
    <n v="1"/>
    <s v="OK"/>
    <s v="SRIKANT"/>
    <x v="12"/>
    <m/>
  </r>
  <r>
    <n v="338"/>
    <s v="45439OD04V13451"/>
    <x v="51"/>
    <x v="786"/>
    <n v="312214"/>
    <n v="7675"/>
    <x v="2"/>
    <n v="53.66"/>
    <n v="16.96"/>
    <n v="36.699999999999996"/>
    <n v="36.4"/>
    <d v="2024-05-27T00:00:00"/>
    <n v="0.29999999999999716"/>
    <n v="1"/>
    <s v="OK"/>
    <s v="SRIKANT"/>
    <x v="2"/>
    <m/>
  </r>
  <r>
    <n v="339"/>
    <s v="45439OD04V11451"/>
    <x v="51"/>
    <x v="787"/>
    <n v="312214"/>
    <n v="7674"/>
    <x v="3"/>
    <n v="53.86"/>
    <n v="16.899999999999999"/>
    <n v="36.96"/>
    <n v="36.479999999999997"/>
    <d v="2024-05-27T00:00:00"/>
    <n v="0.48000000000000398"/>
    <n v="1"/>
    <s v="OK"/>
    <s v="SRIKANT"/>
    <x v="3"/>
    <m/>
  </r>
  <r>
    <n v="340"/>
    <s v="45439OD34R11451"/>
    <x v="51"/>
    <x v="788"/>
    <n v="312214"/>
    <n v="7705"/>
    <x v="7"/>
    <n v="53.3"/>
    <n v="16.899999999999999"/>
    <n v="36.4"/>
    <n v="36.08"/>
    <d v="2024-05-27T00:00:00"/>
    <n v="0.32000000000000028"/>
    <n v="1"/>
    <s v="OK"/>
    <s v="SRIKANT"/>
    <x v="7"/>
    <m/>
  </r>
  <r>
    <n v="341"/>
    <s v="45439OD34R13451"/>
    <x v="51"/>
    <x v="789"/>
    <n v="312214"/>
    <n v="7712"/>
    <x v="8"/>
    <n v="52.82"/>
    <n v="17.18"/>
    <n v="35.64"/>
    <n v="34.799999999999997"/>
    <d v="2024-05-27T00:00:00"/>
    <n v="0.84000000000000341"/>
    <n v="1"/>
    <s v="OK"/>
    <s v="SRIKANT"/>
    <x v="9"/>
    <m/>
  </r>
  <r>
    <n v="342"/>
    <s v="45439OD34S11451"/>
    <x v="51"/>
    <x v="790"/>
    <n v="312214"/>
    <n v="7717"/>
    <x v="5"/>
    <n v="49.74"/>
    <n v="16.940000000000001"/>
    <n v="32.799999999999997"/>
    <n v="32.520000000000003"/>
    <d v="2024-05-27T00:00:00"/>
    <n v="0.27999999999999403"/>
    <n v="1"/>
    <s v="OK"/>
    <s v="SRIKANT"/>
    <x v="5"/>
    <m/>
  </r>
  <r>
    <n v="343"/>
    <s v="45439OD34U13452"/>
    <x v="51"/>
    <x v="791"/>
    <n v="312214"/>
    <n v="7743"/>
    <x v="4"/>
    <n v="52.54"/>
    <n v="16.98"/>
    <n v="35.56"/>
    <n v="34.36"/>
    <d v="2024-05-27T00:00:00"/>
    <n v="1.2000000000000028"/>
    <n v="2"/>
    <s v="OK"/>
    <s v="SRIKANT"/>
    <x v="4"/>
    <m/>
  </r>
  <r>
    <n v="344"/>
    <s v="45439OD34U11452"/>
    <x v="51"/>
    <x v="792"/>
    <n v="312214"/>
    <n v="7745"/>
    <x v="1"/>
    <n v="51.8"/>
    <n v="16.920000000000002"/>
    <n v="34.879999999999995"/>
    <n v="34.159999999999997"/>
    <d v="2024-05-27T00:00:00"/>
    <n v="0.71999999999999886"/>
    <n v="2"/>
    <s v="OK"/>
    <s v="SRIKANT"/>
    <x v="1"/>
    <m/>
  </r>
  <r>
    <n v="345"/>
    <s v="45439OD34T11452"/>
    <x v="51"/>
    <x v="793"/>
    <n v="312214"/>
    <n v="7746"/>
    <x v="0"/>
    <n v="54.68"/>
    <n v="16.899999999999999"/>
    <n v="37.78"/>
    <n v="37.200000000000003"/>
    <d v="2024-05-27T00:00:00"/>
    <n v="0.57999999999999829"/>
    <n v="2"/>
    <s v="OK"/>
    <s v="SRIKANT"/>
    <x v="0"/>
    <m/>
  </r>
  <r>
    <n v="346"/>
    <s v="45439OD04T11452"/>
    <x v="51"/>
    <x v="794"/>
    <n v="312214"/>
    <n v="7747"/>
    <x v="6"/>
    <n v="52.86"/>
    <n v="16.899999999999999"/>
    <n v="35.96"/>
    <n v="35.520000000000003"/>
    <d v="2024-05-27T00:00:00"/>
    <n v="0.43999999999999773"/>
    <n v="2"/>
    <s v="OK"/>
    <s v="SRIKANT"/>
    <x v="12"/>
    <m/>
  </r>
  <r>
    <n v="348"/>
    <s v="45439OD04V13452"/>
    <x v="51"/>
    <x v="795"/>
    <n v="312214"/>
    <n v="7782"/>
    <x v="2"/>
    <n v="54.46"/>
    <n v="16.940000000000001"/>
    <n v="37.519999999999996"/>
    <n v="37.42"/>
    <d v="2024-05-27T00:00:00"/>
    <n v="9.9999999999994316E-2"/>
    <n v="2"/>
    <s v="OK"/>
    <s v="SRIKANT"/>
    <x v="2"/>
    <m/>
  </r>
  <r>
    <n v="349"/>
    <s v="45439OD34R11452"/>
    <x v="51"/>
    <x v="796"/>
    <n v="312214"/>
    <n v="7808"/>
    <x v="7"/>
    <n v="54.46"/>
    <n v="16.88"/>
    <n v="37.58"/>
    <n v="37.520000000000003"/>
    <d v="2024-05-27T00:00:00"/>
    <n v="5.9999999999995168E-2"/>
    <n v="2"/>
    <s v="OK"/>
    <s v="SRIKANT"/>
    <x v="7"/>
    <m/>
  </r>
  <r>
    <n v="350"/>
    <s v="45439OD34R13452"/>
    <x v="51"/>
    <x v="797"/>
    <n v="312214"/>
    <n v="7849"/>
    <x v="8"/>
    <n v="54.6"/>
    <n v="17.14"/>
    <n v="37.46"/>
    <n v="37.1"/>
    <d v="2024-05-28T00:00:00"/>
    <n v="0.35999999999999943"/>
    <n v="2"/>
    <s v="OK"/>
    <s v="SRIKANT"/>
    <x v="9"/>
    <m/>
  </r>
  <r>
    <n v="351"/>
    <s v="45439OD34S11452"/>
    <x v="51"/>
    <x v="798"/>
    <n v="312214"/>
    <n v="7851"/>
    <x v="5"/>
    <n v="54.44"/>
    <n v="16.920000000000002"/>
    <n v="37.519999999999996"/>
    <n v="37.520000000000003"/>
    <d v="2024-05-28T00:00:00"/>
    <n v="0"/>
    <n v="2"/>
    <s v="OK"/>
    <s v="SRIKANT"/>
    <x v="5"/>
    <m/>
  </r>
  <r>
    <n v="352"/>
    <s v="45440OD34U13451"/>
    <x v="52"/>
    <x v="799"/>
    <n v="312214"/>
    <n v="7859"/>
    <x v="4"/>
    <n v="52.9"/>
    <n v="16.98"/>
    <n v="35.92"/>
    <n v="35.28"/>
    <d v="2024-05-28T00:00:00"/>
    <n v="0.64000000000000057"/>
    <n v="1"/>
    <s v="OK"/>
    <s v="SRIKANT"/>
    <x v="4"/>
    <m/>
  </r>
  <r>
    <n v="353"/>
    <s v="45440OD34U11451"/>
    <x v="52"/>
    <x v="800"/>
    <n v="312214"/>
    <n v="7862"/>
    <x v="1"/>
    <n v="56.7"/>
    <n v="16.920000000000002"/>
    <n v="39.78"/>
    <n v="39.299999999999997"/>
    <d v="2024-05-28T00:00:00"/>
    <n v="0.48000000000000398"/>
    <n v="1"/>
    <s v="OK"/>
    <s v="SRIKANT"/>
    <x v="1"/>
    <m/>
  </r>
  <r>
    <n v="354"/>
    <s v="45440OD34T11451"/>
    <x v="52"/>
    <x v="801"/>
    <n v="312214"/>
    <n v="7863"/>
    <x v="0"/>
    <n v="54.38"/>
    <n v="16.96"/>
    <n v="37.42"/>
    <n v="37.06"/>
    <d v="2024-05-28T00:00:00"/>
    <n v="0.35999999999999943"/>
    <n v="1"/>
    <s v="OK"/>
    <s v="SRIKANT"/>
    <x v="0"/>
    <m/>
  </r>
  <r>
    <n v="355"/>
    <s v="45440OD04V11451"/>
    <x v="52"/>
    <x v="802"/>
    <n v="312214"/>
    <n v="7864"/>
    <x v="3"/>
    <n v="53.84"/>
    <n v="16.86"/>
    <n v="36.980000000000004"/>
    <n v="36.56"/>
    <d v="2024-05-28T00:00:00"/>
    <n v="0.42000000000000171"/>
    <n v="1"/>
    <s v="OK"/>
    <s v="SRIKANT"/>
    <x v="3"/>
    <m/>
  </r>
  <r>
    <n v="356"/>
    <s v="45440OD04V13451"/>
    <x v="52"/>
    <x v="803"/>
    <n v="312214"/>
    <n v="7865"/>
    <x v="2"/>
    <n v="51.54"/>
    <n v="16.920000000000002"/>
    <n v="34.619999999999997"/>
    <n v="34.340000000000003"/>
    <d v="2024-05-28T00:00:00"/>
    <n v="0.27999999999999403"/>
    <n v="1"/>
    <s v="OK"/>
    <s v="SRIKANT"/>
    <x v="2"/>
    <m/>
  </r>
  <r>
    <n v="357"/>
    <s v="45440OD34R11451"/>
    <x v="52"/>
    <x v="804"/>
    <n v="312214"/>
    <n v="7889"/>
    <x v="7"/>
    <n v="56.38"/>
    <n v="16.88"/>
    <n v="39.5"/>
    <n v="39.119999999999997"/>
    <d v="2024-05-28T00:00:00"/>
    <n v="0.38000000000000256"/>
    <n v="1"/>
    <s v="OK"/>
    <s v="SRIKANT"/>
    <x v="7"/>
    <m/>
  </r>
  <r>
    <n v="358"/>
    <s v="45440OD34R13451"/>
    <x v="52"/>
    <x v="805"/>
    <n v="312214"/>
    <n v="7893"/>
    <x v="8"/>
    <n v="55.26"/>
    <n v="17.14"/>
    <n v="38.119999999999997"/>
    <n v="37.700000000000003"/>
    <d v="2024-05-28T00:00:00"/>
    <n v="0.4199999999999946"/>
    <n v="1"/>
    <s v="OK"/>
    <s v="SRIKANT"/>
    <x v="9"/>
    <m/>
  </r>
  <r>
    <n v="359"/>
    <s v="45440OD04T11451"/>
    <x v="52"/>
    <x v="806"/>
    <n v="312214"/>
    <n v="7909"/>
    <x v="6"/>
    <n v="53.9"/>
    <n v="16.920000000000002"/>
    <n v="36.979999999999997"/>
    <n v="36.68"/>
    <d v="2024-05-28T00:00:00"/>
    <n v="0.29999999999999716"/>
    <n v="1"/>
    <s v="OK"/>
    <s v="SRIKANT"/>
    <x v="12"/>
    <m/>
  </r>
  <r>
    <n v="360"/>
    <s v="45440OD34S11451"/>
    <x v="52"/>
    <x v="807"/>
    <n v="312214"/>
    <n v="7926"/>
    <x v="5"/>
    <n v="53.68"/>
    <n v="16.899999999999999"/>
    <n v="36.78"/>
    <n v="36.46"/>
    <d v="2024-05-28T00:00:00"/>
    <n v="0.32000000000000028"/>
    <n v="1"/>
    <s v="OK"/>
    <s v="SRIKANT"/>
    <x v="5"/>
    <m/>
  </r>
  <r>
    <n v="361"/>
    <s v="45440OD34U13452"/>
    <x v="52"/>
    <x v="808"/>
    <n v="312214"/>
    <n v="7932"/>
    <x v="4"/>
    <n v="53.82"/>
    <n v="16.98"/>
    <n v="36.840000000000003"/>
    <n v="36.54"/>
    <d v="2024-05-28T00:00:00"/>
    <n v="0.30000000000000426"/>
    <n v="2"/>
    <s v="OK"/>
    <s v="SRIKANT"/>
    <x v="4"/>
    <m/>
  </r>
  <r>
    <n v="362"/>
    <s v="45440OD34U11452"/>
    <x v="52"/>
    <x v="809"/>
    <n v="312214"/>
    <n v="7944"/>
    <x v="1"/>
    <n v="54.14"/>
    <n v="16.88"/>
    <n v="37.260000000000005"/>
    <n v="36.94"/>
    <d v="2024-05-28T00:00:00"/>
    <n v="0.32000000000000739"/>
    <n v="2"/>
    <s v="OK"/>
    <s v="SRIKANT"/>
    <x v="1"/>
    <m/>
  </r>
  <r>
    <n v="363"/>
    <s v="45440OD04V13452"/>
    <x v="52"/>
    <x v="810"/>
    <n v="312214"/>
    <n v="7951"/>
    <x v="2"/>
    <n v="53.62"/>
    <n v="16.899999999999999"/>
    <n v="36.72"/>
    <n v="36.72"/>
    <d v="2024-05-28T00:00:00"/>
    <n v="0"/>
    <n v="2"/>
    <s v="OK"/>
    <s v="SRIKANT"/>
    <x v="2"/>
    <m/>
  </r>
  <r>
    <n v="364"/>
    <s v="45440OD04V11452"/>
    <x v="52"/>
    <x v="811"/>
    <n v="312214"/>
    <n v="7950"/>
    <x v="3"/>
    <n v="54.2"/>
    <n v="16.84"/>
    <n v="37.36"/>
    <n v="36.979999999999997"/>
    <d v="2024-05-28T00:00:00"/>
    <n v="0.38000000000000256"/>
    <n v="2"/>
    <s v="OK"/>
    <s v="SRIKANT"/>
    <x v="3"/>
    <m/>
  </r>
  <r>
    <n v="365"/>
    <s v="45440OD34R11452"/>
    <x v="52"/>
    <x v="812"/>
    <n v="312214"/>
    <n v="7984"/>
    <x v="7"/>
    <n v="54.32"/>
    <n v="16.84"/>
    <n v="37.480000000000004"/>
    <n v="37.06"/>
    <d v="2024-05-28T00:00:00"/>
    <n v="0.42000000000000171"/>
    <n v="2"/>
    <s v="OK"/>
    <s v="SRIKANT"/>
    <x v="7"/>
    <m/>
  </r>
  <r>
    <n v="366"/>
    <s v="45440OD34T11452"/>
    <x v="52"/>
    <x v="813"/>
    <n v="312214"/>
    <n v="7947"/>
    <x v="0"/>
    <n v="55.76"/>
    <n v="16.920000000000002"/>
    <n v="38.839999999999996"/>
    <n v="38.520000000000003"/>
    <d v="2024-05-28T00:00:00"/>
    <n v="0.31999999999999318"/>
    <n v="2"/>
    <s v="OK"/>
    <s v="SRIKANT"/>
    <x v="0"/>
    <m/>
  </r>
  <r>
    <n v="367"/>
    <s v="45440OD34R13452"/>
    <x v="52"/>
    <x v="814"/>
    <n v="312214"/>
    <n v="7994"/>
    <x v="8"/>
    <n v="54.78"/>
    <n v="17.100000000000001"/>
    <n v="37.68"/>
    <n v="37.22"/>
    <d v="2024-05-28T00:00:00"/>
    <n v="0.46000000000000085"/>
    <n v="2"/>
    <s v="OK"/>
    <s v="SRIKANT"/>
    <x v="9"/>
    <m/>
  </r>
  <r>
    <n v="368"/>
    <s v="45440OD04T11452"/>
    <x v="52"/>
    <x v="815"/>
    <n v="312214"/>
    <n v="8021"/>
    <x v="6"/>
    <n v="53.4"/>
    <n v="16.84"/>
    <n v="36.56"/>
    <n v="36.159999999999997"/>
    <d v="2024-05-28T00:00:00"/>
    <n v="0.40000000000000568"/>
    <n v="2"/>
    <s v="OK"/>
    <s v="SRIKANT"/>
    <x v="12"/>
    <m/>
  </r>
  <r>
    <n v="369"/>
    <s v="45440OD34S11452"/>
    <x v="52"/>
    <x v="816"/>
    <n v="312214"/>
    <n v="8034"/>
    <x v="5"/>
    <n v="56.16"/>
    <n v="16.84"/>
    <n v="39.319999999999993"/>
    <n v="38.94"/>
    <d v="2024-05-28T00:00:00"/>
    <n v="0.37999999999999545"/>
    <n v="2"/>
    <s v="OK"/>
    <s v="SRIKANT"/>
    <x v="5"/>
    <m/>
  </r>
  <r>
    <n v="370"/>
    <s v="45441OD34U11451"/>
    <x v="53"/>
    <x v="817"/>
    <n v="312214"/>
    <n v="8046"/>
    <x v="1"/>
    <n v="51.86"/>
    <n v="16.84"/>
    <n v="35.019999999999996"/>
    <n v="34.659999999999997"/>
    <d v="2024-05-29T00:00:00"/>
    <n v="0.35999999999999943"/>
    <n v="1"/>
    <s v="OK"/>
    <s v="SRIKANT"/>
    <x v="1"/>
    <m/>
  </r>
  <r>
    <n v="371"/>
    <s v="45441OD34U13451"/>
    <x v="53"/>
    <x v="818"/>
    <n v="312214"/>
    <n v="8047"/>
    <x v="4"/>
    <n v="55.42"/>
    <n v="16.940000000000001"/>
    <n v="38.480000000000004"/>
    <n v="38.14"/>
    <d v="2024-05-29T00:00:00"/>
    <n v="0.34000000000000341"/>
    <n v="1"/>
    <s v="OK"/>
    <s v="SRIKANT"/>
    <x v="4"/>
    <m/>
  </r>
  <r>
    <n v="372"/>
    <s v="45441OD04V13451"/>
    <x v="53"/>
    <x v="819"/>
    <n v="312214"/>
    <n v="8051"/>
    <x v="2"/>
    <n v="56.06"/>
    <n v="16.899999999999999"/>
    <n v="39.160000000000004"/>
    <n v="38.82"/>
    <d v="2024-05-29T00:00:00"/>
    <n v="0.34000000000000341"/>
    <n v="1"/>
    <s v="OK"/>
    <s v="SRIKANT"/>
    <x v="2"/>
    <m/>
  </r>
  <r>
    <n v="373"/>
    <s v="45441OD34T11451"/>
    <x v="53"/>
    <x v="820"/>
    <n v="312214"/>
    <n v="8048"/>
    <x v="0"/>
    <n v="52.84"/>
    <n v="16.82"/>
    <n v="36.020000000000003"/>
    <n v="35.82"/>
    <d v="2024-05-29T00:00:00"/>
    <n v="0.20000000000000284"/>
    <n v="1"/>
    <s v="OK"/>
    <s v="SRIKANT"/>
    <x v="0"/>
    <m/>
  </r>
  <r>
    <n v="374"/>
    <s v="45441OD04T11451"/>
    <x v="53"/>
    <x v="821"/>
    <n v="312214"/>
    <n v="8052"/>
    <x v="6"/>
    <n v="54.12"/>
    <n v="16.84"/>
    <n v="37.28"/>
    <n v="37.28"/>
    <d v="2024-05-29T00:00:00"/>
    <n v="0"/>
    <n v="1"/>
    <s v="OK"/>
    <s v="SRIKANT"/>
    <x v="12"/>
    <m/>
  </r>
  <r>
    <n v="375"/>
    <s v="45441OD04V11451"/>
    <x v="53"/>
    <x v="822"/>
    <n v="312214"/>
    <n v="8049"/>
    <x v="3"/>
    <n v="57.68"/>
    <n v="16.8"/>
    <n v="40.879999999999995"/>
    <n v="40.46"/>
    <d v="2024-05-29T00:00:00"/>
    <n v="0.4199999999999946"/>
    <n v="1"/>
    <s v="OK"/>
    <s v="SRIKANT"/>
    <x v="3"/>
    <m/>
  </r>
  <r>
    <n v="376"/>
    <s v="45441OD34S11451"/>
    <x v="53"/>
    <x v="823"/>
    <n v="312214"/>
    <n v="8123"/>
    <x v="5"/>
    <n v="53.3"/>
    <n v="16.82"/>
    <n v="36.479999999999997"/>
    <n v="36"/>
    <d v="2024-05-29T00:00:00"/>
    <n v="0.47999999999999687"/>
    <n v="1"/>
    <s v="OK"/>
    <s v="SRIKANT"/>
    <x v="5"/>
    <m/>
  </r>
  <r>
    <n v="377"/>
    <s v="45441OD34R13451"/>
    <x v="53"/>
    <x v="824"/>
    <n v="312214"/>
    <n v="8122"/>
    <x v="8"/>
    <n v="54.18"/>
    <n v="17.100000000000001"/>
    <n v="37.08"/>
    <n v="36.46"/>
    <d v="2024-05-29T00:00:00"/>
    <n v="0.61999999999999744"/>
    <n v="1"/>
    <s v="OK"/>
    <s v="SRIKANT"/>
    <x v="9"/>
    <m/>
  </r>
  <r>
    <n v="378"/>
    <s v="45441OD34U13452"/>
    <x v="53"/>
    <x v="825"/>
    <n v="312214"/>
    <n v="8129"/>
    <x v="4"/>
    <n v="52.82"/>
    <n v="16.899999999999999"/>
    <n v="35.92"/>
    <n v="35.36"/>
    <d v="2024-05-29T00:00:00"/>
    <n v="0.56000000000000227"/>
    <n v="2"/>
    <s v="OK"/>
    <s v="SRIKANT"/>
    <x v="4"/>
    <m/>
  </r>
  <r>
    <n v="379"/>
    <s v="45441OD34T11452"/>
    <x v="53"/>
    <x v="826"/>
    <n v="312214"/>
    <n v="8131"/>
    <x v="0"/>
    <n v="53.58"/>
    <n v="16.8"/>
    <n v="36.78"/>
    <n v="36.78"/>
    <d v="2024-05-29T00:00:00"/>
    <n v="0"/>
    <n v="2"/>
    <s v="OK"/>
    <s v="SRIKANT"/>
    <x v="0"/>
    <m/>
  </r>
  <r>
    <n v="380"/>
    <s v="45441OD04V13452"/>
    <x v="53"/>
    <x v="827"/>
    <n v="312214"/>
    <n v="8133"/>
    <x v="2"/>
    <n v="54.82"/>
    <n v="16.86"/>
    <n v="37.96"/>
    <n v="37.520000000000003"/>
    <d v="2024-05-29T00:00:00"/>
    <n v="0.43999999999999773"/>
    <n v="2"/>
    <s v="OK"/>
    <s v="SRIKANT"/>
    <x v="2"/>
    <m/>
  </r>
  <r>
    <n v="381"/>
    <s v="45441OD34R11451"/>
    <x v="53"/>
    <x v="828"/>
    <n v="312214"/>
    <n v="8137"/>
    <x v="7"/>
    <n v="53.82"/>
    <n v="16.82"/>
    <n v="37"/>
    <n v="36.58"/>
    <d v="2024-05-29T00:00:00"/>
    <n v="0.42000000000000171"/>
    <n v="1"/>
    <s v="OK"/>
    <s v="SRIKANT"/>
    <x v="7"/>
    <m/>
  </r>
  <r>
    <n v="382"/>
    <s v="45441OD34U11452"/>
    <x v="53"/>
    <x v="829"/>
    <n v="312214"/>
    <n v="8142"/>
    <x v="1"/>
    <n v="56.46"/>
    <n v="16.86"/>
    <n v="39.6"/>
    <n v="39.24"/>
    <d v="2024-05-29T00:00:00"/>
    <n v="0.35999999999999943"/>
    <n v="2"/>
    <s v="OK"/>
    <s v="SRIKANT"/>
    <x v="1"/>
    <m/>
  </r>
  <r>
    <n v="383"/>
    <s v="45441OD04T11452"/>
    <x v="53"/>
    <x v="830"/>
    <n v="312214"/>
    <n v="8140"/>
    <x v="6"/>
    <n v="54.98"/>
    <n v="16.8"/>
    <n v="38.179999999999993"/>
    <n v="37.78"/>
    <d v="2024-05-29T00:00:00"/>
    <n v="0.39999999999999147"/>
    <n v="2"/>
    <s v="OK"/>
    <s v="SRIKANT"/>
    <x v="12"/>
    <m/>
  </r>
  <r>
    <n v="384"/>
    <s v="45441OD04V11452"/>
    <x v="53"/>
    <x v="831"/>
    <n v="312214"/>
    <n v="8181"/>
    <x v="3"/>
    <n v="54.7"/>
    <n v="16.760000000000002"/>
    <n v="37.94"/>
    <n v="37.619999999999997"/>
    <d v="2024-05-29T00:00:00"/>
    <n v="0.32000000000000028"/>
    <n v="2"/>
    <s v="OK"/>
    <s v="SRIKANT"/>
    <x v="11"/>
    <m/>
  </r>
  <r>
    <n v="385"/>
    <s v="45442OD34S11451"/>
    <x v="54"/>
    <x v="832"/>
    <n v="312214"/>
    <n v="8194"/>
    <x v="5"/>
    <n v="52.72"/>
    <n v="16.86"/>
    <n v="35.86"/>
    <n v="35.86"/>
    <d v="2024-05-30T00:00:00"/>
    <n v="0"/>
    <n v="1"/>
    <s v="OK"/>
    <s v="SRIKANT"/>
    <x v="5"/>
    <m/>
  </r>
  <r>
    <n v="386"/>
    <s v="45442OD34U13451"/>
    <x v="54"/>
    <x v="833"/>
    <n v="312214"/>
    <n v="8196"/>
    <x v="4"/>
    <n v="53.84"/>
    <n v="16.920000000000002"/>
    <n v="36.92"/>
    <n v="36.92"/>
    <d v="2024-05-30T00:00:00"/>
    <n v="0"/>
    <n v="1"/>
    <s v="OK"/>
    <s v="SRIKANT"/>
    <x v="4"/>
    <m/>
  </r>
  <r>
    <n v="387"/>
    <s v="45442OD04V13451"/>
    <x v="54"/>
    <x v="834"/>
    <n v="312214"/>
    <n v="8197"/>
    <x v="2"/>
    <n v="54.44"/>
    <n v="16.84"/>
    <n v="37.599999999999994"/>
    <n v="37.56"/>
    <d v="2024-05-30T00:00:00"/>
    <n v="3.9999999999992042E-2"/>
    <n v="1"/>
    <s v="OK"/>
    <s v="SRIKANT"/>
    <x v="2"/>
    <m/>
  </r>
  <r>
    <n v="388"/>
    <s v="45442OD34U11451"/>
    <x v="54"/>
    <x v="835"/>
    <n v="312214"/>
    <n v="8199"/>
    <x v="1"/>
    <n v="54.1"/>
    <n v="16.82"/>
    <n v="37.28"/>
    <n v="37.28"/>
    <d v="2024-05-30T00:00:00"/>
    <n v="0"/>
    <n v="1"/>
    <s v="OK"/>
    <s v="SRIKANT"/>
    <x v="1"/>
    <m/>
  </r>
  <r>
    <n v="389"/>
    <s v="45442OD34T11451"/>
    <x v="54"/>
    <x v="836"/>
    <n v="312214"/>
    <n v="8225"/>
    <x v="0"/>
    <n v="56.34"/>
    <n v="16.82"/>
    <n v="39.520000000000003"/>
    <n v="39.4"/>
    <d v="2024-05-30T00:00:00"/>
    <n v="0.12000000000000455"/>
    <n v="1"/>
    <s v="OK"/>
    <s v="SRIKANT"/>
    <x v="0"/>
    <m/>
  </r>
  <r>
    <n v="390"/>
    <s v="45442OD04V11451"/>
    <x v="54"/>
    <x v="837"/>
    <n v="312214"/>
    <n v="8238"/>
    <x v="3"/>
    <n v="53.04"/>
    <n v="16.72"/>
    <n v="36.32"/>
    <n v="36.06"/>
    <d v="2024-05-30T00:00:00"/>
    <n v="0.25999999999999801"/>
    <n v="1"/>
    <s v="OK"/>
    <s v="SRIKANT"/>
    <x v="11"/>
    <m/>
  </r>
  <r>
    <n v="391"/>
    <s v="45442OD34R11451"/>
    <x v="54"/>
    <x v="838"/>
    <n v="312214"/>
    <n v="8239"/>
    <x v="7"/>
    <n v="55.82"/>
    <n v="16.78"/>
    <n v="39.04"/>
    <n v="38.5"/>
    <d v="2024-05-30T00:00:00"/>
    <n v="0.53999999999999915"/>
    <n v="1"/>
    <s v="OK"/>
    <s v="SRIKANT"/>
    <x v="7"/>
    <m/>
  </r>
  <r>
    <n v="392"/>
    <s v="45442OD34R13451"/>
    <x v="54"/>
    <x v="839"/>
    <n v="312214"/>
    <n v="8254"/>
    <x v="8"/>
    <n v="55.6"/>
    <n v="17.079999999999998"/>
    <n v="38.520000000000003"/>
    <n v="38.020000000000003"/>
    <d v="2024-05-30T00:00:00"/>
    <n v="0.5"/>
    <n v="1"/>
    <s v="OK"/>
    <s v="SRIKANT"/>
    <x v="9"/>
    <m/>
  </r>
  <r>
    <n v="393"/>
    <s v="45442OD04T11451"/>
    <x v="54"/>
    <x v="840"/>
    <n v="312214"/>
    <n v="8261"/>
    <x v="6"/>
    <n v="54.18"/>
    <n v="16.78"/>
    <n v="37.4"/>
    <n v="37.4"/>
    <d v="2024-05-30T00:00:00"/>
    <n v="0"/>
    <n v="1"/>
    <s v="OK"/>
    <s v="SRIKANT"/>
    <x v="12"/>
    <m/>
  </r>
  <r>
    <n v="394"/>
    <s v="45442OD34S11452"/>
    <x v="54"/>
    <x v="841"/>
    <n v="312214"/>
    <n v="8273"/>
    <x v="5"/>
    <n v="55.18"/>
    <n v="16.78"/>
    <n v="38.4"/>
    <n v="37.18"/>
    <d v="2024-05-30T00:00:00"/>
    <n v="1.2199999999999989"/>
    <n v="2"/>
    <s v="OK"/>
    <s v="SRIKANT"/>
    <x v="5"/>
    <m/>
  </r>
  <r>
    <n v="395"/>
    <s v="45442OD04V13452"/>
    <x v="54"/>
    <x v="842"/>
    <n v="312214"/>
    <n v="8287"/>
    <x v="2"/>
    <n v="54.16"/>
    <n v="16.82"/>
    <n v="37.339999999999996"/>
    <n v="37.340000000000003"/>
    <d v="2024-05-30T00:00:00"/>
    <n v="0"/>
    <n v="2"/>
    <s v="OK"/>
    <s v="SRIKANT"/>
    <x v="2"/>
    <m/>
  </r>
  <r>
    <n v="396"/>
    <s v="45442OD34U13452"/>
    <x v="54"/>
    <x v="843"/>
    <n v="312214"/>
    <n v="8298"/>
    <x v="4"/>
    <n v="55.26"/>
    <n v="16.899999999999999"/>
    <n v="38.36"/>
    <n v="38.36"/>
    <d v="2024-05-30T00:00:00"/>
    <n v="0"/>
    <n v="2"/>
    <s v="OK"/>
    <s v="SRIKANT"/>
    <x v="4"/>
    <m/>
  </r>
  <r>
    <n v="397"/>
    <s v="45442OD34U11452"/>
    <x v="54"/>
    <x v="844"/>
    <n v="312214"/>
    <n v="8295"/>
    <x v="1"/>
    <n v="53.36"/>
    <n v="16.82"/>
    <n v="36.54"/>
    <n v="36.54"/>
    <d v="2024-05-30T00:00:00"/>
    <n v="0"/>
    <n v="2"/>
    <s v="OK"/>
    <s v="SRIKANT"/>
    <x v="1"/>
    <m/>
  </r>
  <r>
    <n v="398"/>
    <s v="45442OD34T11452"/>
    <x v="54"/>
    <x v="845"/>
    <n v="312214"/>
    <n v="8326"/>
    <x v="0"/>
    <n v="52.2"/>
    <n v="16.8"/>
    <n v="35.400000000000006"/>
    <n v="35.659999999999997"/>
    <d v="2024-05-30T00:00:00"/>
    <n v="-0.25999999999999091"/>
    <n v="2"/>
    <s v="OK"/>
    <s v="SRIKANT"/>
    <x v="0"/>
    <m/>
  </r>
  <r>
    <n v="399"/>
    <s v="45442OD04V11452"/>
    <x v="54"/>
    <x v="846"/>
    <n v="312214"/>
    <n v="8343"/>
    <x v="3"/>
    <n v="53.4"/>
    <n v="16.7"/>
    <n v="36.700000000000003"/>
    <n v="36.659999999999997"/>
    <d v="2024-05-30T00:00:00"/>
    <n v="4.0000000000006253E-2"/>
    <n v="2"/>
    <s v="OK"/>
    <s v="SRIKANT"/>
    <x v="11"/>
    <m/>
  </r>
  <r>
    <n v="400"/>
    <s v="45442OD34R11452"/>
    <x v="54"/>
    <x v="847"/>
    <n v="312214"/>
    <n v="8352"/>
    <x v="7"/>
    <n v="54.12"/>
    <n v="16.78"/>
    <n v="37.339999999999996"/>
    <n v="37.340000000000003"/>
    <d v="2024-05-31T00:00:00"/>
    <n v="0"/>
    <n v="2"/>
    <s v="OK"/>
    <s v="SRIKANT"/>
    <x v="7"/>
    <m/>
  </r>
  <r>
    <n v="401"/>
    <s v="45443OD34S11451"/>
    <x v="55"/>
    <x v="848"/>
    <n v="312214"/>
    <n v="8363"/>
    <x v="5"/>
    <n v="52.04"/>
    <n v="16.78"/>
    <n v="35.26"/>
    <n v="35.26"/>
    <d v="2024-05-31T00:00:00"/>
    <n v="0"/>
    <n v="1"/>
    <s v="OK"/>
    <s v="SRIKANT"/>
    <x v="5"/>
    <m/>
  </r>
  <r>
    <n v="402"/>
    <s v="45443OD04V13451"/>
    <x v="55"/>
    <x v="849"/>
    <n v="312214"/>
    <n v="8364"/>
    <x v="2"/>
    <n v="52.48"/>
    <n v="16.82"/>
    <n v="35.659999999999997"/>
    <n v="35.659999999999997"/>
    <d v="2024-05-31T00:00:00"/>
    <n v="0"/>
    <n v="1"/>
    <s v="OK"/>
    <s v="SRIKANT"/>
    <x v="2"/>
    <m/>
  </r>
  <r>
    <n v="403"/>
    <s v="45443OD34U11451"/>
    <x v="55"/>
    <x v="850"/>
    <n v="312214"/>
    <n v="8367"/>
    <x v="1"/>
    <n v="55.26"/>
    <n v="16.8"/>
    <n v="38.459999999999994"/>
    <n v="38.18"/>
    <d v="2024-05-31T00:00:00"/>
    <n v="0.27999999999999403"/>
    <n v="1"/>
    <s v="OK"/>
    <s v="SRIKANT"/>
    <x v="1"/>
    <m/>
  </r>
  <r>
    <n v="404"/>
    <s v="45443OD34U13451"/>
    <x v="55"/>
    <x v="851"/>
    <n v="312214"/>
    <n v="8368"/>
    <x v="4"/>
    <n v="51.78"/>
    <n v="16.82"/>
    <n v="34.96"/>
    <n v="34.6"/>
    <d v="2024-05-31T00:00:00"/>
    <n v="0.35999999999999943"/>
    <n v="1"/>
    <s v="OK"/>
    <s v="SRIKANT"/>
    <x v="4"/>
    <m/>
  </r>
  <r>
    <n v="405"/>
    <s v="45443OD34T11451"/>
    <x v="55"/>
    <x v="852"/>
    <n v="312214"/>
    <n v="8370"/>
    <x v="0"/>
    <n v="54.16"/>
    <n v="16.8"/>
    <n v="37.36"/>
    <n v="37.22"/>
    <d v="2024-05-31T00:00:00"/>
    <n v="0.14000000000000057"/>
    <n v="1"/>
    <s v="OK"/>
    <s v="SRIKANT"/>
    <x v="0"/>
    <m/>
  </r>
  <r>
    <n v="406"/>
    <s v="45443OD04T11451"/>
    <x v="55"/>
    <x v="853"/>
    <n v="312214"/>
    <n v="8381"/>
    <x v="6"/>
    <n v="56.68"/>
    <n v="16.78"/>
    <n v="39.9"/>
    <n v="39.9"/>
    <d v="2024-05-31T00:00:00"/>
    <n v="0"/>
    <n v="1"/>
    <s v="OK"/>
    <s v="SRIKANT"/>
    <x v="12"/>
    <n v="418"/>
  </r>
  <r>
    <n v="407"/>
    <s v="45443OD34R11451"/>
    <x v="55"/>
    <x v="854"/>
    <n v="312214"/>
    <n v="8388"/>
    <x v="7"/>
    <n v="56.26"/>
    <n v="16.78"/>
    <n v="39.479999999999997"/>
    <n v="39.06"/>
    <d v="2024-05-31T00:00:00"/>
    <n v="0.4199999999999946"/>
    <n v="1"/>
    <s v="OK"/>
    <s v="SRIKANT"/>
    <x v="7"/>
    <m/>
  </r>
  <r>
    <n v="408"/>
    <s v="45443OD04V11451"/>
    <x v="55"/>
    <x v="855"/>
    <n v="312214"/>
    <n v="8401"/>
    <x v="3"/>
    <n v="54.94"/>
    <n v="16.68"/>
    <n v="38.26"/>
    <n v="38"/>
    <d v="2024-05-31T00:00:00"/>
    <n v="0.25999999999999801"/>
    <n v="1"/>
    <s v="OK"/>
    <s v="SRIKANT"/>
    <x v="8"/>
    <m/>
  </r>
  <r>
    <n v="409"/>
    <s v="45443OD34R13451"/>
    <x v="55"/>
    <x v="856"/>
    <n v="312214"/>
    <n v="8400"/>
    <x v="8"/>
    <n v="56.14"/>
    <n v="17.02"/>
    <n v="39.120000000000005"/>
    <n v="38.9"/>
    <d v="2024-05-31T00:00:00"/>
    <n v="0.22000000000000597"/>
    <n v="1"/>
    <s v="OK"/>
    <s v="SRIKANT"/>
    <x v="9"/>
    <m/>
  </r>
  <r>
    <n v="410"/>
    <s v="45443OD34S11452"/>
    <x v="55"/>
    <x v="857"/>
    <n v="312214"/>
    <n v="8441"/>
    <x v="5"/>
    <n v="56.22"/>
    <n v="16.739999999999998"/>
    <n v="39.480000000000004"/>
    <n v="39.4"/>
    <d v="2024-05-31T00:00:00"/>
    <n v="8.00000000000054E-2"/>
    <n v="2"/>
    <s v="OK"/>
    <s v="SRIKANT"/>
    <x v="5"/>
    <m/>
  </r>
  <r>
    <n v="411"/>
    <s v="45443OD04V13452"/>
    <x v="55"/>
    <x v="858"/>
    <n v="312214"/>
    <n v="8442"/>
    <x v="2"/>
    <n v="54.52"/>
    <n v="16.8"/>
    <n v="37.72"/>
    <n v="37.72"/>
    <d v="2024-05-31T00:00:00"/>
    <n v="0"/>
    <n v="2"/>
    <s v="OK"/>
    <s v="SRIKANT"/>
    <x v="2"/>
    <m/>
  </r>
  <r>
    <n v="412"/>
    <s v="45443OD34U13452"/>
    <x v="55"/>
    <x v="859"/>
    <n v="312214"/>
    <n v="8443"/>
    <x v="4"/>
    <n v="54.72"/>
    <n v="16.82"/>
    <n v="37.9"/>
    <n v="37.700000000000003"/>
    <d v="2024-05-31T00:00:00"/>
    <n v="0.19999999999999574"/>
    <n v="2"/>
    <s v="OK"/>
    <s v="SRIKANT"/>
    <x v="4"/>
    <m/>
  </r>
  <r>
    <n v="413"/>
    <s v="45443OD34T11452"/>
    <x v="55"/>
    <x v="860"/>
    <n v="312214"/>
    <n v="8446"/>
    <x v="0"/>
    <n v="55.08"/>
    <n v="16.739999999999998"/>
    <n v="38.340000000000003"/>
    <n v="37.9"/>
    <d v="2024-05-31T00:00:00"/>
    <n v="0.44000000000000483"/>
    <n v="2"/>
    <s v="OK"/>
    <s v="SRIKANT"/>
    <x v="0"/>
    <n v="367"/>
  </r>
  <r>
    <n v="414"/>
    <s v="45443OD34U11452"/>
    <x v="55"/>
    <x v="861"/>
    <n v="312214"/>
    <n v="8448"/>
    <x v="1"/>
    <n v="56.54"/>
    <n v="16.78"/>
    <n v="39.76"/>
    <n v="38.86"/>
    <d v="2024-05-31T00:00:00"/>
    <n v="0.89999999999999858"/>
    <n v="2"/>
    <s v="OK"/>
    <s v="SRIKANT"/>
    <x v="1"/>
    <m/>
  </r>
  <r>
    <n v="415"/>
    <s v="45443OD34R11452"/>
    <x v="55"/>
    <x v="862"/>
    <n v="312214"/>
    <n v="8461"/>
    <x v="7"/>
    <n v="57.42"/>
    <n v="16.739999999999998"/>
    <n v="40.680000000000007"/>
    <n v="40.119999999999997"/>
    <d v="2024-05-31T00:00:00"/>
    <n v="0.56000000000000938"/>
    <n v="2"/>
    <s v="OK"/>
    <s v="SRIKANT"/>
    <x v="7"/>
    <m/>
  </r>
  <r>
    <n v="416"/>
    <s v="45443OD04V11452"/>
    <x v="55"/>
    <x v="863"/>
    <n v="312214"/>
    <n v="8491"/>
    <x v="3"/>
    <n v="51.72"/>
    <n v="16.66"/>
    <n v="35.06"/>
    <n v="34.76"/>
    <d v="2024-05-31T00:00:00"/>
    <n v="0.30000000000000426"/>
    <n v="2"/>
    <s v="OK"/>
    <s v="SRIKANT"/>
    <x v="8"/>
    <m/>
  </r>
  <r>
    <n v="417"/>
    <s v="45443OD04T11452"/>
    <x v="55"/>
    <x v="864"/>
    <n v="312214"/>
    <n v="8467"/>
    <x v="6"/>
    <n v="55.46"/>
    <n v="17.04"/>
    <n v="38.42"/>
    <n v="38.26"/>
    <d v="2024-05-31T00:00:00"/>
    <n v="0.16000000000000369"/>
    <n v="2"/>
    <s v="OK"/>
    <s v="SRIKANT"/>
    <x v="12"/>
    <m/>
  </r>
  <r>
    <n v="1"/>
    <s v="45444OD34U13451"/>
    <x v="56"/>
    <x v="865"/>
    <n v="312214"/>
    <n v="8525"/>
    <x v="4"/>
    <n v="55.52"/>
    <n v="16.8"/>
    <n v="38.72"/>
    <n v="37.979999999999997"/>
    <d v="2024-06-01T00:00:00"/>
    <n v="0.74000000000000199"/>
    <n v="1"/>
    <s v="OK"/>
    <s v="SRIKANT"/>
    <x v="4"/>
    <m/>
  </r>
  <r>
    <n v="2"/>
    <s v="45444OD34U11451"/>
    <x v="56"/>
    <x v="866"/>
    <n v="312214"/>
    <n v="8527"/>
    <x v="1"/>
    <n v="55.74"/>
    <n v="16.739999999999998"/>
    <n v="39"/>
    <n v="39"/>
    <d v="2024-06-01T00:00:00"/>
    <n v="0"/>
    <n v="1"/>
    <s v="OK"/>
    <s v="SRIKANT"/>
    <x v="1"/>
    <m/>
  </r>
  <r>
    <n v="3"/>
    <s v="45444OD04V13451"/>
    <x v="56"/>
    <x v="867"/>
    <n v="312214"/>
    <n v="8530"/>
    <x v="2"/>
    <n v="55.56"/>
    <n v="16.760000000000002"/>
    <n v="38.799999999999997"/>
    <n v="38.76"/>
    <d v="2024-06-01T00:00:00"/>
    <n v="3.9999999999999147E-2"/>
    <n v="1"/>
    <s v="OK"/>
    <s v="SRIKANT"/>
    <x v="2"/>
    <m/>
  </r>
  <r>
    <n v="4"/>
    <s v="45444OD34S11451"/>
    <x v="56"/>
    <x v="868"/>
    <n v="312214"/>
    <n v="8531"/>
    <x v="5"/>
    <n v="53.88"/>
    <n v="16.72"/>
    <n v="37.160000000000004"/>
    <n v="37.159999999999997"/>
    <d v="2024-06-01T00:00:00"/>
    <n v="0"/>
    <n v="1"/>
    <s v="OK"/>
    <s v="SRIKANT"/>
    <x v="5"/>
    <m/>
  </r>
  <r>
    <n v="5"/>
    <s v="45445OD34T11451"/>
    <x v="57"/>
    <x v="869"/>
    <n v="312214"/>
    <n v="8539"/>
    <x v="0"/>
    <n v="53.46"/>
    <n v="17.059999999999999"/>
    <n v="36.400000000000006"/>
    <n v="36.4"/>
    <d v="2024-06-02T00:00:00"/>
    <n v="0"/>
    <n v="1"/>
    <s v="OK"/>
    <s v="SRIKANT"/>
    <x v="0"/>
    <m/>
  </r>
  <r>
    <n v="6"/>
    <s v="45445OD34U11451"/>
    <x v="57"/>
    <x v="870"/>
    <n v="312214"/>
    <n v="8540"/>
    <x v="1"/>
    <n v="52.36"/>
    <n v="16.760000000000002"/>
    <n v="35.599999999999994"/>
    <n v="35.6"/>
    <d v="2024-06-02T00:00:00"/>
    <n v="0"/>
    <n v="1"/>
    <s v="OK"/>
    <s v="SRIKANT"/>
    <x v="1"/>
    <m/>
  </r>
  <r>
    <n v="7"/>
    <s v="45445OD34U13451"/>
    <x v="57"/>
    <x v="871"/>
    <n v="312214"/>
    <n v="8541"/>
    <x v="4"/>
    <n v="52"/>
    <n v="15.22"/>
    <n v="36.78"/>
    <n v="35.22"/>
    <d v="2024-06-02T00:00:00"/>
    <n v="1.5600000000000023"/>
    <n v="1"/>
    <s v="OK"/>
    <s v="SRIKANT"/>
    <x v="4"/>
    <m/>
  </r>
  <r>
    <n v="8"/>
    <s v="45445OD04V13451"/>
    <x v="57"/>
    <x v="872"/>
    <n v="312214"/>
    <n v="8543"/>
    <x v="2"/>
    <n v="54.64"/>
    <n v="16.78"/>
    <n v="37.86"/>
    <n v="37.86"/>
    <d v="2024-06-02T00:00:00"/>
    <n v="0"/>
    <n v="1"/>
    <s v="OK"/>
    <s v="SRIKANT"/>
    <x v="2"/>
    <m/>
  </r>
  <r>
    <n v="9"/>
    <s v="45445OD34S11451"/>
    <x v="57"/>
    <x v="873"/>
    <n v="312214"/>
    <n v="8551"/>
    <x v="5"/>
    <n v="52.38"/>
    <n v="16.72"/>
    <n v="35.660000000000004"/>
    <n v="35.26"/>
    <d v="2024-06-02T00:00:00"/>
    <n v="0.40000000000000568"/>
    <n v="1"/>
    <s v="OK"/>
    <s v="SRIKANT"/>
    <x v="5"/>
    <m/>
  </r>
  <r>
    <n v="10"/>
    <s v="45445OD04T11451"/>
    <x v="57"/>
    <x v="874"/>
    <n v="312214"/>
    <n v="8560"/>
    <x v="6"/>
    <n v="55.66"/>
    <n v="17.02"/>
    <n v="38.64"/>
    <n v="38.64"/>
    <d v="2024-06-02T00:00:00"/>
    <n v="0"/>
    <n v="1"/>
    <s v="OK"/>
    <s v="SRIKANT"/>
    <x v="12"/>
    <m/>
  </r>
  <r>
    <n v="11"/>
    <s v="45445OD34T11452"/>
    <x v="57"/>
    <x v="875"/>
    <n v="312214"/>
    <n v="8592"/>
    <x v="0"/>
    <n v="55.62"/>
    <n v="17.059999999999999"/>
    <n v="38.56"/>
    <n v="38.46"/>
    <d v="2024-06-02T00:00:00"/>
    <n v="0.10000000000000142"/>
    <n v="2"/>
    <s v="OK"/>
    <s v="SRIKANT"/>
    <x v="0"/>
    <m/>
  </r>
  <r>
    <n v="12"/>
    <s v="45445OD34U11452"/>
    <x v="57"/>
    <x v="876"/>
    <n v="312214"/>
    <n v="8593"/>
    <x v="1"/>
    <n v="56.64"/>
    <n v="16.760000000000002"/>
    <n v="39.879999999999995"/>
    <n v="39.880000000000003"/>
    <d v="2024-06-02T00:00:00"/>
    <n v="0"/>
    <n v="2"/>
    <s v="OK"/>
    <s v="SRIKANT"/>
    <x v="1"/>
    <m/>
  </r>
  <r>
    <n v="13"/>
    <s v="45445OD04V13452"/>
    <x v="57"/>
    <x v="877"/>
    <n v="312214"/>
    <n v="8597"/>
    <x v="2"/>
    <n v="56.88"/>
    <n v="16.78"/>
    <n v="40.1"/>
    <n v="40.020000000000003"/>
    <d v="2024-06-02T00:00:00"/>
    <n v="7.9999999999998295E-2"/>
    <n v="2"/>
    <s v="OK"/>
    <s v="SRIKANT"/>
    <x v="2"/>
    <m/>
  </r>
  <r>
    <n v="14"/>
    <s v="45445OD34U13452"/>
    <x v="57"/>
    <x v="878"/>
    <n v="312214"/>
    <n v="8594"/>
    <x v="4"/>
    <n v="56.46"/>
    <n v="16.760000000000002"/>
    <n v="39.700000000000003"/>
    <n v="39.700000000000003"/>
    <d v="2024-06-02T00:00:00"/>
    <n v="0"/>
    <n v="2"/>
    <s v="OK"/>
    <s v="SRIKANT"/>
    <x v="4"/>
    <m/>
  </r>
  <r>
    <n v="15"/>
    <s v="45445OD34S11452"/>
    <x v="57"/>
    <x v="879"/>
    <n v="312214"/>
    <n v="8609"/>
    <x v="5"/>
    <n v="51.74"/>
    <n v="16.66"/>
    <n v="35.08"/>
    <n v="34.72"/>
    <d v="2024-06-02T00:00:00"/>
    <n v="0.35999999999999943"/>
    <n v="2"/>
    <s v="OK"/>
    <s v="SRIKANT"/>
    <x v="5"/>
    <m/>
  </r>
  <r>
    <n v="16"/>
    <s v="45445OD04T11452"/>
    <x v="57"/>
    <x v="880"/>
    <n v="312214"/>
    <n v="8625"/>
    <x v="6"/>
    <n v="53.7"/>
    <n v="17.02"/>
    <n v="36.680000000000007"/>
    <n v="36.380000000000003"/>
    <d v="2024-06-02T00:00:00"/>
    <n v="0.30000000000000426"/>
    <n v="2"/>
    <s v="OK"/>
    <s v="SRIKANT"/>
    <x v="12"/>
    <m/>
  </r>
  <r>
    <n v="17"/>
    <s v="45446OD34S11451"/>
    <x v="58"/>
    <x v="881"/>
    <n v="312214"/>
    <n v="8634"/>
    <x v="5"/>
    <n v="55.54"/>
    <n v="16.66"/>
    <n v="38.879999999999995"/>
    <n v="38.86"/>
    <d v="2024-06-03T00:00:00"/>
    <n v="1.9999999999996021E-2"/>
    <n v="1"/>
    <s v="OK"/>
    <s v="SRIKANT"/>
    <x v="5"/>
    <m/>
  </r>
  <r>
    <n v="18"/>
    <s v="45446OD34T11451"/>
    <x v="58"/>
    <x v="882"/>
    <n v="312214"/>
    <n v="8636"/>
    <x v="0"/>
    <n v="55.42"/>
    <n v="17.079999999999998"/>
    <n v="38.340000000000003"/>
    <n v="38.340000000000003"/>
    <d v="2024-06-03T00:00:00"/>
    <n v="0"/>
    <n v="1"/>
    <s v="OK"/>
    <s v="SRIKANT"/>
    <x v="0"/>
    <m/>
  </r>
  <r>
    <n v="19"/>
    <s v="45446OD34U13451"/>
    <x v="58"/>
    <x v="883"/>
    <n v="312214"/>
    <n v="8635"/>
    <x v="4"/>
    <n v="52.74"/>
    <n v="16.78"/>
    <n v="35.96"/>
    <n v="35.96"/>
    <d v="2024-06-03T00:00:00"/>
    <n v="0"/>
    <n v="1"/>
    <s v="OK"/>
    <s v="SRIKANT"/>
    <x v="4"/>
    <m/>
  </r>
  <r>
    <n v="20"/>
    <s v="45446OD34U11451"/>
    <x v="58"/>
    <x v="884"/>
    <n v="312214"/>
    <n v="8637"/>
    <x v="1"/>
    <n v="52.58"/>
    <n v="16.760000000000002"/>
    <n v="35.819999999999993"/>
    <n v="35.82"/>
    <d v="2024-06-03T00:00:00"/>
    <n v="0"/>
    <n v="1"/>
    <s v="OK"/>
    <s v="SRIKANT"/>
    <x v="1"/>
    <m/>
  </r>
  <r>
    <n v="21"/>
    <s v="45446OD04V13451"/>
    <x v="58"/>
    <x v="885"/>
    <n v="312214"/>
    <n v="8638"/>
    <x v="2"/>
    <n v="54.94"/>
    <n v="16.760000000000002"/>
    <n v="38.179999999999993"/>
    <n v="38.18"/>
    <d v="2024-06-03T00:00:00"/>
    <n v="0"/>
    <n v="1"/>
    <s v="OK"/>
    <s v="SRIKANT"/>
    <x v="2"/>
    <m/>
  </r>
  <r>
    <n v="22"/>
    <s v="45446OD04T11451"/>
    <x v="58"/>
    <x v="886"/>
    <n v="312214"/>
    <n v="8640"/>
    <x v="6"/>
    <n v="56.82"/>
    <n v="17.02"/>
    <n v="39.799999999999997"/>
    <n v="39.799999999999997"/>
    <d v="2024-06-03T00:00:00"/>
    <n v="0"/>
    <n v="1"/>
    <s v="OK"/>
    <s v="SRIKANT"/>
    <x v="12"/>
    <m/>
  </r>
  <r>
    <n v="23"/>
    <s v="45446OD04V11451"/>
    <x v="58"/>
    <x v="887"/>
    <n v="312214"/>
    <n v="8645"/>
    <x v="3"/>
    <n v="53.14"/>
    <n v="16.66"/>
    <n v="36.480000000000004"/>
    <n v="36.479999999999997"/>
    <d v="2024-06-03T00:00:00"/>
    <n v="0"/>
    <n v="1"/>
    <s v="OK"/>
    <s v="SRIKANT"/>
    <x v="8"/>
    <m/>
  </r>
  <r>
    <n v="24"/>
    <s v="45446OD34R13451"/>
    <x v="58"/>
    <x v="888"/>
    <n v="312214"/>
    <n v="8668"/>
    <x v="8"/>
    <n v="55.98"/>
    <n v="17.04"/>
    <n v="38.94"/>
    <n v="38.94"/>
    <d v="2024-06-03T00:00:00"/>
    <n v="0"/>
    <n v="1"/>
    <s v="OK"/>
    <s v="SRIKANT"/>
    <x v="9"/>
    <m/>
  </r>
  <r>
    <n v="25"/>
    <s v="45446OD34R11451"/>
    <x v="58"/>
    <x v="889"/>
    <n v="312214"/>
    <n v="8683"/>
    <x v="7"/>
    <n v="53.78"/>
    <n v="16.739999999999998"/>
    <n v="37.040000000000006"/>
    <n v="37.04"/>
    <d v="2024-06-03T00:00:00"/>
    <n v="0"/>
    <n v="1"/>
    <s v="OK"/>
    <s v="SRIKANT"/>
    <x v="7"/>
    <m/>
  </r>
  <r>
    <n v="26"/>
    <s v="45446OD34S11452"/>
    <x v="58"/>
    <x v="890"/>
    <n v="312214"/>
    <n v="8685"/>
    <x v="5"/>
    <n v="53.92"/>
    <n v="16.62"/>
    <n v="37.299999999999997"/>
    <n v="35.74"/>
    <d v="2024-06-03T00:00:00"/>
    <n v="1.5599999999999952"/>
    <n v="2"/>
    <s v="OK"/>
    <s v="SRIKANT"/>
    <x v="5"/>
    <m/>
  </r>
  <r>
    <n v="27"/>
    <s v="45446OD34U11452"/>
    <x v="58"/>
    <x v="891"/>
    <n v="312214"/>
    <n v="8693"/>
    <x v="1"/>
    <n v="53.56"/>
    <n v="16.739999999999998"/>
    <n v="36.820000000000007"/>
    <n v="36.82"/>
    <d v="2024-06-03T00:00:00"/>
    <n v="0"/>
    <n v="2"/>
    <s v="OK"/>
    <s v="SRIKANT"/>
    <x v="1"/>
    <m/>
  </r>
  <r>
    <n v="28"/>
    <s v="45446OD34T11452"/>
    <x v="58"/>
    <x v="892"/>
    <n v="312214"/>
    <n v="8692"/>
    <x v="0"/>
    <n v="52.46"/>
    <n v="17.059999999999999"/>
    <n v="35.400000000000006"/>
    <n v="35.4"/>
    <d v="2024-06-03T00:00:00"/>
    <n v="0"/>
    <n v="2"/>
    <s v="OK"/>
    <s v="SRIKANT"/>
    <x v="0"/>
    <m/>
  </r>
  <r>
    <n v="29"/>
    <s v="45446OD04V13452"/>
    <x v="58"/>
    <x v="893"/>
    <n v="312214"/>
    <n v="8705"/>
    <x v="2"/>
    <n v="54.46"/>
    <n v="16.72"/>
    <n v="37.74"/>
    <n v="37.14"/>
    <d v="2024-06-03T00:00:00"/>
    <n v="0.60000000000000142"/>
    <n v="2"/>
    <s v="OK"/>
    <s v="SRIKANT"/>
    <x v="2"/>
    <m/>
  </r>
  <r>
    <n v="30"/>
    <s v="45446OD04T11452"/>
    <x v="58"/>
    <x v="894"/>
    <n v="312214"/>
    <n v="8706"/>
    <x v="6"/>
    <n v="55.84"/>
    <n v="16.98"/>
    <n v="38.86"/>
    <n v="38.86"/>
    <d v="2024-06-03T00:00:00"/>
    <n v="0"/>
    <n v="2"/>
    <s v="OK"/>
    <s v="SRIKANT"/>
    <x v="12"/>
    <m/>
  </r>
  <r>
    <n v="31"/>
    <s v="45446OD34U13452"/>
    <x v="58"/>
    <x v="895"/>
    <n v="312214"/>
    <n v="8686"/>
    <x v="4"/>
    <n v="54.34"/>
    <n v="16.760000000000002"/>
    <n v="37.58"/>
    <n v="35.86"/>
    <d v="2024-06-03T00:00:00"/>
    <n v="1.7199999999999989"/>
    <n v="2"/>
    <s v="OK"/>
    <s v="SRIKANT"/>
    <x v="4"/>
    <m/>
  </r>
  <r>
    <n v="32"/>
    <s v="45446OD04V11452"/>
    <x v="58"/>
    <x v="896"/>
    <n v="312214"/>
    <n v="8708"/>
    <x v="3"/>
    <n v="54.44"/>
    <n v="16.64"/>
    <n v="37.799999999999997"/>
    <n v="37.74"/>
    <d v="2024-06-03T00:00:00"/>
    <n v="5.9999999999995168E-2"/>
    <n v="2"/>
    <s v="OK"/>
    <s v="SRIKANT"/>
    <x v="8"/>
    <m/>
  </r>
  <r>
    <n v="33"/>
    <s v="45447OD34S11451"/>
    <x v="59"/>
    <x v="897"/>
    <n v="312214"/>
    <n v="8780"/>
    <x v="5"/>
    <n v="51.56"/>
    <n v="16.62"/>
    <n v="34.94"/>
    <n v="34.78"/>
    <d v="2024-06-04T00:00:00"/>
    <n v="0.15999999999999659"/>
    <n v="1"/>
    <s v="OK"/>
    <s v="SRIKANT"/>
    <x v="5"/>
    <n v="411"/>
  </r>
  <r>
    <n v="34"/>
    <s v="45447OD34U13451"/>
    <x v="59"/>
    <x v="898"/>
    <n v="312214"/>
    <n v="8781"/>
    <x v="4"/>
    <n v="51.32"/>
    <n v="16.739999999999998"/>
    <n v="34.58"/>
    <n v="34.479999999999997"/>
    <d v="2024-06-04T00:00:00"/>
    <n v="0.10000000000000142"/>
    <n v="1"/>
    <s v="OK"/>
    <s v="SRIKANT"/>
    <x v="4"/>
    <m/>
  </r>
  <r>
    <n v="35"/>
    <s v="45447OD04T11451"/>
    <x v="59"/>
    <x v="899"/>
    <n v="312214"/>
    <n v="8782"/>
    <x v="6"/>
    <n v="50.74"/>
    <n v="17.02"/>
    <n v="33.72"/>
    <n v="33.72"/>
    <d v="2024-06-04T00:00:00"/>
    <n v="0"/>
    <n v="1"/>
    <s v="OK"/>
    <s v="SRIKANT"/>
    <x v="12"/>
    <m/>
  </r>
  <r>
    <n v="36"/>
    <s v="45447OD34T11451"/>
    <x v="59"/>
    <x v="900"/>
    <n v="312214"/>
    <n v="8783"/>
    <x v="0"/>
    <n v="53.04"/>
    <n v="17.059999999999999"/>
    <n v="35.980000000000004"/>
    <n v="35.979999999999997"/>
    <d v="2024-06-04T00:00:00"/>
    <n v="0"/>
    <n v="1"/>
    <s v="OK"/>
    <s v="SRIKANT"/>
    <x v="0"/>
    <m/>
  </r>
  <r>
    <n v="37"/>
    <s v="45447OD34U11451"/>
    <x v="59"/>
    <x v="901"/>
    <n v="312214"/>
    <n v="8784"/>
    <x v="1"/>
    <n v="55.68"/>
    <n v="16.72"/>
    <n v="38.96"/>
    <n v="38.64"/>
    <d v="2024-06-04T00:00:00"/>
    <n v="0.32000000000000028"/>
    <n v="1"/>
    <s v="OK"/>
    <s v="SRIKANT"/>
    <x v="1"/>
    <m/>
  </r>
  <r>
    <n v="38"/>
    <s v="45447OD04V13451"/>
    <x v="59"/>
    <x v="902"/>
    <n v="312214"/>
    <n v="8785"/>
    <x v="2"/>
    <n v="50.78"/>
    <n v="16.739999999999998"/>
    <n v="34.040000000000006"/>
    <n v="34.04"/>
    <d v="2024-06-04T00:00:00"/>
    <n v="0"/>
    <n v="1"/>
    <s v="OK"/>
    <s v="SRIKANT"/>
    <x v="2"/>
    <n v="391"/>
  </r>
  <r>
    <n v="39"/>
    <s v="45447OD04V11451"/>
    <x v="59"/>
    <x v="903"/>
    <n v="312214"/>
    <n v="8796"/>
    <x v="3"/>
    <n v="54.88"/>
    <n v="16.62"/>
    <n v="38.260000000000005"/>
    <n v="38.08"/>
    <d v="2024-06-04T00:00:00"/>
    <n v="0.18000000000000682"/>
    <n v="1"/>
    <s v="OK"/>
    <s v="SRIKANT"/>
    <x v="8"/>
    <m/>
  </r>
  <r>
    <n v="40"/>
    <s v="45447OD34R13451"/>
    <x v="59"/>
    <x v="904"/>
    <n v="312214"/>
    <n v="8799"/>
    <x v="8"/>
    <n v="55.54"/>
    <n v="17.02"/>
    <n v="38.519999999999996"/>
    <n v="38.520000000000003"/>
    <d v="2024-06-04T00:00:00"/>
    <n v="0"/>
    <n v="1"/>
    <s v="OK"/>
    <s v="SRIKANT"/>
    <x v="9"/>
    <m/>
  </r>
  <r>
    <n v="41"/>
    <s v="45447OD04T11452"/>
    <x v="59"/>
    <x v="905"/>
    <n v="312214"/>
    <n v="8839"/>
    <x v="6"/>
    <n v="52.5"/>
    <n v="16.98"/>
    <n v="35.519999999999996"/>
    <n v="35.14"/>
    <d v="2024-06-04T00:00:00"/>
    <n v="0.37999999999999545"/>
    <n v="2"/>
    <s v="OK"/>
    <s v="SRIKANT"/>
    <x v="12"/>
    <m/>
  </r>
  <r>
    <n v="42"/>
    <s v="45447OD34U13452"/>
    <x v="59"/>
    <x v="906"/>
    <n v="312214"/>
    <n v="8834"/>
    <x v="4"/>
    <n v="52.92"/>
    <n v="16.72"/>
    <n v="36.200000000000003"/>
    <n v="35.68"/>
    <d v="2024-06-04T00:00:00"/>
    <n v="0.52000000000000313"/>
    <n v="2"/>
    <s v="OK"/>
    <s v="SRIKANT"/>
    <x v="4"/>
    <n v="387"/>
  </r>
  <r>
    <n v="43"/>
    <s v="45447OD34R11451"/>
    <x v="59"/>
    <x v="907"/>
    <n v="312214"/>
    <n v="8844"/>
    <x v="7"/>
    <n v="54.16"/>
    <n v="16.68"/>
    <n v="37.479999999999997"/>
    <n v="37"/>
    <d v="2024-06-04T00:00:00"/>
    <n v="0.47999999999999687"/>
    <n v="1"/>
    <s v="OK"/>
    <s v="SRIKANT"/>
    <x v="7"/>
    <m/>
  </r>
  <r>
    <n v="44"/>
    <s v="45447OD34T11452"/>
    <x v="59"/>
    <x v="908"/>
    <n v="312214"/>
    <n v="8840"/>
    <x v="0"/>
    <n v="55.3"/>
    <n v="17.02"/>
    <n v="38.28"/>
    <n v="38.28"/>
    <d v="2024-06-04T00:00:00"/>
    <n v="0"/>
    <n v="2"/>
    <s v="OK"/>
    <s v="SRIKANT"/>
    <x v="0"/>
    <m/>
  </r>
  <r>
    <n v="45"/>
    <s v="45447OD04V13452"/>
    <x v="59"/>
    <x v="909"/>
    <n v="312214"/>
    <n v="8842"/>
    <x v="2"/>
    <n v="52.68"/>
    <n v="17.02"/>
    <n v="35.659999999999997"/>
    <n v="35.64"/>
    <d v="2024-06-04T00:00:00"/>
    <n v="1.9999999999996021E-2"/>
    <n v="2"/>
    <s v="OK"/>
    <s v="SRIKANT"/>
    <x v="2"/>
    <m/>
  </r>
  <r>
    <n v="46"/>
    <s v="45447OD34U11452"/>
    <x v="59"/>
    <x v="910"/>
    <n v="312214"/>
    <n v="8841"/>
    <x v="1"/>
    <n v="53.44"/>
    <n v="16.7"/>
    <n v="36.739999999999995"/>
    <n v="36.22"/>
    <d v="2024-06-04T00:00:00"/>
    <n v="0.51999999999999602"/>
    <n v="2"/>
    <s v="OK"/>
    <s v="SRIKANT"/>
    <x v="1"/>
    <n v="336"/>
  </r>
  <r>
    <n v="47"/>
    <s v="45447OD04V11452"/>
    <x v="59"/>
    <x v="911"/>
    <n v="312214"/>
    <n v="8847"/>
    <x v="3"/>
    <n v="53.08"/>
    <n v="16.600000000000001"/>
    <n v="36.479999999999997"/>
    <n v="36.14"/>
    <d v="2024-06-04T00:00:00"/>
    <n v="0.33999999999999631"/>
    <n v="2"/>
    <s v="OK"/>
    <s v="SRIKANT"/>
    <x v="8"/>
    <m/>
  </r>
  <r>
    <n v="48"/>
    <s v="45447OD34S11452"/>
    <x v="59"/>
    <x v="912"/>
    <n v="312214"/>
    <n v="8851"/>
    <x v="5"/>
    <n v="53.08"/>
    <n v="16.920000000000002"/>
    <n v="36.159999999999997"/>
    <n v="36.159999999999997"/>
    <d v="2024-06-04T00:00:00"/>
    <n v="0"/>
    <n v="2"/>
    <s v="OK"/>
    <s v="SRIKANT"/>
    <x v="5"/>
    <m/>
  </r>
  <r>
    <n v="49"/>
    <s v="45448OD34U11451"/>
    <x v="60"/>
    <x v="913"/>
    <n v="312214"/>
    <n v="8882"/>
    <x v="1"/>
    <n v="52.56"/>
    <n v="16.96"/>
    <n v="35.6"/>
    <n v="35.6"/>
    <d v="2024-06-05T00:00:00"/>
    <n v="0"/>
    <n v="1"/>
    <s v="OK"/>
    <s v="SRIKANT"/>
    <x v="1"/>
    <m/>
  </r>
  <r>
    <n v="50"/>
    <s v="45448OD04V13451"/>
    <x v="60"/>
    <x v="914"/>
    <n v="312214"/>
    <n v="8883"/>
    <x v="2"/>
    <n v="53.9"/>
    <n v="17"/>
    <n v="36.9"/>
    <n v="36.64"/>
    <d v="2024-06-05T00:00:00"/>
    <n v="0.25999999999999801"/>
    <n v="1"/>
    <s v="OK"/>
    <s v="SRIKANT"/>
    <x v="2"/>
    <m/>
  </r>
  <r>
    <n v="51"/>
    <s v="45448OD34U13451"/>
    <x v="60"/>
    <x v="915"/>
    <n v="312214"/>
    <n v="8884"/>
    <x v="4"/>
    <n v="53.32"/>
    <n v="17.02"/>
    <n v="36.299999999999997"/>
    <n v="36.299999999999997"/>
    <d v="2024-06-05T00:00:00"/>
    <n v="0"/>
    <n v="1"/>
    <s v="OK"/>
    <s v="SRIKANT"/>
    <x v="4"/>
    <m/>
  </r>
  <r>
    <n v="52"/>
    <s v="45448OD04V11451"/>
    <x v="60"/>
    <x v="916"/>
    <n v="312214"/>
    <n v="8892"/>
    <x v="3"/>
    <n v="52.48"/>
    <n v="16.600000000000001"/>
    <n v="35.879999999999995"/>
    <n v="35.880000000000003"/>
    <d v="2024-06-05T00:00:00"/>
    <n v="0"/>
    <n v="1"/>
    <s v="OK"/>
    <s v="SRIKANT"/>
    <x v="11"/>
    <m/>
  </r>
  <r>
    <n v="53"/>
    <s v="45448OD34R13451"/>
    <x v="60"/>
    <x v="917"/>
    <n v="312214"/>
    <n v="8905"/>
    <x v="8"/>
    <n v="53.12"/>
    <n v="16.98"/>
    <n v="36.14"/>
    <n v="35.58"/>
    <d v="2024-06-05T00:00:00"/>
    <n v="0.56000000000000227"/>
    <n v="1"/>
    <s v="OK"/>
    <s v="SRIKANT"/>
    <x v="9"/>
    <m/>
  </r>
  <r>
    <n v="54"/>
    <s v="45448OD34S11451"/>
    <x v="60"/>
    <x v="918"/>
    <n v="312214"/>
    <n v="8906"/>
    <x v="5"/>
    <n v="54.16"/>
    <n v="16.920000000000002"/>
    <n v="37.239999999999995"/>
    <n v="36.54"/>
    <d v="2024-06-05T00:00:00"/>
    <n v="0.69999999999999574"/>
    <n v="1"/>
    <s v="OK"/>
    <s v="SRIKANT"/>
    <x v="5"/>
    <m/>
  </r>
  <r>
    <n v="55"/>
    <s v="45448OD34T11451"/>
    <x v="60"/>
    <x v="919"/>
    <n v="312214"/>
    <n v="8907"/>
    <x v="0"/>
    <n v="55.84"/>
    <n v="16.98"/>
    <n v="38.86"/>
    <n v="38.200000000000003"/>
    <d v="2024-06-05T00:00:00"/>
    <n v="0.65999999999999659"/>
    <n v="1"/>
    <s v="OK"/>
    <s v="SRIKANT"/>
    <x v="0"/>
    <m/>
  </r>
  <r>
    <n v="56"/>
    <s v="45448OD04T11451"/>
    <x v="60"/>
    <x v="920"/>
    <n v="312214"/>
    <n v="8933"/>
    <x v="6"/>
    <n v="53.9"/>
    <n v="16.96"/>
    <n v="36.94"/>
    <n v="36.94"/>
    <d v="2024-06-05T00:00:00"/>
    <n v="0"/>
    <n v="1"/>
    <s v="OK"/>
    <s v="SRIKANT"/>
    <x v="12"/>
    <m/>
  </r>
  <r>
    <n v="57"/>
    <s v="45448OD34R11451"/>
    <x v="60"/>
    <x v="921"/>
    <n v="312214"/>
    <n v="8932"/>
    <x v="7"/>
    <n v="56.3"/>
    <n v="16.62"/>
    <n v="39.679999999999993"/>
    <n v="39.44"/>
    <d v="2024-06-05T00:00:00"/>
    <n v="0.23999999999999488"/>
    <n v="1"/>
    <s v="OK"/>
    <s v="SRIKANT"/>
    <x v="7"/>
    <n v="243"/>
  </r>
  <r>
    <n v="58"/>
    <s v="45448OD34U11452"/>
    <x v="60"/>
    <x v="922"/>
    <n v="312214"/>
    <n v="8939"/>
    <x v="1"/>
    <n v="56.46"/>
    <n v="16.940000000000001"/>
    <n v="39.519999999999996"/>
    <n v="39"/>
    <d v="2024-06-05T00:00:00"/>
    <n v="0.51999999999999602"/>
    <n v="2"/>
    <s v="OK"/>
    <s v="SRIKANT"/>
    <x v="1"/>
    <m/>
  </r>
  <r>
    <n v="59"/>
    <s v="45448OD04V13452"/>
    <x v="60"/>
    <x v="923"/>
    <n v="312214"/>
    <n v="8942"/>
    <x v="2"/>
    <n v="55.72"/>
    <n v="16.98"/>
    <n v="38.739999999999995"/>
    <n v="38.26"/>
    <d v="2024-06-05T00:00:00"/>
    <n v="0.47999999999999687"/>
    <n v="2"/>
    <s v="OK"/>
    <s v="SRIKANT"/>
    <x v="2"/>
    <m/>
  </r>
  <r>
    <n v="60"/>
    <s v="45448OD04V11452"/>
    <x v="60"/>
    <x v="924"/>
    <n v="312214"/>
    <n v="8957"/>
    <x v="3"/>
    <n v="53.58"/>
    <n v="16.559999999999999"/>
    <n v="37.019999999999996"/>
    <n v="36.6"/>
    <d v="2024-06-05T00:00:00"/>
    <n v="0.4199999999999946"/>
    <n v="2"/>
    <s v="OK"/>
    <s v="SRIKANT"/>
    <x v="11"/>
    <m/>
  </r>
  <r>
    <n v="61"/>
    <s v="45448OD34U13452"/>
    <x v="60"/>
    <x v="925"/>
    <n v="312214"/>
    <n v="8962"/>
    <x v="4"/>
    <n v="52.42"/>
    <n v="17"/>
    <n v="35.42"/>
    <n v="35.42"/>
    <d v="2024-06-05T00:00:00"/>
    <n v="0"/>
    <n v="2"/>
    <s v="OK"/>
    <s v="SRIKANT"/>
    <x v="4"/>
    <m/>
  </r>
  <r>
    <n v="62"/>
    <s v="45448OD34S11452"/>
    <x v="60"/>
    <x v="926"/>
    <n v="312214"/>
    <n v="8987"/>
    <x v="5"/>
    <n v="50.62"/>
    <n v="16.899999999999999"/>
    <n v="33.72"/>
    <n v="33.380000000000003"/>
    <d v="2024-06-06T00:00:00"/>
    <n v="0.33999999999999631"/>
    <n v="2"/>
    <s v="OK"/>
    <s v="SRIKANT"/>
    <x v="5"/>
    <m/>
  </r>
  <r>
    <n v="63"/>
    <s v="45448OD34T11452"/>
    <x v="60"/>
    <x v="927"/>
    <n v="312214"/>
    <n v="8988"/>
    <x v="0"/>
    <n v="51.52"/>
    <n v="16.96"/>
    <n v="34.56"/>
    <n v="34.299999999999997"/>
    <d v="2024-06-06T00:00:00"/>
    <n v="0.26000000000000512"/>
    <n v="2"/>
    <s v="OK"/>
    <s v="SRIKANT"/>
    <x v="0"/>
    <m/>
  </r>
  <r>
    <n v="64"/>
    <s v="45448OD34R13452"/>
    <x v="60"/>
    <x v="928"/>
    <n v="312214"/>
    <n v="8989"/>
    <x v="8"/>
    <n v="52.18"/>
    <n v="16.98"/>
    <n v="35.200000000000003"/>
    <n v="34.86"/>
    <d v="2024-06-06T00:00:00"/>
    <n v="0.34000000000000341"/>
    <n v="2"/>
    <s v="OK"/>
    <s v="SRIKANT"/>
    <x v="12"/>
    <m/>
  </r>
  <r>
    <n v="65"/>
    <s v="45449OD04V13451"/>
    <x v="61"/>
    <x v="929"/>
    <n v="312214"/>
    <n v="8945"/>
    <x v="2"/>
    <n v="56.08"/>
    <n v="16.96"/>
    <n v="39.119999999999997"/>
    <n v="39.119999999999997"/>
    <d v="2024-06-06T00:00:00"/>
    <n v="0"/>
    <n v="1"/>
    <s v="OK"/>
    <s v="SRIKANT"/>
    <x v="2"/>
    <m/>
  </r>
  <r>
    <n v="66"/>
    <s v="45449OD34T11451"/>
    <x v="61"/>
    <x v="930"/>
    <n v="312214"/>
    <n v="8998"/>
    <x v="0"/>
    <n v="56.86"/>
    <n v="16.86"/>
    <n v="40"/>
    <n v="39.96"/>
    <d v="2024-06-06T00:00:00"/>
    <n v="3.9999999999999147E-2"/>
    <n v="1"/>
    <s v="OK"/>
    <s v="SRIKANT"/>
    <x v="0"/>
    <m/>
  </r>
  <r>
    <n v="67"/>
    <s v="45449OD34U13451"/>
    <x v="61"/>
    <x v="931"/>
    <n v="312214"/>
    <n v="9000"/>
    <x v="4"/>
    <n v="53.02"/>
    <n v="17.059999999999999"/>
    <n v="35.960000000000008"/>
    <n v="35.96"/>
    <d v="2024-06-06T00:00:00"/>
    <n v="0"/>
    <n v="1"/>
    <s v="OK"/>
    <s v="SRIKANT"/>
    <x v="4"/>
    <m/>
  </r>
  <r>
    <n v="68"/>
    <s v="45449OD34U11451"/>
    <x v="61"/>
    <x v="932"/>
    <n v="312214"/>
    <n v="9002"/>
    <x v="1"/>
    <n v="54.12"/>
    <n v="16.920000000000002"/>
    <n v="37.199999999999996"/>
    <n v="36.78"/>
    <d v="2024-06-06T00:00:00"/>
    <n v="0.4199999999999946"/>
    <n v="1"/>
    <s v="OK"/>
    <s v="SRIKANT"/>
    <x v="1"/>
    <m/>
  </r>
  <r>
    <n v="69"/>
    <s v="45449OD04V11451"/>
    <x v="61"/>
    <x v="933"/>
    <n v="312214"/>
    <n v="9005"/>
    <x v="3"/>
    <n v="54.86"/>
    <n v="16.54"/>
    <n v="38.32"/>
    <n v="37.9"/>
    <d v="2024-06-06T00:00:00"/>
    <n v="0.42000000000000171"/>
    <n v="1"/>
    <s v="OK"/>
    <s v="SRIKANT"/>
    <x v="11"/>
    <n v="268"/>
  </r>
  <r>
    <n v="70"/>
    <s v="45449OD34R13451"/>
    <x v="61"/>
    <x v="934"/>
    <n v="312214"/>
    <n v="9012"/>
    <x v="8"/>
    <n v="55.78"/>
    <n v="16.899999999999999"/>
    <n v="38.880000000000003"/>
    <n v="37.94"/>
    <d v="2024-06-06T00:00:00"/>
    <n v="0.94000000000000483"/>
    <n v="1"/>
    <s v="OK"/>
    <s v="SRIKANT"/>
    <x v="8"/>
    <m/>
  </r>
  <r>
    <n v="71"/>
    <s v="45449OD34R11451"/>
    <x v="61"/>
    <x v="935"/>
    <n v="312214"/>
    <n v="9018"/>
    <x v="7"/>
    <n v="54.28"/>
    <n v="16.88"/>
    <n v="37.400000000000006"/>
    <n v="36.979999999999997"/>
    <d v="2024-06-06T00:00:00"/>
    <n v="0.42000000000000881"/>
    <n v="1"/>
    <s v="OK"/>
    <s v="SRIKANT"/>
    <x v="7"/>
    <m/>
  </r>
  <r>
    <n v="72"/>
    <s v="45449OD34S11451"/>
    <x v="61"/>
    <x v="936"/>
    <n v="312214"/>
    <n v="9023"/>
    <x v="5"/>
    <n v="56.36"/>
    <n v="16.88"/>
    <n v="39.480000000000004"/>
    <n v="37.76"/>
    <d v="2024-06-06T00:00:00"/>
    <n v="1.720000000000006"/>
    <n v="1"/>
    <s v="OK"/>
    <s v="SRIKANT"/>
    <x v="5"/>
    <m/>
  </r>
  <r>
    <n v="73"/>
    <s v="45449OD04T11451"/>
    <x v="61"/>
    <x v="937"/>
    <n v="312214"/>
    <n v="9032"/>
    <x v="6"/>
    <n v="54.12"/>
    <n v="16.920000000000002"/>
    <n v="37.199999999999996"/>
    <n v="35.68"/>
    <d v="2024-06-06T00:00:00"/>
    <n v="1.519999999999996"/>
    <n v="1"/>
    <s v="OK"/>
    <s v="SRIKANT"/>
    <x v="12"/>
    <m/>
  </r>
  <r>
    <n v="74"/>
    <s v="45449OD04V13452"/>
    <x v="61"/>
    <x v="938"/>
    <n v="312214"/>
    <n v="9052"/>
    <x v="2"/>
    <n v="53.78"/>
    <n v="16.96"/>
    <n v="36.82"/>
    <n v="36.4"/>
    <d v="2024-06-06T00:00:00"/>
    <n v="0.42000000000000171"/>
    <n v="2"/>
    <s v="OK"/>
    <s v="SRIKANT"/>
    <x v="2"/>
    <m/>
  </r>
  <r>
    <n v="75"/>
    <s v="45449OD34T11452"/>
    <x v="61"/>
    <x v="939"/>
    <n v="312214"/>
    <n v="9056"/>
    <x v="0"/>
    <n v="54.72"/>
    <n v="16.86"/>
    <n v="37.86"/>
    <n v="37.28"/>
    <d v="2024-06-06T00:00:00"/>
    <n v="0.57999999999999829"/>
    <n v="2"/>
    <s v="OK"/>
    <s v="SRIKANT"/>
    <x v="0"/>
    <m/>
  </r>
  <r>
    <n v="76"/>
    <s v="45449OD34U13452"/>
    <x v="61"/>
    <x v="940"/>
    <n v="312214"/>
    <n v="9061"/>
    <x v="4"/>
    <n v="53.86"/>
    <n v="17.04"/>
    <n v="36.82"/>
    <n v="36.42"/>
    <d v="2024-06-06T00:00:00"/>
    <n v="0.39999999999999858"/>
    <n v="2"/>
    <s v="OK"/>
    <s v="SRIKANT"/>
    <x v="4"/>
    <m/>
  </r>
  <r>
    <n v="77"/>
    <s v="45449OD34U11452"/>
    <x v="61"/>
    <x v="941"/>
    <n v="312214"/>
    <n v="9063"/>
    <x v="1"/>
    <n v="55.24"/>
    <n v="16.920000000000002"/>
    <n v="38.32"/>
    <n v="37.799999999999997"/>
    <d v="2024-06-06T00:00:00"/>
    <n v="0.52000000000000313"/>
    <n v="2"/>
    <s v="OK"/>
    <s v="SRIKANT"/>
    <x v="1"/>
    <m/>
  </r>
  <r>
    <n v="78"/>
    <s v="45449OD04V11452"/>
    <x v="61"/>
    <x v="942"/>
    <n v="312214"/>
    <n v="9077"/>
    <x v="3"/>
    <n v="49.78"/>
    <n v="16.72"/>
    <n v="33.06"/>
    <n v="32.700000000000003"/>
    <d v="2024-06-06T00:00:00"/>
    <n v="0.35999999999999943"/>
    <n v="2"/>
    <s v="OK"/>
    <s v="SRIKANT"/>
    <x v="11"/>
    <m/>
  </r>
  <r>
    <n v="79"/>
    <s v="45449OD34R11452"/>
    <x v="61"/>
    <x v="943"/>
    <n v="312214"/>
    <n v="9088"/>
    <x v="7"/>
    <n v="53.96"/>
    <n v="16.88"/>
    <n v="37.08"/>
    <n v="36.58"/>
    <d v="2024-06-06T00:00:00"/>
    <n v="0.5"/>
    <n v="2"/>
    <s v="OK"/>
    <s v="SRIKANT"/>
    <x v="7"/>
    <m/>
  </r>
  <r>
    <n v="80"/>
    <s v="45449OD34S11452"/>
    <x v="61"/>
    <x v="944"/>
    <n v="312214"/>
    <n v="9091"/>
    <x v="5"/>
    <n v="52.1"/>
    <n v="16.84"/>
    <n v="35.260000000000005"/>
    <n v="34.799999999999997"/>
    <d v="2024-06-07T00:00:00"/>
    <n v="0.46000000000000796"/>
    <n v="2"/>
    <s v="OK"/>
    <s v="SRIKANT"/>
    <x v="5"/>
    <m/>
  </r>
  <r>
    <n v="81"/>
    <s v="45449OD04T11452"/>
    <x v="61"/>
    <x v="945"/>
    <n v="312214"/>
    <n v="9107"/>
    <x v="6"/>
    <n v="51.48"/>
    <n v="16.920000000000002"/>
    <n v="34.559999999999995"/>
    <n v="34.119999999999997"/>
    <d v="2024-06-07T00:00:00"/>
    <n v="0.43999999999999773"/>
    <n v="2"/>
    <s v="OK"/>
    <s v="SRIKANT"/>
    <x v="12"/>
    <m/>
  </r>
  <r>
    <n v="82"/>
    <s v="45450OD04T11451"/>
    <x v="62"/>
    <x v="946"/>
    <n v="312214"/>
    <n v="9123"/>
    <x v="6"/>
    <n v="55.8"/>
    <n v="16.940000000000001"/>
    <n v="38.86"/>
    <n v="37.28"/>
    <d v="2024-06-07T00:00:00"/>
    <n v="1.5799999999999983"/>
    <n v="1"/>
    <s v="OK"/>
    <s v="SRIKANT"/>
    <x v="12"/>
    <m/>
  </r>
  <r>
    <n v="83"/>
    <s v="45450OD04V13451"/>
    <x v="62"/>
    <x v="947"/>
    <n v="312214"/>
    <n v="9124"/>
    <x v="2"/>
    <n v="52.56"/>
    <n v="16.940000000000001"/>
    <n v="35.620000000000005"/>
    <n v="35.36"/>
    <d v="2024-06-07T00:00:00"/>
    <n v="0.26000000000000512"/>
    <n v="1"/>
    <s v="OK"/>
    <s v="SRIKANT"/>
    <x v="2"/>
    <m/>
  </r>
  <r>
    <n v="84"/>
    <s v="45450OD34T11451"/>
    <x v="62"/>
    <x v="948"/>
    <n v="312214"/>
    <n v="9125"/>
    <x v="0"/>
    <n v="56.86"/>
    <n v="16.84"/>
    <n v="40.019999999999996"/>
    <n v="39.14"/>
    <d v="2024-06-07T00:00:00"/>
    <n v="0.87999999999999545"/>
    <n v="1"/>
    <s v="OK"/>
    <s v="SRIKANT"/>
    <x v="0"/>
    <m/>
  </r>
  <r>
    <n v="85"/>
    <s v="45450OD34U11451"/>
    <x v="62"/>
    <x v="949"/>
    <n v="312214"/>
    <n v="9126"/>
    <x v="1"/>
    <n v="55"/>
    <n v="16.920000000000002"/>
    <n v="38.08"/>
    <n v="37.74"/>
    <d v="2024-06-07T00:00:00"/>
    <n v="0.33999999999999631"/>
    <n v="1"/>
    <s v="OK"/>
    <s v="SRIKANT"/>
    <x v="1"/>
    <m/>
  </r>
  <r>
    <n v="86"/>
    <s v="45450OD34U13451"/>
    <x v="62"/>
    <x v="950"/>
    <n v="312214"/>
    <n v="9129"/>
    <x v="4"/>
    <n v="55.12"/>
    <n v="17.04"/>
    <n v="38.08"/>
    <n v="37.1"/>
    <d v="2024-06-07T00:00:00"/>
    <n v="0.97999999999999687"/>
    <n v="1"/>
    <s v="OK"/>
    <s v="SRIKANT"/>
    <x v="4"/>
    <m/>
  </r>
  <r>
    <n v="87"/>
    <s v="45450OD04V11451"/>
    <x v="62"/>
    <x v="951"/>
    <n v="312214"/>
    <n v="9144"/>
    <x v="3"/>
    <n v="54.04"/>
    <n v="16.72"/>
    <n v="37.32"/>
    <n v="37.18"/>
    <d v="2024-06-07T00:00:00"/>
    <n v="0.14000000000000057"/>
    <n v="1"/>
    <s v="OK"/>
    <s v="SRIKANT"/>
    <x v="11"/>
    <m/>
  </r>
  <r>
    <n v="88"/>
    <s v="45450OD34S11451"/>
    <x v="62"/>
    <x v="952"/>
    <n v="312214"/>
    <n v="9157"/>
    <x v="5"/>
    <n v="54.36"/>
    <n v="16.86"/>
    <n v="37.5"/>
    <n v="36.799999999999997"/>
    <d v="2024-06-07T00:00:00"/>
    <n v="0.70000000000000284"/>
    <n v="1"/>
    <s v="OK"/>
    <s v="SRIKANT"/>
    <x v="5"/>
    <m/>
  </r>
  <r>
    <n v="89"/>
    <s v="45450OD34R11451"/>
    <x v="62"/>
    <x v="953"/>
    <n v="312214"/>
    <n v="9188"/>
    <x v="7"/>
    <n v="54.92"/>
    <n v="16.8"/>
    <n v="38.120000000000005"/>
    <n v="37.380000000000003"/>
    <d v="2024-06-08T00:00:00"/>
    <n v="0.74000000000000199"/>
    <n v="1"/>
    <s v="OK"/>
    <s v="SRIKANT"/>
    <x v="7"/>
    <m/>
  </r>
  <r>
    <n v="90"/>
    <s v="45450OD34R13451"/>
    <x v="62"/>
    <x v="954"/>
    <n v="312214"/>
    <n v="9186"/>
    <x v="8"/>
    <n v="54.74"/>
    <n v="16.899999999999999"/>
    <n v="37.840000000000003"/>
    <n v="37.479999999999997"/>
    <d v="2024-06-08T00:00:00"/>
    <n v="0.36000000000000654"/>
    <n v="1"/>
    <s v="OK"/>
    <s v="SRIKANT"/>
    <x v="9"/>
    <m/>
  </r>
  <r>
    <n v="91"/>
    <s v="45451OD34R11451"/>
    <x v="63"/>
    <x v="955"/>
    <n v="312214"/>
    <n v="9224"/>
    <x v="7"/>
    <n v="53.82"/>
    <n v="16.88"/>
    <n v="36.94"/>
    <n v="36.42"/>
    <d v="2024-06-09T00:00:00"/>
    <n v="0.51999999999999602"/>
    <n v="1"/>
    <s v="OK"/>
    <s v="SRIKANT"/>
    <x v="7"/>
    <m/>
  </r>
  <r>
    <n v="92"/>
    <s v="45451OD34R13451"/>
    <x v="63"/>
    <x v="956"/>
    <n v="312214"/>
    <n v="9231"/>
    <x v="8"/>
    <n v="53.6"/>
    <n v="16.920000000000002"/>
    <n v="36.68"/>
    <n v="36.14"/>
    <d v="2024-06-09T00:00:00"/>
    <n v="0.53999999999999915"/>
    <n v="1"/>
    <s v="OK"/>
    <s v="SRIKANT"/>
    <x v="9"/>
    <n v="364"/>
  </r>
  <r>
    <n v="93"/>
    <s v="45451OD04V13451"/>
    <x v="63"/>
    <x v="957"/>
    <n v="312214"/>
    <n v="9232"/>
    <x v="2"/>
    <n v="52.9"/>
    <n v="16.920000000000002"/>
    <n v="35.979999999999997"/>
    <n v="35.520000000000003"/>
    <d v="2024-06-09T00:00:00"/>
    <n v="0.45999999999999375"/>
    <n v="1"/>
    <s v="OK"/>
    <s v="SRIKANT"/>
    <x v="2"/>
    <m/>
  </r>
  <r>
    <n v="94"/>
    <s v="45451OD04V11451"/>
    <x v="63"/>
    <x v="958"/>
    <n v="312214"/>
    <n v="9260"/>
    <x v="3"/>
    <n v="49.06"/>
    <n v="16.739999999999998"/>
    <n v="32.320000000000007"/>
    <n v="31.96"/>
    <d v="2024-06-09T00:00:00"/>
    <n v="0.36000000000000654"/>
    <n v="1"/>
    <s v="OK"/>
    <s v="SRIKANT"/>
    <x v="3"/>
    <n v="256"/>
  </r>
  <r>
    <n v="95"/>
    <s v="45451OD34U13451"/>
    <x v="63"/>
    <x v="959"/>
    <n v="312214"/>
    <n v="9269"/>
    <x v="4"/>
    <n v="53.42"/>
    <n v="17.04"/>
    <n v="36.380000000000003"/>
    <n v="35.78"/>
    <d v="2024-06-09T00:00:00"/>
    <n v="0.60000000000000142"/>
    <n v="1"/>
    <s v="OK"/>
    <s v="SRIKANT"/>
    <x v="4"/>
    <m/>
  </r>
  <r>
    <n v="96"/>
    <s v="45451OD34U11451"/>
    <x v="63"/>
    <x v="960"/>
    <n v="312214"/>
    <n v="9271"/>
    <x v="1"/>
    <n v="52.86"/>
    <n v="16.899999999999999"/>
    <n v="35.96"/>
    <n v="35.479999999999997"/>
    <d v="2024-06-09T00:00:00"/>
    <n v="0.48000000000000398"/>
    <n v="1"/>
    <n v="0"/>
    <s v="SRIKANT"/>
    <x v="1"/>
    <m/>
  </r>
  <r>
    <n v="97"/>
    <s v="45452OD04V13451"/>
    <x v="64"/>
    <x v="961"/>
    <n v="312214"/>
    <n v="9307"/>
    <x v="2"/>
    <n v="53.62"/>
    <n v="16.899999999999999"/>
    <n v="36.72"/>
    <n v="36.5"/>
    <d v="2024-06-09T00:00:00"/>
    <n v="0.21999999999999886"/>
    <n v="1"/>
    <s v="OK"/>
    <s v="SRIKANT"/>
    <x v="2"/>
    <m/>
  </r>
  <r>
    <n v="98"/>
    <s v="45452OD34R13451"/>
    <x v="64"/>
    <x v="962"/>
    <n v="312214"/>
    <n v="9318"/>
    <x v="8"/>
    <n v="55.74"/>
    <n v="17.2"/>
    <n v="38.540000000000006"/>
    <n v="37.96"/>
    <d v="2024-06-09T00:00:00"/>
    <n v="0.5800000000000054"/>
    <n v="1"/>
    <s v="OK"/>
    <s v="SRIKANT"/>
    <x v="9"/>
    <m/>
  </r>
  <r>
    <n v="99"/>
    <s v="45452OD34T11451"/>
    <x v="64"/>
    <x v="963"/>
    <n v="312214"/>
    <n v="9323"/>
    <x v="0"/>
    <n v="53.96"/>
    <n v="16.899999999999999"/>
    <n v="37.06"/>
    <n v="36"/>
    <d v="2024-06-09T00:00:00"/>
    <n v="1.0600000000000023"/>
    <n v="1"/>
    <s v="OK"/>
    <s v="SRIKANT"/>
    <x v="0"/>
    <m/>
  </r>
  <r>
    <n v="100"/>
    <s v="45452OD04T11451"/>
    <x v="64"/>
    <x v="964"/>
    <n v="312214"/>
    <n v="9327"/>
    <x v="6"/>
    <n v="54.38"/>
    <n v="16.88"/>
    <n v="37.5"/>
    <n v="36.94"/>
    <d v="2024-06-09T00:00:00"/>
    <n v="0.56000000000000227"/>
    <n v="1"/>
    <s v="OK"/>
    <s v="SRIKANT"/>
    <x v="4"/>
    <m/>
  </r>
  <r>
    <n v="101"/>
    <s v="45452OD34S11451"/>
    <x v="64"/>
    <x v="965"/>
    <n v="312214"/>
    <n v="9357"/>
    <x v="5"/>
    <n v="55.56"/>
    <n v="16.84"/>
    <n v="38.72"/>
    <n v="38.18"/>
    <d v="2024-06-09T00:00:00"/>
    <n v="0.53999999999999915"/>
    <n v="1"/>
    <s v="OK"/>
    <s v="SRIKANT"/>
    <x v="1"/>
    <m/>
  </r>
  <r>
    <n v="102"/>
    <s v="45452OD34R11451"/>
    <x v="64"/>
    <x v="966"/>
    <n v="312214"/>
    <n v="9347"/>
    <x v="7"/>
    <n v="57.02"/>
    <n v="16.86"/>
    <n v="40.160000000000004"/>
    <n v="39"/>
    <d v="2024-06-09T00:00:00"/>
    <n v="1.1600000000000037"/>
    <n v="1"/>
    <s v="OK"/>
    <s v="SRIKANT"/>
    <x v="7"/>
    <m/>
  </r>
  <r>
    <n v="103"/>
    <s v="45452OD04V13452"/>
    <x v="64"/>
    <x v="967"/>
    <n v="312214"/>
    <n v="9389"/>
    <x v="2"/>
    <n v="56.26"/>
    <n v="16.899999999999999"/>
    <n v="39.36"/>
    <n v="37.799999999999997"/>
    <d v="2024-06-09T00:00:00"/>
    <n v="1.5600000000000023"/>
    <n v="2"/>
    <s v="OK"/>
    <s v="SRIKANT"/>
    <x v="2"/>
    <m/>
  </r>
  <r>
    <n v="104"/>
    <s v="45452OD34R13452"/>
    <x v="64"/>
    <x v="968"/>
    <n v="312214"/>
    <n v="9398"/>
    <x v="8"/>
    <n v="55.48"/>
    <n v="17.2"/>
    <n v="38.28"/>
    <n v="36.6"/>
    <d v="2024-06-09T00:00:00"/>
    <n v="1.6799999999999997"/>
    <n v="2"/>
    <s v="OK"/>
    <s v="SRIKANT"/>
    <x v="9"/>
    <m/>
  </r>
  <r>
    <n v="105"/>
    <s v="45452OD34T11452"/>
    <x v="64"/>
    <x v="969"/>
    <n v="312214"/>
    <n v="9407"/>
    <x v="0"/>
    <n v="54.88"/>
    <n v="16.82"/>
    <n v="38.06"/>
    <n v="37.340000000000003"/>
    <d v="2024-06-09T00:00:00"/>
    <n v="0.71999999999999886"/>
    <n v="2"/>
    <s v="OK"/>
    <s v="SRIKANT"/>
    <x v="0"/>
    <m/>
  </r>
  <r>
    <n v="106"/>
    <s v="45452OD04T11452"/>
    <x v="64"/>
    <x v="970"/>
    <n v="312214"/>
    <n v="9415"/>
    <x v="6"/>
    <n v="53.62"/>
    <n v="16.88"/>
    <n v="36.739999999999995"/>
    <n v="36.200000000000003"/>
    <d v="2024-06-09T00:00:00"/>
    <n v="0.53999999999999204"/>
    <n v="2"/>
    <s v="OK"/>
    <s v="SRIKANT"/>
    <x v="4"/>
    <m/>
  </r>
  <r>
    <n v="107"/>
    <s v="45452OD34S11452"/>
    <x v="64"/>
    <x v="971"/>
    <n v="312214"/>
    <n v="9416"/>
    <x v="5"/>
    <n v="53.58"/>
    <n v="16.82"/>
    <n v="36.76"/>
    <n v="35.92"/>
    <d v="2024-06-09T00:00:00"/>
    <n v="0.83999999999999631"/>
    <n v="2"/>
    <s v="OK"/>
    <s v="SRIKANT"/>
    <x v="1"/>
    <m/>
  </r>
  <r>
    <n v="108"/>
    <s v="45453OD34T11451"/>
    <x v="65"/>
    <x v="972"/>
    <n v="312214"/>
    <n v="9425"/>
    <x v="0"/>
    <n v="55.26"/>
    <n v="16.82"/>
    <n v="38.44"/>
    <n v="37.119999999999997"/>
    <d v="2024-06-10T00:00:00"/>
    <n v="1.3200000000000003"/>
    <n v="1"/>
    <s v="OK"/>
    <s v="SRIKANT"/>
    <x v="0"/>
    <m/>
  </r>
  <r>
    <n v="109"/>
    <s v="45453OD04V13451"/>
    <x v="65"/>
    <x v="973"/>
    <n v="312214"/>
    <n v="9426"/>
    <x v="2"/>
    <n v="54.2"/>
    <n v="16.88"/>
    <n v="37.320000000000007"/>
    <n v="36.54"/>
    <d v="2024-06-10T00:00:00"/>
    <n v="0.78000000000000824"/>
    <n v="1"/>
    <s v="OK"/>
    <s v="SRIKANT"/>
    <x v="2"/>
    <m/>
  </r>
  <r>
    <n v="110"/>
    <s v="45453OD34S11451"/>
    <x v="65"/>
    <x v="974"/>
    <n v="312214"/>
    <n v="9432"/>
    <x v="5"/>
    <n v="55.5"/>
    <n v="16.8"/>
    <n v="38.700000000000003"/>
    <n v="37.78"/>
    <d v="2024-06-10T00:00:00"/>
    <n v="0.92000000000000171"/>
    <n v="1"/>
    <s v="OK"/>
    <s v="SRIKANT"/>
    <x v="1"/>
    <m/>
  </r>
  <r>
    <n v="111"/>
    <s v="45453OD04T11451"/>
    <x v="65"/>
    <x v="975"/>
    <n v="312214"/>
    <n v="9431"/>
    <x v="6"/>
    <n v="55.38"/>
    <n v="16.899999999999999"/>
    <n v="38.480000000000004"/>
    <n v="37.42"/>
    <d v="2024-06-10T00:00:00"/>
    <n v="1.0600000000000023"/>
    <n v="1"/>
    <s v="OK"/>
    <s v="SRIKANT"/>
    <x v="4"/>
    <m/>
  </r>
  <r>
    <n v="112"/>
    <s v="45453OD34R11451"/>
    <x v="65"/>
    <x v="976"/>
    <n v="312214"/>
    <n v="9444"/>
    <x v="7"/>
    <n v="53.38"/>
    <n v="16.899999999999999"/>
    <n v="36.480000000000004"/>
    <n v="35.68"/>
    <d v="2024-06-10T00:00:00"/>
    <n v="0.80000000000000426"/>
    <n v="1"/>
    <s v="OK"/>
    <s v="SRIKANT"/>
    <x v="15"/>
    <m/>
  </r>
  <r>
    <n v="113"/>
    <s v="45453OD34R13451"/>
    <x v="65"/>
    <x v="977"/>
    <n v="312214"/>
    <n v="9475"/>
    <x v="8"/>
    <n v="51.86"/>
    <n v="17.18"/>
    <n v="34.68"/>
    <n v="33.92"/>
    <d v="2024-06-10T00:00:00"/>
    <n v="0.75999999999999801"/>
    <n v="1"/>
    <s v="OK"/>
    <s v="SRIKANT"/>
    <x v="9"/>
    <m/>
  </r>
  <r>
    <n v="114"/>
    <s v="45453OD04V13452"/>
    <x v="65"/>
    <x v="978"/>
    <n v="312214"/>
    <n v="9493"/>
    <x v="2"/>
    <n v="55.64"/>
    <n v="16.899999999999999"/>
    <n v="38.74"/>
    <n v="38.22"/>
    <d v="2024-06-10T00:00:00"/>
    <n v="0.52000000000000313"/>
    <n v="2"/>
    <s v="OK"/>
    <s v="SRIKANT"/>
    <x v="2"/>
    <m/>
  </r>
  <r>
    <n v="115"/>
    <s v="45453OD34S11452"/>
    <x v="65"/>
    <x v="979"/>
    <n v="312214"/>
    <n v="9500"/>
    <x v="5"/>
    <n v="57.3"/>
    <n v="16.78"/>
    <n v="40.519999999999996"/>
    <n v="39.520000000000003"/>
    <d v="2024-06-10T00:00:00"/>
    <n v="0.99999999999999289"/>
    <n v="2"/>
    <s v="OK"/>
    <s v="SRIKANT"/>
    <x v="1"/>
    <m/>
  </r>
  <r>
    <n v="116"/>
    <s v="45453OD04T11452"/>
    <x v="65"/>
    <x v="980"/>
    <n v="312214"/>
    <n v="9498"/>
    <x v="6"/>
    <n v="53.96"/>
    <n v="16.86"/>
    <n v="37.1"/>
    <n v="36.28"/>
    <d v="2024-06-10T00:00:00"/>
    <n v="0.82000000000000028"/>
    <n v="2"/>
    <s v="OK"/>
    <s v="SRIKANT"/>
    <x v="4"/>
    <m/>
  </r>
  <r>
    <n v="117"/>
    <s v="45453OD34T11452"/>
    <x v="65"/>
    <x v="981"/>
    <n v="312214"/>
    <n v="9497"/>
    <x v="0"/>
    <n v="56.86"/>
    <n v="16.82"/>
    <n v="40.04"/>
    <n v="39.24"/>
    <d v="2024-06-10T00:00:00"/>
    <n v="0.79999999999999716"/>
    <n v="2"/>
    <s v="OK"/>
    <s v="SRIKANT"/>
    <x v="0"/>
    <n v="360"/>
  </r>
  <r>
    <n v="118"/>
    <s v="45454OD04V13451"/>
    <x v="66"/>
    <x v="982"/>
    <n v="312214"/>
    <n v="9586"/>
    <x v="2"/>
    <n v="53.8"/>
    <n v="16.84"/>
    <n v="36.959999999999994"/>
    <n v="36.32"/>
    <d v="2024-06-11T00:00:00"/>
    <n v="0.63999999999999346"/>
    <n v="1"/>
    <s v="OK"/>
    <s v="SRIKANT"/>
    <x v="2"/>
    <m/>
  </r>
  <r>
    <n v="119"/>
    <s v="45454OD34T11451"/>
    <x v="66"/>
    <x v="983"/>
    <n v="312214"/>
    <n v="9591"/>
    <x v="0"/>
    <n v="54"/>
    <n v="17.100000000000001"/>
    <n v="36.9"/>
    <n v="36.28"/>
    <d v="2024-06-11T00:00:00"/>
    <n v="0.61999999999999744"/>
    <n v="1"/>
    <s v="OK"/>
    <s v="SRIKANT"/>
    <x v="0"/>
    <m/>
  </r>
  <r>
    <n v="120"/>
    <s v="45454OD04T11451"/>
    <x v="66"/>
    <x v="984"/>
    <n v="312214"/>
    <n v="9592"/>
    <x v="6"/>
    <n v="54.92"/>
    <n v="16.86"/>
    <n v="38.06"/>
    <n v="37.479999999999997"/>
    <d v="2024-06-11T00:00:00"/>
    <n v="0.5800000000000054"/>
    <n v="1"/>
    <s v="OK"/>
    <s v="SRIKANT"/>
    <x v="4"/>
    <n v="416"/>
  </r>
  <r>
    <n v="121"/>
    <s v="45454OD34S11451"/>
    <x v="66"/>
    <x v="985"/>
    <n v="312214"/>
    <n v="9593"/>
    <x v="5"/>
    <n v="53.38"/>
    <n v="16.78"/>
    <n v="36.6"/>
    <n v="36.06"/>
    <d v="2024-06-11T00:00:00"/>
    <n v="0.53999999999999915"/>
    <n v="1"/>
    <s v="OK"/>
    <s v="SRIKANT"/>
    <x v="1"/>
    <m/>
  </r>
  <r>
    <n v="122"/>
    <s v="45454OD34R13451"/>
    <x v="66"/>
    <x v="986"/>
    <n v="312214"/>
    <n v="9632"/>
    <x v="8"/>
    <n v="51.86"/>
    <n v="17.16"/>
    <n v="34.700000000000003"/>
    <n v="34.119999999999997"/>
    <d v="2024-06-11T00:00:00"/>
    <n v="0.5800000000000054"/>
    <n v="1"/>
    <s v="OK"/>
    <s v="SRIKANT"/>
    <x v="9"/>
    <m/>
  </r>
  <r>
    <n v="123"/>
    <s v="45454OD34R11451"/>
    <x v="66"/>
    <x v="987"/>
    <n v="312214"/>
    <n v="9629"/>
    <x v="7"/>
    <n v="53.06"/>
    <n v="16.940000000000001"/>
    <n v="36.120000000000005"/>
    <n v="35.54"/>
    <d v="2024-06-11T00:00:00"/>
    <n v="0.5800000000000054"/>
    <n v="1"/>
    <s v="OK"/>
    <s v="SRIKANT"/>
    <x v="15"/>
    <m/>
  </r>
  <r>
    <n v="124"/>
    <s v="45455OD04V13451"/>
    <x v="67"/>
    <x v="988"/>
    <n v="312214"/>
    <n v="9679"/>
    <x v="2"/>
    <n v="55.28"/>
    <n v="16.88"/>
    <n v="38.400000000000006"/>
    <n v="37.92"/>
    <d v="2024-06-12T00:00:00"/>
    <n v="0.48000000000000398"/>
    <n v="1"/>
    <s v="OK"/>
    <s v="SRIKANT"/>
    <x v="2"/>
    <m/>
  </r>
  <r>
    <n v="125"/>
    <s v="45455OD34T11451"/>
    <x v="67"/>
    <x v="989"/>
    <n v="312214"/>
    <n v="9681"/>
    <x v="0"/>
    <n v="54.08"/>
    <n v="17.100000000000001"/>
    <n v="36.979999999999997"/>
    <n v="36.42"/>
    <d v="2024-06-12T00:00:00"/>
    <n v="0.55999999999999517"/>
    <n v="1"/>
    <s v="OK"/>
    <s v="SRIKANT"/>
    <x v="0"/>
    <m/>
  </r>
  <r>
    <n v="126"/>
    <s v="45455OD34R11451"/>
    <x v="67"/>
    <x v="990"/>
    <n v="312214"/>
    <n v="9705"/>
    <x v="7"/>
    <n v="57.2"/>
    <n v="16.98"/>
    <n v="40.22"/>
    <n v="39.479999999999997"/>
    <d v="2024-06-12T00:00:00"/>
    <n v="0.74000000000000199"/>
    <n v="1"/>
    <s v="OK"/>
    <s v="SRIKANT"/>
    <x v="15"/>
    <m/>
  </r>
  <r>
    <n v="127"/>
    <s v="45455OD34S11451"/>
    <x v="67"/>
    <x v="991"/>
    <n v="312214"/>
    <n v="9713"/>
    <x v="5"/>
    <n v="53.6"/>
    <n v="16.8"/>
    <n v="36.799999999999997"/>
    <n v="35.96"/>
    <d v="2024-06-12T00:00:00"/>
    <n v="0.83999999999999631"/>
    <n v="1"/>
    <s v="OK"/>
    <s v="SRIKANT"/>
    <x v="1"/>
    <m/>
  </r>
  <r>
    <n v="128"/>
    <s v="45455OD04T11451"/>
    <x v="67"/>
    <x v="992"/>
    <n v="312214"/>
    <n v="9722"/>
    <x v="6"/>
    <n v="56.38"/>
    <n v="17.18"/>
    <n v="39.200000000000003"/>
    <n v="38.46"/>
    <d v="2024-06-12T00:00:00"/>
    <n v="0.74000000000000199"/>
    <n v="1"/>
    <s v="OK"/>
    <s v="SRIKANT"/>
    <x v="4"/>
    <m/>
  </r>
  <r>
    <n v="129"/>
    <s v="45455OD34R13451"/>
    <x v="67"/>
    <x v="993"/>
    <n v="312214"/>
    <n v="9723"/>
    <x v="8"/>
    <n v="53.5"/>
    <n v="17.16"/>
    <n v="36.340000000000003"/>
    <n v="35.659999999999997"/>
    <d v="2024-06-12T00:00:00"/>
    <n v="0.68000000000000682"/>
    <n v="1"/>
    <s v="OK"/>
    <s v="SRIKANT"/>
    <x v="9"/>
    <m/>
  </r>
  <r>
    <n v="130"/>
    <s v="45455OD34T11452"/>
    <x v="67"/>
    <x v="994"/>
    <n v="312214"/>
    <n v="9759"/>
    <x v="0"/>
    <n v="57.24"/>
    <n v="17.059999999999999"/>
    <n v="40.180000000000007"/>
    <n v="39.020000000000003"/>
    <d v="2024-06-12T00:00:00"/>
    <n v="1.1600000000000037"/>
    <n v="2"/>
    <s v="OK"/>
    <s v="SRIKANT"/>
    <x v="0"/>
    <m/>
  </r>
  <r>
    <n v="131"/>
    <s v="45455OD04V13452"/>
    <x v="67"/>
    <x v="995"/>
    <n v="312214"/>
    <n v="9760"/>
    <x v="2"/>
    <n v="53.58"/>
    <n v="16.78"/>
    <n v="36.799999999999997"/>
    <n v="36.1"/>
    <d v="2024-06-12T00:00:00"/>
    <n v="0.69999999999999574"/>
    <n v="2"/>
    <s v="OK"/>
    <s v="SRIKANT"/>
    <x v="2"/>
    <m/>
  </r>
  <r>
    <n v="132"/>
    <s v="45455OD34R11452"/>
    <x v="67"/>
    <x v="996"/>
    <n v="312214"/>
    <n v="9820"/>
    <x v="7"/>
    <n v="52.48"/>
    <n v="16.96"/>
    <n v="35.519999999999996"/>
    <n v="34.96"/>
    <d v="2024-06-12T00:00:00"/>
    <n v="0.55999999999999517"/>
    <n v="2"/>
    <s v="OK"/>
    <s v="SRIKANT"/>
    <x v="15"/>
    <m/>
  </r>
  <r>
    <n v="133"/>
    <s v="45455OD34S11452"/>
    <x v="67"/>
    <x v="997"/>
    <n v="312214"/>
    <n v="9832"/>
    <x v="5"/>
    <n v="56.92"/>
    <n v="16.78"/>
    <n v="40.14"/>
    <n v="39.54"/>
    <d v="2024-06-13T00:00:00"/>
    <n v="0.60000000000000142"/>
    <n v="2"/>
    <s v="OK"/>
    <s v="SRIKANT"/>
    <x v="1"/>
    <m/>
  </r>
  <r>
    <n v="134"/>
    <s v="45456OD04V13451"/>
    <x v="68"/>
    <x v="998"/>
    <n v="312214"/>
    <n v="9849"/>
    <x v="2"/>
    <n v="53.72"/>
    <n v="16.739999999999998"/>
    <n v="36.980000000000004"/>
    <n v="36.36"/>
    <d v="2024-06-13T00:00:00"/>
    <n v="0.62000000000000455"/>
    <n v="1"/>
    <s v="OK"/>
    <s v="SRIKANT"/>
    <x v="2"/>
    <n v="337"/>
  </r>
  <r>
    <n v="135"/>
    <s v="45456OD34T11451"/>
    <x v="68"/>
    <x v="999"/>
    <n v="312214"/>
    <n v="9854"/>
    <x v="0"/>
    <n v="52.78"/>
    <n v="17.04"/>
    <n v="35.74"/>
    <n v="35.020000000000003"/>
    <d v="2024-06-13T00:00:00"/>
    <n v="0.71999999999999886"/>
    <n v="1"/>
    <s v="OK"/>
    <s v="SRIKANT"/>
    <x v="0"/>
    <m/>
  </r>
  <r>
    <n v="136"/>
    <s v="45456OD34R11451"/>
    <x v="68"/>
    <x v="1000"/>
    <n v="312214"/>
    <n v="9858"/>
    <x v="7"/>
    <n v="53.8"/>
    <n v="16.920000000000002"/>
    <n v="36.879999999999995"/>
    <n v="36.020000000000003"/>
    <d v="2024-06-13T00:00:00"/>
    <n v="0.85999999999999233"/>
    <n v="1"/>
    <s v="OK"/>
    <s v="SRIKANT"/>
    <x v="15"/>
    <m/>
  </r>
  <r>
    <n v="137"/>
    <s v="45456OD34S11451"/>
    <x v="68"/>
    <x v="1001"/>
    <n v="312214"/>
    <n v="9862"/>
    <x v="5"/>
    <n v="54.34"/>
    <n v="16.82"/>
    <n v="37.520000000000003"/>
    <n v="36.9"/>
    <d v="2024-06-13T00:00:00"/>
    <n v="0.62000000000000455"/>
    <n v="1"/>
    <s v="OK"/>
    <s v="SRIKANT"/>
    <x v="1"/>
    <m/>
  </r>
  <r>
    <n v="138"/>
    <s v="45456OD04T11451"/>
    <x v="68"/>
    <x v="1002"/>
    <n v="312214"/>
    <n v="9893"/>
    <x v="6"/>
    <n v="53.74"/>
    <n v="17.22"/>
    <n v="36.520000000000003"/>
    <n v="35.880000000000003"/>
    <d v="2024-06-13T00:00:00"/>
    <n v="0.64000000000000057"/>
    <n v="1"/>
    <s v="OK"/>
    <s v="SRIKANT"/>
    <x v="11"/>
    <m/>
  </r>
  <r>
    <n v="139"/>
    <s v="45456OD34R13451"/>
    <x v="68"/>
    <x v="1003"/>
    <n v="312214"/>
    <n v="9886"/>
    <x v="8"/>
    <n v="56.14"/>
    <n v="17.14"/>
    <n v="39"/>
    <n v="38.14"/>
    <d v="2024-06-13T00:00:00"/>
    <n v="0.85999999999999943"/>
    <n v="1"/>
    <s v="OK"/>
    <s v="SRIKANT"/>
    <x v="9"/>
    <m/>
  </r>
  <r>
    <n v="140"/>
    <s v="45456OD04V13452"/>
    <x v="68"/>
    <x v="1004"/>
    <n v="312214"/>
    <n v="9969"/>
    <x v="2"/>
    <n v="55.46"/>
    <n v="16.940000000000001"/>
    <n v="38.519999999999996"/>
    <n v="38.08"/>
    <d v="2024-06-14T00:00:00"/>
    <n v="0.43999999999999773"/>
    <n v="2"/>
    <s v="OK"/>
    <s v="SRIKANT"/>
    <x v="2"/>
    <m/>
  </r>
  <r>
    <n v="141"/>
    <s v="45456OD34T11452"/>
    <x v="68"/>
    <x v="1005"/>
    <n v="312214"/>
    <n v="9979"/>
    <x v="0"/>
    <n v="53.56"/>
    <n v="16.920000000000002"/>
    <n v="36.64"/>
    <n v="36.26"/>
    <d v="2024-06-14T00:00:00"/>
    <n v="0.38000000000000256"/>
    <n v="2"/>
    <s v="OK"/>
    <s v="SRIKANT"/>
    <x v="0"/>
    <m/>
  </r>
  <r>
    <n v="142"/>
    <s v="45456OD34S11452"/>
    <x v="68"/>
    <x v="1006"/>
    <n v="312214"/>
    <n v="9982"/>
    <x v="5"/>
    <n v="55.2"/>
    <n v="16.64"/>
    <n v="38.56"/>
    <n v="38.08"/>
    <d v="2024-06-14T00:00:00"/>
    <n v="0.48000000000000398"/>
    <n v="2"/>
    <s v="OK"/>
    <s v="SRIKANT"/>
    <x v="1"/>
    <m/>
  </r>
  <r>
    <n v="143"/>
    <s v="45456OD04T11452"/>
    <x v="68"/>
    <x v="1007"/>
    <n v="312214"/>
    <n v="9988"/>
    <x v="6"/>
    <n v="57.58"/>
    <n v="17.059999999999999"/>
    <n v="40.519999999999996"/>
    <n v="40.08"/>
    <d v="2024-06-14T00:00:00"/>
    <n v="0.43999999999999773"/>
    <n v="2"/>
    <s v="OK"/>
    <s v="SRIKANT"/>
    <x v="11"/>
    <m/>
  </r>
  <r>
    <n v="144"/>
    <s v="45456OD34R11452"/>
    <x v="68"/>
    <x v="1008"/>
    <n v="312214"/>
    <n v="9992"/>
    <x v="7"/>
    <n v="55.4"/>
    <n v="16.920000000000002"/>
    <n v="38.479999999999997"/>
    <n v="38.24"/>
    <d v="2024-06-14T00:00:00"/>
    <n v="0.23999999999999488"/>
    <n v="2"/>
    <s v="OK"/>
    <s v="SRIKANT"/>
    <x v="15"/>
    <m/>
  </r>
  <r>
    <n v="145"/>
    <s v="45457OD04V13451"/>
    <x v="69"/>
    <x v="1009"/>
    <n v="312214"/>
    <n v="9999"/>
    <x v="2"/>
    <n v="54.58"/>
    <n v="16.920000000000002"/>
    <n v="37.659999999999997"/>
    <n v="37.200000000000003"/>
    <d v="2024-06-14T00:00:00"/>
    <n v="0.45999999999999375"/>
    <n v="1"/>
    <s v="OK"/>
    <s v="SRIKANT"/>
    <x v="2"/>
    <m/>
  </r>
  <r>
    <n v="146"/>
    <s v="45457OD34T11451"/>
    <x v="69"/>
    <x v="1010"/>
    <n v="312215"/>
    <n v="0"/>
    <x v="0"/>
    <n v="57.56"/>
    <n v="16.88"/>
    <n v="40.680000000000007"/>
    <n v="39.92"/>
    <d v="2024-06-14T00:00:00"/>
    <n v="0.76000000000000512"/>
    <n v="1"/>
    <s v="OK"/>
    <s v="SRIKANT"/>
    <x v="0"/>
    <m/>
  </r>
  <r>
    <n v="147"/>
    <s v="45457OD34S11451"/>
    <x v="69"/>
    <x v="1011"/>
    <n v="312215"/>
    <n v="1"/>
    <x v="5"/>
    <n v="53.12"/>
    <n v="16.600000000000001"/>
    <n v="36.519999999999996"/>
    <n v="36.020000000000003"/>
    <d v="2024-06-14T00:00:00"/>
    <n v="0.49999999999999289"/>
    <n v="1"/>
    <s v="OK"/>
    <s v="SRIKANT"/>
    <x v="1"/>
    <n v="387"/>
  </r>
  <r>
    <n v="148"/>
    <s v="45457OD34R11451"/>
    <x v="69"/>
    <x v="1012"/>
    <n v="312215"/>
    <n v="13"/>
    <x v="7"/>
    <n v="53.48"/>
    <n v="16.739999999999998"/>
    <n v="36.739999999999995"/>
    <n v="36.159999999999997"/>
    <d v="2024-06-14T00:00:00"/>
    <n v="0.57999999999999829"/>
    <n v="1"/>
    <s v="OK"/>
    <s v="SRIKANT"/>
    <x v="15"/>
    <m/>
  </r>
  <r>
    <n v="149"/>
    <s v="45457OD04T11451"/>
    <x v="69"/>
    <x v="1013"/>
    <n v="312215"/>
    <n v="21"/>
    <x v="6"/>
    <n v="54.88"/>
    <n v="17.04"/>
    <n v="37.840000000000003"/>
    <n v="37.4"/>
    <d v="2024-06-14T00:00:00"/>
    <n v="0.44000000000000483"/>
    <n v="1"/>
    <s v="OK"/>
    <s v="SRIKANT"/>
    <x v="9"/>
    <m/>
  </r>
  <r>
    <n v="150"/>
    <s v="45457OD04V13452"/>
    <x v="69"/>
    <x v="1014"/>
    <n v="312215"/>
    <n v="68"/>
    <x v="2"/>
    <n v="53.64"/>
    <n v="16.899999999999999"/>
    <n v="36.74"/>
    <n v="36.14"/>
    <d v="2024-06-14T00:00:00"/>
    <n v="0.60000000000000142"/>
    <n v="2"/>
    <s v="OK"/>
    <s v="SRIKANT"/>
    <x v="2"/>
    <m/>
  </r>
  <r>
    <n v="151"/>
    <s v="45457OD34R13451"/>
    <x v="69"/>
    <x v="1015"/>
    <n v="312215"/>
    <n v="77"/>
    <x v="8"/>
    <n v="55.26"/>
    <n v="17.02"/>
    <n v="38.239999999999995"/>
    <n v="37.68"/>
    <d v="2024-06-14T00:00:00"/>
    <n v="0.55999999999999517"/>
    <n v="1"/>
    <s v="OK"/>
    <s v="SRIKANT"/>
    <x v="0"/>
    <m/>
  </r>
  <r>
    <n v="152"/>
    <s v="45457OD34S11452"/>
    <x v="69"/>
    <x v="1016"/>
    <n v="312215"/>
    <n v="80"/>
    <x v="5"/>
    <n v="56.44"/>
    <n v="16.940000000000001"/>
    <n v="39.5"/>
    <n v="38.64"/>
    <d v="2024-06-14T00:00:00"/>
    <n v="0.85999999999999943"/>
    <n v="2"/>
    <s v="OK"/>
    <s v="SRIKANT"/>
    <x v="1"/>
    <m/>
  </r>
  <r>
    <n v="153"/>
    <s v="45457OD04T11452"/>
    <x v="69"/>
    <x v="1017"/>
    <n v="312215"/>
    <n v="91"/>
    <x v="6"/>
    <n v="57.3"/>
    <n v="17"/>
    <n v="40.299999999999997"/>
    <n v="39.840000000000003"/>
    <d v="2024-06-14T00:00:00"/>
    <n v="0.45999999999999375"/>
    <n v="2"/>
    <s v="OK"/>
    <s v="SRIKANT"/>
    <x v="9"/>
    <m/>
  </r>
  <r>
    <n v="154"/>
    <s v="45457OD34R11452"/>
    <x v="69"/>
    <x v="1018"/>
    <n v="312215"/>
    <n v="96"/>
    <x v="7"/>
    <n v="57.34"/>
    <n v="16.86"/>
    <n v="40.480000000000004"/>
    <n v="39.799999999999997"/>
    <d v="2024-06-14T00:00:00"/>
    <n v="0.68000000000000682"/>
    <n v="2"/>
    <s v="OK"/>
    <s v="SRIKANT"/>
    <x v="15"/>
    <m/>
  </r>
  <r>
    <n v="155"/>
    <s v="45458OD34T11451"/>
    <x v="70"/>
    <x v="1019"/>
    <n v="312215"/>
    <n v="131"/>
    <x v="0"/>
    <n v="52.8"/>
    <n v="16.899999999999999"/>
    <n v="35.9"/>
    <n v="35.479999999999997"/>
    <d v="2024-06-15T00:00:00"/>
    <n v="0.42000000000000171"/>
    <n v="1"/>
    <s v="OK"/>
    <s v="SRIKANT"/>
    <x v="0"/>
    <m/>
  </r>
  <r>
    <n v="156"/>
    <s v="45458OD34S11451"/>
    <x v="70"/>
    <x v="1020"/>
    <n v="312215"/>
    <n v="132"/>
    <x v="5"/>
    <n v="57.36"/>
    <n v="16.920000000000002"/>
    <n v="40.44"/>
    <n v="39.840000000000003"/>
    <d v="2024-06-15T00:00:00"/>
    <n v="0.59999999999999432"/>
    <n v="1"/>
    <s v="OK"/>
    <s v="SRIKANT"/>
    <x v="1"/>
    <m/>
  </r>
  <r>
    <n v="157"/>
    <s v="45458OD34R11451"/>
    <x v="70"/>
    <x v="1021"/>
    <n v="312215"/>
    <n v="139"/>
    <x v="7"/>
    <n v="56.06"/>
    <n v="16.8"/>
    <n v="39.260000000000005"/>
    <n v="38.840000000000003"/>
    <d v="2024-06-15T00:00:00"/>
    <n v="0.42000000000000171"/>
    <n v="1"/>
    <s v="OK"/>
    <s v="SRIKANT"/>
    <x v="15"/>
    <m/>
  </r>
  <r>
    <n v="158"/>
    <s v="45458OD04V13451"/>
    <x v="70"/>
    <x v="1022"/>
    <n v="312215"/>
    <n v="150"/>
    <x v="2"/>
    <n v="54.12"/>
    <n v="16.86"/>
    <n v="37.26"/>
    <n v="36.92"/>
    <d v="2024-06-15T00:00:00"/>
    <n v="0.33999999999999631"/>
    <n v="1"/>
    <s v="OK"/>
    <s v="SRIKANT"/>
    <x v="8"/>
    <m/>
  </r>
  <r>
    <n v="159"/>
    <s v="45458OD34S11452"/>
    <x v="70"/>
    <x v="1023"/>
    <n v="312215"/>
    <n v="171"/>
    <x v="5"/>
    <n v="53.26"/>
    <n v="16.899999999999999"/>
    <n v="36.36"/>
    <n v="36.1"/>
    <d v="2024-06-15T00:00:00"/>
    <n v="0.25999999999999801"/>
    <n v="2"/>
    <s v="OK"/>
    <s v="SRIKANT"/>
    <x v="1"/>
    <m/>
  </r>
  <r>
    <n v="160"/>
    <s v="45458OD34R11452"/>
    <x v="70"/>
    <x v="1024"/>
    <n v="312215"/>
    <n v="180"/>
    <x v="7"/>
    <n v="51.62"/>
    <n v="16.760000000000002"/>
    <n v="34.86"/>
    <n v="34.5"/>
    <d v="2024-06-15T00:00:00"/>
    <n v="0.35999999999999943"/>
    <n v="2"/>
    <s v="OK"/>
    <s v="SRIKANT"/>
    <x v="15"/>
    <m/>
  </r>
  <r>
    <n v="161"/>
    <s v="45458OD04T11451"/>
    <x v="70"/>
    <x v="1025"/>
    <n v="312215"/>
    <n v="186"/>
    <x v="6"/>
    <n v="52.38"/>
    <n v="16.940000000000001"/>
    <n v="35.44"/>
    <n v="35.04"/>
    <d v="2024-06-15T00:00:00"/>
    <n v="0.39999999999999858"/>
    <n v="1"/>
    <s v="OK"/>
    <s v="SRIKANT"/>
    <x v="16"/>
    <m/>
  </r>
  <r>
    <n v="162"/>
    <s v="45458OD04V13452"/>
    <x v="70"/>
    <x v="1026"/>
    <n v="312215"/>
    <n v="199"/>
    <x v="2"/>
    <n v="55.84"/>
    <n v="16.86"/>
    <n v="38.980000000000004"/>
    <n v="38.18"/>
    <d v="2024-06-15T00:00:00"/>
    <n v="0.80000000000000426"/>
    <n v="2"/>
    <s v="OK"/>
    <s v="SRIKANT"/>
    <x v="8"/>
    <m/>
  </r>
  <r>
    <n v="163"/>
    <s v="45458OD34T11452"/>
    <x v="70"/>
    <x v="1027"/>
    <n v="312215"/>
    <n v="170"/>
    <x v="0"/>
    <n v="50.92"/>
    <n v="16.84"/>
    <n v="34.08"/>
    <n v="33.9"/>
    <d v="2024-06-15T00:00:00"/>
    <n v="0.17999999999999972"/>
    <n v="2"/>
    <s v="OK"/>
    <s v="SRIKANT"/>
    <x v="0"/>
    <m/>
  </r>
  <r>
    <n v="164"/>
    <s v="45459OD34T11451"/>
    <x v="71"/>
    <x v="1028"/>
    <n v="312215"/>
    <n v="252"/>
    <x v="0"/>
    <n v="54.24"/>
    <n v="16.88"/>
    <n v="37.36"/>
    <n v="37.08"/>
    <d v="2024-06-16T00:00:00"/>
    <n v="0.28000000000000114"/>
    <n v="1"/>
    <s v="OK"/>
    <s v="SRIKANT"/>
    <x v="0"/>
    <m/>
  </r>
  <r>
    <n v="165"/>
    <s v="45459OD34R11451"/>
    <x v="71"/>
    <x v="1029"/>
    <n v="312215"/>
    <n v="249"/>
    <x v="7"/>
    <n v="52.36"/>
    <n v="16.760000000000002"/>
    <n v="35.599999999999994"/>
    <n v="35.04"/>
    <d v="2024-06-16T00:00:00"/>
    <n v="0.55999999999999517"/>
    <n v="1"/>
    <s v="OK"/>
    <s v="SRIKANT"/>
    <x v="15"/>
    <n v="150"/>
  </r>
  <r>
    <n v="166"/>
    <s v="45459OD34R13451"/>
    <x v="71"/>
    <x v="1030"/>
    <n v="312215"/>
    <n v="275"/>
    <x v="8"/>
    <n v="54.28"/>
    <n v="17.04"/>
    <n v="37.24"/>
    <n v="36.82"/>
    <d v="2024-06-16T00:00:00"/>
    <n v="0.42000000000000171"/>
    <n v="1"/>
    <s v="OK"/>
    <s v="SRIKANT"/>
    <x v="11"/>
    <m/>
  </r>
  <r>
    <n v="167"/>
    <s v="45459OD04T11451"/>
    <x v="71"/>
    <x v="1031"/>
    <n v="312215"/>
    <n v="288"/>
    <x v="6"/>
    <n v="55.22"/>
    <n v="16.98"/>
    <n v="38.239999999999995"/>
    <n v="37.86"/>
    <d v="2024-06-16T00:00:00"/>
    <n v="0.37999999999999545"/>
    <n v="1"/>
    <s v="OK"/>
    <s v="SRIKANT"/>
    <x v="0"/>
    <m/>
  </r>
  <r>
    <n v="168"/>
    <s v="45459OD34S11451"/>
    <x v="71"/>
    <x v="1032"/>
    <n v="312215"/>
    <n v="296"/>
    <x v="5"/>
    <n v="55.68"/>
    <n v="16.86"/>
    <n v="38.82"/>
    <n v="37.74"/>
    <d v="2024-06-16T00:00:00"/>
    <n v="1.0799999999999983"/>
    <n v="1"/>
    <s v="OK"/>
    <s v="SRIKANT"/>
    <x v="15"/>
    <m/>
  </r>
  <r>
    <n v="169"/>
    <s v="45460OD34R11451"/>
    <x v="72"/>
    <x v="1033"/>
    <n v="312215"/>
    <n v="326"/>
    <x v="7"/>
    <n v="53.16"/>
    <n v="16.88"/>
    <n v="36.28"/>
    <n v="36.14"/>
    <d v="2024-06-17T00:00:00"/>
    <n v="0.14000000000000057"/>
    <n v="1"/>
    <s v="OK"/>
    <s v="SRIKANT"/>
    <x v="15"/>
    <m/>
  </r>
  <r>
    <n v="170"/>
    <s v="45460OD34T11451"/>
    <x v="72"/>
    <x v="1034"/>
    <n v="312215"/>
    <n v="328"/>
    <x v="0"/>
    <n v="53.2"/>
    <n v="16.82"/>
    <n v="36.380000000000003"/>
    <n v="36.1"/>
    <d v="2024-06-17T00:00:00"/>
    <n v="0.28000000000000114"/>
    <n v="1"/>
    <s v="OK"/>
    <s v="SRIKANT"/>
    <x v="0"/>
    <m/>
  </r>
  <r>
    <n v="171"/>
    <s v="45460OD34S11451"/>
    <x v="72"/>
    <x v="1035"/>
    <n v="312215"/>
    <n v="346"/>
    <x v="5"/>
    <n v="54.66"/>
    <n v="16.84"/>
    <n v="37.819999999999993"/>
    <n v="37.520000000000003"/>
    <d v="2024-06-17T00:00:00"/>
    <n v="0.29999999999999005"/>
    <n v="1"/>
    <s v="OK"/>
    <s v="SRIKANT"/>
    <x v="8"/>
    <m/>
  </r>
  <r>
    <n v="172"/>
    <s v="45460OD04T11451"/>
    <x v="72"/>
    <x v="1036"/>
    <n v="312215"/>
    <n v="351"/>
    <x v="6"/>
    <n v="52.58"/>
    <n v="16.920000000000002"/>
    <n v="35.659999999999997"/>
    <n v="35.299999999999997"/>
    <d v="2024-06-17T00:00:00"/>
    <n v="0.35999999999999943"/>
    <n v="1"/>
    <s v="OK"/>
    <s v="SRIKANT"/>
    <x v="11"/>
    <m/>
  </r>
  <r>
    <n v="173"/>
    <s v="45460OD34R13451"/>
    <x v="72"/>
    <x v="1037"/>
    <n v="312215"/>
    <n v="365"/>
    <x v="8"/>
    <n v="54.14"/>
    <n v="17"/>
    <n v="37.14"/>
    <n v="36.799999999999997"/>
    <d v="2024-06-17T00:00:00"/>
    <n v="0.34000000000000341"/>
    <n v="1"/>
    <s v="OK"/>
    <s v="SRIKANT"/>
    <x v="12"/>
    <m/>
  </r>
  <r>
    <n v="174"/>
    <s v="45460OD04V13451"/>
    <x v="72"/>
    <x v="1038"/>
    <n v="312215"/>
    <n v="376"/>
    <x v="2"/>
    <n v="52.88"/>
    <n v="16.84"/>
    <n v="36.040000000000006"/>
    <n v="35.78"/>
    <d v="2024-06-17T00:00:00"/>
    <n v="0.26000000000000512"/>
    <n v="1"/>
    <s v="OK"/>
    <s v="SRIKANT"/>
    <x v="2"/>
    <m/>
  </r>
  <r>
    <n v="175"/>
    <s v="45460OD34T11452"/>
    <x v="72"/>
    <x v="1039"/>
    <n v="312215"/>
    <n v="405"/>
    <x v="0"/>
    <n v="52.88"/>
    <n v="16.84"/>
    <n v="36.040000000000006"/>
    <n v="35.659999999999997"/>
    <d v="2024-06-17T00:00:00"/>
    <n v="0.38000000000000966"/>
    <n v="2"/>
    <s v="OK"/>
    <s v="SRIKANT"/>
    <x v="0"/>
    <m/>
  </r>
  <r>
    <n v="176"/>
    <s v="45460OD34R11452"/>
    <x v="72"/>
    <x v="1040"/>
    <n v="312215"/>
    <n v="413"/>
    <x v="7"/>
    <n v="52.9"/>
    <n v="16.86"/>
    <n v="36.04"/>
    <n v="35.659999999999997"/>
    <d v="2024-06-17T00:00:00"/>
    <n v="0.38000000000000256"/>
    <n v="2"/>
    <s v="OK"/>
    <s v="SRIKANT"/>
    <x v="15"/>
    <m/>
  </r>
  <r>
    <n v="177"/>
    <s v="45460OD34S11452"/>
    <x v="72"/>
    <x v="1041"/>
    <n v="312215"/>
    <n v="432"/>
    <x v="5"/>
    <n v="56.48"/>
    <n v="16.8"/>
    <n v="39.679999999999993"/>
    <n v="39.28"/>
    <d v="2024-06-17T00:00:00"/>
    <n v="0.39999999999999147"/>
    <n v="2"/>
    <s v="OK"/>
    <s v="SRIKANT"/>
    <x v="8"/>
    <m/>
  </r>
  <r>
    <n v="178"/>
    <s v="45460OD04T11452"/>
    <x v="72"/>
    <x v="1042"/>
    <n v="312215"/>
    <n v="434"/>
    <x v="6"/>
    <n v="56.4"/>
    <n v="16.899999999999999"/>
    <n v="39.5"/>
    <n v="39.08"/>
    <d v="2024-06-17T00:00:00"/>
    <n v="0.42000000000000171"/>
    <n v="2"/>
    <s v="OK"/>
    <s v="SRIKANT"/>
    <x v="11"/>
    <m/>
  </r>
  <r>
    <n v="179"/>
    <s v="45460OD04V13452"/>
    <x v="72"/>
    <x v="1043"/>
    <n v="312215"/>
    <n v="453"/>
    <x v="2"/>
    <n v="55.58"/>
    <n v="16.82"/>
    <n v="38.76"/>
    <n v="38.28"/>
    <d v="2024-06-17T00:00:00"/>
    <n v="0.47999999999999687"/>
    <n v="2"/>
    <s v="OK"/>
    <s v="SRIKANT"/>
    <x v="2"/>
    <m/>
  </r>
  <r>
    <n v="180"/>
    <s v="45460OD34R13452"/>
    <x v="72"/>
    <x v="1044"/>
    <n v="312215"/>
    <n v="455"/>
    <x v="8"/>
    <n v="56.28"/>
    <n v="17.02"/>
    <n v="39.260000000000005"/>
    <n v="38.4"/>
    <d v="2024-06-17T00:00:00"/>
    <n v="0.86000000000000654"/>
    <n v="2"/>
    <s v="OK"/>
    <s v="SRIKANT"/>
    <x v="12"/>
    <m/>
  </r>
  <r>
    <n v="181"/>
    <s v="45461OD34R11451"/>
    <x v="73"/>
    <x v="1045"/>
    <n v="312215"/>
    <n v="475"/>
    <x v="7"/>
    <n v="53.1"/>
    <n v="16.8"/>
    <n v="36.299999999999997"/>
    <n v="36"/>
    <d v="2024-06-18T00:00:00"/>
    <n v="0.29999999999999716"/>
    <n v="1"/>
    <s v="OK"/>
    <s v="SRIKANT"/>
    <x v="15"/>
    <m/>
  </r>
  <r>
    <n v="182"/>
    <s v="45461OD34T11451"/>
    <x v="73"/>
    <x v="1046"/>
    <n v="312215"/>
    <n v="474"/>
    <x v="0"/>
    <n v="53.12"/>
    <n v="16.84"/>
    <n v="36.28"/>
    <n v="36.04"/>
    <d v="2024-06-18T00:00:00"/>
    <n v="0.24000000000000199"/>
    <n v="1"/>
    <s v="OK"/>
    <s v="SRIKANT"/>
    <x v="0"/>
    <m/>
  </r>
  <r>
    <n v="183"/>
    <s v="45461OD04V13451"/>
    <x v="73"/>
    <x v="1047"/>
    <n v="312215"/>
    <n v="477"/>
    <x v="2"/>
    <n v="54.46"/>
    <n v="16.8"/>
    <n v="37.659999999999997"/>
    <n v="37.44"/>
    <d v="2024-06-18T00:00:00"/>
    <n v="0.21999999999999886"/>
    <n v="1"/>
    <s v="OK"/>
    <s v="SRIKANT"/>
    <x v="2"/>
    <m/>
  </r>
  <r>
    <n v="184"/>
    <s v="45461OD34R13451"/>
    <x v="73"/>
    <x v="1048"/>
    <n v="312215"/>
    <n v="481"/>
    <x v="8"/>
    <n v="55.7"/>
    <n v="16.940000000000001"/>
    <n v="38.760000000000005"/>
    <n v="38.42"/>
    <d v="2024-06-18T00:00:00"/>
    <n v="0.34000000000000341"/>
    <n v="1"/>
    <s v="OK"/>
    <s v="SRIKANT"/>
    <x v="12"/>
    <m/>
  </r>
  <r>
    <n v="185"/>
    <s v="45461OD34S11451"/>
    <x v="73"/>
    <x v="1049"/>
    <n v="312215"/>
    <n v="508"/>
    <x v="5"/>
    <n v="55.78"/>
    <n v="16.8"/>
    <n v="38.980000000000004"/>
    <n v="38.56"/>
    <d v="2024-06-18T00:00:00"/>
    <n v="0.42000000000000171"/>
    <n v="1"/>
    <s v="OK"/>
    <s v="SRIKANT"/>
    <x v="8"/>
    <m/>
  </r>
  <r>
    <n v="186"/>
    <s v="45461OD04T11451"/>
    <x v="73"/>
    <x v="1050"/>
    <n v="312215"/>
    <n v="511"/>
    <x v="6"/>
    <n v="53.1"/>
    <n v="16.899999999999999"/>
    <n v="36.200000000000003"/>
    <n v="35.82"/>
    <d v="2024-06-18T00:00:00"/>
    <n v="0.38000000000000256"/>
    <n v="1"/>
    <s v="OK"/>
    <s v="SRIKANT"/>
    <x v="11"/>
    <m/>
  </r>
  <r>
    <n v="187"/>
    <s v="45461OD34T11452"/>
    <x v="73"/>
    <x v="1051"/>
    <n v="312215"/>
    <n v="551"/>
    <x v="0"/>
    <n v="52.2"/>
    <n v="16.8"/>
    <n v="35.400000000000006"/>
    <n v="34.700000000000003"/>
    <d v="2024-06-18T00:00:00"/>
    <n v="0.70000000000000284"/>
    <n v="2"/>
    <s v="OK"/>
    <s v="SRIKANT"/>
    <x v="0"/>
    <m/>
  </r>
  <r>
    <n v="188"/>
    <s v="45461OD34R11452"/>
    <x v="73"/>
    <x v="1052"/>
    <n v="312215"/>
    <n v="553"/>
    <x v="7"/>
    <n v="52.2"/>
    <n v="16.78"/>
    <n v="35.42"/>
    <n v="34.68"/>
    <d v="2024-06-18T00:00:00"/>
    <n v="0.74000000000000199"/>
    <n v="2"/>
    <s v="OK"/>
    <s v="SRIKANT"/>
    <x v="15"/>
    <m/>
  </r>
  <r>
    <n v="189"/>
    <s v="45461OD34R13452"/>
    <x v="73"/>
    <x v="1053"/>
    <n v="312215"/>
    <n v="565"/>
    <x v="8"/>
    <n v="52.9"/>
    <n v="16.920000000000002"/>
    <n v="35.979999999999997"/>
    <n v="35.659999999999997"/>
    <d v="2024-06-18T00:00:00"/>
    <n v="0.32000000000000028"/>
    <n v="2"/>
    <s v="OK"/>
    <s v="SRIKANT"/>
    <x v="12"/>
    <m/>
  </r>
  <r>
    <n v="190"/>
    <s v="45461OD34S11452"/>
    <x v="73"/>
    <x v="1054"/>
    <n v="312215"/>
    <n v="590"/>
    <x v="5"/>
    <n v="55.32"/>
    <n v="16.78"/>
    <n v="38.54"/>
    <n v="38.22"/>
    <d v="2024-06-18T00:00:00"/>
    <n v="0.32000000000000028"/>
    <n v="2"/>
    <s v="OK"/>
    <s v="SRIKANT"/>
    <x v="8"/>
    <m/>
  </r>
  <r>
    <n v="191"/>
    <s v="45461OD04T11452"/>
    <x v="73"/>
    <x v="1055"/>
    <n v="312215"/>
    <n v="624"/>
    <x v="6"/>
    <n v="55.64"/>
    <n v="16.88"/>
    <n v="38.760000000000005"/>
    <n v="38.340000000000003"/>
    <d v="2024-06-19T00:00:00"/>
    <n v="0.42000000000000171"/>
    <n v="2"/>
    <s v="OK"/>
    <s v="SRIKANT"/>
    <x v="11"/>
    <m/>
  </r>
  <r>
    <n v="192"/>
    <s v="45462OD04T11451"/>
    <x v="74"/>
    <x v="1056"/>
    <n v="312215"/>
    <n v="632"/>
    <x v="6"/>
    <n v="56.04"/>
    <n v="16.899999999999999"/>
    <n v="39.14"/>
    <n v="38.94"/>
    <d v="2024-06-19T00:00:00"/>
    <n v="0.20000000000000284"/>
    <n v="1"/>
    <s v="OK"/>
    <s v="SRIKANT"/>
    <x v="11"/>
    <m/>
  </r>
  <r>
    <n v="193"/>
    <s v="45462OD34R11451"/>
    <x v="74"/>
    <x v="1057"/>
    <n v="312215"/>
    <n v="641"/>
    <x v="7"/>
    <n v="54.94"/>
    <n v="16.8"/>
    <n v="38.14"/>
    <n v="37.619999999999997"/>
    <d v="2024-06-19T00:00:00"/>
    <n v="0.52000000000000313"/>
    <n v="1"/>
    <s v="OK"/>
    <s v="SRIKANT"/>
    <x v="15"/>
    <n v="408"/>
  </r>
  <r>
    <n v="194"/>
    <s v="45462OD34T11451"/>
    <x v="74"/>
    <x v="1058"/>
    <n v="312215"/>
    <n v="648"/>
    <x v="0"/>
    <n v="55.54"/>
    <n v="16.78"/>
    <n v="38.76"/>
    <n v="38.58"/>
    <d v="2024-06-19T00:00:00"/>
    <n v="0.17999999999999972"/>
    <n v="1"/>
    <s v="OK"/>
    <s v="SRIKANT"/>
    <x v="0"/>
    <n v="340"/>
  </r>
  <r>
    <n v="195"/>
    <s v="45462OD34S11451"/>
    <x v="74"/>
    <x v="1059"/>
    <n v="312215"/>
    <n v="657"/>
    <x v="5"/>
    <n v="54.32"/>
    <n v="16.739999999999998"/>
    <n v="37.58"/>
    <n v="37.24"/>
    <d v="2024-06-19T00:00:00"/>
    <n v="0.33999999999999631"/>
    <n v="1"/>
    <s v="OK"/>
    <s v="SRIKANT"/>
    <x v="12"/>
    <m/>
  </r>
  <r>
    <n v="196"/>
    <s v="45462OD04V13451"/>
    <x v="74"/>
    <x v="1060"/>
    <n v="312215"/>
    <n v="688"/>
    <x v="2"/>
    <n v="56.14"/>
    <n v="16.760000000000002"/>
    <n v="39.379999999999995"/>
    <n v="38.92"/>
    <d v="2024-06-19T00:00:00"/>
    <n v="0.45999999999999375"/>
    <n v="1"/>
    <s v="OK"/>
    <s v="SRIKANT"/>
    <x v="17"/>
    <m/>
  </r>
  <r>
    <n v="197"/>
    <s v="45462OD04T11452"/>
    <x v="74"/>
    <x v="1061"/>
    <n v="312215"/>
    <n v="699"/>
    <x v="6"/>
    <n v="54.06"/>
    <n v="16.86"/>
    <n v="37.200000000000003"/>
    <n v="36.619999999999997"/>
    <d v="2024-06-19T00:00:00"/>
    <n v="0.5800000000000054"/>
    <n v="2"/>
    <s v="OK"/>
    <s v="SRIKANT"/>
    <x v="11"/>
    <m/>
  </r>
  <r>
    <n v="198"/>
    <s v="45462OD34T11452"/>
    <x v="74"/>
    <x v="1062"/>
    <n v="312215"/>
    <n v="723"/>
    <x v="0"/>
    <n v="54.36"/>
    <n v="17.02"/>
    <n v="37.340000000000003"/>
    <n v="37.06"/>
    <d v="2024-06-19T00:00:00"/>
    <n v="0.28000000000000114"/>
    <n v="2"/>
    <s v="OK"/>
    <s v="SRIKANT"/>
    <x v="0"/>
    <m/>
  </r>
  <r>
    <n v="199"/>
    <s v="45462OD34R11452"/>
    <x v="74"/>
    <x v="1063"/>
    <n v="312215"/>
    <n v="744"/>
    <x v="7"/>
    <n v="52.28"/>
    <n v="17.100000000000001"/>
    <n v="35.18"/>
    <n v="34.54"/>
    <d v="2024-06-20T00:00:00"/>
    <n v="0.64000000000000057"/>
    <n v="2"/>
    <s v="OK"/>
    <s v="SRIKANT"/>
    <x v="15"/>
    <m/>
  </r>
  <r>
    <n v="200"/>
    <s v="45462OD34S11452"/>
    <x v="74"/>
    <x v="1064"/>
    <n v="312215"/>
    <n v="753"/>
    <x v="5"/>
    <n v="52.78"/>
    <n v="16.739999999999998"/>
    <n v="36.040000000000006"/>
    <n v="35.74"/>
    <d v="2024-06-20T00:00:00"/>
    <n v="0.30000000000000426"/>
    <n v="2"/>
    <s v="OK"/>
    <s v="SRIKANT"/>
    <x v="12"/>
    <m/>
  </r>
  <r>
    <n v="201"/>
    <s v="45463OD34T11451"/>
    <x v="75"/>
    <x v="1065"/>
    <n v="312215"/>
    <n v="770"/>
    <x v="0"/>
    <n v="53.84"/>
    <n v="17.02"/>
    <n v="36.820000000000007"/>
    <n v="36.74"/>
    <d v="2024-06-20T00:00:00"/>
    <n v="8.00000000000054E-2"/>
    <n v="1"/>
    <s v="OK"/>
    <s v="SRIKANT"/>
    <x v="0"/>
    <m/>
  </r>
  <r>
    <n v="202"/>
    <s v="45463OD04T11451"/>
    <x v="75"/>
    <x v="1066"/>
    <n v="312215"/>
    <n v="785"/>
    <x v="6"/>
    <n v="54.32"/>
    <n v="16.84"/>
    <n v="37.480000000000004"/>
    <n v="37.36"/>
    <d v="2024-06-20T00:00:00"/>
    <n v="0.12000000000000455"/>
    <n v="1"/>
    <s v="OK"/>
    <s v="SRIKANT"/>
    <x v="11"/>
    <m/>
  </r>
  <r>
    <n v="203"/>
    <s v="45463OD34R11451"/>
    <x v="75"/>
    <x v="1067"/>
    <n v="312215"/>
    <n v="795"/>
    <x v="7"/>
    <n v="54.34"/>
    <n v="17.14"/>
    <n v="37.200000000000003"/>
    <n v="36.82"/>
    <d v="2024-06-20T00:00:00"/>
    <n v="0.38000000000000256"/>
    <n v="1"/>
    <s v="OK"/>
    <s v="SRIKANT"/>
    <x v="15"/>
    <m/>
  </r>
  <r>
    <n v="204"/>
    <s v="45463OD34S11451"/>
    <x v="75"/>
    <x v="1068"/>
    <n v="312215"/>
    <n v="799"/>
    <x v="5"/>
    <n v="55.04"/>
    <n v="16.72"/>
    <n v="38.32"/>
    <n v="37.96"/>
    <d v="2024-06-20T00:00:00"/>
    <n v="0.35999999999999943"/>
    <n v="1"/>
    <s v="OK"/>
    <s v="SRIKANT"/>
    <x v="12"/>
    <m/>
  </r>
  <r>
    <n v="205"/>
    <s v="45463OD34R13451"/>
    <x v="75"/>
    <x v="1069"/>
    <n v="312215"/>
    <n v="821"/>
    <x v="8"/>
    <n v="54.62"/>
    <n v="16.88"/>
    <n v="37.739999999999995"/>
    <n v="37.4"/>
    <d v="2024-06-20T00:00:00"/>
    <n v="0.33999999999999631"/>
    <n v="1"/>
    <s v="OK"/>
    <s v="SRIKANT"/>
    <x v="10"/>
    <m/>
  </r>
  <r>
    <n v="206"/>
    <s v="45463OD04V13451"/>
    <x v="75"/>
    <x v="1070"/>
    <n v="312215"/>
    <n v="826"/>
    <x v="2"/>
    <n v="55.08"/>
    <n v="16.760000000000002"/>
    <n v="38.319999999999993"/>
    <n v="37.9"/>
    <d v="2024-06-20T00:00:00"/>
    <n v="0.4199999999999946"/>
    <n v="1"/>
    <s v="OK"/>
    <s v="SRIKANT"/>
    <x v="2"/>
    <m/>
  </r>
  <r>
    <n v="207"/>
    <s v="45463OD34T11452"/>
    <x v="75"/>
    <x v="1071"/>
    <n v="312215"/>
    <n v="838"/>
    <x v="0"/>
    <n v="55.84"/>
    <n v="17"/>
    <n v="38.840000000000003"/>
    <n v="38.56"/>
    <d v="2024-06-20T00:00:00"/>
    <n v="0.28000000000000114"/>
    <n v="2"/>
    <s v="OK"/>
    <s v="SRIKANT"/>
    <x v="0"/>
    <m/>
  </r>
  <r>
    <n v="208"/>
    <s v="45463OD04T11452"/>
    <x v="75"/>
    <x v="1072"/>
    <n v="312215"/>
    <n v="863"/>
    <x v="6"/>
    <n v="55.74"/>
    <n v="16.82"/>
    <n v="38.92"/>
    <n v="38.56"/>
    <d v="2024-06-20T00:00:00"/>
    <n v="0.35999999999999943"/>
    <n v="2"/>
    <s v="OK"/>
    <s v="SRIKANT"/>
    <x v="11"/>
    <m/>
  </r>
  <r>
    <n v="209"/>
    <s v="45463OD34R11452"/>
    <x v="75"/>
    <x v="1073"/>
    <n v="312215"/>
    <n v="877"/>
    <x v="7"/>
    <n v="55.44"/>
    <n v="17.14"/>
    <n v="38.299999999999997"/>
    <n v="38.159999999999997"/>
    <d v="2024-06-20T00:00:00"/>
    <n v="0.14000000000000057"/>
    <n v="2"/>
    <s v="OK"/>
    <s v="SRIKANT"/>
    <x v="15"/>
    <m/>
  </r>
  <r>
    <n v="210"/>
    <s v="45463OD34S11452"/>
    <x v="75"/>
    <x v="1074"/>
    <n v="312215"/>
    <n v="878"/>
    <x v="5"/>
    <n v="52.96"/>
    <n v="16.7"/>
    <n v="36.260000000000005"/>
    <n v="35.92"/>
    <d v="2024-06-20T00:00:00"/>
    <n v="0.34000000000000341"/>
    <n v="2"/>
    <s v="OK"/>
    <s v="SRIKANT"/>
    <x v="12"/>
    <m/>
  </r>
  <r>
    <n v="211"/>
    <s v="45464OD04V13451"/>
    <x v="76"/>
    <x v="1075"/>
    <n v="312215"/>
    <n v="898"/>
    <x v="2"/>
    <n v="53.72"/>
    <n v="16.760000000000002"/>
    <n v="36.959999999999994"/>
    <n v="36.58"/>
    <d v="2024-06-21T00:00:00"/>
    <n v="0.37999999999999545"/>
    <n v="1"/>
    <s v="OK"/>
    <s v="SRIKANT"/>
    <x v="2"/>
    <m/>
  </r>
  <r>
    <n v="212"/>
    <s v="45464OD34T11451"/>
    <x v="76"/>
    <x v="1076"/>
    <n v="312215"/>
    <n v="899"/>
    <x v="0"/>
    <n v="54.82"/>
    <n v="16.98"/>
    <n v="37.840000000000003"/>
    <n v="37.26"/>
    <d v="2024-06-21T00:00:00"/>
    <n v="0.5800000000000054"/>
    <n v="1"/>
    <s v="OK"/>
    <s v="SRIKANT"/>
    <x v="0"/>
    <m/>
  </r>
  <r>
    <n v="213"/>
    <s v="45464OD04T11451"/>
    <x v="76"/>
    <x v="1077"/>
    <n v="312215"/>
    <n v="933"/>
    <x v="6"/>
    <n v="57"/>
    <n v="16.7"/>
    <n v="40.299999999999997"/>
    <n v="39.979999999999997"/>
    <d v="2024-06-21T00:00:00"/>
    <n v="0.32000000000000028"/>
    <n v="1"/>
    <s v="OK"/>
    <s v="SRIKANT"/>
    <x v="8"/>
    <m/>
  </r>
  <r>
    <n v="214"/>
    <s v="45464OD34R13451"/>
    <x v="76"/>
    <x v="1078"/>
    <n v="312215"/>
    <n v="931"/>
    <x v="8"/>
    <n v="57.36"/>
    <n v="16.88"/>
    <n v="40.480000000000004"/>
    <n v="40.18"/>
    <d v="2024-06-21T00:00:00"/>
    <n v="0.30000000000000426"/>
    <n v="1"/>
    <s v="OK"/>
    <s v="SRIKANT"/>
    <x v="16"/>
    <m/>
  </r>
  <r>
    <n v="215"/>
    <s v="45464OD34S11451"/>
    <x v="76"/>
    <x v="1079"/>
    <n v="312215"/>
    <n v="953"/>
    <x v="5"/>
    <n v="54.92"/>
    <n v="16.72"/>
    <n v="38.200000000000003"/>
    <n v="37.54"/>
    <d v="2024-06-21T00:00:00"/>
    <n v="0.66000000000000369"/>
    <n v="1"/>
    <s v="OK"/>
    <s v="SRIKANT"/>
    <x v="11"/>
    <m/>
  </r>
  <r>
    <n v="216"/>
    <s v="45464OD34R11451"/>
    <x v="76"/>
    <x v="1080"/>
    <n v="312215"/>
    <n v="954"/>
    <x v="7"/>
    <n v="55.52"/>
    <n v="17.04"/>
    <n v="38.480000000000004"/>
    <n v="37.82"/>
    <d v="2024-06-21T00:00:00"/>
    <n v="0.66000000000000369"/>
    <n v="1"/>
    <s v="OK"/>
    <s v="SRIKANT"/>
    <x v="18"/>
    <m/>
  </r>
  <r>
    <n v="217"/>
    <s v="45464OD04V13452"/>
    <x v="76"/>
    <x v="1081"/>
    <n v="312215"/>
    <n v="978"/>
    <x v="2"/>
    <n v="53.16"/>
    <n v="16.739999999999998"/>
    <n v="36.42"/>
    <n v="36.06"/>
    <d v="2024-06-21T00:00:00"/>
    <n v="0.35999999999999943"/>
    <n v="2"/>
    <s v="OK"/>
    <s v="SRIKANT"/>
    <x v="2"/>
    <m/>
  </r>
  <r>
    <n v="218"/>
    <s v="45464OD34T11452"/>
    <x v="76"/>
    <x v="1082"/>
    <n v="312215"/>
    <n v="977"/>
    <x v="0"/>
    <n v="55.1"/>
    <n v="16.98"/>
    <n v="38.120000000000005"/>
    <n v="37.74"/>
    <d v="2024-06-21T00:00:00"/>
    <n v="0.38000000000000256"/>
    <n v="2"/>
    <s v="OK"/>
    <s v="SRIKANT"/>
    <x v="0"/>
    <m/>
  </r>
  <r>
    <n v="219"/>
    <s v="45464OD04T11452"/>
    <x v="76"/>
    <x v="1083"/>
    <n v="312215"/>
    <n v="1027"/>
    <x v="6"/>
    <n v="52.1"/>
    <n v="16.64"/>
    <n v="35.46"/>
    <n v="34.94"/>
    <d v="2024-06-22T00:00:00"/>
    <n v="0.52000000000000313"/>
    <n v="2"/>
    <s v="OK"/>
    <s v="SRIKANT"/>
    <x v="8"/>
    <n v="458"/>
  </r>
  <r>
    <n v="220"/>
    <s v="45464OD34R13452"/>
    <x v="76"/>
    <x v="1084"/>
    <n v="312215"/>
    <n v="1032"/>
    <x v="8"/>
    <n v="52.62"/>
    <n v="16.86"/>
    <n v="35.76"/>
    <n v="35.28"/>
    <d v="2024-06-22T00:00:00"/>
    <n v="0.47999999999999687"/>
    <n v="2"/>
    <s v="OK"/>
    <s v="SRIKANT"/>
    <x v="16"/>
    <m/>
  </r>
  <r>
    <n v="221"/>
    <s v="45465OD34S11451"/>
    <x v="77"/>
    <x v="1085"/>
    <n v="312215"/>
    <n v="1038"/>
    <x v="5"/>
    <n v="53.32"/>
    <n v="16.62"/>
    <n v="36.700000000000003"/>
    <n v="36.200000000000003"/>
    <d v="2024-06-22T00:00:00"/>
    <n v="0.5"/>
    <n v="1"/>
    <s v="OK"/>
    <s v="SRIKANT"/>
    <x v="11"/>
    <m/>
  </r>
  <r>
    <n v="222"/>
    <s v="45465OD04V13451"/>
    <x v="77"/>
    <x v="1086"/>
    <n v="312215"/>
    <n v="1046"/>
    <x v="2"/>
    <n v="53.2"/>
    <n v="16.72"/>
    <n v="36.480000000000004"/>
    <n v="35.979999999999997"/>
    <d v="2024-06-22T00:00:00"/>
    <n v="0.50000000000000711"/>
    <n v="1"/>
    <s v="OK"/>
    <s v="SRIKANT"/>
    <x v="2"/>
    <m/>
  </r>
  <r>
    <n v="223"/>
    <s v="45465OD34R11451"/>
    <x v="77"/>
    <x v="1087"/>
    <n v="312215"/>
    <n v="1045"/>
    <x v="7"/>
    <n v="53.68"/>
    <n v="17.04"/>
    <n v="36.64"/>
    <n v="36.1"/>
    <d v="2024-06-22T00:00:00"/>
    <n v="0.53999999999999915"/>
    <n v="1"/>
    <s v="OK"/>
    <s v="SRIKANT"/>
    <x v="15"/>
    <m/>
  </r>
  <r>
    <n v="224"/>
    <s v="45465OD34T11451"/>
    <x v="77"/>
    <x v="1088"/>
    <n v="312215"/>
    <n v="1047"/>
    <x v="0"/>
    <n v="52.2"/>
    <n v="16.940000000000001"/>
    <n v="35.260000000000005"/>
    <n v="34.76"/>
    <d v="2024-06-22T00:00:00"/>
    <n v="0.50000000000000711"/>
    <n v="1"/>
    <s v="OK"/>
    <s v="SRIKANT"/>
    <x v="0"/>
    <m/>
  </r>
  <r>
    <n v="225"/>
    <s v="45465OD34S11452"/>
    <x v="77"/>
    <x v="1089"/>
    <n v="312215"/>
    <n v="1059"/>
    <x v="5"/>
    <n v="53.4"/>
    <n v="16.62"/>
    <n v="36.78"/>
    <n v="36.22"/>
    <d v="2024-06-22T00:00:00"/>
    <n v="0.56000000000000227"/>
    <n v="2"/>
    <s v="OK"/>
    <s v="SRIKANT"/>
    <x v="12"/>
    <n v="381"/>
  </r>
  <r>
    <n v="226"/>
    <s v="45465OD04T11451"/>
    <x v="77"/>
    <x v="1090"/>
    <n v="312215"/>
    <n v="1094"/>
    <x v="6"/>
    <n v="54.98"/>
    <n v="17.04"/>
    <n v="37.94"/>
    <n v="37.340000000000003"/>
    <d v="2024-06-22T00:00:00"/>
    <n v="0.59999999999999432"/>
    <n v="1"/>
    <s v="OK"/>
    <s v="SRIKANT"/>
    <x v="19"/>
    <m/>
  </r>
  <r>
    <n v="227"/>
    <s v="45465OD04V13452"/>
    <x v="77"/>
    <x v="1091"/>
    <n v="312215"/>
    <n v="1104"/>
    <x v="2"/>
    <n v="52.84"/>
    <n v="16.7"/>
    <n v="36.14"/>
    <n v="35.56"/>
    <d v="2024-06-22T00:00:00"/>
    <n v="0.57999999999999829"/>
    <n v="2"/>
    <s v="OK"/>
    <s v="SRIKANT"/>
    <x v="2"/>
    <m/>
  </r>
  <r>
    <n v="228"/>
    <s v="45465OD34T11452"/>
    <x v="77"/>
    <x v="1092"/>
    <n v="312215"/>
    <n v="1120"/>
    <x v="0"/>
    <n v="56.54"/>
    <n v="16.940000000000001"/>
    <n v="39.599999999999994"/>
    <n v="39"/>
    <d v="2024-06-22T00:00:00"/>
    <n v="0.59999999999999432"/>
    <n v="2"/>
    <s v="OK"/>
    <s v="SRIKANT"/>
    <x v="0"/>
    <m/>
  </r>
  <r>
    <n v="229"/>
    <s v="45465OD34R13451"/>
    <x v="77"/>
    <x v="1093"/>
    <n v="312215"/>
    <n v="1121"/>
    <x v="8"/>
    <n v="56.68"/>
    <n v="16.84"/>
    <n v="39.840000000000003"/>
    <n v="39.299999999999997"/>
    <d v="2024-06-22T00:00:00"/>
    <n v="0.54000000000000625"/>
    <n v="1"/>
    <s v="OK"/>
    <s v="SRIKANT"/>
    <x v="16"/>
    <n v="372"/>
  </r>
  <r>
    <n v="230"/>
    <s v="45465OD34R11452"/>
    <x v="77"/>
    <x v="1094"/>
    <n v="312215"/>
    <n v="1127"/>
    <x v="7"/>
    <n v="54.7"/>
    <n v="17.02"/>
    <n v="37.680000000000007"/>
    <n v="36.76"/>
    <d v="2024-06-22T00:00:00"/>
    <n v="0.92000000000000881"/>
    <n v="2"/>
    <s v="OK"/>
    <s v="SRIKANT"/>
    <x v="15"/>
    <m/>
  </r>
  <r>
    <n v="231"/>
    <s v="45465OD34S11453"/>
    <x v="77"/>
    <x v="1095"/>
    <n v="312215"/>
    <n v="1163"/>
    <x v="5"/>
    <n v="52.18"/>
    <n v="16.920000000000002"/>
    <n v="35.26"/>
    <n v="34.200000000000003"/>
    <d v="2024-06-22T00:00:00"/>
    <n v="1.0599999999999952"/>
    <n v="3"/>
    <s v="OK"/>
    <s v="SRIKANT"/>
    <x v="12"/>
    <m/>
  </r>
  <r>
    <n v="232"/>
    <s v="45465OD04T11452"/>
    <x v="77"/>
    <x v="1096"/>
    <n v="312215"/>
    <n v="1186"/>
    <x v="6"/>
    <n v="52.68"/>
    <n v="17.059999999999999"/>
    <n v="35.620000000000005"/>
    <n v="34.9"/>
    <d v="2024-06-23T00:00:00"/>
    <n v="0.72000000000000597"/>
    <n v="2"/>
    <s v="OK"/>
    <s v="SRIKANT"/>
    <x v="19"/>
    <m/>
  </r>
  <r>
    <n v="233"/>
    <s v="45466OD34T11451"/>
    <x v="78"/>
    <x v="1097"/>
    <n v="312215"/>
    <n v="1196"/>
    <x v="0"/>
    <n v="53.62"/>
    <n v="16.88"/>
    <n v="36.739999999999995"/>
    <n v="36.380000000000003"/>
    <d v="2024-06-23T00:00:00"/>
    <n v="0.35999999999999233"/>
    <n v="1"/>
    <s v="OK"/>
    <s v="RAJIV "/>
    <x v="0"/>
    <m/>
  </r>
  <r>
    <n v="234"/>
    <s v="45466OD04V13451"/>
    <x v="78"/>
    <x v="1098"/>
    <n v="312215"/>
    <n v="1197"/>
    <x v="2"/>
    <n v="53.68"/>
    <n v="16.68"/>
    <n v="37"/>
    <n v="36.4"/>
    <d v="2024-06-23T00:00:00"/>
    <n v="0.60000000000000142"/>
    <n v="1"/>
    <s v="OK"/>
    <s v="RAJIV "/>
    <x v="2"/>
    <m/>
  </r>
  <r>
    <n v="235"/>
    <s v="45466OD34R11451"/>
    <x v="78"/>
    <x v="1099"/>
    <n v="312215"/>
    <n v="1200"/>
    <x v="7"/>
    <n v="53.6"/>
    <n v="17.02"/>
    <n v="36.58"/>
    <n v="36.06"/>
    <d v="2024-06-23T00:00:00"/>
    <n v="0.51999999999999602"/>
    <n v="1"/>
    <s v="OK"/>
    <s v="RAJIV "/>
    <x v="15"/>
    <m/>
  </r>
  <r>
    <n v="236"/>
    <s v="45466OD04T11451"/>
    <x v="78"/>
    <x v="1100"/>
    <n v="312215"/>
    <n v="1208"/>
    <x v="6"/>
    <n v="54.06"/>
    <n v="17.02"/>
    <n v="37.040000000000006"/>
    <n v="36.64"/>
    <d v="2024-06-23T00:00:00"/>
    <n v="0.40000000000000568"/>
    <n v="1"/>
    <s v="OK"/>
    <s v="RAJIV "/>
    <x v="19"/>
    <m/>
  </r>
  <r>
    <n v="237"/>
    <s v="45466OD34T11452"/>
    <x v="78"/>
    <x v="1100"/>
    <n v="312215"/>
    <n v="1275"/>
    <x v="0"/>
    <n v="53.3"/>
    <n v="16.88"/>
    <n v="36.42"/>
    <n v="36.159999999999997"/>
    <d v="2024-06-23T00:00:00"/>
    <n v="0.26000000000000512"/>
    <n v="2"/>
    <s v="OK"/>
    <s v="RAJIV "/>
    <x v="0"/>
    <m/>
  </r>
  <r>
    <n v="238"/>
    <s v="45466OD04V13452"/>
    <x v="78"/>
    <x v="1101"/>
    <n v="312215"/>
    <n v="1276"/>
    <x v="2"/>
    <n v="52.04"/>
    <n v="16.68"/>
    <n v="35.36"/>
    <n v="35"/>
    <d v="2024-06-23T00:00:00"/>
    <n v="0.35999999999999943"/>
    <n v="2"/>
    <s v="OK"/>
    <s v="RAJIV "/>
    <x v="2"/>
    <n v="358"/>
  </r>
  <r>
    <n v="239"/>
    <s v="45466OD34R11452"/>
    <x v="78"/>
    <x v="1102"/>
    <n v="312215"/>
    <n v="1285"/>
    <x v="7"/>
    <n v="52.74"/>
    <n v="17"/>
    <n v="35.74"/>
    <n v="35.200000000000003"/>
    <d v="2024-06-23T00:00:00"/>
    <n v="0.53999999999999915"/>
    <n v="2"/>
    <s v="OK"/>
    <s v="RAJIV "/>
    <x v="15"/>
    <m/>
  </r>
  <r>
    <n v="240"/>
    <s v="45466OD04T11452"/>
    <x v="78"/>
    <x v="1103"/>
    <n v="312215"/>
    <n v="1298"/>
    <x v="6"/>
    <n v="52.98"/>
    <n v="17.02"/>
    <n v="35.959999999999994"/>
    <n v="35.42"/>
    <d v="2024-06-23T00:00:00"/>
    <n v="0.53999999999999204"/>
    <n v="2"/>
    <s v="OK"/>
    <s v="RAJIV "/>
    <x v="19"/>
    <m/>
  </r>
  <r>
    <n v="241"/>
    <s v="45466OD34R13451"/>
    <x v="78"/>
    <x v="1104"/>
    <n v="312215"/>
    <n v="1300"/>
    <x v="8"/>
    <n v="53.9"/>
    <n v="17.079999999999998"/>
    <n v="36.82"/>
    <n v="35.78"/>
    <d v="2024-06-23T00:00:00"/>
    <n v="1.0399999999999991"/>
    <n v="1"/>
    <s v="OK"/>
    <s v="RAJIV "/>
    <x v="20"/>
    <m/>
  </r>
  <r>
    <n v="242"/>
    <s v="45466OD34S11451"/>
    <x v="78"/>
    <x v="1105"/>
    <n v="312215"/>
    <n v="1299"/>
    <x v="5"/>
    <n v="52.3"/>
    <n v="16.88"/>
    <n v="35.42"/>
    <n v="34.9"/>
    <d v="2024-06-23T00:00:00"/>
    <n v="0.52000000000000313"/>
    <n v="1"/>
    <s v="OK"/>
    <s v="RAJIV "/>
    <x v="21"/>
    <m/>
  </r>
  <r>
    <n v="243"/>
    <s v="45467OD34T11451"/>
    <x v="79"/>
    <x v="1106"/>
    <n v="312215"/>
    <n v="1331"/>
    <x v="0"/>
    <n v="51.58"/>
    <n v="16.84"/>
    <n v="34.739999999999995"/>
    <n v="34.479999999999997"/>
    <d v="2024-06-24T00:00:00"/>
    <n v="0.25999999999999801"/>
    <n v="1"/>
    <s v="OK"/>
    <s v="RAJIV "/>
    <x v="0"/>
    <m/>
  </r>
  <r>
    <n v="244"/>
    <s v="45467OD04V13451"/>
    <x v="79"/>
    <x v="1107"/>
    <n v="312215"/>
    <n v="1333"/>
    <x v="2"/>
    <n v="53.38"/>
    <n v="16.98"/>
    <n v="36.400000000000006"/>
    <n v="36.08"/>
    <d v="2024-06-24T00:00:00"/>
    <n v="0.32000000000000739"/>
    <n v="1"/>
    <s v="OK"/>
    <s v="RAJIV "/>
    <x v="2"/>
    <m/>
  </r>
  <r>
    <n v="245"/>
    <s v="45467OD04T11451"/>
    <x v="79"/>
    <x v="1108"/>
    <n v="312215"/>
    <n v="1350"/>
    <x v="6"/>
    <n v="54.1"/>
    <n v="16.98"/>
    <n v="37.120000000000005"/>
    <n v="36.659999999999997"/>
    <d v="2024-06-24T00:00:00"/>
    <n v="0.46000000000000796"/>
    <n v="1"/>
    <s v="OK"/>
    <s v="RAJIV "/>
    <x v="19"/>
    <m/>
  </r>
  <r>
    <n v="246"/>
    <s v="45467OD34R11451"/>
    <x v="79"/>
    <x v="1109"/>
    <n v="312215"/>
    <n v="1361"/>
    <x v="7"/>
    <n v="56.3"/>
    <n v="16.96"/>
    <n v="39.339999999999996"/>
    <n v="38.799999999999997"/>
    <d v="2024-06-24T00:00:00"/>
    <n v="0.53999999999999915"/>
    <n v="1"/>
    <s v="OK"/>
    <s v="RAJIV "/>
    <x v="15"/>
    <m/>
  </r>
  <r>
    <n v="247"/>
    <s v="45467OD34T11452"/>
    <x v="79"/>
    <x v="1110"/>
    <n v="312215"/>
    <n v="1416"/>
    <x v="0"/>
    <n v="54.82"/>
    <n v="16.82"/>
    <n v="38"/>
    <n v="37.58"/>
    <d v="2024-06-24T00:00:00"/>
    <n v="0.42000000000000171"/>
    <n v="2"/>
    <s v="OK"/>
    <s v="RAJIV "/>
    <x v="0"/>
    <m/>
  </r>
  <r>
    <n v="248"/>
    <s v="45467OD04V13452"/>
    <x v="79"/>
    <x v="1111"/>
    <n v="312215"/>
    <n v="1415"/>
    <x v="2"/>
    <n v="57.12"/>
    <n v="16.96"/>
    <n v="40.159999999999997"/>
    <n v="39.76"/>
    <d v="2024-06-24T00:00:00"/>
    <n v="0.39999999999999858"/>
    <n v="2"/>
    <s v="OK"/>
    <s v="RAJIV "/>
    <x v="2"/>
    <m/>
  </r>
  <r>
    <n v="249"/>
    <s v="45467OD34R13451"/>
    <x v="79"/>
    <x v="1112"/>
    <n v="312215"/>
    <n v="1420"/>
    <x v="8"/>
    <n v="54.5"/>
    <n v="17.18"/>
    <n v="37.32"/>
    <n v="37"/>
    <d v="2024-06-24T00:00:00"/>
    <n v="0.32000000000000028"/>
    <n v="1"/>
    <s v="OK"/>
    <s v="RAJIV "/>
    <x v="9"/>
    <m/>
  </r>
  <r>
    <n v="250"/>
    <s v="45467OD04T11452"/>
    <x v="79"/>
    <x v="1113"/>
    <n v="312215"/>
    <n v="1508"/>
    <x v="6"/>
    <n v="52.54"/>
    <n v="16.98"/>
    <n v="35.56"/>
    <n v="35.200000000000003"/>
    <d v="2024-06-25T00:00:00"/>
    <n v="0.35999999999999943"/>
    <n v="2"/>
    <s v="OK"/>
    <s v="RAJIV "/>
    <x v="19"/>
    <m/>
  </r>
  <r>
    <n v="251"/>
    <s v="45468OD34R11451"/>
    <x v="80"/>
    <x v="1114"/>
    <n v="312215"/>
    <n v="1542"/>
    <x v="7"/>
    <n v="53.58"/>
    <n v="16.96"/>
    <n v="36.619999999999997"/>
    <n v="36.22"/>
    <d v="2024-06-25T00:00:00"/>
    <n v="0.39999999999999858"/>
    <n v="1"/>
    <s v="OK"/>
    <s v="SRIKANT"/>
    <x v="15"/>
    <m/>
  </r>
  <r>
    <n v="252"/>
    <s v="45468OD04V13451"/>
    <x v="80"/>
    <x v="1115"/>
    <n v="312215"/>
    <n v="1545"/>
    <x v="2"/>
    <n v="56.8"/>
    <n v="16.920000000000002"/>
    <n v="39.879999999999995"/>
    <n v="39.22"/>
    <d v="2024-06-25T00:00:00"/>
    <n v="0.65999999999999659"/>
    <n v="1"/>
    <s v="OK"/>
    <s v="SRIKANT"/>
    <x v="2"/>
    <m/>
  </r>
  <r>
    <n v="253"/>
    <s v="45468OD34T11451"/>
    <x v="80"/>
    <x v="1116"/>
    <n v="312215"/>
    <n v="1544"/>
    <x v="0"/>
    <n v="55.88"/>
    <n v="16.8"/>
    <n v="39.08"/>
    <n v="38.479999999999997"/>
    <d v="2024-06-25T00:00:00"/>
    <n v="0.60000000000000142"/>
    <n v="1"/>
    <s v="OK"/>
    <s v="SRIKANT"/>
    <x v="0"/>
    <m/>
  </r>
  <r>
    <n v="254"/>
    <s v="45468OD34R13451"/>
    <x v="80"/>
    <x v="1117"/>
    <n v="312215"/>
    <n v="1558"/>
    <x v="8"/>
    <n v="55.18"/>
    <n v="17.04"/>
    <n v="38.14"/>
    <n v="37.26"/>
    <d v="2024-06-25T00:00:00"/>
    <n v="0.88000000000000256"/>
    <n v="1"/>
    <s v="OK"/>
    <s v="SRIKANT"/>
    <x v="16"/>
    <m/>
  </r>
  <r>
    <n v="255"/>
    <s v="45468OD04T11451"/>
    <x v="80"/>
    <x v="1118"/>
    <n v="312215"/>
    <n v="1577"/>
    <x v="6"/>
    <n v="54.44"/>
    <n v="16.96"/>
    <n v="37.479999999999997"/>
    <n v="37.28"/>
    <d v="2024-06-25T00:00:00"/>
    <n v="0.19999999999999574"/>
    <n v="1"/>
    <s v="OK"/>
    <s v="SRIKANT"/>
    <x v="19"/>
    <m/>
  </r>
  <r>
    <n v="256"/>
    <s v="45468OD34S11451"/>
    <x v="80"/>
    <x v="1119"/>
    <n v="312215"/>
    <n v="1589"/>
    <x v="5"/>
    <n v="56.74"/>
    <n v="16.86"/>
    <n v="39.880000000000003"/>
    <n v="39.380000000000003"/>
    <d v="2024-06-25T00:00:00"/>
    <n v="0.5"/>
    <n v="1"/>
    <s v="OK"/>
    <s v="SRIKANT"/>
    <x v="9"/>
    <m/>
  </r>
  <r>
    <n v="257"/>
    <s v="45468OD04V13452"/>
    <x v="80"/>
    <x v="1120"/>
    <n v="312215"/>
    <n v="1622"/>
    <x v="2"/>
    <n v="53.86"/>
    <n v="16.899999999999999"/>
    <n v="36.96"/>
    <n v="36.5"/>
    <d v="2024-06-25T00:00:00"/>
    <n v="0.46000000000000085"/>
    <n v="2"/>
    <s v="OK"/>
    <s v="SRIKANT"/>
    <x v="2"/>
    <m/>
  </r>
  <r>
    <n v="258"/>
    <s v="45468OD34R11452"/>
    <x v="80"/>
    <x v="1121"/>
    <n v="312215"/>
    <n v="1634"/>
    <x v="7"/>
    <n v="53.06"/>
    <n v="16.96"/>
    <n v="36.1"/>
    <n v="35.659999999999997"/>
    <d v="2024-06-25T00:00:00"/>
    <n v="0.44000000000000483"/>
    <n v="2"/>
    <s v="OK"/>
    <s v="SRIKANT"/>
    <x v="15"/>
    <m/>
  </r>
  <r>
    <n v="259"/>
    <s v="45468OD34R13452"/>
    <x v="80"/>
    <x v="1122"/>
    <n v="312215"/>
    <n v="1654"/>
    <x v="8"/>
    <n v="54.9"/>
    <n v="17.059999999999999"/>
    <n v="37.840000000000003"/>
    <n v="37.299999999999997"/>
    <d v="2024-06-25T00:00:00"/>
    <n v="0.54000000000000625"/>
    <n v="2"/>
    <s v="OK"/>
    <s v="SRIKANT"/>
    <x v="16"/>
    <m/>
  </r>
  <r>
    <n v="260"/>
    <s v="45468OD34T11452"/>
    <x v="80"/>
    <x v="1123"/>
    <n v="312215"/>
    <n v="1655"/>
    <x v="0"/>
    <n v="53.76"/>
    <n v="16.84"/>
    <n v="36.92"/>
    <n v="36.5"/>
    <d v="2024-06-25T00:00:00"/>
    <n v="0.42000000000000171"/>
    <n v="2"/>
    <s v="OK"/>
    <s v="SRIKANT"/>
    <x v="0"/>
    <m/>
  </r>
  <r>
    <n v="261"/>
    <s v="45469OD34R11451"/>
    <x v="81"/>
    <x v="1124"/>
    <n v="312215"/>
    <n v="1725"/>
    <x v="7"/>
    <n v="51.96"/>
    <n v="16.96"/>
    <n v="35"/>
    <n v="34.78"/>
    <d v="2024-06-26T00:00:00"/>
    <n v="0.21999999999999886"/>
    <n v="1"/>
    <s v="OK"/>
    <s v="SRIKANT"/>
    <x v="15"/>
    <m/>
  </r>
  <r>
    <n v="262"/>
    <s v="45469OD04V13451"/>
    <x v="81"/>
    <x v="1125"/>
    <n v="312215"/>
    <n v="1728"/>
    <x v="2"/>
    <n v="54.2"/>
    <n v="16.88"/>
    <n v="37.320000000000007"/>
    <n v="36.92"/>
    <d v="2024-06-26T00:00:00"/>
    <n v="0.40000000000000568"/>
    <n v="1"/>
    <s v="OK"/>
    <s v="SRIKANT"/>
    <x v="2"/>
    <m/>
  </r>
  <r>
    <n v="263"/>
    <s v="45469OD34T11451"/>
    <x v="81"/>
    <x v="1126"/>
    <n v="312215"/>
    <n v="1739"/>
    <x v="0"/>
    <n v="54.58"/>
    <n v="16.82"/>
    <n v="37.76"/>
    <n v="37.46"/>
    <d v="2024-06-26T00:00:00"/>
    <n v="0.29999999999999716"/>
    <n v="1"/>
    <s v="OK"/>
    <s v="SRIKANT"/>
    <x v="0"/>
    <m/>
  </r>
  <r>
    <n v="264"/>
    <s v="45469OD04T11451"/>
    <x v="81"/>
    <x v="1127"/>
    <n v="312215"/>
    <n v="1757"/>
    <x v="6"/>
    <n v="55.26"/>
    <n v="16.940000000000001"/>
    <n v="38.319999999999993"/>
    <n v="37.74"/>
    <d v="2024-06-26T00:00:00"/>
    <n v="0.57999999999999119"/>
    <n v="1"/>
    <s v="OK"/>
    <s v="SRIKANT"/>
    <x v="19"/>
    <m/>
  </r>
  <r>
    <n v="265"/>
    <s v="45469OD34S11451"/>
    <x v="81"/>
    <x v="1128"/>
    <n v="312215"/>
    <n v="1771"/>
    <x v="5"/>
    <n v="55.06"/>
    <n v="16.84"/>
    <n v="38.22"/>
    <n v="37.58"/>
    <d v="2024-06-26T00:00:00"/>
    <n v="0.64000000000000057"/>
    <n v="1"/>
    <s v="OK"/>
    <s v="SRIKANT"/>
    <x v="9"/>
    <m/>
  </r>
  <r>
    <n v="266"/>
    <s v="45469OD34R11452"/>
    <x v="81"/>
    <x v="1129"/>
    <n v="312215"/>
    <n v="1819"/>
    <x v="7"/>
    <n v="53.64"/>
    <n v="16.96"/>
    <n v="36.68"/>
    <n v="35.979999999999997"/>
    <d v="2024-06-26T00:00:00"/>
    <n v="0.70000000000000284"/>
    <n v="2"/>
    <s v="OK"/>
    <s v="SRIKANT"/>
    <x v="15"/>
    <m/>
  </r>
  <r>
    <n v="267"/>
    <s v="45469OD34R13451"/>
    <x v="81"/>
    <x v="1130"/>
    <n v="312215"/>
    <n v="1821"/>
    <x v="8"/>
    <n v="53.32"/>
    <n v="17.04"/>
    <n v="36.28"/>
    <n v="35.74"/>
    <d v="2024-06-26T00:00:00"/>
    <n v="0.53999999999999915"/>
    <n v="1"/>
    <s v="OK"/>
    <s v="SRIKANT"/>
    <x v="17"/>
    <m/>
  </r>
  <r>
    <n v="268"/>
    <s v="45469OD04V13452"/>
    <x v="81"/>
    <x v="1131"/>
    <n v="312215"/>
    <n v="1830"/>
    <x v="2"/>
    <n v="53.74"/>
    <n v="16.86"/>
    <n v="36.880000000000003"/>
    <n v="36.26"/>
    <d v="2024-06-26T00:00:00"/>
    <n v="0.62000000000000455"/>
    <n v="2"/>
    <s v="OK"/>
    <s v="SRIKANT"/>
    <x v="2"/>
    <m/>
  </r>
  <r>
    <n v="269"/>
    <s v="45469OD34T11452"/>
    <x v="81"/>
    <x v="1132"/>
    <n v="312215"/>
    <n v="1867"/>
    <x v="0"/>
    <n v="52.48"/>
    <n v="16.78"/>
    <n v="35.699999999999996"/>
    <n v="35.24"/>
    <d v="2024-06-27T00:00:00"/>
    <n v="0.45999999999999375"/>
    <n v="2"/>
    <s v="OK"/>
    <s v="SRIKANT"/>
    <x v="0"/>
    <m/>
  </r>
  <r>
    <n v="270"/>
    <s v="45469OD04T11452"/>
    <x v="81"/>
    <x v="1133"/>
    <n v="312215"/>
    <n v="1886"/>
    <x v="6"/>
    <n v="56.92"/>
    <n v="16.899999999999999"/>
    <n v="40.020000000000003"/>
    <n v="39.44"/>
    <d v="2024-06-27T00:00:00"/>
    <n v="0.5800000000000054"/>
    <n v="2"/>
    <s v="OK"/>
    <s v="SRIKANT"/>
    <x v="19"/>
    <m/>
  </r>
  <r>
    <n v="271"/>
    <s v="45470OD34S11451"/>
    <x v="82"/>
    <x v="1134"/>
    <n v="312215"/>
    <n v="1907"/>
    <x v="5"/>
    <n v="55.62"/>
    <n v="16.8"/>
    <n v="38.819999999999993"/>
    <n v="38.06"/>
    <d v="2024-06-27T00:00:00"/>
    <n v="0.75999999999999091"/>
    <n v="1"/>
    <s v="OK"/>
    <s v="SRIKANT"/>
    <x v="9"/>
    <m/>
  </r>
  <r>
    <n v="272"/>
    <s v="45470OD34R11451"/>
    <x v="82"/>
    <x v="1135"/>
    <n v="312215"/>
    <n v="1915"/>
    <x v="7"/>
    <n v="53.7"/>
    <n v="16.920000000000002"/>
    <n v="36.78"/>
    <n v="36.26"/>
    <d v="2024-06-27T00:00:00"/>
    <n v="0.52000000000000313"/>
    <n v="1"/>
    <s v="OK"/>
    <s v="SRIKANT"/>
    <x v="15"/>
    <m/>
  </r>
  <r>
    <n v="273"/>
    <s v="45470OD04V13451"/>
    <x v="82"/>
    <x v="1136"/>
    <n v="312215"/>
    <n v="1916"/>
    <x v="2"/>
    <n v="54.58"/>
    <n v="16.86"/>
    <n v="37.72"/>
    <n v="37.200000000000003"/>
    <d v="2024-06-27T00:00:00"/>
    <n v="0.51999999999999602"/>
    <n v="1"/>
    <s v="OK"/>
    <s v="SRIKANT"/>
    <x v="2"/>
    <m/>
  </r>
  <r>
    <n v="274"/>
    <s v="45470OD34T11451"/>
    <x v="82"/>
    <x v="1137"/>
    <n v="312215"/>
    <n v="1920"/>
    <x v="0"/>
    <n v="53.08"/>
    <n v="16.739999999999998"/>
    <n v="36.340000000000003"/>
    <n v="35.76"/>
    <d v="2024-06-27T00:00:00"/>
    <n v="0.5800000000000054"/>
    <n v="1"/>
    <s v="OK"/>
    <s v="SRIKANT"/>
    <x v="0"/>
    <n v="377"/>
  </r>
  <r>
    <n v="275"/>
    <s v="45470OD04T11451"/>
    <x v="82"/>
    <x v="1138"/>
    <n v="312215"/>
    <n v="1936"/>
    <x v="6"/>
    <n v="53.2"/>
    <n v="16.88"/>
    <n v="36.320000000000007"/>
    <n v="36.22"/>
    <d v="2024-06-27T00:00:00"/>
    <n v="0.10000000000000853"/>
    <n v="1"/>
    <s v="OK"/>
    <s v="SRIKANT"/>
    <x v="19"/>
    <m/>
  </r>
  <r>
    <n v="276"/>
    <s v="45470OD34S11452"/>
    <x v="82"/>
    <x v="1139"/>
    <n v="312215"/>
    <n v="2008"/>
    <x v="5"/>
    <n v="53.94"/>
    <n v="16.8"/>
    <n v="37.14"/>
    <n v="36.68"/>
    <d v="2024-06-27T00:00:00"/>
    <n v="0.46000000000000085"/>
    <n v="2"/>
    <s v="OK"/>
    <s v="SRIKANT"/>
    <x v="9"/>
    <m/>
  </r>
  <r>
    <n v="277"/>
    <s v="45470OD34R11452"/>
    <x v="82"/>
    <x v="1140"/>
    <n v="312215"/>
    <n v="2011"/>
    <x v="7"/>
    <n v="54.04"/>
    <n v="16.920000000000002"/>
    <n v="37.119999999999997"/>
    <n v="36.76"/>
    <d v="2024-06-27T00:00:00"/>
    <n v="0.35999999999999943"/>
    <n v="2"/>
    <s v="OK"/>
    <s v="SRIKANT"/>
    <x v="15"/>
    <m/>
  </r>
  <r>
    <n v="278"/>
    <s v="45470OD04V13452"/>
    <x v="82"/>
    <x v="1141"/>
    <n v="312215"/>
    <n v="2014"/>
    <x v="2"/>
    <n v="52.72"/>
    <n v="16.84"/>
    <n v="35.879999999999995"/>
    <n v="35.64"/>
    <d v="2024-06-27T00:00:00"/>
    <n v="0.23999999999999488"/>
    <n v="2"/>
    <s v="OK"/>
    <s v="SRIKANT"/>
    <x v="2"/>
    <m/>
  </r>
  <r>
    <n v="279"/>
    <s v="45470OD34R13451"/>
    <x v="82"/>
    <x v="1142"/>
    <n v="312215"/>
    <n v="2022"/>
    <x v="8"/>
    <n v="55.28"/>
    <n v="17.04"/>
    <n v="38.24"/>
    <n v="37.82"/>
    <d v="2024-06-27T00:00:00"/>
    <n v="0.42000000000000171"/>
    <n v="1"/>
    <s v="OK"/>
    <s v="SRIKANT"/>
    <x v="17"/>
    <m/>
  </r>
  <r>
    <n v="280"/>
    <s v="45470OD34T11452"/>
    <x v="82"/>
    <x v="1143"/>
    <n v="312215"/>
    <n v="2081"/>
    <x v="0"/>
    <n v="56.1"/>
    <n v="17.100000000000001"/>
    <n v="39"/>
    <n v="38.54"/>
    <d v="2024-06-28T00:00:00"/>
    <n v="0.46000000000000085"/>
    <n v="2"/>
    <s v="OK"/>
    <s v="SRIKANT"/>
    <x v="0"/>
    <m/>
  </r>
  <r>
    <n v="281"/>
    <s v="45470OD04T11452"/>
    <x v="82"/>
    <x v="1144"/>
    <n v="312215"/>
    <n v="2085"/>
    <x v="6"/>
    <n v="55.18"/>
    <n v="16.98"/>
    <n v="38.200000000000003"/>
    <n v="37.94"/>
    <d v="2024-06-28T00:00:00"/>
    <n v="0.26000000000000512"/>
    <n v="2"/>
    <s v="OK"/>
    <s v="SRIKANT"/>
    <x v="19"/>
    <m/>
  </r>
  <r>
    <n v="282"/>
    <s v="45471OD34T11451"/>
    <x v="83"/>
    <x v="1145"/>
    <n v="312215"/>
    <n v="2134"/>
    <x v="0"/>
    <n v="54.7"/>
    <n v="17.079999999999998"/>
    <n v="37.620000000000005"/>
    <n v="37.26"/>
    <d v="2024-06-28T00:00:00"/>
    <n v="0.36000000000000654"/>
    <n v="1"/>
    <s v="OK"/>
    <s v="SRIKANT"/>
    <x v="0"/>
    <m/>
  </r>
  <r>
    <n v="283"/>
    <s v="45471OD34R11451"/>
    <x v="83"/>
    <x v="1146"/>
    <n v="312215"/>
    <n v="2135"/>
    <x v="7"/>
    <n v="52.62"/>
    <n v="16.98"/>
    <n v="35.64"/>
    <n v="35.340000000000003"/>
    <d v="2024-06-28T00:00:00"/>
    <n v="0.29999999999999716"/>
    <n v="1"/>
    <s v="OK"/>
    <s v="SRIKANT"/>
    <x v="15"/>
    <n v="397"/>
  </r>
  <r>
    <n v="284"/>
    <s v="45471OD04V13451"/>
    <x v="83"/>
    <x v="1147"/>
    <n v="312215"/>
    <n v="2136"/>
    <x v="2"/>
    <n v="51.94"/>
    <n v="16.88"/>
    <n v="35.06"/>
    <n v="34.92"/>
    <d v="2024-06-28T00:00:00"/>
    <n v="0.14000000000000057"/>
    <n v="1"/>
    <s v="OK"/>
    <s v="SRIKANT"/>
    <x v="2"/>
    <m/>
  </r>
  <r>
    <n v="285"/>
    <s v="45471OD04T11451"/>
    <x v="83"/>
    <x v="1148"/>
    <n v="312215"/>
    <n v="2147"/>
    <x v="6"/>
    <n v="54.72"/>
    <n v="16.940000000000001"/>
    <n v="37.78"/>
    <n v="37.659999999999997"/>
    <d v="2024-06-28T00:00:00"/>
    <n v="0.12000000000000455"/>
    <n v="1"/>
    <s v="OK"/>
    <s v="SRIKANT"/>
    <x v="19"/>
    <m/>
  </r>
  <r>
    <n v="286"/>
    <s v="45471OD34R13451"/>
    <x v="83"/>
    <x v="1149"/>
    <n v="312215"/>
    <n v="2160"/>
    <x v="8"/>
    <n v="54.9"/>
    <n v="17.100000000000001"/>
    <n v="37.799999999999997"/>
    <n v="37.58"/>
    <d v="2024-06-28T00:00:00"/>
    <n v="0.21999999999999886"/>
    <n v="1"/>
    <s v="OK"/>
    <s v="SRIKANT"/>
    <x v="8"/>
    <m/>
  </r>
  <r>
    <n v="287"/>
    <s v="45471OD34S11451"/>
    <x v="83"/>
    <x v="1150"/>
    <n v="312215"/>
    <n v="2186"/>
    <x v="5"/>
    <n v="54.3"/>
    <n v="16.78"/>
    <n v="37.519999999999996"/>
    <n v="37.24"/>
    <d v="2024-06-28T00:00:00"/>
    <n v="0.27999999999999403"/>
    <n v="1"/>
    <s v="OK"/>
    <s v="SRIKANT"/>
    <x v="9"/>
    <m/>
  </r>
  <r>
    <n v="288"/>
    <s v="45471OD34R11452"/>
    <x v="83"/>
    <x v="1151"/>
    <n v="312215"/>
    <n v="224"/>
    <x v="7"/>
    <n v="56.04"/>
    <n v="17.22"/>
    <n v="38.82"/>
    <n v="38.82"/>
    <d v="2024-06-28T00:00:00"/>
    <n v="0"/>
    <n v="2"/>
    <s v="OK"/>
    <s v="SRIKANT"/>
    <x v="15"/>
    <m/>
  </r>
  <r>
    <n v="289"/>
    <s v="45471OD04V13452"/>
    <x v="83"/>
    <x v="1152"/>
    <n v="312215"/>
    <n v="2230"/>
    <x v="2"/>
    <n v="54.74"/>
    <n v="16.8"/>
    <n v="37.94"/>
    <n v="37.840000000000003"/>
    <d v="2024-06-28T00:00:00"/>
    <n v="9.9999999999994316E-2"/>
    <n v="2"/>
    <s v="OK"/>
    <s v="SRIKANT"/>
    <x v="2"/>
    <m/>
  </r>
  <r>
    <n v="290"/>
    <s v="45471OD34T11452"/>
    <x v="83"/>
    <x v="1153"/>
    <n v="312215"/>
    <n v="2231"/>
    <x v="0"/>
    <n v="53.56"/>
    <n v="17.04"/>
    <n v="36.520000000000003"/>
    <n v="36.520000000000003"/>
    <d v="2024-06-28T00:00:00"/>
    <n v="0"/>
    <n v="2"/>
    <s v="OK"/>
    <s v="SRIKANT"/>
    <x v="0"/>
    <m/>
  </r>
  <r>
    <n v="291"/>
    <s v="45471OD04T11452"/>
    <x v="83"/>
    <x v="1154"/>
    <n v="312215"/>
    <n v="2237"/>
    <x v="6"/>
    <n v="55.72"/>
    <n v="16.88"/>
    <n v="38.840000000000003"/>
    <n v="38.840000000000003"/>
    <d v="2024-06-29T00:00:00"/>
    <n v="0"/>
    <n v="2"/>
    <s v="OK"/>
    <s v="SRIKANT"/>
    <x v="19"/>
    <m/>
  </r>
  <r>
    <n v="292"/>
    <s v="45471OD34R13452"/>
    <x v="83"/>
    <x v="1155"/>
    <n v="312215"/>
    <n v="2254"/>
    <x v="8"/>
    <n v="55.02"/>
    <n v="17.02"/>
    <n v="38"/>
    <n v="37.659999999999997"/>
    <d v="2024-06-29T00:00:00"/>
    <n v="0.34000000000000341"/>
    <n v="2"/>
    <s v="OK"/>
    <s v="SRIKANT"/>
    <x v="8"/>
    <m/>
  </r>
  <r>
    <n v="293"/>
    <s v="45472OD34T11451"/>
    <x v="84"/>
    <x v="1156"/>
    <n v="312215"/>
    <n v="2331"/>
    <x v="0"/>
    <n v="53.9"/>
    <n v="17.04"/>
    <n v="36.86"/>
    <n v="36.520000000000003"/>
    <d v="2024-06-29T00:00:00"/>
    <n v="0.33999999999999631"/>
    <n v="1"/>
    <s v="OK"/>
    <s v="SRIKANT"/>
    <x v="0"/>
    <m/>
  </r>
  <r>
    <n v="294"/>
    <s v="45472OD34S11451"/>
    <x v="84"/>
    <x v="1157"/>
    <n v="312215"/>
    <n v="2346"/>
    <x v="5"/>
    <n v="55.68"/>
    <n v="16.78"/>
    <n v="38.9"/>
    <n v="38.42"/>
    <d v="2024-06-29T00:00:00"/>
    <n v="0.47999999999999687"/>
    <n v="1"/>
    <s v="OK"/>
    <s v="SRIKANT"/>
    <x v="9"/>
    <m/>
  </r>
  <r>
    <n v="295"/>
    <s v="45472OD04V13451"/>
    <x v="84"/>
    <x v="1158"/>
    <n v="312215"/>
    <n v="2348"/>
    <x v="2"/>
    <n v="53.08"/>
    <n v="16.739999999999998"/>
    <n v="36.340000000000003"/>
    <n v="36.06"/>
    <d v="2024-06-29T00:00:00"/>
    <n v="0.28000000000000114"/>
    <n v="1"/>
    <s v="OK"/>
    <s v="SRIKANT"/>
    <x v="2"/>
    <m/>
  </r>
  <r>
    <n v="296"/>
    <s v="45472OD34R13451"/>
    <x v="84"/>
    <x v="1159"/>
    <n v="312215"/>
    <n v="2353"/>
    <x v="8"/>
    <n v="55.32"/>
    <n v="16.940000000000001"/>
    <n v="38.379999999999995"/>
    <n v="38.1"/>
    <d v="2024-06-29T00:00:00"/>
    <n v="0.27999999999999403"/>
    <n v="1"/>
    <s v="OK"/>
    <s v="SRIKANT"/>
    <x v="8"/>
    <n v="204"/>
  </r>
  <r>
    <n v="297"/>
    <s v="45472OD34R11451"/>
    <x v="84"/>
    <x v="1160"/>
    <n v="312215"/>
    <n v="2379"/>
    <x v="7"/>
    <n v="53.9"/>
    <n v="17.2"/>
    <n v="36.700000000000003"/>
    <n v="36.36"/>
    <d v="2024-06-29T00:00:00"/>
    <n v="0.34000000000000341"/>
    <n v="1"/>
    <s v="OK"/>
    <s v="SRIKANT"/>
    <x v="15"/>
    <m/>
  </r>
  <r>
    <n v="298"/>
    <s v="45472OD04T11451"/>
    <x v="84"/>
    <x v="1161"/>
    <n v="312215"/>
    <n v="2357"/>
    <x v="6"/>
    <n v="55.48"/>
    <n v="16.88"/>
    <n v="38.599999999999994"/>
    <n v="38.020000000000003"/>
    <d v="2024-06-29T00:00:00"/>
    <n v="0.57999999999999119"/>
    <n v="1"/>
    <s v="OK"/>
    <s v="SRIKANT"/>
    <x v="19"/>
    <m/>
  </r>
  <r>
    <n v="299"/>
    <s v="45473OD04V13451"/>
    <x v="85"/>
    <x v="1162"/>
    <n v="312215"/>
    <n v="2484"/>
    <x v="2"/>
    <n v="53.82"/>
    <n v="16.739999999999998"/>
    <n v="37.08"/>
    <n v="36.72"/>
    <d v="2024-06-30T00:00:00"/>
    <n v="0.35999999999999943"/>
    <n v="1"/>
    <s v="OK"/>
    <s v="SRIKANT"/>
    <x v="2"/>
    <n v="265"/>
  </r>
  <r>
    <n v="300"/>
    <s v="45473OD34T11451"/>
    <x v="85"/>
    <x v="1163"/>
    <n v="312215"/>
    <n v="2490"/>
    <x v="0"/>
    <n v="54.38"/>
    <n v="17.04"/>
    <n v="37.340000000000003"/>
    <n v="37.04"/>
    <d v="2024-06-30T00:00:00"/>
    <n v="0.30000000000000426"/>
    <n v="1"/>
    <s v="OK"/>
    <s v="SRIKANT"/>
    <x v="0"/>
    <m/>
  </r>
  <r>
    <n v="301"/>
    <s v="45473OD04T11451"/>
    <x v="85"/>
    <x v="1164"/>
    <n v="312215"/>
    <n v="2493"/>
    <x v="6"/>
    <n v="54.16"/>
    <n v="16.88"/>
    <n v="37.28"/>
    <n v="36.979999999999997"/>
    <d v="2024-06-30T00:00:00"/>
    <n v="0.30000000000000426"/>
    <n v="1"/>
    <s v="OK"/>
    <s v="SRIKANT"/>
    <x v="19"/>
    <n v="208"/>
  </r>
  <r>
    <n v="302"/>
    <s v="45473OD34S11451"/>
    <x v="85"/>
    <x v="1165"/>
    <n v="312215"/>
    <n v="2499"/>
    <x v="5"/>
    <n v="52.82"/>
    <n v="16.760000000000002"/>
    <n v="36.06"/>
    <n v="35.659999999999997"/>
    <d v="2024-06-30T00:00:00"/>
    <n v="0.40000000000000568"/>
    <n v="1"/>
    <s v="OK"/>
    <s v="SRIKANT"/>
    <x v="9"/>
    <m/>
  </r>
  <r>
    <n v="303"/>
    <s v="45473OD34R11451"/>
    <x v="85"/>
    <x v="1166"/>
    <n v="312215"/>
    <n v="2530"/>
    <x v="7"/>
    <n v="56.24"/>
    <n v="17.2"/>
    <n v="39.040000000000006"/>
    <n v="38.54"/>
    <d v="2024-06-30T00:00:00"/>
    <n v="0.50000000000000711"/>
    <n v="1"/>
    <s v="OK"/>
    <s v="SRIKANT"/>
    <x v="15"/>
    <m/>
  </r>
  <r>
    <n v="304"/>
    <s v="45473OD34R13451"/>
    <x v="85"/>
    <x v="1167"/>
    <n v="312215"/>
    <n v="2590"/>
    <x v="8"/>
    <n v="54.94"/>
    <n v="17.12"/>
    <n v="37.819999999999993"/>
    <n v="37.46"/>
    <d v="2024-07-01T00:00:00"/>
    <n v="0.35999999999999233"/>
    <n v="1"/>
    <s v="OK"/>
    <s v="SRIKANT"/>
    <x v="21"/>
    <m/>
  </r>
  <r>
    <n v="305"/>
    <s v="45473OD04V13452"/>
    <x v="85"/>
    <x v="1168"/>
    <n v="312215"/>
    <n v="2601"/>
    <x v="2"/>
    <n v="56.26"/>
    <n v="16.940000000000001"/>
    <n v="39.319999999999993"/>
    <n v="38.78"/>
    <d v="2024-07-01T00:00:00"/>
    <n v="0.53999999999999204"/>
    <n v="2"/>
    <s v="OK"/>
    <s v="SRIKANT"/>
    <x v="2"/>
    <m/>
  </r>
  <r>
    <n v="306"/>
    <s v="45473OD34T11452"/>
    <x v="85"/>
    <x v="1169"/>
    <n v="312215"/>
    <n v="2604"/>
    <x v="0"/>
    <n v="52.48"/>
    <n v="16.98"/>
    <n v="35.5"/>
    <n v="35.08"/>
    <d v="2024-07-01T00:00:00"/>
    <n v="0.42000000000000171"/>
    <n v="2"/>
    <s v="OK"/>
    <s v="SRIKANT"/>
    <x v="0"/>
    <m/>
  </r>
  <r>
    <n v="1"/>
    <s v="45474OD04V13451"/>
    <x v="86"/>
    <x v="1170"/>
    <n v="312215"/>
    <n v="2630"/>
    <x v="2"/>
    <n v="52.96"/>
    <n v="16.940000000000001"/>
    <n v="36.019999999999996"/>
    <n v="35.6"/>
    <d v="2024-07-01T00:00:00"/>
    <n v="0.4199999999999946"/>
    <n v="1"/>
    <s v="OK"/>
    <s v="SRIKANT"/>
    <x v="2"/>
    <m/>
  </r>
  <r>
    <n v="2"/>
    <s v="45474OD34T11451"/>
    <x v="86"/>
    <x v="1171"/>
    <n v="312215"/>
    <n v="2632"/>
    <x v="0"/>
    <n v="51.54"/>
    <n v="17.02"/>
    <n v="34.519999999999996"/>
    <n v="34.1"/>
    <d v="2024-07-01T00:00:00"/>
    <n v="0.4199999999999946"/>
    <n v="1"/>
    <s v="OK"/>
    <s v="SRIKANT"/>
    <x v="0"/>
    <m/>
  </r>
  <r>
    <n v="3"/>
    <s v="45474OD04T11451"/>
    <x v="86"/>
    <x v="1172"/>
    <n v="312215"/>
    <n v="2652"/>
    <x v="6"/>
    <n v="54.68"/>
    <n v="17.14"/>
    <n v="37.54"/>
    <n v="37.299999999999997"/>
    <d v="2024-07-01T00:00:00"/>
    <n v="0.24000000000000199"/>
    <n v="1"/>
    <s v="OK"/>
    <s v="SRIKANT"/>
    <x v="19"/>
    <m/>
  </r>
  <r>
    <n v="4"/>
    <s v="45474OD34R13451"/>
    <x v="86"/>
    <x v="1173"/>
    <n v="312215"/>
    <n v="2657"/>
    <x v="8"/>
    <n v="52.18"/>
    <n v="17.16"/>
    <n v="35.019999999999996"/>
    <n v="34.78"/>
    <d v="2024-07-01T00:00:00"/>
    <n v="0.23999999999999488"/>
    <n v="1"/>
    <s v="OK"/>
    <s v="SRIKANT"/>
    <x v="22"/>
    <m/>
  </r>
  <r>
    <n v="5"/>
    <s v="45474OD34S11451"/>
    <x v="86"/>
    <x v="1174"/>
    <n v="312215"/>
    <n v="2664"/>
    <x v="5"/>
    <n v="54.22"/>
    <n v="16.739999999999998"/>
    <n v="37.480000000000004"/>
    <n v="37.200000000000003"/>
    <d v="2024-07-01T00:00:00"/>
    <n v="0.28000000000000114"/>
    <n v="1"/>
    <s v="OK"/>
    <s v="SRIKANT"/>
    <x v="8"/>
    <m/>
  </r>
  <r>
    <n v="6"/>
    <s v="45474OD04V13452"/>
    <x v="86"/>
    <x v="1175"/>
    <n v="312215"/>
    <n v="2697"/>
    <x v="2"/>
    <n v="54.22"/>
    <n v="16.920000000000002"/>
    <n v="37.299999999999997"/>
    <n v="36.799999999999997"/>
    <d v="2024-07-02T00:00:00"/>
    <n v="0.5"/>
    <n v="2"/>
    <s v="OK"/>
    <s v="SRIKANT"/>
    <x v="2"/>
    <m/>
  </r>
  <r>
    <n v="7"/>
    <s v="45474OD34T11452"/>
    <x v="86"/>
    <x v="1176"/>
    <n v="312215"/>
    <n v="2701"/>
    <x v="0"/>
    <n v="55.64"/>
    <n v="17"/>
    <n v="38.64"/>
    <n v="37.840000000000003"/>
    <d v="2024-07-02T00:00:00"/>
    <n v="0.79999999999999716"/>
    <n v="2"/>
    <s v="OK"/>
    <s v="SRIKANT"/>
    <x v="0"/>
    <m/>
  </r>
  <r>
    <n v="8"/>
    <s v="45474OD34R11451"/>
    <x v="86"/>
    <x v="1177"/>
    <n v="312215"/>
    <n v="2716"/>
    <x v="7"/>
    <n v="53.3"/>
    <n v="17.22"/>
    <n v="36.08"/>
    <n v="35.74"/>
    <d v="2024-07-02T00:00:00"/>
    <n v="0.33999999999999631"/>
    <n v="1"/>
    <s v="OK"/>
    <s v="SRIKANT"/>
    <x v="15"/>
    <m/>
  </r>
  <r>
    <n v="9"/>
    <s v="45475OD04V13451"/>
    <x v="87"/>
    <x v="1178"/>
    <n v="312215"/>
    <n v="2749"/>
    <x v="2"/>
    <n v="52.68"/>
    <n v="16.920000000000002"/>
    <n v="35.76"/>
    <n v="35.5"/>
    <d v="2024-07-02T00:00:00"/>
    <n v="0.25999999999999801"/>
    <n v="1"/>
    <s v="OK"/>
    <s v="SRIKANT"/>
    <x v="2"/>
    <m/>
  </r>
  <r>
    <n v="10"/>
    <s v="45475OD04T11451"/>
    <x v="87"/>
    <x v="1179"/>
    <n v="312215"/>
    <n v="2750"/>
    <x v="6"/>
    <n v="54.5"/>
    <n v="17.14"/>
    <n v="37.36"/>
    <n v="36.979999999999997"/>
    <d v="2024-07-02T00:00:00"/>
    <n v="0.38000000000000256"/>
    <n v="1"/>
    <s v="OK"/>
    <s v="SRIKANT"/>
    <x v="19"/>
    <m/>
  </r>
  <r>
    <n v="11"/>
    <s v="45475OD34R11451"/>
    <x v="87"/>
    <x v="1180"/>
    <n v="312215"/>
    <n v="2752"/>
    <x v="7"/>
    <n v="54.26"/>
    <n v="17.22"/>
    <n v="37.04"/>
    <n v="36.74"/>
    <d v="2024-07-02T00:00:00"/>
    <n v="0.29999999999999716"/>
    <n v="1"/>
    <s v="OK"/>
    <s v="SRIKANT"/>
    <x v="15"/>
    <m/>
  </r>
  <r>
    <n v="12"/>
    <s v="45475OD34R13451"/>
    <x v="87"/>
    <x v="1181"/>
    <n v="312215"/>
    <n v="2755"/>
    <x v="8"/>
    <n v="57.76"/>
    <n v="17.14"/>
    <n v="40.619999999999997"/>
    <n v="39.78"/>
    <d v="2024-07-02T00:00:00"/>
    <n v="0.83999999999999631"/>
    <n v="1"/>
    <s v="OK"/>
    <s v="SRIKANT"/>
    <x v="9"/>
    <m/>
  </r>
  <r>
    <n v="13"/>
    <s v="45475OD34T11451"/>
    <x v="87"/>
    <x v="1182"/>
    <n v="312215"/>
    <n v="2757"/>
    <x v="0"/>
    <n v="57.04"/>
    <n v="17"/>
    <n v="40.04"/>
    <n v="39.72"/>
    <d v="2024-07-02T00:00:00"/>
    <n v="0.32000000000000028"/>
    <n v="1"/>
    <s v="OK"/>
    <s v="SRIKANT"/>
    <x v="0"/>
    <m/>
  </r>
  <r>
    <n v="14"/>
    <s v="45475OD34S11451"/>
    <x v="87"/>
    <x v="1183"/>
    <n v="312215"/>
    <n v="2770"/>
    <x v="5"/>
    <n v="52.28"/>
    <n v="16.72"/>
    <n v="35.56"/>
    <n v="34.42"/>
    <d v="2024-07-02T00:00:00"/>
    <n v="1.1400000000000006"/>
    <n v="1"/>
    <s v="OK"/>
    <s v="SRIKANT"/>
    <x v="4"/>
    <m/>
  </r>
  <r>
    <n v="15"/>
    <s v="45475OD04V13452"/>
    <x v="87"/>
    <x v="1184"/>
    <n v="312215"/>
    <n v="2809"/>
    <x v="2"/>
    <n v="52.76"/>
    <n v="16.899999999999999"/>
    <n v="35.86"/>
    <n v="35.54"/>
    <d v="2024-07-02T00:00:00"/>
    <n v="0.32000000000000028"/>
    <n v="2"/>
    <s v="OK"/>
    <s v="SRIKANT"/>
    <x v="2"/>
    <m/>
  </r>
  <r>
    <n v="16"/>
    <s v="45475OD04T11452"/>
    <x v="87"/>
    <x v="1185"/>
    <n v="312215"/>
    <n v="2821"/>
    <x v="6"/>
    <n v="54.46"/>
    <n v="17.12"/>
    <n v="37.340000000000003"/>
    <n v="37"/>
    <d v="2024-07-02T00:00:00"/>
    <n v="0.34000000000000341"/>
    <n v="2"/>
    <s v="OK"/>
    <s v="SRIKANT"/>
    <x v="19"/>
    <m/>
  </r>
  <r>
    <n v="17"/>
    <s v="45476OD34T11451"/>
    <x v="88"/>
    <x v="1186"/>
    <n v="312215"/>
    <n v="2849"/>
    <x v="0"/>
    <n v="55.56"/>
    <n v="16.98"/>
    <n v="38.58"/>
    <n v="38.479999999999997"/>
    <d v="2024-07-03T00:00:00"/>
    <n v="0.10000000000000142"/>
    <n v="1"/>
    <s v="OK"/>
    <s v="SRIKANT"/>
    <x v="0"/>
    <m/>
  </r>
  <r>
    <n v="18"/>
    <s v="45476OD04V13451"/>
    <x v="88"/>
    <x v="1187"/>
    <n v="312215"/>
    <n v="2864"/>
    <x v="2"/>
    <n v="52.42"/>
    <n v="16.920000000000002"/>
    <n v="35.5"/>
    <n v="35.24"/>
    <d v="2024-07-03T00:00:00"/>
    <n v="0.25999999999999801"/>
    <n v="1"/>
    <s v="OK"/>
    <s v="SRIKANT"/>
    <x v="2"/>
    <m/>
  </r>
  <r>
    <n v="19"/>
    <s v="45476OD04T11451"/>
    <x v="88"/>
    <x v="1188"/>
    <n v="312215"/>
    <n v="2868"/>
    <x v="6"/>
    <n v="55.76"/>
    <n v="17.12"/>
    <n v="38.64"/>
    <n v="38.380000000000003"/>
    <d v="2024-07-03T00:00:00"/>
    <n v="0.25999999999999801"/>
    <n v="1"/>
    <s v="OK"/>
    <s v="SRIKANT"/>
    <x v="19"/>
    <m/>
  </r>
  <r>
    <n v="20"/>
    <s v="45476OD34R11451"/>
    <x v="88"/>
    <x v="1189"/>
    <n v="312215"/>
    <n v="2881"/>
    <x v="7"/>
    <n v="54.5"/>
    <n v="17.22"/>
    <n v="37.28"/>
    <n v="36.72"/>
    <d v="2024-07-03T00:00:00"/>
    <n v="0.56000000000000227"/>
    <n v="1"/>
    <s v="OK"/>
    <s v="SRIKANT"/>
    <x v="15"/>
    <m/>
  </r>
  <r>
    <n v="21"/>
    <s v="45476OD34S11451"/>
    <x v="88"/>
    <x v="1190"/>
    <n v="312215"/>
    <n v="2878"/>
    <x v="5"/>
    <n v="56.54"/>
    <n v="16.8"/>
    <n v="39.739999999999995"/>
    <n v="39.380000000000003"/>
    <d v="2024-07-03T00:00:00"/>
    <n v="0.35999999999999233"/>
    <n v="1"/>
    <s v="OK"/>
    <s v="SRIKANT"/>
    <x v="4"/>
    <m/>
  </r>
  <r>
    <n v="22"/>
    <s v="45476OD34T11452"/>
    <x v="88"/>
    <x v="1191"/>
    <n v="312215"/>
    <n v="2910"/>
    <x v="0"/>
    <n v="57.14"/>
    <n v="16.940000000000001"/>
    <n v="40.200000000000003"/>
    <n v="39.96"/>
    <d v="2024-07-03T00:00:00"/>
    <n v="0.24000000000000199"/>
    <n v="2"/>
    <s v="OK"/>
    <s v="SRIKANT"/>
    <x v="0"/>
    <m/>
  </r>
  <r>
    <n v="23"/>
    <s v="45476OD04V13452"/>
    <x v="88"/>
    <x v="1192"/>
    <n v="312215"/>
    <n v="2931"/>
    <x v="2"/>
    <n v="53.54"/>
    <n v="16.920000000000002"/>
    <n v="36.619999999999997"/>
    <n v="36.299999999999997"/>
    <d v="2024-07-03T00:00:00"/>
    <n v="0.32000000000000028"/>
    <n v="2"/>
    <s v="OK"/>
    <s v="SRIKANT"/>
    <x v="2"/>
    <m/>
  </r>
  <r>
    <n v="24"/>
    <s v="45476OD34S11452"/>
    <x v="88"/>
    <x v="1193"/>
    <n v="312215"/>
    <n v="2939"/>
    <x v="5"/>
    <n v="53.66"/>
    <n v="16.82"/>
    <n v="36.839999999999996"/>
    <n v="36.840000000000003"/>
    <d v="2024-07-03T00:00:00"/>
    <n v="0"/>
    <n v="2"/>
    <s v="OK"/>
    <s v="SRIKANT"/>
    <x v="4"/>
    <m/>
  </r>
  <r>
    <n v="25"/>
    <s v="45476OD34R11452"/>
    <x v="88"/>
    <x v="1194"/>
    <n v="312215"/>
    <n v="2941"/>
    <x v="7"/>
    <n v="56"/>
    <n v="17.2"/>
    <n v="38.799999999999997"/>
    <n v="38.520000000000003"/>
    <d v="2024-07-03T00:00:00"/>
    <n v="0.27999999999999403"/>
    <n v="2"/>
    <s v="OK"/>
    <s v="SRIKANT"/>
    <x v="15"/>
    <m/>
  </r>
  <r>
    <n v="26"/>
    <s v="45476OD04T11452"/>
    <x v="88"/>
    <x v="1195"/>
    <n v="312215"/>
    <n v="2938"/>
    <x v="6"/>
    <n v="55.5"/>
    <n v="17.12"/>
    <n v="38.379999999999995"/>
    <n v="37.72"/>
    <d v="2024-07-03T00:00:00"/>
    <n v="0.65999999999999659"/>
    <n v="2"/>
    <s v="OK"/>
    <s v="SRIKANT"/>
    <x v="19"/>
    <m/>
  </r>
  <r>
    <n v="27"/>
    <s v="45477OD04V13451"/>
    <x v="89"/>
    <x v="1196"/>
    <n v="312215"/>
    <n v="3019"/>
    <x v="2"/>
    <n v="55.42"/>
    <n v="16.899999999999999"/>
    <n v="38.520000000000003"/>
    <n v="38.4"/>
    <d v="2024-07-04T00:00:00"/>
    <n v="0.12000000000000455"/>
    <n v="1"/>
    <s v="OK"/>
    <s v="SRIKANT"/>
    <x v="2"/>
    <m/>
  </r>
  <r>
    <n v="28"/>
    <s v="45477OD34T11451"/>
    <x v="89"/>
    <x v="1197"/>
    <n v="312215"/>
    <n v="3020"/>
    <x v="0"/>
    <n v="53.92"/>
    <n v="16.88"/>
    <n v="37.040000000000006"/>
    <n v="36.9"/>
    <d v="2024-07-04T00:00:00"/>
    <n v="0.14000000000000767"/>
    <n v="1"/>
    <s v="OK"/>
    <s v="SRIKANT"/>
    <x v="0"/>
    <m/>
  </r>
  <r>
    <n v="29"/>
    <s v="45477OD34R11451"/>
    <x v="89"/>
    <x v="1198"/>
    <n v="312215"/>
    <n v="3028"/>
    <x v="7"/>
    <n v="53.3"/>
    <n v="17.18"/>
    <n v="36.119999999999997"/>
    <n v="35.659999999999997"/>
    <d v="2024-07-04T00:00:00"/>
    <n v="0.46000000000000085"/>
    <n v="1"/>
    <s v="OK"/>
    <s v="SRIKANT"/>
    <x v="15"/>
    <m/>
  </r>
  <r>
    <n v="30"/>
    <s v="45477OD34S11451"/>
    <x v="89"/>
    <x v="1199"/>
    <n v="312215"/>
    <n v="3045"/>
    <x v="5"/>
    <n v="56.74"/>
    <n v="16.8"/>
    <n v="39.94"/>
    <n v="39.94"/>
    <d v="2024-07-04T00:00:00"/>
    <n v="0"/>
    <n v="1"/>
    <s v="OK"/>
    <s v="SRIKANT"/>
    <x v="4"/>
    <m/>
  </r>
  <r>
    <n v="31"/>
    <s v="45477OD34R13451"/>
    <x v="89"/>
    <x v="1200"/>
    <n v="312215"/>
    <n v="3048"/>
    <x v="8"/>
    <n v="54.6"/>
    <n v="17.12"/>
    <n v="37.480000000000004"/>
    <n v="37.479999999999997"/>
    <d v="2024-07-04T00:00:00"/>
    <n v="0"/>
    <n v="1"/>
    <s v="OK"/>
    <s v="SRIKANT"/>
    <x v="9"/>
    <m/>
  </r>
  <r>
    <n v="32"/>
    <s v="45477OD04T11451"/>
    <x v="89"/>
    <x v="1201"/>
    <n v="312215"/>
    <n v="3063"/>
    <x v="6"/>
    <n v="57"/>
    <n v="17.100000000000001"/>
    <n v="39.9"/>
    <n v="39.5"/>
    <d v="2024-07-04T00:00:00"/>
    <n v="0.39999999999999858"/>
    <n v="1"/>
    <s v="OK"/>
    <s v="SRIKANT"/>
    <x v="19"/>
    <m/>
  </r>
  <r>
    <n v="33"/>
    <s v="45477OD04V13452"/>
    <x v="89"/>
    <x v="1202"/>
    <n v="312215"/>
    <n v="3101"/>
    <x v="2"/>
    <n v="51.56"/>
    <n v="16.899999999999999"/>
    <n v="34.660000000000004"/>
    <n v="34.479999999999997"/>
    <d v="2024-07-04T00:00:00"/>
    <n v="0.18000000000000682"/>
    <n v="2"/>
    <s v="OK"/>
    <s v="SRIKANT"/>
    <x v="2"/>
    <m/>
  </r>
  <r>
    <n v="34"/>
    <s v="45477OD34T11452"/>
    <x v="89"/>
    <x v="1203"/>
    <n v="312215"/>
    <n v="3103"/>
    <x v="0"/>
    <n v="54.1"/>
    <n v="16.84"/>
    <n v="37.260000000000005"/>
    <n v="36.979999999999997"/>
    <d v="2024-07-05T00:00:00"/>
    <n v="0.28000000000000824"/>
    <n v="2"/>
    <s v="OK"/>
    <s v="SRIKANT"/>
    <x v="0"/>
    <m/>
  </r>
  <r>
    <n v="35"/>
    <s v="45477OD34S11452"/>
    <x v="89"/>
    <x v="1204"/>
    <n v="312215"/>
    <n v="3132"/>
    <x v="5"/>
    <n v="54.94"/>
    <n v="16.760000000000002"/>
    <n v="38.179999999999993"/>
    <n v="37.799999999999997"/>
    <d v="2024-07-05T00:00:00"/>
    <n v="0.37999999999999545"/>
    <n v="2"/>
    <s v="OK"/>
    <s v="SRIKANT"/>
    <x v="4"/>
    <m/>
  </r>
  <r>
    <n v="36"/>
    <s v="45477OD34R13452"/>
    <x v="89"/>
    <x v="1205"/>
    <n v="312215"/>
    <n v="3133"/>
    <x v="8"/>
    <n v="54.4"/>
    <n v="17.100000000000001"/>
    <n v="37.299999999999997"/>
    <n v="36.86"/>
    <d v="2024-07-05T00:00:00"/>
    <n v="0.43999999999999773"/>
    <n v="2"/>
    <s v="OK"/>
    <s v="SRIKANT"/>
    <x v="9"/>
    <m/>
  </r>
  <r>
    <n v="37"/>
    <s v="45478OD04V13451"/>
    <x v="90"/>
    <x v="1206"/>
    <n v="312215"/>
    <n v="3162"/>
    <x v="2"/>
    <n v="56.6"/>
    <n v="16.899999999999999"/>
    <n v="39.700000000000003"/>
    <n v="38.74"/>
    <d v="2024-07-05T00:00:00"/>
    <n v="0.96000000000000085"/>
    <n v="1"/>
    <s v="OK"/>
    <s v="SRIKANT"/>
    <x v="2"/>
    <m/>
  </r>
  <r>
    <n v="38"/>
    <s v="45478OD34T11451"/>
    <x v="90"/>
    <x v="1207"/>
    <n v="312215"/>
    <n v="3167"/>
    <x v="0"/>
    <n v="54.2"/>
    <n v="16.84"/>
    <n v="37.36"/>
    <n v="37.04"/>
    <d v="2024-07-05T00:00:00"/>
    <n v="0.32000000000000028"/>
    <n v="1"/>
    <s v="OK"/>
    <s v="SRIKANT"/>
    <x v="0"/>
    <n v="344"/>
  </r>
  <r>
    <n v="39"/>
    <s v="45478OD34R13451"/>
    <x v="90"/>
    <x v="1208"/>
    <n v="312215"/>
    <n v="3177"/>
    <x v="8"/>
    <n v="54.58"/>
    <n v="17.100000000000001"/>
    <n v="37.479999999999997"/>
    <n v="37.28"/>
    <d v="2024-07-05T00:00:00"/>
    <n v="0.19999999999999574"/>
    <n v="1"/>
    <s v="OK"/>
    <s v="SRIKANT"/>
    <x v="9"/>
    <m/>
  </r>
  <r>
    <n v="40"/>
    <s v="45478OD34R11451"/>
    <x v="90"/>
    <x v="1209"/>
    <n v="312215"/>
    <n v="3187"/>
    <x v="7"/>
    <n v="52.84"/>
    <n v="17.16"/>
    <n v="35.680000000000007"/>
    <n v="35.18"/>
    <d v="2024-07-05T00:00:00"/>
    <n v="0.50000000000000711"/>
    <n v="1"/>
    <s v="OK"/>
    <s v="SRIKANT"/>
    <x v="15"/>
    <m/>
  </r>
  <r>
    <n v="41"/>
    <s v="45478OD34S11451"/>
    <x v="90"/>
    <x v="1210"/>
    <n v="312215"/>
    <n v="3212"/>
    <x v="5"/>
    <n v="54.5"/>
    <n v="16.7"/>
    <n v="37.799999999999997"/>
    <n v="37.56"/>
    <d v="2024-07-05T00:00:00"/>
    <n v="0.23999999999999488"/>
    <n v="1"/>
    <s v="OK"/>
    <s v="SRIKANT"/>
    <x v="4"/>
    <m/>
  </r>
  <r>
    <n v="42"/>
    <s v="45478OD04T11451"/>
    <x v="90"/>
    <x v="1211"/>
    <n v="312215"/>
    <n v="3226"/>
    <x v="6"/>
    <n v="57.68"/>
    <n v="17.059999999999999"/>
    <n v="40.620000000000005"/>
    <n v="40"/>
    <d v="2024-07-05T00:00:00"/>
    <n v="0.62000000000000455"/>
    <n v="1"/>
    <s v="OK"/>
    <s v="SRIKANT"/>
    <x v="17"/>
    <m/>
  </r>
  <r>
    <n v="43"/>
    <s v="45478OD04V13452"/>
    <x v="90"/>
    <x v="1212"/>
    <n v="312215"/>
    <n v="3245"/>
    <x v="2"/>
    <n v="54.32"/>
    <n v="16.88"/>
    <n v="37.44"/>
    <n v="37.24"/>
    <d v="2024-07-05T00:00:00"/>
    <n v="0.19999999999999574"/>
    <n v="2"/>
    <s v="OK"/>
    <s v="SRIKANT"/>
    <x v="2"/>
    <m/>
  </r>
  <r>
    <n v="44"/>
    <s v="45478OD34T11452"/>
    <x v="90"/>
    <x v="1213"/>
    <n v="312215"/>
    <n v="3249"/>
    <x v="0"/>
    <n v="53.8"/>
    <n v="17.079999999999998"/>
    <n v="36.72"/>
    <n v="36.46"/>
    <d v="2024-07-05T00:00:00"/>
    <n v="0.25999999999999801"/>
    <n v="2"/>
    <s v="OK"/>
    <s v="SRIKANT"/>
    <x v="0"/>
    <m/>
  </r>
  <r>
    <n v="45"/>
    <s v="45478OD34R13452"/>
    <x v="90"/>
    <x v="1214"/>
    <n v="312215"/>
    <n v="3261"/>
    <x v="8"/>
    <n v="54.76"/>
    <n v="17.12"/>
    <n v="37.64"/>
    <n v="37.64"/>
    <d v="2024-07-05T00:00:00"/>
    <n v="0"/>
    <n v="2"/>
    <s v="OK"/>
    <s v="SRIKANT"/>
    <x v="9"/>
    <m/>
  </r>
  <r>
    <n v="46"/>
    <s v="45478OD34R11452"/>
    <x v="90"/>
    <x v="1215"/>
    <n v="312215"/>
    <n v="3269"/>
    <x v="7"/>
    <n v="53.62"/>
    <n v="17.2"/>
    <n v="36.42"/>
    <n v="36.42"/>
    <d v="2024-07-06T00:00:00"/>
    <n v="0"/>
    <n v="2"/>
    <s v="OK"/>
    <s v="SRIKANT"/>
    <x v="15"/>
    <m/>
  </r>
  <r>
    <n v="47"/>
    <s v="45481OD34S11451"/>
    <x v="91"/>
    <x v="1216"/>
    <n v="312215"/>
    <n v="3405"/>
    <x v="5"/>
    <n v="55.5"/>
    <n v="16.739999999999998"/>
    <n v="38.760000000000005"/>
    <n v="38.26"/>
    <d v="2024-07-08T00:00:00"/>
    <n v="0.50000000000000711"/>
    <n v="1"/>
    <s v="OK"/>
    <s v="SRIKANT"/>
    <x v="4"/>
    <n v="438"/>
  </r>
  <r>
    <n v="48"/>
    <s v="45481OD34R11451"/>
    <x v="91"/>
    <x v="1217"/>
    <n v="312215"/>
    <n v="3406"/>
    <x v="7"/>
    <n v="56.14"/>
    <n v="17.100000000000001"/>
    <n v="39.04"/>
    <n v="38.82"/>
    <d v="2024-07-08T00:00:00"/>
    <n v="0.21999999999999886"/>
    <n v="1"/>
    <s v="OK"/>
    <s v="SRIKANT"/>
    <x v="15"/>
    <m/>
  </r>
  <r>
    <n v="49"/>
    <s v="45481OD34T11451"/>
    <x v="91"/>
    <x v="1218"/>
    <n v="312215"/>
    <n v="3418"/>
    <x v="0"/>
    <n v="54.96"/>
    <n v="17.079999999999998"/>
    <n v="37.880000000000003"/>
    <n v="37.44"/>
    <d v="2024-07-08T00:00:00"/>
    <n v="0.44000000000000483"/>
    <n v="1"/>
    <s v="OK"/>
    <s v="SRIKANT"/>
    <x v="0"/>
    <m/>
  </r>
  <r>
    <n v="50"/>
    <s v="45481OD34R13451"/>
    <x v="91"/>
    <x v="1219"/>
    <n v="312215"/>
    <n v="3446"/>
    <x v="8"/>
    <n v="55.48"/>
    <n v="17.079999999999998"/>
    <n v="38.4"/>
    <n v="36.72"/>
    <d v="2024-07-08T00:00:00"/>
    <n v="1.6799999999999997"/>
    <n v="1"/>
    <s v="OK"/>
    <s v="SRIKANT"/>
    <x v="9"/>
    <m/>
  </r>
  <r>
    <n v="51"/>
    <s v="45481OD04V13451"/>
    <x v="91"/>
    <x v="1220"/>
    <n v="312215"/>
    <n v="3476"/>
    <x v="2"/>
    <n v="54.7"/>
    <n v="16.84"/>
    <n v="37.86"/>
    <n v="37.4"/>
    <d v="2024-07-08T00:00:00"/>
    <n v="0.46000000000000085"/>
    <n v="1"/>
    <s v="OK"/>
    <s v="SRIKANT"/>
    <x v="2"/>
    <m/>
  </r>
  <r>
    <n v="52"/>
    <s v="45482OD04V13451"/>
    <x v="92"/>
    <x v="1221"/>
    <n v="312215"/>
    <n v="3558"/>
    <x v="2"/>
    <n v="52.2"/>
    <n v="16.82"/>
    <n v="35.380000000000003"/>
    <n v="34.92"/>
    <d v="2024-07-09T00:00:00"/>
    <n v="0.46000000000000085"/>
    <n v="1"/>
    <s v="OK"/>
    <s v="SRIKANT"/>
    <x v="2"/>
    <m/>
  </r>
  <r>
    <n v="53"/>
    <s v="45482OD34R11451"/>
    <x v="92"/>
    <x v="1222"/>
    <n v="312215"/>
    <n v="3559"/>
    <x v="7"/>
    <n v="53.38"/>
    <n v="17.04"/>
    <n v="36.340000000000003"/>
    <n v="35.9"/>
    <d v="2024-07-09T00:00:00"/>
    <n v="0.44000000000000483"/>
    <n v="1"/>
    <s v="OK"/>
    <s v="SRIKANT"/>
    <x v="15"/>
    <m/>
  </r>
  <r>
    <n v="54"/>
    <s v="45482OD34T11451"/>
    <x v="92"/>
    <x v="1223"/>
    <n v="312215"/>
    <n v="3561"/>
    <x v="0"/>
    <n v="53.82"/>
    <n v="17.04"/>
    <n v="36.78"/>
    <n v="35.36"/>
    <d v="2024-07-09T00:00:00"/>
    <n v="1.4200000000000017"/>
    <n v="1"/>
    <s v="OK"/>
    <s v="SRIKANT"/>
    <x v="0"/>
    <m/>
  </r>
  <r>
    <n v="55"/>
    <s v="45482OD34S11451"/>
    <x v="92"/>
    <x v="1224"/>
    <n v="312215"/>
    <n v="3567"/>
    <x v="5"/>
    <n v="50.82"/>
    <n v="17.04"/>
    <n v="33.78"/>
    <n v="32.159999999999997"/>
    <d v="2024-07-09T00:00:00"/>
    <n v="1.6200000000000045"/>
    <n v="1"/>
    <s v="OK"/>
    <s v="SRIKANT"/>
    <x v="4"/>
    <m/>
  </r>
  <r>
    <n v="56"/>
    <s v="45482OD34R11452"/>
    <x v="92"/>
    <x v="1225"/>
    <n v="312215"/>
    <n v="3628"/>
    <x v="7"/>
    <n v="54.64"/>
    <n v="17"/>
    <n v="37.64"/>
    <n v="37.299999999999997"/>
    <d v="2024-07-09T00:00:00"/>
    <n v="0.34000000000000341"/>
    <n v="2"/>
    <s v="OK"/>
    <s v="SRIKANT"/>
    <x v="15"/>
    <m/>
  </r>
  <r>
    <n v="57"/>
    <s v="45482OD04V13452"/>
    <x v="92"/>
    <x v="1226"/>
    <n v="312215"/>
    <n v="3640"/>
    <x v="2"/>
    <n v="56.4"/>
    <n v="16.8"/>
    <n v="39.599999999999994"/>
    <n v="38.9"/>
    <d v="2024-07-09T00:00:00"/>
    <n v="0.69999999999999574"/>
    <n v="2"/>
    <s v="OK"/>
    <s v="SRIKANT"/>
    <x v="2"/>
    <m/>
  </r>
  <r>
    <n v="58"/>
    <s v="45482OD34T11452"/>
    <x v="92"/>
    <x v="1227"/>
    <n v="312215"/>
    <n v="3649"/>
    <x v="0"/>
    <n v="55.2"/>
    <n v="17.02"/>
    <n v="38.180000000000007"/>
    <n v="37.22"/>
    <d v="2024-07-09T00:00:00"/>
    <n v="0.96000000000000796"/>
    <n v="2"/>
    <s v="OK"/>
    <s v="SRIKANT"/>
    <x v="0"/>
    <m/>
  </r>
  <r>
    <n v="59"/>
    <s v="45482OD34S11452"/>
    <x v="92"/>
    <x v="1228"/>
    <n v="312215"/>
    <n v="3653"/>
    <x v="5"/>
    <n v="53.74"/>
    <n v="16.920000000000002"/>
    <n v="36.82"/>
    <n v="35.94"/>
    <d v="2024-07-09T00:00:00"/>
    <n v="0.88000000000000256"/>
    <n v="2"/>
    <s v="OK"/>
    <s v="SRIKANT"/>
    <x v="4"/>
    <m/>
  </r>
  <r>
    <n v="60"/>
    <s v="45483OD34S11451"/>
    <x v="93"/>
    <x v="1229"/>
    <n v="312215"/>
    <n v="3735"/>
    <x v="5"/>
    <n v="53.76"/>
    <n v="16.940000000000001"/>
    <n v="36.819999999999993"/>
    <n v="36.380000000000003"/>
    <d v="2024-07-10T00:00:00"/>
    <n v="0.43999999999999062"/>
    <n v="1"/>
    <s v="OK"/>
    <s v="SRIKANT"/>
    <x v="4"/>
    <m/>
  </r>
  <r>
    <n v="61"/>
    <s v="45483OD04V13451"/>
    <x v="93"/>
    <x v="1230"/>
    <n v="312215"/>
    <n v="3737"/>
    <x v="2"/>
    <n v="52.04"/>
    <n v="16.78"/>
    <n v="35.26"/>
    <n v="34.979999999999997"/>
    <d v="2024-07-10T00:00:00"/>
    <n v="0.28000000000000114"/>
    <n v="1"/>
    <s v="OK"/>
    <s v="SRIKANT"/>
    <x v="2"/>
    <m/>
  </r>
  <r>
    <n v="62"/>
    <s v="45483OD34T11451"/>
    <x v="93"/>
    <x v="1231"/>
    <n v="312215"/>
    <n v="3741"/>
    <x v="0"/>
    <n v="55.24"/>
    <n v="17"/>
    <n v="38.24"/>
    <n v="37.72"/>
    <d v="2024-07-10T00:00:00"/>
    <n v="0.52000000000000313"/>
    <n v="1"/>
    <s v="OK"/>
    <s v="SRIKANT"/>
    <x v="0"/>
    <m/>
  </r>
  <r>
    <n v="63"/>
    <s v="45483OD34R11451"/>
    <x v="93"/>
    <x v="1232"/>
    <n v="312215"/>
    <n v="3733"/>
    <x v="7"/>
    <n v="53.2"/>
    <n v="16.98"/>
    <n v="36.22"/>
    <n v="35.82"/>
    <d v="2024-07-10T00:00:00"/>
    <n v="0.39999999999999858"/>
    <n v="1"/>
    <s v="OK"/>
    <s v="SRIKANT"/>
    <x v="15"/>
    <n v="392"/>
  </r>
  <r>
    <n v="64"/>
    <s v="45483OD04T11451"/>
    <x v="93"/>
    <x v="1233"/>
    <n v="312215"/>
    <n v="3786"/>
    <x v="6"/>
    <n v="57.68"/>
    <n v="17"/>
    <n v="40.68"/>
    <n v="40.119999999999997"/>
    <d v="2024-07-10T00:00:00"/>
    <n v="0.56000000000000227"/>
    <n v="1"/>
    <s v="OK"/>
    <s v="SRIKANT"/>
    <x v="11"/>
    <m/>
  </r>
  <r>
    <n v="65"/>
    <s v="45483OD34R13451"/>
    <x v="93"/>
    <x v="1234"/>
    <n v="312215"/>
    <n v="3788"/>
    <x v="8"/>
    <n v="57.64"/>
    <n v="17.02"/>
    <n v="40.620000000000005"/>
    <n v="40.020000000000003"/>
    <d v="2024-07-10T00:00:00"/>
    <n v="0.60000000000000142"/>
    <n v="1"/>
    <s v="OK"/>
    <s v="SRIKANT"/>
    <x v="9"/>
    <m/>
  </r>
  <r>
    <n v="66"/>
    <s v="45483OD04V13452"/>
    <x v="93"/>
    <x v="1235"/>
    <n v="312215"/>
    <n v="3844"/>
    <x v="2"/>
    <n v="53.2"/>
    <n v="16.760000000000002"/>
    <n v="36.44"/>
    <n v="35.979999999999997"/>
    <d v="2024-07-10T00:00:00"/>
    <n v="0.46000000000000085"/>
    <n v="2"/>
    <s v="OK"/>
    <s v="SRIKANT"/>
    <x v="2"/>
    <n v="362"/>
  </r>
  <r>
    <n v="67"/>
    <s v="45483OD34S11452"/>
    <x v="93"/>
    <x v="1236"/>
    <n v="312215"/>
    <n v="3843"/>
    <x v="5"/>
    <n v="51.88"/>
    <n v="16.88"/>
    <n v="35"/>
    <n v="34.56"/>
    <d v="2024-07-10T00:00:00"/>
    <n v="0.43999999999999773"/>
    <n v="2"/>
    <s v="OK"/>
    <s v="SRIKANT"/>
    <x v="4"/>
    <m/>
  </r>
  <r>
    <n v="68"/>
    <s v="45483OD34T11452"/>
    <x v="93"/>
    <x v="1237"/>
    <n v="312215"/>
    <n v="3864"/>
    <x v="0"/>
    <n v="54.12"/>
    <n v="16.98"/>
    <n v="37.14"/>
    <n v="36.840000000000003"/>
    <d v="2024-07-10T00:00:00"/>
    <n v="0.29999999999999716"/>
    <n v="2"/>
    <s v="OK"/>
    <s v="SRIKANT"/>
    <x v="0"/>
    <m/>
  </r>
  <r>
    <n v="69"/>
    <s v="45483OD34R11452"/>
    <x v="93"/>
    <x v="1238"/>
    <n v="312215"/>
    <n v="3874"/>
    <x v="7"/>
    <n v="55.56"/>
    <n v="17.239999999999998"/>
    <n v="38.320000000000007"/>
    <n v="37.9"/>
    <d v="2024-07-11T00:00:00"/>
    <n v="0.42000000000000881"/>
    <n v="2"/>
    <s v="OK"/>
    <s v="SRIKANT"/>
    <x v="15"/>
    <m/>
  </r>
  <r>
    <n v="70"/>
    <s v="45483OD34R13452"/>
    <x v="93"/>
    <x v="1239"/>
    <n v="312215"/>
    <n v="3879"/>
    <x v="8"/>
    <n v="55.2"/>
    <n v="17.02"/>
    <n v="38.180000000000007"/>
    <n v="37.880000000000003"/>
    <d v="2024-07-11T00:00:00"/>
    <n v="0.30000000000000426"/>
    <n v="2"/>
    <s v="OK"/>
    <s v="SRIKANT"/>
    <x v="9"/>
    <m/>
  </r>
  <r>
    <n v="71"/>
    <s v="45483OD04T11452"/>
    <x v="93"/>
    <x v="1240"/>
    <n v="312215"/>
    <n v="3891"/>
    <x v="6"/>
    <n v="54.62"/>
    <n v="16.920000000000002"/>
    <n v="37.699999999999996"/>
    <n v="37.119999999999997"/>
    <d v="2024-07-11T00:00:00"/>
    <n v="0.57999999999999829"/>
    <n v="2"/>
    <s v="OK"/>
    <s v="SRIKANT"/>
    <x v="11"/>
    <m/>
  </r>
  <r>
    <n v="72"/>
    <s v="45484OD34R11451"/>
    <x v="94"/>
    <x v="1241"/>
    <n v="312215"/>
    <n v="3910"/>
    <x v="7"/>
    <n v="52.16"/>
    <n v="17.22"/>
    <n v="34.94"/>
    <n v="34.54"/>
    <d v="2024-07-11T00:00:00"/>
    <n v="0.39999999999999858"/>
    <n v="1"/>
    <s v="OK"/>
    <s v="SRIKANT"/>
    <x v="15"/>
    <m/>
  </r>
  <r>
    <n v="73"/>
    <s v="45484OD34R13451"/>
    <x v="94"/>
    <x v="1242"/>
    <n v="312215"/>
    <n v="3911"/>
    <x v="8"/>
    <n v="55.44"/>
    <n v="16.98"/>
    <n v="38.459999999999994"/>
    <n v="38.020000000000003"/>
    <d v="2024-07-11T00:00:00"/>
    <n v="0.43999999999999062"/>
    <n v="1"/>
    <s v="OK"/>
    <s v="SRIKANT"/>
    <x v="9"/>
    <m/>
  </r>
  <r>
    <n v="74"/>
    <s v="45484OD34S11451"/>
    <x v="94"/>
    <x v="1243"/>
    <n v="312215"/>
    <n v="3920"/>
    <x v="5"/>
    <n v="52.38"/>
    <n v="16.84"/>
    <n v="35.540000000000006"/>
    <n v="35.020000000000003"/>
    <d v="2024-07-11T00:00:00"/>
    <n v="0.52000000000000313"/>
    <n v="1"/>
    <s v="OK"/>
    <s v="SRIKANT"/>
    <x v="4"/>
    <m/>
  </r>
  <r>
    <n v="75"/>
    <s v="45484OD04V13451"/>
    <x v="94"/>
    <x v="1244"/>
    <n v="312215"/>
    <n v="3922"/>
    <x v="2"/>
    <n v="52.12"/>
    <n v="17.02"/>
    <n v="35.099999999999994"/>
    <n v="34.64"/>
    <d v="2024-07-11T00:00:00"/>
    <n v="0.45999999999999375"/>
    <n v="1"/>
    <s v="OK"/>
    <s v="SRIKANT"/>
    <x v="2"/>
    <m/>
  </r>
  <r>
    <n v="76"/>
    <s v="45484OD34T11451"/>
    <x v="94"/>
    <x v="1245"/>
    <n v="312215"/>
    <n v="3924"/>
    <x v="0"/>
    <n v="54.42"/>
    <n v="16.920000000000002"/>
    <n v="37.5"/>
    <n v="37.020000000000003"/>
    <d v="2024-07-11T00:00:00"/>
    <n v="0.47999999999999687"/>
    <n v="1"/>
    <s v="OK"/>
    <s v="SRIKANT"/>
    <x v="0"/>
    <m/>
  </r>
  <r>
    <n v="77"/>
    <s v="45484OD04T11451"/>
    <x v="94"/>
    <x v="1246"/>
    <n v="312215"/>
    <n v="4002"/>
    <x v="6"/>
    <n v="54.92"/>
    <n v="16.899999999999999"/>
    <n v="38.020000000000003"/>
    <n v="37.54"/>
    <d v="2024-07-11T00:00:00"/>
    <n v="0.48000000000000398"/>
    <n v="1"/>
    <s v="OK"/>
    <s v="SRIKANT"/>
    <x v="16"/>
    <m/>
  </r>
  <r>
    <n v="78"/>
    <s v="45484OD34R13452"/>
    <x v="94"/>
    <x v="1247"/>
    <n v="312215"/>
    <n v="4011"/>
    <x v="8"/>
    <n v="52.3"/>
    <n v="16.96"/>
    <n v="35.339999999999996"/>
    <n v="34.74"/>
    <d v="2024-07-12T00:00:00"/>
    <n v="0.59999999999999432"/>
    <n v="2"/>
    <s v="OK"/>
    <s v="SRIKANT"/>
    <x v="9"/>
    <m/>
  </r>
  <r>
    <n v="79"/>
    <s v="45484OD34R11452"/>
    <x v="94"/>
    <x v="1248"/>
    <n v="312215"/>
    <n v="4009"/>
    <x v="7"/>
    <n v="53.66"/>
    <n v="17.2"/>
    <n v="36.459999999999994"/>
    <n v="35.9"/>
    <d v="2024-07-12T00:00:00"/>
    <n v="0.55999999999999517"/>
    <n v="2"/>
    <s v="OK"/>
    <s v="SRIKANT"/>
    <x v="15"/>
    <m/>
  </r>
  <r>
    <n v="80"/>
    <s v="45484OD04V13452"/>
    <x v="94"/>
    <x v="1249"/>
    <n v="312215"/>
    <n v="4019"/>
    <x v="2"/>
    <n v="54.44"/>
    <n v="16.98"/>
    <n v="37.459999999999994"/>
    <n v="36.9"/>
    <d v="2024-07-12T00:00:00"/>
    <n v="0.55999999999999517"/>
    <n v="2"/>
    <s v="OK"/>
    <s v="SRIKANT"/>
    <x v="2"/>
    <m/>
  </r>
  <r>
    <n v="81"/>
    <s v="45484OD34S11452"/>
    <x v="94"/>
    <x v="1250"/>
    <n v="312215"/>
    <n v="4022"/>
    <x v="5"/>
    <n v="49.66"/>
    <n v="16.82"/>
    <n v="32.839999999999996"/>
    <n v="32.380000000000003"/>
    <d v="2024-07-12T00:00:00"/>
    <n v="0.45999999999999375"/>
    <n v="2"/>
    <s v="OK"/>
    <s v="SRIKANT"/>
    <x v="4"/>
    <m/>
  </r>
  <r>
    <n v="82"/>
    <s v="45484OD34T11452"/>
    <x v="94"/>
    <x v="1251"/>
    <n v="312215"/>
    <n v="4028"/>
    <x v="0"/>
    <n v="55.62"/>
    <n v="16.920000000000002"/>
    <n v="38.699999999999996"/>
    <n v="38.119999999999997"/>
    <d v="2024-07-12T00:00:00"/>
    <n v="0.57999999999999829"/>
    <n v="2"/>
    <s v="OK"/>
    <s v="SRIKANT"/>
    <x v="0"/>
    <m/>
  </r>
  <r>
    <n v="83"/>
    <s v="45485OD34S11451"/>
    <x v="95"/>
    <x v="1252"/>
    <n v="312215"/>
    <n v="4106"/>
    <x v="5"/>
    <n v="55.1"/>
    <n v="16.8"/>
    <n v="38.299999999999997"/>
    <n v="37.76"/>
    <d v="2024-07-12T00:00:00"/>
    <n v="0.53999999999999915"/>
    <n v="1"/>
    <s v="OK"/>
    <s v="SRIKANT"/>
    <x v="4"/>
    <m/>
  </r>
  <r>
    <n v="84"/>
    <s v="45485OD04V13451"/>
    <x v="95"/>
    <x v="1253"/>
    <n v="312215"/>
    <n v="4123"/>
    <x v="2"/>
    <n v="55.16"/>
    <n v="16.899999999999999"/>
    <n v="38.26"/>
    <n v="37.659999999999997"/>
    <d v="2024-07-12T00:00:00"/>
    <n v="0.60000000000000142"/>
    <n v="1"/>
    <s v="OK"/>
    <s v="SRIKANT"/>
    <x v="2"/>
    <m/>
  </r>
  <r>
    <n v="85"/>
    <s v="45485OD34T11451"/>
    <x v="95"/>
    <x v="1254"/>
    <n v="312215"/>
    <n v="4121"/>
    <x v="0"/>
    <n v="57.06"/>
    <n v="16.899999999999999"/>
    <n v="40.160000000000004"/>
    <n v="39.479999999999997"/>
    <d v="2024-07-12T00:00:00"/>
    <n v="0.68000000000000682"/>
    <n v="1"/>
    <s v="OK"/>
    <s v="SRIKANT"/>
    <x v="0"/>
    <m/>
  </r>
  <r>
    <n v="86"/>
    <s v="45485OD34R11451"/>
    <x v="95"/>
    <x v="1255"/>
    <n v="312215"/>
    <n v="4124"/>
    <x v="7"/>
    <n v="54"/>
    <n v="16.82"/>
    <n v="37.18"/>
    <n v="36.380000000000003"/>
    <d v="2024-07-12T00:00:00"/>
    <n v="0.79999999999999716"/>
    <n v="1"/>
    <s v="OK"/>
    <s v="SRIKANT"/>
    <x v="15"/>
    <m/>
  </r>
  <r>
    <n v="87"/>
    <s v="45485OD04T11451"/>
    <x v="95"/>
    <x v="1256"/>
    <n v="312215"/>
    <n v="4133"/>
    <x v="6"/>
    <n v="54.5"/>
    <n v="16.86"/>
    <n v="37.64"/>
    <n v="37.04"/>
    <d v="2024-07-12T00:00:00"/>
    <n v="0.60000000000000142"/>
    <n v="1"/>
    <s v="OK"/>
    <s v="SRIKANT"/>
    <x v="9"/>
    <m/>
  </r>
  <r>
    <n v="88"/>
    <s v="45486OD34S11451"/>
    <x v="96"/>
    <x v="1257"/>
    <n v="312215"/>
    <n v="4234"/>
    <x v="5"/>
    <n v="55.1"/>
    <n v="16.8"/>
    <n v="38.299999999999997"/>
    <n v="37.72"/>
    <d v="2024-07-13T00:00:00"/>
    <n v="0.57999999999999829"/>
    <n v="1"/>
    <s v="OK"/>
    <s v="SRIKANT"/>
    <x v="4"/>
    <m/>
  </r>
  <r>
    <n v="89"/>
    <s v="45486OD34R11451"/>
    <x v="96"/>
    <x v="1258"/>
    <n v="312215"/>
    <n v="4236"/>
    <x v="7"/>
    <n v="55.02"/>
    <n v="16.86"/>
    <n v="38.160000000000004"/>
    <n v="37.659999999999997"/>
    <d v="2024-07-13T00:00:00"/>
    <n v="0.50000000000000711"/>
    <n v="1"/>
    <s v="OK"/>
    <s v="SRIKANT"/>
    <x v="15"/>
    <m/>
  </r>
  <r>
    <n v="90"/>
    <s v="45486OD04V13451"/>
    <x v="96"/>
    <x v="1259"/>
    <n v="312215"/>
    <n v="4239"/>
    <x v="2"/>
    <n v="54.24"/>
    <n v="16.899999999999999"/>
    <n v="37.340000000000003"/>
    <n v="36.76"/>
    <d v="2024-07-13T00:00:00"/>
    <n v="0.5800000000000054"/>
    <n v="1"/>
    <s v="OK"/>
    <s v="SRIKANT"/>
    <x v="2"/>
    <m/>
  </r>
  <r>
    <n v="91"/>
    <s v="45486OD34T11451"/>
    <x v="96"/>
    <x v="1260"/>
    <n v="312215"/>
    <n v="4245"/>
    <x v="0"/>
    <n v="55.26"/>
    <n v="16.86"/>
    <n v="38.4"/>
    <n v="37.86"/>
    <d v="2024-07-13T00:00:00"/>
    <n v="0.53999999999999915"/>
    <n v="1"/>
    <s v="OK"/>
    <s v="SRIKANT"/>
    <x v="0"/>
    <m/>
  </r>
  <r>
    <n v="92"/>
    <s v="45486OD04T11451"/>
    <x v="96"/>
    <x v="1261"/>
    <n v="312215"/>
    <n v="4246"/>
    <x v="6"/>
    <n v="54.08"/>
    <n v="16.86"/>
    <n v="37.22"/>
    <n v="36.64"/>
    <d v="2024-07-13T00:00:00"/>
    <n v="0.57999999999999829"/>
    <n v="1"/>
    <s v="OK"/>
    <s v="SRIKANT"/>
    <x v="9"/>
    <m/>
  </r>
  <r>
    <n v="93"/>
    <s v="45486OD34S11452"/>
    <x v="96"/>
    <x v="1262"/>
    <n v="312215"/>
    <n v="4308"/>
    <x v="5"/>
    <n v="55.22"/>
    <n v="16.760000000000002"/>
    <n v="38.459999999999994"/>
    <n v="37.659999999999997"/>
    <d v="2024-07-13T00:00:00"/>
    <n v="0.79999999999999716"/>
    <n v="2"/>
    <s v="OK"/>
    <s v="SRIKANT"/>
    <x v="4"/>
    <m/>
  </r>
  <r>
    <n v="94"/>
    <s v="45486OD04V13452"/>
    <x v="96"/>
    <x v="1263"/>
    <n v="312215"/>
    <n v="4311"/>
    <x v="2"/>
    <n v="54.38"/>
    <n v="16.86"/>
    <n v="37.520000000000003"/>
    <n v="36.799999999999997"/>
    <d v="2024-07-13T00:00:00"/>
    <n v="0.72000000000000597"/>
    <n v="2"/>
    <s v="OK"/>
    <s v="SRIKANT"/>
    <x v="2"/>
    <m/>
  </r>
  <r>
    <n v="95"/>
    <s v="45486OD34R11452"/>
    <x v="96"/>
    <x v="1264"/>
    <n v="312215"/>
    <n v="4312"/>
    <x v="7"/>
    <n v="53.08"/>
    <n v="16.82"/>
    <n v="36.26"/>
    <n v="35.58"/>
    <d v="2024-07-14T00:00:00"/>
    <n v="0.67999999999999972"/>
    <n v="2"/>
    <s v="OK"/>
    <s v="SRIKANT"/>
    <x v="15"/>
    <m/>
  </r>
  <r>
    <n v="96"/>
    <s v="45486OD34T11452"/>
    <x v="96"/>
    <x v="1265"/>
    <n v="312215"/>
    <n v="4314"/>
    <x v="0"/>
    <n v="53.32"/>
    <n v="16.84"/>
    <n v="36.480000000000004"/>
    <n v="35.86"/>
    <d v="2024-07-14T00:00:00"/>
    <n v="0.62000000000000455"/>
    <n v="2"/>
    <s v="OK"/>
    <s v="SRIKANT"/>
    <x v="0"/>
    <m/>
  </r>
  <r>
    <n v="97"/>
    <s v="45486OD04T11452"/>
    <x v="96"/>
    <x v="1266"/>
    <n v="312215"/>
    <n v="4315"/>
    <x v="6"/>
    <n v="53.08"/>
    <n v="16.84"/>
    <n v="36.239999999999995"/>
    <n v="35.56"/>
    <d v="2024-07-14T00:00:00"/>
    <n v="0.67999999999999261"/>
    <n v="2"/>
    <s v="OK"/>
    <s v="SRIKANT"/>
    <x v="9"/>
    <m/>
  </r>
  <r>
    <n v="98"/>
    <s v="45487OD04V13451"/>
    <x v="97"/>
    <x v="1267"/>
    <n v="312215"/>
    <n v="4355"/>
    <x v="2"/>
    <n v="54.34"/>
    <n v="16.88"/>
    <n v="37.460000000000008"/>
    <n v="37.14"/>
    <d v="2024-07-14T00:00:00"/>
    <n v="0.32000000000000739"/>
    <n v="1"/>
    <s v="OK"/>
    <s v="SRIKANT"/>
    <x v="2"/>
    <m/>
  </r>
  <r>
    <n v="99"/>
    <s v="45487OD34S11451"/>
    <x v="97"/>
    <x v="1268"/>
    <n v="312215"/>
    <n v="4357"/>
    <x v="5"/>
    <n v="52.88"/>
    <n v="16.760000000000002"/>
    <n v="36.120000000000005"/>
    <n v="35.72"/>
    <d v="2024-07-14T00:00:00"/>
    <n v="0.40000000000000568"/>
    <n v="1"/>
    <s v="OK"/>
    <s v="SRIKANT"/>
    <x v="4"/>
    <m/>
  </r>
  <r>
    <n v="100"/>
    <s v="45487OD34T11451"/>
    <x v="97"/>
    <x v="1269"/>
    <n v="312215"/>
    <n v="4363"/>
    <x v="0"/>
    <n v="55.16"/>
    <n v="16.8"/>
    <n v="38.36"/>
    <n v="38.08"/>
    <d v="2024-07-14T00:00:00"/>
    <n v="0.28000000000000114"/>
    <n v="1"/>
    <s v="OK"/>
    <s v="SRIKANT"/>
    <x v="0"/>
    <m/>
  </r>
  <r>
    <n v="101"/>
    <s v="45487OD34R11451"/>
    <x v="97"/>
    <x v="1270"/>
    <n v="312215"/>
    <n v="4361"/>
    <x v="7"/>
    <n v="52.18"/>
    <n v="16.84"/>
    <n v="35.340000000000003"/>
    <n v="35.020000000000003"/>
    <d v="2024-07-14T00:00:00"/>
    <n v="0.32000000000000028"/>
    <n v="1"/>
    <s v="OK"/>
    <s v="SRIKANT"/>
    <x v="15"/>
    <m/>
  </r>
  <r>
    <n v="102"/>
    <s v="45487OD04V13452"/>
    <x v="97"/>
    <x v="1271"/>
    <n v="312215"/>
    <n v="4399"/>
    <x v="2"/>
    <n v="54.56"/>
    <n v="16.86"/>
    <n v="37.700000000000003"/>
    <n v="37.5"/>
    <d v="2024-07-14T00:00:00"/>
    <n v="0.20000000000000284"/>
    <n v="2"/>
    <s v="OK"/>
    <s v="SRIKANT"/>
    <x v="2"/>
    <m/>
  </r>
  <r>
    <n v="103"/>
    <s v="45487OD34S11452"/>
    <x v="97"/>
    <x v="1272"/>
    <n v="312215"/>
    <n v="4405"/>
    <x v="5"/>
    <n v="55.3"/>
    <n v="16.739999999999998"/>
    <n v="38.56"/>
    <n v="38"/>
    <d v="2024-07-14T00:00:00"/>
    <n v="0.56000000000000227"/>
    <n v="2"/>
    <s v="OK"/>
    <s v="SRIKANT"/>
    <x v="4"/>
    <m/>
  </r>
  <r>
    <n v="104"/>
    <s v="45487OD34T11452"/>
    <x v="97"/>
    <x v="1273"/>
    <n v="312215"/>
    <n v="4408"/>
    <x v="0"/>
    <n v="55.7"/>
    <n v="16.8"/>
    <n v="38.900000000000006"/>
    <n v="38.28"/>
    <d v="2024-07-14T00:00:00"/>
    <n v="0.62000000000000455"/>
    <n v="2"/>
    <s v="OK"/>
    <s v="SRIKANT"/>
    <x v="0"/>
    <m/>
  </r>
  <r>
    <n v="105"/>
    <s v="45487OD34R11452"/>
    <x v="97"/>
    <x v="1274"/>
    <n v="312215"/>
    <n v="4410"/>
    <x v="7"/>
    <n v="52.56"/>
    <n v="16.8"/>
    <n v="35.760000000000005"/>
    <n v="35.14"/>
    <d v="2024-07-14T00:00:00"/>
    <n v="0.62000000000000455"/>
    <n v="2"/>
    <s v="OK"/>
    <s v="SRIKANT"/>
    <x v="15"/>
    <m/>
  </r>
  <r>
    <n v="106"/>
    <s v="45488OD34T11451"/>
    <x v="98"/>
    <x v="1275"/>
    <n v="312215"/>
    <n v="4448"/>
    <x v="0"/>
    <n v="54.7"/>
    <n v="16.8"/>
    <n v="37.900000000000006"/>
    <n v="37.14"/>
    <d v="2024-07-15T00:00:00"/>
    <n v="0.76000000000000512"/>
    <n v="1"/>
    <s v="OK"/>
    <s v="SRIKANT"/>
    <x v="0"/>
    <m/>
  </r>
  <r>
    <n v="107"/>
    <s v="45488OD34R11451"/>
    <x v="98"/>
    <x v="1276"/>
    <n v="312215"/>
    <n v="4446"/>
    <x v="7"/>
    <n v="56.48"/>
    <n v="16.82"/>
    <n v="39.659999999999997"/>
    <n v="38.94"/>
    <d v="2024-07-15T00:00:00"/>
    <n v="0.71999999999999886"/>
    <n v="1"/>
    <s v="OK"/>
    <s v="SRIKANT"/>
    <x v="15"/>
    <m/>
  </r>
  <r>
    <n v="108"/>
    <s v="45488OD34S11451"/>
    <x v="98"/>
    <x v="1277"/>
    <n v="312215"/>
    <n v="4445"/>
    <x v="5"/>
    <n v="53.36"/>
    <n v="16.72"/>
    <n v="36.64"/>
    <n v="36.020000000000003"/>
    <d v="2024-07-15T00:00:00"/>
    <n v="0.61999999999999744"/>
    <n v="1"/>
    <s v="OK"/>
    <s v="SRIKANT"/>
    <x v="4"/>
    <m/>
  </r>
  <r>
    <n v="109"/>
    <s v="45488OD34S11452"/>
    <x v="98"/>
    <x v="1278"/>
    <n v="312215"/>
    <n v="4499"/>
    <x v="5"/>
    <n v="55.26"/>
    <n v="16.739999999999998"/>
    <n v="38.519999999999996"/>
    <n v="37.92"/>
    <d v="2024-07-15T00:00:00"/>
    <n v="0.59999999999999432"/>
    <n v="2"/>
    <s v="OK"/>
    <s v="SRIKANT"/>
    <x v="4"/>
    <m/>
  </r>
  <r>
    <n v="110"/>
    <s v="45488OD34T11452"/>
    <x v="98"/>
    <x v="1279"/>
    <n v="312215"/>
    <n v="4501"/>
    <x v="0"/>
    <n v="53.98"/>
    <n v="16.8"/>
    <n v="37.179999999999993"/>
    <n v="36.58"/>
    <d v="2024-07-15T00:00:00"/>
    <n v="0.59999999999999432"/>
    <n v="2"/>
    <s v="OK"/>
    <s v="SRIKANT"/>
    <x v="0"/>
    <n v="100"/>
  </r>
  <r>
    <n v="111"/>
    <s v="45488OD34R11452"/>
    <x v="98"/>
    <x v="1280"/>
    <n v="312215"/>
    <n v="4510"/>
    <x v="7"/>
    <n v="54.72"/>
    <n v="16.82"/>
    <n v="37.9"/>
    <n v="37.4"/>
    <d v="2024-07-15T00:00:00"/>
    <n v="0.5"/>
    <n v="2"/>
    <s v="OK"/>
    <s v="SRIKANT"/>
    <x v="15"/>
    <m/>
  </r>
  <r>
    <n v="112"/>
    <s v="45489OD34S11451"/>
    <x v="99"/>
    <x v="1281"/>
    <n v="312215"/>
    <n v="4577"/>
    <x v="5"/>
    <n v="52.88"/>
    <n v="16.72"/>
    <n v="36.160000000000004"/>
    <n v="35.6"/>
    <d v="2024-07-16T00:00:00"/>
    <n v="0.56000000000000227"/>
    <n v="1"/>
    <s v="OK"/>
    <s v="SRIKANT"/>
    <x v="4"/>
    <m/>
  </r>
  <r>
    <n v="113"/>
    <s v="45489OD04T11451"/>
    <x v="99"/>
    <x v="1282"/>
    <n v="312215"/>
    <n v="4630"/>
    <x v="6"/>
    <n v="54.34"/>
    <n v="16.84"/>
    <n v="37.5"/>
    <n v="36.56"/>
    <d v="2024-07-16T00:00:00"/>
    <n v="0.93999999999999773"/>
    <n v="1"/>
    <s v="OK"/>
    <s v="SRIKANT"/>
    <x v="11"/>
    <m/>
  </r>
  <r>
    <n v="114"/>
    <s v="45489OD34S11452"/>
    <x v="99"/>
    <x v="1283"/>
    <n v="312215"/>
    <n v="4660"/>
    <x v="5"/>
    <n v="53.8"/>
    <n v="16.7"/>
    <n v="37.099999999999994"/>
    <n v="36.54"/>
    <d v="2024-07-16T00:00:00"/>
    <n v="0.55999999999999517"/>
    <n v="2"/>
    <s v="OK"/>
    <s v="SRIKANT"/>
    <x v="4"/>
    <m/>
  </r>
  <r>
    <n v="115"/>
    <s v="45489OD34R11451"/>
    <x v="99"/>
    <x v="1284"/>
    <n v="312215"/>
    <n v="4663"/>
    <x v="7"/>
    <n v="53"/>
    <n v="16.72"/>
    <n v="36.28"/>
    <n v="35.74"/>
    <d v="2024-07-16T00:00:00"/>
    <n v="0.53999999999999915"/>
    <n v="1"/>
    <s v="OK"/>
    <s v="SRIKANT"/>
    <x v="15"/>
    <m/>
  </r>
  <r>
    <n v="116"/>
    <s v="45490OD34T11451"/>
    <x v="100"/>
    <x v="1285"/>
    <n v="312215"/>
    <n v="4684"/>
    <x v="0"/>
    <n v="54.64"/>
    <n v="16.84"/>
    <n v="37.799999999999997"/>
    <n v="37.04"/>
    <d v="2024-07-17T00:00:00"/>
    <n v="0.75999999999999801"/>
    <n v="1"/>
    <s v="OK"/>
    <s v="SRIKANT"/>
    <x v="0"/>
    <m/>
  </r>
  <r>
    <n v="117"/>
    <s v="45490OD34R11451"/>
    <x v="100"/>
    <x v="1286"/>
    <n v="312215"/>
    <n v="4683"/>
    <x v="7"/>
    <n v="53.18"/>
    <n v="16.66"/>
    <n v="36.519999999999996"/>
    <n v="35.94"/>
    <d v="2024-07-17T00:00:00"/>
    <n v="0.57999999999999829"/>
    <n v="1"/>
    <s v="OK"/>
    <s v="SRIKANT"/>
    <x v="15"/>
    <m/>
  </r>
  <r>
    <n v="118"/>
    <s v="45490OD04T11451"/>
    <x v="100"/>
    <x v="1287"/>
    <n v="312215"/>
    <n v="4702"/>
    <x v="6"/>
    <n v="54.14"/>
    <n v="16.82"/>
    <n v="37.32"/>
    <n v="36.22"/>
    <d v="2024-07-18T00:00:00"/>
    <n v="1.1000000000000014"/>
    <n v="1"/>
    <s v="OK"/>
    <s v="SRIKANT"/>
    <x v="9"/>
    <n v="100"/>
  </r>
  <r>
    <n v="119"/>
    <s v="45490OD34S11451"/>
    <x v="100"/>
    <x v="1288"/>
    <n v="312215"/>
    <n v="4708"/>
    <x v="5"/>
    <n v="49.72"/>
    <n v="16.7"/>
    <n v="33.019999999999996"/>
    <n v="32.54"/>
    <d v="2024-07-17T00:00:00"/>
    <n v="0.47999999999999687"/>
    <n v="1"/>
    <s v="OK"/>
    <s v="SRIKANT"/>
    <x v="4"/>
    <n v="100"/>
  </r>
  <r>
    <n v="120"/>
    <s v="45490OD34R13451"/>
    <x v="100"/>
    <x v="1289"/>
    <n v="312215"/>
    <n v="4722"/>
    <x v="8"/>
    <n v="53.76"/>
    <n v="16.899999999999999"/>
    <n v="36.86"/>
    <n v="35.46"/>
    <d v="2024-07-17T00:00:00"/>
    <n v="1.3999999999999986"/>
    <n v="1"/>
    <s v="OK"/>
    <s v="SRIKANT"/>
    <x v="11"/>
    <m/>
  </r>
  <r>
    <n v="121"/>
    <s v="45490OD34R11452"/>
    <x v="100"/>
    <x v="1290"/>
    <n v="312215"/>
    <n v="4732"/>
    <x v="7"/>
    <n v="54.28"/>
    <n v="16.66"/>
    <n v="37.620000000000005"/>
    <n v="36.159999999999997"/>
    <d v="2024-07-17T00:00:00"/>
    <n v="1.460000000000008"/>
    <n v="2"/>
    <s v="OK"/>
    <s v="SRIKANT"/>
    <x v="15"/>
    <m/>
  </r>
  <r>
    <n v="122"/>
    <s v="45490OD04V13451"/>
    <x v="100"/>
    <x v="1291"/>
    <n v="312215"/>
    <n v="4731"/>
    <x v="2"/>
    <n v="54.42"/>
    <n v="16.920000000000002"/>
    <n v="37.5"/>
    <n v="36.6"/>
    <d v="2024-07-17T00:00:00"/>
    <n v="0.89999999999999858"/>
    <n v="1"/>
    <s v="OK"/>
    <s v="SRIKANT"/>
    <x v="2"/>
    <m/>
  </r>
  <r>
    <n v="123"/>
    <s v="45490OD34T11452"/>
    <x v="100"/>
    <x v="1292"/>
    <n v="312215"/>
    <n v="4781"/>
    <x v="0"/>
    <n v="56.02"/>
    <n v="16.84"/>
    <n v="39.180000000000007"/>
    <n v="37.9"/>
    <d v="2024-07-18T00:00:00"/>
    <n v="1.2800000000000082"/>
    <n v="2"/>
    <s v="OK"/>
    <s v="SRIKANT"/>
    <x v="0"/>
    <m/>
  </r>
  <r>
    <n v="124"/>
    <s v="45491OD34R11451"/>
    <x v="101"/>
    <x v="1293"/>
    <n v="312215"/>
    <n v="4797"/>
    <x v="7"/>
    <n v="55.54"/>
    <n v="16.64"/>
    <n v="38.9"/>
    <n v="38.119999999999997"/>
    <d v="2024-07-18T00:00:00"/>
    <n v="0.78000000000000114"/>
    <n v="1"/>
    <s v="OK"/>
    <s v="SRIKANT"/>
    <x v="15"/>
    <m/>
  </r>
  <r>
    <n v="125"/>
    <s v="45491OD04V13451"/>
    <x v="101"/>
    <x v="1294"/>
    <n v="312215"/>
    <n v="4798"/>
    <x v="2"/>
    <n v="56.6"/>
    <n v="16.86"/>
    <n v="39.74"/>
    <n v="39.18"/>
    <d v="2024-07-18T00:00:00"/>
    <n v="0.56000000000000227"/>
    <n v="1"/>
    <s v="OK"/>
    <s v="SRIKANT"/>
    <x v="2"/>
    <m/>
  </r>
  <r>
    <n v="126"/>
    <s v="45491OD34T11451"/>
    <x v="101"/>
    <x v="1295"/>
    <n v="312215"/>
    <n v="4799"/>
    <x v="0"/>
    <n v="56.92"/>
    <n v="16.8"/>
    <n v="40.120000000000005"/>
    <n v="38.58"/>
    <d v="2024-07-18T00:00:00"/>
    <n v="1.5400000000000063"/>
    <n v="1"/>
    <s v="OK"/>
    <s v="SRIKANT"/>
    <x v="0"/>
    <m/>
  </r>
  <r>
    <n v="127"/>
    <s v="45491OD34S11451"/>
    <x v="101"/>
    <x v="1296"/>
    <n v="312215"/>
    <n v="4817"/>
    <x v="5"/>
    <n v="52.56"/>
    <n v="16.760000000000002"/>
    <n v="35.799999999999997"/>
    <n v="35.72"/>
    <d v="2024-07-18T00:00:00"/>
    <n v="7.9999999999998295E-2"/>
    <n v="1"/>
    <s v="OK"/>
    <s v="SRIKANT"/>
    <x v="4"/>
    <m/>
  </r>
  <r>
    <n v="128"/>
    <s v="45491OD04T11451"/>
    <x v="101"/>
    <x v="1297"/>
    <n v="312215"/>
    <n v="4850"/>
    <x v="6"/>
    <n v="53.02"/>
    <n v="16.899999999999999"/>
    <n v="36.120000000000005"/>
    <n v="35.520000000000003"/>
    <d v="2024-07-18T00:00:00"/>
    <n v="0.60000000000000142"/>
    <n v="1"/>
    <s v="OK"/>
    <s v="SRIKANT"/>
    <x v="9"/>
    <m/>
  </r>
  <r>
    <n v="129"/>
    <s v="45491OD04V13452"/>
    <x v="101"/>
    <x v="1298"/>
    <n v="312215"/>
    <n v="4866"/>
    <x v="2"/>
    <n v="56.94"/>
    <n v="16.84"/>
    <n v="40.099999999999994"/>
    <n v="39.64"/>
    <d v="2024-07-18T00:00:00"/>
    <n v="0.45999999999999375"/>
    <n v="2"/>
    <s v="OK"/>
    <s v="SRIKANT"/>
    <x v="2"/>
    <m/>
  </r>
  <r>
    <n v="130"/>
    <s v="45491OD34R11452"/>
    <x v="101"/>
    <x v="1299"/>
    <n v="312215"/>
    <n v="4865"/>
    <x v="7"/>
    <n v="55.74"/>
    <n v="16.62"/>
    <n v="39.120000000000005"/>
    <n v="38.72"/>
    <d v="2024-07-18T00:00:00"/>
    <n v="0.40000000000000568"/>
    <n v="2"/>
    <s v="OK"/>
    <s v="SRIKANT"/>
    <x v="15"/>
    <n v="100"/>
  </r>
  <r>
    <n v="131"/>
    <s v="45491OD34T11452"/>
    <x v="101"/>
    <x v="1300"/>
    <n v="312215"/>
    <n v="4936"/>
    <x v="0"/>
    <n v="54.86"/>
    <n v="16.739999999999998"/>
    <n v="38.120000000000005"/>
    <n v="37.619999999999997"/>
    <d v="2024-07-19T00:00:00"/>
    <n v="0.50000000000000711"/>
    <n v="2"/>
    <s v="OK"/>
    <s v="SRIKANT"/>
    <x v="0"/>
    <m/>
  </r>
  <r>
    <n v="132"/>
    <s v="45491OD34S11452"/>
    <x v="101"/>
    <x v="1301"/>
    <n v="312215"/>
    <n v="4942"/>
    <x v="5"/>
    <n v="52.04"/>
    <n v="16.739999999999998"/>
    <n v="35.299999999999997"/>
    <n v="34.94"/>
    <d v="2024-07-19T00:00:00"/>
    <n v="0.35999999999999943"/>
    <n v="2"/>
    <s v="OK"/>
    <s v="SRIKANT"/>
    <x v="4"/>
    <m/>
  </r>
  <r>
    <n v="133"/>
    <s v="45492OD34R11451"/>
    <x v="102"/>
    <x v="1302"/>
    <n v="312215"/>
    <n v="4959"/>
    <x v="7"/>
    <n v="52.66"/>
    <n v="16.760000000000002"/>
    <n v="35.899999999999991"/>
    <n v="35.72"/>
    <d v="2024-07-19T00:00:00"/>
    <n v="0.17999999999999261"/>
    <n v="1"/>
    <s v="OK"/>
    <s v="SRIKANT"/>
    <x v="15"/>
    <m/>
  </r>
  <r>
    <n v="134"/>
    <s v="45492OD04V13451"/>
    <x v="102"/>
    <x v="1303"/>
    <n v="312215"/>
    <n v="4960"/>
    <x v="2"/>
    <n v="53.44"/>
    <n v="16.86"/>
    <n v="36.58"/>
    <n v="36.5"/>
    <d v="2024-07-19T00:00:00"/>
    <n v="7.9999999999998295E-2"/>
    <n v="1"/>
    <s v="OK"/>
    <s v="SRIKANT"/>
    <x v="2"/>
    <m/>
  </r>
  <r>
    <n v="135"/>
    <s v="45492OD34S11451"/>
    <x v="102"/>
    <x v="1304"/>
    <n v="312215"/>
    <n v="4964"/>
    <x v="5"/>
    <n v="52.5"/>
    <n v="16.760000000000002"/>
    <n v="35.739999999999995"/>
    <n v="35.58"/>
    <d v="2024-07-19T00:00:00"/>
    <n v="0.15999999999999659"/>
    <n v="1"/>
    <s v="OK"/>
    <s v="SRIKANT"/>
    <x v="4"/>
    <m/>
  </r>
  <r>
    <n v="136"/>
    <s v="45492OD34T11451"/>
    <x v="102"/>
    <x v="1305"/>
    <n v="312215"/>
    <n v="4966"/>
    <x v="0"/>
    <n v="52.9"/>
    <n v="16.78"/>
    <n v="36.119999999999997"/>
    <n v="35.94"/>
    <d v="2024-07-19T00:00:00"/>
    <n v="0.17999999999999972"/>
    <n v="1"/>
    <s v="OK"/>
    <s v="SRIKANT"/>
    <x v="0"/>
    <n v="100"/>
  </r>
  <r>
    <n v="137"/>
    <s v="45492OD34R13451"/>
    <x v="102"/>
    <x v="1306"/>
    <n v="312215"/>
    <n v="4987"/>
    <x v="8"/>
    <n v="54"/>
    <n v="16.96"/>
    <n v="37.04"/>
    <n v="36.64"/>
    <d v="2024-07-19T00:00:00"/>
    <n v="0.39999999999999858"/>
    <n v="1"/>
    <s v="OK"/>
    <s v="SRIKANT"/>
    <x v="9"/>
    <n v="100"/>
  </r>
  <r>
    <n v="138"/>
    <s v="45492OD04T11451"/>
    <x v="102"/>
    <x v="1307"/>
    <n v="312215"/>
    <n v="5033"/>
    <x v="6"/>
    <n v="52.52"/>
    <n v="16.920000000000002"/>
    <n v="35.6"/>
    <n v="35.28"/>
    <d v="2024-07-19T00:00:00"/>
    <n v="0.32000000000000028"/>
    <n v="1"/>
    <s v="OK"/>
    <s v="SRIKANT"/>
    <x v="23"/>
    <m/>
  </r>
  <r>
    <n v="139"/>
    <s v="45492OD04V13452"/>
    <x v="102"/>
    <x v="1308"/>
    <n v="312215"/>
    <n v="5037"/>
    <x v="2"/>
    <n v="54.2"/>
    <n v="16.84"/>
    <n v="37.36"/>
    <n v="37.119999999999997"/>
    <d v="2024-07-19T00:00:00"/>
    <n v="0.24000000000000199"/>
    <n v="2"/>
    <s v="OK"/>
    <s v="SRIKANT"/>
    <x v="2"/>
    <m/>
  </r>
  <r>
    <n v="140"/>
    <s v="45492OD34S11452"/>
    <x v="102"/>
    <x v="1309"/>
    <n v="312215"/>
    <n v="5039"/>
    <x v="5"/>
    <n v="52.76"/>
    <n v="16.82"/>
    <n v="35.94"/>
    <n v="35.76"/>
    <d v="2024-07-19T00:00:00"/>
    <n v="0.17999999999999972"/>
    <n v="2"/>
    <s v="OK"/>
    <s v="SRIKANT"/>
    <x v="4"/>
    <m/>
  </r>
  <r>
    <n v="141"/>
    <s v="45492OD34R13452"/>
    <x v="102"/>
    <x v="1310"/>
    <n v="312215"/>
    <n v="5077"/>
    <x v="8"/>
    <n v="53.26"/>
    <n v="17"/>
    <n v="36.26"/>
    <n v="35.840000000000003"/>
    <d v="2024-07-19T00:00:00"/>
    <n v="0.4199999999999946"/>
    <n v="2"/>
    <s v="OK"/>
    <s v="SRIKANT"/>
    <x v="9"/>
    <m/>
  </r>
  <r>
    <n v="142"/>
    <s v="45492OD34T11452"/>
    <x v="102"/>
    <x v="1311"/>
    <n v="312215"/>
    <n v="5076"/>
    <x v="0"/>
    <n v="54.66"/>
    <n v="16.86"/>
    <n v="37.799999999999997"/>
    <n v="37.299999999999997"/>
    <d v="2024-07-19T00:00:00"/>
    <n v="0.5"/>
    <n v="2"/>
    <s v="OK"/>
    <s v="SRIKANT"/>
    <x v="0"/>
    <m/>
  </r>
  <r>
    <n v="143"/>
    <s v="45493OD04V13451"/>
    <x v="103"/>
    <x v="1312"/>
    <n v="312215"/>
    <n v="5100"/>
    <x v="2"/>
    <n v="55.1"/>
    <n v="16.86"/>
    <n v="38.24"/>
    <n v="37.1"/>
    <d v="2024-07-20T00:00:00"/>
    <n v="1.1400000000000006"/>
    <n v="1"/>
    <s v="OK"/>
    <s v="SRIKANT"/>
    <x v="2"/>
    <m/>
  </r>
  <r>
    <n v="144"/>
    <s v="45493OD04T11451"/>
    <x v="103"/>
    <x v="1313"/>
    <n v="312215"/>
    <n v="5102"/>
    <x v="6"/>
    <n v="55.56"/>
    <n v="16.96"/>
    <n v="38.6"/>
    <n v="37.619999999999997"/>
    <d v="2024-07-20T00:00:00"/>
    <n v="0.98000000000000398"/>
    <n v="1"/>
    <s v="OK"/>
    <s v="SRIKANT"/>
    <x v="23"/>
    <m/>
  </r>
  <r>
    <n v="145"/>
    <s v="45493OD34R13451"/>
    <x v="103"/>
    <x v="1314"/>
    <n v="312215"/>
    <n v="5103"/>
    <x v="8"/>
    <n v="56.16"/>
    <n v="17"/>
    <n v="39.159999999999997"/>
    <n v="38.28"/>
    <d v="2024-07-20T00:00:00"/>
    <n v="0.87999999999999545"/>
    <n v="1"/>
    <s v="OK"/>
    <s v="SRIKANT"/>
    <x v="9"/>
    <m/>
  </r>
  <r>
    <n v="146"/>
    <s v="45493OD34S11451"/>
    <x v="103"/>
    <x v="1315"/>
    <n v="312215"/>
    <n v="5105"/>
    <x v="5"/>
    <n v="55.94"/>
    <n v="16.760000000000002"/>
    <n v="39.179999999999993"/>
    <n v="37.840000000000003"/>
    <d v="2024-07-20T00:00:00"/>
    <n v="1.3399999999999892"/>
    <n v="1"/>
    <s v="OK"/>
    <s v="SRIKANT"/>
    <x v="4"/>
    <n v="100"/>
  </r>
  <r>
    <n v="147"/>
    <s v="45493OD34T11451"/>
    <x v="103"/>
    <x v="1316"/>
    <n v="312215"/>
    <n v="5106"/>
    <x v="0"/>
    <n v="55.46"/>
    <n v="16.88"/>
    <n v="38.58"/>
    <n v="37.979999999999997"/>
    <d v="2024-07-20T00:00:00"/>
    <n v="0.60000000000000142"/>
    <n v="1"/>
    <s v="OK"/>
    <s v="SRIKANT"/>
    <x v="0"/>
    <m/>
  </r>
  <r>
    <n v="148"/>
    <s v="45494OD04V13451"/>
    <x v="104"/>
    <x v="1317"/>
    <n v="312215"/>
    <n v="5284"/>
    <x v="2"/>
    <n v="57.5"/>
    <n v="16.82"/>
    <n v="40.68"/>
    <n v="39.44"/>
    <d v="2024-07-21T00:00:00"/>
    <n v="1.240000000000002"/>
    <n v="1"/>
    <s v="OK"/>
    <s v="SRIKANT"/>
    <x v="2"/>
    <m/>
  </r>
  <r>
    <n v="149"/>
    <s v="45494OD34R11451"/>
    <x v="104"/>
    <x v="1318"/>
    <n v="312215"/>
    <n v="5286"/>
    <x v="7"/>
    <n v="54.04"/>
    <n v="16.66"/>
    <n v="37.379999999999995"/>
    <n v="36"/>
    <d v="2024-07-21T00:00:00"/>
    <n v="1.3799999999999955"/>
    <n v="1"/>
    <s v="OK"/>
    <s v="SRIKANT"/>
    <x v="15"/>
    <m/>
  </r>
  <r>
    <n v="150"/>
    <s v="45494OD34S11451"/>
    <x v="104"/>
    <x v="1319"/>
    <n v="312215"/>
    <n v="5287"/>
    <x v="5"/>
    <n v="52.28"/>
    <n v="16.68"/>
    <n v="35.6"/>
    <n v="34.36"/>
    <d v="2024-07-21T00:00:00"/>
    <n v="1.240000000000002"/>
    <n v="1"/>
    <s v="OK"/>
    <s v="SRIKANT"/>
    <x v="4"/>
    <m/>
  </r>
  <r>
    <n v="151"/>
    <s v="45494OD04T11451"/>
    <x v="104"/>
    <x v="1320"/>
    <n v="312215"/>
    <n v="5335"/>
    <x v="6"/>
    <n v="54.2"/>
    <n v="16.86"/>
    <n v="37.340000000000003"/>
    <n v="36.36"/>
    <d v="2024-07-21T00:00:00"/>
    <n v="0.98000000000000398"/>
    <n v="1"/>
    <s v="OK"/>
    <s v="SRIKANT"/>
    <x v="23"/>
    <n v="80"/>
  </r>
  <r>
    <n v="152"/>
    <s v="45494OD34R13451"/>
    <x v="104"/>
    <x v="1321"/>
    <n v="312215"/>
    <n v="5337"/>
    <x v="8"/>
    <n v="52.38"/>
    <n v="17.02"/>
    <n v="35.36"/>
    <n v="35.020000000000003"/>
    <d v="2024-07-21T00:00:00"/>
    <n v="0.33999999999999631"/>
    <n v="1"/>
    <s v="OK"/>
    <s v="SRIKANT"/>
    <x v="9"/>
    <m/>
  </r>
  <r>
    <n v="153"/>
    <s v="45494OD34T11451"/>
    <x v="104"/>
    <x v="1322"/>
    <n v="312215"/>
    <n v="5311"/>
    <x v="0"/>
    <n v="52.42"/>
    <n v="16.920000000000002"/>
    <n v="35.5"/>
    <n v="35.26"/>
    <d v="2024-07-21T00:00:00"/>
    <n v="0.24000000000000199"/>
    <n v="1"/>
    <s v="OK"/>
    <s v="SRIKANT"/>
    <x v="0"/>
    <m/>
  </r>
  <r>
    <n v="154"/>
    <s v="45494OD04V13452"/>
    <x v="104"/>
    <x v="1323"/>
    <n v="312215"/>
    <n v="5378"/>
    <x v="2"/>
    <n v="55.34"/>
    <n v="16.920000000000002"/>
    <n v="38.42"/>
    <n v="38.06"/>
    <d v="2024-07-21T00:00:00"/>
    <n v="0.35999999999999943"/>
    <n v="2"/>
    <s v="OK"/>
    <s v="SRIKANT"/>
    <x v="2"/>
    <m/>
  </r>
  <r>
    <n v="155"/>
    <s v="45494OD34R11452"/>
    <x v="104"/>
    <x v="1324"/>
    <n v="312215"/>
    <n v="5380"/>
    <x v="7"/>
    <n v="53.42"/>
    <n v="16.82"/>
    <n v="36.6"/>
    <n v="36.14"/>
    <d v="2024-07-22T00:00:00"/>
    <n v="0.46000000000000085"/>
    <n v="2"/>
    <s v="OK"/>
    <s v="SRIKANT"/>
    <x v="15"/>
    <n v="225"/>
  </r>
  <r>
    <n v="156"/>
    <s v="45495OD34S11451"/>
    <x v="105"/>
    <x v="1325"/>
    <n v="312215"/>
    <n v="5396"/>
    <x v="5"/>
    <n v="55.76"/>
    <n v="16.899999999999999"/>
    <n v="38.86"/>
    <n v="38.119999999999997"/>
    <d v="2024-07-22T00:00:00"/>
    <n v="0.74000000000000199"/>
    <n v="1"/>
    <s v="OK"/>
    <s v="SRIKANT"/>
    <x v="4"/>
    <m/>
  </r>
  <r>
    <n v="157"/>
    <s v="45495OD04T11451"/>
    <x v="105"/>
    <x v="1326"/>
    <n v="312215"/>
    <n v="5540"/>
    <x v="6"/>
    <n v="54"/>
    <n v="17.02"/>
    <n v="36.980000000000004"/>
    <n v="36.56"/>
    <d v="2024-07-22T00:00:00"/>
    <n v="0.42000000000000171"/>
    <n v="1"/>
    <s v="OK"/>
    <s v="SRIKANT"/>
    <x v="23"/>
    <m/>
  </r>
  <r>
    <n v="158"/>
    <s v="45495OD34T11451"/>
    <x v="105"/>
    <x v="1327"/>
    <n v="312215"/>
    <n v="5460"/>
    <x v="0"/>
    <n v="53.84"/>
    <n v="16.86"/>
    <n v="36.980000000000004"/>
    <n v="36.94"/>
    <d v="2024-07-22T00:00:00"/>
    <n v="4.0000000000006253E-2"/>
    <n v="1"/>
    <s v="OK"/>
    <s v="SRIKANT"/>
    <x v="0"/>
    <n v="100"/>
  </r>
  <r>
    <n v="159"/>
    <s v="45495OD34R13451"/>
    <x v="105"/>
    <x v="1328"/>
    <n v="312215"/>
    <n v="5482"/>
    <x v="8"/>
    <n v="52.56"/>
    <n v="16.899999999999999"/>
    <n v="35.660000000000004"/>
    <n v="35.46"/>
    <d v="2024-07-22T00:00:00"/>
    <n v="0.20000000000000284"/>
    <n v="1"/>
    <s v="OK"/>
    <s v="SRIKANT"/>
    <x v="9"/>
    <m/>
  </r>
  <r>
    <n v="160"/>
    <s v="45495OD04V13451"/>
    <x v="105"/>
    <x v="1329"/>
    <n v="312215"/>
    <n v="5503"/>
    <x v="2"/>
    <n v="55.94"/>
    <n v="16.7"/>
    <n v="39.239999999999995"/>
    <n v="38.619999999999997"/>
    <d v="2024-07-22T00:00:00"/>
    <n v="0.61999999999999744"/>
    <n v="1"/>
    <s v="OK"/>
    <s v="SRIKANT"/>
    <x v="2"/>
    <n v="20"/>
  </r>
  <r>
    <n v="161"/>
    <s v="45495OD34R11451"/>
    <x v="105"/>
    <x v="1330"/>
    <n v="312215"/>
    <n v="5508"/>
    <x v="7"/>
    <n v="57.64"/>
    <n v="16.7"/>
    <n v="40.94"/>
    <n v="40.64"/>
    <d v="2024-07-22T00:00:00"/>
    <n v="0.29999999999999716"/>
    <n v="1"/>
    <s v="OK"/>
    <s v="SRIKANT"/>
    <x v="15"/>
    <m/>
  </r>
  <r>
    <n v="162"/>
    <s v="45495OD34S11452"/>
    <x v="105"/>
    <x v="1331"/>
    <n v="312215"/>
    <n v="5507"/>
    <x v="5"/>
    <n v="52.24"/>
    <n v="16.559999999999999"/>
    <n v="35.680000000000007"/>
    <n v="35.200000000000003"/>
    <d v="2024-07-22T00:00:00"/>
    <n v="0.48000000000000398"/>
    <n v="2"/>
    <s v="OK"/>
    <s v="SRIKANT"/>
    <x v="4"/>
    <m/>
  </r>
  <r>
    <n v="163"/>
    <s v="45496OD34R11451"/>
    <x v="106"/>
    <x v="1332"/>
    <n v="312215"/>
    <n v="5640"/>
    <x v="7"/>
    <n v="50.1"/>
    <n v="16.72"/>
    <n v="33.380000000000003"/>
    <n v="33.28"/>
    <d v="2024-07-23T00:00:00"/>
    <n v="0.10000000000000142"/>
    <n v="1"/>
    <s v="OK"/>
    <s v="SRIKANT"/>
    <x v="15"/>
    <m/>
  </r>
  <r>
    <n v="164"/>
    <s v="45496OD04V13451"/>
    <x v="106"/>
    <x v="1333"/>
    <n v="312215"/>
    <n v="5649"/>
    <x v="2"/>
    <n v="51.86"/>
    <n v="16.739999999999998"/>
    <n v="35.120000000000005"/>
    <n v="35.020000000000003"/>
    <d v="2024-07-23T00:00:00"/>
    <n v="0.10000000000000142"/>
    <n v="1"/>
    <s v="OK"/>
    <s v="SRIKANT"/>
    <x v="2"/>
    <n v="225"/>
  </r>
  <r>
    <n v="165"/>
    <s v="45496OD34R13451"/>
    <x v="106"/>
    <x v="1334"/>
    <n v="312215"/>
    <n v="5646"/>
    <x v="8"/>
    <n v="54.58"/>
    <n v="16.96"/>
    <n v="37.619999999999997"/>
    <n v="37.56"/>
    <d v="2024-07-23T00:00:00"/>
    <n v="5.9999999999995168E-2"/>
    <n v="1"/>
    <s v="OK"/>
    <s v="SRIKANT"/>
    <x v="18"/>
    <n v="225"/>
  </r>
  <r>
    <n v="166"/>
    <s v="45496OD34S11451"/>
    <x v="106"/>
    <x v="1335"/>
    <n v="312215"/>
    <n v="5648"/>
    <x v="5"/>
    <n v="51.4"/>
    <n v="16.82"/>
    <n v="34.58"/>
    <n v="34.520000000000003"/>
    <d v="2024-07-23T00:00:00"/>
    <n v="5.9999999999995168E-2"/>
    <n v="1"/>
    <s v="OK"/>
    <s v="SRIKANT"/>
    <x v="4"/>
    <n v="225"/>
  </r>
  <r>
    <n v="167"/>
    <s v="45496OD34T11451"/>
    <x v="106"/>
    <x v="1336"/>
    <n v="312215"/>
    <n v="5677"/>
    <x v="0"/>
    <n v="52.74"/>
    <n v="16.739999999999998"/>
    <n v="36"/>
    <n v="35.36"/>
    <d v="2024-07-24T00:00:00"/>
    <n v="0.64000000000000057"/>
    <n v="1"/>
    <s v="OK"/>
    <s v="SRIKANT"/>
    <x v="0"/>
    <m/>
  </r>
  <r>
    <n v="168"/>
    <s v="45497OD34S11451"/>
    <x v="107"/>
    <x v="1337"/>
    <n v="312215"/>
    <n v="5773"/>
    <x v="5"/>
    <n v="54.26"/>
    <n v="16.739999999999998"/>
    <n v="37.519999999999996"/>
    <n v="37.200000000000003"/>
    <d v="2024-07-24T00:00:00"/>
    <n v="0.31999999999999318"/>
    <n v="1"/>
    <s v="OK"/>
    <s v="SRIKANT"/>
    <x v="4"/>
    <m/>
  </r>
  <r>
    <n v="169"/>
    <s v="45497OD34R11451"/>
    <x v="107"/>
    <x v="1338"/>
    <n v="312215"/>
    <n v="5780"/>
    <x v="7"/>
    <n v="54.42"/>
    <n v="16.68"/>
    <n v="37.74"/>
    <n v="37.340000000000003"/>
    <d v="2024-07-24T00:00:00"/>
    <n v="0.39999999999999858"/>
    <n v="1"/>
    <s v="OK"/>
    <s v="SRIKANT"/>
    <x v="15"/>
    <m/>
  </r>
  <r>
    <n v="170"/>
    <s v="45497OD34R13451"/>
    <x v="107"/>
    <x v="1339"/>
    <n v="312215"/>
    <n v="5808"/>
    <x v="8"/>
    <n v="52.02"/>
    <n v="16.88"/>
    <n v="35.14"/>
    <n v="35.08"/>
    <d v="2024-07-24T00:00:00"/>
    <n v="6.0000000000002274E-2"/>
    <n v="1"/>
    <s v="OK"/>
    <s v="SRIKANT"/>
    <x v="9"/>
    <m/>
  </r>
  <r>
    <n v="171"/>
    <s v="45497OD04V13451"/>
    <x v="107"/>
    <x v="1340"/>
    <n v="312215"/>
    <n v="5809"/>
    <x v="2"/>
    <n v="56.8"/>
    <n v="16.940000000000001"/>
    <n v="39.86"/>
    <n v="39.44"/>
    <d v="2024-07-24T00:00:00"/>
    <n v="0.42000000000000171"/>
    <n v="1"/>
    <s v="OK"/>
    <s v="SRIKANT"/>
    <x v="2"/>
    <m/>
  </r>
  <r>
    <n v="172"/>
    <s v="45498OD34S11451"/>
    <x v="108"/>
    <x v="1341"/>
    <n v="312215"/>
    <n v="5872"/>
    <x v="5"/>
    <n v="56.18"/>
    <n v="16.78"/>
    <n v="39.4"/>
    <n v="38.92"/>
    <d v="2024-07-25T00:00:00"/>
    <n v="0.47999999999999687"/>
    <n v="1"/>
    <s v="OK"/>
    <s v="SRIKANT"/>
    <x v="4"/>
    <m/>
  </r>
  <r>
    <n v="173"/>
    <s v="45498OD34R11451"/>
    <x v="108"/>
    <x v="1342"/>
    <n v="312215"/>
    <n v="5882"/>
    <x v="7"/>
    <n v="56.4"/>
    <n v="16.739999999999998"/>
    <n v="39.659999999999997"/>
    <n v="39.36"/>
    <d v="2024-07-25T00:00:00"/>
    <n v="0.29999999999999716"/>
    <n v="1"/>
    <s v="OK"/>
    <s v="SRIKANT"/>
    <x v="15"/>
    <m/>
  </r>
  <r>
    <n v="174"/>
    <s v="45498OD34T11451"/>
    <x v="108"/>
    <x v="1343"/>
    <n v="312215"/>
    <n v="5885"/>
    <x v="0"/>
    <n v="55.84"/>
    <n v="16.760000000000002"/>
    <n v="39.08"/>
    <n v="38.58"/>
    <d v="2024-07-25T00:00:00"/>
    <n v="0.5"/>
    <n v="1"/>
    <s v="OK"/>
    <s v="SRIKANT"/>
    <x v="13"/>
    <n v="225"/>
  </r>
  <r>
    <n v="175"/>
    <s v="45498OD04V13451"/>
    <x v="108"/>
    <x v="1344"/>
    <n v="312215"/>
    <n v="5951"/>
    <x v="2"/>
    <n v="55.76"/>
    <n v="16.96"/>
    <n v="38.799999999999997"/>
    <n v="38.56"/>
    <d v="2024-07-25T00:00:00"/>
    <n v="0.23999999999999488"/>
    <n v="1"/>
    <s v="OK"/>
    <s v="SRIKANT"/>
    <x v="2"/>
    <m/>
  </r>
  <r>
    <n v="176"/>
    <s v="45498OD34R13451"/>
    <x v="108"/>
    <x v="1345"/>
    <n v="312215"/>
    <n v="5955"/>
    <x v="8"/>
    <n v="56.14"/>
    <n v="17.04"/>
    <n v="39.1"/>
    <n v="39"/>
    <d v="2024-07-25T00:00:00"/>
    <n v="0.10000000000000142"/>
    <n v="1"/>
    <s v="OK"/>
    <s v="SRIKANT"/>
    <x v="9"/>
    <m/>
  </r>
  <r>
    <n v="177"/>
    <s v="45498OD34S11452"/>
    <x v="108"/>
    <x v="1346"/>
    <n v="312215"/>
    <n v="5989"/>
    <x v="5"/>
    <n v="57.52"/>
    <n v="16.8"/>
    <n v="40.72"/>
    <n v="40.68"/>
    <d v="2024-07-25T00:00:00"/>
    <n v="3.9999999999999147E-2"/>
    <n v="2"/>
    <s v="OK"/>
    <s v="SRIKANT"/>
    <x v="4"/>
    <m/>
  </r>
  <r>
    <n v="178"/>
    <s v="45498OD34R11452"/>
    <x v="108"/>
    <x v="1347"/>
    <n v="312215"/>
    <n v="5993"/>
    <x v="7"/>
    <n v="55.76"/>
    <n v="16.66"/>
    <n v="39.099999999999994"/>
    <n v="39"/>
    <d v="2024-07-25T00:00:00"/>
    <n v="9.9999999999994316E-2"/>
    <n v="2"/>
    <s v="OK"/>
    <s v="SRIKANT"/>
    <x v="15"/>
    <m/>
  </r>
  <r>
    <n v="179"/>
    <s v="45498OD34T11452"/>
    <x v="108"/>
    <x v="1348"/>
    <n v="312215"/>
    <n v="5997"/>
    <x v="0"/>
    <n v="55.28"/>
    <n v="16.899999999999999"/>
    <n v="38.380000000000003"/>
    <n v="38.159999999999997"/>
    <d v="2024-07-25T00:00:00"/>
    <n v="0.22000000000000597"/>
    <n v="2"/>
    <s v="OK"/>
    <s v="SRIKANT"/>
    <x v="13"/>
    <m/>
  </r>
  <r>
    <n v="180"/>
    <s v="45499OD04V13451"/>
    <x v="109"/>
    <x v="1349"/>
    <n v="312215"/>
    <n v="6061"/>
    <x v="2"/>
    <n v="55.12"/>
    <n v="16.86"/>
    <n v="38.26"/>
    <n v="38.14"/>
    <d v="2024-07-26T00:00:00"/>
    <n v="0.11999999999999744"/>
    <n v="1"/>
    <s v="OK"/>
    <s v="SRIKANT"/>
    <x v="2"/>
    <m/>
  </r>
  <r>
    <n v="181"/>
    <s v="45499OD34T11451"/>
    <x v="109"/>
    <x v="1350"/>
    <n v="312215"/>
    <n v="6082"/>
    <x v="0"/>
    <n v="54.2"/>
    <n v="16.940000000000001"/>
    <n v="37.260000000000005"/>
    <n v="37.18"/>
    <d v="2024-07-26T00:00:00"/>
    <n v="8.00000000000054E-2"/>
    <n v="1"/>
    <s v="OK"/>
    <s v="SRIKANT"/>
    <x v="13"/>
    <m/>
  </r>
  <r>
    <n v="182"/>
    <s v="45499OD34R11451"/>
    <x v="109"/>
    <x v="1351"/>
    <n v="312215"/>
    <n v="6091"/>
    <x v="7"/>
    <n v="54.18"/>
    <n v="16.66"/>
    <n v="37.519999999999996"/>
    <n v="37.06"/>
    <d v="2024-07-26T00:00:00"/>
    <n v="0.45999999999999375"/>
    <n v="1"/>
    <s v="OK"/>
    <s v="SRIKANT"/>
    <x v="15"/>
    <m/>
  </r>
  <r>
    <n v="183"/>
    <s v="45499OD34R13451"/>
    <x v="109"/>
    <x v="1352"/>
    <n v="312215"/>
    <n v="6108"/>
    <x v="8"/>
    <n v="54.76"/>
    <n v="17.04"/>
    <n v="37.72"/>
    <n v="37"/>
    <d v="2024-07-26T00:00:00"/>
    <n v="0.71999999999999886"/>
    <n v="1"/>
    <s v="OK"/>
    <s v="SRIKANT"/>
    <x v="9"/>
    <m/>
  </r>
  <r>
    <n v="184"/>
    <s v="45499OD34S11451"/>
    <x v="109"/>
    <x v="1353"/>
    <n v="312215"/>
    <n v="6160"/>
    <x v="5"/>
    <n v="53.7"/>
    <n v="16.88"/>
    <n v="36.820000000000007"/>
    <n v="36.82"/>
    <d v="2024-07-27T00:00:00"/>
    <n v="0"/>
    <n v="1"/>
    <s v="OK"/>
    <s v="SRIKANT"/>
    <x v="4"/>
    <m/>
  </r>
  <r>
    <n v="185"/>
    <s v="45500OD34S11451"/>
    <x v="110"/>
    <x v="1354"/>
    <n v="312215"/>
    <n v="6218"/>
    <x v="5"/>
    <n v="53.82"/>
    <n v="16.739999999999998"/>
    <n v="37.08"/>
    <n v="37.08"/>
    <d v="2024-07-27T00:00:00"/>
    <n v="0"/>
    <n v="1"/>
    <s v="OK"/>
    <s v="SRIKANT"/>
    <x v="4"/>
    <m/>
  </r>
  <r>
    <n v="186"/>
    <s v="45500OD34R11451"/>
    <x v="110"/>
    <x v="1355"/>
    <n v="312215"/>
    <n v="6256"/>
    <x v="7"/>
    <n v="51.8"/>
    <n v="16.68"/>
    <n v="35.119999999999997"/>
    <n v="35.119999999999997"/>
    <d v="2024-07-27T00:00:00"/>
    <n v="0"/>
    <n v="1"/>
    <s v="OK"/>
    <s v="SRIKANT"/>
    <x v="15"/>
    <m/>
  </r>
  <r>
    <n v="187"/>
    <s v="45500OD34T11451"/>
    <x v="110"/>
    <x v="1356"/>
    <n v="312215"/>
    <n v="6259"/>
    <x v="0"/>
    <n v="52.3"/>
    <n v="16.84"/>
    <n v="35.459999999999994"/>
    <n v="35.46"/>
    <d v="2024-07-27T00:00:00"/>
    <n v="0"/>
    <n v="1"/>
    <s v="OK"/>
    <s v="SRIKANT"/>
    <x v="13"/>
    <m/>
  </r>
  <r>
    <n v="188"/>
    <s v="45500OD04V13451"/>
    <x v="110"/>
    <x v="1357"/>
    <n v="312215"/>
    <n v="6262"/>
    <x v="2"/>
    <n v="50.8"/>
    <n v="16.88"/>
    <n v="33.92"/>
    <n v="33.92"/>
    <d v="2024-07-27T00:00:00"/>
    <n v="0"/>
    <n v="1"/>
    <s v="OK"/>
    <s v="SRIKANT"/>
    <x v="8"/>
    <m/>
  </r>
  <r>
    <n v="189"/>
    <s v="45500OD34R13451"/>
    <x v="110"/>
    <x v="1358"/>
    <n v="312215"/>
    <n v="6272"/>
    <x v="8"/>
    <n v="53.9"/>
    <n v="16.88"/>
    <n v="37.019999999999996"/>
    <n v="37.020000000000003"/>
    <d v="2024-07-27T00:00:00"/>
    <n v="0"/>
    <n v="1"/>
    <s v="OK"/>
    <s v="SRIKANT"/>
    <x v="9"/>
    <m/>
  </r>
  <r>
    <n v="190"/>
    <s v="45500OD04T11451"/>
    <x v="110"/>
    <x v="1359"/>
    <n v="312215"/>
    <n v="6324"/>
    <x v="6"/>
    <n v="55.06"/>
    <n v="16.82"/>
    <n v="38.24"/>
    <n v="38.24"/>
    <d v="2024-07-27T00:00:00"/>
    <n v="0"/>
    <n v="1"/>
    <s v="OK"/>
    <s v="SRIKANT"/>
    <x v="23"/>
    <m/>
  </r>
  <r>
    <n v="191"/>
    <s v="45500OD34S11452"/>
    <x v="110"/>
    <x v="1360"/>
    <n v="312215"/>
    <n v="6360"/>
    <x v="5"/>
    <n v="54.76"/>
    <n v="16.78"/>
    <n v="37.979999999999997"/>
    <n v="38.18"/>
    <d v="2024-07-28T00:00:00"/>
    <n v="-0.20000000000000284"/>
    <n v="2"/>
    <s v="OK"/>
    <s v="SRIKANT"/>
    <x v="4"/>
    <m/>
  </r>
  <r>
    <n v="192"/>
    <s v="45501OD34R13451"/>
    <x v="111"/>
    <x v="1361"/>
    <n v="312215"/>
    <n v="6398"/>
    <x v="8"/>
    <n v="53.64"/>
    <n v="16.88"/>
    <n v="36.760000000000005"/>
    <n v="36.76"/>
    <d v="2024-07-28T00:00:00"/>
    <n v="0"/>
    <n v="1"/>
    <s v="OK"/>
    <s v="SRIKANT"/>
    <x v="13"/>
    <m/>
  </r>
  <r>
    <n v="193"/>
    <s v="45501OD04T11451"/>
    <x v="111"/>
    <x v="1362"/>
    <n v="312215"/>
    <n v="6410"/>
    <x v="6"/>
    <n v="53.02"/>
    <n v="16.82"/>
    <n v="36.200000000000003"/>
    <n v="36.200000000000003"/>
    <d v="2024-07-28T00:00:00"/>
    <n v="0"/>
    <n v="1"/>
    <s v="OK"/>
    <s v="SRIKANT"/>
    <x v="18"/>
    <m/>
  </r>
  <r>
    <n v="194"/>
    <s v="45501OD04V13451"/>
    <x v="111"/>
    <x v="1363"/>
    <n v="312215"/>
    <n v="6411"/>
    <x v="2"/>
    <n v="51.9"/>
    <n v="16.899999999999999"/>
    <n v="35"/>
    <n v="35"/>
    <d v="2024-07-28T00:00:00"/>
    <n v="0"/>
    <n v="1"/>
    <s v="OK"/>
    <s v="SRIKANT"/>
    <x v="8"/>
    <m/>
  </r>
  <r>
    <n v="195"/>
    <s v="45501OD34S11451"/>
    <x v="111"/>
    <x v="1364"/>
    <n v="312215"/>
    <n v="6420"/>
    <x v="5"/>
    <n v="54.1"/>
    <n v="16.68"/>
    <n v="37.42"/>
    <n v="37.5"/>
    <d v="2024-07-28T00:00:00"/>
    <n v="-7.9999999999998295E-2"/>
    <n v="1"/>
    <s v="OK"/>
    <s v="SRIKANT"/>
    <x v="4"/>
    <m/>
  </r>
  <r>
    <n v="196"/>
    <s v="45501OD34T11451"/>
    <x v="111"/>
    <x v="1365"/>
    <n v="312215"/>
    <n v="6431"/>
    <x v="0"/>
    <n v="53.96"/>
    <n v="17.04"/>
    <n v="36.92"/>
    <n v="36.92"/>
    <d v="2024-07-28T00:00:00"/>
    <n v="0"/>
    <n v="1"/>
    <s v="OK"/>
    <s v="SRIKANT"/>
    <x v="0"/>
    <m/>
  </r>
  <r>
    <n v="197"/>
    <s v="45501OD34R11451"/>
    <x v="111"/>
    <x v="1366"/>
    <n v="312215"/>
    <n v="6487"/>
    <x v="7"/>
    <n v="56.24"/>
    <n v="16.36"/>
    <n v="39.880000000000003"/>
    <n v="39.14"/>
    <d v="2024-07-29T00:00:00"/>
    <n v="0.74000000000000199"/>
    <n v="1"/>
    <s v="OK"/>
    <s v="SRIKANT"/>
    <x v="15"/>
    <n v="225"/>
  </r>
  <r>
    <n v="198"/>
    <s v="45502OD34R13451"/>
    <x v="112"/>
    <x v="1367"/>
    <n v="312215"/>
    <n v="6505"/>
    <x v="8"/>
    <n v="53.96"/>
    <n v="17.02"/>
    <n v="36.94"/>
    <n v="36.36"/>
    <d v="2024-07-29T00:00:00"/>
    <n v="0.57999999999999829"/>
    <n v="1"/>
    <s v="OK"/>
    <s v="SRIKANT"/>
    <x v="13"/>
    <m/>
  </r>
  <r>
    <n v="199"/>
    <s v="45502OD34S11451"/>
    <x v="112"/>
    <x v="1368"/>
    <n v="312215"/>
    <n v="6564"/>
    <x v="5"/>
    <n v="51.54"/>
    <n v="16.62"/>
    <n v="34.92"/>
    <n v="34.92"/>
    <d v="2024-07-29T00:00:00"/>
    <n v="0"/>
    <n v="1"/>
    <s v="OK"/>
    <s v="SRIKANT"/>
    <x v="4"/>
    <n v="285"/>
  </r>
  <r>
    <n v="200"/>
    <s v="45504OD34S11451"/>
    <x v="113"/>
    <x v="1369"/>
    <n v="312215"/>
    <n v="6754"/>
    <x v="5"/>
    <n v="53.38"/>
    <n v="17.059999999999999"/>
    <n v="36.320000000000007"/>
    <n v="36.06"/>
    <d v="2024-07-31T00:00:00"/>
    <n v="0.26000000000000512"/>
    <n v="1"/>
    <s v="OK"/>
    <s v="SRIKANT"/>
    <x v="4"/>
    <m/>
  </r>
  <r>
    <n v="201"/>
    <s v="45504OD34R11451"/>
    <x v="113"/>
    <x v="1370"/>
    <n v="312215"/>
    <n v="6756"/>
    <x v="7"/>
    <n v="55.28"/>
    <n v="16.88"/>
    <n v="38.400000000000006"/>
    <n v="37.799999999999997"/>
    <d v="2024-07-31T00:00:00"/>
    <n v="0.60000000000000853"/>
    <n v="1"/>
    <s v="OK"/>
    <s v="SRIKANT"/>
    <x v="15"/>
    <m/>
  </r>
  <r>
    <n v="202"/>
    <s v="45504OD34T11451"/>
    <x v="113"/>
    <x v="1371"/>
    <n v="312215"/>
    <n v="6764"/>
    <x v="0"/>
    <n v="56.56"/>
    <n v="17.02"/>
    <n v="39.540000000000006"/>
    <n v="39.42"/>
    <d v="2024-07-31T00:00:00"/>
    <n v="0.12000000000000455"/>
    <n v="1"/>
    <s v="OK"/>
    <s v="SRIKANT"/>
    <x v="0"/>
    <m/>
  </r>
  <r>
    <n v="203"/>
    <s v="45504OD04V13451"/>
    <x v="113"/>
    <x v="1372"/>
    <n v="312215"/>
    <n v="6775"/>
    <x v="2"/>
    <n v="57.52"/>
    <n v="17.04"/>
    <n v="40.480000000000004"/>
    <n v="40.26"/>
    <d v="2024-07-31T00:00:00"/>
    <n v="0.22000000000000597"/>
    <n v="1"/>
    <s v="OK"/>
    <s v="SRIKANT"/>
    <x v="22"/>
    <m/>
  </r>
  <r>
    <n v="204"/>
    <s v="45504OD34R13451"/>
    <x v="113"/>
    <x v="1373"/>
    <n v="312215"/>
    <n v="6778"/>
    <x v="8"/>
    <n v="53.34"/>
    <n v="17.100000000000001"/>
    <n v="36.24"/>
    <n v="36.24"/>
    <d v="2024-07-31T00:00:00"/>
    <n v="0"/>
    <n v="1"/>
    <s v="OK"/>
    <s v="SRIKANT"/>
    <x v="18"/>
    <m/>
  </r>
  <r>
    <n v="205"/>
    <s v="45504OD34S11452"/>
    <x v="113"/>
    <x v="1374"/>
    <n v="312215"/>
    <n v="6846"/>
    <x v="5"/>
    <n v="51.98"/>
    <n v="17.100000000000001"/>
    <n v="34.879999999999995"/>
    <n v="34.5"/>
    <d v="2024-07-31T00:00:00"/>
    <n v="0.37999999999999545"/>
    <n v="2"/>
    <s v="OK"/>
    <s v="SRIKANT"/>
    <x v="4"/>
    <m/>
  </r>
  <r>
    <n v="206"/>
    <s v="45504OD34R11452"/>
    <x v="113"/>
    <x v="1375"/>
    <n v="312215"/>
    <n v="6845"/>
    <x v="7"/>
    <n v="53.08"/>
    <n v="16.88"/>
    <n v="36.200000000000003"/>
    <n v="35.5"/>
    <d v="2024-07-31T00:00:00"/>
    <n v="0.70000000000000284"/>
    <n v="2"/>
    <s v="OK"/>
    <s v="SRIKANT"/>
    <x v="15"/>
    <m/>
  </r>
  <r>
    <n v="207"/>
    <s v="45504OD34T11452"/>
    <x v="113"/>
    <x v="1376"/>
    <n v="312215"/>
    <n v="6866"/>
    <x v="0"/>
    <n v="56.18"/>
    <n v="17.2"/>
    <n v="38.980000000000004"/>
    <n v="38.479999999999997"/>
    <d v="2024-08-01T00:00:00"/>
    <n v="0.50000000000000711"/>
    <n v="2"/>
    <s v="OK"/>
    <s v="SRIKANT"/>
    <x v="0"/>
    <m/>
  </r>
  <r>
    <n v="208"/>
    <s v="45504OD04V13452"/>
    <x v="113"/>
    <x v="1377"/>
    <n v="312215"/>
    <n v="6869"/>
    <x v="2"/>
    <n v="55"/>
    <n v="17"/>
    <n v="38"/>
    <n v="35.979999999999997"/>
    <d v="2024-08-01T00:00:00"/>
    <n v="2.0200000000000031"/>
    <n v="2"/>
    <s v="OK"/>
    <s v="SRIKANT"/>
    <x v="22"/>
    <m/>
  </r>
  <r>
    <n v="1"/>
    <s v="45505OD34T11451"/>
    <x v="114"/>
    <x v="1378"/>
    <n v="312215"/>
    <n v="6933"/>
    <x v="0"/>
    <n v="53.68"/>
    <n v="17.2"/>
    <n v="36.480000000000004"/>
    <n v="36.340000000000003"/>
    <d v="2024-08-02T00:00:00"/>
    <n v="0.14000000000000057"/>
    <n v="1"/>
    <s v="OK"/>
    <s v="SRIKANT"/>
    <x v="0"/>
    <m/>
  </r>
  <r>
    <n v="2"/>
    <s v="45505OD34R11451"/>
    <x v="114"/>
    <x v="1379"/>
    <n v="312215"/>
    <n v="6934"/>
    <x v="7"/>
    <n v="53.3"/>
    <n v="16.88"/>
    <n v="36.42"/>
    <n v="35.799999999999997"/>
    <d v="2024-08-02T00:00:00"/>
    <n v="0.62000000000000455"/>
    <n v="1"/>
    <s v="OK"/>
    <s v="SRIKANT"/>
    <x v="15"/>
    <m/>
  </r>
  <r>
    <n v="3"/>
    <s v="45505OD34S11451"/>
    <x v="114"/>
    <x v="1380"/>
    <n v="312215"/>
    <n v="6946"/>
    <x v="5"/>
    <n v="52.06"/>
    <n v="17.12"/>
    <n v="34.94"/>
    <n v="34.799999999999997"/>
    <d v="2024-08-02T00:00:00"/>
    <n v="0.14000000000000057"/>
    <n v="1"/>
    <s v="OK"/>
    <s v="SRIKANT"/>
    <x v="4"/>
    <m/>
  </r>
  <r>
    <n v="4"/>
    <s v="45505OD04T11451"/>
    <x v="114"/>
    <x v="1381"/>
    <n v="312215"/>
    <n v="50036"/>
    <x v="6"/>
    <n v="55.48"/>
    <n v="16.96"/>
    <n v="38.519999999999996"/>
    <n v="38.22"/>
    <d v="2024-08-02T00:00:00"/>
    <n v="0.29999999999999716"/>
    <n v="1"/>
    <s v="OK"/>
    <s v="SRIKANT"/>
    <x v="8"/>
    <m/>
  </r>
  <r>
    <n v="5"/>
    <s v="45505OD04V13451"/>
    <x v="114"/>
    <x v="1382"/>
    <n v="312215"/>
    <n v="6949"/>
    <x v="2"/>
    <n v="52.5"/>
    <n v="17.059999999999999"/>
    <n v="35.44"/>
    <n v="34.94"/>
    <d v="2024-08-02T00:00:00"/>
    <n v="0.5"/>
    <n v="1"/>
    <s v="OK"/>
    <s v="SRIKANT"/>
    <x v="22"/>
    <m/>
  </r>
  <r>
    <n v="6"/>
    <s v="45506OD34R13451"/>
    <x v="115"/>
    <x v="1383"/>
    <n v="312215"/>
    <n v="6961"/>
    <x v="8"/>
    <n v="53.86"/>
    <n v="17"/>
    <n v="36.86"/>
    <n v="36.24"/>
    <d v="2024-08-02T00:00:00"/>
    <n v="0.61999999999999744"/>
    <n v="1"/>
    <s v="OK"/>
    <s v="SRIKANT"/>
    <x v="17"/>
    <m/>
  </r>
  <r>
    <n v="7"/>
    <s v="45506OD34T11451"/>
    <x v="115"/>
    <x v="1384"/>
    <n v="312215"/>
    <n v="7027"/>
    <x v="0"/>
    <n v="56.4"/>
    <n v="16.96"/>
    <n v="39.44"/>
    <n v="38.840000000000003"/>
    <d v="2024-08-02T00:00:00"/>
    <n v="0.59999999999999432"/>
    <n v="1"/>
    <s v="OK"/>
    <s v="SRIKANT"/>
    <x v="0"/>
    <m/>
  </r>
  <r>
    <n v="8"/>
    <s v="45506OD34R11451"/>
    <x v="115"/>
    <x v="1385"/>
    <n v="312215"/>
    <n v="7028"/>
    <x v="7"/>
    <n v="55.96"/>
    <n v="16.78"/>
    <n v="39.18"/>
    <n v="38.58"/>
    <d v="2024-08-02T00:00:00"/>
    <n v="0.60000000000000142"/>
    <n v="1"/>
    <s v="OK"/>
    <s v="SRIKANT"/>
    <x v="15"/>
    <m/>
  </r>
  <r>
    <n v="9"/>
    <s v="45506OD34S11451"/>
    <x v="115"/>
    <x v="1386"/>
    <n v="312215"/>
    <n v="7031"/>
    <x v="5"/>
    <n v="52.9"/>
    <n v="16.440000000000001"/>
    <n v="36.459999999999994"/>
    <n v="35.380000000000003"/>
    <d v="2024-08-02T00:00:00"/>
    <n v="1.0799999999999912"/>
    <n v="1"/>
    <s v="OK"/>
    <s v="SRIKANT"/>
    <x v="4"/>
    <m/>
  </r>
  <r>
    <n v="10"/>
    <s v="45506OD04T11451"/>
    <x v="115"/>
    <x v="1387"/>
    <n v="312215"/>
    <n v="7038"/>
    <x v="6"/>
    <n v="55.58"/>
    <n v="16.78"/>
    <n v="38.799999999999997"/>
    <n v="38.4"/>
    <d v="2024-08-02T00:00:00"/>
    <n v="0.39999999999999858"/>
    <n v="1"/>
    <s v="OK"/>
    <s v="SRIKANT"/>
    <x v="8"/>
    <n v="55"/>
  </r>
  <r>
    <n v="11"/>
    <s v="45506OD04V13451"/>
    <x v="115"/>
    <x v="1388"/>
    <n v="312215"/>
    <n v="7060"/>
    <x v="2"/>
    <n v="53.3"/>
    <n v="16.82"/>
    <n v="36.479999999999997"/>
    <n v="35.840000000000003"/>
    <d v="2024-08-02T00:00:00"/>
    <n v="0.63999999999999346"/>
    <n v="1"/>
    <s v="OK"/>
    <s v="SRIKANT"/>
    <x v="2"/>
    <m/>
  </r>
  <r>
    <n v="12"/>
    <s v="45506OD34R13452"/>
    <x v="115"/>
    <x v="1389"/>
    <n v="312215"/>
    <n v="7077"/>
    <x v="8"/>
    <n v="53.06"/>
    <n v="17.3"/>
    <n v="35.760000000000005"/>
    <n v="35.32"/>
    <d v="2024-08-02T00:00:00"/>
    <n v="0.44000000000000483"/>
    <n v="2"/>
    <s v="OK"/>
    <s v="SRIKANT"/>
    <x v="17"/>
    <m/>
  </r>
  <r>
    <n v="13"/>
    <s v="45506OD34T11452"/>
    <x v="115"/>
    <x v="1390"/>
    <n v="312215"/>
    <n v="7095"/>
    <x v="0"/>
    <n v="53.66"/>
    <n v="17.2"/>
    <n v="36.459999999999994"/>
    <n v="36"/>
    <d v="2024-08-03T00:00:00"/>
    <n v="0.45999999999999375"/>
    <n v="2"/>
    <s v="OK"/>
    <s v="SRIKANT"/>
    <x v="0"/>
    <n v="225"/>
  </r>
  <r>
    <n v="14"/>
    <s v="45507OD34S11451"/>
    <x v="116"/>
    <x v="1391"/>
    <n v="312215"/>
    <n v="7130"/>
    <x v="5"/>
    <n v="52.84"/>
    <n v="17.239999999999998"/>
    <n v="35.600000000000009"/>
    <n v="35"/>
    <d v="2024-08-03T00:00:00"/>
    <n v="0.60000000000000853"/>
    <n v="1"/>
    <s v="OK"/>
    <s v="SRIKANT"/>
    <x v="4"/>
    <m/>
  </r>
  <r>
    <n v="15"/>
    <s v="45507OD04V13451"/>
    <x v="116"/>
    <x v="1392"/>
    <n v="312215"/>
    <n v="7164"/>
    <x v="2"/>
    <n v="53.92"/>
    <n v="16.899999999999999"/>
    <n v="37.020000000000003"/>
    <n v="36.58"/>
    <d v="2024-08-03T00:00:00"/>
    <n v="0.44000000000000483"/>
    <n v="1"/>
    <s v="OK"/>
    <s v="SRIKANT"/>
    <x v="2"/>
    <n v="225"/>
  </r>
  <r>
    <n v="16"/>
    <s v="45507OD04T11451"/>
    <x v="116"/>
    <x v="1393"/>
    <n v="312215"/>
    <n v="7170"/>
    <x v="6"/>
    <n v="53.62"/>
    <n v="16.78"/>
    <n v="36.839999999999996"/>
    <n v="38.26"/>
    <d v="2024-08-03T00:00:00"/>
    <n v="-1.4200000000000017"/>
    <n v="1"/>
    <s v="OK"/>
    <s v="SRIKANT"/>
    <x v="8"/>
    <m/>
  </r>
  <r>
    <n v="17"/>
    <s v="45507OD34R13451"/>
    <x v="116"/>
    <x v="1394"/>
    <n v="312215"/>
    <n v="7171"/>
    <x v="8"/>
    <n v="52.8"/>
    <n v="17"/>
    <n v="35.799999999999997"/>
    <n v="35.32"/>
    <d v="2024-08-03T00:00:00"/>
    <n v="0.47999999999999687"/>
    <n v="1"/>
    <s v="OK"/>
    <s v="SRIKANT"/>
    <x v="17"/>
    <m/>
  </r>
  <r>
    <n v="18"/>
    <s v="45507OD34T11451"/>
    <x v="116"/>
    <x v="1395"/>
    <n v="312215"/>
    <n v="7179"/>
    <x v="0"/>
    <n v="55.22"/>
    <n v="17.079999999999998"/>
    <n v="38.14"/>
    <n v="37.4"/>
    <d v="2024-08-03T00:00:00"/>
    <n v="0.74000000000000199"/>
    <n v="1"/>
    <s v="OK"/>
    <s v="SRIKANT"/>
    <x v="0"/>
    <m/>
  </r>
  <r>
    <n v="19"/>
    <s v="45507OD34R11451"/>
    <x v="116"/>
    <x v="1396"/>
    <n v="312215"/>
    <n v="7180"/>
    <x v="7"/>
    <n v="53.76"/>
    <n v="16.739999999999998"/>
    <n v="37.019999999999996"/>
    <n v="36.04"/>
    <d v="2024-08-03T00:00:00"/>
    <n v="0.97999999999999687"/>
    <n v="1"/>
    <s v="OK"/>
    <s v="SRIKANT"/>
    <x v="18"/>
    <m/>
  </r>
  <r>
    <n v="20"/>
    <s v="45507OD34S11452"/>
    <x v="116"/>
    <x v="1397"/>
    <n v="312215"/>
    <n v="7191"/>
    <x v="5"/>
    <n v="53.58"/>
    <n v="16.82"/>
    <n v="36.76"/>
    <n v="36.26"/>
    <d v="2024-08-03T00:00:00"/>
    <n v="0.5"/>
    <n v="2"/>
    <s v="OK"/>
    <s v="SRIKANT"/>
    <x v="4"/>
    <m/>
  </r>
  <r>
    <n v="21"/>
    <s v="45509OD34S11451"/>
    <x v="117"/>
    <x v="1398"/>
    <n v="312215"/>
    <n v="7203"/>
    <x v="5"/>
    <n v="54.76"/>
    <n v="16.84"/>
    <n v="37.92"/>
    <n v="37.26"/>
    <d v="2024-08-05T00:00:00"/>
    <n v="0.66000000000000369"/>
    <n v="1"/>
    <s v="OK"/>
    <s v="SRIKANT"/>
    <x v="4"/>
    <m/>
  </r>
  <r>
    <n v="22"/>
    <s v="45509OD04V13451"/>
    <x v="117"/>
    <x v="1399"/>
    <n v="312215"/>
    <n v="7211"/>
    <x v="2"/>
    <n v="53.78"/>
    <n v="17.059999999999999"/>
    <n v="36.72"/>
    <n v="36.42"/>
    <d v="2024-08-05T00:00:00"/>
    <n v="0.29999999999999716"/>
    <n v="1"/>
    <s v="OK"/>
    <s v="SRIKANT"/>
    <x v="2"/>
    <m/>
  </r>
  <r>
    <n v="23"/>
    <s v="45509OD34T11451"/>
    <x v="117"/>
    <x v="1400"/>
    <n v="312215"/>
    <n v="7212"/>
    <x v="0"/>
    <n v="53.26"/>
    <n v="17.100000000000001"/>
    <n v="36.159999999999997"/>
    <n v="35.799999999999997"/>
    <d v="2024-08-05T00:00:00"/>
    <n v="0.35999999999999943"/>
    <n v="1"/>
    <s v="OK"/>
    <s v="SRIKANT"/>
    <x v="0"/>
    <m/>
  </r>
  <r>
    <n v="24"/>
    <s v="45509OD34R11451"/>
    <x v="117"/>
    <x v="1401"/>
    <n v="312215"/>
    <n v="7239"/>
    <x v="7"/>
    <n v="54.3"/>
    <n v="16.78"/>
    <n v="37.519999999999996"/>
    <n v="36.74"/>
    <d v="2024-08-05T00:00:00"/>
    <n v="0.77999999999999403"/>
    <n v="1"/>
    <s v="OK"/>
    <s v="SRIKANT"/>
    <x v="15"/>
    <m/>
  </r>
  <r>
    <n v="25"/>
    <s v="45509OD04T11451"/>
    <x v="117"/>
    <x v="1402"/>
    <n v="312215"/>
    <n v="7242"/>
    <x v="6"/>
    <n v="53.76"/>
    <n v="16.760000000000002"/>
    <n v="37"/>
    <n v="36.58"/>
    <d v="2024-08-05T00:00:00"/>
    <n v="0.42000000000000171"/>
    <n v="1"/>
    <s v="OK"/>
    <s v="SRIKANT"/>
    <x v="18"/>
    <n v="100"/>
  </r>
  <r>
    <n v="26"/>
    <s v="45509OD34R13451"/>
    <x v="117"/>
    <x v="1403"/>
    <n v="312215"/>
    <n v="7255"/>
    <x v="8"/>
    <n v="53.82"/>
    <n v="17.02"/>
    <n v="36.799999999999997"/>
    <n v="36.32"/>
    <d v="2024-08-05T00:00:00"/>
    <n v="0.47999999999999687"/>
    <n v="1"/>
    <s v="OK"/>
    <s v="SRIKANT"/>
    <x v="24"/>
    <m/>
  </r>
  <r>
    <n v="27"/>
    <s v="45509OD34S11452"/>
    <x v="117"/>
    <x v="1404"/>
    <n v="312215"/>
    <n v="7304"/>
    <x v="5"/>
    <n v="54.82"/>
    <n v="16.760000000000002"/>
    <n v="38.06"/>
    <n v="37.06"/>
    <d v="2024-08-05T00:00:00"/>
    <n v="1"/>
    <n v="2"/>
    <s v="OK"/>
    <s v="SRIKANT"/>
    <x v="4"/>
    <m/>
  </r>
  <r>
    <n v="28"/>
    <s v="45509OD34T11452"/>
    <x v="117"/>
    <x v="1405"/>
    <n v="312215"/>
    <n v="7343"/>
    <x v="0"/>
    <n v="55.48"/>
    <n v="16.96"/>
    <n v="38.519999999999996"/>
    <n v="37.96"/>
    <d v="2024-08-05T00:00:00"/>
    <n v="0.55999999999999517"/>
    <n v="2"/>
    <s v="OK"/>
    <s v="SRIKANT"/>
    <x v="0"/>
    <m/>
  </r>
  <r>
    <n v="29"/>
    <s v="45509OD04V13452"/>
    <x v="117"/>
    <x v="1406"/>
    <n v="312215"/>
    <n v="7351"/>
    <x v="2"/>
    <n v="52.84"/>
    <n v="16.920000000000002"/>
    <n v="35.92"/>
    <n v="35.479999999999997"/>
    <d v="2024-08-06T00:00:00"/>
    <n v="0.44000000000000483"/>
    <n v="2"/>
    <s v="OK"/>
    <s v="SRIKANT"/>
    <x v="2"/>
    <m/>
  </r>
  <r>
    <n v="30"/>
    <s v="45509OD34R11452"/>
    <x v="117"/>
    <x v="1407"/>
    <n v="312215"/>
    <n v="7357"/>
    <x v="7"/>
    <n v="56.32"/>
    <n v="16.739999999999998"/>
    <n v="39.58"/>
    <n v="38.880000000000003"/>
    <d v="2024-08-06T00:00:00"/>
    <n v="0.69999999999999574"/>
    <n v="2"/>
    <s v="OK"/>
    <s v="SRIKANT"/>
    <x v="15"/>
    <m/>
  </r>
  <r>
    <n v="31"/>
    <s v="45510OD34R13451"/>
    <x v="118"/>
    <x v="1408"/>
    <n v="312215"/>
    <n v="7382"/>
    <x v="8"/>
    <n v="53.96"/>
    <n v="17"/>
    <n v="36.96"/>
    <n v="36.380000000000003"/>
    <d v="2024-08-06T00:00:00"/>
    <n v="0.57999999999999829"/>
    <n v="1"/>
    <s v="OK"/>
    <s v="SRIKANT"/>
    <x v="24"/>
    <n v="60"/>
  </r>
  <r>
    <n v="32"/>
    <s v="45510OD34T11451"/>
    <x v="118"/>
    <x v="1409"/>
    <n v="312215"/>
    <n v="7427"/>
    <x v="0"/>
    <n v="56.34"/>
    <n v="16.98"/>
    <n v="39.36"/>
    <n v="38.64"/>
    <d v="2024-08-06T00:00:00"/>
    <n v="0.71999999999999886"/>
    <n v="1"/>
    <s v="OK"/>
    <s v="SRIKANT"/>
    <x v="0"/>
    <m/>
  </r>
  <r>
    <n v="33"/>
    <s v="45510OD34R11451"/>
    <x v="118"/>
    <x v="1410"/>
    <n v="312215"/>
    <n v="7433"/>
    <x v="7"/>
    <n v="55.76"/>
    <n v="16.78"/>
    <n v="38.979999999999997"/>
    <n v="38.520000000000003"/>
    <d v="2024-08-06T00:00:00"/>
    <n v="0.45999999999999375"/>
    <n v="1"/>
    <s v="OK"/>
    <s v="SRIKANT"/>
    <x v="15"/>
    <n v="60"/>
  </r>
  <r>
    <n v="34"/>
    <s v="45510OD34S11451"/>
    <x v="118"/>
    <x v="1411"/>
    <n v="312215"/>
    <n v="7435"/>
    <x v="5"/>
    <n v="54.16"/>
    <n v="16.78"/>
    <n v="37.379999999999995"/>
    <n v="36.979999999999997"/>
    <d v="2024-08-06T00:00:00"/>
    <n v="0.39999999999999858"/>
    <n v="1"/>
    <s v="OK"/>
    <s v="SRIKANT"/>
    <x v="4"/>
    <m/>
  </r>
  <r>
    <n v="35"/>
    <s v="45510OD04V13451"/>
    <x v="118"/>
    <x v="1412"/>
    <n v="312215"/>
    <n v="7454"/>
    <x v="2"/>
    <n v="51.76"/>
    <n v="16.920000000000002"/>
    <n v="34.839999999999996"/>
    <n v="34.28"/>
    <d v="2024-08-06T00:00:00"/>
    <n v="0.55999999999999517"/>
    <n v="1"/>
    <s v="OK"/>
    <s v="SRIKANT"/>
    <x v="2"/>
    <m/>
  </r>
  <r>
    <n v="36"/>
    <s v="45510OD34T11452"/>
    <x v="118"/>
    <x v="1413"/>
    <n v="312215"/>
    <n v="7497"/>
    <x v="0"/>
    <n v="52.82"/>
    <n v="16.920000000000002"/>
    <n v="35.9"/>
    <n v="34.799999999999997"/>
    <d v="2024-08-06T00:00:00"/>
    <n v="1.1000000000000014"/>
    <n v="2"/>
    <s v="OK"/>
    <s v="SRIKANT"/>
    <x v="0"/>
    <m/>
  </r>
  <r>
    <n v="37"/>
    <s v="45510OD04T11451"/>
    <x v="118"/>
    <x v="1414"/>
    <n v="312215"/>
    <n v="7502"/>
    <x v="6"/>
    <n v="55.82"/>
    <n v="16.82"/>
    <n v="39"/>
    <n v="38.14"/>
    <d v="2024-08-06T00:00:00"/>
    <n v="0.85999999999999943"/>
    <n v="1"/>
    <s v="OK"/>
    <s v="SRIKANT"/>
    <x v="10"/>
    <m/>
  </r>
  <r>
    <n v="38"/>
    <s v="45510OD34R13452"/>
    <x v="118"/>
    <x v="1415"/>
    <n v="312215"/>
    <n v="7504"/>
    <x v="8"/>
    <n v="56.04"/>
    <n v="17.059999999999999"/>
    <n v="38.980000000000004"/>
    <n v="38.119999999999997"/>
    <d v="2024-08-06T00:00:00"/>
    <n v="0.86000000000000654"/>
    <n v="2"/>
    <s v="OK"/>
    <s v="SRIKANT"/>
    <x v="24"/>
    <m/>
  </r>
  <r>
    <n v="39"/>
    <s v="45510OD34R11452"/>
    <x v="118"/>
    <x v="1416"/>
    <n v="312215"/>
    <n v="7522"/>
    <x v="7"/>
    <n v="55.24"/>
    <n v="16.82"/>
    <n v="38.42"/>
    <n v="35.96"/>
    <d v="2024-08-06T00:00:00"/>
    <n v="2.4600000000000009"/>
    <n v="2"/>
    <s v="OK"/>
    <s v="SRIKANT"/>
    <x v="15"/>
    <m/>
  </r>
  <r>
    <n v="40"/>
    <s v="45510OD34S11452"/>
    <x v="118"/>
    <x v="1417"/>
    <n v="312215"/>
    <n v="7521"/>
    <x v="5"/>
    <n v="54.04"/>
    <n v="16.760000000000002"/>
    <n v="37.28"/>
    <n v="35.58"/>
    <d v="2024-08-06T00:00:00"/>
    <n v="1.7000000000000028"/>
    <n v="2"/>
    <s v="OK"/>
    <s v="SRIKANT"/>
    <x v="4"/>
    <m/>
  </r>
  <r>
    <n v="41"/>
    <s v="45510OD04V13452"/>
    <x v="118"/>
    <x v="1418"/>
    <n v="312215"/>
    <n v="7538"/>
    <x v="2"/>
    <n v="53.2"/>
    <n v="16.88"/>
    <n v="36.320000000000007"/>
    <n v="35.72"/>
    <d v="2024-08-06T00:00:00"/>
    <n v="0.60000000000000853"/>
    <n v="2"/>
    <s v="OK"/>
    <s v="SRIKANT"/>
    <x v="2"/>
    <m/>
  </r>
  <r>
    <n v="42"/>
    <s v="45511OD34R11451"/>
    <x v="119"/>
    <x v="1419"/>
    <n v="312215"/>
    <n v="7590"/>
    <x v="7"/>
    <n v="54.16"/>
    <n v="16.88"/>
    <n v="37.28"/>
    <n v="36.76"/>
    <d v="2024-08-07T00:00:00"/>
    <n v="0.52000000000000313"/>
    <n v="1"/>
    <s v="OK"/>
    <s v="SRIKANT"/>
    <x v="15"/>
    <n v="225"/>
  </r>
  <r>
    <n v="43"/>
    <s v="45511OD34S11451"/>
    <x v="119"/>
    <x v="1420"/>
    <n v="312215"/>
    <n v="7596"/>
    <x v="5"/>
    <n v="56.16"/>
    <n v="16.8"/>
    <n v="39.36"/>
    <n v="38.82"/>
    <d v="2024-08-07T00:00:00"/>
    <n v="0.53999999999999915"/>
    <n v="1"/>
    <s v="OK"/>
    <s v="SRIKANT"/>
    <x v="4"/>
    <m/>
  </r>
  <r>
    <n v="44"/>
    <s v="45511OD04V13451"/>
    <x v="119"/>
    <x v="1421"/>
    <n v="312215"/>
    <n v="7626"/>
    <x v="2"/>
    <n v="53.48"/>
    <n v="16.920000000000002"/>
    <n v="36.559999999999995"/>
    <n v="35.94"/>
    <d v="2024-08-07T00:00:00"/>
    <n v="0.61999999999999744"/>
    <n v="1"/>
    <s v="OK"/>
    <s v="SRIKANT"/>
    <x v="2"/>
    <m/>
  </r>
  <r>
    <n v="45"/>
    <s v="45511OD34R13451"/>
    <x v="119"/>
    <x v="1422"/>
    <n v="312215"/>
    <n v="7650"/>
    <x v="8"/>
    <n v="53.52"/>
    <n v="16.920000000000002"/>
    <n v="36.6"/>
    <n v="35.82"/>
    <d v="2024-08-07T00:00:00"/>
    <n v="0.78000000000000114"/>
    <n v="1"/>
    <s v="OK"/>
    <s v="SRIKANT"/>
    <x v="12"/>
    <n v="225"/>
  </r>
  <r>
    <n v="46"/>
    <s v="45511OD04T11451"/>
    <x v="119"/>
    <x v="1423"/>
    <n v="312215"/>
    <n v="7636"/>
    <x v="6"/>
    <n v="56.22"/>
    <n v="16.899999999999999"/>
    <n v="39.32"/>
    <n v="38.4"/>
    <d v="2024-08-07T00:00:00"/>
    <n v="0.92000000000000171"/>
    <n v="1"/>
    <s v="OK"/>
    <s v="SRIKANT"/>
    <x v="10"/>
    <m/>
  </r>
  <r>
    <n v="47"/>
    <s v="45511OD34T11451"/>
    <x v="119"/>
    <x v="1424"/>
    <n v="312215"/>
    <n v="7675"/>
    <x v="0"/>
    <n v="56.94"/>
    <n v="16.940000000000001"/>
    <n v="40"/>
    <n v="39.26"/>
    <d v="2024-08-07T00:00:00"/>
    <n v="0.74000000000000199"/>
    <n v="1"/>
    <s v="OK"/>
    <s v="SRIKANT"/>
    <x v="0"/>
    <m/>
  </r>
  <r>
    <n v="48"/>
    <s v="45511OD34S11452"/>
    <x v="119"/>
    <x v="1425"/>
    <n v="312215"/>
    <n v="7683"/>
    <x v="5"/>
    <n v="54.6"/>
    <n v="16.78"/>
    <n v="37.82"/>
    <n v="37.340000000000003"/>
    <d v="2024-08-07T00:00:00"/>
    <n v="0.47999999999999687"/>
    <n v="2"/>
    <s v="OK"/>
    <s v="SRIKANT"/>
    <x v="4"/>
    <m/>
  </r>
  <r>
    <n v="49"/>
    <s v="45511OD34R11452"/>
    <x v="119"/>
    <x v="1426"/>
    <n v="312215"/>
    <n v="7686"/>
    <x v="7"/>
    <n v="56.08"/>
    <n v="16.88"/>
    <n v="39.200000000000003"/>
    <n v="38.36"/>
    <d v="2024-08-07T00:00:00"/>
    <n v="0.84000000000000341"/>
    <n v="2"/>
    <s v="OK"/>
    <s v="SRIKANT"/>
    <x v="15"/>
    <m/>
  </r>
  <r>
    <n v="50"/>
    <s v="45511OD04V13452"/>
    <x v="119"/>
    <x v="1427"/>
    <n v="312215"/>
    <n v="7727"/>
    <x v="2"/>
    <n v="54.2"/>
    <n v="16.88"/>
    <n v="37.320000000000007"/>
    <n v="36.92"/>
    <d v="2024-08-08T00:00:00"/>
    <n v="0.40000000000000568"/>
    <n v="2"/>
    <s v="OK"/>
    <s v="SRIKANT"/>
    <x v="2"/>
    <m/>
  </r>
  <r>
    <n v="51"/>
    <s v="45512OD34R13451"/>
    <x v="120"/>
    <x v="1428"/>
    <n v="312215"/>
    <n v="7744"/>
    <x v="8"/>
    <n v="57.66"/>
    <n v="17.079999999999998"/>
    <n v="40.58"/>
    <n v="40.14"/>
    <d v="2024-08-08T00:00:00"/>
    <n v="0.43999999999999773"/>
    <n v="1"/>
    <s v="OK"/>
    <s v="SRIKANT"/>
    <x v="12"/>
    <m/>
  </r>
  <r>
    <n v="52"/>
    <s v="45512OD04T11452"/>
    <x v="120"/>
    <x v="1429"/>
    <n v="312215"/>
    <n v="7747"/>
    <x v="6"/>
    <n v="55.68"/>
    <n v="16.82"/>
    <n v="38.86"/>
    <n v="38.340000000000003"/>
    <d v="2024-08-08T00:00:00"/>
    <n v="0.51999999999999602"/>
    <n v="2"/>
    <s v="OK"/>
    <s v="SRIKANT"/>
    <x v="12"/>
    <n v="125"/>
  </r>
  <r>
    <n v="53"/>
    <s v="45512OD34T11451"/>
    <x v="120"/>
    <x v="1430"/>
    <n v="312215"/>
    <n v="7750"/>
    <x v="0"/>
    <n v="56.58"/>
    <n v="16.920000000000002"/>
    <n v="39.659999999999997"/>
    <n v="38.78"/>
    <d v="2024-08-08T00:00:00"/>
    <n v="0.87999999999999545"/>
    <n v="1"/>
    <s v="OK"/>
    <s v="SRIKANT"/>
    <x v="0"/>
    <m/>
  </r>
  <r>
    <n v="54"/>
    <s v="45512OD34S11451"/>
    <x v="120"/>
    <x v="1431"/>
    <n v="312215"/>
    <n v="7754"/>
    <x v="5"/>
    <n v="54.32"/>
    <n v="16.78"/>
    <n v="37.54"/>
    <n v="37.020000000000003"/>
    <d v="2024-08-08T00:00:00"/>
    <n v="0.51999999999999602"/>
    <n v="1"/>
    <s v="OK"/>
    <s v="SRIKANT"/>
    <x v="4"/>
    <n v="225"/>
  </r>
  <r>
    <n v="55"/>
    <s v="45512OD34R11451"/>
    <x v="120"/>
    <x v="1432"/>
    <n v="312215"/>
    <n v="7756"/>
    <x v="7"/>
    <n v="56.32"/>
    <n v="16.88"/>
    <n v="39.44"/>
    <n v="38.799999999999997"/>
    <d v="2024-08-08T00:00:00"/>
    <n v="0.64000000000000057"/>
    <n v="1"/>
    <s v="OK"/>
    <s v="SRIKANT"/>
    <x v="15"/>
    <m/>
  </r>
  <r>
    <n v="56"/>
    <s v="45512OD34R13452"/>
    <x v="120"/>
    <x v="1433"/>
    <n v="312215"/>
    <n v="7778"/>
    <x v="8"/>
    <n v="54.16"/>
    <n v="17.079999999999998"/>
    <n v="37.08"/>
    <n v="36.56"/>
    <d v="2024-08-08T00:00:00"/>
    <n v="0.51999999999999602"/>
    <n v="2"/>
    <s v="OK"/>
    <s v="SRIKANT"/>
    <x v="12"/>
    <m/>
  </r>
  <r>
    <n v="57"/>
    <s v="45512OD04V13451"/>
    <x v="120"/>
    <x v="1434"/>
    <n v="312215"/>
    <n v="7793"/>
    <x v="2"/>
    <n v="54.24"/>
    <n v="16.86"/>
    <n v="37.380000000000003"/>
    <n v="36.86"/>
    <d v="2024-08-08T00:00:00"/>
    <n v="0.52000000000000313"/>
    <n v="1"/>
    <s v="OK"/>
    <s v="SRIKANT"/>
    <x v="2"/>
    <m/>
  </r>
  <r>
    <n v="58"/>
    <s v="45512OD34T11452"/>
    <x v="120"/>
    <x v="1435"/>
    <n v="312215"/>
    <n v="7826"/>
    <x v="0"/>
    <n v="54.74"/>
    <n v="16.8"/>
    <n v="37.94"/>
    <n v="37.340000000000003"/>
    <d v="2024-08-08T00:00:00"/>
    <n v="0.59999999999999432"/>
    <n v="2"/>
    <s v="OK"/>
    <s v="SRIKANT"/>
    <x v="0"/>
    <m/>
  </r>
  <r>
    <n v="59"/>
    <s v="45512OD34R11452"/>
    <x v="120"/>
    <x v="1436"/>
    <n v="312215"/>
    <n v="7831"/>
    <x v="7"/>
    <n v="52.6"/>
    <n v="16.84"/>
    <n v="35.760000000000005"/>
    <n v="35.28"/>
    <d v="2024-08-08T00:00:00"/>
    <n v="0.48000000000000398"/>
    <n v="2"/>
    <s v="OK"/>
    <s v="SRIKANT"/>
    <x v="15"/>
    <m/>
  </r>
  <r>
    <n v="60"/>
    <s v="45512OD34S11452"/>
    <x v="120"/>
    <x v="1437"/>
    <n v="312215"/>
    <n v="7830"/>
    <x v="5"/>
    <n v="56.26"/>
    <n v="16.86"/>
    <n v="39.4"/>
    <n v="38.200000000000003"/>
    <d v="2024-08-08T00:00:00"/>
    <n v="1.1999999999999957"/>
    <n v="2"/>
    <s v="OK"/>
    <s v="SRIKANT"/>
    <x v="4"/>
    <m/>
  </r>
  <r>
    <n v="61"/>
    <s v="45512OD04T11452"/>
    <x v="120"/>
    <x v="1438"/>
    <n v="312215"/>
    <n v="7889"/>
    <x v="6"/>
    <n v="53.4"/>
    <n v="16.899999999999999"/>
    <n v="36.5"/>
    <n v="36.020000000000003"/>
    <d v="2024-08-09T00:00:00"/>
    <n v="0.47999999999999687"/>
    <n v="2"/>
    <s v="OK"/>
    <s v="SRIKANT"/>
    <x v="12"/>
    <m/>
  </r>
  <r>
    <n v="62"/>
    <s v="45512OD04V13452"/>
    <x v="120"/>
    <x v="1439"/>
    <n v="312215"/>
    <n v="7892"/>
    <x v="2"/>
    <n v="53.24"/>
    <n v="16.88"/>
    <n v="36.36"/>
    <n v="35.92"/>
    <d v="2024-08-09T00:00:00"/>
    <n v="0.43999999999999773"/>
    <n v="2"/>
    <s v="OK"/>
    <s v="SRIKANT"/>
    <x v="2"/>
    <m/>
  </r>
  <r>
    <n v="63"/>
    <s v="45513OD34R11451"/>
    <x v="121"/>
    <x v="1440"/>
    <n v="312215"/>
    <n v="7900"/>
    <x v="7"/>
    <n v="53.44"/>
    <n v="16.86"/>
    <n v="36.58"/>
    <n v="36.119999999999997"/>
    <d v="2024-08-09T00:00:00"/>
    <n v="0.46000000000000085"/>
    <n v="1"/>
    <s v="OK"/>
    <s v="SRIKANT"/>
    <x v="15"/>
    <m/>
  </r>
  <r>
    <n v="64"/>
    <s v="45513OD34T11451"/>
    <x v="121"/>
    <x v="1441"/>
    <n v="312215"/>
    <n v="7905"/>
    <x v="0"/>
    <n v="54.62"/>
    <n v="16.940000000000001"/>
    <n v="37.679999999999993"/>
    <n v="36.5"/>
    <d v="2024-08-09T00:00:00"/>
    <n v="1.1799999999999926"/>
    <n v="1"/>
    <s v="OK"/>
    <s v="SRIKANT"/>
    <x v="0"/>
    <n v="125"/>
  </r>
  <r>
    <n v="65"/>
    <s v="45513OD04T11451"/>
    <x v="121"/>
    <x v="1442"/>
    <n v="312215"/>
    <n v="7906"/>
    <x v="6"/>
    <n v="51.02"/>
    <n v="16.88"/>
    <n v="34.14"/>
    <n v="33.479999999999997"/>
    <d v="2024-08-09T00:00:00"/>
    <n v="0.66000000000000369"/>
    <n v="1"/>
    <s v="OK"/>
    <s v="SRIKANT"/>
    <x v="12"/>
    <m/>
  </r>
  <r>
    <n v="66"/>
    <s v="45513OD04V13451"/>
    <x v="121"/>
    <x v="1443"/>
    <n v="312215"/>
    <n v="7921"/>
    <x v="2"/>
    <n v="54.24"/>
    <n v="16.86"/>
    <n v="37.380000000000003"/>
    <n v="36.840000000000003"/>
    <d v="2024-08-09T00:00:00"/>
    <n v="0.53999999999999915"/>
    <n v="1"/>
    <s v="OK"/>
    <s v="SRIKANT"/>
    <x v="8"/>
    <m/>
  </r>
  <r>
    <n v="67"/>
    <s v="45513OD34R13451"/>
    <x v="121"/>
    <x v="1444"/>
    <n v="312215"/>
    <n v="7933"/>
    <x v="8"/>
    <n v="54.2"/>
    <n v="17.04"/>
    <n v="37.160000000000004"/>
    <n v="36.76"/>
    <d v="2024-08-09T00:00:00"/>
    <n v="0.40000000000000568"/>
    <n v="1"/>
    <s v="OK"/>
    <s v="SRIKANT"/>
    <x v="10"/>
    <m/>
  </r>
  <r>
    <n v="68"/>
    <s v="45513OD34R11452"/>
    <x v="121"/>
    <x v="1445"/>
    <n v="312215"/>
    <n v="7985"/>
    <x v="7"/>
    <n v="55.3"/>
    <n v="16.8"/>
    <n v="38.5"/>
    <n v="37.72"/>
    <d v="2024-08-09T00:00:00"/>
    <n v="0.78000000000000114"/>
    <n v="2"/>
    <s v="OK"/>
    <s v="SRIKANT"/>
    <x v="15"/>
    <m/>
  </r>
  <r>
    <n v="69"/>
    <s v="45513OD34T11452"/>
    <x v="121"/>
    <x v="1446"/>
    <n v="312215"/>
    <n v="7991"/>
    <x v="0"/>
    <n v="53.62"/>
    <n v="16.98"/>
    <n v="36.64"/>
    <n v="36.24"/>
    <d v="2024-08-09T00:00:00"/>
    <n v="0.39999999999999858"/>
    <n v="2"/>
    <s v="OK"/>
    <s v="SRIKANT"/>
    <x v="0"/>
    <m/>
  </r>
  <r>
    <n v="70"/>
    <s v="45513OD04T11452"/>
    <x v="121"/>
    <x v="1447"/>
    <n v="312215"/>
    <n v="7993"/>
    <x v="6"/>
    <n v="53.92"/>
    <n v="16.88"/>
    <n v="37.040000000000006"/>
    <n v="36.68"/>
    <d v="2024-08-09T00:00:00"/>
    <n v="0.36000000000000654"/>
    <n v="2"/>
    <s v="OK"/>
    <s v="SRIKANT"/>
    <x v="12"/>
    <m/>
  </r>
  <r>
    <n v="71"/>
    <s v="45513OD04V13452"/>
    <x v="121"/>
    <x v="1448"/>
    <n v="312215"/>
    <n v="8003"/>
    <x v="2"/>
    <n v="51.6"/>
    <n v="16.82"/>
    <n v="34.78"/>
    <n v="34.32"/>
    <d v="2024-08-10T00:00:00"/>
    <n v="0.46000000000000085"/>
    <n v="2"/>
    <s v="OK"/>
    <s v="SRIKANT"/>
    <x v="8"/>
    <n v="225"/>
  </r>
  <r>
    <n v="72"/>
    <s v="45513OD34R13452"/>
    <x v="121"/>
    <x v="1449"/>
    <n v="312215"/>
    <n v="8006"/>
    <x v="8"/>
    <n v="56.36"/>
    <n v="17"/>
    <n v="39.36"/>
    <n v="38.92"/>
    <d v="2024-08-10T00:00:00"/>
    <n v="0.43999999999999773"/>
    <n v="2"/>
    <s v="OK"/>
    <s v="SRIKANT"/>
    <x v="10"/>
    <m/>
  </r>
  <r>
    <n v="73"/>
    <s v="45514OD34S11451"/>
    <x v="122"/>
    <x v="1450"/>
    <n v="312215"/>
    <n v="8007"/>
    <x v="5"/>
    <n v="52.38"/>
    <n v="16.82"/>
    <n v="35.56"/>
    <n v="35.020000000000003"/>
    <d v="2024-08-10T00:00:00"/>
    <n v="0.53999999999999915"/>
    <n v="1"/>
    <s v="OK"/>
    <s v="SRIKANT"/>
    <x v="4"/>
    <m/>
  </r>
  <r>
    <n v="74"/>
    <s v="45514OD34R11451"/>
    <x v="122"/>
    <x v="1451"/>
    <n v="312215"/>
    <n v="8008"/>
    <x v="7"/>
    <n v="53.08"/>
    <n v="16.82"/>
    <n v="36.26"/>
    <n v="35.72"/>
    <d v="2024-08-10T00:00:00"/>
    <n v="0.53999999999999915"/>
    <n v="1"/>
    <s v="OK"/>
    <s v="SRIKANT"/>
    <x v="15"/>
    <m/>
  </r>
  <r>
    <n v="75"/>
    <s v="45514OD04T11451"/>
    <x v="122"/>
    <x v="1452"/>
    <n v="312215"/>
    <n v="8010"/>
    <x v="6"/>
    <n v="56.16"/>
    <n v="16.82"/>
    <n v="39.339999999999996"/>
    <n v="38.840000000000003"/>
    <d v="2024-08-10T00:00:00"/>
    <n v="0.49999999999999289"/>
    <n v="1"/>
    <s v="OK"/>
    <s v="SRIKANT"/>
    <x v="12"/>
    <m/>
  </r>
  <r>
    <n v="76"/>
    <s v="45514OD34T11451"/>
    <x v="122"/>
    <x v="1453"/>
    <n v="312215"/>
    <n v="8023"/>
    <x v="0"/>
    <n v="54.64"/>
    <n v="16.96"/>
    <n v="37.68"/>
    <n v="37.1"/>
    <d v="2024-08-10T00:00:00"/>
    <n v="0.57999999999999829"/>
    <n v="1"/>
    <s v="OK"/>
    <s v="SRIKANT"/>
    <x v="0"/>
    <m/>
  </r>
  <r>
    <n v="77"/>
    <s v="45514OD34R13451"/>
    <x v="122"/>
    <x v="1454"/>
    <n v="312215"/>
    <n v="8031"/>
    <x v="8"/>
    <n v="54.38"/>
    <n v="16.98"/>
    <n v="37.400000000000006"/>
    <n v="36.840000000000003"/>
    <d v="2024-08-10T00:00:00"/>
    <n v="0.56000000000000227"/>
    <n v="1"/>
    <s v="OK"/>
    <s v="SRIKANT"/>
    <x v="24"/>
    <m/>
  </r>
  <r>
    <n v="78"/>
    <s v="45514OD04V13451"/>
    <x v="122"/>
    <x v="1455"/>
    <n v="312215"/>
    <n v="8078"/>
    <x v="2"/>
    <n v="53.8"/>
    <n v="16.96"/>
    <n v="36.839999999999996"/>
    <n v="36.340000000000003"/>
    <d v="2024-08-10T00:00:00"/>
    <n v="0.49999999999999289"/>
    <n v="1"/>
    <s v="OK"/>
    <s v="SRIKANT"/>
    <x v="2"/>
    <m/>
  </r>
  <r>
    <n v="79"/>
    <s v="45514OD34R11452"/>
    <x v="122"/>
    <x v="1456"/>
    <n v="312215"/>
    <n v="8096"/>
    <x v="7"/>
    <n v="57.86"/>
    <n v="16.760000000000002"/>
    <n v="41.099999999999994"/>
    <n v="40.5"/>
    <d v="2024-08-10T00:00:00"/>
    <n v="0.59999999999999432"/>
    <n v="2"/>
    <s v="OK"/>
    <s v="SRIKANT"/>
    <x v="15"/>
    <m/>
  </r>
  <r>
    <n v="80"/>
    <s v="45514OD34S11452"/>
    <x v="122"/>
    <x v="1457"/>
    <n v="312215"/>
    <n v="8097"/>
    <x v="5"/>
    <n v="50.08"/>
    <n v="16.78"/>
    <n v="33.299999999999997"/>
    <n v="32.840000000000003"/>
    <d v="2024-08-10T00:00:00"/>
    <n v="0.45999999999999375"/>
    <n v="2"/>
    <s v="OK"/>
    <s v="SRIKANT"/>
    <x v="4"/>
    <m/>
  </r>
  <r>
    <n v="81"/>
    <s v="45514OD04T11452"/>
    <x v="122"/>
    <x v="1458"/>
    <n v="312215"/>
    <n v="8100"/>
    <x v="6"/>
    <n v="54.82"/>
    <n v="16.84"/>
    <n v="37.980000000000004"/>
    <n v="37.46"/>
    <d v="2024-08-10T00:00:00"/>
    <n v="0.52000000000000313"/>
    <n v="2"/>
    <s v="OK"/>
    <s v="SRIKANT"/>
    <x v="12"/>
    <n v="225"/>
  </r>
  <r>
    <n v="82"/>
    <s v="45514OD34T11452"/>
    <x v="122"/>
    <x v="1459"/>
    <n v="312215"/>
    <n v="8114"/>
    <x v="0"/>
    <n v="54.44"/>
    <n v="16.920000000000002"/>
    <n v="37.519999999999996"/>
    <n v="37.020000000000003"/>
    <d v="2024-08-10T00:00:00"/>
    <n v="0.49999999999999289"/>
    <n v="2"/>
    <s v="OK"/>
    <s v="SRIKANT"/>
    <x v="0"/>
    <m/>
  </r>
  <r>
    <n v="83"/>
    <s v="45514OD34R13452"/>
    <x v="122"/>
    <x v="1460"/>
    <n v="312215"/>
    <n v="8130"/>
    <x v="8"/>
    <n v="54.4"/>
    <n v="16.96"/>
    <n v="37.44"/>
    <n v="36.92"/>
    <d v="2024-08-10T00:00:00"/>
    <n v="0.51999999999999602"/>
    <n v="2"/>
    <s v="OK"/>
    <s v="SRIKANT"/>
    <x v="24"/>
    <m/>
  </r>
  <r>
    <n v="84"/>
    <s v="45514OD04V13452"/>
    <x v="122"/>
    <x v="1461"/>
    <n v="312215"/>
    <n v="8143"/>
    <x v="2"/>
    <n v="52.46"/>
    <n v="16.96"/>
    <n v="35.5"/>
    <n v="34.72"/>
    <d v="2024-08-10T00:00:00"/>
    <n v="0.78000000000000114"/>
    <n v="2"/>
    <s v="OK"/>
    <s v="SRIKANT"/>
    <x v="2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">
  <r>
    <n v="28586"/>
    <n v="312214"/>
    <n v="495"/>
    <s v="OD04V1345"/>
  </r>
  <r>
    <n v="28587"/>
    <n v="312214"/>
    <n v="496"/>
    <s v="OD34U1145"/>
  </r>
  <r>
    <n v="28588"/>
    <n v="312214"/>
    <n v="502"/>
    <s v="OD34R1145"/>
  </r>
  <r>
    <n v="28589"/>
    <n v="312214"/>
    <n v="509"/>
    <s v="OD34T1145"/>
  </r>
  <r>
    <n v="28590"/>
    <n v="312214"/>
    <n v="523"/>
    <s v="OD04T114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4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K1:M18" firstHeaderRow="1" firstDataRow="1" firstDataCol="0"/>
  <pivotFields count="4">
    <pivotField showAll="0"/>
    <pivotField showAll="0"/>
    <pivotField numFmtId="167"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3" cacheId="0" applyNumberFormats="0" applyBorderFormats="0" applyFontFormats="0" applyPatternFormats="0" applyAlignmentFormats="0" applyWidthHeightFormats="1" dataCaption="Values" updatedVersion="5" minRefreshableVersion="5" useAutoFormatting="1" itemPrintTitles="1" createdVersion="5" indent="0" outline="1" outlineData="1" multipleFieldFilters="0">
  <location ref="A3:B4" firstHeaderRow="1" firstDataRow="1" firstDataCol="1" rowPageCount="1" colPageCount="1"/>
  <pivotFields count="21">
    <pivotField showAll="0"/>
    <pivotField showAll="0"/>
    <pivotField axis="axisPage" numFmtId="14" multipleItemSelectionAllowed="1" showAll="0">
      <items count="229">
        <item m="1" x="214"/>
        <item m="1" x="190"/>
        <item m="1" x="165"/>
        <item m="1" x="143"/>
        <item m="1" x="212"/>
        <item m="1" x="188"/>
        <item m="1" x="163"/>
        <item m="1" x="141"/>
        <item m="1" x="210"/>
        <item m="1" x="186"/>
        <item m="1" x="161"/>
        <item m="1" x="139"/>
        <item m="1" x="208"/>
        <item m="1" x="185"/>
        <item m="1" x="160"/>
        <item m="1" x="138"/>
        <item m="1" x="207"/>
        <item m="1" x="184"/>
        <item m="1" x="159"/>
        <item m="1" x="136"/>
        <item m="1" x="205"/>
        <item m="1" x="182"/>
        <item m="1" x="157"/>
        <item m="1" x="227"/>
        <item m="1" x="203"/>
        <item m="1" x="180"/>
        <item m="1" x="156"/>
        <item m="1" x="226"/>
        <item m="1" x="202"/>
        <item m="1" x="178"/>
        <item m="1" x="137"/>
        <item m="1" x="206"/>
        <item m="1" x="183"/>
        <item m="1" x="158"/>
        <item m="1" x="135"/>
        <item m="1" x="204"/>
        <item m="1" x="181"/>
        <item m="1" x="179"/>
        <item m="1" x="155"/>
        <item m="1" x="225"/>
        <item m="1" x="201"/>
        <item m="1" x="177"/>
        <item m="1" x="154"/>
        <item m="1" x="224"/>
        <item m="1" x="200"/>
        <item m="1" x="176"/>
        <item m="1" x="152"/>
        <item m="1" x="222"/>
        <item m="1" x="198"/>
        <item m="1" x="174"/>
        <item m="1" x="150"/>
        <item m="1" x="220"/>
        <item m="1" x="196"/>
        <item m="1" x="172"/>
        <item m="1" x="148"/>
        <item m="1" x="218"/>
        <item m="1" x="194"/>
        <item m="1" x="170"/>
        <item m="1" x="153"/>
        <item m="1" x="223"/>
        <item m="1" x="199"/>
        <item m="1" x="175"/>
        <item m="1" x="151"/>
        <item m="1" x="221"/>
        <item m="1" x="197"/>
        <item m="1" x="173"/>
        <item m="1" x="149"/>
        <item m="1" x="219"/>
        <item m="1" x="195"/>
        <item m="1" x="171"/>
        <item m="1" x="147"/>
        <item m="1" x="217"/>
        <item m="1" x="193"/>
        <item m="1" x="169"/>
        <item m="1" x="146"/>
        <item m="1" x="216"/>
        <item m="1" x="192"/>
        <item m="1" x="167"/>
        <item m="1" x="144"/>
        <item m="1" x="213"/>
        <item m="1" x="189"/>
        <item m="1" x="164"/>
        <item m="1" x="142"/>
        <item m="1" x="211"/>
        <item m="1" x="187"/>
        <item m="1" x="162"/>
        <item m="1" x="140"/>
        <item m="1" x="209"/>
        <item m="1" x="168"/>
        <item m="1" x="145"/>
        <item m="1" x="215"/>
        <item m="1" x="191"/>
        <item m="1"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showAll="0"/>
    <pivotField showAll="0"/>
    <pivotField showAll="0"/>
    <pivotField axis="axisRow" showAll="0">
      <items count="46">
        <item m="1" x="23"/>
        <item m="1" x="38"/>
        <item m="1" x="31"/>
        <item m="1" x="34"/>
        <item m="1" x="39"/>
        <item m="1" x="37"/>
        <item m="1" x="40"/>
        <item m="1" x="33"/>
        <item m="1" x="35"/>
        <item m="1" x="36"/>
        <item m="1" x="26"/>
        <item m="1" x="28"/>
        <item m="1" x="29"/>
        <item m="1" x="25"/>
        <item m="1" x="42"/>
        <item m="1" x="41"/>
        <item m="1" x="43"/>
        <item m="1" x="24"/>
        <item m="1" x="27"/>
        <item m="1" x="30"/>
        <item x="8"/>
        <item x="6"/>
        <item x="0"/>
        <item x="15"/>
        <item x="19"/>
        <item x="12"/>
        <item x="4"/>
        <item x="2"/>
        <item x="13"/>
        <item x="17"/>
        <item x="7"/>
        <item x="10"/>
        <item x="5"/>
        <item m="1" x="32"/>
        <item m="1" x="22"/>
        <item m="1" x="44"/>
        <item x="20"/>
        <item x="1"/>
        <item x="18"/>
        <item x="3"/>
        <item x="14"/>
        <item x="9"/>
        <item x="11"/>
        <item x="16"/>
        <item x="21"/>
        <item t="default"/>
      </items>
    </pivotField>
    <pivotField numFmtId="165" showAll="0"/>
    <pivotField numFmtId="165" showAll="0"/>
    <pivotField numFmtId="165" showAll="0"/>
    <pivotField showAll="0"/>
    <pivotField numFmtId="14" showAll="0"/>
    <pivotField numFmtId="165"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1">
    <i t="grand">
      <x/>
    </i>
  </rowItems>
  <colItems count="1">
    <i/>
  </colItems>
  <pageFields count="1">
    <pageField fld="2" hier="-1"/>
  </pageFields>
  <dataFields count="1">
    <dataField name="Count of LR NO" fld="3" subtotal="count" baseField="5" baseItem="2"/>
  </dataFields>
  <pivotTableStyleInfo name="PivotStyleLight16" showRowHeaders="1" showColHeaders="1" showRowStripes="0" showColStripes="0" showLastColumn="1"/>
  <filters count="1">
    <filter fld="2" type="dateBetween" evalOrder="-1" id="53" name="DATE">
      <autoFilter ref="A1">
        <filterColumn colId="0">
          <customFilters and="1">
            <customFilter operator="greaterThanOrEqual" val="45108"/>
            <customFilter operator="lessThanOrEqual" val="45138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2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F805" firstHeaderRow="0" firstDataRow="1" firstDataCol="1"/>
  <pivotFields count="21">
    <pivotField showAll="0"/>
    <pivotField showAll="0"/>
    <pivotField axis="axisRow" showAll="0">
      <items count="229">
        <item sd="0" m="1" x="214"/>
        <item sd="0" m="1" x="190"/>
        <item sd="0" m="1" x="165"/>
        <item sd="0" m="1" x="143"/>
        <item sd="0" m="1" x="212"/>
        <item sd="0" m="1" x="188"/>
        <item sd="0" m="1" x="163"/>
        <item sd="0" m="1" x="141"/>
        <item sd="0" m="1" x="210"/>
        <item sd="0" m="1" x="186"/>
        <item sd="0" m="1" x="161"/>
        <item sd="0" m="1" x="139"/>
        <item sd="0" m="1" x="208"/>
        <item sd="0" m="1" x="185"/>
        <item sd="0" m="1" x="160"/>
        <item sd="0" m="1" x="138"/>
        <item sd="0" m="1" x="207"/>
        <item sd="0" m="1" x="184"/>
        <item sd="0" m="1" x="159"/>
        <item sd="0" m="1" x="136"/>
        <item sd="0" m="1" x="205"/>
        <item sd="0" m="1" x="182"/>
        <item sd="0" m="1" x="157"/>
        <item sd="0" m="1" x="227"/>
        <item sd="0" m="1" x="203"/>
        <item sd="0" m="1" x="180"/>
        <item sd="0" m="1" x="156"/>
        <item sd="0" m="1" x="226"/>
        <item sd="0" m="1" x="202"/>
        <item sd="0" m="1" x="178"/>
        <item sd="0" m="1" x="137"/>
        <item sd="0" m="1" x="206"/>
        <item sd="0" m="1" x="183"/>
        <item sd="0" m="1" x="158"/>
        <item sd="0" m="1" x="135"/>
        <item sd="0" m="1" x="204"/>
        <item sd="0" m="1" x="181"/>
        <item sd="0" m="1" x="179"/>
        <item sd="0" m="1" x="155"/>
        <item sd="0" m="1" x="225"/>
        <item sd="0" m="1" x="201"/>
        <item sd="0" m="1" x="177"/>
        <item sd="0" m="1" x="154"/>
        <item sd="0" m="1" x="224"/>
        <item sd="0" m="1" x="200"/>
        <item sd="0" m="1" x="176"/>
        <item sd="0" m="1" x="152"/>
        <item sd="0" m="1" x="222"/>
        <item sd="0" m="1" x="198"/>
        <item sd="0" m="1" x="174"/>
        <item sd="0" m="1" x="150"/>
        <item sd="0" m="1" x="220"/>
        <item sd="0" m="1" x="196"/>
        <item sd="0" m="1" x="172"/>
        <item sd="0" m="1" x="148"/>
        <item sd="0" m="1" x="218"/>
        <item sd="0" m="1" x="194"/>
        <item sd="0" m="1" x="170"/>
        <item sd="0" m="1" x="153"/>
        <item sd="0" m="1" x="223"/>
        <item sd="0" m="1" x="199"/>
        <item sd="0" m="1" x="175"/>
        <item sd="0" m="1" x="151"/>
        <item sd="0" m="1" x="221"/>
        <item sd="0" m="1" x="197"/>
        <item sd="0" m="1" x="173"/>
        <item sd="0" m="1" x="149"/>
        <item sd="0" m="1" x="219"/>
        <item sd="0" m="1" x="195"/>
        <item sd="0" m="1" x="171"/>
        <item sd="0" m="1" x="147"/>
        <item sd="0" m="1" x="217"/>
        <item sd="0" m="1" x="193"/>
        <item sd="0" m="1" x="169"/>
        <item sd="0" m="1" x="146"/>
        <item sd="0" m="1" x="216"/>
        <item sd="0" m="1" x="192"/>
        <item sd="0" m="1" x="167"/>
        <item sd="0" m="1" x="144"/>
        <item sd="0" m="1" x="213"/>
        <item sd="0" m="1" x="189"/>
        <item sd="0" m="1" x="164"/>
        <item sd="0" m="1" x="142"/>
        <item sd="0" m="1" x="211"/>
        <item sd="0" m="1" x="187"/>
        <item sd="0" m="1" x="162"/>
        <item sd="0" m="1" x="140"/>
        <item sd="0" m="1" x="209"/>
        <item sd="0" m="1" x="168"/>
        <item sd="0" m="1" x="145"/>
        <item sd="0" m="1" x="215"/>
        <item sd="0" m="1" x="191"/>
        <item sd="0" m="1" x="166"/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 sd="0"/>
      </items>
    </pivotField>
    <pivotField axis="axisRow" showAll="0">
      <items count="3043"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t="default"/>
      </items>
    </pivotField>
    <pivotField showAll="0"/>
    <pivotField showAll="0"/>
    <pivotField showAll="0"/>
    <pivotField showAll="0"/>
    <pivotField showAll="0"/>
    <pivotField dataField="1" numFmtId="165" showAll="0"/>
    <pivotField showAll="0"/>
    <pivotField showAll="0"/>
    <pivotField dataField="1" numFmtId="165"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2">
    <field x="2"/>
    <field x="3"/>
  </rowFields>
  <rowItems count="802"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r="1">
      <x v="2376"/>
    </i>
    <i r="1">
      <x v="2377"/>
    </i>
    <i r="1">
      <x v="2378"/>
    </i>
    <i r="1">
      <x v="2379"/>
    </i>
    <i r="1">
      <x v="2380"/>
    </i>
    <i r="1">
      <x v="2381"/>
    </i>
    <i r="1">
      <x v="2382"/>
    </i>
    <i r="1">
      <x v="2383"/>
    </i>
    <i r="1">
      <x v="2384"/>
    </i>
    <i r="1">
      <x v="2385"/>
    </i>
    <i r="1">
      <x v="2386"/>
    </i>
    <i r="1">
      <x v="2387"/>
    </i>
    <i r="1">
      <x v="2388"/>
    </i>
    <i r="1">
      <x v="2389"/>
    </i>
    <i r="1">
      <x v="2390"/>
    </i>
    <i r="1">
      <x v="2391"/>
    </i>
    <i>
      <x v="200"/>
    </i>
    <i r="1">
      <x v="2392"/>
    </i>
    <i r="1">
      <x v="2393"/>
    </i>
    <i r="1">
      <x v="2394"/>
    </i>
    <i r="1">
      <x v="2395"/>
    </i>
    <i r="1">
      <x v="2396"/>
    </i>
    <i r="1">
      <x v="2397"/>
    </i>
    <i r="1">
      <x v="2398"/>
    </i>
    <i r="1">
      <x v="2399"/>
    </i>
    <i r="1">
      <x v="2400"/>
    </i>
    <i r="1">
      <x v="2401"/>
    </i>
    <i r="1">
      <x v="2402"/>
    </i>
    <i r="1">
      <x v="2403"/>
    </i>
    <i r="1">
      <x v="2404"/>
    </i>
    <i r="1">
      <x v="2405"/>
    </i>
    <i r="1">
      <x v="2406"/>
    </i>
    <i r="1">
      <x v="2407"/>
    </i>
    <i r="1">
      <x v="2408"/>
    </i>
    <i>
      <x v="201"/>
    </i>
    <i r="1">
      <x v="2409"/>
    </i>
    <i r="1">
      <x v="2410"/>
    </i>
    <i r="1">
      <x v="2411"/>
    </i>
    <i r="1">
      <x v="2412"/>
    </i>
    <i r="1">
      <x v="2413"/>
    </i>
    <i r="1">
      <x v="2414"/>
    </i>
    <i r="1">
      <x v="2415"/>
    </i>
    <i r="1">
      <x v="2416"/>
    </i>
    <i r="1">
      <x v="2417"/>
    </i>
    <i r="1">
      <x v="2418"/>
    </i>
    <i r="1">
      <x v="2419"/>
    </i>
    <i r="1">
      <x v="2420"/>
    </i>
    <i r="1">
      <x v="2421"/>
    </i>
    <i r="1">
      <x v="2422"/>
    </i>
    <i r="1">
      <x v="2423"/>
    </i>
    <i>
      <x v="202"/>
    </i>
    <i r="1">
      <x v="2424"/>
    </i>
    <i r="1">
      <x v="2425"/>
    </i>
    <i r="1">
      <x v="2426"/>
    </i>
    <i r="1">
      <x v="2427"/>
    </i>
    <i r="1">
      <x v="2428"/>
    </i>
    <i r="1">
      <x v="2429"/>
    </i>
    <i r="1">
      <x v="2430"/>
    </i>
    <i r="1">
      <x v="2431"/>
    </i>
    <i r="1">
      <x v="2432"/>
    </i>
    <i r="1">
      <x v="2433"/>
    </i>
    <i r="1">
      <x v="2434"/>
    </i>
    <i r="1">
      <x v="2435"/>
    </i>
    <i r="1">
      <x v="2436"/>
    </i>
    <i r="1">
      <x v="2437"/>
    </i>
    <i r="1">
      <x v="2438"/>
    </i>
    <i r="1">
      <x v="2439"/>
    </i>
    <i r="1">
      <x v="2440"/>
    </i>
    <i r="1">
      <x v="2441"/>
    </i>
    <i r="1">
      <x v="2442"/>
    </i>
    <i r="1">
      <x v="2443"/>
    </i>
    <i r="1">
      <x v="2444"/>
    </i>
    <i r="1">
      <x v="2445"/>
    </i>
    <i>
      <x v="203"/>
    </i>
    <i r="1">
      <x v="2446"/>
    </i>
    <i r="1">
      <x v="2447"/>
    </i>
    <i r="1">
      <x v="2448"/>
    </i>
    <i r="1">
      <x v="2449"/>
    </i>
    <i r="1">
      <x v="2450"/>
    </i>
    <i r="1">
      <x v="2451"/>
    </i>
    <i r="1">
      <x v="2452"/>
    </i>
    <i r="1">
      <x v="2453"/>
    </i>
    <i r="1">
      <x v="2454"/>
    </i>
    <i r="1">
      <x v="2455"/>
    </i>
    <i r="1">
      <x v="2456"/>
    </i>
    <i r="1">
      <x v="2457"/>
    </i>
    <i r="1">
      <x v="2458"/>
    </i>
    <i r="1">
      <x v="2459"/>
    </i>
    <i r="1">
      <x v="2460"/>
    </i>
    <i r="1">
      <x v="2461"/>
    </i>
    <i r="1">
      <x v="2462"/>
    </i>
    <i>
      <x v="204"/>
    </i>
    <i r="1">
      <x v="2463"/>
    </i>
    <i r="1">
      <x v="2464"/>
    </i>
    <i r="1">
      <x v="2465"/>
    </i>
    <i r="1">
      <x v="2466"/>
    </i>
    <i r="1">
      <x v="2467"/>
    </i>
    <i r="1">
      <x v="2468"/>
    </i>
    <i r="1">
      <x v="2469"/>
    </i>
    <i r="1">
      <x v="2470"/>
    </i>
    <i r="1">
      <x v="2471"/>
    </i>
    <i r="1">
      <x v="2472"/>
    </i>
    <i r="1">
      <x v="2473"/>
    </i>
    <i r="1">
      <x v="2474"/>
    </i>
    <i r="1">
      <x v="2475"/>
    </i>
    <i r="1">
      <x v="2476"/>
    </i>
    <i r="1">
      <x v="2477"/>
    </i>
    <i r="1">
      <x v="2478"/>
    </i>
    <i r="1">
      <x v="2479"/>
    </i>
    <i r="1">
      <x v="2480"/>
    </i>
    <i r="1">
      <x v="2481"/>
    </i>
    <i r="1">
      <x v="2482"/>
    </i>
    <i>
      <x v="205"/>
    </i>
    <i r="1">
      <x v="2483"/>
    </i>
    <i r="1">
      <x v="2484"/>
    </i>
    <i r="1">
      <x v="2485"/>
    </i>
    <i r="1">
      <x v="2486"/>
    </i>
    <i r="1">
      <x v="2487"/>
    </i>
    <i r="1">
      <x v="2488"/>
    </i>
    <i r="1">
      <x v="2489"/>
    </i>
    <i r="1">
      <x v="2490"/>
    </i>
    <i r="1">
      <x v="2491"/>
    </i>
    <i>
      <x v="206"/>
    </i>
    <i r="1">
      <x v="2492"/>
    </i>
    <i r="1">
      <x v="2493"/>
    </i>
    <i r="1">
      <x v="2494"/>
    </i>
    <i r="1">
      <x v="2495"/>
    </i>
    <i r="1">
      <x v="2496"/>
    </i>
    <i r="1">
      <x v="2497"/>
    </i>
    <i r="1">
      <x v="2498"/>
    </i>
    <i r="1">
      <x v="2499"/>
    </i>
    <i r="1">
      <x v="2500"/>
    </i>
    <i r="1">
      <x v="2501"/>
    </i>
    <i r="1">
      <x v="2502"/>
    </i>
    <i r="1">
      <x v="2503"/>
    </i>
    <i r="1">
      <x v="2504"/>
    </i>
    <i r="1">
      <x v="2505"/>
    </i>
    <i r="1">
      <x v="2506"/>
    </i>
    <i r="1">
      <x v="2507"/>
    </i>
    <i r="1">
      <x v="2508"/>
    </i>
    <i r="1">
      <x v="2509"/>
    </i>
    <i r="1">
      <x v="2510"/>
    </i>
    <i r="1">
      <x v="2511"/>
    </i>
    <i r="1">
      <x v="2512"/>
    </i>
    <i r="1">
      <x v="2513"/>
    </i>
    <i r="1">
      <x v="2514"/>
    </i>
    <i r="1">
      <x v="2515"/>
    </i>
    <i>
      <x v="207"/>
    </i>
    <i r="1">
      <x v="2516"/>
    </i>
    <i r="1">
      <x v="2517"/>
    </i>
    <i r="1">
      <x v="2518"/>
    </i>
    <i r="1">
      <x v="2519"/>
    </i>
    <i r="1">
      <x v="2520"/>
    </i>
    <i r="1">
      <x v="2521"/>
    </i>
    <i r="1">
      <x v="2522"/>
    </i>
    <i r="1">
      <x v="2523"/>
    </i>
    <i r="1">
      <x v="2524"/>
    </i>
    <i r="1">
      <x v="2525"/>
    </i>
    <i r="1">
      <x v="2526"/>
    </i>
    <i r="1">
      <x v="2527"/>
    </i>
    <i r="1">
      <x v="2528"/>
    </i>
    <i r="1">
      <x v="2529"/>
    </i>
    <i r="1">
      <x v="2530"/>
    </i>
    <i r="1">
      <x v="2531"/>
    </i>
    <i r="1">
      <x v="2532"/>
    </i>
    <i>
      <x v="208"/>
    </i>
    <i r="1">
      <x v="2533"/>
    </i>
    <i r="1">
      <x v="2534"/>
    </i>
    <i r="1">
      <x v="2535"/>
    </i>
    <i r="1">
      <x v="2536"/>
    </i>
    <i r="1">
      <x v="2537"/>
    </i>
    <i r="1">
      <x v="2538"/>
    </i>
    <i r="1">
      <x v="2539"/>
    </i>
    <i r="1">
      <x v="2540"/>
    </i>
    <i r="1">
      <x v="2541"/>
    </i>
    <i r="1">
      <x v="2542"/>
    </i>
    <i r="1">
      <x v="2543"/>
    </i>
    <i r="1">
      <x v="2544"/>
    </i>
    <i r="1">
      <x v="2545"/>
    </i>
    <i r="1">
      <x v="2546"/>
    </i>
    <i r="1">
      <x v="2547"/>
    </i>
    <i r="1">
      <x v="2548"/>
    </i>
    <i r="1">
      <x v="2549"/>
    </i>
    <i r="1">
      <x v="2550"/>
    </i>
    <i r="1">
      <x v="2551"/>
    </i>
    <i r="1">
      <x v="2552"/>
    </i>
    <i r="1">
      <x v="2553"/>
    </i>
    <i r="1">
      <x v="2554"/>
    </i>
    <i r="1">
      <x v="2555"/>
    </i>
    <i r="1">
      <x v="2556"/>
    </i>
    <i r="1">
      <x v="2557"/>
    </i>
    <i r="1">
      <x v="2558"/>
    </i>
    <i>
      <x v="209"/>
    </i>
    <i r="1">
      <x v="2559"/>
    </i>
    <i r="1">
      <x v="2560"/>
    </i>
    <i r="1">
      <x v="2561"/>
    </i>
    <i r="1">
      <x v="2562"/>
    </i>
    <i r="1">
      <x v="2563"/>
    </i>
    <i r="1">
      <x v="2564"/>
    </i>
    <i r="1">
      <x v="2565"/>
    </i>
    <i r="1">
      <x v="2566"/>
    </i>
    <i r="1">
      <x v="2567"/>
    </i>
    <i r="1">
      <x v="2568"/>
    </i>
    <i r="1">
      <x v="2569"/>
    </i>
    <i r="1">
      <x v="2570"/>
    </i>
    <i r="1">
      <x v="2571"/>
    </i>
    <i r="1">
      <x v="2572"/>
    </i>
    <i r="1">
      <x v="2573"/>
    </i>
    <i r="1">
      <x v="2574"/>
    </i>
    <i r="1">
      <x v="2575"/>
    </i>
    <i>
      <x v="210"/>
    </i>
    <i r="1">
      <x v="2576"/>
    </i>
    <i r="1">
      <x v="2577"/>
    </i>
    <i r="1">
      <x v="2578"/>
    </i>
    <i r="1">
      <x v="2579"/>
    </i>
    <i r="1">
      <x v="2580"/>
    </i>
    <i r="1">
      <x v="2581"/>
    </i>
    <i r="1">
      <x v="2582"/>
    </i>
    <i r="1">
      <x v="2583"/>
    </i>
    <i r="1">
      <x v="2584"/>
    </i>
    <i r="1">
      <x v="2585"/>
    </i>
    <i r="1">
      <x v="2586"/>
    </i>
    <i r="1">
      <x v="2587"/>
    </i>
    <i r="1">
      <x v="2588"/>
    </i>
    <i r="1">
      <x v="2589"/>
    </i>
    <i r="1">
      <x v="2590"/>
    </i>
    <i r="1">
      <x v="2591"/>
    </i>
    <i r="1">
      <x v="2592"/>
    </i>
    <i r="1">
      <x v="2593"/>
    </i>
    <i r="1">
      <x v="2594"/>
    </i>
    <i r="1">
      <x v="2595"/>
    </i>
    <i r="1">
      <x v="2596"/>
    </i>
    <i r="1">
      <x v="2597"/>
    </i>
    <i r="1">
      <x v="2598"/>
    </i>
    <i r="1">
      <x v="2599"/>
    </i>
    <i r="1">
      <x v="2600"/>
    </i>
    <i r="1">
      <x v="2601"/>
    </i>
    <i r="1">
      <x v="2602"/>
    </i>
    <i r="1">
      <x v="2603"/>
    </i>
    <i>
      <x v="211"/>
    </i>
    <i r="1">
      <x v="2604"/>
    </i>
    <i r="1">
      <x v="2605"/>
    </i>
    <i r="1">
      <x v="2606"/>
    </i>
    <i r="1">
      <x v="2607"/>
    </i>
    <i r="1">
      <x v="2608"/>
    </i>
    <i r="1">
      <x v="2609"/>
    </i>
    <i r="1">
      <x v="2610"/>
    </i>
    <i r="1">
      <x v="2611"/>
    </i>
    <i r="1">
      <x v="2612"/>
    </i>
    <i r="1">
      <x v="2613"/>
    </i>
    <i r="1">
      <x v="2614"/>
    </i>
    <i r="1">
      <x v="2615"/>
    </i>
    <i r="1">
      <x v="2616"/>
    </i>
    <i r="1">
      <x v="2617"/>
    </i>
    <i r="1">
      <x v="2618"/>
    </i>
    <i r="1">
      <x v="2619"/>
    </i>
    <i r="1">
      <x v="2620"/>
    </i>
    <i r="1">
      <x v="2621"/>
    </i>
    <i r="1">
      <x v="2622"/>
    </i>
    <i r="1">
      <x v="2623"/>
    </i>
    <i r="1">
      <x v="2624"/>
    </i>
    <i r="1">
      <x v="2625"/>
    </i>
    <i r="1">
      <x v="2626"/>
    </i>
    <i r="1">
      <x v="2627"/>
    </i>
    <i r="1">
      <x v="2628"/>
    </i>
    <i r="1">
      <x v="2629"/>
    </i>
    <i r="1">
      <x v="2630"/>
    </i>
    <i>
      <x v="212"/>
    </i>
    <i r="1">
      <x v="2631"/>
    </i>
    <i r="1">
      <x v="2632"/>
    </i>
    <i r="1">
      <x v="2633"/>
    </i>
    <i r="1">
      <x v="2634"/>
    </i>
    <i r="1">
      <x v="2635"/>
    </i>
    <i r="1">
      <x v="2636"/>
    </i>
    <i r="1">
      <x v="2637"/>
    </i>
    <i r="1">
      <x v="2638"/>
    </i>
    <i r="1">
      <x v="2639"/>
    </i>
    <i r="1">
      <x v="2640"/>
    </i>
    <i r="1">
      <x v="2641"/>
    </i>
    <i r="1">
      <x v="2642"/>
    </i>
    <i r="1">
      <x v="2643"/>
    </i>
    <i r="1">
      <x v="2644"/>
    </i>
    <i r="1">
      <x v="2645"/>
    </i>
    <i r="1">
      <x v="2646"/>
    </i>
    <i r="1">
      <x v="2647"/>
    </i>
    <i r="1">
      <x v="2648"/>
    </i>
    <i r="1">
      <x v="2649"/>
    </i>
    <i>
      <x v="213"/>
    </i>
    <i r="1">
      <x v="2650"/>
    </i>
    <i r="1">
      <x v="2651"/>
    </i>
    <i r="1">
      <x v="2652"/>
    </i>
    <i r="1">
      <x v="2653"/>
    </i>
    <i r="1">
      <x v="2654"/>
    </i>
    <i r="1">
      <x v="2655"/>
    </i>
    <i r="1">
      <x v="2656"/>
    </i>
    <i r="1">
      <x v="2657"/>
    </i>
    <i r="1">
      <x v="2658"/>
    </i>
    <i r="1">
      <x v="2659"/>
    </i>
    <i r="1">
      <x v="2660"/>
    </i>
    <i r="1">
      <x v="2661"/>
    </i>
    <i r="1">
      <x v="2662"/>
    </i>
    <i r="1">
      <x v="2663"/>
    </i>
    <i r="1">
      <x v="2664"/>
    </i>
    <i r="1">
      <x v="2665"/>
    </i>
    <i r="1">
      <x v="2666"/>
    </i>
    <i r="1">
      <x v="2667"/>
    </i>
    <i r="1">
      <x v="2668"/>
    </i>
    <i r="1">
      <x v="2669"/>
    </i>
    <i r="1">
      <x v="2670"/>
    </i>
    <i r="1">
      <x v="2671"/>
    </i>
    <i r="1">
      <x v="2672"/>
    </i>
    <i r="1">
      <x v="2673"/>
    </i>
    <i r="1">
      <x v="2674"/>
    </i>
    <i r="1">
      <x v="2675"/>
    </i>
    <i r="1">
      <x v="2676"/>
    </i>
    <i r="1">
      <x v="2677"/>
    </i>
    <i r="1">
      <x v="2678"/>
    </i>
    <i>
      <x v="214"/>
    </i>
    <i r="1">
      <x v="2679"/>
    </i>
    <i r="1">
      <x v="2680"/>
    </i>
    <i r="1">
      <x v="2681"/>
    </i>
    <i r="1">
      <x v="2682"/>
    </i>
    <i r="1">
      <x v="2683"/>
    </i>
    <i r="1">
      <x v="2684"/>
    </i>
    <i r="1">
      <x v="2685"/>
    </i>
    <i r="1">
      <x v="2686"/>
    </i>
    <i r="1">
      <x v="2687"/>
    </i>
    <i r="1">
      <x v="2688"/>
    </i>
    <i r="1">
      <x v="2689"/>
    </i>
    <i r="1">
      <x v="2690"/>
    </i>
    <i r="1">
      <x v="2691"/>
    </i>
    <i r="1">
      <x v="2692"/>
    </i>
    <i r="1">
      <x v="2693"/>
    </i>
    <i r="1">
      <x v="2694"/>
    </i>
    <i r="1">
      <x v="2695"/>
    </i>
    <i r="1">
      <x v="2696"/>
    </i>
    <i r="1">
      <x v="2697"/>
    </i>
    <i r="1">
      <x v="2698"/>
    </i>
    <i r="1">
      <x v="2699"/>
    </i>
    <i r="1">
      <x v="2700"/>
    </i>
    <i r="1">
      <x v="2701"/>
    </i>
    <i>
      <x v="215"/>
    </i>
    <i r="1">
      <x v="2702"/>
    </i>
    <i r="1">
      <x v="2703"/>
    </i>
    <i r="1">
      <x v="2704"/>
    </i>
    <i r="1">
      <x v="2705"/>
    </i>
    <i r="1">
      <x v="2706"/>
    </i>
    <i r="1">
      <x v="2707"/>
    </i>
    <i r="1">
      <x v="2708"/>
    </i>
    <i r="1">
      <x v="2709"/>
    </i>
    <i r="1">
      <x v="2710"/>
    </i>
    <i r="1">
      <x v="2711"/>
    </i>
    <i r="1">
      <x v="2712"/>
    </i>
    <i r="1">
      <x v="2713"/>
    </i>
    <i r="1">
      <x v="2714"/>
    </i>
    <i r="1">
      <x v="2715"/>
    </i>
    <i r="1">
      <x v="2716"/>
    </i>
    <i r="1">
      <x v="2717"/>
    </i>
    <i r="1">
      <x v="2718"/>
    </i>
    <i r="1">
      <x v="2719"/>
    </i>
    <i r="1">
      <x v="2720"/>
    </i>
    <i r="1">
      <x v="2721"/>
    </i>
    <i r="1">
      <x v="2722"/>
    </i>
    <i r="1">
      <x v="2723"/>
    </i>
    <i r="1">
      <x v="2724"/>
    </i>
    <i r="1">
      <x v="2725"/>
    </i>
    <i r="1">
      <x v="2726"/>
    </i>
    <i r="1">
      <x v="2727"/>
    </i>
    <i r="1">
      <x v="2728"/>
    </i>
    <i r="1">
      <x v="2729"/>
    </i>
    <i r="1">
      <x v="2730"/>
    </i>
    <i>
      <x v="216"/>
    </i>
    <i r="1">
      <x v="2731"/>
    </i>
    <i r="1">
      <x v="2732"/>
    </i>
    <i r="1">
      <x v="2733"/>
    </i>
    <i r="1">
      <x v="2734"/>
    </i>
    <i r="1">
      <x v="2735"/>
    </i>
    <i r="1">
      <x v="2736"/>
    </i>
    <i r="1">
      <x v="2737"/>
    </i>
    <i r="1">
      <x v="2738"/>
    </i>
    <i r="1">
      <x v="2739"/>
    </i>
    <i r="1">
      <x v="2740"/>
    </i>
    <i r="1">
      <x v="2741"/>
    </i>
    <i r="1">
      <x v="2742"/>
    </i>
    <i r="1">
      <x v="2743"/>
    </i>
    <i r="1">
      <x v="2744"/>
    </i>
    <i r="1">
      <x v="2745"/>
    </i>
    <i r="1">
      <x v="2746"/>
    </i>
    <i r="1">
      <x v="2747"/>
    </i>
    <i r="1">
      <x v="2748"/>
    </i>
    <i r="1">
      <x v="2749"/>
    </i>
    <i r="1">
      <x v="2750"/>
    </i>
    <i r="1">
      <x v="2751"/>
    </i>
    <i r="1">
      <x v="2752"/>
    </i>
    <i r="1">
      <x v="2753"/>
    </i>
    <i r="1">
      <x v="2754"/>
    </i>
    <i r="1">
      <x v="2755"/>
    </i>
    <i r="1">
      <x v="2756"/>
    </i>
    <i r="1">
      <x v="2757"/>
    </i>
    <i r="1">
      <x v="2758"/>
    </i>
    <i r="1">
      <x v="2759"/>
    </i>
    <i r="1">
      <x v="2760"/>
    </i>
    <i r="1">
      <x v="2761"/>
    </i>
    <i>
      <x v="217"/>
    </i>
    <i r="1">
      <x v="2762"/>
    </i>
    <i r="1">
      <x v="2763"/>
    </i>
    <i r="1">
      <x v="2764"/>
    </i>
    <i r="1">
      <x v="2765"/>
    </i>
    <i r="1">
      <x v="2766"/>
    </i>
    <i r="1">
      <x v="2767"/>
    </i>
    <i r="1">
      <x v="2768"/>
    </i>
    <i r="1">
      <x v="2769"/>
    </i>
    <i r="1">
      <x v="2770"/>
    </i>
    <i r="1">
      <x v="2771"/>
    </i>
    <i r="1">
      <x v="2772"/>
    </i>
    <i r="1">
      <x v="2773"/>
    </i>
    <i r="1">
      <x v="2774"/>
    </i>
    <i r="1">
      <x v="2775"/>
    </i>
    <i r="1">
      <x v="2776"/>
    </i>
    <i r="1">
      <x v="2777"/>
    </i>
    <i r="1">
      <x v="2778"/>
    </i>
    <i r="1">
      <x v="2779"/>
    </i>
    <i r="1">
      <x v="2780"/>
    </i>
    <i r="1">
      <x v="2781"/>
    </i>
    <i r="1">
      <x v="2782"/>
    </i>
    <i r="1">
      <x v="2783"/>
    </i>
    <i r="1">
      <x v="2784"/>
    </i>
    <i r="1">
      <x v="2785"/>
    </i>
    <i r="1">
      <x v="2786"/>
    </i>
    <i r="1">
      <x v="2787"/>
    </i>
    <i>
      <x v="218"/>
    </i>
    <i r="1">
      <x v="2788"/>
    </i>
    <i r="1">
      <x v="2789"/>
    </i>
    <i r="1">
      <x v="2790"/>
    </i>
    <i r="1">
      <x v="2791"/>
    </i>
    <i r="1">
      <x v="2792"/>
    </i>
    <i r="1">
      <x v="2793"/>
    </i>
    <i r="1">
      <x v="2794"/>
    </i>
    <i r="1">
      <x v="2795"/>
    </i>
    <i r="1">
      <x v="2796"/>
    </i>
    <i r="1">
      <x v="2797"/>
    </i>
    <i r="1">
      <x v="2798"/>
    </i>
    <i r="1">
      <x v="2799"/>
    </i>
    <i r="1">
      <x v="2800"/>
    </i>
    <i r="1">
      <x v="2801"/>
    </i>
    <i r="1">
      <x v="2802"/>
    </i>
    <i r="1">
      <x v="2803"/>
    </i>
    <i r="1">
      <x v="2804"/>
    </i>
    <i r="1">
      <x v="2805"/>
    </i>
    <i r="1">
      <x v="2806"/>
    </i>
    <i r="1">
      <x v="2807"/>
    </i>
    <i r="1">
      <x v="2808"/>
    </i>
    <i r="1">
      <x v="2809"/>
    </i>
    <i r="1">
      <x v="2810"/>
    </i>
    <i r="1">
      <x v="2811"/>
    </i>
    <i r="1">
      <x v="2812"/>
    </i>
    <i r="1">
      <x v="2813"/>
    </i>
    <i r="1">
      <x v="2814"/>
    </i>
    <i r="1">
      <x v="2815"/>
    </i>
    <i r="1">
      <x v="2816"/>
    </i>
    <i r="1">
      <x v="2817"/>
    </i>
    <i r="1">
      <x v="2818"/>
    </i>
    <i r="1">
      <x v="2819"/>
    </i>
    <i r="1">
      <x v="2820"/>
    </i>
    <i r="1">
      <x v="2821"/>
    </i>
    <i r="1">
      <x v="2822"/>
    </i>
    <i>
      <x v="219"/>
    </i>
    <i r="1">
      <x v="2823"/>
    </i>
    <i r="1">
      <x v="2824"/>
    </i>
    <i r="1">
      <x v="2825"/>
    </i>
    <i r="1">
      <x v="2826"/>
    </i>
    <i r="1">
      <x v="2827"/>
    </i>
    <i r="1">
      <x v="2828"/>
    </i>
    <i r="1">
      <x v="2829"/>
    </i>
    <i r="1">
      <x v="2830"/>
    </i>
    <i r="1">
      <x v="2831"/>
    </i>
    <i r="1">
      <x v="2832"/>
    </i>
    <i r="1">
      <x v="2833"/>
    </i>
    <i r="1">
      <x v="2834"/>
    </i>
    <i r="1">
      <x v="2835"/>
    </i>
    <i r="1">
      <x v="2836"/>
    </i>
    <i r="1">
      <x v="2837"/>
    </i>
    <i r="1">
      <x v="2838"/>
    </i>
    <i r="1">
      <x v="2839"/>
    </i>
    <i r="1">
      <x v="2840"/>
    </i>
    <i r="1">
      <x v="2841"/>
    </i>
    <i r="1">
      <x v="2842"/>
    </i>
    <i r="1">
      <x v="2843"/>
    </i>
    <i r="1">
      <x v="2844"/>
    </i>
    <i r="1">
      <x v="2845"/>
    </i>
    <i r="1">
      <x v="2846"/>
    </i>
    <i r="1">
      <x v="2847"/>
    </i>
    <i r="1">
      <x v="2848"/>
    </i>
    <i r="1">
      <x v="2849"/>
    </i>
    <i>
      <x v="220"/>
    </i>
    <i r="1">
      <x v="2850"/>
    </i>
    <i r="1">
      <x v="2851"/>
    </i>
    <i r="1">
      <x v="2852"/>
    </i>
    <i r="1">
      <x v="2853"/>
    </i>
    <i r="1">
      <x v="2854"/>
    </i>
    <i r="1">
      <x v="2855"/>
    </i>
    <i r="1">
      <x v="2856"/>
    </i>
    <i r="1">
      <x v="2857"/>
    </i>
    <i r="1">
      <x v="2858"/>
    </i>
    <i r="1">
      <x v="2859"/>
    </i>
    <i r="1">
      <x v="2860"/>
    </i>
    <i r="1">
      <x v="2861"/>
    </i>
    <i r="1">
      <x v="2862"/>
    </i>
    <i r="1">
      <x v="2863"/>
    </i>
    <i r="1">
      <x v="2864"/>
    </i>
    <i r="1">
      <x v="2865"/>
    </i>
    <i r="1">
      <x v="2866"/>
    </i>
    <i r="1">
      <x v="2867"/>
    </i>
    <i r="1">
      <x v="2868"/>
    </i>
    <i r="1">
      <x v="2869"/>
    </i>
    <i r="1">
      <x v="2870"/>
    </i>
    <i r="1">
      <x v="2871"/>
    </i>
    <i r="1">
      <x v="2872"/>
    </i>
    <i r="1">
      <x v="2873"/>
    </i>
    <i r="1">
      <x v="2874"/>
    </i>
    <i r="1">
      <x v="2875"/>
    </i>
    <i r="1">
      <x v="2876"/>
    </i>
    <i r="1">
      <x v="2877"/>
    </i>
    <i r="1">
      <x v="2878"/>
    </i>
    <i r="1">
      <x v="2879"/>
    </i>
    <i r="1">
      <x v="2880"/>
    </i>
    <i r="1">
      <x v="2881"/>
    </i>
    <i r="1">
      <x v="2882"/>
    </i>
    <i>
      <x v="221"/>
    </i>
    <i r="1">
      <x v="2883"/>
    </i>
    <i r="1">
      <x v="2884"/>
    </i>
    <i r="1">
      <x v="2885"/>
    </i>
    <i r="1">
      <x v="2886"/>
    </i>
    <i r="1">
      <x v="2887"/>
    </i>
    <i r="1">
      <x v="2888"/>
    </i>
    <i r="1">
      <x v="2889"/>
    </i>
    <i r="1">
      <x v="2890"/>
    </i>
    <i r="1">
      <x v="2891"/>
    </i>
    <i r="1">
      <x v="2892"/>
    </i>
    <i r="1">
      <x v="2893"/>
    </i>
    <i r="1">
      <x v="2894"/>
    </i>
    <i r="1">
      <x v="2895"/>
    </i>
    <i r="1">
      <x v="2896"/>
    </i>
    <i r="1">
      <x v="2897"/>
    </i>
    <i r="1">
      <x v="2898"/>
    </i>
    <i r="1">
      <x v="2899"/>
    </i>
    <i r="1">
      <x v="2900"/>
    </i>
    <i r="1">
      <x v="2901"/>
    </i>
    <i r="1">
      <x v="2902"/>
    </i>
    <i r="1">
      <x v="2903"/>
    </i>
    <i r="1">
      <x v="2904"/>
    </i>
    <i r="1">
      <x v="2905"/>
    </i>
    <i r="1">
      <x v="2906"/>
    </i>
    <i r="1">
      <x v="2907"/>
    </i>
    <i>
      <x v="222"/>
    </i>
    <i r="1">
      <x v="2908"/>
    </i>
    <i r="1">
      <x v="2909"/>
    </i>
    <i r="1">
      <x v="2910"/>
    </i>
    <i r="1">
      <x v="2911"/>
    </i>
    <i r="1">
      <x v="2912"/>
    </i>
    <i r="1">
      <x v="2913"/>
    </i>
    <i r="1">
      <x v="2914"/>
    </i>
    <i r="1">
      <x v="2915"/>
    </i>
    <i r="1">
      <x v="2916"/>
    </i>
    <i r="1">
      <x v="2917"/>
    </i>
    <i r="1">
      <x v="2918"/>
    </i>
    <i r="1">
      <x v="2919"/>
    </i>
    <i r="1">
      <x v="2920"/>
    </i>
    <i r="1">
      <x v="2921"/>
    </i>
    <i r="1">
      <x v="2922"/>
    </i>
    <i r="1">
      <x v="2923"/>
    </i>
    <i r="1">
      <x v="2924"/>
    </i>
    <i r="1">
      <x v="2925"/>
    </i>
    <i r="1">
      <x v="2926"/>
    </i>
    <i r="1">
      <x v="2927"/>
    </i>
    <i r="1">
      <x v="2928"/>
    </i>
    <i r="1">
      <x v="2929"/>
    </i>
    <i r="1">
      <x v="2930"/>
    </i>
    <i r="1">
      <x v="2931"/>
    </i>
    <i>
      <x v="223"/>
    </i>
    <i r="1">
      <x v="2932"/>
    </i>
    <i r="1">
      <x v="2933"/>
    </i>
    <i r="1">
      <x v="2934"/>
    </i>
    <i r="1">
      <x v="2935"/>
    </i>
    <i r="1">
      <x v="2936"/>
    </i>
    <i r="1">
      <x v="2937"/>
    </i>
    <i>
      <x v="224"/>
    </i>
    <i r="1">
      <x v="2938"/>
    </i>
    <i r="1">
      <x v="2939"/>
    </i>
    <i r="1">
      <x v="2940"/>
    </i>
    <i r="1">
      <x v="2941"/>
    </i>
    <i r="1">
      <x v="2942"/>
    </i>
    <i r="1">
      <x v="2943"/>
    </i>
    <i>
      <x v="225"/>
    </i>
    <i r="1">
      <x v="2944"/>
    </i>
    <i r="1">
      <x v="2945"/>
    </i>
    <i r="1">
      <x v="2946"/>
    </i>
    <i r="1">
      <x v="2947"/>
    </i>
    <i r="1">
      <x v="2948"/>
    </i>
    <i r="1">
      <x v="2949"/>
    </i>
    <i r="1">
      <x v="2950"/>
    </i>
    <i r="1">
      <x v="2951"/>
    </i>
    <i r="1">
      <x v="2952"/>
    </i>
    <i r="1">
      <x v="2953"/>
    </i>
    <i r="1">
      <x v="2954"/>
    </i>
    <i r="1">
      <x v="2955"/>
    </i>
    <i r="1">
      <x v="2956"/>
    </i>
    <i r="1">
      <x v="2957"/>
    </i>
    <i r="1">
      <x v="2958"/>
    </i>
    <i r="1">
      <x v="2959"/>
    </i>
    <i r="1">
      <x v="2960"/>
    </i>
    <i r="1">
      <x v="2961"/>
    </i>
    <i r="1">
      <x v="2962"/>
    </i>
    <i r="1">
      <x v="2963"/>
    </i>
    <i r="1">
      <x v="2964"/>
    </i>
    <i r="1">
      <x v="2965"/>
    </i>
    <i r="1">
      <x v="2966"/>
    </i>
    <i r="1">
      <x v="2967"/>
    </i>
    <i r="1">
      <x v="2968"/>
    </i>
    <i r="1">
      <x v="2969"/>
    </i>
    <i r="1">
      <x v="2970"/>
    </i>
    <i r="1">
      <x v="2971"/>
    </i>
    <i r="1">
      <x v="2972"/>
    </i>
    <i r="1">
      <x v="2973"/>
    </i>
    <i r="1">
      <x v="2974"/>
    </i>
    <i r="1">
      <x v="2975"/>
    </i>
    <i>
      <x v="226"/>
    </i>
    <i r="1">
      <x v="2976"/>
    </i>
    <i r="1">
      <x v="2977"/>
    </i>
    <i r="1">
      <x v="2978"/>
    </i>
    <i r="1">
      <x v="2979"/>
    </i>
    <i r="1">
      <x v="2980"/>
    </i>
    <i r="1">
      <x v="2981"/>
    </i>
    <i r="1">
      <x v="2982"/>
    </i>
    <i r="1">
      <x v="2983"/>
    </i>
    <i r="1">
      <x v="2984"/>
    </i>
    <i r="1">
      <x v="2985"/>
    </i>
    <i r="1">
      <x v="2986"/>
    </i>
    <i r="1">
      <x v="2987"/>
    </i>
    <i r="1">
      <x v="2988"/>
    </i>
    <i r="1">
      <x v="2989"/>
    </i>
    <i r="1">
      <x v="2990"/>
    </i>
    <i r="1">
      <x v="2991"/>
    </i>
    <i r="1">
      <x v="2992"/>
    </i>
    <i r="1">
      <x v="2993"/>
    </i>
    <i r="1">
      <x v="2994"/>
    </i>
    <i r="1">
      <x v="2995"/>
    </i>
    <i r="1">
      <x v="2996"/>
    </i>
    <i r="1">
      <x v="2997"/>
    </i>
    <i r="1">
      <x v="2998"/>
    </i>
    <i r="1">
      <x v="2999"/>
    </i>
    <i r="1">
      <x v="3000"/>
    </i>
    <i r="1">
      <x v="3001"/>
    </i>
    <i r="1">
      <x v="3002"/>
    </i>
    <i r="1">
      <x v="3003"/>
    </i>
    <i r="1">
      <x v="3004"/>
    </i>
    <i r="1">
      <x v="3005"/>
    </i>
    <i r="1">
      <x v="3006"/>
    </i>
    <i r="1">
      <x v="3007"/>
    </i>
    <i r="1">
      <x v="3008"/>
    </i>
    <i r="1">
      <x v="3009"/>
    </i>
    <i>
      <x v="227"/>
    </i>
    <i r="1">
      <x v="3010"/>
    </i>
    <i r="1">
      <x v="3011"/>
    </i>
    <i r="1">
      <x v="3012"/>
    </i>
    <i r="1">
      <x v="3013"/>
    </i>
    <i r="1">
      <x v="3014"/>
    </i>
    <i r="1">
      <x v="3015"/>
    </i>
    <i r="1">
      <x v="3016"/>
    </i>
    <i r="1">
      <x v="3017"/>
    </i>
    <i r="1">
      <x v="3018"/>
    </i>
    <i r="1">
      <x v="3019"/>
    </i>
    <i r="1">
      <x v="3020"/>
    </i>
    <i r="1">
      <x v="3021"/>
    </i>
    <i r="1">
      <x v="3022"/>
    </i>
    <i r="1">
      <x v="3023"/>
    </i>
    <i r="1">
      <x v="3024"/>
    </i>
    <i r="1">
      <x v="3025"/>
    </i>
    <i r="1">
      <x v="3026"/>
    </i>
    <i r="1">
      <x v="3027"/>
    </i>
    <i r="1">
      <x v="3028"/>
    </i>
    <i r="1">
      <x v="3029"/>
    </i>
    <i r="1">
      <x v="3030"/>
    </i>
    <i r="1">
      <x v="3031"/>
    </i>
    <i r="1">
      <x v="3032"/>
    </i>
    <i r="1">
      <x v="3033"/>
    </i>
    <i r="1">
      <x v="3034"/>
    </i>
    <i r="1">
      <x v="3035"/>
    </i>
    <i r="1">
      <x v="3036"/>
    </i>
    <i r="1">
      <x v="3037"/>
    </i>
    <i r="1">
      <x v="3038"/>
    </i>
    <i r="1">
      <x v="3039"/>
    </i>
    <i r="1">
      <x v="3040"/>
    </i>
    <i r="1">
      <x v="304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LOADING WEIGHT" fld="9" baseField="19" baseItem="0" numFmtId="166"/>
    <dataField name="SHORTAGE WEIGHT" fld="12" baseField="19" baseItem="5" numFmtId="165"/>
    <dataField name="LIMIT ON SHORTAGE" fld="18" baseField="10" baseItem="94" numFmtId="166"/>
    <dataField name="EXCESS SHORTAGE (PAYABLE)" fld="19" baseField="10" baseItem="94" numFmtId="166"/>
    <dataField name="FINE AMOUNT" fld="20" baseField="19" baseItem="5" numFmtId="169"/>
  </dataFields>
  <formats count="5">
    <format dxfId="20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08">
      <pivotArea outline="0" fieldPosition="0">
        <references count="1">
          <reference field="4294967294" count="1">
            <x v="4"/>
          </reference>
        </references>
      </pivotArea>
    </format>
    <format dxfId="207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206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05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TableStyleInfo name="PivotStyleMedium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3000000}" name="PivotTable3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8" indent="0" outline="1" outlineData="1" multipleFieldFilters="0">
  <location ref="A3:F455" firstHeaderRow="0" firstDataRow="1" firstDataCol="1"/>
  <pivotFields count="21">
    <pivotField showAll="0"/>
    <pivotField showAll="0"/>
    <pivotField axis="axisRow" showAll="0">
      <items count="12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 sd="0"/>
      </items>
    </pivotField>
    <pivotField axis="axisRow" showAll="0">
      <items count="14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81"/>
        <item x="795"/>
        <item x="796"/>
        <item x="797"/>
        <item x="798"/>
        <item x="681"/>
        <item x="682"/>
        <item x="683"/>
        <item x="684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t="default"/>
      </items>
    </pivotField>
    <pivotField showAll="0"/>
    <pivotField showAll="0"/>
    <pivotField showAll="0"/>
    <pivotField showAll="0"/>
    <pivotField showAll="0"/>
    <pivotField dataField="1" numFmtId="165" showAll="0"/>
    <pivotField showAll="0"/>
    <pivotField showAll="0"/>
    <pivotField dataField="1" numFmtId="165"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2">
    <field x="2"/>
    <field x="3"/>
  </rowFields>
  <rowItems count="4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>
      <x v="83"/>
    </i>
    <i r="1">
      <x v="1145"/>
    </i>
    <i r="1">
      <x v="1146"/>
    </i>
    <i r="1">
      <x v="1147"/>
    </i>
    <i r="1">
      <x v="1148"/>
    </i>
    <i r="1">
      <x v="1149"/>
    </i>
    <i r="1">
      <x v="1150"/>
    </i>
    <i r="1">
      <x v="1151"/>
    </i>
    <i r="1">
      <x v="1152"/>
    </i>
    <i r="1">
      <x v="1153"/>
    </i>
    <i r="1">
      <x v="1154"/>
    </i>
    <i r="1">
      <x v="1155"/>
    </i>
    <i>
      <x v="84"/>
    </i>
    <i r="1">
      <x v="1156"/>
    </i>
    <i r="1">
      <x v="1157"/>
    </i>
    <i r="1">
      <x v="1158"/>
    </i>
    <i r="1">
      <x v="1159"/>
    </i>
    <i r="1">
      <x v="1160"/>
    </i>
    <i r="1">
      <x v="1161"/>
    </i>
    <i>
      <x v="85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>
      <x v="86"/>
    </i>
    <i r="1">
      <x v="1170"/>
    </i>
    <i r="1">
      <x v="1171"/>
    </i>
    <i r="1">
      <x v="1172"/>
    </i>
    <i r="1">
      <x v="1173"/>
    </i>
    <i r="1">
      <x v="1174"/>
    </i>
    <i r="1">
      <x v="1175"/>
    </i>
    <i r="1">
      <x v="1176"/>
    </i>
    <i r="1">
      <x v="1177"/>
    </i>
    <i>
      <x v="87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>
      <x v="88"/>
    </i>
    <i r="1">
      <x v="1186"/>
    </i>
    <i r="1">
      <x v="1187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>
      <x v="89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3"/>
    </i>
    <i r="1">
      <x v="1204"/>
    </i>
    <i r="1">
      <x v="1205"/>
    </i>
    <i>
      <x v="90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>
      <x v="91"/>
    </i>
    <i r="1">
      <x v="1216"/>
    </i>
    <i r="1">
      <x v="1217"/>
    </i>
    <i r="1">
      <x v="1218"/>
    </i>
    <i r="1">
      <x v="1219"/>
    </i>
    <i r="1">
      <x v="1220"/>
    </i>
    <i>
      <x v="92"/>
    </i>
    <i r="1">
      <x v="1221"/>
    </i>
    <i r="1">
      <x v="1222"/>
    </i>
    <i r="1">
      <x v="1223"/>
    </i>
    <i r="1">
      <x v="1224"/>
    </i>
    <i r="1">
      <x v="1225"/>
    </i>
    <i r="1">
      <x v="1226"/>
    </i>
    <i r="1">
      <x v="1227"/>
    </i>
    <i r="1">
      <x v="1228"/>
    </i>
    <i>
      <x v="93"/>
    </i>
    <i r="1">
      <x v="1229"/>
    </i>
    <i r="1">
      <x v="1230"/>
    </i>
    <i r="1">
      <x v="1231"/>
    </i>
    <i r="1">
      <x v="1232"/>
    </i>
    <i r="1">
      <x v="1233"/>
    </i>
    <i r="1">
      <x v="1234"/>
    </i>
    <i r="1">
      <x v="1235"/>
    </i>
    <i r="1">
      <x v="1236"/>
    </i>
    <i r="1">
      <x v="1237"/>
    </i>
    <i r="1">
      <x v="1238"/>
    </i>
    <i r="1">
      <x v="1239"/>
    </i>
    <i r="1">
      <x v="1240"/>
    </i>
    <i>
      <x v="94"/>
    </i>
    <i r="1">
      <x v="1241"/>
    </i>
    <i r="1">
      <x v="1242"/>
    </i>
    <i r="1">
      <x v="1243"/>
    </i>
    <i r="1">
      <x v="1244"/>
    </i>
    <i r="1">
      <x v="1245"/>
    </i>
    <i r="1">
      <x v="1246"/>
    </i>
    <i r="1">
      <x v="1247"/>
    </i>
    <i r="1">
      <x v="1248"/>
    </i>
    <i r="1">
      <x v="1249"/>
    </i>
    <i r="1">
      <x v="1250"/>
    </i>
    <i r="1">
      <x v="1251"/>
    </i>
    <i>
      <x v="95"/>
    </i>
    <i r="1">
      <x v="1252"/>
    </i>
    <i r="1">
      <x v="1253"/>
    </i>
    <i r="1">
      <x v="1254"/>
    </i>
    <i r="1">
      <x v="1255"/>
    </i>
    <i r="1">
      <x v="1256"/>
    </i>
    <i>
      <x v="96"/>
    </i>
    <i r="1">
      <x v="1257"/>
    </i>
    <i r="1">
      <x v="1258"/>
    </i>
    <i r="1">
      <x v="1259"/>
    </i>
    <i r="1">
      <x v="1260"/>
    </i>
    <i r="1">
      <x v="1261"/>
    </i>
    <i r="1">
      <x v="1262"/>
    </i>
    <i r="1">
      <x v="1263"/>
    </i>
    <i r="1">
      <x v="1264"/>
    </i>
    <i r="1">
      <x v="1265"/>
    </i>
    <i r="1">
      <x v="1266"/>
    </i>
    <i>
      <x v="97"/>
    </i>
    <i r="1">
      <x v="1267"/>
    </i>
    <i r="1">
      <x v="1268"/>
    </i>
    <i r="1">
      <x v="1269"/>
    </i>
    <i r="1">
      <x v="1270"/>
    </i>
    <i r="1">
      <x v="1271"/>
    </i>
    <i r="1">
      <x v="1272"/>
    </i>
    <i r="1">
      <x v="1273"/>
    </i>
    <i r="1">
      <x v="1274"/>
    </i>
    <i>
      <x v="98"/>
    </i>
    <i r="1">
      <x v="1275"/>
    </i>
    <i r="1">
      <x v="1276"/>
    </i>
    <i r="1">
      <x v="1277"/>
    </i>
    <i r="1">
      <x v="1278"/>
    </i>
    <i r="1">
      <x v="1279"/>
    </i>
    <i r="1">
      <x v="1280"/>
    </i>
    <i>
      <x v="99"/>
    </i>
    <i r="1">
      <x v="1281"/>
    </i>
    <i r="1">
      <x v="1282"/>
    </i>
    <i r="1">
      <x v="1283"/>
    </i>
    <i r="1">
      <x v="1284"/>
    </i>
    <i>
      <x v="100"/>
    </i>
    <i r="1">
      <x v="1285"/>
    </i>
    <i r="1">
      <x v="1286"/>
    </i>
    <i r="1">
      <x v="1287"/>
    </i>
    <i r="1">
      <x v="1288"/>
    </i>
    <i r="1">
      <x v="1289"/>
    </i>
    <i r="1">
      <x v="1290"/>
    </i>
    <i r="1">
      <x v="1291"/>
    </i>
    <i r="1">
      <x v="1292"/>
    </i>
    <i>
      <x v="101"/>
    </i>
    <i r="1">
      <x v="1293"/>
    </i>
    <i r="1">
      <x v="1294"/>
    </i>
    <i r="1">
      <x v="1295"/>
    </i>
    <i r="1">
      <x v="1296"/>
    </i>
    <i r="1">
      <x v="1297"/>
    </i>
    <i r="1">
      <x v="1298"/>
    </i>
    <i r="1">
      <x v="1299"/>
    </i>
    <i r="1">
      <x v="1300"/>
    </i>
    <i r="1">
      <x v="1301"/>
    </i>
    <i>
      <x v="102"/>
    </i>
    <i r="1">
      <x v="1302"/>
    </i>
    <i r="1">
      <x v="1303"/>
    </i>
    <i r="1">
      <x v="1304"/>
    </i>
    <i r="1">
      <x v="1305"/>
    </i>
    <i r="1">
      <x v="1306"/>
    </i>
    <i r="1">
      <x v="1307"/>
    </i>
    <i r="1">
      <x v="1308"/>
    </i>
    <i r="1">
      <x v="1309"/>
    </i>
    <i r="1">
      <x v="1310"/>
    </i>
    <i r="1">
      <x v="1311"/>
    </i>
    <i>
      <x v="103"/>
    </i>
    <i r="1">
      <x v="1312"/>
    </i>
    <i r="1">
      <x v="1313"/>
    </i>
    <i r="1">
      <x v="1314"/>
    </i>
    <i r="1">
      <x v="1315"/>
    </i>
    <i r="1">
      <x v="1316"/>
    </i>
    <i>
      <x v="104"/>
    </i>
    <i r="1">
      <x v="1317"/>
    </i>
    <i r="1">
      <x v="1318"/>
    </i>
    <i r="1">
      <x v="1319"/>
    </i>
    <i r="1">
      <x v="1320"/>
    </i>
    <i r="1">
      <x v="1321"/>
    </i>
    <i r="1">
      <x v="1322"/>
    </i>
    <i r="1">
      <x v="1323"/>
    </i>
    <i r="1">
      <x v="1324"/>
    </i>
    <i>
      <x v="105"/>
    </i>
    <i r="1">
      <x v="1325"/>
    </i>
    <i r="1">
      <x v="1326"/>
    </i>
    <i r="1">
      <x v="1327"/>
    </i>
    <i r="1">
      <x v="1328"/>
    </i>
    <i r="1">
      <x v="1329"/>
    </i>
    <i r="1">
      <x v="1330"/>
    </i>
    <i r="1">
      <x v="1331"/>
    </i>
    <i>
      <x v="106"/>
    </i>
    <i r="1">
      <x v="1332"/>
    </i>
    <i r="1">
      <x v="1333"/>
    </i>
    <i r="1">
      <x v="1334"/>
    </i>
    <i r="1">
      <x v="1335"/>
    </i>
    <i r="1">
      <x v="1336"/>
    </i>
    <i>
      <x v="107"/>
    </i>
    <i r="1">
      <x v="1337"/>
    </i>
    <i r="1">
      <x v="1338"/>
    </i>
    <i r="1">
      <x v="1339"/>
    </i>
    <i r="1">
      <x v="1340"/>
    </i>
    <i>
      <x v="108"/>
    </i>
    <i r="1">
      <x v="1341"/>
    </i>
    <i r="1">
      <x v="1342"/>
    </i>
    <i r="1">
      <x v="1343"/>
    </i>
    <i r="1">
      <x v="1344"/>
    </i>
    <i r="1">
      <x v="1345"/>
    </i>
    <i r="1">
      <x v="1346"/>
    </i>
    <i r="1">
      <x v="1347"/>
    </i>
    <i r="1">
      <x v="1348"/>
    </i>
    <i>
      <x v="109"/>
    </i>
    <i r="1">
      <x v="1349"/>
    </i>
    <i r="1">
      <x v="1350"/>
    </i>
    <i r="1">
      <x v="1351"/>
    </i>
    <i r="1">
      <x v="1352"/>
    </i>
    <i r="1">
      <x v="1353"/>
    </i>
    <i>
      <x v="110"/>
    </i>
    <i r="1">
      <x v="1354"/>
    </i>
    <i r="1">
      <x v="1355"/>
    </i>
    <i r="1">
      <x v="1356"/>
    </i>
    <i r="1">
      <x v="1357"/>
    </i>
    <i r="1">
      <x v="1358"/>
    </i>
    <i r="1">
      <x v="1359"/>
    </i>
    <i r="1">
      <x v="1360"/>
    </i>
    <i>
      <x v="111"/>
    </i>
    <i r="1">
      <x v="1361"/>
    </i>
    <i r="1">
      <x v="1362"/>
    </i>
    <i r="1">
      <x v="1363"/>
    </i>
    <i r="1">
      <x v="1364"/>
    </i>
    <i r="1">
      <x v="1365"/>
    </i>
    <i r="1">
      <x v="1366"/>
    </i>
    <i>
      <x v="112"/>
    </i>
    <i r="1">
      <x v="1367"/>
    </i>
    <i r="1">
      <x v="1368"/>
    </i>
    <i>
      <x v="113"/>
    </i>
    <i r="1">
      <x v="1369"/>
    </i>
    <i r="1">
      <x v="1370"/>
    </i>
    <i r="1">
      <x v="1371"/>
    </i>
    <i r="1">
      <x v="1372"/>
    </i>
    <i r="1">
      <x v="1373"/>
    </i>
    <i r="1">
      <x v="1374"/>
    </i>
    <i r="1">
      <x v="1375"/>
    </i>
    <i r="1">
      <x v="1376"/>
    </i>
    <i r="1">
      <x v="1377"/>
    </i>
    <i>
      <x v="114"/>
    </i>
    <i r="1">
      <x v="1378"/>
    </i>
    <i r="1">
      <x v="1379"/>
    </i>
    <i r="1">
      <x v="1380"/>
    </i>
    <i r="1">
      <x v="1381"/>
    </i>
    <i r="1">
      <x v="1382"/>
    </i>
    <i>
      <x v="115"/>
    </i>
    <i r="1">
      <x v="1383"/>
    </i>
    <i r="1">
      <x v="1384"/>
    </i>
    <i r="1">
      <x v="1385"/>
    </i>
    <i r="1">
      <x v="1386"/>
    </i>
    <i r="1">
      <x v="1387"/>
    </i>
    <i r="1">
      <x v="1388"/>
    </i>
    <i r="1">
      <x v="1389"/>
    </i>
    <i r="1">
      <x v="1390"/>
    </i>
    <i>
      <x v="116"/>
    </i>
    <i r="1">
      <x v="1391"/>
    </i>
    <i r="1">
      <x v="1392"/>
    </i>
    <i r="1">
      <x v="1393"/>
    </i>
    <i r="1">
      <x v="1394"/>
    </i>
    <i r="1">
      <x v="1395"/>
    </i>
    <i r="1">
      <x v="1396"/>
    </i>
    <i r="1">
      <x v="1397"/>
    </i>
    <i>
      <x v="117"/>
    </i>
    <i r="1">
      <x v="1398"/>
    </i>
    <i r="1">
      <x v="1399"/>
    </i>
    <i r="1">
      <x v="1400"/>
    </i>
    <i r="1">
      <x v="1401"/>
    </i>
    <i r="1">
      <x v="1402"/>
    </i>
    <i r="1">
      <x v="1403"/>
    </i>
    <i r="1">
      <x v="1404"/>
    </i>
    <i r="1">
      <x v="1405"/>
    </i>
    <i r="1">
      <x v="1406"/>
    </i>
    <i r="1">
      <x v="1407"/>
    </i>
    <i>
      <x v="118"/>
    </i>
    <i r="1">
      <x v="1408"/>
    </i>
    <i r="1">
      <x v="1409"/>
    </i>
    <i r="1">
      <x v="1410"/>
    </i>
    <i r="1">
      <x v="1411"/>
    </i>
    <i r="1">
      <x v="1412"/>
    </i>
    <i r="1">
      <x v="1413"/>
    </i>
    <i r="1">
      <x v="1414"/>
    </i>
    <i r="1">
      <x v="1415"/>
    </i>
    <i r="1">
      <x v="1416"/>
    </i>
    <i r="1">
      <x v="1417"/>
    </i>
    <i r="1">
      <x v="1418"/>
    </i>
    <i>
      <x v="119"/>
    </i>
    <i r="1">
      <x v="1419"/>
    </i>
    <i r="1">
      <x v="1420"/>
    </i>
    <i r="1">
      <x v="1421"/>
    </i>
    <i r="1">
      <x v="1422"/>
    </i>
    <i r="1">
      <x v="1423"/>
    </i>
    <i r="1">
      <x v="1424"/>
    </i>
    <i r="1">
      <x v="1425"/>
    </i>
    <i r="1">
      <x v="1426"/>
    </i>
    <i r="1">
      <x v="1427"/>
    </i>
    <i>
      <x v="120"/>
    </i>
    <i r="1">
      <x v="1428"/>
    </i>
    <i r="1">
      <x v="1429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437"/>
    </i>
    <i r="1">
      <x v="1438"/>
    </i>
    <i r="1">
      <x v="1439"/>
    </i>
    <i>
      <x v="121"/>
    </i>
    <i r="1">
      <x v="1440"/>
    </i>
    <i r="1">
      <x v="1441"/>
    </i>
    <i r="1">
      <x v="1442"/>
    </i>
    <i r="1">
      <x v="1443"/>
    </i>
    <i r="1">
      <x v="1444"/>
    </i>
    <i r="1">
      <x v="1445"/>
    </i>
    <i r="1">
      <x v="1446"/>
    </i>
    <i r="1">
      <x v="1447"/>
    </i>
    <i r="1">
      <x v="1448"/>
    </i>
    <i r="1">
      <x v="1449"/>
    </i>
    <i>
      <x v="122"/>
    </i>
    <i r="1">
      <x v="1450"/>
    </i>
    <i r="1">
      <x v="1451"/>
    </i>
    <i r="1">
      <x v="1452"/>
    </i>
    <i r="1">
      <x v="1453"/>
    </i>
    <i r="1">
      <x v="1454"/>
    </i>
    <i r="1">
      <x v="1455"/>
    </i>
    <i r="1">
      <x v="1456"/>
    </i>
    <i r="1">
      <x v="1457"/>
    </i>
    <i r="1">
      <x v="1458"/>
    </i>
    <i r="1">
      <x v="1459"/>
    </i>
    <i r="1">
      <x v="1460"/>
    </i>
    <i r="1">
      <x v="146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LOADING WEIGHT" fld="9" baseField="0" baseItem="0" numFmtId="166"/>
    <dataField name="SHORTAGE WEIGHT" fld="12" baseField="0" baseItem="0" numFmtId="166"/>
    <dataField name="LIMIT ON SHORTAGE" fld="18" baseField="0" baseItem="0" numFmtId="166"/>
    <dataField name="EXCESS SHORTAGE (PAYABLE)" fld="19" baseField="0" baseItem="0" numFmtId="166"/>
    <dataField name="FINE AMOUNT" fld="20" baseField="0" baseItem="0" numFmtId="169"/>
  </dataFields>
  <formats count="2">
    <format dxfId="204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0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4000000}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E187" firstHeaderRow="0" firstDataRow="1" firstDataCol="1"/>
  <pivotFields count="21">
    <pivotField showAll="0"/>
    <pivotField showAll="0"/>
    <pivotField showAll="0"/>
    <pivotField axis="axisRow" showAll="0">
      <items count="3043"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t="default"/>
      </items>
    </pivotField>
    <pivotField showAll="0"/>
    <pivotField showAll="0"/>
    <pivotField axis="axisRow" showAll="0">
      <items count="46">
        <item sd="0" m="1" x="23"/>
        <item sd="0" m="1" x="38"/>
        <item sd="0" m="1" x="31"/>
        <item sd="0" m="1" x="34"/>
        <item sd="0" m="1" x="39"/>
        <item sd="0" m="1" x="37"/>
        <item sd="0" m="1" x="40"/>
        <item sd="0" m="1" x="33"/>
        <item sd="0" m="1" x="35"/>
        <item sd="0" m="1" x="36"/>
        <item sd="0" m="1" x="26"/>
        <item sd="0" m="1" x="28"/>
        <item sd="0" m="1" x="29"/>
        <item sd="0" m="1" x="25"/>
        <item sd="0" m="1" x="42"/>
        <item sd="0" m="1" x="41"/>
        <item sd="0" m="1" x="43"/>
        <item sd="0" m="1" x="24"/>
        <item sd="0" m="1" x="27"/>
        <item sd="0" m="1" x="30"/>
        <item sd="0" m="1" x="44"/>
        <item sd="0" x="8"/>
        <item sd="0" x="6"/>
        <item sd="0" x="0"/>
        <item sd="0" x="15"/>
        <item sd="0" x="19"/>
        <item sd="0" x="12"/>
        <item sd="0" x="4"/>
        <item sd="0" x="2"/>
        <item sd="0" x="13"/>
        <item sd="0" x="17"/>
        <item sd="0" x="7"/>
        <item sd="0" x="10"/>
        <item sd="0" x="5"/>
        <item sd="0" x="11"/>
        <item sd="0" x="18"/>
        <item sd="0" x="14"/>
        <item x="1"/>
        <item sd="0" x="9"/>
        <item sd="0" x="16"/>
        <item sd="0" x="3"/>
        <item sd="0" x="20"/>
        <item sd="0" m="1" x="32"/>
        <item sd="0" m="1" x="22"/>
        <item x="21"/>
        <item t="default" sd="0"/>
      </items>
    </pivotField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axis="axisRow" showAll="0" sortType="ascending">
      <items count="53">
        <item sd="0" m="1" x="51"/>
        <item sd="0" x="26"/>
        <item sd="0" x="24"/>
        <item sd="0" x="11"/>
        <item sd="0" x="15"/>
        <item sd="0" x="23"/>
        <item sd="0" x="25"/>
        <item sd="0" x="7"/>
        <item sd="0" x="18"/>
        <item sd="0" x="8"/>
        <item sd="0" x="14"/>
        <item sd="0" x="16"/>
        <item sd="0" x="20"/>
        <item sd="0" x="4"/>
        <item sd="0" x="27"/>
        <item sd="0" x="22"/>
        <item sd="0" x="3"/>
        <item sd="0" x="9"/>
        <item sd="0" x="19"/>
        <item sd="0" x="6"/>
        <item sd="0" x="21"/>
        <item sd="0" x="13"/>
        <item sd="0" x="30"/>
        <item sd="0" x="0"/>
        <item sd="0" x="29"/>
        <item sd="0" x="10"/>
        <item sd="0" x="1"/>
        <item sd="0" x="28"/>
        <item sd="0" x="2"/>
        <item sd="0" x="12"/>
        <item sd="0" x="17"/>
        <item sd="0" x="31"/>
        <item sd="0" x="5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 sd="0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showAl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3">
    <field x="16"/>
    <field x="6"/>
    <field x="3"/>
  </rowFields>
  <rowItems count="184">
    <i>
      <x v="43"/>
    </i>
    <i r="1">
      <x v="21"/>
    </i>
    <i>
      <x v="25"/>
    </i>
    <i>
      <x v="38"/>
    </i>
    <i r="1">
      <x v="32"/>
    </i>
    <i>
      <x v="40"/>
    </i>
    <i r="1">
      <x v="23"/>
    </i>
    <i r="1">
      <x v="34"/>
    </i>
    <i>
      <x v="49"/>
    </i>
    <i r="1">
      <x v="39"/>
    </i>
    <i>
      <x v="37"/>
    </i>
    <i r="1">
      <x v="21"/>
    </i>
    <i>
      <x v="34"/>
    </i>
    <i r="1">
      <x v="31"/>
    </i>
    <i r="1">
      <x v="36"/>
    </i>
    <i r="1">
      <x v="39"/>
    </i>
    <i>
      <x v="47"/>
    </i>
    <i r="1">
      <x v="23"/>
    </i>
    <i r="1">
      <x v="36"/>
    </i>
    <i>
      <x v="51"/>
    </i>
    <i r="1">
      <x v="36"/>
    </i>
    <i>
      <x v="48"/>
    </i>
    <i r="1">
      <x v="35"/>
    </i>
    <i r="1">
      <x v="38"/>
    </i>
    <i>
      <x v="50"/>
    </i>
    <i r="1">
      <x v="31"/>
    </i>
    <i r="1">
      <x v="44"/>
    </i>
    <i r="2">
      <x v="2983"/>
    </i>
    <i r="2">
      <x v="3002"/>
    </i>
    <i>
      <x v="36"/>
    </i>
    <i r="1">
      <x v="21"/>
    </i>
    <i r="1">
      <x v="22"/>
    </i>
    <i r="1">
      <x v="23"/>
    </i>
    <i r="1">
      <x v="26"/>
    </i>
    <i r="1">
      <x v="34"/>
    </i>
    <i>
      <x v="20"/>
    </i>
    <i>
      <x v="18"/>
    </i>
    <i>
      <x v="33"/>
    </i>
    <i r="1">
      <x v="22"/>
    </i>
    <i r="1">
      <x v="26"/>
    </i>
    <i r="1">
      <x v="37"/>
    </i>
    <i r="2">
      <x v="1266"/>
    </i>
    <i r="2">
      <x v="1284"/>
    </i>
    <i r="2">
      <x v="1295"/>
    </i>
    <i r="2">
      <x v="1310"/>
    </i>
    <i r="2">
      <x v="1315"/>
    </i>
    <i r="2">
      <x v="1331"/>
    </i>
    <i r="2">
      <x v="1341"/>
    </i>
    <i r="2">
      <x v="1356"/>
    </i>
    <i r="2">
      <x v="1372"/>
    </i>
    <i r="2">
      <x v="1389"/>
    </i>
    <i r="2">
      <x v="1396"/>
    </i>
    <i r="2">
      <x v="1411"/>
    </i>
    <i r="2">
      <x v="1420"/>
    </i>
    <i r="2">
      <x v="1434"/>
    </i>
    <i r="2">
      <x v="1440"/>
    </i>
    <i r="2">
      <x v="1456"/>
    </i>
    <i r="2">
      <x v="1460"/>
    </i>
    <i r="2">
      <x v="1472"/>
    </i>
    <i r="2">
      <x v="1480"/>
    </i>
    <i r="2">
      <x v="1499"/>
    </i>
    <i r="2">
      <x v="1512"/>
    </i>
    <i r="2">
      <x v="1525"/>
    </i>
    <i r="2">
      <x v="1539"/>
    </i>
    <i r="2">
      <x v="1547"/>
    </i>
    <i r="2">
      <x v="1562"/>
    </i>
    <i r="2">
      <x v="1574"/>
    </i>
    <i r="2">
      <x v="1580"/>
    </i>
    <i r="2">
      <x v="1591"/>
    </i>
    <i r="2">
      <x v="1596"/>
    </i>
    <i r="2">
      <x v="1606"/>
    </i>
    <i r="2">
      <x v="1615"/>
    </i>
    <i r="2">
      <x v="1626"/>
    </i>
    <i r="2">
      <x v="1638"/>
    </i>
    <i r="2">
      <x v="1645"/>
    </i>
    <i r="2">
      <x v="1654"/>
    </i>
    <i r="2">
      <x v="1666"/>
    </i>
    <i r="2">
      <x v="1672"/>
    </i>
    <i r="2">
      <x v="1683"/>
    </i>
    <i r="2">
      <x v="1694"/>
    </i>
    <i r="2">
      <x v="1703"/>
    </i>
    <i r="2">
      <x v="1714"/>
    </i>
    <i r="2">
      <x v="1725"/>
    </i>
    <i r="2">
      <x v="1733"/>
    </i>
    <i r="2">
      <x v="1744"/>
    </i>
    <i r="2">
      <x v="1751"/>
    </i>
    <i r="2">
      <x v="1761"/>
    </i>
    <i r="2">
      <x v="1771"/>
    </i>
    <i r="2">
      <x v="1782"/>
    </i>
    <i r="2">
      <x v="1790"/>
    </i>
    <i r="2">
      <x v="1810"/>
    </i>
    <i r="2">
      <x v="1820"/>
    </i>
    <i r="2">
      <x v="1846"/>
    </i>
    <i r="2">
      <x v="1860"/>
    </i>
    <i r="2">
      <x v="1875"/>
    </i>
    <i r="2">
      <x v="1882"/>
    </i>
    <i r="2">
      <x v="1896"/>
    </i>
    <i r="2">
      <x v="1906"/>
    </i>
    <i r="2">
      <x v="1918"/>
    </i>
    <i r="2">
      <x v="1924"/>
    </i>
    <i r="2">
      <x v="1939"/>
    </i>
    <i r="2">
      <x v="1947"/>
    </i>
    <i r="2">
      <x v="1962"/>
    </i>
    <i r="2">
      <x v="1968"/>
    </i>
    <i>
      <x v="35"/>
    </i>
    <i r="1">
      <x v="21"/>
    </i>
    <i r="1">
      <x v="32"/>
    </i>
    <i r="1">
      <x v="34"/>
    </i>
    <i r="1">
      <x v="36"/>
    </i>
    <i r="1">
      <x v="38"/>
    </i>
    <i>
      <x v="10"/>
    </i>
    <i>
      <x v="15"/>
    </i>
    <i>
      <x v="13"/>
    </i>
    <i>
      <x v="14"/>
    </i>
    <i>
      <x v="30"/>
    </i>
    <i>
      <x v="46"/>
    </i>
    <i r="1">
      <x v="21"/>
    </i>
    <i r="1">
      <x v="33"/>
    </i>
    <i>
      <x v="39"/>
    </i>
    <i r="1">
      <x v="23"/>
    </i>
    <i r="1">
      <x v="35"/>
    </i>
    <i r="1">
      <x v="38"/>
    </i>
    <i>
      <x v="17"/>
    </i>
    <i>
      <x v="6"/>
    </i>
    <i>
      <x v="44"/>
    </i>
    <i r="1">
      <x v="21"/>
    </i>
    <i r="1">
      <x v="29"/>
    </i>
    <i r="1">
      <x v="32"/>
    </i>
    <i r="1">
      <x v="33"/>
    </i>
    <i r="1">
      <x v="34"/>
    </i>
    <i r="1">
      <x v="35"/>
    </i>
    <i r="1">
      <x v="38"/>
    </i>
    <i r="1">
      <x v="40"/>
    </i>
    <i>
      <x v="29"/>
    </i>
    <i>
      <x v="45"/>
    </i>
    <i r="1">
      <x v="22"/>
    </i>
    <i r="1">
      <x v="29"/>
    </i>
    <i r="1">
      <x v="30"/>
    </i>
    <i r="1">
      <x v="32"/>
    </i>
    <i r="1">
      <x v="38"/>
    </i>
    <i>
      <x v="5"/>
    </i>
    <i>
      <x v="12"/>
    </i>
    <i>
      <x v="24"/>
    </i>
    <i>
      <x v="41"/>
    </i>
    <i r="1">
      <x v="22"/>
    </i>
    <i r="1">
      <x v="23"/>
    </i>
    <i r="1">
      <x v="29"/>
    </i>
    <i r="1">
      <x v="30"/>
    </i>
    <i r="1">
      <x v="36"/>
    </i>
    <i r="1">
      <x v="37"/>
    </i>
    <i r="2">
      <x v="2143"/>
    </i>
    <i r="2">
      <x v="2154"/>
    </i>
    <i r="2">
      <x v="2168"/>
    </i>
    <i r="2">
      <x v="2179"/>
    </i>
    <i r="2">
      <x v="2195"/>
    </i>
    <i r="2">
      <x v="2203"/>
    </i>
    <i r="2">
      <x v="2215"/>
    </i>
    <i r="1">
      <x v="38"/>
    </i>
    <i r="1">
      <x v="39"/>
    </i>
    <i r="1">
      <x v="40"/>
    </i>
    <i>
      <x v="42"/>
    </i>
    <i r="1">
      <x v="21"/>
    </i>
    <i r="1">
      <x v="36"/>
    </i>
    <i r="1">
      <x v="37"/>
    </i>
    <i r="2">
      <x v="2070"/>
    </i>
    <i>
      <x v="31"/>
    </i>
    <i>
      <x v="22"/>
    </i>
    <i>
      <x v="11"/>
    </i>
    <i>
      <x v="4"/>
    </i>
    <i>
      <x v="1"/>
    </i>
    <i>
      <x v="8"/>
    </i>
    <i>
      <x v="19"/>
    </i>
    <i>
      <x v="3"/>
    </i>
    <i>
      <x v="23"/>
    </i>
    <i>
      <x v="27"/>
    </i>
    <i>
      <x v="16"/>
    </i>
    <i>
      <x v="26"/>
    </i>
    <i>
      <x v="2"/>
    </i>
    <i>
      <x v="28"/>
    </i>
    <i>
      <x v="7"/>
    </i>
    <i>
      <x v="9"/>
    </i>
    <i>
      <x v="21"/>
    </i>
    <i>
      <x v="3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UNLOADING WT" fld="10" baseField="0" baseItem="0"/>
    <dataField name="Sum of SHORTAGE " fld="12" baseField="0" baseItem="0"/>
    <dataField name="Sum of LIMIT" fld="18" baseField="0" baseItem="0"/>
    <dataField name="Sum of EXCESS" fld="19" baseField="0" baseItem="0"/>
  </dataField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5000000}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8" indent="0" outline="1" outlineData="1" multipleFieldFilters="0">
  <location ref="A3:E33" firstHeaderRow="0" firstDataRow="1" firstDataCol="1"/>
  <pivotFields count="21">
    <pivotField showAll="0"/>
    <pivotField showAll="0"/>
    <pivotField showAll="0"/>
    <pivotField axis="axisRow" showAll="0">
      <items count="14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81"/>
        <item x="795"/>
        <item x="796"/>
        <item x="797"/>
        <item x="798"/>
        <item x="681"/>
        <item x="682"/>
        <item x="683"/>
        <item x="684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t="default"/>
      </items>
    </pivotField>
    <pivotField showAll="0"/>
    <pivotField showAll="0"/>
    <pivotField axis="axisRow" showAll="0" sortType="ascending">
      <items count="11">
        <item sd="0" x="6"/>
        <item sd="0" x="3"/>
        <item sd="0" x="2"/>
        <item sd="0" x="7"/>
        <item sd="0" x="8"/>
        <item sd="0" x="5"/>
        <item sd="0" x="0"/>
        <item sd="0" x="1"/>
        <item sd="0" x="4"/>
        <item sd="0" m="1" x="9"/>
        <item t="default" sd="0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showAll="0"/>
    <pivotField showAll="0"/>
    <pivotField numFmtId="165" showAll="0"/>
    <pivotField dataField="1" showAll="0"/>
    <pivotField showAll="0"/>
    <pivotField dataField="1" numFmtId="165" showAll="0"/>
    <pivotField showAll="0"/>
    <pivotField showAll="0"/>
    <pivotField showAll="0"/>
    <pivotField axis="axisRow" showAll="0" sortType="ascending">
      <items count="27">
        <item sd="0" m="1" x="25"/>
        <item sd="0" x="3"/>
        <item sd="0" x="12"/>
        <item sd="0" x="5"/>
        <item sd="0" x="2"/>
        <item sd="0" x="8"/>
        <item sd="0" x="4"/>
        <item sd="0" x="7"/>
        <item sd="0" x="0"/>
        <item sd="0" x="9"/>
        <item sd="0" x="13"/>
        <item sd="0" x="10"/>
        <item sd="0" x="6"/>
        <item sd="0" x="1"/>
        <item sd="0" x="11"/>
        <item sd="0" x="14"/>
        <item sd="0" x="15"/>
        <item sd="0" x="16"/>
        <item sd="0" x="17"/>
        <item sd="0" x="18"/>
        <item sd="0" x="19"/>
        <item sd="0" x="20"/>
        <item sd="0" x="21"/>
        <item x="22"/>
        <item x="23"/>
        <item x="24"/>
        <item t="default" sd="0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showAl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3">
    <field x="16"/>
    <field x="6"/>
    <field x="3"/>
  </rowFields>
  <rowItems count="30">
    <i>
      <x v="5"/>
    </i>
    <i>
      <x v="7"/>
    </i>
    <i>
      <x v="19"/>
    </i>
    <i>
      <x v="15"/>
    </i>
    <i>
      <x v="12"/>
    </i>
    <i>
      <x v="10"/>
    </i>
    <i>
      <x v="22"/>
    </i>
    <i>
      <x v="20"/>
    </i>
    <i>
      <x v="21"/>
    </i>
    <i>
      <x v="24"/>
    </i>
    <i r="1">
      <x/>
    </i>
    <i>
      <x v="18"/>
    </i>
    <i>
      <x v="17"/>
    </i>
    <i>
      <x v="25"/>
    </i>
    <i r="1">
      <x v="4"/>
    </i>
    <i>
      <x v="11"/>
    </i>
    <i>
      <x v="23"/>
    </i>
    <i r="1">
      <x v="4"/>
    </i>
    <i r="1">
      <x v="2"/>
    </i>
    <i>
      <x v="4"/>
    </i>
    <i>
      <x v="14"/>
    </i>
    <i>
      <x v="3"/>
    </i>
    <i>
      <x v="2"/>
    </i>
    <i>
      <x v="1"/>
    </i>
    <i>
      <x v="13"/>
    </i>
    <i>
      <x v="8"/>
    </i>
    <i>
      <x v="9"/>
    </i>
    <i>
      <x v="16"/>
    </i>
    <i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UNLOADING WT" fld="10" baseField="0" baseItem="0"/>
    <dataField name="Sum of SHORTAGE " fld="12" baseField="0" baseItem="0"/>
    <dataField name="Sum of LIMIT" fld="18" baseField="0" baseItem="0"/>
    <dataField name="Sum of EXCESS" fld="19" baseField="0" baseItem="0"/>
  </dataField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6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3">
  <location ref="A1:C83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axis="axisCol" showAll="0" sortType="descending">
      <items count="46">
        <item h="1" sd="0" m="1" x="23"/>
        <item h="1" sd="0" m="1" x="38"/>
        <item h="1" sd="0" m="1" x="31"/>
        <item h="1" sd="0" m="1" x="34"/>
        <item h="1" sd="0" m="1" x="39"/>
        <item h="1" sd="0" m="1" x="37"/>
        <item h="1" sd="0" m="1" x="40"/>
        <item h="1" sd="0" m="1" x="33"/>
        <item h="1" sd="0" m="1" x="35"/>
        <item h="1" sd="0" m="1" x="36"/>
        <item h="1" sd="0" m="1" x="26"/>
        <item h="1" sd="0" m="1" x="28"/>
        <item h="1" sd="0" m="1" x="29"/>
        <item h="1" sd="0" m="1" x="25"/>
        <item h="1" sd="0" m="1" x="42"/>
        <item h="1" sd="0" m="1" x="41"/>
        <item h="1" sd="0" m="1" x="43"/>
        <item h="1" sd="0" m="1" x="24"/>
        <item h="1" sd="0" m="1" x="27"/>
        <item h="1" sd="0" m="1" x="30"/>
        <item h="1" sd="0" m="1" x="44"/>
        <item h="1" sd="0" x="8"/>
        <item h="1" sd="0" x="6"/>
        <item h="1" sd="0" x="0"/>
        <item h="1" sd="0" x="15"/>
        <item h="1" sd="0" x="19"/>
        <item sd="0" x="12"/>
        <item h="1" sd="0" x="4"/>
        <item h="1" sd="0" x="2"/>
        <item h="1" sd="0" x="13"/>
        <item h="1" sd="0" x="17"/>
        <item h="1" sd="0" x="7"/>
        <item h="1" sd="0" x="10"/>
        <item h="1" sd="0" x="5"/>
        <item h="1" sd="0" x="11"/>
        <item h="1" sd="0" x="18"/>
        <item h="1" sd="0" x="14"/>
        <item h="1" sd="0" x="1"/>
        <item h="1" sd="0" x="9"/>
        <item h="1" sd="0" x="16"/>
        <item h="1" sd="0" x="3"/>
        <item h="1" sd="0" x="20"/>
        <item h="1" sd="0" m="1" x="32"/>
        <item h="1" sd="0" m="1" x="22"/>
        <item h="1" x="21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axis="axisRow" showAll="0">
      <items count="235">
        <item m="1" x="209"/>
        <item m="1" x="221"/>
        <item m="1" x="196"/>
        <item m="1" x="171"/>
        <item m="1" x="147"/>
        <item m="1" x="219"/>
        <item m="1" x="194"/>
        <item m="1" x="168"/>
        <item m="1" x="145"/>
        <item m="1" x="217"/>
        <item m="1" x="192"/>
        <item m="1" x="166"/>
        <item m="1" x="143"/>
        <item m="1" x="215"/>
        <item m="1" x="191"/>
        <item m="1" x="165"/>
        <item m="1" x="142"/>
        <item m="1" x="214"/>
        <item m="1" x="190"/>
        <item m="1" x="164"/>
        <item m="1" x="141"/>
        <item m="1" x="212"/>
        <item m="1" x="188"/>
        <item m="1" x="162"/>
        <item m="1" x="233"/>
        <item m="1" x="210"/>
        <item m="1" x="186"/>
        <item m="1" x="161"/>
        <item m="1" x="232"/>
        <item m="1" x="208"/>
        <item m="1" x="184"/>
        <item m="1" x="213"/>
        <item m="1" x="189"/>
        <item m="1" x="163"/>
        <item m="1" x="140"/>
        <item m="1" x="211"/>
        <item m="1" x="187"/>
        <item m="1" x="185"/>
        <item m="1" x="160"/>
        <item m="1" x="231"/>
        <item m="1" x="207"/>
        <item m="1" x="183"/>
        <item m="1" x="159"/>
        <item m="1" x="230"/>
        <item m="1" x="206"/>
        <item m="1" x="182"/>
        <item m="1" x="157"/>
        <item m="1" x="228"/>
        <item m="1" x="204"/>
        <item m="1" x="180"/>
        <item m="1" x="155"/>
        <item m="1" x="226"/>
        <item m="1" x="202"/>
        <item m="1" x="178"/>
        <item m="1" x="153"/>
        <item m="1" x="200"/>
        <item m="1" x="176"/>
        <item m="1" x="158"/>
        <item m="1" x="229"/>
        <item m="1" x="205"/>
        <item m="1" x="181"/>
        <item m="1" x="156"/>
        <item m="1" x="227"/>
        <item m="1" x="203"/>
        <item m="1" x="179"/>
        <item m="1" x="154"/>
        <item m="1" x="225"/>
        <item m="1" x="201"/>
        <item m="1" x="177"/>
        <item m="1" x="152"/>
        <item m="1" x="224"/>
        <item m="1" x="199"/>
        <item m="1" x="175"/>
        <item m="1" x="151"/>
        <item m="1" x="223"/>
        <item m="1" x="198"/>
        <item m="1" x="173"/>
        <item m="1" x="149"/>
        <item m="1" x="220"/>
        <item m="1" x="195"/>
        <item m="1" x="169"/>
        <item m="1" x="146"/>
        <item m="1" x="218"/>
        <item m="1" x="193"/>
        <item m="1" x="167"/>
        <item m="1" x="144"/>
        <item m="1" x="216"/>
        <item m="1" x="174"/>
        <item m="1" x="150"/>
        <item m="1" x="222"/>
        <item m="1" x="197"/>
        <item m="1" x="172"/>
        <item m="1" x="1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m="1" x="170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2"/>
        <item x="94"/>
        <item x="95"/>
        <item x="98"/>
        <item x="99"/>
        <item x="100"/>
        <item x="96"/>
        <item x="97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1"/>
  </rowFields>
  <rowItems count="81"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2"/>
    </i>
    <i>
      <x v="153"/>
    </i>
    <i>
      <x v="154"/>
    </i>
    <i>
      <x v="156"/>
    </i>
    <i>
      <x v="157"/>
    </i>
    <i>
      <x v="159"/>
    </i>
    <i>
      <x v="160"/>
    </i>
    <i>
      <x v="161"/>
    </i>
    <i>
      <x v="162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6"/>
    </i>
    <i>
      <x v="207"/>
    </i>
    <i>
      <x v="208"/>
    </i>
    <i>
      <x v="209"/>
    </i>
    <i>
      <x v="210"/>
    </i>
    <i>
      <x v="212"/>
    </i>
    <i>
      <x v="214"/>
    </i>
    <i t="grand">
      <x/>
    </i>
  </rowItems>
  <colFields count="1">
    <field x="6"/>
  </colFields>
  <colItems count="2">
    <i>
      <x v="26"/>
    </i>
    <i t="grand">
      <x/>
    </i>
  </colItems>
  <dataFields count="1">
    <dataField name="Sum of UNLOADING WT" fld="10" baseField="0" baseItem="0"/>
  </dataFields>
  <chartFormats count="2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5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6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8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9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4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5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6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7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8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9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7000000}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3:C26" firstHeaderRow="0" firstDataRow="1" firstDataCol="1"/>
  <pivotFields count="21">
    <pivotField showAll="0"/>
    <pivotField showAll="0"/>
    <pivotField showAll="0"/>
    <pivotField dataField="1" showAll="0"/>
    <pivotField showAll="0"/>
    <pivotField showAll="0"/>
    <pivotField axis="axisRow" showAll="0" sortType="descending">
      <items count="46">
        <item sd="0" m="1" x="23"/>
        <item sd="0" m="1" x="38"/>
        <item sd="0" m="1" x="31"/>
        <item sd="0" m="1" x="34"/>
        <item sd="0" m="1" x="39"/>
        <item sd="0" m="1" x="37"/>
        <item sd="0" m="1" x="40"/>
        <item sd="0" m="1" x="33"/>
        <item sd="0" m="1" x="35"/>
        <item sd="0" m="1" x="36"/>
        <item sd="0" m="1" x="26"/>
        <item sd="0" m="1" x="28"/>
        <item sd="0" m="1" x="29"/>
        <item sd="0" m="1" x="25"/>
        <item sd="0" m="1" x="42"/>
        <item sd="0" m="1" x="41"/>
        <item sd="0" m="1" x="43"/>
        <item sd="0" m="1" x="24"/>
        <item sd="0" m="1" x="27"/>
        <item sd="0" m="1" x="30"/>
        <item sd="0" m="1" x="44"/>
        <item sd="0" x="8"/>
        <item sd="0" x="6"/>
        <item sd="0" x="0"/>
        <item sd="0" x="15"/>
        <item sd="0" x="19"/>
        <item sd="0" x="12"/>
        <item sd="0" x="4"/>
        <item sd="0" x="2"/>
        <item sd="0" x="13"/>
        <item sd="0" x="17"/>
        <item sd="0" x="7"/>
        <item sd="0" x="10"/>
        <item sd="0" x="5"/>
        <item sd="0" x="11"/>
        <item sd="0" x="18"/>
        <item sd="0" x="14"/>
        <item sd="0" x="1"/>
        <item sd="0" x="9"/>
        <item sd="0" x="16"/>
        <item sd="0" x="3"/>
        <item sd="0" x="20"/>
        <item sd="0" m="1" x="32"/>
        <item sd="0" m="1" x="22"/>
        <item x="21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23">
    <i>
      <x v="34"/>
    </i>
    <i>
      <x v="38"/>
    </i>
    <i>
      <x v="36"/>
    </i>
    <i>
      <x v="32"/>
    </i>
    <i>
      <x v="22"/>
    </i>
    <i>
      <x v="31"/>
    </i>
    <i>
      <x v="30"/>
    </i>
    <i>
      <x v="37"/>
    </i>
    <i>
      <x v="28"/>
    </i>
    <i>
      <x v="24"/>
    </i>
    <i>
      <x v="29"/>
    </i>
    <i>
      <x v="21"/>
    </i>
    <i>
      <x v="41"/>
    </i>
    <i>
      <x v="26"/>
    </i>
    <i>
      <x v="35"/>
    </i>
    <i>
      <x v="39"/>
    </i>
    <i>
      <x v="23"/>
    </i>
    <i>
      <x v="40"/>
    </i>
    <i>
      <x v="33"/>
    </i>
    <i>
      <x v="25"/>
    </i>
    <i>
      <x v="27"/>
    </i>
    <i>
      <x v="4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LR NO" fld="3" subtotal="count" baseField="5" baseItem="21"/>
    <dataField name="Sum of UNLOADING WT" fld="10" baseField="0" baseItem="0"/>
  </dataFields>
  <formats count="4">
    <format dxfId="20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0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99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DRIVER" displayName="DRIVER" ref="A1:F6023" totalsRowCount="1" headerRowDxfId="451" dataDxfId="450">
  <autoFilter ref="A1:F6022" xr:uid="{00000000-0009-0000-0100-000005000000}"/>
  <tableColumns count="6">
    <tableColumn id="6" xr3:uid="{00000000-0010-0000-0000-000006000000}" name="ID" totalsRowLabel="Total" dataDxfId="449" totalsRowDxfId="448" dataCellStyle="Normal 3">
      <calculatedColumnFormula>DRIVER[[#This Row],[DATE]]&amp;DRIVER[[#This Row],[FIELD]]&amp;DRIVER[[#This Row],[TRIP NO]]</calculatedColumnFormula>
    </tableColumn>
    <tableColumn id="1" xr3:uid="{00000000-0010-0000-0000-000001000000}" name="SLNO" dataDxfId="447" totalsRowDxfId="446"/>
    <tableColumn id="2" xr3:uid="{00000000-0010-0000-0000-000002000000}" name="DATE" dataDxfId="445" totalsRowDxfId="444"/>
    <tableColumn id="25" xr3:uid="{00000000-0010-0000-0000-000019000000}" name="TRIP NO" dataDxfId="443" totalsRowDxfId="442"/>
    <tableColumn id="3" xr3:uid="{00000000-0010-0000-0000-000003000000}" name="FIELD" dataDxfId="441" totalsRowDxfId="440"/>
    <tableColumn id="4" xr3:uid="{00000000-0010-0000-0000-000004000000}" name="DRIVER NAME" totalsRowFunction="count" dataDxfId="439" totalsRowDxfId="438"/>
  </tableColumns>
  <tableStyleInfo name="TableStyleMedium23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UTK" displayName="UTK" ref="A2:R4410" totalsRowCount="1" headerRowDxfId="437" dataDxfId="436" totalsRowDxfId="435">
  <autoFilter ref="A2:R4409" xr:uid="{00000000-0009-0000-0100-000001000000}"/>
  <sortState xmlns:xlrd2="http://schemas.microsoft.com/office/spreadsheetml/2017/richdata2" ref="A3:R1455">
    <sortCondition ref="C2:C1455"/>
  </sortState>
  <tableColumns count="18">
    <tableColumn id="1" xr3:uid="{00000000-0010-0000-0100-000001000000}" name="SL NO" totalsRowLabel="TOTAL" dataDxfId="434" totalsRowDxfId="433"/>
    <tableColumn id="16" xr3:uid="{00000000-0010-0000-0100-000010000000}" name="ID" dataDxfId="432" totalsRowDxfId="431" dataCellStyle="Normal 2">
      <calculatedColumnFormula>UTK[[#This Row],[DATE]]&amp;UTK[[#This Row],[VEHICLE NO]]&amp;UTK[[#This Row],[TRIP NO]]</calculatedColumnFormula>
    </tableColumn>
    <tableColumn id="2" xr3:uid="{00000000-0010-0000-0100-000002000000}" name="DATE" dataDxfId="430" totalsRowDxfId="429"/>
    <tableColumn id="3" xr3:uid="{00000000-0010-0000-0100-000003000000}" name="LR NO" dataDxfId="428" totalsRowDxfId="427"/>
    <tableColumn id="4" xr3:uid="{00000000-0010-0000-0100-000004000000}" name="INVOICE" dataDxfId="426" totalsRowDxfId="425"/>
    <tableColumn id="5" xr3:uid="{00000000-0010-0000-0100-000005000000}" name="NO" totalsRowFunction="count" dataDxfId="424" totalsRowDxfId="423"/>
    <tableColumn id="6" xr3:uid="{00000000-0010-0000-0100-000006000000}" name="VEHICLE NO" dataDxfId="422" totalsRowDxfId="421" dataCellStyle="Normal 2"/>
    <tableColumn id="14" xr3:uid="{00000000-0010-0000-0100-00000E000000}" name="GROSS WT" dataDxfId="420" totalsRowDxfId="419" dataCellStyle="Normal 2"/>
    <tableColumn id="13" xr3:uid="{00000000-0010-0000-0100-00000D000000}" name="TARE WT" dataDxfId="418" totalsRowDxfId="417"/>
    <tableColumn id="7" xr3:uid="{00000000-0010-0000-0100-000007000000}" name="LOADING WT" totalsRowFunction="sum" dataDxfId="416" totalsRowDxfId="415">
      <calculatedColumnFormula>H3-I3</calculatedColumnFormula>
    </tableColumn>
    <tableColumn id="8" xr3:uid="{00000000-0010-0000-0100-000008000000}" name="UNLOADING WT" dataDxfId="414" totalsRowDxfId="413"/>
    <tableColumn id="9" xr3:uid="{00000000-0010-0000-0100-000009000000}" name="UNLOADING DATE" dataDxfId="412" totalsRowDxfId="411"/>
    <tableColumn id="12" xr3:uid="{00000000-0010-0000-0100-00000C000000}" name="SHORTAGE " totalsRowFunction="sum" dataDxfId="410" totalsRowDxfId="409">
      <calculatedColumnFormula>J3-K3</calculatedColumnFormula>
    </tableColumn>
    <tableColumn id="20" xr3:uid="{00000000-0010-0000-0100-000014000000}" name="TRIP NO" dataDxfId="408" totalsRowDxfId="407" dataCellStyle="Normal 2"/>
    <tableColumn id="17" xr3:uid="{00000000-0010-0000-0100-000011000000}" name="OK/NOT OK" dataDxfId="406" totalsRowDxfId="405"/>
    <tableColumn id="15" xr3:uid="{00000000-0010-0000-0100-00000F000000}" name="ENTRY BY" dataDxfId="404" totalsRowDxfId="403"/>
    <tableColumn id="10" xr3:uid="{00000000-0010-0000-0100-00000A000000}" name="DRIVER" dataDxfId="402" totalsRowDxfId="401" dataCellStyle="Normal 2">
      <calculatedColumnFormula>VLOOKUP(UTK[[#This Row],[ID]],DRIVER[],6,FALSE)</calculatedColumnFormula>
    </tableColumn>
    <tableColumn id="18" xr3:uid="{00000000-0010-0000-0100-000012000000}" name="DIESEL IN LITER" dataDxfId="400" totalsRowDxfId="399"/>
  </tableColumns>
  <tableStyleInfo name="Table Style 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MKT" displayName="MKT" ref="A2:R1612" totalsRowCount="1" headerRowDxfId="398" dataDxfId="397" totalsRowDxfId="396">
  <autoFilter ref="A2:R1611" xr:uid="{00000000-0009-0000-0100-000002000000}"/>
  <sortState xmlns:xlrd2="http://schemas.microsoft.com/office/spreadsheetml/2017/richdata2" ref="A3:V1043">
    <sortCondition ref="C2:C1043"/>
  </sortState>
  <tableColumns count="18">
    <tableColumn id="1" xr3:uid="{00000000-0010-0000-0200-000001000000}" name="SL NO" dataDxfId="395" totalsRowDxfId="394"/>
    <tableColumn id="22" xr3:uid="{00000000-0010-0000-0200-000016000000}" name="ID" dataDxfId="393" totalsRowDxfId="392" dataCellStyle="Normal 2">
      <calculatedColumnFormula>MKT[[#This Row],[DATE]]&amp;MKT[[#This Row],[VEHICLE NO]]&amp;MKT[[#This Row],[TRIP NO]]</calculatedColumnFormula>
    </tableColumn>
    <tableColumn id="2" xr3:uid="{00000000-0010-0000-0200-000002000000}" name="DATE" dataDxfId="391" totalsRowDxfId="390"/>
    <tableColumn id="3" xr3:uid="{00000000-0010-0000-0200-000003000000}" name="LR NO" dataDxfId="389" totalsRowDxfId="388"/>
    <tableColumn id="4" xr3:uid="{00000000-0010-0000-0200-000004000000}" name="INVOICE" dataDxfId="387" totalsRowDxfId="386"/>
    <tableColumn id="5" xr3:uid="{00000000-0010-0000-0200-000005000000}" name="NO" totalsRowFunction="count" dataDxfId="385" totalsRowDxfId="384"/>
    <tableColumn id="6" xr3:uid="{00000000-0010-0000-0200-000006000000}" name="VEHICLE NO" dataDxfId="383" totalsRowDxfId="382" dataCellStyle="Neutral"/>
    <tableColumn id="14" xr3:uid="{00000000-0010-0000-0200-00000E000000}" name="GROSS WT" dataDxfId="381" totalsRowDxfId="380" dataCellStyle="Neutral"/>
    <tableColumn id="13" xr3:uid="{00000000-0010-0000-0200-00000D000000}" name="TARE WT" dataDxfId="379" totalsRowDxfId="378" dataCellStyle="Neutral"/>
    <tableColumn id="7" xr3:uid="{00000000-0010-0000-0200-000007000000}" name="LOADING WT" totalsRowFunction="sum" dataDxfId="377" totalsRowDxfId="376">
      <calculatedColumnFormula>H3-I3</calculatedColumnFormula>
    </tableColumn>
    <tableColumn id="8" xr3:uid="{00000000-0010-0000-0200-000008000000}" name="UNLOADING WT" totalsRowFunction="sum" dataDxfId="375" totalsRowDxfId="374"/>
    <tableColumn id="9" xr3:uid="{00000000-0010-0000-0200-000009000000}" name="UNLOADING DATE" dataDxfId="373" totalsRowDxfId="372"/>
    <tableColumn id="12" xr3:uid="{00000000-0010-0000-0200-00000C000000}" name="SHORTAGE " totalsRowFunction="sum" dataDxfId="371" totalsRowDxfId="370" dataCellStyle="Neutral">
      <calculatedColumnFormula>J3-K3</calculatedColumnFormula>
    </tableColumn>
    <tableColumn id="23" xr3:uid="{00000000-0010-0000-0200-000017000000}" name="TRIP NO" dataDxfId="369" totalsRowDxfId="368" dataCellStyle="Neutral"/>
    <tableColumn id="15" xr3:uid="{00000000-0010-0000-0200-00000F000000}" name="OK/NOT OK2" dataDxfId="367" totalsRowDxfId="366"/>
    <tableColumn id="16" xr3:uid="{00000000-0010-0000-0200-000010000000}" name="ENTRY" dataDxfId="365" totalsRowDxfId="364"/>
    <tableColumn id="20" xr3:uid="{00000000-0010-0000-0200-000014000000}" name="DRIVER" dataDxfId="363" totalsRowDxfId="362" dataCellStyle="Normal 2">
      <calculatedColumnFormula>VLOOKUP(MKT[[#This Row],[ID]],DRIVER[],6,FALSE)</calculatedColumnFormula>
    </tableColumn>
    <tableColumn id="19" xr3:uid="{00000000-0010-0000-0200-000013000000}" name="DIESEL IN LITER" dataDxfId="361" totalsRowDxfId="360"/>
  </tableColumns>
  <tableStyleInfo name="Table Style 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A68:N99" totalsRowCount="1" headerRowDxfId="359" totalsRowDxfId="358">
  <autoFilter ref="A68:N98" xr:uid="{00000000-0009-0000-0100-000004000000}"/>
  <tableColumns count="14">
    <tableColumn id="1" xr3:uid="{00000000-0010-0000-0300-000001000000}" name="SL NO" totalsRowLabel="Total" dataDxfId="357" totalsRowDxfId="356"/>
    <tableColumn id="2" xr3:uid="{00000000-0010-0000-0300-000002000000}" name="DATE" dataDxfId="355" totalsRowDxfId="354"/>
    <tableColumn id="3" xr3:uid="{00000000-0010-0000-0300-000003000000}" name="LOADING WEIGHT (UTK)" totalsRowFunction="sum" dataDxfId="353" totalsRowDxfId="352">
      <calculatedColumnFormula>IFERROR(GETPIVOTDATA("LOADING WEIGHT",'UTK STG'!$A$3,"DATE",DATE(YEAR(Table4[[#This Row],[DATE]]),MONTH(Table4[[#This Row],[DATE]]),DAY(Table4[[#This Row],[DATE]]))),0)</calculatedColumnFormula>
    </tableColumn>
    <tableColumn id="16" xr3:uid="{00000000-0010-0000-0300-000010000000}" name="SHORTAGE WEIGHT (UTK)" dataDxfId="351" totalsRowDxfId="350">
      <calculatedColumnFormula>IFERROR(GETPIVOTDATA("SHORTAGE WEIGHT",'UTK STG'!$A$3,"DATE",DATE(YEAR(Table4[[#This Row],[DATE]]),MONTH(Table4[[#This Row],[DATE]]),DAY(Table4[[#This Row],[DATE]]))),0)</calculatedColumnFormula>
    </tableColumn>
    <tableColumn id="6" xr3:uid="{00000000-0010-0000-0300-000006000000}" name="EXCESS SHORTAGE (UTK" totalsRowFunction="sum" dataDxfId="349" totalsRowDxfId="348">
      <calculatedColumnFormula>IFERROR(GETPIVOTDATA("EXCESS SHORTAGE (PAYABLE)",'UTK STG'!$A$3,"DATE",DATE(YEAR(Table4[[#This Row],[DATE]]),MONTH(Table4[[#This Row],[DATE]]),DAY(Table4[[#This Row],[DATE]]))),0)</calculatedColumnFormula>
    </tableColumn>
    <tableColumn id="7" xr3:uid="{00000000-0010-0000-0300-000007000000}" name="FINE AMOUNT (UTK)" totalsRowFunction="sum" dataDxfId="347" totalsRowDxfId="346" dataCellStyle="Currency">
      <calculatedColumnFormula>IFERROR(GETPIVOTDATA("FINE AMOUNT",'UTK STG'!$A$3,"DATE",DATE(YEAR(Table4[[#This Row],[DATE]]),MONTH(Table4[[#This Row],[DATE]]),DAY(Table4[[#This Row],[DATE]]))),0)</calculatedColumnFormula>
    </tableColumn>
    <tableColumn id="8" xr3:uid="{00000000-0010-0000-0300-000008000000}" name="LOADING WEIGHT (MKT)" totalsRowFunction="sum" dataDxfId="345" totalsRowDxfId="344">
      <calculatedColumnFormula>IFERROR(GETPIVOTDATA("LOADING WEIGHT",'MKT STG'!$A$3,"DATE",DATE(YEAR(Table4[[#This Row],[DATE]]),MONTH(Table4[[#This Row],[DATE]]),DAY(Table4[[#This Row],[DATE]]))),0)</calculatedColumnFormula>
    </tableColumn>
    <tableColumn id="17" xr3:uid="{00000000-0010-0000-0300-000011000000}" name="SHORTAGE WEIGHT (MKT)" dataDxfId="343" totalsRowDxfId="342">
      <calculatedColumnFormula>IFERROR(GETPIVOTDATA("SHORTAGE WEIGHT",'MKT STG'!$A$3,"DATE",DATE(YEAR(Table4[[#This Row],[DATE]]),MONTH(Table4[[#This Row],[DATE]]),DAY(Table4[[#This Row],[DATE]]))),0)</calculatedColumnFormula>
    </tableColumn>
    <tableColumn id="11" xr3:uid="{00000000-0010-0000-0300-00000B000000}" name="EXCESS SHORTAGE (MKT)" totalsRowFunction="sum" dataDxfId="341" totalsRowDxfId="340">
      <calculatedColumnFormula>IFERROR(GETPIVOTDATA("EXCESS SHORTAGE (PAYABLE)",'MKT STG'!$A$3,"DATE",DATE(YEAR(Table4[[#This Row],[DATE]]),MONTH(Table4[[#This Row],[DATE]]),DAY(Table4[[#This Row],[DATE]]))),0)</calculatedColumnFormula>
    </tableColumn>
    <tableColumn id="12" xr3:uid="{00000000-0010-0000-0300-00000C000000}" name="FINE AMOUNT (MKT)" totalsRowFunction="sum" dataDxfId="339" totalsRowDxfId="338">
      <calculatedColumnFormula>IFERROR(GETPIVOTDATA("FINE AMOUNT",'MKT STG'!$A$3,"DATE",DATE(YEAR(Table4[[#This Row],[DATE]]),MONTH(Table4[[#This Row],[DATE]]),DAY(Table4[[#This Row],[DATE]]))),0)</calculatedColumnFormula>
    </tableColumn>
    <tableColumn id="13" xr3:uid="{00000000-0010-0000-0300-00000D000000}" name="LOADING WEIGHT (TOTAL)" totalsRowFunction="sum" dataDxfId="337" totalsRowDxfId="336">
      <calculatedColumnFormula>Table4[[#This Row],[LOADING WEIGHT (UTK)]]+Table4[[#This Row],[LOADING WEIGHT (MKT)]]</calculatedColumnFormula>
    </tableColumn>
    <tableColumn id="18" xr3:uid="{00000000-0010-0000-0300-000012000000}" name="EXCESS SHORTAGE (TOTAL)" dataDxfId="335" totalsRowDxfId="334">
      <calculatedColumnFormula>Table4[[#This Row],[LOADING WEIGHT (UTK)]]+Table4[[#This Row],[LOADING WEIGHT (MKT)]]</calculatedColumnFormula>
    </tableColumn>
    <tableColumn id="14" xr3:uid="{00000000-0010-0000-0300-00000E000000}" name="EXCESS SHORTAGE (TOTAL)2" totalsRowFunction="sum" dataDxfId="333" totalsRowDxfId="332">
      <calculatedColumnFormula>Table4[[#This Row],[EXCESS SHORTAGE (UTK]]+Table4[[#This Row],[EXCESS SHORTAGE (MKT)]]</calculatedColumnFormula>
    </tableColumn>
    <tableColumn id="15" xr3:uid="{00000000-0010-0000-0300-00000F000000}" name="FINE AMOUNT (TOTAL)" totalsRowFunction="sum" dataDxfId="331" totalsRowDxfId="330">
      <calculatedColumnFormula>Table4[[#This Row],[FINE AMOUNT (UTK)]]+Table4[[#This Row],[FINE AMOUNT (MKT)]]</calculatedColumnFormula>
    </tableColumn>
  </tableColumns>
  <tableStyleInfo name="Table Style 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4000000}" name="Table49" displayName="Table49" ref="A102:N134" totalsRowCount="1" headerRowDxfId="329" totalsRowDxfId="328">
  <autoFilter ref="A102:N133" xr:uid="{00000000-0009-0000-0100-000008000000}"/>
  <tableColumns count="14">
    <tableColumn id="1" xr3:uid="{00000000-0010-0000-0400-000001000000}" name="SL NO" totalsRowLabel="Total" dataDxfId="327" totalsRowDxfId="326"/>
    <tableColumn id="2" xr3:uid="{00000000-0010-0000-0400-000002000000}" name="DATE" dataDxfId="325" totalsRowDxfId="324"/>
    <tableColumn id="3" xr3:uid="{00000000-0010-0000-0400-000003000000}" name="LOADING WEIGHT (UTK)" totalsRowFunction="sum" dataDxfId="323" totalsRowDxfId="322">
      <calculatedColumnFormula>IFERROR(GETPIVOTDATA("LOADING WEIGHT",'UTK STG'!$A$3,"DATE",DATE(YEAR(Table49[[#This Row],[DATE]]),MONTH(Table49[[#This Row],[DATE]]),DAY(Table49[[#This Row],[DATE]]))),0)</calculatedColumnFormula>
    </tableColumn>
    <tableColumn id="16" xr3:uid="{00000000-0010-0000-0400-000010000000}" name="SHORTAGE WEIGHT (UTK)" dataDxfId="321" totalsRowDxfId="320">
      <calculatedColumnFormula>IFERROR(GETPIVOTDATA("SHORTAGE WEIGHT",'UTK STG'!$A$3,"DATE",DATE(YEAR(Table49[[#This Row],[DATE]]),MONTH(Table49[[#This Row],[DATE]]),DAY(Table49[[#This Row],[DATE]]))),0)</calculatedColumnFormula>
    </tableColumn>
    <tableColumn id="6" xr3:uid="{00000000-0010-0000-0400-000006000000}" name="EXCESS SHORTAGE (UTK" totalsRowFunction="sum" dataDxfId="319" totalsRowDxfId="318">
      <calculatedColumnFormula>IFERROR(GETPIVOTDATA("EXCESS SHORTAGE (PAYABLE)",'UTK STG'!$A$3,"DATE",DATE(YEAR(Table49[[#This Row],[DATE]]),MONTH(Table49[[#This Row],[DATE]]),DAY(Table49[[#This Row],[DATE]]))),0)</calculatedColumnFormula>
    </tableColumn>
    <tableColumn id="7" xr3:uid="{00000000-0010-0000-0400-000007000000}" name="FINE AMOUNT (UTK)" totalsRowFunction="sum" dataDxfId="317" totalsRowDxfId="316" dataCellStyle="Currency">
      <calculatedColumnFormula>IFERROR(GETPIVOTDATA("FINE AMOUNT",'UTK STG'!$A$3,"DATE",DATE(YEAR(Table49[[#This Row],[DATE]]),MONTH(Table49[[#This Row],[DATE]]),DAY(Table49[[#This Row],[DATE]]))),0)</calculatedColumnFormula>
    </tableColumn>
    <tableColumn id="8" xr3:uid="{00000000-0010-0000-0400-000008000000}" name="LOADING WEIGHT (MKT)" totalsRowFunction="sum" dataDxfId="315" totalsRowDxfId="314">
      <calculatedColumnFormula>IFERROR(GETPIVOTDATA("LOADING WEIGHT",'MKT STG'!$A$3,"DATE",DATE(YEAR(Table49[[#This Row],[DATE]]),MONTH(Table49[[#This Row],[DATE]]),DAY(Table49[[#This Row],[DATE]]))),0)</calculatedColumnFormula>
    </tableColumn>
    <tableColumn id="17" xr3:uid="{00000000-0010-0000-0400-000011000000}" name="SHORTAGE WEIGHT (MKT)" dataDxfId="313" totalsRowDxfId="312">
      <calculatedColumnFormula>IFERROR(GETPIVOTDATA("SHORTAGE WEIGHT",'MKT STG'!$A$3,"DATE",DATE(YEAR(Table49[[#This Row],[DATE]]),MONTH(Table49[[#This Row],[DATE]]),DAY(Table49[[#This Row],[DATE]]))),0)</calculatedColumnFormula>
    </tableColumn>
    <tableColumn id="11" xr3:uid="{00000000-0010-0000-0400-00000B000000}" name="EXCESS SHORTAGE (MKT)" totalsRowFunction="sum" dataDxfId="311" totalsRowDxfId="310">
      <calculatedColumnFormula>IFERROR(GETPIVOTDATA("EXCESS SHORTAGE (PAYABLE)",'MKT STG'!$A$3,"DATE",DATE(YEAR(Table49[[#This Row],[DATE]]),MONTH(Table49[[#This Row],[DATE]]),DAY(Table49[[#This Row],[DATE]]))),0)</calculatedColumnFormula>
    </tableColumn>
    <tableColumn id="12" xr3:uid="{00000000-0010-0000-0400-00000C000000}" name="FINE AMOUNT (MKT)" totalsRowFunction="sum" dataDxfId="309" totalsRowDxfId="308">
      <calculatedColumnFormula>IFERROR(GETPIVOTDATA("FINE AMOUNT",'MKT STG'!$A$3,"DATE",DATE(YEAR(Table49[[#This Row],[DATE]]),MONTH(Table49[[#This Row],[DATE]]),DAY(Table49[[#This Row],[DATE]]))),0)</calculatedColumnFormula>
    </tableColumn>
    <tableColumn id="13" xr3:uid="{00000000-0010-0000-0400-00000D000000}" name="LOADING WEIGHT (TOTAL)" totalsRowFunction="sum" dataDxfId="307" totalsRowDxfId="306">
      <calculatedColumnFormula>Table49[[#This Row],[LOADING WEIGHT (UTK)]]+Table49[[#This Row],[LOADING WEIGHT (MKT)]]</calculatedColumnFormula>
    </tableColumn>
    <tableColumn id="18" xr3:uid="{00000000-0010-0000-0400-000012000000}" name="EXCESS SHORTAGE (TOTAL)" dataDxfId="305" totalsRowDxfId="304">
      <calculatedColumnFormula>Table49[[#This Row],[LOADING WEIGHT (UTK)]]+Table49[[#This Row],[LOADING WEIGHT (MKT)]]</calculatedColumnFormula>
    </tableColumn>
    <tableColumn id="14" xr3:uid="{00000000-0010-0000-0400-00000E000000}" name="EXCESS SHORTAGE (TOTAL)2" totalsRowFunction="sum" dataDxfId="303" totalsRowDxfId="302">
      <calculatedColumnFormula>Table49[[#This Row],[EXCESS SHORTAGE (UTK]]+Table49[[#This Row],[EXCESS SHORTAGE (MKT)]]</calculatedColumnFormula>
    </tableColumn>
    <tableColumn id="15" xr3:uid="{00000000-0010-0000-0400-00000F000000}" name="FINE AMOUNT (TOTAL)" totalsRowFunction="sum" dataDxfId="301" totalsRowDxfId="300">
      <calculatedColumnFormula>Table49[[#This Row],[FINE AMOUNT (UTK)]]+Table49[[#This Row],[FINE AMOUNT (MKT)]]</calculatedColumnFormula>
    </tableColumn>
  </tableColumns>
  <tableStyleInfo name="Table Style 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5000000}" name="Table4910" displayName="Table4910" ref="A137:N168" totalsRowCount="1" headerRowDxfId="299" totalsRowDxfId="298">
  <autoFilter ref="A137:N167" xr:uid="{00000000-0009-0000-0100-000009000000}"/>
  <tableColumns count="14">
    <tableColumn id="1" xr3:uid="{00000000-0010-0000-0500-000001000000}" name="SL NO" totalsRowLabel="Total" dataDxfId="297" totalsRowDxfId="296"/>
    <tableColumn id="2" xr3:uid="{00000000-0010-0000-0500-000002000000}" name="DATE" dataDxfId="295" totalsRowDxfId="294"/>
    <tableColumn id="3" xr3:uid="{00000000-0010-0000-0500-000003000000}" name="LOADING WEIGHT (UTK)" totalsRowFunction="sum" dataDxfId="293" totalsRowDxfId="292">
      <calculatedColumnFormula>IFERROR(GETPIVOTDATA("LOADING WEIGHT",'UTK STG'!$A$3,"DATE",DATE(YEAR(Table4910[[#This Row],[DATE]]),MONTH(Table4910[[#This Row],[DATE]]),DAY(Table4910[[#This Row],[DATE]]))),0)</calculatedColumnFormula>
    </tableColumn>
    <tableColumn id="16" xr3:uid="{00000000-0010-0000-0500-000010000000}" name="SHORTAGE WEIGHT (UTK)" dataDxfId="291" totalsRowDxfId="290">
      <calculatedColumnFormula>IFERROR(GETPIVOTDATA("SHORTAGE WEIGHT",'UTK STG'!$A$3,"DATE",DATE(YEAR(Table4910[[#This Row],[DATE]]),MONTH(Table4910[[#This Row],[DATE]]),DAY(Table4910[[#This Row],[DATE]]))),0)</calculatedColumnFormula>
    </tableColumn>
    <tableColumn id="6" xr3:uid="{00000000-0010-0000-0500-000006000000}" name="EXCESS SHORTAGE (UTK" totalsRowFunction="sum" dataDxfId="289" totalsRowDxfId="288">
      <calculatedColumnFormula>IFERROR(GETPIVOTDATA("EXCESS SHORTAGE (PAYABLE)",'UTK STG'!$A$3,"DATE",DATE(YEAR(Table4910[[#This Row],[DATE]]),MONTH(Table4910[[#This Row],[DATE]]),DAY(Table4910[[#This Row],[DATE]]))),0)</calculatedColumnFormula>
    </tableColumn>
    <tableColumn id="7" xr3:uid="{00000000-0010-0000-0500-000007000000}" name="FINE AMOUNT (UTK)" totalsRowFunction="sum" dataDxfId="287" totalsRowDxfId="286" dataCellStyle="Currency">
      <calculatedColumnFormula>IFERROR(GETPIVOTDATA("FINE AMOUNT",'UTK STG'!$A$3,"DATE",DATE(YEAR(Table4910[[#This Row],[DATE]]),MONTH(Table4910[[#This Row],[DATE]]),DAY(Table4910[[#This Row],[DATE]]))),0)</calculatedColumnFormula>
    </tableColumn>
    <tableColumn id="8" xr3:uid="{00000000-0010-0000-0500-000008000000}" name="LOADING WEIGHT (MKT)" totalsRowFunction="sum" dataDxfId="285" totalsRowDxfId="284">
      <calculatedColumnFormula>IFERROR(GETPIVOTDATA("LOADING WEIGHT",'MKT STG'!$A$3,"DATE",DATE(YEAR(Table4910[[#This Row],[DATE]]),MONTH(Table4910[[#This Row],[DATE]]),DAY(Table4910[[#This Row],[DATE]]))),0)</calculatedColumnFormula>
    </tableColumn>
    <tableColumn id="17" xr3:uid="{00000000-0010-0000-0500-000011000000}" name="SHORTAGE WEIGHT (MKT)" dataDxfId="283" totalsRowDxfId="282">
      <calculatedColumnFormula>IFERROR(GETPIVOTDATA("SHORTAGE WEIGHT",'MKT STG'!$A$3,"DATE",DATE(YEAR(Table4910[[#This Row],[DATE]]),MONTH(Table4910[[#This Row],[DATE]]),DAY(Table4910[[#This Row],[DATE]]))),0)</calculatedColumnFormula>
    </tableColumn>
    <tableColumn id="11" xr3:uid="{00000000-0010-0000-0500-00000B000000}" name="EXCESS SHORTAGE (MKT)" totalsRowFunction="sum" dataDxfId="281" totalsRowDxfId="280">
      <calculatedColumnFormula>IFERROR(GETPIVOTDATA("EXCESS SHORTAGE (PAYABLE)",'MKT STG'!$A$3,"DATE",DATE(YEAR(Table4910[[#This Row],[DATE]]),MONTH(Table4910[[#This Row],[DATE]]),DAY(Table4910[[#This Row],[DATE]]))),0)</calculatedColumnFormula>
    </tableColumn>
    <tableColumn id="12" xr3:uid="{00000000-0010-0000-0500-00000C000000}" name="FINE AMOUNT (MKT)" totalsRowFunction="sum" dataDxfId="279" totalsRowDxfId="278">
      <calculatedColumnFormula>IFERROR(GETPIVOTDATA("FINE AMOUNT",'MKT STG'!$A$3,"DATE",DATE(YEAR(Table4910[[#This Row],[DATE]]),MONTH(Table4910[[#This Row],[DATE]]),DAY(Table4910[[#This Row],[DATE]]))),0)</calculatedColumnFormula>
    </tableColumn>
    <tableColumn id="13" xr3:uid="{00000000-0010-0000-0500-00000D000000}" name="LOADING WEIGHT (TOTAL)" totalsRowFunction="sum" dataDxfId="277" totalsRowDxfId="276">
      <calculatedColumnFormula>Table4910[[#This Row],[LOADING WEIGHT (UTK)]]+Table4910[[#This Row],[LOADING WEIGHT (MKT)]]</calculatedColumnFormula>
    </tableColumn>
    <tableColumn id="18" xr3:uid="{00000000-0010-0000-0500-000012000000}" name="EXCESS SHORTAGE (TOTAL)" dataDxfId="275" totalsRowDxfId="274">
      <calculatedColumnFormula>Table4910[[#This Row],[LOADING WEIGHT (UTK)]]+Table4910[[#This Row],[LOADING WEIGHT (MKT)]]</calculatedColumnFormula>
    </tableColumn>
    <tableColumn id="14" xr3:uid="{00000000-0010-0000-0500-00000E000000}" name="EXCESS SHORTAGE (TOTAL)2" totalsRowFunction="sum" dataDxfId="273" totalsRowDxfId="272">
      <calculatedColumnFormula>Table4910[[#This Row],[EXCESS SHORTAGE (UTK]]+Table4910[[#This Row],[EXCESS SHORTAGE (MKT)]]</calculatedColumnFormula>
    </tableColumn>
    <tableColumn id="15" xr3:uid="{00000000-0010-0000-0500-00000F000000}" name="FINE AMOUNT (TOTAL)" totalsRowFunction="sum" dataDxfId="271" totalsRowDxfId="270">
      <calculatedColumnFormula>Table4910[[#This Row],[FINE AMOUNT (UTK)]]+Table4910[[#This Row],[FINE AMOUNT (MKT)]]</calculatedColumnFormula>
    </tableColumn>
  </tableColumns>
  <tableStyleInfo name="Table Style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le47" displayName="Table47" ref="A35:N65" totalsRowCount="1" headerRowDxfId="269" totalsRowDxfId="268">
  <autoFilter ref="A35:N64" xr:uid="{00000000-0009-0000-0100-000006000000}"/>
  <tableColumns count="14">
    <tableColumn id="1" xr3:uid="{00000000-0010-0000-0600-000001000000}" name="SL NO" totalsRowLabel="Total" dataDxfId="267" totalsRowDxfId="266"/>
    <tableColumn id="2" xr3:uid="{00000000-0010-0000-0600-000002000000}" name="DATE" dataDxfId="265" totalsRowDxfId="264"/>
    <tableColumn id="3" xr3:uid="{00000000-0010-0000-0600-000003000000}" name="LOADING WEIGHT (UTK)" totalsRowFunction="sum" dataDxfId="263" totalsRowDxfId="262">
      <calculatedColumnFormula>IFERROR(GETPIVOTDATA("LOADING WEIGHT",'UTK STG'!$A$3,"DATE",DATE(YEAR(Table47[[#This Row],[DATE]]),MONTH(Table47[[#This Row],[DATE]]),DAY(Table47[[#This Row],[DATE]]))),0)</calculatedColumnFormula>
    </tableColumn>
    <tableColumn id="16" xr3:uid="{00000000-0010-0000-0600-000010000000}" name="SHORTAGE WEIGHT (UTK)" dataDxfId="261" totalsRowDxfId="260">
      <calculatedColumnFormula>IFERROR(GETPIVOTDATA("SHORTAGE WEIGHT",'UTK STG'!$A$3,"DATE",DATE(YEAR(Table47[[#This Row],[DATE]]),MONTH(Table47[[#This Row],[DATE]]),DAY(Table47[[#This Row],[DATE]]))),0)</calculatedColumnFormula>
    </tableColumn>
    <tableColumn id="6" xr3:uid="{00000000-0010-0000-0600-000006000000}" name="EXCESS SHORTAGE (UTK" totalsRowFunction="sum" dataDxfId="259" totalsRowDxfId="258">
      <calculatedColumnFormula>IFERROR(GETPIVOTDATA("EXCESS SHORTAGE (PAYABLE)",'UTK STG'!$A$3,"DATE",DATE(YEAR(Table47[[#This Row],[DATE]]),MONTH(Table47[[#This Row],[DATE]]),DAY(Table47[[#This Row],[DATE]]))),0)</calculatedColumnFormula>
    </tableColumn>
    <tableColumn id="7" xr3:uid="{00000000-0010-0000-0600-000007000000}" name="FINE AMOUNT (UTK)" totalsRowFunction="sum" dataDxfId="257" totalsRowDxfId="256" dataCellStyle="Currency">
      <calculatedColumnFormula>IFERROR(GETPIVOTDATA("FINE AMOUNT",'UTK STG'!$A$3,"DATE",DATE(YEAR(Table47[[#This Row],[DATE]]),MONTH(Table47[[#This Row],[DATE]]),DAY(Table47[[#This Row],[DATE]]))),0)</calculatedColumnFormula>
    </tableColumn>
    <tableColumn id="8" xr3:uid="{00000000-0010-0000-0600-000008000000}" name="LOADING WEIGHT (MKT)" totalsRowFunction="sum" dataDxfId="255" totalsRowDxfId="254">
      <calculatedColumnFormula>IFERROR(GETPIVOTDATA("LOADING WEIGHT",'MKT STG'!$A$3,"DATE",DATE(YEAR(Table47[[#This Row],[DATE]]),MONTH(Table47[[#This Row],[DATE]]),DAY(Table47[[#This Row],[DATE]]))),0)</calculatedColumnFormula>
    </tableColumn>
    <tableColumn id="17" xr3:uid="{00000000-0010-0000-0600-000011000000}" name="SHORTAGE WEIGHT (MKT)" dataDxfId="253" totalsRowDxfId="252">
      <calculatedColumnFormula>IFERROR(GETPIVOTDATA("SHORTAGE WEIGHT",'MKT STG'!$A$3,"DATE",DATE(YEAR(Table47[[#This Row],[DATE]]),MONTH(Table47[[#This Row],[DATE]]),DAY(Table47[[#This Row],[DATE]]))),0)</calculatedColumnFormula>
    </tableColumn>
    <tableColumn id="11" xr3:uid="{00000000-0010-0000-0600-00000B000000}" name="EXCESS SHORTAGE (MKT)" totalsRowFunction="sum" dataDxfId="251" totalsRowDxfId="250">
      <calculatedColumnFormula>IFERROR(GETPIVOTDATA("EXCESS SHORTAGE (PAYABLE)",'MKT STG'!$A$3,"DATE",DATE(YEAR(Table47[[#This Row],[DATE]]),MONTH(Table47[[#This Row],[DATE]]),DAY(Table47[[#This Row],[DATE]]))),0)</calculatedColumnFormula>
    </tableColumn>
    <tableColumn id="12" xr3:uid="{00000000-0010-0000-0600-00000C000000}" name="FINE AMOUNT (MKT)" totalsRowFunction="sum" dataDxfId="249" totalsRowDxfId="248">
      <calculatedColumnFormula>IFERROR(GETPIVOTDATA("FINE AMOUNT",'MKT STG'!$A$3,"DATE",DATE(YEAR(Table47[[#This Row],[DATE]]),MONTH(Table47[[#This Row],[DATE]]),DAY(Table47[[#This Row],[DATE]]))),0)</calculatedColumnFormula>
    </tableColumn>
    <tableColumn id="13" xr3:uid="{00000000-0010-0000-0600-00000D000000}" name="LOADING WEIGHT (TOTAL)" totalsRowFunction="sum" dataDxfId="247" totalsRowDxfId="246">
      <calculatedColumnFormula>Table47[[#This Row],[LOADING WEIGHT (UTK)]]+Table47[[#This Row],[LOADING WEIGHT (MKT)]]</calculatedColumnFormula>
    </tableColumn>
    <tableColumn id="18" xr3:uid="{00000000-0010-0000-0600-000012000000}" name="EXCESS SHORTAGE (TOTAL)" dataDxfId="245" totalsRowDxfId="244">
      <calculatedColumnFormula>Table47[[#This Row],[LOADING WEIGHT (UTK)]]+Table47[[#This Row],[LOADING WEIGHT (MKT)]]</calculatedColumnFormula>
    </tableColumn>
    <tableColumn id="14" xr3:uid="{00000000-0010-0000-0600-00000E000000}" name="EXCESS SHORTAGE (TOTAL)2" totalsRowFunction="sum" dataDxfId="243" totalsRowDxfId="242">
      <calculatedColumnFormula>Table47[[#This Row],[EXCESS SHORTAGE (UTK]]+Table47[[#This Row],[EXCESS SHORTAGE (MKT)]]</calculatedColumnFormula>
    </tableColumn>
    <tableColumn id="15" xr3:uid="{00000000-0010-0000-0600-00000F000000}" name="FINE AMOUNT (TOTAL)" totalsRowFunction="sum" dataDxfId="241" totalsRowDxfId="240">
      <calculatedColumnFormula>Table47[[#This Row],[FINE AMOUNT (UTK)]]+Table47[[#This Row],[FINE AMOUNT (MKT)]]</calculatedColumnFormula>
    </tableColumn>
  </tableColumns>
  <tableStyleInfo name="Table Style 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Table48" displayName="Table48" ref="A2:N33" totalsRowCount="1" headerRowDxfId="239" totalsRowDxfId="238">
  <autoFilter ref="A2:N32" xr:uid="{00000000-0009-0000-0100-000007000000}"/>
  <tableColumns count="14">
    <tableColumn id="1" xr3:uid="{00000000-0010-0000-0700-000001000000}" name="SL NO" totalsRowLabel="Total" dataDxfId="237" totalsRowDxfId="236"/>
    <tableColumn id="2" xr3:uid="{00000000-0010-0000-0700-000002000000}" name="DATE" dataDxfId="235" totalsRowDxfId="234"/>
    <tableColumn id="3" xr3:uid="{00000000-0010-0000-0700-000003000000}" name="LOADING WEIGHT (UTK)" totalsRowFunction="sum" dataDxfId="233" totalsRowDxfId="232">
      <calculatedColumnFormula>IFERROR(GETPIVOTDATA("LOADING WEIGHT",'UTK STG'!$A$3,"DATE",DATE(YEAR(Table48[[#This Row],[DATE]]),MONTH(Table48[[#This Row],[DATE]]),DAY(Table48[[#This Row],[DATE]]))),0)</calculatedColumnFormula>
    </tableColumn>
    <tableColumn id="16" xr3:uid="{00000000-0010-0000-0700-000010000000}" name="SHORTAGE WEIGHT (UTK)" dataDxfId="231" totalsRowDxfId="230">
      <calculatedColumnFormula>IFERROR(GETPIVOTDATA("SHORTAGE WEIGHT",'UTK STG'!$A$3,"DATE",DATE(YEAR(Table48[[#This Row],[DATE]]),MONTH(Table48[[#This Row],[DATE]]),DAY(Table48[[#This Row],[DATE]]))),0)</calculatedColumnFormula>
    </tableColumn>
    <tableColumn id="6" xr3:uid="{00000000-0010-0000-0700-000006000000}" name="EXCESS SHORTAGE (UTK" totalsRowFunction="sum" dataDxfId="229" totalsRowDxfId="228">
      <calculatedColumnFormula>IFERROR(GETPIVOTDATA("EXCESS SHORTAGE (PAYABLE)",'UTK STG'!$A$3,"DATE",DATE(YEAR(Table48[[#This Row],[DATE]]),MONTH(Table48[[#This Row],[DATE]]),DAY(Table48[[#This Row],[DATE]]))),0)</calculatedColumnFormula>
    </tableColumn>
    <tableColumn id="7" xr3:uid="{00000000-0010-0000-0700-000007000000}" name="FINE AMOUNT (UTK)" totalsRowFunction="sum" dataDxfId="227" totalsRowDxfId="226" dataCellStyle="Currency">
      <calculatedColumnFormula>IFERROR(GETPIVOTDATA("FINE AMOUNT",'UTK STG'!$A$3,"DATE",DATE(YEAR(Table48[[#This Row],[DATE]]),MONTH(Table48[[#This Row],[DATE]]),DAY(Table48[[#This Row],[DATE]]))),0)</calculatedColumnFormula>
    </tableColumn>
    <tableColumn id="8" xr3:uid="{00000000-0010-0000-0700-000008000000}" name="LOADING WEIGHT (MKT)" totalsRowFunction="sum" dataDxfId="225" totalsRowDxfId="224">
      <calculatedColumnFormula>IFERROR(GETPIVOTDATA("LOADING WEIGHT",'MKT STG'!$A$3,"DATE",DATE(YEAR(Table48[[#This Row],[DATE]]),MONTH(Table48[[#This Row],[DATE]]),DAY(Table48[[#This Row],[DATE]]))),0)</calculatedColumnFormula>
    </tableColumn>
    <tableColumn id="17" xr3:uid="{00000000-0010-0000-0700-000011000000}" name="SHORTAGE WEIGHT (MKT)" dataDxfId="223" totalsRowDxfId="222">
      <calculatedColumnFormula>IFERROR(GETPIVOTDATA("SHORTAGE WEIGHT",'MKT STG'!$A$3,"DATE",DATE(YEAR(Table48[[#This Row],[DATE]]),MONTH(Table48[[#This Row],[DATE]]),DAY(Table48[[#This Row],[DATE]]))),0)</calculatedColumnFormula>
    </tableColumn>
    <tableColumn id="11" xr3:uid="{00000000-0010-0000-0700-00000B000000}" name="EXCESS SHORTAGE (MKT)" totalsRowFunction="sum" dataDxfId="221" totalsRowDxfId="220">
      <calculatedColumnFormula>IFERROR(GETPIVOTDATA("EXCESS SHORTAGE (PAYABLE)",'MKT STG'!$A$3,"DATE",DATE(YEAR(Table48[[#This Row],[DATE]]),MONTH(Table48[[#This Row],[DATE]]),DAY(Table48[[#This Row],[DATE]]))),0)</calculatedColumnFormula>
    </tableColumn>
    <tableColumn id="12" xr3:uid="{00000000-0010-0000-0700-00000C000000}" name="FINE AMOUNT (MKT)" totalsRowFunction="sum" dataDxfId="219" totalsRowDxfId="218">
      <calculatedColumnFormula>IFERROR(GETPIVOTDATA("FINE AMOUNT",'MKT STG'!$A$3,"DATE",DATE(YEAR(Table48[[#This Row],[DATE]]),MONTH(Table48[[#This Row],[DATE]]),DAY(Table48[[#This Row],[DATE]]))),0)</calculatedColumnFormula>
    </tableColumn>
    <tableColumn id="13" xr3:uid="{00000000-0010-0000-0700-00000D000000}" name="LOADING WEIGHT (TOTAL)" totalsRowFunction="sum" dataDxfId="217" totalsRowDxfId="216">
      <calculatedColumnFormula>Table48[[#This Row],[LOADING WEIGHT (UTK)]]+Table48[[#This Row],[LOADING WEIGHT (MKT)]]</calculatedColumnFormula>
    </tableColumn>
    <tableColumn id="18" xr3:uid="{00000000-0010-0000-0700-000012000000}" name="EXCESS SHORTAGE (TOTAL)" dataDxfId="215" totalsRowDxfId="214">
      <calculatedColumnFormula>Table48[[#This Row],[LOADING WEIGHT (UTK)]]+Table48[[#This Row],[LOADING WEIGHT (MKT)]]</calculatedColumnFormula>
    </tableColumn>
    <tableColumn id="14" xr3:uid="{00000000-0010-0000-0700-00000E000000}" name="EXCESS SHORTAGE (TOTAL)2" totalsRowFunction="sum" dataDxfId="213" totalsRowDxfId="212">
      <calculatedColumnFormula>Table48[[#This Row],[EXCESS SHORTAGE (UTK]]+Table48[[#This Row],[EXCESS SHORTAGE (MKT)]]</calculatedColumnFormula>
    </tableColumn>
    <tableColumn id="15" xr3:uid="{00000000-0010-0000-0700-00000F000000}" name="FINE AMOUNT (TOTAL)" totalsRowFunction="sum" dataDxfId="211" totalsRowDxfId="210">
      <calculatedColumnFormula>Table48[[#This Row],[FINE AMOUNT (UTK)]]+Table48[[#This Row],[FINE AMOUNT (MKT)]]</calculatedColumnFormula>
    </tableColumn>
  </tableColumns>
  <tableStyleInfo name="Table Style 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8000000}" name="UTK_4" displayName="UTK_4" ref="A1:O782" totalsRowCount="1" headerRowDxfId="198" dataDxfId="197" totalsRowDxfId="196">
  <autoFilter ref="A1:O781" xr:uid="{00000000-0009-0000-0100-000003000000}"/>
  <sortState xmlns:xlrd2="http://schemas.microsoft.com/office/spreadsheetml/2017/richdata2" ref="A3:R158">
    <sortCondition ref="C2:C158"/>
  </sortState>
  <tableColumns count="15">
    <tableColumn id="1" xr3:uid="{00000000-0010-0000-0800-000001000000}" name="SL NO" totalsRowLabel="TOTAL" dataDxfId="195" totalsRowDxfId="194"/>
    <tableColumn id="2" xr3:uid="{00000000-0010-0000-0800-000002000000}" name="DATE" dataDxfId="193" totalsRowDxfId="192"/>
    <tableColumn id="3" xr3:uid="{00000000-0010-0000-0800-000003000000}" name="LR NO" dataDxfId="191" totalsRowDxfId="190"/>
    <tableColumn id="4" xr3:uid="{00000000-0010-0000-0800-000004000000}" name=" " dataDxfId="189" totalsRowDxfId="188"/>
    <tableColumn id="5" xr3:uid="{00000000-0010-0000-0800-000005000000}" name="NO" totalsRowFunction="count" dataDxfId="187" totalsRowDxfId="186"/>
    <tableColumn id="6" xr3:uid="{00000000-0010-0000-0800-000006000000}" name="VEHICLE NO" dataDxfId="185" totalsRowDxfId="184" dataCellStyle="Normal 2"/>
    <tableColumn id="14" xr3:uid="{00000000-0010-0000-0800-00000E000000}" name="GROSS WT" dataDxfId="183" totalsRowDxfId="182" dataCellStyle="Normal 2"/>
    <tableColumn id="13" xr3:uid="{00000000-0010-0000-0800-00000D000000}" name="TARE WT" dataDxfId="181" totalsRowDxfId="180"/>
    <tableColumn id="7" xr3:uid="{00000000-0010-0000-0800-000007000000}" name="LOADING WT" dataDxfId="179" totalsRowDxfId="178">
      <calculatedColumnFormula>G2-H2</calculatedColumnFormula>
    </tableColumn>
    <tableColumn id="8" xr3:uid="{00000000-0010-0000-0800-000008000000}" name="UNLOADING WT" totalsRowFunction="sum" dataDxfId="177" totalsRowDxfId="176"/>
    <tableColumn id="9" xr3:uid="{00000000-0010-0000-0800-000009000000}" name="UNLOADING DATE" dataDxfId="175" totalsRowDxfId="174"/>
    <tableColumn id="12" xr3:uid="{00000000-0010-0000-0800-00000C000000}" name="SHORTAGE " totalsRowFunction="sum" dataDxfId="173" totalsRowDxfId="172">
      <calculatedColumnFormula>I2-J2</calculatedColumnFormula>
    </tableColumn>
    <tableColumn id="10" xr3:uid="{00000000-0010-0000-0800-00000A000000}" name="TRIP " dataDxfId="171" totalsRowDxfId="170" dataCellStyle="Normal 2"/>
    <tableColumn id="11" xr3:uid="{00000000-0010-0000-0800-00000B000000}" name="WATER TIME" dataDxfId="169" totalsRowDxfId="168" dataCellStyle="Normal 2"/>
    <tableColumn id="15" xr3:uid="{00000000-0010-0000-0800-00000F000000}" name="DELAY IN JSW GATE" dataDxfId="167" totalsRowDxfId="166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" xr10:uid="{00000000-0013-0000-FFFF-FFFF01000000}" sourceName="DATE">
  <pivotTables>
    <pivotTable tabId="5" name="PivotTable3"/>
  </pivotTables>
  <state minimalRefreshVersion="6" lastRefreshVersion="6" pivotCacheId="1" filterType="dateBetween">
    <selection startDate="2023-07-01T00:00:00" endDate="2023-07-31T00:00:00"/>
    <bounds startDate="2023-01-01T00:00:00" endDate="2025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00000000-0014-0000-FFFF-FFFF01000000}" cache="NativeTimeline_DATE" caption="DATE" level="2" selectionLevel="2" scrollPosition="2023-06-07T00:00:00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microsoft.com/office/2011/relationships/timeline" Target="../timelines/timelin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Relationship Id="rId6" Type="http://schemas.openxmlformats.org/officeDocument/2006/relationships/table" Target="../tables/table8.xml"/><Relationship Id="rId5" Type="http://schemas.openxmlformats.org/officeDocument/2006/relationships/table" Target="../tables/table7.xml"/><Relationship Id="rId4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"/>
  <sheetViews>
    <sheetView workbookViewId="0">
      <selection activeCell="K13" sqref="K13"/>
    </sheetView>
  </sheetViews>
  <sheetFormatPr defaultRowHeight="14.4"/>
  <cols>
    <col min="1" max="1" width="13.109375" bestFit="1" customWidth="1"/>
    <col min="2" max="2" width="14.44140625" bestFit="1" customWidth="1"/>
    <col min="11" max="11" width="13.109375" bestFit="1" customWidth="1"/>
    <col min="12" max="12" width="14.44140625" bestFit="1" customWidth="1"/>
  </cols>
  <sheetData>
    <row r="1" spans="1:13">
      <c r="A1" s="15" t="s">
        <v>1</v>
      </c>
      <c r="B1" t="s">
        <v>35</v>
      </c>
      <c r="K1" s="308"/>
      <c r="L1" s="309"/>
      <c r="M1" s="310"/>
    </row>
    <row r="2" spans="1:13">
      <c r="K2" s="311"/>
      <c r="L2" s="312"/>
      <c r="M2" s="313"/>
    </row>
    <row r="3" spans="1:13">
      <c r="A3" s="15" t="s">
        <v>27</v>
      </c>
      <c r="B3" t="s">
        <v>30</v>
      </c>
      <c r="K3" s="311"/>
      <c r="L3" s="312"/>
      <c r="M3" s="313"/>
    </row>
    <row r="4" spans="1:13">
      <c r="A4" s="16" t="s">
        <v>28</v>
      </c>
      <c r="K4" s="311"/>
      <c r="L4" s="312"/>
      <c r="M4" s="313"/>
    </row>
    <row r="5" spans="1:13">
      <c r="K5" s="311"/>
      <c r="L5" s="312"/>
      <c r="M5" s="313"/>
    </row>
    <row r="6" spans="1:13">
      <c r="K6" s="311"/>
      <c r="L6" s="312"/>
      <c r="M6" s="313"/>
    </row>
    <row r="7" spans="1:13">
      <c r="K7" s="311"/>
      <c r="L7" s="312"/>
      <c r="M7" s="313"/>
    </row>
    <row r="8" spans="1:13">
      <c r="K8" s="311"/>
      <c r="L8" s="312"/>
      <c r="M8" s="313"/>
    </row>
    <row r="9" spans="1:13">
      <c r="K9" s="311"/>
      <c r="L9" s="312"/>
      <c r="M9" s="313"/>
    </row>
    <row r="10" spans="1:13">
      <c r="K10" s="311"/>
      <c r="L10" s="312"/>
      <c r="M10" s="313"/>
    </row>
    <row r="11" spans="1:13">
      <c r="K11" s="311"/>
      <c r="L11" s="312"/>
      <c r="M11" s="313"/>
    </row>
    <row r="12" spans="1:13">
      <c r="K12" s="311"/>
      <c r="L12" s="312"/>
      <c r="M12" s="313"/>
    </row>
    <row r="13" spans="1:13">
      <c r="K13" s="311"/>
      <c r="L13" s="312"/>
      <c r="M13" s="313"/>
    </row>
    <row r="14" spans="1:13">
      <c r="K14" s="311"/>
      <c r="L14" s="312"/>
      <c r="M14" s="313"/>
    </row>
    <row r="15" spans="1:13">
      <c r="K15" s="311"/>
      <c r="L15" s="312"/>
      <c r="M15" s="313"/>
    </row>
    <row r="16" spans="1:13">
      <c r="K16" s="311"/>
      <c r="L16" s="312"/>
      <c r="M16" s="313"/>
    </row>
    <row r="17" spans="11:13">
      <c r="K17" s="311"/>
      <c r="L17" s="312"/>
      <c r="M17" s="313"/>
    </row>
    <row r="18" spans="11:13">
      <c r="K18" s="314"/>
      <c r="L18" s="315"/>
      <c r="M18" s="316"/>
    </row>
  </sheetData>
  <pageMargins left="0.7" right="0.7" top="0.75" bottom="0.75" header="0.3" footer="0.3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55"/>
  <sheetViews>
    <sheetView topLeftCell="A416" workbookViewId="0">
      <selection activeCell="C458" sqref="C458"/>
    </sheetView>
  </sheetViews>
  <sheetFormatPr defaultRowHeight="14.4"/>
  <cols>
    <col min="1" max="1" width="10.44140625" bestFit="1" customWidth="1"/>
  </cols>
  <sheetData>
    <row r="1" spans="1:2">
      <c r="A1" s="21">
        <v>44927</v>
      </c>
      <c r="B1" s="22">
        <v>44927</v>
      </c>
    </row>
    <row r="2" spans="1:2">
      <c r="A2" s="21">
        <v>44928</v>
      </c>
      <c r="B2" s="22">
        <v>44927</v>
      </c>
    </row>
    <row r="3" spans="1:2">
      <c r="A3" s="21">
        <v>44929</v>
      </c>
      <c r="B3" s="22">
        <v>44927</v>
      </c>
    </row>
    <row r="4" spans="1:2">
      <c r="A4" s="21">
        <v>44930</v>
      </c>
      <c r="B4" s="22">
        <v>44927</v>
      </c>
    </row>
    <row r="5" spans="1:2">
      <c r="A5" s="21">
        <v>44931</v>
      </c>
      <c r="B5" s="22">
        <v>44927</v>
      </c>
    </row>
    <row r="6" spans="1:2">
      <c r="A6" s="21">
        <v>44932</v>
      </c>
      <c r="B6" s="22">
        <v>44927</v>
      </c>
    </row>
    <row r="7" spans="1:2">
      <c r="A7" s="21">
        <v>44933</v>
      </c>
      <c r="B7" s="22">
        <v>44927</v>
      </c>
    </row>
    <row r="8" spans="1:2">
      <c r="A8" s="21">
        <v>44934</v>
      </c>
      <c r="B8" s="22">
        <v>44927</v>
      </c>
    </row>
    <row r="9" spans="1:2">
      <c r="A9" s="21">
        <v>44935</v>
      </c>
      <c r="B9" s="22">
        <v>44927</v>
      </c>
    </row>
    <row r="10" spans="1:2">
      <c r="A10" s="21">
        <v>44936</v>
      </c>
      <c r="B10" s="22">
        <v>44927</v>
      </c>
    </row>
    <row r="11" spans="1:2">
      <c r="A11" s="21">
        <v>44937</v>
      </c>
      <c r="B11" s="22">
        <v>44927</v>
      </c>
    </row>
    <row r="12" spans="1:2">
      <c r="A12" s="21">
        <v>44938</v>
      </c>
      <c r="B12" s="22">
        <v>44927</v>
      </c>
    </row>
    <row r="13" spans="1:2">
      <c r="A13" s="21">
        <v>44939</v>
      </c>
      <c r="B13" s="22">
        <v>44927</v>
      </c>
    </row>
    <row r="14" spans="1:2">
      <c r="A14" s="21">
        <v>44940</v>
      </c>
      <c r="B14" s="22">
        <v>44927</v>
      </c>
    </row>
    <row r="15" spans="1:2">
      <c r="A15" s="21">
        <v>44941</v>
      </c>
      <c r="B15" s="22">
        <v>44927</v>
      </c>
    </row>
    <row r="16" spans="1:2">
      <c r="A16" s="21">
        <v>44942</v>
      </c>
      <c r="B16" s="22">
        <v>44927</v>
      </c>
    </row>
    <row r="17" spans="1:2">
      <c r="A17" s="21">
        <v>44943</v>
      </c>
      <c r="B17" s="22">
        <v>44927</v>
      </c>
    </row>
    <row r="18" spans="1:2">
      <c r="A18" s="21">
        <v>44944</v>
      </c>
      <c r="B18" s="22">
        <v>44927</v>
      </c>
    </row>
    <row r="19" spans="1:2">
      <c r="A19" s="21">
        <v>44945</v>
      </c>
      <c r="B19" s="22">
        <v>44927</v>
      </c>
    </row>
    <row r="20" spans="1:2">
      <c r="A20" s="21">
        <v>44946</v>
      </c>
      <c r="B20" s="22">
        <v>44927</v>
      </c>
    </row>
    <row r="21" spans="1:2">
      <c r="A21" s="21">
        <v>44947</v>
      </c>
      <c r="B21" s="22">
        <v>44927</v>
      </c>
    </row>
    <row r="22" spans="1:2">
      <c r="A22" s="21">
        <v>44948</v>
      </c>
      <c r="B22" s="22">
        <v>44927</v>
      </c>
    </row>
    <row r="23" spans="1:2">
      <c r="A23" s="21">
        <v>44949</v>
      </c>
      <c r="B23" s="22">
        <v>44927</v>
      </c>
    </row>
    <row r="24" spans="1:2">
      <c r="A24" s="21">
        <v>44950</v>
      </c>
      <c r="B24" s="22">
        <v>44927</v>
      </c>
    </row>
    <row r="25" spans="1:2">
      <c r="A25" s="21">
        <v>44951</v>
      </c>
      <c r="B25" s="22">
        <v>44927</v>
      </c>
    </row>
    <row r="26" spans="1:2">
      <c r="A26" s="21">
        <v>44952</v>
      </c>
      <c r="B26" s="22">
        <v>44927</v>
      </c>
    </row>
    <row r="27" spans="1:2">
      <c r="A27" s="21">
        <v>44953</v>
      </c>
      <c r="B27" s="22">
        <v>44927</v>
      </c>
    </row>
    <row r="28" spans="1:2">
      <c r="A28" s="21">
        <v>44954</v>
      </c>
      <c r="B28" s="22">
        <v>44927</v>
      </c>
    </row>
    <row r="29" spans="1:2">
      <c r="A29" s="21">
        <v>44955</v>
      </c>
      <c r="B29" s="22">
        <v>44927</v>
      </c>
    </row>
    <row r="30" spans="1:2">
      <c r="A30" s="21">
        <v>44956</v>
      </c>
      <c r="B30" s="22">
        <v>44927</v>
      </c>
    </row>
    <row r="31" spans="1:2">
      <c r="A31" s="21">
        <v>44957</v>
      </c>
      <c r="B31" s="22">
        <v>44927</v>
      </c>
    </row>
    <row r="32" spans="1:2">
      <c r="A32" s="21">
        <v>44958</v>
      </c>
      <c r="B32" s="22">
        <v>44958</v>
      </c>
    </row>
    <row r="33" spans="1:2">
      <c r="A33" s="21">
        <v>44959</v>
      </c>
      <c r="B33" s="22">
        <v>44958</v>
      </c>
    </row>
    <row r="34" spans="1:2">
      <c r="A34" s="21">
        <v>44960</v>
      </c>
      <c r="B34" s="22">
        <v>44958</v>
      </c>
    </row>
    <row r="35" spans="1:2">
      <c r="A35" s="21">
        <v>44961</v>
      </c>
      <c r="B35" s="22">
        <v>44958</v>
      </c>
    </row>
    <row r="36" spans="1:2">
      <c r="A36" s="21">
        <v>44962</v>
      </c>
      <c r="B36" s="22">
        <v>44958</v>
      </c>
    </row>
    <row r="37" spans="1:2">
      <c r="A37" s="21">
        <v>44963</v>
      </c>
      <c r="B37" s="22">
        <v>44958</v>
      </c>
    </row>
    <row r="38" spans="1:2">
      <c r="A38" s="21">
        <v>44964</v>
      </c>
      <c r="B38" s="22">
        <v>44958</v>
      </c>
    </row>
    <row r="39" spans="1:2">
      <c r="A39" s="21">
        <v>44965</v>
      </c>
      <c r="B39" s="22">
        <v>44958</v>
      </c>
    </row>
    <row r="40" spans="1:2">
      <c r="A40" s="21">
        <v>44966</v>
      </c>
      <c r="B40" s="22">
        <v>44958</v>
      </c>
    </row>
    <row r="41" spans="1:2">
      <c r="A41" s="21">
        <v>44967</v>
      </c>
      <c r="B41" s="22">
        <v>44958</v>
      </c>
    </row>
    <row r="42" spans="1:2">
      <c r="A42" s="21">
        <v>44968</v>
      </c>
      <c r="B42" s="22">
        <v>44958</v>
      </c>
    </row>
    <row r="43" spans="1:2">
      <c r="A43" s="21">
        <v>44969</v>
      </c>
      <c r="B43" s="22">
        <v>44958</v>
      </c>
    </row>
    <row r="44" spans="1:2">
      <c r="A44" s="21">
        <v>44970</v>
      </c>
      <c r="B44" s="22">
        <v>44958</v>
      </c>
    </row>
    <row r="45" spans="1:2">
      <c r="A45" s="21">
        <v>44971</v>
      </c>
      <c r="B45" s="22">
        <v>44958</v>
      </c>
    </row>
    <row r="46" spans="1:2">
      <c r="A46" s="21">
        <v>44972</v>
      </c>
      <c r="B46" s="22">
        <v>44958</v>
      </c>
    </row>
    <row r="47" spans="1:2">
      <c r="A47" s="21">
        <v>44973</v>
      </c>
      <c r="B47" s="22">
        <v>44958</v>
      </c>
    </row>
    <row r="48" spans="1:2">
      <c r="A48" s="21">
        <v>44974</v>
      </c>
      <c r="B48" s="22">
        <v>44958</v>
      </c>
    </row>
    <row r="49" spans="1:2">
      <c r="A49" s="21">
        <v>44975</v>
      </c>
      <c r="B49" s="22">
        <v>44958</v>
      </c>
    </row>
    <row r="50" spans="1:2">
      <c r="A50" s="21">
        <v>44976</v>
      </c>
      <c r="B50" s="22">
        <v>44958</v>
      </c>
    </row>
    <row r="51" spans="1:2">
      <c r="A51" s="21">
        <v>44977</v>
      </c>
      <c r="B51" s="22">
        <v>44958</v>
      </c>
    </row>
    <row r="52" spans="1:2">
      <c r="A52" s="21">
        <v>44978</v>
      </c>
      <c r="B52" s="22">
        <v>44958</v>
      </c>
    </row>
    <row r="53" spans="1:2">
      <c r="A53" s="21">
        <v>44979</v>
      </c>
      <c r="B53" s="22">
        <v>44958</v>
      </c>
    </row>
    <row r="54" spans="1:2">
      <c r="A54" s="21">
        <v>44980</v>
      </c>
      <c r="B54" s="22">
        <v>44958</v>
      </c>
    </row>
    <row r="55" spans="1:2">
      <c r="A55" s="21">
        <v>44981</v>
      </c>
      <c r="B55" s="22">
        <v>44958</v>
      </c>
    </row>
    <row r="56" spans="1:2">
      <c r="A56" s="21">
        <v>44982</v>
      </c>
      <c r="B56" s="22">
        <v>44958</v>
      </c>
    </row>
    <row r="57" spans="1:2">
      <c r="A57" s="21">
        <v>44983</v>
      </c>
      <c r="B57" s="22">
        <v>44958</v>
      </c>
    </row>
    <row r="58" spans="1:2">
      <c r="A58" s="21">
        <v>44984</v>
      </c>
      <c r="B58" s="22">
        <v>44958</v>
      </c>
    </row>
    <row r="59" spans="1:2">
      <c r="A59" s="21">
        <v>44985</v>
      </c>
      <c r="B59" s="22">
        <v>44958</v>
      </c>
    </row>
    <row r="60" spans="1:2">
      <c r="A60" s="21">
        <v>44986</v>
      </c>
      <c r="B60" s="22">
        <v>44986</v>
      </c>
    </row>
    <row r="61" spans="1:2">
      <c r="A61" s="21">
        <v>44987</v>
      </c>
      <c r="B61" s="22">
        <v>44986</v>
      </c>
    </row>
    <row r="62" spans="1:2">
      <c r="A62" s="21">
        <v>44988</v>
      </c>
      <c r="B62" s="22">
        <v>44986</v>
      </c>
    </row>
    <row r="63" spans="1:2">
      <c r="A63" s="21">
        <v>44989</v>
      </c>
      <c r="B63" s="22">
        <v>44986</v>
      </c>
    </row>
    <row r="64" spans="1:2">
      <c r="A64" s="21">
        <v>44990</v>
      </c>
      <c r="B64" s="22">
        <v>44986</v>
      </c>
    </row>
    <row r="65" spans="1:2">
      <c r="A65" s="21">
        <v>44991</v>
      </c>
      <c r="B65" s="22">
        <v>44986</v>
      </c>
    </row>
    <row r="66" spans="1:2">
      <c r="A66" s="21">
        <v>44992</v>
      </c>
      <c r="B66" s="22">
        <v>44986</v>
      </c>
    </row>
    <row r="67" spans="1:2">
      <c r="A67" s="21">
        <v>44993</v>
      </c>
      <c r="B67" s="22">
        <v>44986</v>
      </c>
    </row>
    <row r="68" spans="1:2">
      <c r="A68" s="21">
        <v>44994</v>
      </c>
      <c r="B68" s="22">
        <v>44986</v>
      </c>
    </row>
    <row r="69" spans="1:2">
      <c r="A69" s="21">
        <v>44995</v>
      </c>
      <c r="B69" s="22">
        <v>44986</v>
      </c>
    </row>
    <row r="70" spans="1:2">
      <c r="A70" s="21">
        <v>44996</v>
      </c>
      <c r="B70" s="22">
        <v>44986</v>
      </c>
    </row>
    <row r="71" spans="1:2">
      <c r="A71" s="21">
        <v>44997</v>
      </c>
      <c r="B71" s="22">
        <v>44986</v>
      </c>
    </row>
    <row r="72" spans="1:2">
      <c r="A72" s="21">
        <v>44998</v>
      </c>
      <c r="B72" s="22">
        <v>44986</v>
      </c>
    </row>
    <row r="73" spans="1:2">
      <c r="A73" s="21">
        <v>44999</v>
      </c>
      <c r="B73" s="22">
        <v>44986</v>
      </c>
    </row>
    <row r="74" spans="1:2">
      <c r="A74" s="21">
        <v>45000</v>
      </c>
      <c r="B74" s="22">
        <v>44986</v>
      </c>
    </row>
    <row r="75" spans="1:2">
      <c r="A75" s="21">
        <v>45001</v>
      </c>
      <c r="B75" s="22">
        <v>44986</v>
      </c>
    </row>
    <row r="76" spans="1:2">
      <c r="A76" s="21">
        <v>45002</v>
      </c>
      <c r="B76" s="22">
        <v>44986</v>
      </c>
    </row>
    <row r="77" spans="1:2">
      <c r="A77" s="21">
        <v>45003</v>
      </c>
      <c r="B77" s="22">
        <v>44986</v>
      </c>
    </row>
    <row r="78" spans="1:2">
      <c r="A78" s="21">
        <v>45004</v>
      </c>
      <c r="B78" s="22">
        <v>44986</v>
      </c>
    </row>
    <row r="79" spans="1:2">
      <c r="A79" s="21">
        <v>45005</v>
      </c>
      <c r="B79" s="22">
        <v>44986</v>
      </c>
    </row>
    <row r="80" spans="1:2">
      <c r="A80" s="21">
        <v>45006</v>
      </c>
      <c r="B80" s="22">
        <v>44986</v>
      </c>
    </row>
    <row r="81" spans="1:2">
      <c r="A81" s="21">
        <v>45007</v>
      </c>
      <c r="B81" s="22">
        <v>44986</v>
      </c>
    </row>
    <row r="82" spans="1:2">
      <c r="A82" s="21">
        <v>45008</v>
      </c>
      <c r="B82" s="22">
        <v>44986</v>
      </c>
    </row>
    <row r="83" spans="1:2">
      <c r="A83" s="21">
        <v>45009</v>
      </c>
      <c r="B83" s="22">
        <v>44986</v>
      </c>
    </row>
    <row r="84" spans="1:2">
      <c r="A84" s="21">
        <v>45010</v>
      </c>
      <c r="B84" s="22">
        <v>44986</v>
      </c>
    </row>
    <row r="85" spans="1:2">
      <c r="A85" s="21">
        <v>45011</v>
      </c>
      <c r="B85" s="22">
        <v>44986</v>
      </c>
    </row>
    <row r="86" spans="1:2">
      <c r="A86" s="21">
        <v>45012</v>
      </c>
      <c r="B86" s="22">
        <v>44986</v>
      </c>
    </row>
    <row r="87" spans="1:2">
      <c r="A87" s="21">
        <v>45013</v>
      </c>
      <c r="B87" s="22">
        <v>44986</v>
      </c>
    </row>
    <row r="88" spans="1:2">
      <c r="A88" s="21">
        <v>45014</v>
      </c>
      <c r="B88" s="22">
        <v>44986</v>
      </c>
    </row>
    <row r="89" spans="1:2">
      <c r="A89" s="21">
        <v>45015</v>
      </c>
      <c r="B89" s="22">
        <v>45017</v>
      </c>
    </row>
    <row r="90" spans="1:2">
      <c r="A90" s="21">
        <v>45016</v>
      </c>
      <c r="B90" s="22">
        <v>45017</v>
      </c>
    </row>
    <row r="91" spans="1:2">
      <c r="A91" s="21">
        <v>45017</v>
      </c>
      <c r="B91" s="22">
        <v>45017</v>
      </c>
    </row>
    <row r="92" spans="1:2">
      <c r="A92" s="21">
        <v>45018</v>
      </c>
      <c r="B92" s="22">
        <v>45017</v>
      </c>
    </row>
    <row r="93" spans="1:2">
      <c r="A93" s="21">
        <v>45019</v>
      </c>
      <c r="B93" s="22">
        <v>45017</v>
      </c>
    </row>
    <row r="94" spans="1:2">
      <c r="A94" s="21">
        <v>45020</v>
      </c>
      <c r="B94" s="22">
        <v>45017</v>
      </c>
    </row>
    <row r="95" spans="1:2">
      <c r="A95" s="21">
        <v>45021</v>
      </c>
      <c r="B95" s="22">
        <v>45017</v>
      </c>
    </row>
    <row r="96" spans="1:2">
      <c r="A96" s="21">
        <v>45022</v>
      </c>
      <c r="B96" s="22">
        <v>45017</v>
      </c>
    </row>
    <row r="97" spans="1:2">
      <c r="A97" s="21">
        <v>45023</v>
      </c>
      <c r="B97" s="22">
        <v>45017</v>
      </c>
    </row>
    <row r="98" spans="1:2">
      <c r="A98" s="21">
        <v>45024</v>
      </c>
      <c r="B98" s="22">
        <v>45017</v>
      </c>
    </row>
    <row r="99" spans="1:2">
      <c r="A99" s="21">
        <v>45025</v>
      </c>
      <c r="B99" s="22">
        <v>45017</v>
      </c>
    </row>
    <row r="100" spans="1:2">
      <c r="A100" s="21">
        <v>45026</v>
      </c>
      <c r="B100" s="22">
        <v>45017</v>
      </c>
    </row>
    <row r="101" spans="1:2">
      <c r="A101" s="21">
        <v>45027</v>
      </c>
      <c r="B101" s="22">
        <v>45017</v>
      </c>
    </row>
    <row r="102" spans="1:2">
      <c r="A102" s="21">
        <v>45028</v>
      </c>
      <c r="B102" s="22">
        <v>45017</v>
      </c>
    </row>
    <row r="103" spans="1:2">
      <c r="A103" s="21">
        <v>45029</v>
      </c>
      <c r="B103" s="22">
        <v>45017</v>
      </c>
    </row>
    <row r="104" spans="1:2">
      <c r="A104" s="21">
        <v>45030</v>
      </c>
      <c r="B104" s="22">
        <v>45017</v>
      </c>
    </row>
    <row r="105" spans="1:2">
      <c r="A105" s="21">
        <v>45031</v>
      </c>
      <c r="B105" s="22">
        <v>45017</v>
      </c>
    </row>
    <row r="106" spans="1:2">
      <c r="A106" s="21">
        <v>45032</v>
      </c>
      <c r="B106" s="22">
        <v>45017</v>
      </c>
    </row>
    <row r="107" spans="1:2">
      <c r="A107" s="21">
        <v>45033</v>
      </c>
      <c r="B107" s="22">
        <v>45017</v>
      </c>
    </row>
    <row r="108" spans="1:2">
      <c r="A108" s="21">
        <v>45034</v>
      </c>
      <c r="B108" s="22">
        <v>45017</v>
      </c>
    </row>
    <row r="109" spans="1:2">
      <c r="A109" s="21">
        <v>45035</v>
      </c>
      <c r="B109" s="22">
        <v>45017</v>
      </c>
    </row>
    <row r="110" spans="1:2">
      <c r="A110" s="21">
        <v>45036</v>
      </c>
      <c r="B110" s="22">
        <v>45017</v>
      </c>
    </row>
    <row r="111" spans="1:2">
      <c r="A111" s="21">
        <v>45037</v>
      </c>
      <c r="B111" s="22">
        <v>45017</v>
      </c>
    </row>
    <row r="112" spans="1:2">
      <c r="A112" s="21">
        <v>45038</v>
      </c>
      <c r="B112" s="22">
        <v>45017</v>
      </c>
    </row>
    <row r="113" spans="1:2">
      <c r="A113" s="21">
        <v>45039</v>
      </c>
      <c r="B113" s="22">
        <v>45017</v>
      </c>
    </row>
    <row r="114" spans="1:2">
      <c r="A114" s="21">
        <v>45040</v>
      </c>
      <c r="B114" s="22">
        <v>45017</v>
      </c>
    </row>
    <row r="115" spans="1:2">
      <c r="A115" s="21">
        <v>45041</v>
      </c>
      <c r="B115" s="22">
        <v>45017</v>
      </c>
    </row>
    <row r="116" spans="1:2">
      <c r="A116" s="21">
        <v>45042</v>
      </c>
      <c r="B116" s="22">
        <v>45017</v>
      </c>
    </row>
    <row r="117" spans="1:2">
      <c r="A117" s="21">
        <v>45043</v>
      </c>
      <c r="B117" s="22">
        <v>45017</v>
      </c>
    </row>
    <row r="118" spans="1:2">
      <c r="A118" s="21">
        <v>45044</v>
      </c>
      <c r="B118" s="22">
        <v>45017</v>
      </c>
    </row>
    <row r="119" spans="1:2">
      <c r="A119" s="21">
        <v>45045</v>
      </c>
      <c r="B119" s="22">
        <v>45017</v>
      </c>
    </row>
    <row r="120" spans="1:2">
      <c r="A120" s="21">
        <v>45046</v>
      </c>
      <c r="B120" s="22">
        <v>45017</v>
      </c>
    </row>
    <row r="121" spans="1:2">
      <c r="A121" s="21">
        <v>45047</v>
      </c>
      <c r="B121" s="22">
        <v>45047</v>
      </c>
    </row>
    <row r="122" spans="1:2">
      <c r="A122" s="21">
        <v>45048</v>
      </c>
      <c r="B122" s="22">
        <v>45047</v>
      </c>
    </row>
    <row r="123" spans="1:2">
      <c r="A123" s="21">
        <v>45049</v>
      </c>
      <c r="B123" s="22">
        <v>45047</v>
      </c>
    </row>
    <row r="124" spans="1:2">
      <c r="A124" s="21">
        <v>45050</v>
      </c>
      <c r="B124" s="22">
        <v>45047</v>
      </c>
    </row>
    <row r="125" spans="1:2">
      <c r="A125" s="21">
        <v>45051</v>
      </c>
      <c r="B125" s="22">
        <v>45047</v>
      </c>
    </row>
    <row r="126" spans="1:2">
      <c r="A126" s="21">
        <v>45052</v>
      </c>
      <c r="B126" s="22">
        <v>45047</v>
      </c>
    </row>
    <row r="127" spans="1:2">
      <c r="A127" s="21">
        <v>45053</v>
      </c>
      <c r="B127" s="22">
        <v>45047</v>
      </c>
    </row>
    <row r="128" spans="1:2">
      <c r="A128" s="21">
        <v>45054</v>
      </c>
      <c r="B128" s="22">
        <v>45047</v>
      </c>
    </row>
    <row r="129" spans="1:2">
      <c r="A129" s="21">
        <v>45055</v>
      </c>
      <c r="B129" s="22">
        <v>45047</v>
      </c>
    </row>
    <row r="130" spans="1:2">
      <c r="A130" s="21">
        <v>45056</v>
      </c>
      <c r="B130" s="22">
        <v>45047</v>
      </c>
    </row>
    <row r="131" spans="1:2">
      <c r="A131" s="21">
        <v>45057</v>
      </c>
      <c r="B131" s="22">
        <v>45047</v>
      </c>
    </row>
    <row r="132" spans="1:2">
      <c r="A132" s="21">
        <v>45058</v>
      </c>
      <c r="B132" s="22">
        <v>45047</v>
      </c>
    </row>
    <row r="133" spans="1:2">
      <c r="A133" s="21">
        <v>45059</v>
      </c>
      <c r="B133" s="22">
        <v>45047</v>
      </c>
    </row>
    <row r="134" spans="1:2">
      <c r="A134" s="21">
        <v>45060</v>
      </c>
      <c r="B134" s="22">
        <v>45047</v>
      </c>
    </row>
    <row r="135" spans="1:2">
      <c r="A135" s="21">
        <v>45061</v>
      </c>
      <c r="B135" s="22">
        <v>45047</v>
      </c>
    </row>
    <row r="136" spans="1:2">
      <c r="A136" s="21">
        <v>45062</v>
      </c>
      <c r="B136" s="22">
        <v>45047</v>
      </c>
    </row>
    <row r="137" spans="1:2">
      <c r="A137" s="21">
        <v>45063</v>
      </c>
      <c r="B137" s="22">
        <v>45047</v>
      </c>
    </row>
    <row r="138" spans="1:2">
      <c r="A138" s="21">
        <v>45064</v>
      </c>
      <c r="B138" s="22">
        <v>45047</v>
      </c>
    </row>
    <row r="139" spans="1:2">
      <c r="A139" s="21">
        <v>45065</v>
      </c>
      <c r="B139" s="22">
        <v>45047</v>
      </c>
    </row>
    <row r="140" spans="1:2">
      <c r="A140" s="21">
        <v>45066</v>
      </c>
      <c r="B140" s="22">
        <v>45047</v>
      </c>
    </row>
    <row r="141" spans="1:2">
      <c r="A141" s="21">
        <v>45067</v>
      </c>
      <c r="B141" s="22">
        <v>45047</v>
      </c>
    </row>
    <row r="142" spans="1:2">
      <c r="A142" s="21">
        <v>45068</v>
      </c>
      <c r="B142" s="22">
        <v>45047</v>
      </c>
    </row>
    <row r="143" spans="1:2">
      <c r="A143" s="21">
        <v>45069</v>
      </c>
      <c r="B143" s="22">
        <v>45047</v>
      </c>
    </row>
    <row r="144" spans="1:2">
      <c r="A144" s="21">
        <v>45070</v>
      </c>
      <c r="B144" s="22">
        <v>45047</v>
      </c>
    </row>
    <row r="145" spans="1:2">
      <c r="A145" s="21">
        <v>45071</v>
      </c>
      <c r="B145" s="22">
        <v>45047</v>
      </c>
    </row>
    <row r="146" spans="1:2">
      <c r="A146" s="21">
        <v>45072</v>
      </c>
      <c r="B146" s="22">
        <v>45047</v>
      </c>
    </row>
    <row r="147" spans="1:2">
      <c r="A147" s="21">
        <v>45073</v>
      </c>
      <c r="B147" s="22">
        <v>45047</v>
      </c>
    </row>
    <row r="148" spans="1:2">
      <c r="A148" s="21">
        <v>45074</v>
      </c>
      <c r="B148" s="22">
        <v>45047</v>
      </c>
    </row>
    <row r="149" spans="1:2">
      <c r="A149" s="21">
        <v>45075</v>
      </c>
      <c r="B149" s="22">
        <v>45047</v>
      </c>
    </row>
    <row r="150" spans="1:2">
      <c r="A150" s="21">
        <v>45076</v>
      </c>
      <c r="B150" s="22">
        <v>45047</v>
      </c>
    </row>
    <row r="151" spans="1:2">
      <c r="A151" s="21">
        <v>45077</v>
      </c>
      <c r="B151" s="22">
        <v>45047</v>
      </c>
    </row>
    <row r="152" spans="1:2">
      <c r="A152" s="21">
        <v>45078</v>
      </c>
      <c r="B152" s="22">
        <v>45078</v>
      </c>
    </row>
    <row r="153" spans="1:2">
      <c r="A153" s="21">
        <v>45079</v>
      </c>
      <c r="B153" s="22">
        <v>45078</v>
      </c>
    </row>
    <row r="154" spans="1:2">
      <c r="A154" s="21">
        <v>45080</v>
      </c>
      <c r="B154" s="22">
        <v>45078</v>
      </c>
    </row>
    <row r="155" spans="1:2">
      <c r="A155" s="21">
        <v>45081</v>
      </c>
      <c r="B155" s="22">
        <v>45078</v>
      </c>
    </row>
    <row r="156" spans="1:2">
      <c r="A156" s="21">
        <v>45082</v>
      </c>
      <c r="B156" s="22">
        <v>45078</v>
      </c>
    </row>
    <row r="157" spans="1:2">
      <c r="A157" s="21">
        <v>45083</v>
      </c>
      <c r="B157" s="22">
        <v>45078</v>
      </c>
    </row>
    <row r="158" spans="1:2">
      <c r="A158" s="21">
        <v>45084</v>
      </c>
      <c r="B158" s="22">
        <v>45078</v>
      </c>
    </row>
    <row r="159" spans="1:2">
      <c r="A159" s="21">
        <v>45085</v>
      </c>
      <c r="B159" s="22">
        <v>45078</v>
      </c>
    </row>
    <row r="160" spans="1:2">
      <c r="A160" s="21">
        <v>45086</v>
      </c>
      <c r="B160" s="22">
        <v>45078</v>
      </c>
    </row>
    <row r="161" spans="1:2">
      <c r="A161" s="21">
        <v>45087</v>
      </c>
      <c r="B161" s="22">
        <v>45078</v>
      </c>
    </row>
    <row r="162" spans="1:2">
      <c r="A162" s="21">
        <v>45088</v>
      </c>
      <c r="B162" s="22">
        <v>45078</v>
      </c>
    </row>
    <row r="163" spans="1:2">
      <c r="A163" s="21">
        <v>45089</v>
      </c>
      <c r="B163" s="22">
        <v>45078</v>
      </c>
    </row>
    <row r="164" spans="1:2">
      <c r="A164" s="21">
        <v>45090</v>
      </c>
      <c r="B164" s="22">
        <v>45078</v>
      </c>
    </row>
    <row r="165" spans="1:2">
      <c r="A165" s="21">
        <v>45091</v>
      </c>
      <c r="B165" s="22">
        <v>45078</v>
      </c>
    </row>
    <row r="166" spans="1:2">
      <c r="A166" s="21">
        <v>45092</v>
      </c>
      <c r="B166" s="22">
        <v>45078</v>
      </c>
    </row>
    <row r="167" spans="1:2">
      <c r="A167" s="21">
        <v>45093</v>
      </c>
      <c r="B167" s="22">
        <v>45078</v>
      </c>
    </row>
    <row r="168" spans="1:2">
      <c r="A168" s="21">
        <v>45094</v>
      </c>
      <c r="B168" s="22">
        <v>45078</v>
      </c>
    </row>
    <row r="169" spans="1:2">
      <c r="A169" s="21">
        <v>45095</v>
      </c>
      <c r="B169" s="22">
        <v>45078</v>
      </c>
    </row>
    <row r="170" spans="1:2">
      <c r="A170" s="21">
        <v>45096</v>
      </c>
      <c r="B170" s="22">
        <v>45078</v>
      </c>
    </row>
    <row r="171" spans="1:2">
      <c r="A171" s="21">
        <v>45097</v>
      </c>
      <c r="B171" s="22">
        <v>45078</v>
      </c>
    </row>
    <row r="172" spans="1:2">
      <c r="A172" s="21">
        <v>45098</v>
      </c>
      <c r="B172" s="22">
        <v>45078</v>
      </c>
    </row>
    <row r="173" spans="1:2">
      <c r="A173" s="21">
        <v>45099</v>
      </c>
      <c r="B173" s="22">
        <v>45078</v>
      </c>
    </row>
    <row r="174" spans="1:2">
      <c r="A174" s="21">
        <v>45100</v>
      </c>
      <c r="B174" s="22">
        <v>45078</v>
      </c>
    </row>
    <row r="175" spans="1:2">
      <c r="A175" s="21">
        <v>45101</v>
      </c>
      <c r="B175" s="22">
        <v>45078</v>
      </c>
    </row>
    <row r="176" spans="1:2">
      <c r="A176" s="21">
        <v>45102</v>
      </c>
      <c r="B176" s="22">
        <v>45078</v>
      </c>
    </row>
    <row r="177" spans="1:2">
      <c r="A177" s="21">
        <v>45103</v>
      </c>
      <c r="B177" s="22">
        <v>45078</v>
      </c>
    </row>
    <row r="178" spans="1:2">
      <c r="A178" s="21">
        <v>45104</v>
      </c>
      <c r="B178" s="22">
        <v>45078</v>
      </c>
    </row>
    <row r="179" spans="1:2">
      <c r="A179" s="21">
        <v>45105</v>
      </c>
      <c r="B179" s="22">
        <v>45078</v>
      </c>
    </row>
    <row r="180" spans="1:2">
      <c r="A180" s="21">
        <v>45106</v>
      </c>
      <c r="B180" s="22">
        <v>45078</v>
      </c>
    </row>
    <row r="181" spans="1:2">
      <c r="A181" s="21">
        <v>45107</v>
      </c>
      <c r="B181" s="22">
        <v>45078</v>
      </c>
    </row>
    <row r="182" spans="1:2">
      <c r="A182" s="21">
        <v>45108</v>
      </c>
      <c r="B182" s="22">
        <v>45108</v>
      </c>
    </row>
    <row r="183" spans="1:2">
      <c r="A183" s="21">
        <v>45109</v>
      </c>
      <c r="B183" s="22">
        <v>45108</v>
      </c>
    </row>
    <row r="184" spans="1:2">
      <c r="A184" s="21">
        <v>45110</v>
      </c>
      <c r="B184" s="22">
        <v>45108</v>
      </c>
    </row>
    <row r="185" spans="1:2">
      <c r="A185" s="21">
        <v>45111</v>
      </c>
      <c r="B185" s="22">
        <v>45108</v>
      </c>
    </row>
    <row r="186" spans="1:2">
      <c r="A186" s="21">
        <v>45112</v>
      </c>
      <c r="B186" s="22">
        <v>45108</v>
      </c>
    </row>
    <row r="187" spans="1:2">
      <c r="A187" s="21">
        <v>45113</v>
      </c>
      <c r="B187" s="22">
        <v>45108</v>
      </c>
    </row>
    <row r="188" spans="1:2">
      <c r="A188" s="21">
        <v>45114</v>
      </c>
      <c r="B188" s="22">
        <v>45108</v>
      </c>
    </row>
    <row r="189" spans="1:2">
      <c r="A189" s="21">
        <v>45115</v>
      </c>
      <c r="B189" s="22">
        <v>45108</v>
      </c>
    </row>
    <row r="190" spans="1:2">
      <c r="A190" s="21">
        <v>45116</v>
      </c>
      <c r="B190" s="22">
        <v>45108</v>
      </c>
    </row>
    <row r="191" spans="1:2">
      <c r="A191" s="21">
        <v>45117</v>
      </c>
      <c r="B191" s="22">
        <v>45108</v>
      </c>
    </row>
    <row r="192" spans="1:2">
      <c r="A192" s="21">
        <v>45118</v>
      </c>
      <c r="B192" s="22">
        <v>45108</v>
      </c>
    </row>
    <row r="193" spans="1:2">
      <c r="A193" s="21">
        <v>45119</v>
      </c>
      <c r="B193" s="22">
        <v>45108</v>
      </c>
    </row>
    <row r="194" spans="1:2">
      <c r="A194" s="21">
        <v>45120</v>
      </c>
      <c r="B194" s="22">
        <v>45108</v>
      </c>
    </row>
    <row r="195" spans="1:2">
      <c r="A195" s="21">
        <v>45121</v>
      </c>
      <c r="B195" s="22">
        <v>45108</v>
      </c>
    </row>
    <row r="196" spans="1:2">
      <c r="A196" s="21">
        <v>45122</v>
      </c>
      <c r="B196" s="22">
        <v>45108</v>
      </c>
    </row>
    <row r="197" spans="1:2">
      <c r="A197" s="21">
        <v>45123</v>
      </c>
      <c r="B197" s="22">
        <v>45108</v>
      </c>
    </row>
    <row r="198" spans="1:2">
      <c r="A198" s="21">
        <v>45124</v>
      </c>
      <c r="B198" s="22">
        <v>45108</v>
      </c>
    </row>
    <row r="199" spans="1:2">
      <c r="A199" s="21">
        <v>45125</v>
      </c>
      <c r="B199" s="22">
        <v>45108</v>
      </c>
    </row>
    <row r="200" spans="1:2">
      <c r="A200" s="21">
        <v>45126</v>
      </c>
      <c r="B200" s="22">
        <v>45108</v>
      </c>
    </row>
    <row r="201" spans="1:2">
      <c r="A201" s="21">
        <v>45127</v>
      </c>
      <c r="B201" s="22">
        <v>45108</v>
      </c>
    </row>
    <row r="202" spans="1:2">
      <c r="A202" s="21">
        <v>45128</v>
      </c>
      <c r="B202" s="22">
        <v>45108</v>
      </c>
    </row>
    <row r="203" spans="1:2">
      <c r="A203" s="21">
        <v>45129</v>
      </c>
      <c r="B203" s="22">
        <v>45108</v>
      </c>
    </row>
    <row r="204" spans="1:2">
      <c r="A204" s="21">
        <v>45130</v>
      </c>
      <c r="B204" s="22">
        <v>45108</v>
      </c>
    </row>
    <row r="205" spans="1:2">
      <c r="A205" s="21">
        <v>45131</v>
      </c>
      <c r="B205" s="22">
        <v>45108</v>
      </c>
    </row>
    <row r="206" spans="1:2">
      <c r="A206" s="21">
        <v>45132</v>
      </c>
      <c r="B206" s="22">
        <v>45108</v>
      </c>
    </row>
    <row r="207" spans="1:2">
      <c r="A207" s="21">
        <v>45133</v>
      </c>
      <c r="B207" s="22">
        <v>45108</v>
      </c>
    </row>
    <row r="208" spans="1:2">
      <c r="A208" s="21">
        <v>45134</v>
      </c>
      <c r="B208" s="22">
        <v>45108</v>
      </c>
    </row>
    <row r="209" spans="1:2">
      <c r="A209" s="21">
        <v>45135</v>
      </c>
      <c r="B209" s="22">
        <v>45108</v>
      </c>
    </row>
    <row r="210" spans="1:2">
      <c r="A210" s="21">
        <v>45136</v>
      </c>
      <c r="B210" s="22">
        <v>45108</v>
      </c>
    </row>
    <row r="211" spans="1:2">
      <c r="A211" s="21">
        <v>45137</v>
      </c>
      <c r="B211" s="22">
        <v>45108</v>
      </c>
    </row>
    <row r="212" spans="1:2">
      <c r="A212" s="21">
        <v>45138</v>
      </c>
      <c r="B212" s="22">
        <v>45108</v>
      </c>
    </row>
    <row r="213" spans="1:2">
      <c r="A213" s="21">
        <v>45139</v>
      </c>
      <c r="B213" s="22">
        <v>45139</v>
      </c>
    </row>
    <row r="214" spans="1:2">
      <c r="A214" s="21">
        <v>45140</v>
      </c>
      <c r="B214" s="22">
        <v>45139</v>
      </c>
    </row>
    <row r="215" spans="1:2">
      <c r="A215" s="21">
        <v>45141</v>
      </c>
      <c r="B215" s="22">
        <v>45139</v>
      </c>
    </row>
    <row r="216" spans="1:2">
      <c r="A216" s="21">
        <v>45142</v>
      </c>
      <c r="B216" s="22">
        <v>45139</v>
      </c>
    </row>
    <row r="217" spans="1:2">
      <c r="A217" s="21">
        <v>45143</v>
      </c>
      <c r="B217" s="22">
        <v>45139</v>
      </c>
    </row>
    <row r="218" spans="1:2">
      <c r="A218" s="21">
        <v>45144</v>
      </c>
      <c r="B218" s="22">
        <v>45139</v>
      </c>
    </row>
    <row r="219" spans="1:2">
      <c r="A219" s="21">
        <v>45145</v>
      </c>
      <c r="B219" s="22">
        <v>45139</v>
      </c>
    </row>
    <row r="220" spans="1:2">
      <c r="A220" s="21">
        <v>45146</v>
      </c>
      <c r="B220" s="22">
        <v>45139</v>
      </c>
    </row>
    <row r="221" spans="1:2">
      <c r="A221" s="21">
        <v>45147</v>
      </c>
      <c r="B221" s="22">
        <v>45139</v>
      </c>
    </row>
    <row r="222" spans="1:2">
      <c r="A222" s="21">
        <v>45148</v>
      </c>
      <c r="B222" s="22">
        <v>45139</v>
      </c>
    </row>
    <row r="223" spans="1:2">
      <c r="A223" s="21">
        <v>45149</v>
      </c>
      <c r="B223" s="22">
        <v>45139</v>
      </c>
    </row>
    <row r="224" spans="1:2">
      <c r="A224" s="21">
        <v>45150</v>
      </c>
      <c r="B224" s="22">
        <v>45139</v>
      </c>
    </row>
    <row r="225" spans="1:2">
      <c r="A225" s="21">
        <v>45151</v>
      </c>
      <c r="B225" s="22">
        <v>45139</v>
      </c>
    </row>
    <row r="226" spans="1:2">
      <c r="A226" s="21">
        <v>45152</v>
      </c>
      <c r="B226" s="22">
        <v>45139</v>
      </c>
    </row>
    <row r="227" spans="1:2">
      <c r="A227" s="21">
        <v>45153</v>
      </c>
      <c r="B227" s="22">
        <v>45139</v>
      </c>
    </row>
    <row r="228" spans="1:2">
      <c r="A228" s="21">
        <v>45154</v>
      </c>
      <c r="B228" s="22">
        <v>45139</v>
      </c>
    </row>
    <row r="229" spans="1:2">
      <c r="A229" s="21">
        <v>45155</v>
      </c>
      <c r="B229" s="22">
        <v>45139</v>
      </c>
    </row>
    <row r="230" spans="1:2">
      <c r="A230" s="21">
        <v>45156</v>
      </c>
      <c r="B230" s="22">
        <v>45139</v>
      </c>
    </row>
    <row r="231" spans="1:2">
      <c r="A231" s="21">
        <v>45157</v>
      </c>
      <c r="B231" s="22">
        <v>45139</v>
      </c>
    </row>
    <row r="232" spans="1:2">
      <c r="A232" s="21">
        <v>45158</v>
      </c>
      <c r="B232" s="22">
        <v>45139</v>
      </c>
    </row>
    <row r="233" spans="1:2">
      <c r="A233" s="21">
        <v>45159</v>
      </c>
      <c r="B233" s="22">
        <v>45139</v>
      </c>
    </row>
    <row r="234" spans="1:2">
      <c r="A234" s="21">
        <v>45160</v>
      </c>
      <c r="B234" s="22">
        <v>45139</v>
      </c>
    </row>
    <row r="235" spans="1:2">
      <c r="A235" s="21">
        <v>45161</v>
      </c>
      <c r="B235" s="22">
        <v>45139</v>
      </c>
    </row>
    <row r="236" spans="1:2">
      <c r="A236" s="21">
        <v>45162</v>
      </c>
      <c r="B236" s="22">
        <v>45139</v>
      </c>
    </row>
    <row r="237" spans="1:2">
      <c r="A237" s="21">
        <v>45163</v>
      </c>
      <c r="B237" s="22">
        <v>45139</v>
      </c>
    </row>
    <row r="238" spans="1:2">
      <c r="A238" s="21">
        <v>45164</v>
      </c>
      <c r="B238" s="22">
        <v>45139</v>
      </c>
    </row>
    <row r="239" spans="1:2">
      <c r="A239" s="21">
        <v>45165</v>
      </c>
      <c r="B239" s="22">
        <v>45139</v>
      </c>
    </row>
    <row r="240" spans="1:2">
      <c r="A240" s="21">
        <v>45166</v>
      </c>
      <c r="B240" s="22">
        <v>45139</v>
      </c>
    </row>
    <row r="241" spans="1:2">
      <c r="A241" s="21">
        <v>45167</v>
      </c>
      <c r="B241" s="22">
        <v>45139</v>
      </c>
    </row>
    <row r="242" spans="1:2">
      <c r="A242" s="21">
        <v>45168</v>
      </c>
      <c r="B242" s="22">
        <v>45139</v>
      </c>
    </row>
    <row r="243" spans="1:2">
      <c r="A243" s="21">
        <v>45169</v>
      </c>
      <c r="B243" s="22">
        <v>45139</v>
      </c>
    </row>
    <row r="244" spans="1:2">
      <c r="A244" s="21">
        <v>45170</v>
      </c>
      <c r="B244" s="22">
        <v>45170</v>
      </c>
    </row>
    <row r="245" spans="1:2">
      <c r="A245" s="21">
        <v>45171</v>
      </c>
      <c r="B245" s="22">
        <v>45170</v>
      </c>
    </row>
    <row r="246" spans="1:2">
      <c r="A246" s="21">
        <v>45172</v>
      </c>
      <c r="B246" s="22">
        <v>45170</v>
      </c>
    </row>
    <row r="247" spans="1:2">
      <c r="A247" s="21">
        <v>45173</v>
      </c>
      <c r="B247" s="22">
        <v>45170</v>
      </c>
    </row>
    <row r="248" spans="1:2">
      <c r="A248" s="21">
        <v>45174</v>
      </c>
      <c r="B248" s="22">
        <v>45170</v>
      </c>
    </row>
    <row r="249" spans="1:2">
      <c r="A249" s="21">
        <v>45175</v>
      </c>
      <c r="B249" s="22">
        <v>45170</v>
      </c>
    </row>
    <row r="250" spans="1:2">
      <c r="A250" s="21">
        <v>45176</v>
      </c>
      <c r="B250" s="22">
        <v>45170</v>
      </c>
    </row>
    <row r="251" spans="1:2">
      <c r="A251" s="21">
        <v>45177</v>
      </c>
      <c r="B251" s="22">
        <v>45170</v>
      </c>
    </row>
    <row r="252" spans="1:2">
      <c r="A252" s="21">
        <v>45178</v>
      </c>
      <c r="B252" s="22">
        <v>45170</v>
      </c>
    </row>
    <row r="253" spans="1:2">
      <c r="A253" s="21">
        <v>45179</v>
      </c>
      <c r="B253" s="22">
        <v>45170</v>
      </c>
    </row>
    <row r="254" spans="1:2">
      <c r="A254" s="21">
        <v>45180</v>
      </c>
      <c r="B254" s="22">
        <v>45170</v>
      </c>
    </row>
    <row r="255" spans="1:2">
      <c r="A255" s="21">
        <v>45181</v>
      </c>
      <c r="B255" s="22">
        <v>45170</v>
      </c>
    </row>
    <row r="256" spans="1:2">
      <c r="A256" s="21">
        <v>45182</v>
      </c>
      <c r="B256" s="22">
        <v>45170</v>
      </c>
    </row>
    <row r="257" spans="1:2">
      <c r="A257" s="21">
        <v>45183</v>
      </c>
      <c r="B257" s="22">
        <v>45170</v>
      </c>
    </row>
    <row r="258" spans="1:2">
      <c r="A258" s="21">
        <v>45184</v>
      </c>
      <c r="B258" s="22">
        <v>45170</v>
      </c>
    </row>
    <row r="259" spans="1:2">
      <c r="A259" s="21">
        <v>45185</v>
      </c>
      <c r="B259" s="22">
        <v>45170</v>
      </c>
    </row>
    <row r="260" spans="1:2">
      <c r="A260" s="21">
        <v>45186</v>
      </c>
      <c r="B260" s="22">
        <v>45170</v>
      </c>
    </row>
    <row r="261" spans="1:2">
      <c r="A261" s="21">
        <v>45187</v>
      </c>
      <c r="B261" s="22">
        <v>45170</v>
      </c>
    </row>
    <row r="262" spans="1:2">
      <c r="A262" s="21">
        <v>45188</v>
      </c>
      <c r="B262" s="22">
        <v>45170</v>
      </c>
    </row>
    <row r="263" spans="1:2">
      <c r="A263" s="21">
        <v>45189</v>
      </c>
      <c r="B263" s="22">
        <v>45170</v>
      </c>
    </row>
    <row r="264" spans="1:2">
      <c r="A264" s="21">
        <v>45190</v>
      </c>
      <c r="B264" s="22">
        <v>45170</v>
      </c>
    </row>
    <row r="265" spans="1:2">
      <c r="A265" s="21">
        <v>45191</v>
      </c>
      <c r="B265" s="22">
        <v>45170</v>
      </c>
    </row>
    <row r="266" spans="1:2">
      <c r="A266" s="21">
        <v>45192</v>
      </c>
      <c r="B266" s="22">
        <v>45170</v>
      </c>
    </row>
    <row r="267" spans="1:2">
      <c r="A267" s="21">
        <v>45193</v>
      </c>
      <c r="B267" s="22">
        <v>45170</v>
      </c>
    </row>
    <row r="268" spans="1:2">
      <c r="A268" s="21">
        <v>45194</v>
      </c>
      <c r="B268" s="22">
        <v>45170</v>
      </c>
    </row>
    <row r="269" spans="1:2">
      <c r="A269" s="21">
        <v>45195</v>
      </c>
      <c r="B269" s="22">
        <v>45170</v>
      </c>
    </row>
    <row r="270" spans="1:2">
      <c r="A270" s="21">
        <v>45196</v>
      </c>
      <c r="B270" s="22">
        <v>45170</v>
      </c>
    </row>
    <row r="271" spans="1:2">
      <c r="A271" s="21">
        <v>45197</v>
      </c>
      <c r="B271" s="22">
        <v>45170</v>
      </c>
    </row>
    <row r="272" spans="1:2">
      <c r="A272" s="21">
        <v>45198</v>
      </c>
      <c r="B272" s="22">
        <v>45170</v>
      </c>
    </row>
    <row r="273" spans="1:2">
      <c r="A273" s="21">
        <v>45199</v>
      </c>
      <c r="B273" s="22">
        <v>45170</v>
      </c>
    </row>
    <row r="274" spans="1:2">
      <c r="A274" s="21">
        <v>45200</v>
      </c>
      <c r="B274" s="22">
        <v>45200</v>
      </c>
    </row>
    <row r="275" spans="1:2">
      <c r="A275" s="21">
        <v>45201</v>
      </c>
      <c r="B275" s="22">
        <v>45200</v>
      </c>
    </row>
    <row r="276" spans="1:2">
      <c r="A276" s="21">
        <v>45202</v>
      </c>
      <c r="B276" s="22">
        <v>45200</v>
      </c>
    </row>
    <row r="277" spans="1:2">
      <c r="A277" s="21">
        <v>45203</v>
      </c>
      <c r="B277" s="22">
        <v>45200</v>
      </c>
    </row>
    <row r="278" spans="1:2">
      <c r="A278" s="21">
        <v>45204</v>
      </c>
      <c r="B278" s="22">
        <v>45200</v>
      </c>
    </row>
    <row r="279" spans="1:2">
      <c r="A279" s="21">
        <v>45205</v>
      </c>
      <c r="B279" s="22">
        <v>45200</v>
      </c>
    </row>
    <row r="280" spans="1:2">
      <c r="A280" s="21">
        <v>45206</v>
      </c>
      <c r="B280" s="22">
        <v>45200</v>
      </c>
    </row>
    <row r="281" spans="1:2">
      <c r="A281" s="21">
        <v>45207</v>
      </c>
      <c r="B281" s="22">
        <v>45200</v>
      </c>
    </row>
    <row r="282" spans="1:2">
      <c r="A282" s="21">
        <v>45208</v>
      </c>
      <c r="B282" s="22">
        <v>45200</v>
      </c>
    </row>
    <row r="283" spans="1:2">
      <c r="A283" s="21">
        <v>45209</v>
      </c>
      <c r="B283" s="22">
        <v>45200</v>
      </c>
    </row>
    <row r="284" spans="1:2">
      <c r="A284" s="21">
        <v>45210</v>
      </c>
      <c r="B284" s="22">
        <v>45200</v>
      </c>
    </row>
    <row r="285" spans="1:2">
      <c r="A285" s="21">
        <v>45211</v>
      </c>
      <c r="B285" s="22">
        <v>45200</v>
      </c>
    </row>
    <row r="286" spans="1:2">
      <c r="A286" s="21">
        <v>45212</v>
      </c>
      <c r="B286" s="22">
        <v>45200</v>
      </c>
    </row>
    <row r="287" spans="1:2">
      <c r="A287" s="21">
        <v>45213</v>
      </c>
      <c r="B287" s="22">
        <v>45200</v>
      </c>
    </row>
    <row r="288" spans="1:2">
      <c r="A288" s="21">
        <v>45214</v>
      </c>
      <c r="B288" s="22">
        <v>45200</v>
      </c>
    </row>
    <row r="289" spans="1:2">
      <c r="A289" s="21">
        <v>45215</v>
      </c>
      <c r="B289" s="22">
        <v>45200</v>
      </c>
    </row>
    <row r="290" spans="1:2">
      <c r="A290" s="21">
        <v>45216</v>
      </c>
      <c r="B290" s="22">
        <v>45200</v>
      </c>
    </row>
    <row r="291" spans="1:2">
      <c r="A291" s="21">
        <v>45217</v>
      </c>
      <c r="B291" s="22">
        <v>45200</v>
      </c>
    </row>
    <row r="292" spans="1:2">
      <c r="A292" s="21">
        <v>45218</v>
      </c>
      <c r="B292" s="22">
        <v>45200</v>
      </c>
    </row>
    <row r="293" spans="1:2">
      <c r="A293" s="21">
        <v>45219</v>
      </c>
      <c r="B293" s="22">
        <v>45200</v>
      </c>
    </row>
    <row r="294" spans="1:2">
      <c r="A294" s="21">
        <v>45220</v>
      </c>
      <c r="B294" s="22">
        <v>45200</v>
      </c>
    </row>
    <row r="295" spans="1:2">
      <c r="A295" s="21">
        <v>45221</v>
      </c>
      <c r="B295" s="22">
        <v>45200</v>
      </c>
    </row>
    <row r="296" spans="1:2">
      <c r="A296" s="21">
        <v>45222</v>
      </c>
      <c r="B296" s="22">
        <v>45200</v>
      </c>
    </row>
    <row r="297" spans="1:2">
      <c r="A297" s="21">
        <v>45223</v>
      </c>
      <c r="B297" s="22">
        <v>45200</v>
      </c>
    </row>
    <row r="298" spans="1:2">
      <c r="A298" s="21">
        <v>45224</v>
      </c>
      <c r="B298" s="22">
        <v>45200</v>
      </c>
    </row>
    <row r="299" spans="1:2">
      <c r="A299" s="21">
        <v>45225</v>
      </c>
      <c r="B299" s="22">
        <v>45200</v>
      </c>
    </row>
    <row r="300" spans="1:2">
      <c r="A300" s="21">
        <v>45226</v>
      </c>
      <c r="B300" s="22">
        <v>45200</v>
      </c>
    </row>
    <row r="301" spans="1:2">
      <c r="A301" s="21">
        <v>45227</v>
      </c>
      <c r="B301" s="22">
        <v>45200</v>
      </c>
    </row>
    <row r="302" spans="1:2">
      <c r="A302" s="21">
        <v>45228</v>
      </c>
      <c r="B302" s="22">
        <v>45200</v>
      </c>
    </row>
    <row r="303" spans="1:2">
      <c r="A303" s="21">
        <v>45229</v>
      </c>
      <c r="B303" s="22">
        <v>45200</v>
      </c>
    </row>
    <row r="304" spans="1:2">
      <c r="A304" s="21">
        <v>45230</v>
      </c>
      <c r="B304" s="22">
        <v>45200</v>
      </c>
    </row>
    <row r="305" spans="1:2">
      <c r="A305" s="21">
        <v>45231</v>
      </c>
      <c r="B305" s="22">
        <v>45231</v>
      </c>
    </row>
    <row r="306" spans="1:2">
      <c r="A306" s="21">
        <v>45232</v>
      </c>
      <c r="B306" s="22">
        <v>45231</v>
      </c>
    </row>
    <row r="307" spans="1:2">
      <c r="A307" s="21">
        <v>45233</v>
      </c>
      <c r="B307" s="22">
        <v>45231</v>
      </c>
    </row>
    <row r="308" spans="1:2">
      <c r="A308" s="21">
        <v>45234</v>
      </c>
      <c r="B308" s="22">
        <v>45231</v>
      </c>
    </row>
    <row r="309" spans="1:2">
      <c r="A309" s="21">
        <v>45235</v>
      </c>
      <c r="B309" s="22">
        <v>45231</v>
      </c>
    </row>
    <row r="310" spans="1:2">
      <c r="A310" s="21">
        <v>45236</v>
      </c>
      <c r="B310" s="22">
        <v>45231</v>
      </c>
    </row>
    <row r="311" spans="1:2">
      <c r="A311" s="21">
        <v>45237</v>
      </c>
      <c r="B311" s="22">
        <v>45231</v>
      </c>
    </row>
    <row r="312" spans="1:2">
      <c r="A312" s="21">
        <v>45238</v>
      </c>
      <c r="B312" s="22">
        <v>45231</v>
      </c>
    </row>
    <row r="313" spans="1:2">
      <c r="A313" s="21">
        <v>45239</v>
      </c>
      <c r="B313" s="22">
        <v>45231</v>
      </c>
    </row>
    <row r="314" spans="1:2">
      <c r="A314" s="21">
        <v>45240</v>
      </c>
      <c r="B314" s="22">
        <v>45231</v>
      </c>
    </row>
    <row r="315" spans="1:2">
      <c r="A315" s="21">
        <v>45241</v>
      </c>
      <c r="B315" s="22">
        <v>45231</v>
      </c>
    </row>
    <row r="316" spans="1:2">
      <c r="A316" s="21">
        <v>45242</v>
      </c>
      <c r="B316" s="22">
        <v>45231</v>
      </c>
    </row>
    <row r="317" spans="1:2">
      <c r="A317" s="21">
        <v>45243</v>
      </c>
      <c r="B317" s="22">
        <v>45231</v>
      </c>
    </row>
    <row r="318" spans="1:2">
      <c r="A318" s="21">
        <v>45244</v>
      </c>
      <c r="B318" s="22">
        <v>45231</v>
      </c>
    </row>
    <row r="319" spans="1:2">
      <c r="A319" s="21">
        <v>45245</v>
      </c>
      <c r="B319" s="22">
        <v>45231</v>
      </c>
    </row>
    <row r="320" spans="1:2">
      <c r="A320" s="21">
        <v>45246</v>
      </c>
      <c r="B320" s="22">
        <v>45231</v>
      </c>
    </row>
    <row r="321" spans="1:2">
      <c r="A321" s="21">
        <v>45247</v>
      </c>
      <c r="B321" s="22">
        <v>45231</v>
      </c>
    </row>
    <row r="322" spans="1:2">
      <c r="A322" s="21">
        <v>45248</v>
      </c>
      <c r="B322" s="22">
        <v>45231</v>
      </c>
    </row>
    <row r="323" spans="1:2">
      <c r="A323" s="21">
        <v>45249</v>
      </c>
      <c r="B323" s="22">
        <v>45231</v>
      </c>
    </row>
    <row r="324" spans="1:2">
      <c r="A324" s="21">
        <v>45250</v>
      </c>
      <c r="B324" s="22">
        <v>45231</v>
      </c>
    </row>
    <row r="325" spans="1:2">
      <c r="A325" s="21">
        <v>45251</v>
      </c>
      <c r="B325" s="22">
        <v>45231</v>
      </c>
    </row>
    <row r="326" spans="1:2">
      <c r="A326" s="21">
        <v>45252</v>
      </c>
      <c r="B326" s="22">
        <v>45231</v>
      </c>
    </row>
    <row r="327" spans="1:2">
      <c r="A327" s="21">
        <v>45253</v>
      </c>
      <c r="B327" s="22">
        <v>45231</v>
      </c>
    </row>
    <row r="328" spans="1:2">
      <c r="A328" s="21">
        <v>45254</v>
      </c>
      <c r="B328" s="22">
        <v>45231</v>
      </c>
    </row>
    <row r="329" spans="1:2">
      <c r="A329" s="21">
        <v>45255</v>
      </c>
      <c r="B329" s="22">
        <v>45231</v>
      </c>
    </row>
    <row r="330" spans="1:2">
      <c r="A330" s="21">
        <v>45256</v>
      </c>
      <c r="B330" s="22">
        <v>45231</v>
      </c>
    </row>
    <row r="331" spans="1:2">
      <c r="A331" s="21">
        <v>45257</v>
      </c>
      <c r="B331" s="22">
        <v>45231</v>
      </c>
    </row>
    <row r="332" spans="1:2">
      <c r="A332" s="21">
        <v>45258</v>
      </c>
      <c r="B332" s="22">
        <v>45231</v>
      </c>
    </row>
    <row r="333" spans="1:2">
      <c r="A333" s="21">
        <v>45259</v>
      </c>
      <c r="B333" s="22">
        <v>45231</v>
      </c>
    </row>
    <row r="334" spans="1:2">
      <c r="A334" s="21">
        <v>45260</v>
      </c>
      <c r="B334" s="22">
        <v>45231</v>
      </c>
    </row>
    <row r="335" spans="1:2">
      <c r="A335" s="21">
        <v>45261</v>
      </c>
      <c r="B335" s="22">
        <v>45261</v>
      </c>
    </row>
    <row r="336" spans="1:2">
      <c r="A336" s="21">
        <v>45262</v>
      </c>
      <c r="B336" s="22">
        <v>45261</v>
      </c>
    </row>
    <row r="337" spans="1:2">
      <c r="A337" s="21">
        <v>45263</v>
      </c>
      <c r="B337" s="22">
        <v>45261</v>
      </c>
    </row>
    <row r="338" spans="1:2">
      <c r="A338" s="21">
        <v>45264</v>
      </c>
      <c r="B338" s="22">
        <v>45261</v>
      </c>
    </row>
    <row r="339" spans="1:2">
      <c r="A339" s="21">
        <v>45265</v>
      </c>
      <c r="B339" s="22">
        <v>45261</v>
      </c>
    </row>
    <row r="340" spans="1:2">
      <c r="A340" s="21">
        <v>45266</v>
      </c>
      <c r="B340" s="22">
        <v>45261</v>
      </c>
    </row>
    <row r="341" spans="1:2">
      <c r="A341" s="21">
        <v>45267</v>
      </c>
      <c r="B341" s="22">
        <v>45261</v>
      </c>
    </row>
    <row r="342" spans="1:2">
      <c r="A342" s="21">
        <v>45268</v>
      </c>
      <c r="B342" s="22">
        <v>45261</v>
      </c>
    </row>
    <row r="343" spans="1:2">
      <c r="A343" s="21">
        <v>45269</v>
      </c>
      <c r="B343" s="22">
        <v>45261</v>
      </c>
    </row>
    <row r="344" spans="1:2">
      <c r="A344" s="21">
        <v>45270</v>
      </c>
      <c r="B344" s="22">
        <v>45261</v>
      </c>
    </row>
    <row r="345" spans="1:2">
      <c r="A345" s="21">
        <v>45271</v>
      </c>
      <c r="B345" s="22">
        <v>45261</v>
      </c>
    </row>
    <row r="346" spans="1:2">
      <c r="A346" s="21">
        <v>45272</v>
      </c>
      <c r="B346" s="22">
        <v>45261</v>
      </c>
    </row>
    <row r="347" spans="1:2">
      <c r="A347" s="21">
        <v>45273</v>
      </c>
      <c r="B347" s="22">
        <v>45261</v>
      </c>
    </row>
    <row r="348" spans="1:2">
      <c r="A348" s="21">
        <v>45274</v>
      </c>
      <c r="B348" s="22">
        <v>45261</v>
      </c>
    </row>
    <row r="349" spans="1:2">
      <c r="A349" s="21">
        <v>45275</v>
      </c>
      <c r="B349" s="22">
        <v>45261</v>
      </c>
    </row>
    <row r="350" spans="1:2">
      <c r="A350" s="21">
        <v>45276</v>
      </c>
      <c r="B350" s="22">
        <v>45261</v>
      </c>
    </row>
    <row r="351" spans="1:2">
      <c r="A351" s="21">
        <v>45277</v>
      </c>
      <c r="B351" s="22">
        <v>45261</v>
      </c>
    </row>
    <row r="352" spans="1:2">
      <c r="A352" s="21">
        <v>45278</v>
      </c>
      <c r="B352" s="22">
        <v>45261</v>
      </c>
    </row>
    <row r="353" spans="1:2">
      <c r="A353" s="21">
        <v>45279</v>
      </c>
      <c r="B353" s="22">
        <v>45261</v>
      </c>
    </row>
    <row r="354" spans="1:2">
      <c r="A354" s="21">
        <v>45280</v>
      </c>
      <c r="B354" s="22">
        <v>45261</v>
      </c>
    </row>
    <row r="355" spans="1:2">
      <c r="A355" s="21">
        <v>45281</v>
      </c>
      <c r="B355" s="22">
        <v>45261</v>
      </c>
    </row>
    <row r="356" spans="1:2">
      <c r="A356" s="21">
        <v>45282</v>
      </c>
      <c r="B356" s="22">
        <v>45261</v>
      </c>
    </row>
    <row r="357" spans="1:2">
      <c r="A357" s="21">
        <v>45283</v>
      </c>
      <c r="B357" s="22">
        <v>45261</v>
      </c>
    </row>
    <row r="358" spans="1:2">
      <c r="A358" s="21">
        <v>45284</v>
      </c>
      <c r="B358" s="22">
        <v>45261</v>
      </c>
    </row>
    <row r="359" spans="1:2">
      <c r="A359" s="21">
        <v>45285</v>
      </c>
      <c r="B359" s="22">
        <v>45261</v>
      </c>
    </row>
    <row r="360" spans="1:2">
      <c r="A360" s="21">
        <v>45286</v>
      </c>
      <c r="B360" s="22">
        <v>45261</v>
      </c>
    </row>
    <row r="361" spans="1:2">
      <c r="A361" s="21">
        <v>45287</v>
      </c>
      <c r="B361" s="22">
        <v>45261</v>
      </c>
    </row>
    <row r="362" spans="1:2">
      <c r="A362" s="21">
        <v>45288</v>
      </c>
      <c r="B362" s="22">
        <v>45261</v>
      </c>
    </row>
    <row r="363" spans="1:2">
      <c r="A363" s="21">
        <v>45289</v>
      </c>
      <c r="B363" s="22">
        <v>45261</v>
      </c>
    </row>
    <row r="364" spans="1:2">
      <c r="A364" s="21">
        <v>45290</v>
      </c>
      <c r="B364" s="22">
        <v>45261</v>
      </c>
    </row>
    <row r="365" spans="1:2">
      <c r="A365" s="21">
        <v>45291</v>
      </c>
      <c r="B365" s="22">
        <v>45261</v>
      </c>
    </row>
    <row r="366" spans="1:2">
      <c r="A366" s="21">
        <v>45292</v>
      </c>
      <c r="B366" s="22">
        <v>45292</v>
      </c>
    </row>
    <row r="367" spans="1:2">
      <c r="A367" s="21">
        <v>45293</v>
      </c>
      <c r="B367" s="22">
        <v>45292</v>
      </c>
    </row>
    <row r="368" spans="1:2">
      <c r="A368" s="21">
        <v>45294</v>
      </c>
      <c r="B368" s="22">
        <v>45292</v>
      </c>
    </row>
    <row r="369" spans="1:2">
      <c r="A369" s="21">
        <v>45295</v>
      </c>
      <c r="B369" s="22">
        <v>45292</v>
      </c>
    </row>
    <row r="370" spans="1:2">
      <c r="A370" s="21">
        <v>45296</v>
      </c>
      <c r="B370" s="22">
        <v>45292</v>
      </c>
    </row>
    <row r="371" spans="1:2">
      <c r="A371" s="21">
        <v>45297</v>
      </c>
      <c r="B371" s="22">
        <v>45292</v>
      </c>
    </row>
    <row r="372" spans="1:2">
      <c r="A372" s="21">
        <v>45298</v>
      </c>
      <c r="B372" s="22">
        <v>45292</v>
      </c>
    </row>
    <row r="373" spans="1:2">
      <c r="A373" s="21">
        <v>45299</v>
      </c>
      <c r="B373" s="22">
        <v>45292</v>
      </c>
    </row>
    <row r="374" spans="1:2">
      <c r="A374" s="21">
        <v>45300</v>
      </c>
      <c r="B374" s="22">
        <v>45292</v>
      </c>
    </row>
    <row r="375" spans="1:2">
      <c r="A375" s="21">
        <v>45301</v>
      </c>
      <c r="B375" s="22">
        <v>45292</v>
      </c>
    </row>
    <row r="376" spans="1:2">
      <c r="A376" s="21">
        <v>45302</v>
      </c>
      <c r="B376" s="22">
        <v>45292</v>
      </c>
    </row>
    <row r="377" spans="1:2">
      <c r="A377" s="21">
        <v>45303</v>
      </c>
      <c r="B377" s="22">
        <v>45292</v>
      </c>
    </row>
    <row r="378" spans="1:2">
      <c r="A378" s="21">
        <v>45304</v>
      </c>
      <c r="B378" s="22">
        <v>45292</v>
      </c>
    </row>
    <row r="379" spans="1:2">
      <c r="A379" s="21">
        <v>45305</v>
      </c>
      <c r="B379" s="22">
        <v>45292</v>
      </c>
    </row>
    <row r="380" spans="1:2">
      <c r="A380" s="21">
        <v>45306</v>
      </c>
      <c r="B380" s="22">
        <v>45292</v>
      </c>
    </row>
    <row r="381" spans="1:2">
      <c r="A381" s="21">
        <v>45307</v>
      </c>
      <c r="B381" s="22">
        <v>45292</v>
      </c>
    </row>
    <row r="382" spans="1:2">
      <c r="A382" s="21">
        <v>45308</v>
      </c>
      <c r="B382" s="22">
        <v>45292</v>
      </c>
    </row>
    <row r="383" spans="1:2">
      <c r="A383" s="21">
        <v>45309</v>
      </c>
      <c r="B383" s="22">
        <v>45292</v>
      </c>
    </row>
    <row r="384" spans="1:2">
      <c r="A384" s="21">
        <v>45310</v>
      </c>
      <c r="B384" s="22">
        <v>45292</v>
      </c>
    </row>
    <row r="385" spans="1:2">
      <c r="A385" s="21">
        <v>45311</v>
      </c>
      <c r="B385" s="22">
        <v>45292</v>
      </c>
    </row>
    <row r="386" spans="1:2">
      <c r="A386" s="21">
        <v>45312</v>
      </c>
      <c r="B386" s="22">
        <v>45292</v>
      </c>
    </row>
    <row r="387" spans="1:2">
      <c r="A387" s="21">
        <v>45313</v>
      </c>
      <c r="B387" s="22">
        <v>45292</v>
      </c>
    </row>
    <row r="388" spans="1:2">
      <c r="A388" s="21">
        <v>45314</v>
      </c>
      <c r="B388" s="22">
        <v>45292</v>
      </c>
    </row>
    <row r="389" spans="1:2">
      <c r="A389" s="21">
        <v>45315</v>
      </c>
      <c r="B389" s="22">
        <v>45292</v>
      </c>
    </row>
    <row r="390" spans="1:2">
      <c r="A390" s="21">
        <v>45316</v>
      </c>
      <c r="B390" s="22">
        <v>45292</v>
      </c>
    </row>
    <row r="391" spans="1:2">
      <c r="A391" s="21">
        <v>45317</v>
      </c>
      <c r="B391" s="22">
        <v>45292</v>
      </c>
    </row>
    <row r="392" spans="1:2">
      <c r="A392" s="21">
        <v>45318</v>
      </c>
      <c r="B392" s="22">
        <v>45292</v>
      </c>
    </row>
    <row r="393" spans="1:2">
      <c r="A393" s="21">
        <v>45319</v>
      </c>
      <c r="B393" s="22">
        <v>45292</v>
      </c>
    </row>
    <row r="394" spans="1:2">
      <c r="A394" s="21">
        <v>45320</v>
      </c>
      <c r="B394" s="22">
        <v>45292</v>
      </c>
    </row>
    <row r="395" spans="1:2">
      <c r="A395" s="21">
        <v>45321</v>
      </c>
      <c r="B395" s="22">
        <v>45292</v>
      </c>
    </row>
    <row r="396" spans="1:2">
      <c r="A396" s="21">
        <v>45322</v>
      </c>
      <c r="B396" s="22">
        <v>45292</v>
      </c>
    </row>
    <row r="397" spans="1:2">
      <c r="A397" s="21">
        <v>45323</v>
      </c>
      <c r="B397" s="22">
        <v>45323</v>
      </c>
    </row>
    <row r="398" spans="1:2">
      <c r="A398" s="21">
        <v>45324</v>
      </c>
      <c r="B398" s="22">
        <v>45323</v>
      </c>
    </row>
    <row r="399" spans="1:2">
      <c r="A399" s="21">
        <v>45325</v>
      </c>
      <c r="B399" s="22">
        <v>45323</v>
      </c>
    </row>
    <row r="400" spans="1:2">
      <c r="A400" s="21">
        <v>45326</v>
      </c>
      <c r="B400" s="22">
        <v>45323</v>
      </c>
    </row>
    <row r="401" spans="1:2">
      <c r="A401" s="21">
        <v>45327</v>
      </c>
      <c r="B401" s="22">
        <v>45323</v>
      </c>
    </row>
    <row r="402" spans="1:2">
      <c r="A402" s="21">
        <v>45328</v>
      </c>
      <c r="B402" s="22">
        <v>45323</v>
      </c>
    </row>
    <row r="403" spans="1:2">
      <c r="A403" s="21">
        <v>45329</v>
      </c>
      <c r="B403" s="22">
        <v>45323</v>
      </c>
    </row>
    <row r="404" spans="1:2">
      <c r="A404" s="21">
        <v>45330</v>
      </c>
      <c r="B404" s="22">
        <v>45323</v>
      </c>
    </row>
    <row r="405" spans="1:2">
      <c r="A405" s="21">
        <v>45331</v>
      </c>
      <c r="B405" s="22">
        <v>45323</v>
      </c>
    </row>
    <row r="406" spans="1:2">
      <c r="A406" s="21">
        <v>45332</v>
      </c>
      <c r="B406" s="22">
        <v>45323</v>
      </c>
    </row>
    <row r="407" spans="1:2">
      <c r="A407" s="21">
        <v>45333</v>
      </c>
      <c r="B407" s="22">
        <v>45323</v>
      </c>
    </row>
    <row r="408" spans="1:2">
      <c r="A408" s="21">
        <v>45334</v>
      </c>
      <c r="B408" s="22">
        <v>45323</v>
      </c>
    </row>
    <row r="409" spans="1:2">
      <c r="A409" s="21">
        <v>45335</v>
      </c>
      <c r="B409" s="22">
        <v>45323</v>
      </c>
    </row>
    <row r="410" spans="1:2">
      <c r="A410" s="21">
        <v>45336</v>
      </c>
      <c r="B410" s="22">
        <v>45323</v>
      </c>
    </row>
    <row r="411" spans="1:2">
      <c r="A411" s="21">
        <v>45337</v>
      </c>
      <c r="B411" s="22">
        <v>45323</v>
      </c>
    </row>
    <row r="412" spans="1:2">
      <c r="A412" s="21">
        <v>45338</v>
      </c>
      <c r="B412" s="22">
        <v>45323</v>
      </c>
    </row>
    <row r="413" spans="1:2">
      <c r="A413" s="21">
        <v>45339</v>
      </c>
      <c r="B413" s="22">
        <v>45323</v>
      </c>
    </row>
    <row r="414" spans="1:2">
      <c r="A414" s="21">
        <v>45340</v>
      </c>
      <c r="B414" s="22">
        <v>45323</v>
      </c>
    </row>
    <row r="415" spans="1:2">
      <c r="A415" s="21">
        <v>45341</v>
      </c>
      <c r="B415" s="22">
        <v>45323</v>
      </c>
    </row>
    <row r="416" spans="1:2">
      <c r="A416" s="21">
        <v>45342</v>
      </c>
      <c r="B416" s="22">
        <v>45323</v>
      </c>
    </row>
    <row r="417" spans="1:2">
      <c r="A417" s="21">
        <v>45343</v>
      </c>
      <c r="B417" s="22">
        <v>45323</v>
      </c>
    </row>
    <row r="418" spans="1:2">
      <c r="A418" s="21">
        <v>45344</v>
      </c>
      <c r="B418" s="22">
        <v>45323</v>
      </c>
    </row>
    <row r="419" spans="1:2">
      <c r="A419" s="21">
        <v>45345</v>
      </c>
      <c r="B419" s="22">
        <v>45323</v>
      </c>
    </row>
    <row r="420" spans="1:2">
      <c r="A420" s="21">
        <v>45346</v>
      </c>
      <c r="B420" s="22">
        <v>45323</v>
      </c>
    </row>
    <row r="421" spans="1:2">
      <c r="A421" s="21">
        <v>45347</v>
      </c>
      <c r="B421" s="22">
        <v>45323</v>
      </c>
    </row>
    <row r="422" spans="1:2">
      <c r="A422" s="21">
        <v>45348</v>
      </c>
      <c r="B422" s="22">
        <v>45323</v>
      </c>
    </row>
    <row r="423" spans="1:2">
      <c r="A423" s="21">
        <v>45349</v>
      </c>
      <c r="B423" s="22">
        <v>45323</v>
      </c>
    </row>
    <row r="424" spans="1:2">
      <c r="A424" s="21">
        <v>45350</v>
      </c>
      <c r="B424" s="22">
        <v>45323</v>
      </c>
    </row>
    <row r="425" spans="1:2">
      <c r="A425" s="21">
        <v>45351</v>
      </c>
      <c r="B425" s="22">
        <v>45323</v>
      </c>
    </row>
    <row r="426" spans="1:2">
      <c r="A426" s="21">
        <v>45352</v>
      </c>
      <c r="B426" s="22">
        <v>45352</v>
      </c>
    </row>
    <row r="427" spans="1:2">
      <c r="A427" s="21">
        <v>45353</v>
      </c>
      <c r="B427" s="22">
        <v>45352</v>
      </c>
    </row>
    <row r="428" spans="1:2">
      <c r="A428" s="21">
        <v>45354</v>
      </c>
      <c r="B428" s="22">
        <v>45352</v>
      </c>
    </row>
    <row r="429" spans="1:2">
      <c r="A429" s="21">
        <v>45355</v>
      </c>
      <c r="B429" s="22">
        <v>45352</v>
      </c>
    </row>
    <row r="430" spans="1:2">
      <c r="A430" s="21">
        <v>45356</v>
      </c>
      <c r="B430" s="22">
        <v>45352</v>
      </c>
    </row>
    <row r="431" spans="1:2">
      <c r="A431" s="21">
        <v>45357</v>
      </c>
      <c r="B431" s="22">
        <v>45352</v>
      </c>
    </row>
    <row r="432" spans="1:2">
      <c r="A432" s="21">
        <v>45358</v>
      </c>
      <c r="B432" s="22">
        <v>45352</v>
      </c>
    </row>
    <row r="433" spans="1:2">
      <c r="A433" s="21">
        <v>45359</v>
      </c>
      <c r="B433" s="22">
        <v>45352</v>
      </c>
    </row>
    <row r="434" spans="1:2">
      <c r="A434" s="21">
        <v>45360</v>
      </c>
      <c r="B434" s="22">
        <v>45352</v>
      </c>
    </row>
    <row r="435" spans="1:2">
      <c r="A435" s="21">
        <v>45361</v>
      </c>
      <c r="B435" s="22">
        <v>45352</v>
      </c>
    </row>
    <row r="436" spans="1:2">
      <c r="A436" s="21">
        <v>45362</v>
      </c>
      <c r="B436" s="22">
        <v>45352</v>
      </c>
    </row>
    <row r="437" spans="1:2">
      <c r="A437" s="21">
        <v>45363</v>
      </c>
      <c r="B437" s="22">
        <v>45352</v>
      </c>
    </row>
    <row r="438" spans="1:2">
      <c r="A438" s="21">
        <v>45364</v>
      </c>
      <c r="B438" s="22">
        <v>45352</v>
      </c>
    </row>
    <row r="439" spans="1:2">
      <c r="A439" s="21">
        <v>45365</v>
      </c>
      <c r="B439" s="22">
        <v>45352</v>
      </c>
    </row>
    <row r="440" spans="1:2">
      <c r="A440" s="21">
        <v>45366</v>
      </c>
      <c r="B440" s="22">
        <v>45352</v>
      </c>
    </row>
    <row r="441" spans="1:2">
      <c r="A441" s="21">
        <v>45367</v>
      </c>
      <c r="B441" s="22">
        <v>45352</v>
      </c>
    </row>
    <row r="442" spans="1:2">
      <c r="A442" s="21">
        <v>45368</v>
      </c>
      <c r="B442" s="22">
        <v>45352</v>
      </c>
    </row>
    <row r="443" spans="1:2">
      <c r="A443" s="21">
        <v>45369</v>
      </c>
      <c r="B443" s="22">
        <v>45352</v>
      </c>
    </row>
    <row r="444" spans="1:2">
      <c r="A444" s="21">
        <v>45370</v>
      </c>
      <c r="B444" s="22">
        <v>45352</v>
      </c>
    </row>
    <row r="445" spans="1:2">
      <c r="A445" s="21">
        <v>45371</v>
      </c>
      <c r="B445" s="22">
        <v>45352</v>
      </c>
    </row>
    <row r="446" spans="1:2">
      <c r="A446" s="21">
        <v>45372</v>
      </c>
      <c r="B446" s="22">
        <v>45352</v>
      </c>
    </row>
    <row r="447" spans="1:2">
      <c r="A447" s="21">
        <v>45373</v>
      </c>
      <c r="B447" s="22">
        <v>45352</v>
      </c>
    </row>
    <row r="448" spans="1:2">
      <c r="A448" s="21">
        <v>45374</v>
      </c>
      <c r="B448" s="22">
        <v>45352</v>
      </c>
    </row>
    <row r="449" spans="1:2">
      <c r="A449" s="21">
        <v>45375</v>
      </c>
      <c r="B449" s="22">
        <v>45352</v>
      </c>
    </row>
    <row r="450" spans="1:2">
      <c r="A450" s="21">
        <v>45376</v>
      </c>
      <c r="B450" s="22">
        <v>45352</v>
      </c>
    </row>
    <row r="451" spans="1:2">
      <c r="A451" s="21">
        <v>45377</v>
      </c>
      <c r="B451" s="22">
        <v>45352</v>
      </c>
    </row>
    <row r="452" spans="1:2">
      <c r="A452" s="21">
        <v>45378</v>
      </c>
      <c r="B452" s="22">
        <v>45352</v>
      </c>
    </row>
    <row r="453" spans="1:2">
      <c r="A453" s="21">
        <v>45379</v>
      </c>
      <c r="B453" s="22">
        <v>45352</v>
      </c>
    </row>
    <row r="454" spans="1:2">
      <c r="A454" s="21">
        <v>45380</v>
      </c>
      <c r="B454" s="22">
        <v>45352</v>
      </c>
    </row>
    <row r="455" spans="1:2">
      <c r="A455" s="21">
        <v>45381</v>
      </c>
      <c r="B455" s="22">
        <v>45352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G6023"/>
  <sheetViews>
    <sheetView zoomScaleNormal="100" workbookViewId="0">
      <pane ySplit="1" topLeftCell="A5985" activePane="bottomLeft" state="frozen"/>
      <selection activeCell="G5" sqref="G5"/>
      <selection pane="bottomLeft" activeCell="B5996" sqref="B5996:F6022"/>
    </sheetView>
  </sheetViews>
  <sheetFormatPr defaultColWidth="9.109375" defaultRowHeight="14.4"/>
  <cols>
    <col min="1" max="1" width="19.109375" style="120" bestFit="1" customWidth="1"/>
    <col min="2" max="2" width="10" style="104" bestFit="1" customWidth="1"/>
    <col min="3" max="3" width="11.5546875" style="104" bestFit="1" customWidth="1"/>
    <col min="4" max="4" width="8.88671875" style="121" bestFit="1" customWidth="1"/>
    <col min="5" max="5" width="12" style="120" bestFit="1" customWidth="1"/>
    <col min="6" max="6" width="30.5546875" bestFit="1" customWidth="1"/>
    <col min="7" max="7" width="9" style="120" customWidth="1"/>
    <col min="8" max="16384" width="9.109375" style="104"/>
  </cols>
  <sheetData>
    <row r="1" spans="1:7" s="97" customFormat="1" ht="33" customHeight="1">
      <c r="A1" s="94" t="s">
        <v>66</v>
      </c>
      <c r="B1" s="93" t="s">
        <v>63</v>
      </c>
      <c r="C1" s="94" t="s">
        <v>1</v>
      </c>
      <c r="D1" s="95" t="s">
        <v>64</v>
      </c>
      <c r="E1" s="94" t="s">
        <v>65</v>
      </c>
      <c r="F1" s="96" t="s">
        <v>67</v>
      </c>
    </row>
    <row r="2" spans="1:7">
      <c r="A2" s="102" t="str">
        <f>DRIVER[[#This Row],[DATE]]&amp;DRIVER[[#This Row],[FIELD]]&amp;DRIVER[[#This Row],[TRIP NO]]</f>
        <v>45385OD04Q41181</v>
      </c>
      <c r="B2" s="98">
        <v>1</v>
      </c>
      <c r="C2" s="99">
        <v>45385</v>
      </c>
      <c r="D2" s="100">
        <v>1</v>
      </c>
      <c r="E2" s="101" t="s">
        <v>26</v>
      </c>
      <c r="F2" s="103" t="s">
        <v>68</v>
      </c>
      <c r="G2" s="104"/>
    </row>
    <row r="3" spans="1:7">
      <c r="A3" s="102" t="str">
        <f>DRIVER[[#This Row],[DATE]]&amp;DRIVER[[#This Row],[FIELD]]&amp;DRIVER[[#This Row],[TRIP NO]]</f>
        <v>45385OD04Q41231</v>
      </c>
      <c r="B3" s="98">
        <v>2</v>
      </c>
      <c r="C3" s="99">
        <v>45385</v>
      </c>
      <c r="D3" s="100">
        <v>1</v>
      </c>
      <c r="E3" s="101" t="s">
        <v>39</v>
      </c>
      <c r="F3" s="103" t="s">
        <v>69</v>
      </c>
      <c r="G3" s="104"/>
    </row>
    <row r="4" spans="1:7">
      <c r="A4" s="102" t="str">
        <f>DRIVER[[#This Row],[DATE]]&amp;DRIVER[[#This Row],[FIELD]]&amp;DRIVER[[#This Row],[TRIP NO]]</f>
        <v>45385OD04Q41261</v>
      </c>
      <c r="B4" s="98">
        <v>3</v>
      </c>
      <c r="C4" s="99">
        <v>45385</v>
      </c>
      <c r="D4" s="100">
        <v>1</v>
      </c>
      <c r="E4" s="101" t="s">
        <v>23</v>
      </c>
      <c r="F4" s="103" t="s">
        <v>70</v>
      </c>
      <c r="G4" s="104"/>
    </row>
    <row r="5" spans="1:7">
      <c r="A5" s="98" t="str">
        <f>DRIVER[[#This Row],[DATE]]&amp;DRIVER[[#This Row],[FIELD]]&amp;DRIVER[[#This Row],[TRIP NO]]</f>
        <v>45385OD04Q41391</v>
      </c>
      <c r="B5" s="98">
        <v>4</v>
      </c>
      <c r="C5" s="99">
        <v>45385</v>
      </c>
      <c r="D5" s="100">
        <v>1</v>
      </c>
      <c r="E5" s="105" t="s">
        <v>21</v>
      </c>
      <c r="F5" s="103" t="s">
        <v>71</v>
      </c>
      <c r="G5" s="104"/>
    </row>
    <row r="6" spans="1:7">
      <c r="A6" s="98" t="str">
        <f>DRIVER[[#This Row],[DATE]]&amp;DRIVER[[#This Row],[FIELD]]&amp;DRIVER[[#This Row],[TRIP NO]]</f>
        <v>45385OD04Q41551</v>
      </c>
      <c r="B6" s="98">
        <v>5</v>
      </c>
      <c r="C6" s="99">
        <v>45385</v>
      </c>
      <c r="D6" s="100">
        <v>1</v>
      </c>
      <c r="E6" s="105" t="s">
        <v>22</v>
      </c>
      <c r="F6" s="103" t="s">
        <v>72</v>
      </c>
      <c r="G6" s="104"/>
    </row>
    <row r="7" spans="1:7">
      <c r="A7" s="98" t="str">
        <f>DRIVER[[#This Row],[DATE]]&amp;DRIVER[[#This Row],[FIELD]]&amp;DRIVER[[#This Row],[TRIP NO]]</f>
        <v>45385OD04Q41781</v>
      </c>
      <c r="B7" s="98">
        <v>6</v>
      </c>
      <c r="C7" s="99">
        <v>45385</v>
      </c>
      <c r="D7" s="100">
        <v>1</v>
      </c>
      <c r="E7" s="105" t="s">
        <v>25</v>
      </c>
      <c r="F7" s="103" t="s">
        <v>73</v>
      </c>
      <c r="G7" s="104"/>
    </row>
    <row r="8" spans="1:7">
      <c r="A8" s="98" t="str">
        <f>DRIVER[[#This Row],[DATE]]&amp;DRIVER[[#This Row],[FIELD]]&amp;DRIVER[[#This Row],[TRIP NO]]</f>
        <v>45385OD04Q67611</v>
      </c>
      <c r="B8" s="98">
        <v>7</v>
      </c>
      <c r="C8" s="99">
        <v>45385</v>
      </c>
      <c r="D8" s="100">
        <v>1</v>
      </c>
      <c r="E8" s="105" t="s">
        <v>24</v>
      </c>
      <c r="F8" s="103" t="s">
        <v>74</v>
      </c>
      <c r="G8" s="104"/>
    </row>
    <row r="9" spans="1:7">
      <c r="A9" s="98" t="str">
        <f>DRIVER[[#This Row],[DATE]]&amp;DRIVER[[#This Row],[FIELD]]&amp;DRIVER[[#This Row],[TRIP NO]]</f>
        <v>45385OD04Q67881</v>
      </c>
      <c r="B9" s="98">
        <v>8</v>
      </c>
      <c r="C9" s="99">
        <v>45385</v>
      </c>
      <c r="D9" s="100">
        <v>1</v>
      </c>
      <c r="E9" s="105" t="s">
        <v>20</v>
      </c>
      <c r="F9" s="103" t="s">
        <v>75</v>
      </c>
      <c r="G9" s="104"/>
    </row>
    <row r="10" spans="1:7">
      <c r="A10" s="98" t="str">
        <f>DRIVER[[#This Row],[DATE]]&amp;DRIVER[[#This Row],[FIELD]]&amp;DRIVER[[#This Row],[TRIP NO]]</f>
        <v>45385OD04Q41281</v>
      </c>
      <c r="B10" s="98">
        <v>9</v>
      </c>
      <c r="C10" s="99">
        <v>45385</v>
      </c>
      <c r="D10" s="100">
        <v>1</v>
      </c>
      <c r="E10" s="105" t="s">
        <v>41</v>
      </c>
      <c r="F10" s="103" t="s">
        <v>76</v>
      </c>
      <c r="G10" s="104"/>
    </row>
    <row r="11" spans="1:7">
      <c r="A11" s="98" t="str">
        <f>DRIVER[[#This Row],[DATE]]&amp;DRIVER[[#This Row],[FIELD]]&amp;DRIVER[[#This Row],[TRIP NO]]</f>
        <v>45385OD04Q41441</v>
      </c>
      <c r="B11" s="98">
        <v>10</v>
      </c>
      <c r="C11" s="99">
        <v>45385</v>
      </c>
      <c r="D11" s="100">
        <v>1</v>
      </c>
      <c r="E11" s="105" t="s">
        <v>38</v>
      </c>
      <c r="F11" s="103" t="s">
        <v>77</v>
      </c>
      <c r="G11" s="104"/>
    </row>
    <row r="12" spans="1:7">
      <c r="A12" s="98" t="str">
        <f>DRIVER[[#This Row],[DATE]]&amp;DRIVER[[#This Row],[FIELD]]&amp;DRIVER[[#This Row],[TRIP NO]]</f>
        <v>45385OD04Q41701</v>
      </c>
      <c r="B12" s="98">
        <v>11</v>
      </c>
      <c r="C12" s="99">
        <v>45385</v>
      </c>
      <c r="D12" s="100">
        <v>1</v>
      </c>
      <c r="E12" s="105" t="s">
        <v>10</v>
      </c>
      <c r="F12" s="103" t="s">
        <v>70</v>
      </c>
      <c r="G12" s="104"/>
    </row>
    <row r="13" spans="1:7">
      <c r="A13" s="98" t="str">
        <f>DRIVER[[#This Row],[DATE]]&amp;DRIVER[[#This Row],[FIELD]]&amp;DRIVER[[#This Row],[TRIP NO]]</f>
        <v>45385OD34S26151</v>
      </c>
      <c r="B13" s="98">
        <v>12</v>
      </c>
      <c r="C13" s="99">
        <v>45385</v>
      </c>
      <c r="D13" s="100">
        <v>1</v>
      </c>
      <c r="E13" s="105" t="s">
        <v>40</v>
      </c>
      <c r="F13" s="103" t="s">
        <v>78</v>
      </c>
      <c r="G13" s="104"/>
    </row>
    <row r="14" spans="1:7">
      <c r="A14" s="98" t="str">
        <f>DRIVER[[#This Row],[DATE]]&amp;DRIVER[[#This Row],[FIELD]]&amp;DRIVER[[#This Row],[TRIP NO]]</f>
        <v>45385OD34S26661</v>
      </c>
      <c r="B14" s="98">
        <v>13</v>
      </c>
      <c r="C14" s="99">
        <v>45385</v>
      </c>
      <c r="D14" s="100">
        <v>1</v>
      </c>
      <c r="E14" s="105" t="s">
        <v>45</v>
      </c>
      <c r="F14" s="103" t="s">
        <v>72</v>
      </c>
      <c r="G14" s="104"/>
    </row>
    <row r="15" spans="1:7">
      <c r="A15" s="98" t="str">
        <f>DRIVER[[#This Row],[DATE]]&amp;DRIVER[[#This Row],[FIELD]]&amp;DRIVER[[#This Row],[TRIP NO]]</f>
        <v>45385OD34S26681</v>
      </c>
      <c r="B15" s="98">
        <v>14</v>
      </c>
      <c r="C15" s="99">
        <v>45385</v>
      </c>
      <c r="D15" s="100">
        <v>1</v>
      </c>
      <c r="E15" s="105" t="s">
        <v>42</v>
      </c>
      <c r="F15" s="103" t="s">
        <v>78</v>
      </c>
      <c r="G15" s="104"/>
    </row>
    <row r="16" spans="1:7">
      <c r="A16" s="98" t="str">
        <f>DRIVER[[#This Row],[DATE]]&amp;DRIVER[[#This Row],[FIELD]]&amp;DRIVER[[#This Row],[TRIP NO]]</f>
        <v>45385OD34S61371</v>
      </c>
      <c r="B16" s="98">
        <v>15</v>
      </c>
      <c r="C16" s="99">
        <v>45385</v>
      </c>
      <c r="D16" s="100">
        <v>1</v>
      </c>
      <c r="E16" s="105" t="s">
        <v>44</v>
      </c>
      <c r="F16" s="103" t="s">
        <v>79</v>
      </c>
      <c r="G16" s="104"/>
    </row>
    <row r="17" spans="1:7">
      <c r="A17" s="98" t="str">
        <f>DRIVER[[#This Row],[DATE]]&amp;DRIVER[[#This Row],[FIELD]]&amp;DRIVER[[#This Row],[TRIP NO]]</f>
        <v>45385OD34S61521</v>
      </c>
      <c r="B17" s="98">
        <v>16</v>
      </c>
      <c r="C17" s="99">
        <v>45385</v>
      </c>
      <c r="D17" s="100">
        <v>1</v>
      </c>
      <c r="E17" s="105" t="s">
        <v>43</v>
      </c>
      <c r="F17" s="103" t="s">
        <v>80</v>
      </c>
      <c r="G17" s="104"/>
    </row>
    <row r="18" spans="1:7">
      <c r="A18" s="98" t="str">
        <f>DRIVER[[#This Row],[DATE]]&amp;DRIVER[[#This Row],[FIELD]]&amp;DRIVER[[#This Row],[TRIP NO]]</f>
        <v>45385OD04T11451</v>
      </c>
      <c r="B18" s="98">
        <v>17</v>
      </c>
      <c r="C18" s="99">
        <v>45385</v>
      </c>
      <c r="D18" s="100">
        <v>1</v>
      </c>
      <c r="E18" s="105" t="s">
        <v>13</v>
      </c>
      <c r="F18" s="103" t="s">
        <v>74</v>
      </c>
      <c r="G18" s="104"/>
    </row>
    <row r="19" spans="1:7">
      <c r="A19" s="98" t="str">
        <f>DRIVER[[#This Row],[DATE]]&amp;DRIVER[[#This Row],[FIELD]]&amp;DRIVER[[#This Row],[TRIP NO]]</f>
        <v>45385OD34R11451</v>
      </c>
      <c r="B19" s="98">
        <v>18</v>
      </c>
      <c r="C19" s="99">
        <v>45385</v>
      </c>
      <c r="D19" s="100">
        <v>1</v>
      </c>
      <c r="E19" s="105" t="s">
        <v>12</v>
      </c>
      <c r="F19" s="103" t="s">
        <v>81</v>
      </c>
      <c r="G19" s="104"/>
    </row>
    <row r="20" spans="1:7">
      <c r="A20" s="98" t="str">
        <f>DRIVER[[#This Row],[DATE]]&amp;DRIVER[[#This Row],[FIELD]]&amp;DRIVER[[#This Row],[TRIP NO]]</f>
        <v>45385OD34R13451</v>
      </c>
      <c r="B20" s="98">
        <v>19</v>
      </c>
      <c r="C20" s="99">
        <v>45385</v>
      </c>
      <c r="D20" s="100">
        <v>1</v>
      </c>
      <c r="E20" s="105" t="s">
        <v>11</v>
      </c>
      <c r="F20" s="103" t="s">
        <v>82</v>
      </c>
      <c r="G20" s="104"/>
    </row>
    <row r="21" spans="1:7">
      <c r="A21" s="102" t="str">
        <f>DRIVER[[#This Row],[DATE]]&amp;DRIVER[[#This Row],[FIELD]]&amp;DRIVER[[#This Row],[TRIP NO]]</f>
        <v>45385OD34S11451</v>
      </c>
      <c r="B21" s="98">
        <v>20</v>
      </c>
      <c r="C21" s="99">
        <v>45385</v>
      </c>
      <c r="D21" s="100">
        <v>1</v>
      </c>
      <c r="E21" s="101" t="s">
        <v>32</v>
      </c>
      <c r="F21" s="103" t="s">
        <v>83</v>
      </c>
      <c r="G21" s="104"/>
    </row>
    <row r="22" spans="1:7">
      <c r="A22" s="102" t="str">
        <f>DRIVER[[#This Row],[DATE]]&amp;DRIVER[[#This Row],[FIELD]]&amp;DRIVER[[#This Row],[TRIP NO]]</f>
        <v>45385OD34T11451</v>
      </c>
      <c r="B22" s="98">
        <v>21</v>
      </c>
      <c r="C22" s="99">
        <v>45385</v>
      </c>
      <c r="D22" s="100">
        <v>1</v>
      </c>
      <c r="E22" s="101" t="s">
        <v>34</v>
      </c>
      <c r="F22" s="103" t="s">
        <v>84</v>
      </c>
      <c r="G22" s="104"/>
    </row>
    <row r="23" spans="1:7">
      <c r="A23" s="102" t="str">
        <f>DRIVER[[#This Row],[DATE]]&amp;DRIVER[[#This Row],[FIELD]]&amp;DRIVER[[#This Row],[TRIP NO]]</f>
        <v>45385OD04V11451</v>
      </c>
      <c r="B23" s="98">
        <v>22</v>
      </c>
      <c r="C23" s="99">
        <v>45385</v>
      </c>
      <c r="D23" s="100">
        <v>1</v>
      </c>
      <c r="E23" s="101" t="s">
        <v>46</v>
      </c>
      <c r="F23" s="103" t="s">
        <v>85</v>
      </c>
      <c r="G23" s="104"/>
    </row>
    <row r="24" spans="1:7">
      <c r="A24" s="102" t="str">
        <f>DRIVER[[#This Row],[DATE]]&amp;DRIVER[[#This Row],[FIELD]]&amp;DRIVER[[#This Row],[TRIP NO]]</f>
        <v>45385OD04V13451</v>
      </c>
      <c r="B24" s="98">
        <v>23</v>
      </c>
      <c r="C24" s="99">
        <v>45385</v>
      </c>
      <c r="D24" s="100">
        <v>1</v>
      </c>
      <c r="E24" s="101" t="s">
        <v>48</v>
      </c>
      <c r="F24" s="103" t="s">
        <v>86</v>
      </c>
      <c r="G24" s="104"/>
    </row>
    <row r="25" spans="1:7">
      <c r="A25" s="102" t="str">
        <f>DRIVER[[#This Row],[DATE]]&amp;DRIVER[[#This Row],[FIELD]]&amp;DRIVER[[#This Row],[TRIP NO]]</f>
        <v>45385OD34U11451</v>
      </c>
      <c r="B25" s="98">
        <v>24</v>
      </c>
      <c r="C25" s="99">
        <v>45385</v>
      </c>
      <c r="D25" s="100">
        <v>1</v>
      </c>
      <c r="E25" s="101" t="s">
        <v>47</v>
      </c>
      <c r="F25" s="103" t="s">
        <v>87</v>
      </c>
      <c r="G25" s="104"/>
    </row>
    <row r="26" spans="1:7">
      <c r="A26" s="102" t="str">
        <f>DRIVER[[#This Row],[DATE]]&amp;DRIVER[[#This Row],[FIELD]]&amp;DRIVER[[#This Row],[TRIP NO]]</f>
        <v>45385OD34U13451</v>
      </c>
      <c r="B26" s="98">
        <v>25</v>
      </c>
      <c r="C26" s="99">
        <v>45385</v>
      </c>
      <c r="D26" s="100">
        <v>1</v>
      </c>
      <c r="E26" s="101" t="s">
        <v>49</v>
      </c>
      <c r="F26" s="103" t="s">
        <v>88</v>
      </c>
      <c r="G26" s="104"/>
    </row>
    <row r="27" spans="1:7">
      <c r="A27" s="110" t="str">
        <f>DRIVER[[#This Row],[DATE]]&amp;DRIVER[[#This Row],[FIELD]]&amp;DRIVER[[#This Row],[TRIP NO]]</f>
        <v>45385OD34T11452</v>
      </c>
      <c r="B27" s="106">
        <v>26</v>
      </c>
      <c r="C27" s="107">
        <v>45385</v>
      </c>
      <c r="D27" s="108">
        <v>2</v>
      </c>
      <c r="E27" s="109" t="s">
        <v>34</v>
      </c>
      <c r="F27" s="111" t="s">
        <v>84</v>
      </c>
      <c r="G27" s="104"/>
    </row>
    <row r="28" spans="1:7">
      <c r="A28" s="110" t="str">
        <f>DRIVER[[#This Row],[DATE]]&amp;DRIVER[[#This Row],[FIELD]]&amp;DRIVER[[#This Row],[TRIP NO]]</f>
        <v>45385OD04V13452</v>
      </c>
      <c r="B28" s="106">
        <v>27</v>
      </c>
      <c r="C28" s="107">
        <v>45385</v>
      </c>
      <c r="D28" s="108">
        <v>2</v>
      </c>
      <c r="E28" s="110" t="s">
        <v>48</v>
      </c>
      <c r="F28" s="111" t="s">
        <v>86</v>
      </c>
      <c r="G28" s="104"/>
    </row>
    <row r="29" spans="1:7">
      <c r="A29" s="110" t="str">
        <f>DRIVER[[#This Row],[DATE]]&amp;DRIVER[[#This Row],[FIELD]]&amp;DRIVER[[#This Row],[TRIP NO]]</f>
        <v>45385OD34U11452</v>
      </c>
      <c r="B29" s="106">
        <v>28</v>
      </c>
      <c r="C29" s="107">
        <v>45385</v>
      </c>
      <c r="D29" s="108">
        <v>2</v>
      </c>
      <c r="E29" s="110" t="s">
        <v>47</v>
      </c>
      <c r="F29" s="111" t="s">
        <v>87</v>
      </c>
      <c r="G29" s="104"/>
    </row>
    <row r="30" spans="1:7">
      <c r="A30" s="110" t="str">
        <f>DRIVER[[#This Row],[DATE]]&amp;DRIVER[[#This Row],[FIELD]]&amp;DRIVER[[#This Row],[TRIP NO]]</f>
        <v>45385OD04V11452</v>
      </c>
      <c r="B30" s="106">
        <v>29</v>
      </c>
      <c r="C30" s="107">
        <v>45385</v>
      </c>
      <c r="D30" s="108">
        <v>2</v>
      </c>
      <c r="E30" s="110" t="s">
        <v>46</v>
      </c>
      <c r="F30" s="111" t="s">
        <v>85</v>
      </c>
      <c r="G30" s="104"/>
    </row>
    <row r="31" spans="1:7">
      <c r="A31" s="102" t="str">
        <f>DRIVER[[#This Row],[DATE]]&amp;DRIVER[[#This Row],[FIELD]]&amp;DRIVER[[#This Row],[TRIP NO]]</f>
        <v>45386OD04Q41181</v>
      </c>
      <c r="B31" s="98">
        <v>30</v>
      </c>
      <c r="C31" s="99">
        <v>45386</v>
      </c>
      <c r="D31" s="100">
        <v>1</v>
      </c>
      <c r="E31" s="102" t="s">
        <v>26</v>
      </c>
      <c r="F31" s="103" t="s">
        <v>68</v>
      </c>
      <c r="G31" s="104"/>
    </row>
    <row r="32" spans="1:7">
      <c r="A32" s="102" t="str">
        <f>DRIVER[[#This Row],[DATE]]&amp;DRIVER[[#This Row],[FIELD]]&amp;DRIVER[[#This Row],[TRIP NO]]</f>
        <v>45386OD04Q41231</v>
      </c>
      <c r="B32" s="98">
        <v>31</v>
      </c>
      <c r="C32" s="99">
        <v>45386</v>
      </c>
      <c r="D32" s="100">
        <v>1</v>
      </c>
      <c r="E32" s="102" t="s">
        <v>39</v>
      </c>
      <c r="F32" s="103" t="s">
        <v>89</v>
      </c>
      <c r="G32" s="104"/>
    </row>
    <row r="33" spans="1:7">
      <c r="A33" s="102" t="str">
        <f>DRIVER[[#This Row],[DATE]]&amp;DRIVER[[#This Row],[FIELD]]&amp;DRIVER[[#This Row],[TRIP NO]]</f>
        <v>45386OD04Q41261</v>
      </c>
      <c r="B33" s="98">
        <v>32</v>
      </c>
      <c r="C33" s="99">
        <v>45386</v>
      </c>
      <c r="D33" s="100">
        <v>1</v>
      </c>
      <c r="E33" s="102" t="s">
        <v>23</v>
      </c>
      <c r="F33" s="103" t="s">
        <v>70</v>
      </c>
      <c r="G33" s="104"/>
    </row>
    <row r="34" spans="1:7">
      <c r="A34" s="102" t="str">
        <f>DRIVER[[#This Row],[DATE]]&amp;DRIVER[[#This Row],[FIELD]]&amp;DRIVER[[#This Row],[TRIP NO]]</f>
        <v>45386OD04Q41391</v>
      </c>
      <c r="B34" s="98">
        <v>33</v>
      </c>
      <c r="C34" s="99">
        <v>45386</v>
      </c>
      <c r="D34" s="100">
        <v>1</v>
      </c>
      <c r="E34" s="102" t="s">
        <v>21</v>
      </c>
      <c r="F34" s="103" t="s">
        <v>71</v>
      </c>
      <c r="G34" s="104"/>
    </row>
    <row r="35" spans="1:7">
      <c r="A35" s="102" t="str">
        <f>DRIVER[[#This Row],[DATE]]&amp;DRIVER[[#This Row],[FIELD]]&amp;DRIVER[[#This Row],[TRIP NO]]</f>
        <v>45386OD04Q41551</v>
      </c>
      <c r="B35" s="98">
        <v>34</v>
      </c>
      <c r="C35" s="99">
        <v>45386</v>
      </c>
      <c r="D35" s="100">
        <v>1</v>
      </c>
      <c r="E35" s="102" t="s">
        <v>22</v>
      </c>
      <c r="F35" s="103" t="s">
        <v>72</v>
      </c>
      <c r="G35" s="104"/>
    </row>
    <row r="36" spans="1:7">
      <c r="A36" s="102" t="str">
        <f>DRIVER[[#This Row],[DATE]]&amp;DRIVER[[#This Row],[FIELD]]&amp;DRIVER[[#This Row],[TRIP NO]]</f>
        <v>45386OD04Q41781</v>
      </c>
      <c r="B36" s="98">
        <v>35</v>
      </c>
      <c r="C36" s="99">
        <v>45386</v>
      </c>
      <c r="D36" s="100">
        <v>1</v>
      </c>
      <c r="E36" s="102" t="s">
        <v>25</v>
      </c>
      <c r="F36" s="103" t="s">
        <v>90</v>
      </c>
      <c r="G36" s="104"/>
    </row>
    <row r="37" spans="1:7">
      <c r="A37" s="102" t="str">
        <f>DRIVER[[#This Row],[DATE]]&amp;DRIVER[[#This Row],[FIELD]]&amp;DRIVER[[#This Row],[TRIP NO]]</f>
        <v>45386OD04Q67611</v>
      </c>
      <c r="B37" s="98">
        <v>36</v>
      </c>
      <c r="C37" s="99">
        <v>45386</v>
      </c>
      <c r="D37" s="100">
        <v>1</v>
      </c>
      <c r="E37" s="102" t="s">
        <v>24</v>
      </c>
      <c r="F37" s="103" t="s">
        <v>91</v>
      </c>
      <c r="G37" s="104"/>
    </row>
    <row r="38" spans="1:7">
      <c r="A38" s="102" t="str">
        <f>DRIVER[[#This Row],[DATE]]&amp;DRIVER[[#This Row],[FIELD]]&amp;DRIVER[[#This Row],[TRIP NO]]</f>
        <v>45386OD04Q67881</v>
      </c>
      <c r="B38" s="98">
        <v>37</v>
      </c>
      <c r="C38" s="99">
        <v>45386</v>
      </c>
      <c r="D38" s="100">
        <v>1</v>
      </c>
      <c r="E38" s="102" t="s">
        <v>20</v>
      </c>
      <c r="F38" s="103" t="s">
        <v>75</v>
      </c>
      <c r="G38" s="104"/>
    </row>
    <row r="39" spans="1:7">
      <c r="A39" s="102" t="str">
        <f>DRIVER[[#This Row],[DATE]]&amp;DRIVER[[#This Row],[FIELD]]&amp;DRIVER[[#This Row],[TRIP NO]]</f>
        <v>45386OD04Q41281</v>
      </c>
      <c r="B39" s="98">
        <v>38</v>
      </c>
      <c r="C39" s="99">
        <v>45386</v>
      </c>
      <c r="D39" s="100">
        <v>1</v>
      </c>
      <c r="E39" s="102" t="s">
        <v>41</v>
      </c>
      <c r="F39" s="103" t="s">
        <v>92</v>
      </c>
      <c r="G39" s="104"/>
    </row>
    <row r="40" spans="1:7">
      <c r="A40" s="102" t="str">
        <f>DRIVER[[#This Row],[DATE]]&amp;DRIVER[[#This Row],[FIELD]]&amp;DRIVER[[#This Row],[TRIP NO]]</f>
        <v>45386OD04Q41441</v>
      </c>
      <c r="B40" s="98">
        <v>39</v>
      </c>
      <c r="C40" s="99">
        <v>45386</v>
      </c>
      <c r="D40" s="100">
        <v>1</v>
      </c>
      <c r="E40" s="102" t="s">
        <v>38</v>
      </c>
      <c r="F40" s="103" t="s">
        <v>77</v>
      </c>
      <c r="G40" s="104"/>
    </row>
    <row r="41" spans="1:7">
      <c r="A41" s="102" t="str">
        <f>DRIVER[[#This Row],[DATE]]&amp;DRIVER[[#This Row],[FIELD]]&amp;DRIVER[[#This Row],[TRIP NO]]</f>
        <v>45386OD04Q41701</v>
      </c>
      <c r="B41" s="98">
        <v>40</v>
      </c>
      <c r="C41" s="99">
        <v>45386</v>
      </c>
      <c r="D41" s="100">
        <v>1</v>
      </c>
      <c r="E41" s="102" t="s">
        <v>10</v>
      </c>
      <c r="F41" s="103" t="s">
        <v>76</v>
      </c>
      <c r="G41" s="104"/>
    </row>
    <row r="42" spans="1:7">
      <c r="A42" s="102" t="str">
        <f>DRIVER[[#This Row],[DATE]]&amp;DRIVER[[#This Row],[FIELD]]&amp;DRIVER[[#This Row],[TRIP NO]]</f>
        <v>45386OD04Q41731</v>
      </c>
      <c r="B42" s="98">
        <v>41</v>
      </c>
      <c r="C42" s="99">
        <v>45386</v>
      </c>
      <c r="D42" s="100">
        <v>1</v>
      </c>
      <c r="E42" s="102" t="s">
        <v>8</v>
      </c>
      <c r="F42" s="103" t="s">
        <v>93</v>
      </c>
      <c r="G42" s="104"/>
    </row>
    <row r="43" spans="1:7">
      <c r="A43" s="102" t="str">
        <f>DRIVER[[#This Row],[DATE]]&amp;DRIVER[[#This Row],[FIELD]]&amp;DRIVER[[#This Row],[TRIP NO]]</f>
        <v>45386OD34S26151</v>
      </c>
      <c r="B43" s="98">
        <v>42</v>
      </c>
      <c r="C43" s="99">
        <v>45386</v>
      </c>
      <c r="D43" s="100">
        <v>1</v>
      </c>
      <c r="E43" s="102" t="s">
        <v>40</v>
      </c>
      <c r="F43" s="103" t="s">
        <v>92</v>
      </c>
      <c r="G43" s="104"/>
    </row>
    <row r="44" spans="1:7">
      <c r="A44" s="102" t="str">
        <f>DRIVER[[#This Row],[DATE]]&amp;DRIVER[[#This Row],[FIELD]]&amp;DRIVER[[#This Row],[TRIP NO]]</f>
        <v>45386OD34S26661</v>
      </c>
      <c r="B44" s="98">
        <v>43</v>
      </c>
      <c r="C44" s="99">
        <v>45386</v>
      </c>
      <c r="D44" s="100">
        <v>1</v>
      </c>
      <c r="E44" s="102" t="s">
        <v>45</v>
      </c>
      <c r="F44" s="103" t="s">
        <v>92</v>
      </c>
      <c r="G44" s="104"/>
    </row>
    <row r="45" spans="1:7">
      <c r="A45" s="102" t="str">
        <f>DRIVER[[#This Row],[DATE]]&amp;DRIVER[[#This Row],[FIELD]]&amp;DRIVER[[#This Row],[TRIP NO]]</f>
        <v>45386OD34S26681</v>
      </c>
      <c r="B45" s="98">
        <v>44</v>
      </c>
      <c r="C45" s="99">
        <v>45386</v>
      </c>
      <c r="D45" s="100">
        <v>1</v>
      </c>
      <c r="E45" s="102" t="s">
        <v>42</v>
      </c>
      <c r="F45" s="103" t="s">
        <v>78</v>
      </c>
      <c r="G45" s="104"/>
    </row>
    <row r="46" spans="1:7">
      <c r="A46" s="102" t="str">
        <f>DRIVER[[#This Row],[DATE]]&amp;DRIVER[[#This Row],[FIELD]]&amp;DRIVER[[#This Row],[TRIP NO]]</f>
        <v>45386OD34S61371</v>
      </c>
      <c r="B46" s="98">
        <v>45</v>
      </c>
      <c r="C46" s="99">
        <v>45386</v>
      </c>
      <c r="D46" s="100">
        <v>1</v>
      </c>
      <c r="E46" s="102" t="s">
        <v>44</v>
      </c>
      <c r="F46" s="103" t="s">
        <v>79</v>
      </c>
      <c r="G46" s="104"/>
    </row>
    <row r="47" spans="1:7">
      <c r="A47" s="102" t="str">
        <f>DRIVER[[#This Row],[DATE]]&amp;DRIVER[[#This Row],[FIELD]]&amp;DRIVER[[#This Row],[TRIP NO]]</f>
        <v>45386OD34S61391</v>
      </c>
      <c r="B47" s="98">
        <v>46</v>
      </c>
      <c r="C47" s="99">
        <v>45386</v>
      </c>
      <c r="D47" s="100">
        <v>1</v>
      </c>
      <c r="E47" s="102" t="s">
        <v>52</v>
      </c>
      <c r="F47" s="103" t="s">
        <v>94</v>
      </c>
      <c r="G47" s="104"/>
    </row>
    <row r="48" spans="1:7">
      <c r="A48" s="102" t="str">
        <f>DRIVER[[#This Row],[DATE]]&amp;DRIVER[[#This Row],[FIELD]]&amp;DRIVER[[#This Row],[TRIP NO]]</f>
        <v>45386OD34S61521</v>
      </c>
      <c r="B48" s="98">
        <v>47</v>
      </c>
      <c r="C48" s="99">
        <v>45386</v>
      </c>
      <c r="D48" s="100">
        <v>1</v>
      </c>
      <c r="E48" s="102" t="s">
        <v>43</v>
      </c>
      <c r="F48" s="103" t="s">
        <v>80</v>
      </c>
      <c r="G48" s="104"/>
    </row>
    <row r="49" spans="1:7">
      <c r="A49" s="102" t="str">
        <f>DRIVER[[#This Row],[DATE]]&amp;DRIVER[[#This Row],[FIELD]]&amp;DRIVER[[#This Row],[TRIP NO]]</f>
        <v>45386OD04T11451</v>
      </c>
      <c r="B49" s="98">
        <v>48</v>
      </c>
      <c r="C49" s="99">
        <v>45386</v>
      </c>
      <c r="D49" s="100">
        <v>1</v>
      </c>
      <c r="E49" s="102" t="s">
        <v>13</v>
      </c>
      <c r="F49" s="103" t="s">
        <v>74</v>
      </c>
      <c r="G49" s="104"/>
    </row>
    <row r="50" spans="1:7">
      <c r="A50" s="102" t="str">
        <f>DRIVER[[#This Row],[DATE]]&amp;DRIVER[[#This Row],[FIELD]]&amp;DRIVER[[#This Row],[TRIP NO]]</f>
        <v>45386OD34R11451</v>
      </c>
      <c r="B50" s="98">
        <v>49</v>
      </c>
      <c r="C50" s="99">
        <v>45386</v>
      </c>
      <c r="D50" s="100">
        <v>1</v>
      </c>
      <c r="E50" s="102" t="s">
        <v>12</v>
      </c>
      <c r="F50" s="103" t="s">
        <v>81</v>
      </c>
      <c r="G50" s="104"/>
    </row>
    <row r="51" spans="1:7">
      <c r="A51" s="102" t="str">
        <f>DRIVER[[#This Row],[DATE]]&amp;DRIVER[[#This Row],[FIELD]]&amp;DRIVER[[#This Row],[TRIP NO]]</f>
        <v>45386OD34R13451</v>
      </c>
      <c r="B51" s="98">
        <v>50</v>
      </c>
      <c r="C51" s="99">
        <v>45386</v>
      </c>
      <c r="D51" s="100">
        <v>1</v>
      </c>
      <c r="E51" s="102" t="s">
        <v>11</v>
      </c>
      <c r="F51" s="103" t="s">
        <v>82</v>
      </c>
      <c r="G51" s="104"/>
    </row>
    <row r="52" spans="1:7">
      <c r="A52" s="102" t="str">
        <f>DRIVER[[#This Row],[DATE]]&amp;DRIVER[[#This Row],[FIELD]]&amp;DRIVER[[#This Row],[TRIP NO]]</f>
        <v>45386OD34S11451</v>
      </c>
      <c r="B52" s="98">
        <v>51</v>
      </c>
      <c r="C52" s="99">
        <v>45386</v>
      </c>
      <c r="D52" s="100">
        <v>1</v>
      </c>
      <c r="E52" s="102" t="s">
        <v>32</v>
      </c>
      <c r="F52" s="103" t="s">
        <v>83</v>
      </c>
      <c r="G52" s="104"/>
    </row>
    <row r="53" spans="1:7">
      <c r="A53" s="102" t="str">
        <f>DRIVER[[#This Row],[DATE]]&amp;DRIVER[[#This Row],[FIELD]]&amp;DRIVER[[#This Row],[TRIP NO]]</f>
        <v>45386OD34T11451</v>
      </c>
      <c r="B53" s="98">
        <v>52</v>
      </c>
      <c r="C53" s="99">
        <v>45386</v>
      </c>
      <c r="D53" s="100">
        <v>1</v>
      </c>
      <c r="E53" s="102" t="s">
        <v>34</v>
      </c>
      <c r="F53" s="103" t="s">
        <v>84</v>
      </c>
      <c r="G53" s="104"/>
    </row>
    <row r="54" spans="1:7">
      <c r="A54" s="102" t="str">
        <f>DRIVER[[#This Row],[DATE]]&amp;DRIVER[[#This Row],[FIELD]]&amp;DRIVER[[#This Row],[TRIP NO]]</f>
        <v>45386OD04V11451</v>
      </c>
      <c r="B54" s="98">
        <v>53</v>
      </c>
      <c r="C54" s="99">
        <v>45386</v>
      </c>
      <c r="D54" s="100">
        <v>1</v>
      </c>
      <c r="E54" s="102" t="s">
        <v>46</v>
      </c>
      <c r="F54" s="103" t="s">
        <v>85</v>
      </c>
      <c r="G54" s="104"/>
    </row>
    <row r="55" spans="1:7">
      <c r="A55" s="102" t="str">
        <f>DRIVER[[#This Row],[DATE]]&amp;DRIVER[[#This Row],[FIELD]]&amp;DRIVER[[#This Row],[TRIP NO]]</f>
        <v>45386OD04V13451</v>
      </c>
      <c r="B55" s="98">
        <v>54</v>
      </c>
      <c r="C55" s="99">
        <v>45386</v>
      </c>
      <c r="D55" s="100">
        <v>1</v>
      </c>
      <c r="E55" s="102" t="s">
        <v>48</v>
      </c>
      <c r="F55" s="103" t="s">
        <v>86</v>
      </c>
      <c r="G55" s="104"/>
    </row>
    <row r="56" spans="1:7">
      <c r="A56" s="102" t="str">
        <f>DRIVER[[#This Row],[DATE]]&amp;DRIVER[[#This Row],[FIELD]]&amp;DRIVER[[#This Row],[TRIP NO]]</f>
        <v>45386OD34U11451</v>
      </c>
      <c r="B56" s="98">
        <v>55</v>
      </c>
      <c r="C56" s="99">
        <v>45386</v>
      </c>
      <c r="D56" s="100">
        <v>1</v>
      </c>
      <c r="E56" s="102" t="s">
        <v>47</v>
      </c>
      <c r="F56" s="103" t="s">
        <v>87</v>
      </c>
      <c r="G56" s="104"/>
    </row>
    <row r="57" spans="1:7">
      <c r="A57" s="102" t="str">
        <f>DRIVER[[#This Row],[DATE]]&amp;DRIVER[[#This Row],[FIELD]]&amp;DRIVER[[#This Row],[TRIP NO]]</f>
        <v>45386OD34U13451</v>
      </c>
      <c r="B57" s="98">
        <v>56</v>
      </c>
      <c r="C57" s="99">
        <v>45386</v>
      </c>
      <c r="D57" s="100">
        <v>1</v>
      </c>
      <c r="E57" s="102" t="s">
        <v>49</v>
      </c>
      <c r="F57" s="103" t="s">
        <v>88</v>
      </c>
      <c r="G57" s="104"/>
    </row>
    <row r="58" spans="1:7">
      <c r="A58" s="110" t="str">
        <f>DRIVER[[#This Row],[DATE]]&amp;DRIVER[[#This Row],[FIELD]]&amp;DRIVER[[#This Row],[TRIP NO]]</f>
        <v>45386OD34S11452</v>
      </c>
      <c r="B58" s="106">
        <v>57</v>
      </c>
      <c r="C58" s="107">
        <v>45386</v>
      </c>
      <c r="D58" s="108">
        <v>2</v>
      </c>
      <c r="E58" s="110" t="s">
        <v>32</v>
      </c>
      <c r="F58" s="111" t="s">
        <v>83</v>
      </c>
      <c r="G58" s="104"/>
    </row>
    <row r="59" spans="1:7">
      <c r="A59" s="110" t="str">
        <f>DRIVER[[#This Row],[DATE]]&amp;DRIVER[[#This Row],[FIELD]]&amp;DRIVER[[#This Row],[TRIP NO]]</f>
        <v>45386OD34U13452</v>
      </c>
      <c r="B59" s="106">
        <v>58</v>
      </c>
      <c r="C59" s="107">
        <v>45386</v>
      </c>
      <c r="D59" s="108">
        <v>2</v>
      </c>
      <c r="E59" s="110" t="s">
        <v>49</v>
      </c>
      <c r="F59" s="111" t="s">
        <v>88</v>
      </c>
      <c r="G59" s="104"/>
    </row>
    <row r="60" spans="1:7">
      <c r="A60" s="110" t="str">
        <f>DRIVER[[#This Row],[DATE]]&amp;DRIVER[[#This Row],[FIELD]]&amp;DRIVER[[#This Row],[TRIP NO]]</f>
        <v>45386OD34S26682</v>
      </c>
      <c r="B60" s="106">
        <v>59</v>
      </c>
      <c r="C60" s="107">
        <v>45386</v>
      </c>
      <c r="D60" s="108">
        <v>2</v>
      </c>
      <c r="E60" s="110" t="s">
        <v>42</v>
      </c>
      <c r="F60" s="111" t="s">
        <v>78</v>
      </c>
      <c r="G60" s="104"/>
    </row>
    <row r="61" spans="1:7">
      <c r="A61" s="110" t="str">
        <f>DRIVER[[#This Row],[DATE]]&amp;DRIVER[[#This Row],[FIELD]]&amp;DRIVER[[#This Row],[TRIP NO]]</f>
        <v>45386OD34U11452</v>
      </c>
      <c r="B61" s="106">
        <v>60</v>
      </c>
      <c r="C61" s="107">
        <v>45386</v>
      </c>
      <c r="D61" s="108">
        <v>2</v>
      </c>
      <c r="E61" s="110" t="s">
        <v>47</v>
      </c>
      <c r="F61" s="111" t="s">
        <v>87</v>
      </c>
      <c r="G61" s="104"/>
    </row>
    <row r="62" spans="1:7">
      <c r="A62" s="110" t="str">
        <f>DRIVER[[#This Row],[DATE]]&amp;DRIVER[[#This Row],[FIELD]]&amp;DRIVER[[#This Row],[TRIP NO]]</f>
        <v>45386OD04Q41392</v>
      </c>
      <c r="B62" s="106">
        <v>61</v>
      </c>
      <c r="C62" s="107">
        <v>45386</v>
      </c>
      <c r="D62" s="108">
        <v>2</v>
      </c>
      <c r="E62" s="110" t="s">
        <v>21</v>
      </c>
      <c r="F62" s="111" t="s">
        <v>71</v>
      </c>
      <c r="G62" s="104"/>
    </row>
    <row r="63" spans="1:7">
      <c r="A63" s="110" t="str">
        <f>DRIVER[[#This Row],[DATE]]&amp;DRIVER[[#This Row],[FIELD]]&amp;DRIVER[[#This Row],[TRIP NO]]</f>
        <v>45386OD04V13452</v>
      </c>
      <c r="B63" s="106">
        <v>62</v>
      </c>
      <c r="C63" s="107">
        <v>45386</v>
      </c>
      <c r="D63" s="108">
        <v>2</v>
      </c>
      <c r="E63" s="110" t="s">
        <v>48</v>
      </c>
      <c r="F63" s="111" t="s">
        <v>86</v>
      </c>
      <c r="G63" s="104"/>
    </row>
    <row r="64" spans="1:7">
      <c r="A64" s="110" t="str">
        <f>DRIVER[[#This Row],[DATE]]&amp;DRIVER[[#This Row],[FIELD]]&amp;DRIVER[[#This Row],[TRIP NO]]</f>
        <v>45386OD34S61522</v>
      </c>
      <c r="B64" s="106">
        <v>63</v>
      </c>
      <c r="C64" s="107">
        <v>45386</v>
      </c>
      <c r="D64" s="108">
        <v>2</v>
      </c>
      <c r="E64" s="110" t="s">
        <v>43</v>
      </c>
      <c r="F64" s="111" t="s">
        <v>80</v>
      </c>
      <c r="G64" s="104"/>
    </row>
    <row r="65" spans="1:7">
      <c r="A65" s="110" t="str">
        <f>DRIVER[[#This Row],[DATE]]&amp;DRIVER[[#This Row],[FIELD]]&amp;DRIVER[[#This Row],[TRIP NO]]</f>
        <v>45386OD04Q41552</v>
      </c>
      <c r="B65" s="106">
        <v>64</v>
      </c>
      <c r="C65" s="107">
        <v>45386</v>
      </c>
      <c r="D65" s="108">
        <v>2</v>
      </c>
      <c r="E65" s="110" t="s">
        <v>22</v>
      </c>
      <c r="F65" s="111" t="s">
        <v>72</v>
      </c>
      <c r="G65" s="104"/>
    </row>
    <row r="66" spans="1:7">
      <c r="A66" s="110" t="str">
        <f>DRIVER[[#This Row],[DATE]]&amp;DRIVER[[#This Row],[FIELD]]&amp;DRIVER[[#This Row],[TRIP NO]]</f>
        <v>45386OD34T11452</v>
      </c>
      <c r="B66" s="106">
        <v>65</v>
      </c>
      <c r="C66" s="107">
        <v>45386</v>
      </c>
      <c r="D66" s="108">
        <v>2</v>
      </c>
      <c r="E66" s="110" t="s">
        <v>34</v>
      </c>
      <c r="F66" s="111" t="s">
        <v>84</v>
      </c>
      <c r="G66" s="104"/>
    </row>
    <row r="67" spans="1:7">
      <c r="A67" s="110" t="str">
        <f>DRIVER[[#This Row],[DATE]]&amp;DRIVER[[#This Row],[FIELD]]&amp;DRIVER[[#This Row],[TRIP NO]]</f>
        <v>45386OD04V11452</v>
      </c>
      <c r="B67" s="106">
        <v>66</v>
      </c>
      <c r="C67" s="107">
        <v>45386</v>
      </c>
      <c r="D67" s="108">
        <v>2</v>
      </c>
      <c r="E67" s="110" t="s">
        <v>46</v>
      </c>
      <c r="F67" s="111" t="s">
        <v>85</v>
      </c>
      <c r="G67" s="104"/>
    </row>
    <row r="68" spans="1:7">
      <c r="A68" s="110" t="str">
        <f>DRIVER[[#This Row],[DATE]]&amp;DRIVER[[#This Row],[FIELD]]&amp;DRIVER[[#This Row],[TRIP NO]]</f>
        <v>45386OD04Q67882</v>
      </c>
      <c r="B68" s="106">
        <v>67</v>
      </c>
      <c r="C68" s="107">
        <v>45386</v>
      </c>
      <c r="D68" s="108">
        <v>2</v>
      </c>
      <c r="E68" s="110" t="s">
        <v>20</v>
      </c>
      <c r="F68" s="111" t="s">
        <v>75</v>
      </c>
      <c r="G68" s="104"/>
    </row>
    <row r="69" spans="1:7">
      <c r="A69" s="110" t="str">
        <f>DRIVER[[#This Row],[DATE]]&amp;DRIVER[[#This Row],[FIELD]]&amp;DRIVER[[#This Row],[TRIP NO]]</f>
        <v>45386OD34S61372</v>
      </c>
      <c r="B69" s="106">
        <v>68</v>
      </c>
      <c r="C69" s="107">
        <v>45386</v>
      </c>
      <c r="D69" s="108">
        <v>2</v>
      </c>
      <c r="E69" s="110" t="s">
        <v>44</v>
      </c>
      <c r="F69" s="111" t="s">
        <v>79</v>
      </c>
      <c r="G69" s="104"/>
    </row>
    <row r="70" spans="1:7">
      <c r="A70" s="110" t="str">
        <f>DRIVER[[#This Row],[DATE]]&amp;DRIVER[[#This Row],[FIELD]]&amp;DRIVER[[#This Row],[TRIP NO]]</f>
        <v>45386OD04T11452</v>
      </c>
      <c r="B70" s="106">
        <v>69</v>
      </c>
      <c r="C70" s="107">
        <v>45386</v>
      </c>
      <c r="D70" s="108">
        <v>2</v>
      </c>
      <c r="E70" s="110" t="s">
        <v>13</v>
      </c>
      <c r="F70" s="111" t="s">
        <v>74</v>
      </c>
      <c r="G70" s="104"/>
    </row>
    <row r="71" spans="1:7">
      <c r="A71" s="110" t="str">
        <f>DRIVER[[#This Row],[DATE]]&amp;DRIVER[[#This Row],[FIELD]]&amp;DRIVER[[#This Row],[TRIP NO]]</f>
        <v>45386OD34S61392</v>
      </c>
      <c r="B71" s="106">
        <v>70</v>
      </c>
      <c r="C71" s="107">
        <v>45386</v>
      </c>
      <c r="D71" s="108">
        <v>2</v>
      </c>
      <c r="E71" s="110" t="s">
        <v>52</v>
      </c>
      <c r="F71" s="111" t="s">
        <v>94</v>
      </c>
      <c r="G71" s="104"/>
    </row>
    <row r="72" spans="1:7">
      <c r="A72" s="110" t="str">
        <f>DRIVER[[#This Row],[DATE]]&amp;DRIVER[[#This Row],[FIELD]]&amp;DRIVER[[#This Row],[TRIP NO]]</f>
        <v>45386OD04Q41442</v>
      </c>
      <c r="B72" s="106">
        <v>71</v>
      </c>
      <c r="C72" s="107">
        <v>45386</v>
      </c>
      <c r="D72" s="108">
        <v>2</v>
      </c>
      <c r="E72" s="110" t="s">
        <v>38</v>
      </c>
      <c r="F72" s="111" t="s">
        <v>77</v>
      </c>
      <c r="G72" s="104"/>
    </row>
    <row r="73" spans="1:7">
      <c r="A73" s="110" t="str">
        <f>DRIVER[[#This Row],[DATE]]&amp;DRIVER[[#This Row],[FIELD]]&amp;DRIVER[[#This Row],[TRIP NO]]</f>
        <v>45386OD34R13452</v>
      </c>
      <c r="B73" s="106">
        <v>72</v>
      </c>
      <c r="C73" s="107">
        <v>45386</v>
      </c>
      <c r="D73" s="108">
        <v>2</v>
      </c>
      <c r="E73" s="110" t="s">
        <v>11</v>
      </c>
      <c r="F73" s="111" t="s">
        <v>82</v>
      </c>
      <c r="G73" s="104"/>
    </row>
    <row r="74" spans="1:7">
      <c r="A74" s="110" t="str">
        <f>DRIVER[[#This Row],[DATE]]&amp;DRIVER[[#This Row],[FIELD]]&amp;DRIVER[[#This Row],[TRIP NO]]</f>
        <v>45386OD04Q41232</v>
      </c>
      <c r="B74" s="106">
        <v>73</v>
      </c>
      <c r="C74" s="107">
        <v>45386</v>
      </c>
      <c r="D74" s="108">
        <v>2</v>
      </c>
      <c r="E74" s="110" t="s">
        <v>39</v>
      </c>
      <c r="F74" s="111" t="s">
        <v>89</v>
      </c>
      <c r="G74" s="104"/>
    </row>
    <row r="75" spans="1:7">
      <c r="A75" s="110" t="str">
        <f>DRIVER[[#This Row],[DATE]]&amp;DRIVER[[#This Row],[FIELD]]&amp;DRIVER[[#This Row],[TRIP NO]]</f>
        <v>45386OD04Q41702</v>
      </c>
      <c r="B75" s="106">
        <v>74</v>
      </c>
      <c r="C75" s="107">
        <v>45386</v>
      </c>
      <c r="D75" s="108">
        <v>2</v>
      </c>
      <c r="E75" s="110" t="s">
        <v>10</v>
      </c>
      <c r="F75" s="111" t="s">
        <v>76</v>
      </c>
      <c r="G75" s="104"/>
    </row>
    <row r="76" spans="1:7">
      <c r="A76" s="110" t="str">
        <f>DRIVER[[#This Row],[DATE]]&amp;DRIVER[[#This Row],[FIELD]]&amp;DRIVER[[#This Row],[TRIP NO]]</f>
        <v>45386OD04Q41262</v>
      </c>
      <c r="B76" s="106">
        <v>75</v>
      </c>
      <c r="C76" s="107">
        <v>45386</v>
      </c>
      <c r="D76" s="108">
        <v>2</v>
      </c>
      <c r="E76" s="110" t="s">
        <v>23</v>
      </c>
      <c r="F76" s="111" t="s">
        <v>70</v>
      </c>
      <c r="G76" s="104"/>
    </row>
    <row r="77" spans="1:7">
      <c r="A77" s="110" t="str">
        <f>DRIVER[[#This Row],[DATE]]&amp;DRIVER[[#This Row],[FIELD]]&amp;DRIVER[[#This Row],[TRIP NO]]</f>
        <v>45386OD04Q67612</v>
      </c>
      <c r="B77" s="106">
        <v>76</v>
      </c>
      <c r="C77" s="107">
        <v>45386</v>
      </c>
      <c r="D77" s="108">
        <v>2</v>
      </c>
      <c r="E77" s="110" t="s">
        <v>24</v>
      </c>
      <c r="F77" s="111" t="s">
        <v>91</v>
      </c>
      <c r="G77" s="104"/>
    </row>
    <row r="78" spans="1:7">
      <c r="A78" s="110" t="str">
        <f>DRIVER[[#This Row],[DATE]]&amp;DRIVER[[#This Row],[FIELD]]&amp;DRIVER[[#This Row],[TRIP NO]]</f>
        <v>45386OD04Q41182</v>
      </c>
      <c r="B78" s="106">
        <v>77</v>
      </c>
      <c r="C78" s="107">
        <v>45386</v>
      </c>
      <c r="D78" s="108">
        <v>2</v>
      </c>
      <c r="E78" s="110" t="s">
        <v>26</v>
      </c>
      <c r="F78" s="111" t="s">
        <v>68</v>
      </c>
      <c r="G78" s="104"/>
    </row>
    <row r="79" spans="1:7">
      <c r="A79" s="110" t="str">
        <f>DRIVER[[#This Row],[DATE]]&amp;DRIVER[[#This Row],[FIELD]]&amp;DRIVER[[#This Row],[TRIP NO]]</f>
        <v>45386OD04Q41282</v>
      </c>
      <c r="B79" s="106">
        <v>78</v>
      </c>
      <c r="C79" s="107">
        <v>45386</v>
      </c>
      <c r="D79" s="108">
        <v>2</v>
      </c>
      <c r="E79" s="110" t="s">
        <v>41</v>
      </c>
      <c r="F79" s="111" t="s">
        <v>95</v>
      </c>
      <c r="G79" s="104"/>
    </row>
    <row r="80" spans="1:7">
      <c r="A80" s="110" t="str">
        <f>DRIVER[[#This Row],[DATE]]&amp;DRIVER[[#This Row],[FIELD]]&amp;DRIVER[[#This Row],[TRIP NO]]</f>
        <v>45386OD04Q41732</v>
      </c>
      <c r="B80" s="106">
        <v>79</v>
      </c>
      <c r="C80" s="107">
        <v>45386</v>
      </c>
      <c r="D80" s="108">
        <v>2</v>
      </c>
      <c r="E80" s="110" t="s">
        <v>8</v>
      </c>
      <c r="F80" s="111" t="s">
        <v>93</v>
      </c>
      <c r="G80" s="104"/>
    </row>
    <row r="81" spans="1:7">
      <c r="A81" s="110" t="str">
        <f>DRIVER[[#This Row],[DATE]]&amp;DRIVER[[#This Row],[FIELD]]&amp;DRIVER[[#This Row],[TRIP NO]]</f>
        <v>45386OD04Q41782</v>
      </c>
      <c r="B81" s="106">
        <v>80</v>
      </c>
      <c r="C81" s="107">
        <v>45386</v>
      </c>
      <c r="D81" s="108">
        <v>2</v>
      </c>
      <c r="E81" s="110" t="s">
        <v>25</v>
      </c>
      <c r="F81" s="111" t="s">
        <v>90</v>
      </c>
      <c r="G81" s="104"/>
    </row>
    <row r="82" spans="1:7">
      <c r="A82" s="102" t="str">
        <f>DRIVER[[#This Row],[DATE]]&amp;DRIVER[[#This Row],[FIELD]]&amp;DRIVER[[#This Row],[TRIP NO]]</f>
        <v>45387OD04Q41181</v>
      </c>
      <c r="B82" s="98">
        <v>81</v>
      </c>
      <c r="C82" s="99">
        <v>45387</v>
      </c>
      <c r="D82" s="100">
        <v>1</v>
      </c>
      <c r="E82" s="102" t="s">
        <v>26</v>
      </c>
      <c r="F82" s="103" t="s">
        <v>91</v>
      </c>
      <c r="G82" s="104"/>
    </row>
    <row r="83" spans="1:7">
      <c r="A83" s="102" t="str">
        <f>DRIVER[[#This Row],[DATE]]&amp;DRIVER[[#This Row],[FIELD]]&amp;DRIVER[[#This Row],[TRIP NO]]</f>
        <v>45387OD04Q41231</v>
      </c>
      <c r="B83" s="98">
        <v>82</v>
      </c>
      <c r="C83" s="99">
        <v>45387</v>
      </c>
      <c r="D83" s="100">
        <v>1</v>
      </c>
      <c r="E83" s="102" t="s">
        <v>39</v>
      </c>
      <c r="F83" s="103" t="s">
        <v>69</v>
      </c>
      <c r="G83" s="104"/>
    </row>
    <row r="84" spans="1:7">
      <c r="A84" s="102" t="str">
        <f>DRIVER[[#This Row],[DATE]]&amp;DRIVER[[#This Row],[FIELD]]&amp;DRIVER[[#This Row],[TRIP NO]]</f>
        <v>45387OD04Q41261</v>
      </c>
      <c r="B84" s="98">
        <v>83</v>
      </c>
      <c r="C84" s="99">
        <v>45387</v>
      </c>
      <c r="D84" s="100">
        <v>1</v>
      </c>
      <c r="E84" s="102" t="s">
        <v>23</v>
      </c>
      <c r="F84" s="103" t="s">
        <v>70</v>
      </c>
      <c r="G84" s="104"/>
    </row>
    <row r="85" spans="1:7">
      <c r="A85" s="102" t="str">
        <f>DRIVER[[#This Row],[DATE]]&amp;DRIVER[[#This Row],[FIELD]]&amp;DRIVER[[#This Row],[TRIP NO]]</f>
        <v>45387OD04Q41391</v>
      </c>
      <c r="B85" s="98">
        <v>84</v>
      </c>
      <c r="C85" s="99">
        <v>45387</v>
      </c>
      <c r="D85" s="100">
        <v>1</v>
      </c>
      <c r="E85" s="102" t="s">
        <v>21</v>
      </c>
      <c r="F85" s="103" t="s">
        <v>71</v>
      </c>
      <c r="G85" s="104"/>
    </row>
    <row r="86" spans="1:7">
      <c r="A86" s="102" t="str">
        <f>DRIVER[[#This Row],[DATE]]&amp;DRIVER[[#This Row],[FIELD]]&amp;DRIVER[[#This Row],[TRIP NO]]</f>
        <v>45387OD04Q41551</v>
      </c>
      <c r="B86" s="98">
        <v>85</v>
      </c>
      <c r="C86" s="99">
        <v>45387</v>
      </c>
      <c r="D86" s="100">
        <v>1</v>
      </c>
      <c r="E86" s="102" t="s">
        <v>22</v>
      </c>
      <c r="F86" s="103" t="s">
        <v>72</v>
      </c>
      <c r="G86" s="104"/>
    </row>
    <row r="87" spans="1:7">
      <c r="A87" s="102" t="str">
        <f>DRIVER[[#This Row],[DATE]]&amp;DRIVER[[#This Row],[FIELD]]&amp;DRIVER[[#This Row],[TRIP NO]]</f>
        <v>45387OD04Q41781</v>
      </c>
      <c r="B87" s="98">
        <v>86</v>
      </c>
      <c r="C87" s="99">
        <v>45387</v>
      </c>
      <c r="D87" s="100">
        <v>1</v>
      </c>
      <c r="E87" s="102" t="s">
        <v>25</v>
      </c>
      <c r="F87" s="103" t="s">
        <v>90</v>
      </c>
      <c r="G87" s="104"/>
    </row>
    <row r="88" spans="1:7">
      <c r="A88" s="102" t="str">
        <f>DRIVER[[#This Row],[DATE]]&amp;DRIVER[[#This Row],[FIELD]]&amp;DRIVER[[#This Row],[TRIP NO]]</f>
        <v>45387OD04Q67611</v>
      </c>
      <c r="B88" s="98">
        <v>87</v>
      </c>
      <c r="C88" s="99">
        <v>45387</v>
      </c>
      <c r="D88" s="100">
        <v>1</v>
      </c>
      <c r="E88" s="102" t="s">
        <v>24</v>
      </c>
      <c r="F88" s="103" t="s">
        <v>68</v>
      </c>
      <c r="G88" s="104"/>
    </row>
    <row r="89" spans="1:7">
      <c r="A89" s="102" t="str">
        <f>DRIVER[[#This Row],[DATE]]&amp;DRIVER[[#This Row],[FIELD]]&amp;DRIVER[[#This Row],[TRIP NO]]</f>
        <v>45387OD04Q67881</v>
      </c>
      <c r="B89" s="98">
        <v>88</v>
      </c>
      <c r="C89" s="99">
        <v>45387</v>
      </c>
      <c r="D89" s="100">
        <v>1</v>
      </c>
      <c r="E89" s="102" t="s">
        <v>20</v>
      </c>
      <c r="F89" s="103" t="s">
        <v>75</v>
      </c>
      <c r="G89" s="104"/>
    </row>
    <row r="90" spans="1:7">
      <c r="A90" s="102" t="str">
        <f>DRIVER[[#This Row],[DATE]]&amp;DRIVER[[#This Row],[FIELD]]&amp;DRIVER[[#This Row],[TRIP NO]]</f>
        <v>45387OD04Q41281</v>
      </c>
      <c r="B90" s="98">
        <v>89</v>
      </c>
      <c r="C90" s="99">
        <v>45387</v>
      </c>
      <c r="D90" s="100">
        <v>1</v>
      </c>
      <c r="E90" s="102" t="s">
        <v>41</v>
      </c>
      <c r="F90" s="103" t="s">
        <v>95</v>
      </c>
      <c r="G90" s="104"/>
    </row>
    <row r="91" spans="1:7">
      <c r="A91" s="102" t="str">
        <f>DRIVER[[#This Row],[DATE]]&amp;DRIVER[[#This Row],[FIELD]]&amp;DRIVER[[#This Row],[TRIP NO]]</f>
        <v>45387OD04Q41441</v>
      </c>
      <c r="B91" s="98">
        <v>90</v>
      </c>
      <c r="C91" s="99">
        <v>45387</v>
      </c>
      <c r="D91" s="100">
        <v>1</v>
      </c>
      <c r="E91" s="102" t="s">
        <v>38</v>
      </c>
      <c r="F91" s="103" t="s">
        <v>77</v>
      </c>
      <c r="G91" s="104"/>
    </row>
    <row r="92" spans="1:7">
      <c r="A92" s="102" t="str">
        <f>DRIVER[[#This Row],[DATE]]&amp;DRIVER[[#This Row],[FIELD]]&amp;DRIVER[[#This Row],[TRIP NO]]</f>
        <v>45387OD04Q41701</v>
      </c>
      <c r="B92" s="98">
        <v>91</v>
      </c>
      <c r="C92" s="99">
        <v>45387</v>
      </c>
      <c r="D92" s="100">
        <v>1</v>
      </c>
      <c r="E92" s="102" t="s">
        <v>10</v>
      </c>
      <c r="F92" s="103" t="s">
        <v>77</v>
      </c>
      <c r="G92" s="104"/>
    </row>
    <row r="93" spans="1:7">
      <c r="A93" s="102" t="str">
        <f>DRIVER[[#This Row],[DATE]]&amp;DRIVER[[#This Row],[FIELD]]&amp;DRIVER[[#This Row],[TRIP NO]]</f>
        <v>45387OD04Q41731</v>
      </c>
      <c r="B93" s="98">
        <v>92</v>
      </c>
      <c r="C93" s="99">
        <v>45387</v>
      </c>
      <c r="D93" s="100">
        <v>1</v>
      </c>
      <c r="E93" s="102" t="s">
        <v>8</v>
      </c>
      <c r="F93" s="103" t="s">
        <v>93</v>
      </c>
      <c r="G93" s="104"/>
    </row>
    <row r="94" spans="1:7">
      <c r="A94" s="102" t="str">
        <f>DRIVER[[#This Row],[DATE]]&amp;DRIVER[[#This Row],[FIELD]]&amp;DRIVER[[#This Row],[TRIP NO]]</f>
        <v>45387OD34S26151</v>
      </c>
      <c r="B94" s="98">
        <v>93</v>
      </c>
      <c r="C94" s="99">
        <v>45387</v>
      </c>
      <c r="D94" s="100">
        <v>1</v>
      </c>
      <c r="E94" s="102" t="s">
        <v>40</v>
      </c>
      <c r="F94" s="103" t="s">
        <v>92</v>
      </c>
      <c r="G94" s="104"/>
    </row>
    <row r="95" spans="1:7">
      <c r="A95" s="102" t="str">
        <f>DRIVER[[#This Row],[DATE]]&amp;DRIVER[[#This Row],[FIELD]]&amp;DRIVER[[#This Row],[TRIP NO]]</f>
        <v>45387OD34S26661</v>
      </c>
      <c r="B95" s="98">
        <v>94</v>
      </c>
      <c r="C95" s="99">
        <v>45387</v>
      </c>
      <c r="D95" s="100">
        <v>1</v>
      </c>
      <c r="E95" s="102" t="s">
        <v>45</v>
      </c>
      <c r="F95" s="103" t="s">
        <v>89</v>
      </c>
      <c r="G95" s="104"/>
    </row>
    <row r="96" spans="1:7">
      <c r="A96" s="102" t="str">
        <f>DRIVER[[#This Row],[DATE]]&amp;DRIVER[[#This Row],[FIELD]]&amp;DRIVER[[#This Row],[TRIP NO]]</f>
        <v>45387OD34S26681</v>
      </c>
      <c r="B96" s="98">
        <v>95</v>
      </c>
      <c r="C96" s="99">
        <v>45387</v>
      </c>
      <c r="D96" s="100">
        <v>1</v>
      </c>
      <c r="E96" s="102" t="s">
        <v>42</v>
      </c>
      <c r="F96" s="103" t="s">
        <v>78</v>
      </c>
      <c r="G96" s="104"/>
    </row>
    <row r="97" spans="1:7">
      <c r="A97" s="102" t="str">
        <f>DRIVER[[#This Row],[DATE]]&amp;DRIVER[[#This Row],[FIELD]]&amp;DRIVER[[#This Row],[TRIP NO]]</f>
        <v>45387OD34S61371</v>
      </c>
      <c r="B97" s="98">
        <v>96</v>
      </c>
      <c r="C97" s="99">
        <v>45387</v>
      </c>
      <c r="D97" s="100">
        <v>1</v>
      </c>
      <c r="E97" s="102" t="s">
        <v>44</v>
      </c>
      <c r="F97" s="103" t="s">
        <v>96</v>
      </c>
      <c r="G97" s="104"/>
    </row>
    <row r="98" spans="1:7">
      <c r="A98" s="102" t="str">
        <f>DRIVER[[#This Row],[DATE]]&amp;DRIVER[[#This Row],[FIELD]]&amp;DRIVER[[#This Row],[TRIP NO]]</f>
        <v>45387OD34S61391</v>
      </c>
      <c r="B98" s="98">
        <v>97</v>
      </c>
      <c r="C98" s="99">
        <v>45387</v>
      </c>
      <c r="D98" s="100">
        <v>1</v>
      </c>
      <c r="E98" s="102" t="s">
        <v>52</v>
      </c>
      <c r="F98" s="103" t="s">
        <v>94</v>
      </c>
      <c r="G98" s="104"/>
    </row>
    <row r="99" spans="1:7">
      <c r="A99" s="102" t="str">
        <f>DRIVER[[#This Row],[DATE]]&amp;DRIVER[[#This Row],[FIELD]]&amp;DRIVER[[#This Row],[TRIP NO]]</f>
        <v>45387OD34S61521</v>
      </c>
      <c r="B99" s="98">
        <v>98</v>
      </c>
      <c r="C99" s="99">
        <v>45387</v>
      </c>
      <c r="D99" s="100">
        <v>1</v>
      </c>
      <c r="E99" s="102" t="s">
        <v>43</v>
      </c>
      <c r="F99" s="103" t="s">
        <v>80</v>
      </c>
      <c r="G99" s="104"/>
    </row>
    <row r="100" spans="1:7">
      <c r="A100" s="102" t="str">
        <f>DRIVER[[#This Row],[DATE]]&amp;DRIVER[[#This Row],[FIELD]]&amp;DRIVER[[#This Row],[TRIP NO]]</f>
        <v>45387OD04T11451</v>
      </c>
      <c r="B100" s="98">
        <v>99</v>
      </c>
      <c r="C100" s="99">
        <v>45387</v>
      </c>
      <c r="D100" s="100">
        <v>1</v>
      </c>
      <c r="E100" s="102" t="s">
        <v>13</v>
      </c>
      <c r="F100" s="103" t="s">
        <v>74</v>
      </c>
      <c r="G100" s="104"/>
    </row>
    <row r="101" spans="1:7">
      <c r="A101" s="102" t="str">
        <f>DRIVER[[#This Row],[DATE]]&amp;DRIVER[[#This Row],[FIELD]]&amp;DRIVER[[#This Row],[TRIP NO]]</f>
        <v>45387OD34R11451</v>
      </c>
      <c r="B101" s="98">
        <v>100</v>
      </c>
      <c r="C101" s="99">
        <v>45387</v>
      </c>
      <c r="D101" s="100">
        <v>1</v>
      </c>
      <c r="E101" s="102" t="s">
        <v>12</v>
      </c>
      <c r="F101" s="103" t="s">
        <v>81</v>
      </c>
      <c r="G101" s="104"/>
    </row>
    <row r="102" spans="1:7">
      <c r="A102" s="102" t="str">
        <f>DRIVER[[#This Row],[DATE]]&amp;DRIVER[[#This Row],[FIELD]]&amp;DRIVER[[#This Row],[TRIP NO]]</f>
        <v>45387OD34R13451</v>
      </c>
      <c r="B102" s="98">
        <v>101</v>
      </c>
      <c r="C102" s="99">
        <v>45387</v>
      </c>
      <c r="D102" s="100">
        <v>1</v>
      </c>
      <c r="E102" s="102" t="s">
        <v>11</v>
      </c>
      <c r="F102" s="103" t="s">
        <v>97</v>
      </c>
      <c r="G102" s="104"/>
    </row>
    <row r="103" spans="1:7">
      <c r="A103" s="102" t="str">
        <f>DRIVER[[#This Row],[DATE]]&amp;DRIVER[[#This Row],[FIELD]]&amp;DRIVER[[#This Row],[TRIP NO]]</f>
        <v>45387OD34S11451</v>
      </c>
      <c r="B103" s="98">
        <v>102</v>
      </c>
      <c r="C103" s="99">
        <v>45387</v>
      </c>
      <c r="D103" s="100">
        <v>1</v>
      </c>
      <c r="E103" s="102" t="s">
        <v>32</v>
      </c>
      <c r="F103" s="103" t="s">
        <v>83</v>
      </c>
      <c r="G103" s="104"/>
    </row>
    <row r="104" spans="1:7">
      <c r="A104" s="102" t="str">
        <f>DRIVER[[#This Row],[DATE]]&amp;DRIVER[[#This Row],[FIELD]]&amp;DRIVER[[#This Row],[TRIP NO]]</f>
        <v>45387OD34T11451</v>
      </c>
      <c r="B104" s="98">
        <v>103</v>
      </c>
      <c r="C104" s="99">
        <v>45387</v>
      </c>
      <c r="D104" s="100">
        <v>1</v>
      </c>
      <c r="E104" s="102" t="s">
        <v>34</v>
      </c>
      <c r="F104" s="103" t="s">
        <v>84</v>
      </c>
      <c r="G104" s="104"/>
    </row>
    <row r="105" spans="1:7">
      <c r="A105" s="102" t="str">
        <f>DRIVER[[#This Row],[DATE]]&amp;DRIVER[[#This Row],[FIELD]]&amp;DRIVER[[#This Row],[TRIP NO]]</f>
        <v>45387OD04V11451</v>
      </c>
      <c r="B105" s="98">
        <v>104</v>
      </c>
      <c r="C105" s="99">
        <v>45387</v>
      </c>
      <c r="D105" s="100">
        <v>1</v>
      </c>
      <c r="E105" s="102" t="s">
        <v>46</v>
      </c>
      <c r="F105" s="103" t="s">
        <v>85</v>
      </c>
      <c r="G105" s="104"/>
    </row>
    <row r="106" spans="1:7">
      <c r="A106" s="102" t="str">
        <f>DRIVER[[#This Row],[DATE]]&amp;DRIVER[[#This Row],[FIELD]]&amp;DRIVER[[#This Row],[TRIP NO]]</f>
        <v>45387OD04V13451</v>
      </c>
      <c r="B106" s="98">
        <v>105</v>
      </c>
      <c r="C106" s="99">
        <v>45387</v>
      </c>
      <c r="D106" s="100">
        <v>1</v>
      </c>
      <c r="E106" s="102" t="s">
        <v>48</v>
      </c>
      <c r="F106" s="103" t="s">
        <v>86</v>
      </c>
      <c r="G106" s="104"/>
    </row>
    <row r="107" spans="1:7">
      <c r="A107" s="102" t="str">
        <f>DRIVER[[#This Row],[DATE]]&amp;DRIVER[[#This Row],[FIELD]]&amp;DRIVER[[#This Row],[TRIP NO]]</f>
        <v>45387OD34U11451</v>
      </c>
      <c r="B107" s="98">
        <v>106</v>
      </c>
      <c r="C107" s="99">
        <v>45387</v>
      </c>
      <c r="D107" s="100">
        <v>1</v>
      </c>
      <c r="E107" s="102" t="s">
        <v>47</v>
      </c>
      <c r="F107" s="103" t="s">
        <v>87</v>
      </c>
      <c r="G107" s="104"/>
    </row>
    <row r="108" spans="1:7">
      <c r="A108" s="102" t="str">
        <f>DRIVER[[#This Row],[DATE]]&amp;DRIVER[[#This Row],[FIELD]]&amp;DRIVER[[#This Row],[TRIP NO]]</f>
        <v>45387OD34U13451</v>
      </c>
      <c r="B108" s="98">
        <v>107</v>
      </c>
      <c r="C108" s="99">
        <v>45387</v>
      </c>
      <c r="D108" s="100">
        <v>1</v>
      </c>
      <c r="E108" s="102" t="s">
        <v>49</v>
      </c>
      <c r="F108" s="103" t="s">
        <v>88</v>
      </c>
      <c r="G108" s="104"/>
    </row>
    <row r="109" spans="1:7">
      <c r="A109" s="110" t="str">
        <f>DRIVER[[#This Row],[DATE]]&amp;DRIVER[[#This Row],[FIELD]]&amp;DRIVER[[#This Row],[TRIP NO]]</f>
        <v>45387OD34S11452</v>
      </c>
      <c r="B109" s="106">
        <v>108</v>
      </c>
      <c r="C109" s="107">
        <v>45387</v>
      </c>
      <c r="D109" s="108">
        <v>2</v>
      </c>
      <c r="E109" s="110" t="s">
        <v>32</v>
      </c>
      <c r="F109" s="111" t="s">
        <v>83</v>
      </c>
      <c r="G109" s="104"/>
    </row>
    <row r="110" spans="1:7">
      <c r="A110" s="110" t="str">
        <f>DRIVER[[#This Row],[DATE]]&amp;DRIVER[[#This Row],[FIELD]]&amp;DRIVER[[#This Row],[TRIP NO]]</f>
        <v>45387OD04V11452</v>
      </c>
      <c r="B110" s="106">
        <v>109</v>
      </c>
      <c r="C110" s="107">
        <v>45387</v>
      </c>
      <c r="D110" s="108">
        <v>2</v>
      </c>
      <c r="E110" s="110" t="s">
        <v>46</v>
      </c>
      <c r="F110" s="111" t="s">
        <v>85</v>
      </c>
      <c r="G110" s="104"/>
    </row>
    <row r="111" spans="1:7">
      <c r="A111" s="110" t="str">
        <f>DRIVER[[#This Row],[DATE]]&amp;DRIVER[[#This Row],[FIELD]]&amp;DRIVER[[#This Row],[TRIP NO]]</f>
        <v>45387OD04V13452</v>
      </c>
      <c r="B111" s="106">
        <v>110</v>
      </c>
      <c r="C111" s="107">
        <v>45387</v>
      </c>
      <c r="D111" s="108">
        <v>2</v>
      </c>
      <c r="E111" s="110" t="s">
        <v>48</v>
      </c>
      <c r="F111" s="111" t="s">
        <v>86</v>
      </c>
      <c r="G111" s="104"/>
    </row>
    <row r="112" spans="1:7">
      <c r="A112" s="110" t="str">
        <f>DRIVER[[#This Row],[DATE]]&amp;DRIVER[[#This Row],[FIELD]]&amp;DRIVER[[#This Row],[TRIP NO]]</f>
        <v>45387OD34R11452</v>
      </c>
      <c r="B112" s="106">
        <v>111</v>
      </c>
      <c r="C112" s="107">
        <v>45387</v>
      </c>
      <c r="D112" s="108">
        <v>2</v>
      </c>
      <c r="E112" s="110" t="s">
        <v>12</v>
      </c>
      <c r="F112" s="111" t="s">
        <v>81</v>
      </c>
      <c r="G112" s="104"/>
    </row>
    <row r="113" spans="1:7">
      <c r="A113" s="110" t="str">
        <f>DRIVER[[#This Row],[DATE]]&amp;DRIVER[[#This Row],[FIELD]]&amp;DRIVER[[#This Row],[TRIP NO]]</f>
        <v>45387OD04Q67882</v>
      </c>
      <c r="B113" s="106">
        <v>112</v>
      </c>
      <c r="C113" s="107">
        <v>45387</v>
      </c>
      <c r="D113" s="108">
        <v>2</v>
      </c>
      <c r="E113" s="110" t="s">
        <v>20</v>
      </c>
      <c r="F113" s="111" t="s">
        <v>75</v>
      </c>
      <c r="G113" s="104"/>
    </row>
    <row r="114" spans="1:7">
      <c r="A114" s="110" t="str">
        <f>DRIVER[[#This Row],[DATE]]&amp;DRIVER[[#This Row],[FIELD]]&amp;DRIVER[[#This Row],[TRIP NO]]</f>
        <v>45387OD34U11452</v>
      </c>
      <c r="B114" s="106">
        <v>113</v>
      </c>
      <c r="C114" s="107">
        <v>45387</v>
      </c>
      <c r="D114" s="108">
        <v>2</v>
      </c>
      <c r="E114" s="110" t="s">
        <v>47</v>
      </c>
      <c r="F114" s="111" t="s">
        <v>87</v>
      </c>
      <c r="G114" s="104"/>
    </row>
    <row r="115" spans="1:7">
      <c r="A115" s="110" t="str">
        <f>DRIVER[[#This Row],[DATE]]&amp;DRIVER[[#This Row],[FIELD]]&amp;DRIVER[[#This Row],[TRIP NO]]</f>
        <v>45387OD04Q41782</v>
      </c>
      <c r="B115" s="106">
        <v>114</v>
      </c>
      <c r="C115" s="107">
        <v>45387</v>
      </c>
      <c r="D115" s="108">
        <v>2</v>
      </c>
      <c r="E115" s="110" t="s">
        <v>25</v>
      </c>
      <c r="F115" s="111" t="s">
        <v>90</v>
      </c>
      <c r="G115" s="104"/>
    </row>
    <row r="116" spans="1:7">
      <c r="A116" s="110" t="str">
        <f>DRIVER[[#This Row],[DATE]]&amp;DRIVER[[#This Row],[FIELD]]&amp;DRIVER[[#This Row],[TRIP NO]]</f>
        <v>45387OD34T11452</v>
      </c>
      <c r="B116" s="106">
        <v>115</v>
      </c>
      <c r="C116" s="107">
        <v>45387</v>
      </c>
      <c r="D116" s="108">
        <v>2</v>
      </c>
      <c r="E116" s="110" t="s">
        <v>34</v>
      </c>
      <c r="F116" s="111" t="s">
        <v>84</v>
      </c>
      <c r="G116" s="104"/>
    </row>
    <row r="117" spans="1:7">
      <c r="A117" s="110" t="str">
        <f>DRIVER[[#This Row],[DATE]]&amp;DRIVER[[#This Row],[FIELD]]&amp;DRIVER[[#This Row],[TRIP NO]]</f>
        <v>45387OD04Q41552</v>
      </c>
      <c r="B117" s="106">
        <v>116</v>
      </c>
      <c r="C117" s="107">
        <v>45387</v>
      </c>
      <c r="D117" s="108">
        <v>2</v>
      </c>
      <c r="E117" s="110" t="s">
        <v>22</v>
      </c>
      <c r="F117" s="111" t="s">
        <v>72</v>
      </c>
      <c r="G117" s="104"/>
    </row>
    <row r="118" spans="1:7">
      <c r="A118" s="110" t="str">
        <f>DRIVER[[#This Row],[DATE]]&amp;DRIVER[[#This Row],[FIELD]]&amp;DRIVER[[#This Row],[TRIP NO]]</f>
        <v>45387OD04Q41182</v>
      </c>
      <c r="B118" s="106">
        <v>117</v>
      </c>
      <c r="C118" s="107">
        <v>45387</v>
      </c>
      <c r="D118" s="108">
        <v>2</v>
      </c>
      <c r="E118" s="110" t="s">
        <v>26</v>
      </c>
      <c r="F118" s="111" t="s">
        <v>91</v>
      </c>
      <c r="G118" s="104"/>
    </row>
    <row r="119" spans="1:7">
      <c r="A119" s="110" t="str">
        <f>DRIVER[[#This Row],[DATE]]&amp;DRIVER[[#This Row],[FIELD]]&amp;DRIVER[[#This Row],[TRIP NO]]</f>
        <v>45387OD04Q41232</v>
      </c>
      <c r="B119" s="106">
        <v>118</v>
      </c>
      <c r="C119" s="107">
        <v>45387</v>
      </c>
      <c r="D119" s="108">
        <v>2</v>
      </c>
      <c r="E119" s="110" t="s">
        <v>39</v>
      </c>
      <c r="F119" s="111" t="s">
        <v>69</v>
      </c>
      <c r="G119" s="104"/>
    </row>
    <row r="120" spans="1:7">
      <c r="A120" s="110" t="str">
        <f>DRIVER[[#This Row],[DATE]]&amp;DRIVER[[#This Row],[FIELD]]&amp;DRIVER[[#This Row],[TRIP NO]]</f>
        <v>45387OD04Q41392</v>
      </c>
      <c r="B120" s="106">
        <v>119</v>
      </c>
      <c r="C120" s="107">
        <v>45387</v>
      </c>
      <c r="D120" s="108">
        <v>2</v>
      </c>
      <c r="E120" s="110" t="s">
        <v>21</v>
      </c>
      <c r="F120" s="111" t="s">
        <v>71</v>
      </c>
      <c r="G120" s="104"/>
    </row>
    <row r="121" spans="1:7">
      <c r="A121" s="110" t="str">
        <f>DRIVER[[#This Row],[DATE]]&amp;DRIVER[[#This Row],[FIELD]]&amp;DRIVER[[#This Row],[TRIP NO]]</f>
        <v>45387OD34S26152</v>
      </c>
      <c r="B121" s="106">
        <v>120</v>
      </c>
      <c r="C121" s="107">
        <v>45387</v>
      </c>
      <c r="D121" s="108">
        <v>2</v>
      </c>
      <c r="E121" s="110" t="s">
        <v>40</v>
      </c>
      <c r="F121" s="111" t="s">
        <v>92</v>
      </c>
      <c r="G121" s="104"/>
    </row>
    <row r="122" spans="1:7">
      <c r="A122" s="110" t="str">
        <f>DRIVER[[#This Row],[DATE]]&amp;DRIVER[[#This Row],[FIELD]]&amp;DRIVER[[#This Row],[TRIP NO]]</f>
        <v>45387OD34S61522</v>
      </c>
      <c r="B122" s="106">
        <v>121</v>
      </c>
      <c r="C122" s="107">
        <v>45387</v>
      </c>
      <c r="D122" s="108">
        <v>2</v>
      </c>
      <c r="E122" s="110" t="s">
        <v>43</v>
      </c>
      <c r="F122" s="111" t="s">
        <v>80</v>
      </c>
      <c r="G122" s="104"/>
    </row>
    <row r="123" spans="1:7">
      <c r="A123" s="110" t="str">
        <f>DRIVER[[#This Row],[DATE]]&amp;DRIVER[[#This Row],[FIELD]]&amp;DRIVER[[#This Row],[TRIP NO]]</f>
        <v>45387OD34S61392</v>
      </c>
      <c r="B123" s="106">
        <v>122</v>
      </c>
      <c r="C123" s="107">
        <v>45387</v>
      </c>
      <c r="D123" s="108">
        <v>2</v>
      </c>
      <c r="E123" s="110" t="s">
        <v>52</v>
      </c>
      <c r="F123" s="111" t="s">
        <v>94</v>
      </c>
      <c r="G123" s="104"/>
    </row>
    <row r="124" spans="1:7">
      <c r="A124" s="102" t="str">
        <f>DRIVER[[#This Row],[DATE]]&amp;DRIVER[[#This Row],[FIELD]]&amp;DRIVER[[#This Row],[TRIP NO]]</f>
        <v>45388OD04Q41181</v>
      </c>
      <c r="B124" s="98">
        <v>123</v>
      </c>
      <c r="C124" s="99">
        <v>45388</v>
      </c>
      <c r="D124" s="100">
        <v>1</v>
      </c>
      <c r="E124" s="102" t="s">
        <v>26</v>
      </c>
      <c r="F124" s="103" t="s">
        <v>91</v>
      </c>
      <c r="G124" s="104"/>
    </row>
    <row r="125" spans="1:7">
      <c r="A125" s="102" t="str">
        <f>DRIVER[[#This Row],[DATE]]&amp;DRIVER[[#This Row],[FIELD]]&amp;DRIVER[[#This Row],[TRIP NO]]</f>
        <v>45388OD04Q41231</v>
      </c>
      <c r="B125" s="98">
        <v>124</v>
      </c>
      <c r="C125" s="99">
        <v>45388</v>
      </c>
      <c r="D125" s="100">
        <v>1</v>
      </c>
      <c r="E125" s="102" t="s">
        <v>39</v>
      </c>
      <c r="F125" s="103" t="s">
        <v>89</v>
      </c>
      <c r="G125" s="104"/>
    </row>
    <row r="126" spans="1:7">
      <c r="A126" s="102" t="str">
        <f>DRIVER[[#This Row],[DATE]]&amp;DRIVER[[#This Row],[FIELD]]&amp;DRIVER[[#This Row],[TRIP NO]]</f>
        <v>45388OD04Q41261</v>
      </c>
      <c r="B126" s="98">
        <v>125</v>
      </c>
      <c r="C126" s="99">
        <v>45388</v>
      </c>
      <c r="D126" s="100">
        <v>1</v>
      </c>
      <c r="E126" s="102" t="s">
        <v>23</v>
      </c>
      <c r="F126" s="103" t="s">
        <v>70</v>
      </c>
      <c r="G126" s="104"/>
    </row>
    <row r="127" spans="1:7">
      <c r="A127" s="102" t="str">
        <f>DRIVER[[#This Row],[DATE]]&amp;DRIVER[[#This Row],[FIELD]]&amp;DRIVER[[#This Row],[TRIP NO]]</f>
        <v>45388OD04Q41391</v>
      </c>
      <c r="B127" s="98">
        <v>126</v>
      </c>
      <c r="C127" s="99">
        <v>45388</v>
      </c>
      <c r="D127" s="100">
        <v>1</v>
      </c>
      <c r="E127" s="102" t="s">
        <v>21</v>
      </c>
      <c r="F127" s="103" t="s">
        <v>71</v>
      </c>
      <c r="G127" s="104"/>
    </row>
    <row r="128" spans="1:7">
      <c r="A128" s="102" t="str">
        <f>DRIVER[[#This Row],[DATE]]&amp;DRIVER[[#This Row],[FIELD]]&amp;DRIVER[[#This Row],[TRIP NO]]</f>
        <v>45388OD04Q41551</v>
      </c>
      <c r="B128" s="98">
        <v>127</v>
      </c>
      <c r="C128" s="99">
        <v>45388</v>
      </c>
      <c r="D128" s="100">
        <v>1</v>
      </c>
      <c r="E128" s="102" t="s">
        <v>22</v>
      </c>
      <c r="F128" s="103" t="s">
        <v>72</v>
      </c>
      <c r="G128" s="104"/>
    </row>
    <row r="129" spans="1:7">
      <c r="A129" s="102" t="str">
        <f>DRIVER[[#This Row],[DATE]]&amp;DRIVER[[#This Row],[FIELD]]&amp;DRIVER[[#This Row],[TRIP NO]]</f>
        <v>45388OD04Q41781</v>
      </c>
      <c r="B129" s="98">
        <v>128</v>
      </c>
      <c r="C129" s="99">
        <v>45388</v>
      </c>
      <c r="D129" s="100">
        <v>1</v>
      </c>
      <c r="E129" s="102" t="s">
        <v>25</v>
      </c>
      <c r="F129" s="103" t="s">
        <v>73</v>
      </c>
      <c r="G129" s="104"/>
    </row>
    <row r="130" spans="1:7">
      <c r="A130" s="102" t="str">
        <f>DRIVER[[#This Row],[DATE]]&amp;DRIVER[[#This Row],[FIELD]]&amp;DRIVER[[#This Row],[TRIP NO]]</f>
        <v>45388OD04Q67611</v>
      </c>
      <c r="B130" s="98">
        <v>129</v>
      </c>
      <c r="C130" s="99">
        <v>45388</v>
      </c>
      <c r="D130" s="100">
        <v>1</v>
      </c>
      <c r="E130" s="102" t="s">
        <v>24</v>
      </c>
      <c r="F130" s="103" t="s">
        <v>72</v>
      </c>
      <c r="G130" s="104"/>
    </row>
    <row r="131" spans="1:7">
      <c r="A131" s="102" t="str">
        <f>DRIVER[[#This Row],[DATE]]&amp;DRIVER[[#This Row],[FIELD]]&amp;DRIVER[[#This Row],[TRIP NO]]</f>
        <v>45388OD04Q67881</v>
      </c>
      <c r="B131" s="98">
        <v>130</v>
      </c>
      <c r="C131" s="99">
        <v>45388</v>
      </c>
      <c r="D131" s="100">
        <v>1</v>
      </c>
      <c r="E131" s="102" t="s">
        <v>20</v>
      </c>
      <c r="F131" s="103" t="s">
        <v>75</v>
      </c>
      <c r="G131" s="104"/>
    </row>
    <row r="132" spans="1:7">
      <c r="A132" s="102" t="str">
        <f>DRIVER[[#This Row],[DATE]]&amp;DRIVER[[#This Row],[FIELD]]&amp;DRIVER[[#This Row],[TRIP NO]]</f>
        <v>45388OD04Q41281</v>
      </c>
      <c r="B132" s="98">
        <v>131</v>
      </c>
      <c r="C132" s="99">
        <v>45388</v>
      </c>
      <c r="D132" s="100">
        <v>1</v>
      </c>
      <c r="E132" s="102" t="s">
        <v>41</v>
      </c>
      <c r="F132" s="103" t="s">
        <v>95</v>
      </c>
      <c r="G132" s="104"/>
    </row>
    <row r="133" spans="1:7">
      <c r="A133" s="102" t="str">
        <f>DRIVER[[#This Row],[DATE]]&amp;DRIVER[[#This Row],[FIELD]]&amp;DRIVER[[#This Row],[TRIP NO]]</f>
        <v>45388OD04Q41441</v>
      </c>
      <c r="B133" s="98">
        <v>132</v>
      </c>
      <c r="C133" s="99">
        <v>45388</v>
      </c>
      <c r="D133" s="100">
        <v>1</v>
      </c>
      <c r="E133" s="102" t="s">
        <v>38</v>
      </c>
      <c r="F133" s="103" t="s">
        <v>77</v>
      </c>
      <c r="G133" s="104"/>
    </row>
    <row r="134" spans="1:7">
      <c r="A134" s="102" t="str">
        <f>DRIVER[[#This Row],[DATE]]&amp;DRIVER[[#This Row],[FIELD]]&amp;DRIVER[[#This Row],[TRIP NO]]</f>
        <v>45388OD04Q41701</v>
      </c>
      <c r="B134" s="98">
        <v>133</v>
      </c>
      <c r="C134" s="99">
        <v>45388</v>
      </c>
      <c r="D134" s="100">
        <v>1</v>
      </c>
      <c r="E134" s="102" t="s">
        <v>10</v>
      </c>
      <c r="F134" s="103" t="s">
        <v>76</v>
      </c>
      <c r="G134" s="104"/>
    </row>
    <row r="135" spans="1:7">
      <c r="A135" s="102" t="str">
        <f>DRIVER[[#This Row],[DATE]]&amp;DRIVER[[#This Row],[FIELD]]&amp;DRIVER[[#This Row],[TRIP NO]]</f>
        <v>45388OD04Q41731</v>
      </c>
      <c r="B135" s="98">
        <v>134</v>
      </c>
      <c r="C135" s="99">
        <v>45388</v>
      </c>
      <c r="D135" s="100">
        <v>1</v>
      </c>
      <c r="E135" s="102" t="s">
        <v>8</v>
      </c>
      <c r="F135" s="103" t="s">
        <v>93</v>
      </c>
      <c r="G135" s="104"/>
    </row>
    <row r="136" spans="1:7">
      <c r="A136" s="102" t="str">
        <f>DRIVER[[#This Row],[DATE]]&amp;DRIVER[[#This Row],[FIELD]]&amp;DRIVER[[#This Row],[TRIP NO]]</f>
        <v>45388OD34S26151</v>
      </c>
      <c r="B136" s="98">
        <v>135</v>
      </c>
      <c r="C136" s="99">
        <v>45388</v>
      </c>
      <c r="D136" s="100">
        <v>1</v>
      </c>
      <c r="E136" s="102" t="s">
        <v>40</v>
      </c>
      <c r="F136" s="103" t="s">
        <v>92</v>
      </c>
      <c r="G136" s="104"/>
    </row>
    <row r="137" spans="1:7">
      <c r="A137" s="102" t="str">
        <f>DRIVER[[#This Row],[DATE]]&amp;DRIVER[[#This Row],[FIELD]]&amp;DRIVER[[#This Row],[TRIP NO]]</f>
        <v>45388OD34S26661</v>
      </c>
      <c r="B137" s="98">
        <v>136</v>
      </c>
      <c r="C137" s="99">
        <v>45388</v>
      </c>
      <c r="D137" s="100">
        <v>1</v>
      </c>
      <c r="E137" s="102" t="s">
        <v>45</v>
      </c>
      <c r="F137" s="103" t="s">
        <v>75</v>
      </c>
      <c r="G137" s="104"/>
    </row>
    <row r="138" spans="1:7">
      <c r="A138" s="102" t="str">
        <f>DRIVER[[#This Row],[DATE]]&amp;DRIVER[[#This Row],[FIELD]]&amp;DRIVER[[#This Row],[TRIP NO]]</f>
        <v>45388OD34S26681</v>
      </c>
      <c r="B138" s="98">
        <v>137</v>
      </c>
      <c r="C138" s="99">
        <v>45388</v>
      </c>
      <c r="D138" s="100">
        <v>1</v>
      </c>
      <c r="E138" s="102" t="s">
        <v>42</v>
      </c>
      <c r="F138" s="103" t="s">
        <v>78</v>
      </c>
      <c r="G138" s="104"/>
    </row>
    <row r="139" spans="1:7">
      <c r="A139" s="102" t="str">
        <f>DRIVER[[#This Row],[DATE]]&amp;DRIVER[[#This Row],[FIELD]]&amp;DRIVER[[#This Row],[TRIP NO]]</f>
        <v>45388OD34S61371</v>
      </c>
      <c r="B139" s="98">
        <v>138</v>
      </c>
      <c r="C139" s="99">
        <v>45388</v>
      </c>
      <c r="D139" s="100">
        <v>1</v>
      </c>
      <c r="E139" s="102" t="s">
        <v>44</v>
      </c>
      <c r="F139" s="103" t="s">
        <v>96</v>
      </c>
      <c r="G139" s="104"/>
    </row>
    <row r="140" spans="1:7">
      <c r="A140" s="102" t="str">
        <f>DRIVER[[#This Row],[DATE]]&amp;DRIVER[[#This Row],[FIELD]]&amp;DRIVER[[#This Row],[TRIP NO]]</f>
        <v>45388OD34S61391</v>
      </c>
      <c r="B140" s="98">
        <v>139</v>
      </c>
      <c r="C140" s="99">
        <v>45388</v>
      </c>
      <c r="D140" s="100">
        <v>1</v>
      </c>
      <c r="E140" s="102" t="s">
        <v>52</v>
      </c>
      <c r="F140" s="103" t="s">
        <v>94</v>
      </c>
      <c r="G140" s="104"/>
    </row>
    <row r="141" spans="1:7">
      <c r="A141" s="102" t="str">
        <f>DRIVER[[#This Row],[DATE]]&amp;DRIVER[[#This Row],[FIELD]]&amp;DRIVER[[#This Row],[TRIP NO]]</f>
        <v>45388OD34S61521</v>
      </c>
      <c r="B141" s="98">
        <v>140</v>
      </c>
      <c r="C141" s="99">
        <v>45388</v>
      </c>
      <c r="D141" s="100">
        <v>1</v>
      </c>
      <c r="E141" s="102" t="s">
        <v>43</v>
      </c>
      <c r="F141" s="103" t="s">
        <v>79</v>
      </c>
      <c r="G141" s="104"/>
    </row>
    <row r="142" spans="1:7">
      <c r="A142" s="102" t="str">
        <f>DRIVER[[#This Row],[DATE]]&amp;DRIVER[[#This Row],[FIELD]]&amp;DRIVER[[#This Row],[TRIP NO]]</f>
        <v>45388OD04T11451</v>
      </c>
      <c r="B142" s="98">
        <v>141</v>
      </c>
      <c r="C142" s="99">
        <v>45388</v>
      </c>
      <c r="D142" s="100">
        <v>1</v>
      </c>
      <c r="E142" s="102" t="s">
        <v>13</v>
      </c>
      <c r="F142" s="103" t="s">
        <v>74</v>
      </c>
      <c r="G142" s="104"/>
    </row>
    <row r="143" spans="1:7">
      <c r="A143" s="102" t="str">
        <f>DRIVER[[#This Row],[DATE]]&amp;DRIVER[[#This Row],[FIELD]]&amp;DRIVER[[#This Row],[TRIP NO]]</f>
        <v>45388OD34R11451</v>
      </c>
      <c r="B143" s="98">
        <v>142</v>
      </c>
      <c r="C143" s="99">
        <v>45388</v>
      </c>
      <c r="D143" s="100">
        <v>1</v>
      </c>
      <c r="E143" s="102" t="s">
        <v>12</v>
      </c>
      <c r="F143" s="103" t="s">
        <v>81</v>
      </c>
      <c r="G143" s="104"/>
    </row>
    <row r="144" spans="1:7">
      <c r="A144" s="102" t="str">
        <f>DRIVER[[#This Row],[DATE]]&amp;DRIVER[[#This Row],[FIELD]]&amp;DRIVER[[#This Row],[TRIP NO]]</f>
        <v>45388OD34R13451</v>
      </c>
      <c r="B144" s="98">
        <v>143</v>
      </c>
      <c r="C144" s="99">
        <v>45388</v>
      </c>
      <c r="D144" s="100">
        <v>1</v>
      </c>
      <c r="E144" s="102" t="s">
        <v>11</v>
      </c>
      <c r="F144" s="103" t="s">
        <v>97</v>
      </c>
      <c r="G144" s="104"/>
    </row>
    <row r="145" spans="1:7">
      <c r="A145" s="102" t="str">
        <f>DRIVER[[#This Row],[DATE]]&amp;DRIVER[[#This Row],[FIELD]]&amp;DRIVER[[#This Row],[TRIP NO]]</f>
        <v>45388OD34S11451</v>
      </c>
      <c r="B145" s="98">
        <v>144</v>
      </c>
      <c r="C145" s="99">
        <v>45388</v>
      </c>
      <c r="D145" s="100">
        <v>1</v>
      </c>
      <c r="E145" s="102" t="s">
        <v>32</v>
      </c>
      <c r="F145" s="103" t="s">
        <v>83</v>
      </c>
      <c r="G145" s="104"/>
    </row>
    <row r="146" spans="1:7">
      <c r="A146" s="102" t="str">
        <f>DRIVER[[#This Row],[DATE]]&amp;DRIVER[[#This Row],[FIELD]]&amp;DRIVER[[#This Row],[TRIP NO]]</f>
        <v>45388OD34T11451</v>
      </c>
      <c r="B146" s="98">
        <v>145</v>
      </c>
      <c r="C146" s="99">
        <v>45388</v>
      </c>
      <c r="D146" s="100">
        <v>1</v>
      </c>
      <c r="E146" s="102" t="s">
        <v>34</v>
      </c>
      <c r="F146" s="103" t="s">
        <v>84</v>
      </c>
      <c r="G146" s="104"/>
    </row>
    <row r="147" spans="1:7">
      <c r="A147" s="102" t="str">
        <f>DRIVER[[#This Row],[DATE]]&amp;DRIVER[[#This Row],[FIELD]]&amp;DRIVER[[#This Row],[TRIP NO]]</f>
        <v>45388OD04V11451</v>
      </c>
      <c r="B147" s="98">
        <v>146</v>
      </c>
      <c r="C147" s="99">
        <v>45388</v>
      </c>
      <c r="D147" s="100">
        <v>1</v>
      </c>
      <c r="E147" s="102" t="s">
        <v>46</v>
      </c>
      <c r="F147" s="103" t="s">
        <v>85</v>
      </c>
      <c r="G147" s="104"/>
    </row>
    <row r="148" spans="1:7">
      <c r="A148" s="102" t="str">
        <f>DRIVER[[#This Row],[DATE]]&amp;DRIVER[[#This Row],[FIELD]]&amp;DRIVER[[#This Row],[TRIP NO]]</f>
        <v>45388OD04V13451</v>
      </c>
      <c r="B148" s="98">
        <v>147</v>
      </c>
      <c r="C148" s="99">
        <v>45388</v>
      </c>
      <c r="D148" s="100">
        <v>1</v>
      </c>
      <c r="E148" s="102" t="s">
        <v>48</v>
      </c>
      <c r="F148" s="103" t="s">
        <v>86</v>
      </c>
      <c r="G148" s="104"/>
    </row>
    <row r="149" spans="1:7">
      <c r="A149" s="102" t="str">
        <f>DRIVER[[#This Row],[DATE]]&amp;DRIVER[[#This Row],[FIELD]]&amp;DRIVER[[#This Row],[TRIP NO]]</f>
        <v>45388OD34U11451</v>
      </c>
      <c r="B149" s="98">
        <v>148</v>
      </c>
      <c r="C149" s="99">
        <v>45388</v>
      </c>
      <c r="D149" s="100">
        <v>1</v>
      </c>
      <c r="E149" s="102" t="s">
        <v>47</v>
      </c>
      <c r="F149" s="103" t="s">
        <v>87</v>
      </c>
      <c r="G149" s="104"/>
    </row>
    <row r="150" spans="1:7">
      <c r="A150" s="102" t="str">
        <f>DRIVER[[#This Row],[DATE]]&amp;DRIVER[[#This Row],[FIELD]]&amp;DRIVER[[#This Row],[TRIP NO]]</f>
        <v>45388OD34U13451</v>
      </c>
      <c r="B150" s="98">
        <v>149</v>
      </c>
      <c r="C150" s="99">
        <v>45388</v>
      </c>
      <c r="D150" s="100">
        <v>1</v>
      </c>
      <c r="E150" s="102" t="s">
        <v>49</v>
      </c>
      <c r="F150" s="103" t="s">
        <v>88</v>
      </c>
      <c r="G150" s="104"/>
    </row>
    <row r="151" spans="1:7">
      <c r="A151" s="110" t="str">
        <f>DRIVER[[#This Row],[DATE]]&amp;DRIVER[[#This Row],[FIELD]]&amp;DRIVER[[#This Row],[TRIP NO]]</f>
        <v>45388OD34S11452</v>
      </c>
      <c r="B151" s="106">
        <v>150</v>
      </c>
      <c r="C151" s="107">
        <v>45388</v>
      </c>
      <c r="D151" s="108">
        <v>2</v>
      </c>
      <c r="E151" s="110" t="s">
        <v>32</v>
      </c>
      <c r="F151" s="111" t="s">
        <v>83</v>
      </c>
      <c r="G151" s="104"/>
    </row>
    <row r="152" spans="1:7">
      <c r="A152" s="110" t="str">
        <f>DRIVER[[#This Row],[DATE]]&amp;DRIVER[[#This Row],[FIELD]]&amp;DRIVER[[#This Row],[TRIP NO]]</f>
        <v>45388OD04V11452</v>
      </c>
      <c r="B152" s="106">
        <v>151</v>
      </c>
      <c r="C152" s="107">
        <v>45388</v>
      </c>
      <c r="D152" s="108">
        <v>2</v>
      </c>
      <c r="E152" s="110" t="s">
        <v>46</v>
      </c>
      <c r="F152" s="111" t="s">
        <v>85</v>
      </c>
      <c r="G152" s="104"/>
    </row>
    <row r="153" spans="1:7">
      <c r="A153" s="110" t="str">
        <f>DRIVER[[#This Row],[DATE]]&amp;DRIVER[[#This Row],[FIELD]]&amp;DRIVER[[#This Row],[TRIP NO]]</f>
        <v>45388OD04T11452</v>
      </c>
      <c r="B153" s="106">
        <v>152</v>
      </c>
      <c r="C153" s="107">
        <v>45388</v>
      </c>
      <c r="D153" s="108">
        <v>2</v>
      </c>
      <c r="E153" s="110" t="s">
        <v>13</v>
      </c>
      <c r="F153" s="111" t="s">
        <v>74</v>
      </c>
      <c r="G153" s="104"/>
    </row>
    <row r="154" spans="1:7">
      <c r="A154" s="110" t="str">
        <f>DRIVER[[#This Row],[DATE]]&amp;DRIVER[[#This Row],[FIELD]]&amp;DRIVER[[#This Row],[TRIP NO]]</f>
        <v>45388OD04Q41262</v>
      </c>
      <c r="B154" s="106">
        <v>153</v>
      </c>
      <c r="C154" s="107">
        <v>45388</v>
      </c>
      <c r="D154" s="108">
        <v>2</v>
      </c>
      <c r="E154" s="110" t="s">
        <v>23</v>
      </c>
      <c r="F154" s="111" t="s">
        <v>70</v>
      </c>
      <c r="G154" s="104"/>
    </row>
    <row r="155" spans="1:7">
      <c r="A155" s="110" t="str">
        <f>DRIVER[[#This Row],[DATE]]&amp;DRIVER[[#This Row],[FIELD]]&amp;DRIVER[[#This Row],[TRIP NO]]</f>
        <v>45388OD34S26682</v>
      </c>
      <c r="B155" s="106">
        <v>154</v>
      </c>
      <c r="C155" s="107">
        <v>45388</v>
      </c>
      <c r="D155" s="108">
        <v>2</v>
      </c>
      <c r="E155" s="110" t="s">
        <v>42</v>
      </c>
      <c r="F155" s="111" t="s">
        <v>78</v>
      </c>
      <c r="G155" s="104"/>
    </row>
    <row r="156" spans="1:7">
      <c r="A156" s="110" t="str">
        <f>DRIVER[[#This Row],[DATE]]&amp;DRIVER[[#This Row],[FIELD]]&amp;DRIVER[[#This Row],[TRIP NO]]</f>
        <v>45388OD04V13452</v>
      </c>
      <c r="B156" s="106">
        <v>155</v>
      </c>
      <c r="C156" s="107">
        <v>45388</v>
      </c>
      <c r="D156" s="108">
        <v>2</v>
      </c>
      <c r="E156" s="110" t="s">
        <v>48</v>
      </c>
      <c r="F156" s="111" t="s">
        <v>86</v>
      </c>
      <c r="G156" s="104"/>
    </row>
    <row r="157" spans="1:7">
      <c r="A157" s="110" t="str">
        <f>DRIVER[[#This Row],[DATE]]&amp;DRIVER[[#This Row],[FIELD]]&amp;DRIVER[[#This Row],[TRIP NO]]</f>
        <v>45388OD34R11452</v>
      </c>
      <c r="B157" s="106">
        <v>156</v>
      </c>
      <c r="C157" s="107">
        <v>45388</v>
      </c>
      <c r="D157" s="108">
        <v>2</v>
      </c>
      <c r="E157" s="110" t="s">
        <v>12</v>
      </c>
      <c r="F157" s="111" t="s">
        <v>81</v>
      </c>
      <c r="G157" s="104"/>
    </row>
    <row r="158" spans="1:7">
      <c r="A158" s="110" t="str">
        <f>DRIVER[[#This Row],[DATE]]&amp;DRIVER[[#This Row],[FIELD]]&amp;DRIVER[[#This Row],[TRIP NO]]</f>
        <v>45388OD34T11452</v>
      </c>
      <c r="B158" s="106">
        <v>157</v>
      </c>
      <c r="C158" s="107">
        <v>45388</v>
      </c>
      <c r="D158" s="108">
        <v>2</v>
      </c>
      <c r="E158" s="110" t="s">
        <v>34</v>
      </c>
      <c r="F158" s="111" t="s">
        <v>84</v>
      </c>
      <c r="G158" s="104"/>
    </row>
    <row r="159" spans="1:7">
      <c r="A159" s="110" t="str">
        <f>DRIVER[[#This Row],[DATE]]&amp;DRIVER[[#This Row],[FIELD]]&amp;DRIVER[[#This Row],[TRIP NO]]</f>
        <v>45388OD34R13452</v>
      </c>
      <c r="B159" s="106">
        <v>158</v>
      </c>
      <c r="C159" s="107">
        <v>45388</v>
      </c>
      <c r="D159" s="108">
        <v>2</v>
      </c>
      <c r="E159" s="110" t="s">
        <v>11</v>
      </c>
      <c r="F159" s="111" t="s">
        <v>97</v>
      </c>
      <c r="G159" s="104"/>
    </row>
    <row r="160" spans="1:7">
      <c r="A160" s="110" t="str">
        <f>DRIVER[[#This Row],[DATE]]&amp;DRIVER[[#This Row],[FIELD]]&amp;DRIVER[[#This Row],[TRIP NO]]</f>
        <v>45388OD34U11452</v>
      </c>
      <c r="B160" s="106">
        <v>159</v>
      </c>
      <c r="C160" s="107">
        <v>45388</v>
      </c>
      <c r="D160" s="108">
        <v>2</v>
      </c>
      <c r="E160" s="110" t="s">
        <v>47</v>
      </c>
      <c r="F160" s="111" t="s">
        <v>87</v>
      </c>
      <c r="G160" s="104"/>
    </row>
    <row r="161" spans="1:7">
      <c r="A161" s="110" t="str">
        <f>DRIVER[[#This Row],[DATE]]&amp;DRIVER[[#This Row],[FIELD]]&amp;DRIVER[[#This Row],[TRIP NO]]</f>
        <v>45388OD34U13452</v>
      </c>
      <c r="B161" s="106">
        <v>160</v>
      </c>
      <c r="C161" s="107">
        <v>45388</v>
      </c>
      <c r="D161" s="108">
        <v>2</v>
      </c>
      <c r="E161" s="110" t="s">
        <v>49</v>
      </c>
      <c r="F161" s="111" t="s">
        <v>88</v>
      </c>
      <c r="G161" s="104"/>
    </row>
    <row r="162" spans="1:7">
      <c r="A162" s="110" t="str">
        <f>DRIVER[[#This Row],[DATE]]&amp;DRIVER[[#This Row],[FIELD]]&amp;DRIVER[[#This Row],[TRIP NO]]</f>
        <v>45388OD04Q41232</v>
      </c>
      <c r="B162" s="106">
        <v>161</v>
      </c>
      <c r="C162" s="107">
        <v>45388</v>
      </c>
      <c r="D162" s="108">
        <v>2</v>
      </c>
      <c r="E162" s="110" t="s">
        <v>39</v>
      </c>
      <c r="F162" s="111" t="s">
        <v>89</v>
      </c>
      <c r="G162" s="104"/>
    </row>
    <row r="163" spans="1:7">
      <c r="A163" s="110" t="str">
        <f>DRIVER[[#This Row],[DATE]]&amp;DRIVER[[#This Row],[FIELD]]&amp;DRIVER[[#This Row],[TRIP NO]]</f>
        <v>45388OD04Q41392</v>
      </c>
      <c r="B163" s="106">
        <v>162</v>
      </c>
      <c r="C163" s="107">
        <v>45388</v>
      </c>
      <c r="D163" s="108">
        <v>2</v>
      </c>
      <c r="E163" s="110" t="s">
        <v>21</v>
      </c>
      <c r="F163" s="111" t="s">
        <v>71</v>
      </c>
      <c r="G163" s="104"/>
    </row>
    <row r="164" spans="1:7">
      <c r="A164" s="110" t="str">
        <f>DRIVER[[#This Row],[DATE]]&amp;DRIVER[[#This Row],[FIELD]]&amp;DRIVER[[#This Row],[TRIP NO]]</f>
        <v>45388OD04Q41782</v>
      </c>
      <c r="B164" s="106">
        <v>163</v>
      </c>
      <c r="C164" s="107">
        <v>45388</v>
      </c>
      <c r="D164" s="108">
        <v>2</v>
      </c>
      <c r="E164" s="110" t="s">
        <v>25</v>
      </c>
      <c r="F164" s="111" t="s">
        <v>73</v>
      </c>
      <c r="G164" s="104"/>
    </row>
    <row r="165" spans="1:7">
      <c r="A165" s="110" t="str">
        <f>DRIVER[[#This Row],[DATE]]&amp;DRIVER[[#This Row],[FIELD]]&amp;DRIVER[[#This Row],[TRIP NO]]</f>
        <v>45388OD04Q41442</v>
      </c>
      <c r="B165" s="106">
        <v>164</v>
      </c>
      <c r="C165" s="107">
        <v>45388</v>
      </c>
      <c r="D165" s="108">
        <v>2</v>
      </c>
      <c r="E165" s="110" t="s">
        <v>38</v>
      </c>
      <c r="F165" s="111" t="s">
        <v>77</v>
      </c>
      <c r="G165" s="104"/>
    </row>
    <row r="166" spans="1:7">
      <c r="A166" s="110" t="str">
        <f>DRIVER[[#This Row],[DATE]]&amp;DRIVER[[#This Row],[FIELD]]&amp;DRIVER[[#This Row],[TRIP NO]]</f>
        <v>45388OD04Q41702</v>
      </c>
      <c r="B166" s="106">
        <v>165</v>
      </c>
      <c r="C166" s="107">
        <v>45388</v>
      </c>
      <c r="D166" s="108">
        <v>2</v>
      </c>
      <c r="E166" s="110" t="s">
        <v>10</v>
      </c>
      <c r="F166" s="111" t="s">
        <v>76</v>
      </c>
      <c r="G166" s="104"/>
    </row>
    <row r="167" spans="1:7">
      <c r="A167" s="110" t="str">
        <f>DRIVER[[#This Row],[DATE]]&amp;DRIVER[[#This Row],[FIELD]]&amp;DRIVER[[#This Row],[TRIP NO]]</f>
        <v>45388OD34S26152</v>
      </c>
      <c r="B167" s="106">
        <v>166</v>
      </c>
      <c r="C167" s="107">
        <v>45388</v>
      </c>
      <c r="D167" s="108">
        <v>2</v>
      </c>
      <c r="E167" s="110" t="s">
        <v>40</v>
      </c>
      <c r="F167" s="111" t="s">
        <v>92</v>
      </c>
      <c r="G167" s="104"/>
    </row>
    <row r="168" spans="1:7">
      <c r="A168" s="110" t="str">
        <f>DRIVER[[#This Row],[DATE]]&amp;DRIVER[[#This Row],[FIELD]]&amp;DRIVER[[#This Row],[TRIP NO]]</f>
        <v>45388OD04Q41732</v>
      </c>
      <c r="B168" s="106">
        <v>167</v>
      </c>
      <c r="C168" s="107">
        <v>45388</v>
      </c>
      <c r="D168" s="108">
        <v>2</v>
      </c>
      <c r="E168" s="110" t="s">
        <v>8</v>
      </c>
      <c r="F168" s="111" t="s">
        <v>93</v>
      </c>
      <c r="G168" s="104"/>
    </row>
    <row r="169" spans="1:7">
      <c r="A169" s="110" t="str">
        <f>DRIVER[[#This Row],[DATE]]&amp;DRIVER[[#This Row],[FIELD]]&amp;DRIVER[[#This Row],[TRIP NO]]</f>
        <v>45388OD04Q41182</v>
      </c>
      <c r="B169" s="106">
        <v>168</v>
      </c>
      <c r="C169" s="107">
        <v>45388</v>
      </c>
      <c r="D169" s="108">
        <v>2</v>
      </c>
      <c r="E169" s="110" t="s">
        <v>26</v>
      </c>
      <c r="F169" s="111" t="s">
        <v>91</v>
      </c>
      <c r="G169" s="104"/>
    </row>
    <row r="170" spans="1:7">
      <c r="A170" s="110" t="str">
        <f>DRIVER[[#This Row],[DATE]]&amp;DRIVER[[#This Row],[FIELD]]&amp;DRIVER[[#This Row],[TRIP NO]]</f>
        <v>45388OD34S61522</v>
      </c>
      <c r="B170" s="106">
        <v>169</v>
      </c>
      <c r="C170" s="107">
        <v>45388</v>
      </c>
      <c r="D170" s="108">
        <v>2</v>
      </c>
      <c r="E170" s="110" t="s">
        <v>43</v>
      </c>
      <c r="F170" s="111" t="s">
        <v>79</v>
      </c>
      <c r="G170" s="104"/>
    </row>
    <row r="171" spans="1:7">
      <c r="A171" s="110" t="str">
        <f>DRIVER[[#This Row],[DATE]]&amp;DRIVER[[#This Row],[FIELD]]&amp;DRIVER[[#This Row],[TRIP NO]]</f>
        <v>45388OD34S26662</v>
      </c>
      <c r="B171" s="106">
        <v>170</v>
      </c>
      <c r="C171" s="107">
        <v>45388</v>
      </c>
      <c r="D171" s="108">
        <v>2</v>
      </c>
      <c r="E171" s="110" t="s">
        <v>45</v>
      </c>
      <c r="F171" s="111" t="s">
        <v>75</v>
      </c>
      <c r="G171" s="104"/>
    </row>
    <row r="172" spans="1:7">
      <c r="A172" s="102" t="str">
        <f>DRIVER[[#This Row],[DATE]]&amp;DRIVER[[#This Row],[FIELD]]&amp;DRIVER[[#This Row],[TRIP NO]]</f>
        <v>45389OD04Q41181</v>
      </c>
      <c r="B172" s="98">
        <v>171</v>
      </c>
      <c r="C172" s="99">
        <v>45389</v>
      </c>
      <c r="D172" s="100">
        <v>1</v>
      </c>
      <c r="E172" s="102" t="s">
        <v>26</v>
      </c>
      <c r="F172" s="103" t="s">
        <v>91</v>
      </c>
      <c r="G172" s="104"/>
    </row>
    <row r="173" spans="1:7">
      <c r="A173" s="102" t="str">
        <f>DRIVER[[#This Row],[DATE]]&amp;DRIVER[[#This Row],[FIELD]]&amp;DRIVER[[#This Row],[TRIP NO]]</f>
        <v>45389OD04Q41231</v>
      </c>
      <c r="B173" s="98">
        <v>172</v>
      </c>
      <c r="C173" s="99">
        <v>45389</v>
      </c>
      <c r="D173" s="100">
        <v>1</v>
      </c>
      <c r="E173" s="102" t="s">
        <v>39</v>
      </c>
      <c r="F173" s="103" t="s">
        <v>69</v>
      </c>
      <c r="G173" s="104"/>
    </row>
    <row r="174" spans="1:7">
      <c r="A174" s="102" t="str">
        <f>DRIVER[[#This Row],[DATE]]&amp;DRIVER[[#This Row],[FIELD]]&amp;DRIVER[[#This Row],[TRIP NO]]</f>
        <v>45389OD04Q41261</v>
      </c>
      <c r="B174" s="98">
        <v>173</v>
      </c>
      <c r="C174" s="99">
        <v>45389</v>
      </c>
      <c r="D174" s="100">
        <v>1</v>
      </c>
      <c r="E174" s="102" t="s">
        <v>23</v>
      </c>
      <c r="F174" s="103" t="s">
        <v>70</v>
      </c>
      <c r="G174" s="104"/>
    </row>
    <row r="175" spans="1:7">
      <c r="A175" s="102" t="str">
        <f>DRIVER[[#This Row],[DATE]]&amp;DRIVER[[#This Row],[FIELD]]&amp;DRIVER[[#This Row],[TRIP NO]]</f>
        <v>45389OD04Q41391</v>
      </c>
      <c r="B175" s="98">
        <v>174</v>
      </c>
      <c r="C175" s="99">
        <v>45389</v>
      </c>
      <c r="D175" s="100">
        <v>1</v>
      </c>
      <c r="E175" s="102" t="s">
        <v>21</v>
      </c>
      <c r="F175" s="103" t="s">
        <v>71</v>
      </c>
      <c r="G175" s="104"/>
    </row>
    <row r="176" spans="1:7">
      <c r="A176" s="102" t="str">
        <f>DRIVER[[#This Row],[DATE]]&amp;DRIVER[[#This Row],[FIELD]]&amp;DRIVER[[#This Row],[TRIP NO]]</f>
        <v>45389OD04Q41551</v>
      </c>
      <c r="B176" s="98">
        <v>175</v>
      </c>
      <c r="C176" s="99">
        <v>45389</v>
      </c>
      <c r="D176" s="100">
        <v>1</v>
      </c>
      <c r="E176" s="102" t="s">
        <v>22</v>
      </c>
      <c r="F176" s="103" t="s">
        <v>72</v>
      </c>
      <c r="G176" s="104"/>
    </row>
    <row r="177" spans="1:7">
      <c r="A177" s="102" t="str">
        <f>DRIVER[[#This Row],[DATE]]&amp;DRIVER[[#This Row],[FIELD]]&amp;DRIVER[[#This Row],[TRIP NO]]</f>
        <v>45389OD04Q41781</v>
      </c>
      <c r="B177" s="98">
        <v>176</v>
      </c>
      <c r="C177" s="99">
        <v>45389</v>
      </c>
      <c r="D177" s="100">
        <v>1</v>
      </c>
      <c r="E177" s="102" t="s">
        <v>25</v>
      </c>
      <c r="F177" s="103" t="s">
        <v>90</v>
      </c>
      <c r="G177" s="104"/>
    </row>
    <row r="178" spans="1:7">
      <c r="A178" s="102" t="str">
        <f>DRIVER[[#This Row],[DATE]]&amp;DRIVER[[#This Row],[FIELD]]&amp;DRIVER[[#This Row],[TRIP NO]]</f>
        <v>45389OD04Q67611</v>
      </c>
      <c r="B178" s="98">
        <v>177</v>
      </c>
      <c r="C178" s="99">
        <v>45389</v>
      </c>
      <c r="D178" s="100">
        <v>1</v>
      </c>
      <c r="E178" s="102" t="s">
        <v>24</v>
      </c>
      <c r="F178" s="103" t="s">
        <v>98</v>
      </c>
      <c r="G178" s="104"/>
    </row>
    <row r="179" spans="1:7">
      <c r="A179" s="102" t="str">
        <f>DRIVER[[#This Row],[DATE]]&amp;DRIVER[[#This Row],[FIELD]]&amp;DRIVER[[#This Row],[TRIP NO]]</f>
        <v>45389OD04Q67881</v>
      </c>
      <c r="B179" s="98">
        <v>178</v>
      </c>
      <c r="C179" s="99">
        <v>45389</v>
      </c>
      <c r="D179" s="100">
        <v>1</v>
      </c>
      <c r="E179" s="102" t="s">
        <v>20</v>
      </c>
      <c r="F179" s="103" t="s">
        <v>75</v>
      </c>
      <c r="G179" s="104"/>
    </row>
    <row r="180" spans="1:7">
      <c r="A180" s="102" t="str">
        <f>DRIVER[[#This Row],[DATE]]&amp;DRIVER[[#This Row],[FIELD]]&amp;DRIVER[[#This Row],[TRIP NO]]</f>
        <v>45389OD04Q41281</v>
      </c>
      <c r="B180" s="98">
        <v>179</v>
      </c>
      <c r="C180" s="99">
        <v>45389</v>
      </c>
      <c r="D180" s="100">
        <v>1</v>
      </c>
      <c r="E180" s="102" t="s">
        <v>41</v>
      </c>
      <c r="F180" s="103" t="s">
        <v>95</v>
      </c>
      <c r="G180" s="104"/>
    </row>
    <row r="181" spans="1:7">
      <c r="A181" s="102" t="str">
        <f>DRIVER[[#This Row],[DATE]]&amp;DRIVER[[#This Row],[FIELD]]&amp;DRIVER[[#This Row],[TRIP NO]]</f>
        <v>45389OD04Q41441</v>
      </c>
      <c r="B181" s="98">
        <v>180</v>
      </c>
      <c r="C181" s="99">
        <v>45389</v>
      </c>
      <c r="D181" s="100">
        <v>1</v>
      </c>
      <c r="E181" s="102" t="s">
        <v>38</v>
      </c>
      <c r="F181" s="103" t="s">
        <v>77</v>
      </c>
      <c r="G181" s="104"/>
    </row>
    <row r="182" spans="1:7">
      <c r="A182" s="102" t="str">
        <f>DRIVER[[#This Row],[DATE]]&amp;DRIVER[[#This Row],[FIELD]]&amp;DRIVER[[#This Row],[TRIP NO]]</f>
        <v>45389OD04Q41701</v>
      </c>
      <c r="B182" s="98">
        <v>181</v>
      </c>
      <c r="C182" s="99">
        <v>45389</v>
      </c>
      <c r="D182" s="100">
        <v>1</v>
      </c>
      <c r="E182" s="102" t="s">
        <v>10</v>
      </c>
      <c r="F182" s="103" t="s">
        <v>76</v>
      </c>
      <c r="G182" s="104"/>
    </row>
    <row r="183" spans="1:7">
      <c r="A183" s="102" t="str">
        <f>DRIVER[[#This Row],[DATE]]&amp;DRIVER[[#This Row],[FIELD]]&amp;DRIVER[[#This Row],[TRIP NO]]</f>
        <v>45389OD04Q41731</v>
      </c>
      <c r="B183" s="98">
        <v>182</v>
      </c>
      <c r="C183" s="99">
        <v>45389</v>
      </c>
      <c r="D183" s="100">
        <v>1</v>
      </c>
      <c r="E183" s="102" t="s">
        <v>8</v>
      </c>
      <c r="F183" s="103" t="s">
        <v>93</v>
      </c>
      <c r="G183" s="104"/>
    </row>
    <row r="184" spans="1:7">
      <c r="A184" s="102" t="str">
        <f>DRIVER[[#This Row],[DATE]]&amp;DRIVER[[#This Row],[FIELD]]&amp;DRIVER[[#This Row],[TRIP NO]]</f>
        <v>45389OD34S26151</v>
      </c>
      <c r="B184" s="98">
        <v>183</v>
      </c>
      <c r="C184" s="99">
        <v>45389</v>
      </c>
      <c r="D184" s="100">
        <v>1</v>
      </c>
      <c r="E184" s="102" t="s">
        <v>40</v>
      </c>
      <c r="F184" s="103" t="s">
        <v>73</v>
      </c>
      <c r="G184" s="104"/>
    </row>
    <row r="185" spans="1:7">
      <c r="A185" s="102" t="str">
        <f>DRIVER[[#This Row],[DATE]]&amp;DRIVER[[#This Row],[FIELD]]&amp;DRIVER[[#This Row],[TRIP NO]]</f>
        <v>45389OD34S26661</v>
      </c>
      <c r="B185" s="98">
        <v>184</v>
      </c>
      <c r="C185" s="99">
        <v>45389</v>
      </c>
      <c r="D185" s="100">
        <v>1</v>
      </c>
      <c r="E185" s="102" t="s">
        <v>45</v>
      </c>
      <c r="F185" s="103" t="s">
        <v>89</v>
      </c>
      <c r="G185" s="104"/>
    </row>
    <row r="186" spans="1:7">
      <c r="A186" s="102" t="str">
        <f>DRIVER[[#This Row],[DATE]]&amp;DRIVER[[#This Row],[FIELD]]&amp;DRIVER[[#This Row],[TRIP NO]]</f>
        <v>45389OD34S26681</v>
      </c>
      <c r="B186" s="98">
        <v>185</v>
      </c>
      <c r="C186" s="99">
        <v>45389</v>
      </c>
      <c r="D186" s="100">
        <v>1</v>
      </c>
      <c r="E186" s="102" t="s">
        <v>42</v>
      </c>
      <c r="F186" s="103" t="s">
        <v>78</v>
      </c>
      <c r="G186" s="104"/>
    </row>
    <row r="187" spans="1:7">
      <c r="A187" s="102" t="str">
        <f>DRIVER[[#This Row],[DATE]]&amp;DRIVER[[#This Row],[FIELD]]&amp;DRIVER[[#This Row],[TRIP NO]]</f>
        <v>45389OD34S61371</v>
      </c>
      <c r="B187" s="98">
        <v>186</v>
      </c>
      <c r="C187" s="99">
        <v>45389</v>
      </c>
      <c r="D187" s="100">
        <v>1</v>
      </c>
      <c r="E187" s="102" t="s">
        <v>44</v>
      </c>
      <c r="F187" s="103" t="s">
        <v>96</v>
      </c>
      <c r="G187" s="104"/>
    </row>
    <row r="188" spans="1:7">
      <c r="A188" s="102" t="str">
        <f>DRIVER[[#This Row],[DATE]]&amp;DRIVER[[#This Row],[FIELD]]&amp;DRIVER[[#This Row],[TRIP NO]]</f>
        <v>45389OD34S61391</v>
      </c>
      <c r="B188" s="98">
        <v>187</v>
      </c>
      <c r="C188" s="99">
        <v>45389</v>
      </c>
      <c r="D188" s="100">
        <v>1</v>
      </c>
      <c r="E188" s="102" t="s">
        <v>52</v>
      </c>
      <c r="F188" s="103" t="s">
        <v>94</v>
      </c>
      <c r="G188" s="104"/>
    </row>
    <row r="189" spans="1:7">
      <c r="A189" s="102" t="str">
        <f>DRIVER[[#This Row],[DATE]]&amp;DRIVER[[#This Row],[FIELD]]&amp;DRIVER[[#This Row],[TRIP NO]]</f>
        <v>45389OD34S61521</v>
      </c>
      <c r="B189" s="98">
        <v>188</v>
      </c>
      <c r="C189" s="99">
        <v>45389</v>
      </c>
      <c r="D189" s="100">
        <v>1</v>
      </c>
      <c r="E189" s="102" t="s">
        <v>43</v>
      </c>
      <c r="F189" s="103" t="s">
        <v>79</v>
      </c>
      <c r="G189" s="104"/>
    </row>
    <row r="190" spans="1:7">
      <c r="A190" s="102" t="str">
        <f>DRIVER[[#This Row],[DATE]]&amp;DRIVER[[#This Row],[FIELD]]&amp;DRIVER[[#This Row],[TRIP NO]]</f>
        <v>45389OD04T11451</v>
      </c>
      <c r="B190" s="98">
        <v>189</v>
      </c>
      <c r="C190" s="99">
        <v>45389</v>
      </c>
      <c r="D190" s="100">
        <v>1</v>
      </c>
      <c r="E190" s="102" t="s">
        <v>13</v>
      </c>
      <c r="F190" s="103" t="s">
        <v>74</v>
      </c>
      <c r="G190" s="104"/>
    </row>
    <row r="191" spans="1:7">
      <c r="A191" s="102" t="str">
        <f>DRIVER[[#This Row],[DATE]]&amp;DRIVER[[#This Row],[FIELD]]&amp;DRIVER[[#This Row],[TRIP NO]]</f>
        <v>45389OD34R11451</v>
      </c>
      <c r="B191" s="98">
        <v>190</v>
      </c>
      <c r="C191" s="99">
        <v>45389</v>
      </c>
      <c r="D191" s="100">
        <v>1</v>
      </c>
      <c r="E191" s="102" t="s">
        <v>12</v>
      </c>
      <c r="F191" s="103" t="s">
        <v>81</v>
      </c>
      <c r="G191" s="104"/>
    </row>
    <row r="192" spans="1:7">
      <c r="A192" s="102" t="str">
        <f>DRIVER[[#This Row],[DATE]]&amp;DRIVER[[#This Row],[FIELD]]&amp;DRIVER[[#This Row],[TRIP NO]]</f>
        <v>45389OD34R13451</v>
      </c>
      <c r="B192" s="98">
        <v>191</v>
      </c>
      <c r="C192" s="99">
        <v>45389</v>
      </c>
      <c r="D192" s="100">
        <v>1</v>
      </c>
      <c r="E192" s="102" t="s">
        <v>11</v>
      </c>
      <c r="F192" s="103" t="s">
        <v>97</v>
      </c>
      <c r="G192" s="104"/>
    </row>
    <row r="193" spans="1:7">
      <c r="A193" s="102" t="str">
        <f>DRIVER[[#This Row],[DATE]]&amp;DRIVER[[#This Row],[FIELD]]&amp;DRIVER[[#This Row],[TRIP NO]]</f>
        <v>45389OD34S11451</v>
      </c>
      <c r="B193" s="98">
        <v>192</v>
      </c>
      <c r="C193" s="99">
        <v>45389</v>
      </c>
      <c r="D193" s="100">
        <v>1</v>
      </c>
      <c r="E193" s="102" t="s">
        <v>32</v>
      </c>
      <c r="F193" s="103" t="s">
        <v>83</v>
      </c>
      <c r="G193" s="104"/>
    </row>
    <row r="194" spans="1:7">
      <c r="A194" s="102" t="str">
        <f>DRIVER[[#This Row],[DATE]]&amp;DRIVER[[#This Row],[FIELD]]&amp;DRIVER[[#This Row],[TRIP NO]]</f>
        <v>45389OD34T11451</v>
      </c>
      <c r="B194" s="98">
        <v>193</v>
      </c>
      <c r="C194" s="99">
        <v>45389</v>
      </c>
      <c r="D194" s="100">
        <v>1</v>
      </c>
      <c r="E194" s="102" t="s">
        <v>34</v>
      </c>
      <c r="F194" s="103" t="s">
        <v>84</v>
      </c>
      <c r="G194" s="104"/>
    </row>
    <row r="195" spans="1:7">
      <c r="A195" s="102" t="str">
        <f>DRIVER[[#This Row],[DATE]]&amp;DRIVER[[#This Row],[FIELD]]&amp;DRIVER[[#This Row],[TRIP NO]]</f>
        <v>45389OD04V11451</v>
      </c>
      <c r="B195" s="98">
        <v>194</v>
      </c>
      <c r="C195" s="99">
        <v>45389</v>
      </c>
      <c r="D195" s="100">
        <v>1</v>
      </c>
      <c r="E195" s="102" t="s">
        <v>46</v>
      </c>
      <c r="F195" s="103" t="s">
        <v>85</v>
      </c>
      <c r="G195" s="104"/>
    </row>
    <row r="196" spans="1:7">
      <c r="A196" s="102" t="str">
        <f>DRIVER[[#This Row],[DATE]]&amp;DRIVER[[#This Row],[FIELD]]&amp;DRIVER[[#This Row],[TRIP NO]]</f>
        <v>45389OD04V13451</v>
      </c>
      <c r="B196" s="98">
        <v>195</v>
      </c>
      <c r="C196" s="99">
        <v>45389</v>
      </c>
      <c r="D196" s="100">
        <v>1</v>
      </c>
      <c r="E196" s="102" t="s">
        <v>48</v>
      </c>
      <c r="F196" s="103" t="s">
        <v>86</v>
      </c>
      <c r="G196" s="104"/>
    </row>
    <row r="197" spans="1:7">
      <c r="A197" s="102" t="str">
        <f>DRIVER[[#This Row],[DATE]]&amp;DRIVER[[#This Row],[FIELD]]&amp;DRIVER[[#This Row],[TRIP NO]]</f>
        <v>45389OD34U11451</v>
      </c>
      <c r="B197" s="98">
        <v>196</v>
      </c>
      <c r="C197" s="99">
        <v>45389</v>
      </c>
      <c r="D197" s="100">
        <v>1</v>
      </c>
      <c r="E197" s="102" t="s">
        <v>47</v>
      </c>
      <c r="F197" s="103" t="s">
        <v>87</v>
      </c>
      <c r="G197" s="104"/>
    </row>
    <row r="198" spans="1:7">
      <c r="A198" s="102" t="str">
        <f>DRIVER[[#This Row],[DATE]]&amp;DRIVER[[#This Row],[FIELD]]&amp;DRIVER[[#This Row],[TRIP NO]]</f>
        <v>45389OD34U13451</v>
      </c>
      <c r="B198" s="98">
        <v>197</v>
      </c>
      <c r="C198" s="99">
        <v>45389</v>
      </c>
      <c r="D198" s="100">
        <v>1</v>
      </c>
      <c r="E198" s="102" t="s">
        <v>49</v>
      </c>
      <c r="F198" s="103" t="s">
        <v>88</v>
      </c>
      <c r="G198" s="104"/>
    </row>
    <row r="199" spans="1:7">
      <c r="A199" s="110" t="str">
        <f>DRIVER[[#This Row],[DATE]]&amp;DRIVER[[#This Row],[FIELD]]&amp;DRIVER[[#This Row],[TRIP NO]]</f>
        <v>45389OD04T11452</v>
      </c>
      <c r="B199" s="106">
        <v>198</v>
      </c>
      <c r="C199" s="107">
        <v>45389</v>
      </c>
      <c r="D199" s="108">
        <v>2</v>
      </c>
      <c r="E199" s="110" t="s">
        <v>13</v>
      </c>
      <c r="F199" s="111" t="s">
        <v>74</v>
      </c>
      <c r="G199" s="104"/>
    </row>
    <row r="200" spans="1:7">
      <c r="A200" s="110" t="str">
        <f>DRIVER[[#This Row],[DATE]]&amp;DRIVER[[#This Row],[FIELD]]&amp;DRIVER[[#This Row],[TRIP NO]]</f>
        <v>45389OD34U13452</v>
      </c>
      <c r="B200" s="106">
        <v>199</v>
      </c>
      <c r="C200" s="107">
        <v>45389</v>
      </c>
      <c r="D200" s="108">
        <v>2</v>
      </c>
      <c r="E200" s="110" t="s">
        <v>49</v>
      </c>
      <c r="F200" s="111" t="s">
        <v>88</v>
      </c>
      <c r="G200" s="104"/>
    </row>
    <row r="201" spans="1:7">
      <c r="A201" s="110" t="str">
        <f>DRIVER[[#This Row],[DATE]]&amp;DRIVER[[#This Row],[FIELD]]&amp;DRIVER[[#This Row],[TRIP NO]]</f>
        <v>45389OD34U11452</v>
      </c>
      <c r="B201" s="106">
        <v>200</v>
      </c>
      <c r="C201" s="107">
        <v>45389</v>
      </c>
      <c r="D201" s="108">
        <v>2</v>
      </c>
      <c r="E201" s="110" t="s">
        <v>47</v>
      </c>
      <c r="F201" s="111" t="s">
        <v>87</v>
      </c>
      <c r="G201" s="104"/>
    </row>
    <row r="202" spans="1:7">
      <c r="A202" s="110" t="str">
        <f>DRIVER[[#This Row],[DATE]]&amp;DRIVER[[#This Row],[FIELD]]&amp;DRIVER[[#This Row],[TRIP NO]]</f>
        <v>45389OD04V13452</v>
      </c>
      <c r="B202" s="106">
        <v>201</v>
      </c>
      <c r="C202" s="107">
        <v>45389</v>
      </c>
      <c r="D202" s="108">
        <v>2</v>
      </c>
      <c r="E202" s="110" t="s">
        <v>48</v>
      </c>
      <c r="F202" s="111" t="s">
        <v>86</v>
      </c>
      <c r="G202" s="104"/>
    </row>
    <row r="203" spans="1:7">
      <c r="A203" s="110" t="str">
        <f>DRIVER[[#This Row],[DATE]]&amp;DRIVER[[#This Row],[FIELD]]&amp;DRIVER[[#This Row],[TRIP NO]]</f>
        <v>45389OD34T11452</v>
      </c>
      <c r="B203" s="106">
        <v>202</v>
      </c>
      <c r="C203" s="107">
        <v>45389</v>
      </c>
      <c r="D203" s="108">
        <v>2</v>
      </c>
      <c r="E203" s="110" t="s">
        <v>34</v>
      </c>
      <c r="F203" s="111" t="s">
        <v>84</v>
      </c>
      <c r="G203" s="104"/>
    </row>
    <row r="204" spans="1:7">
      <c r="A204" s="110" t="str">
        <f>DRIVER[[#This Row],[DATE]]&amp;DRIVER[[#This Row],[FIELD]]&amp;DRIVER[[#This Row],[TRIP NO]]</f>
        <v>45389OD34S11452</v>
      </c>
      <c r="B204" s="106">
        <v>203</v>
      </c>
      <c r="C204" s="107">
        <v>45389</v>
      </c>
      <c r="D204" s="108">
        <v>2</v>
      </c>
      <c r="E204" s="110" t="s">
        <v>32</v>
      </c>
      <c r="F204" s="111" t="s">
        <v>83</v>
      </c>
      <c r="G204" s="104"/>
    </row>
    <row r="205" spans="1:7">
      <c r="A205" s="110" t="str">
        <f>DRIVER[[#This Row],[DATE]]&amp;DRIVER[[#This Row],[FIELD]]&amp;DRIVER[[#This Row],[TRIP NO]]</f>
        <v>45389OD34R13452</v>
      </c>
      <c r="B205" s="106">
        <v>204</v>
      </c>
      <c r="C205" s="107">
        <v>45389</v>
      </c>
      <c r="D205" s="108">
        <v>2</v>
      </c>
      <c r="E205" s="110" t="s">
        <v>11</v>
      </c>
      <c r="F205" s="111" t="s">
        <v>97</v>
      </c>
      <c r="G205" s="104"/>
    </row>
    <row r="206" spans="1:7">
      <c r="A206" s="110" t="str">
        <f>DRIVER[[#This Row],[DATE]]&amp;DRIVER[[#This Row],[FIELD]]&amp;DRIVER[[#This Row],[TRIP NO]]</f>
        <v>45389OD34S26682</v>
      </c>
      <c r="B206" s="106">
        <v>205</v>
      </c>
      <c r="C206" s="107">
        <v>45389</v>
      </c>
      <c r="D206" s="108">
        <v>2</v>
      </c>
      <c r="E206" s="110" t="s">
        <v>42</v>
      </c>
      <c r="F206" s="111" t="s">
        <v>78</v>
      </c>
      <c r="G206" s="104"/>
    </row>
    <row r="207" spans="1:7">
      <c r="A207" s="110" t="str">
        <f>DRIVER[[#This Row],[DATE]]&amp;DRIVER[[#This Row],[FIELD]]&amp;DRIVER[[#This Row],[TRIP NO]]</f>
        <v>45389OD04Q41732</v>
      </c>
      <c r="B207" s="106">
        <v>206</v>
      </c>
      <c r="C207" s="107">
        <v>45389</v>
      </c>
      <c r="D207" s="108">
        <v>2</v>
      </c>
      <c r="E207" s="110" t="s">
        <v>8</v>
      </c>
      <c r="F207" s="111" t="s">
        <v>93</v>
      </c>
      <c r="G207" s="104"/>
    </row>
    <row r="208" spans="1:7">
      <c r="A208" s="110" t="str">
        <f>DRIVER[[#This Row],[DATE]]&amp;DRIVER[[#This Row],[FIELD]]&amp;DRIVER[[#This Row],[TRIP NO]]</f>
        <v>45389OD04Q67882</v>
      </c>
      <c r="B208" s="106">
        <v>207</v>
      </c>
      <c r="C208" s="107">
        <v>45389</v>
      </c>
      <c r="D208" s="108">
        <v>2</v>
      </c>
      <c r="E208" s="110" t="s">
        <v>20</v>
      </c>
      <c r="F208" s="111" t="s">
        <v>75</v>
      </c>
      <c r="G208" s="104"/>
    </row>
    <row r="209" spans="1:7">
      <c r="A209" s="110" t="str">
        <f>DRIVER[[#This Row],[DATE]]&amp;DRIVER[[#This Row],[FIELD]]&amp;DRIVER[[#This Row],[TRIP NO]]</f>
        <v>45389OD04Q41392</v>
      </c>
      <c r="B209" s="106">
        <v>208</v>
      </c>
      <c r="C209" s="107">
        <v>45389</v>
      </c>
      <c r="D209" s="108">
        <v>2</v>
      </c>
      <c r="E209" s="110" t="s">
        <v>21</v>
      </c>
      <c r="F209" s="111" t="s">
        <v>71</v>
      </c>
      <c r="G209" s="104"/>
    </row>
    <row r="210" spans="1:7">
      <c r="A210" s="110" t="str">
        <f>DRIVER[[#This Row],[DATE]]&amp;DRIVER[[#This Row],[FIELD]]&amp;DRIVER[[#This Row],[TRIP NO]]</f>
        <v>45389OD04Q41182</v>
      </c>
      <c r="B210" s="106">
        <v>209</v>
      </c>
      <c r="C210" s="107">
        <v>45389</v>
      </c>
      <c r="D210" s="108">
        <v>2</v>
      </c>
      <c r="E210" s="110" t="s">
        <v>26</v>
      </c>
      <c r="F210" s="111" t="s">
        <v>91</v>
      </c>
      <c r="G210" s="104"/>
    </row>
    <row r="211" spans="1:7">
      <c r="A211" s="110" t="str">
        <f>DRIVER[[#This Row],[DATE]]&amp;DRIVER[[#This Row],[FIELD]]&amp;DRIVER[[#This Row],[TRIP NO]]</f>
        <v>45389OD04Q41262</v>
      </c>
      <c r="B211" s="106">
        <v>210</v>
      </c>
      <c r="C211" s="107">
        <v>45389</v>
      </c>
      <c r="D211" s="108">
        <v>2</v>
      </c>
      <c r="E211" s="110" t="s">
        <v>23</v>
      </c>
      <c r="F211" s="111" t="s">
        <v>70</v>
      </c>
      <c r="G211" s="104"/>
    </row>
    <row r="212" spans="1:7">
      <c r="A212" s="110" t="str">
        <f>DRIVER[[#This Row],[DATE]]&amp;DRIVER[[#This Row],[FIELD]]&amp;DRIVER[[#This Row],[TRIP NO]]</f>
        <v>45389OD04V11452</v>
      </c>
      <c r="B212" s="106">
        <v>211</v>
      </c>
      <c r="C212" s="107">
        <v>45389</v>
      </c>
      <c r="D212" s="108">
        <v>2</v>
      </c>
      <c r="E212" s="110" t="s">
        <v>46</v>
      </c>
      <c r="F212" s="111" t="s">
        <v>85</v>
      </c>
      <c r="G212" s="104"/>
    </row>
    <row r="213" spans="1:7">
      <c r="A213" s="110" t="str">
        <f>DRIVER[[#This Row],[DATE]]&amp;DRIVER[[#This Row],[FIELD]]&amp;DRIVER[[#This Row],[TRIP NO]]</f>
        <v>45389OD34S61522</v>
      </c>
      <c r="B213" s="106">
        <v>212</v>
      </c>
      <c r="C213" s="107">
        <v>45389</v>
      </c>
      <c r="D213" s="108">
        <v>2</v>
      </c>
      <c r="E213" s="110" t="s">
        <v>43</v>
      </c>
      <c r="F213" s="111" t="s">
        <v>79</v>
      </c>
      <c r="G213" s="104"/>
    </row>
    <row r="214" spans="1:7">
      <c r="A214" s="110" t="str">
        <f>DRIVER[[#This Row],[DATE]]&amp;DRIVER[[#This Row],[FIELD]]&amp;DRIVER[[#This Row],[TRIP NO]]</f>
        <v>45389OD04Q41552</v>
      </c>
      <c r="B214" s="106">
        <v>213</v>
      </c>
      <c r="C214" s="107">
        <v>45389</v>
      </c>
      <c r="D214" s="108">
        <v>2</v>
      </c>
      <c r="E214" s="110" t="s">
        <v>22</v>
      </c>
      <c r="F214" s="111" t="s">
        <v>72</v>
      </c>
      <c r="G214" s="104"/>
    </row>
    <row r="215" spans="1:7">
      <c r="A215" s="110" t="str">
        <f>DRIVER[[#This Row],[DATE]]&amp;DRIVER[[#This Row],[FIELD]]&amp;DRIVER[[#This Row],[TRIP NO]]</f>
        <v>45389OD04Q41702</v>
      </c>
      <c r="B215" s="106">
        <v>214</v>
      </c>
      <c r="C215" s="107">
        <v>45389</v>
      </c>
      <c r="D215" s="108">
        <v>2</v>
      </c>
      <c r="E215" s="110" t="s">
        <v>10</v>
      </c>
      <c r="F215" s="111" t="s">
        <v>76</v>
      </c>
      <c r="G215" s="104"/>
    </row>
    <row r="216" spans="1:7">
      <c r="A216" s="110" t="str">
        <f>DRIVER[[#This Row],[DATE]]&amp;DRIVER[[#This Row],[FIELD]]&amp;DRIVER[[#This Row],[TRIP NO]]</f>
        <v>45389OD04Q41232</v>
      </c>
      <c r="B216" s="106">
        <v>215</v>
      </c>
      <c r="C216" s="107">
        <v>45389</v>
      </c>
      <c r="D216" s="108">
        <v>2</v>
      </c>
      <c r="E216" s="110" t="s">
        <v>39</v>
      </c>
      <c r="F216" s="111" t="s">
        <v>69</v>
      </c>
      <c r="G216" s="104"/>
    </row>
    <row r="217" spans="1:7">
      <c r="A217" s="110" t="str">
        <f>DRIVER[[#This Row],[DATE]]&amp;DRIVER[[#This Row],[FIELD]]&amp;DRIVER[[#This Row],[TRIP NO]]</f>
        <v>45389OD34S61392</v>
      </c>
      <c r="B217" s="106">
        <v>216</v>
      </c>
      <c r="C217" s="107">
        <v>45389</v>
      </c>
      <c r="D217" s="108">
        <v>2</v>
      </c>
      <c r="E217" s="110" t="s">
        <v>52</v>
      </c>
      <c r="F217" s="111" t="s">
        <v>94</v>
      </c>
      <c r="G217" s="104"/>
    </row>
    <row r="218" spans="1:7">
      <c r="A218" s="110" t="str">
        <f>DRIVER[[#This Row],[DATE]]&amp;DRIVER[[#This Row],[FIELD]]&amp;DRIVER[[#This Row],[TRIP NO]]</f>
        <v>45389OD34S61372</v>
      </c>
      <c r="B218" s="106">
        <v>217</v>
      </c>
      <c r="C218" s="107">
        <v>45389</v>
      </c>
      <c r="D218" s="108">
        <v>2</v>
      </c>
      <c r="E218" s="110" t="s">
        <v>44</v>
      </c>
      <c r="F218" s="111" t="s">
        <v>96</v>
      </c>
      <c r="G218" s="104"/>
    </row>
    <row r="219" spans="1:7">
      <c r="A219" s="110" t="str">
        <f>DRIVER[[#This Row],[DATE]]&amp;DRIVER[[#This Row],[FIELD]]&amp;DRIVER[[#This Row],[TRIP NO]]</f>
        <v>45389OD04Q41282</v>
      </c>
      <c r="B219" s="106">
        <v>218</v>
      </c>
      <c r="C219" s="107">
        <v>45389</v>
      </c>
      <c r="D219" s="108">
        <v>2</v>
      </c>
      <c r="E219" s="110" t="s">
        <v>41</v>
      </c>
      <c r="F219" s="111" t="s">
        <v>95</v>
      </c>
      <c r="G219" s="104"/>
    </row>
    <row r="220" spans="1:7">
      <c r="A220" s="110" t="str">
        <f>DRIVER[[#This Row],[DATE]]&amp;DRIVER[[#This Row],[FIELD]]&amp;DRIVER[[#This Row],[TRIP NO]]</f>
        <v>45389OD04Q41782</v>
      </c>
      <c r="B220" s="106">
        <v>219</v>
      </c>
      <c r="C220" s="107">
        <v>45389</v>
      </c>
      <c r="D220" s="108">
        <v>2</v>
      </c>
      <c r="E220" s="110" t="s">
        <v>25</v>
      </c>
      <c r="F220" s="111" t="s">
        <v>90</v>
      </c>
      <c r="G220" s="104"/>
    </row>
    <row r="221" spans="1:7">
      <c r="A221" s="110" t="str">
        <f>DRIVER[[#This Row],[DATE]]&amp;DRIVER[[#This Row],[FIELD]]&amp;DRIVER[[#This Row],[TRIP NO]]</f>
        <v>45389OD04Q67612</v>
      </c>
      <c r="B221" s="106">
        <v>220</v>
      </c>
      <c r="C221" s="107">
        <v>45389</v>
      </c>
      <c r="D221" s="108">
        <v>2</v>
      </c>
      <c r="E221" s="110" t="s">
        <v>24</v>
      </c>
      <c r="F221" s="111" t="s">
        <v>98</v>
      </c>
      <c r="G221" s="104"/>
    </row>
    <row r="222" spans="1:7">
      <c r="A222" s="110" t="str">
        <f>DRIVER[[#This Row],[DATE]]&amp;DRIVER[[#This Row],[FIELD]]&amp;DRIVER[[#This Row],[TRIP NO]]</f>
        <v>45389OD04Q41442</v>
      </c>
      <c r="B222" s="106">
        <v>221</v>
      </c>
      <c r="C222" s="107">
        <v>45389</v>
      </c>
      <c r="D222" s="108">
        <v>2</v>
      </c>
      <c r="E222" s="110" t="s">
        <v>38</v>
      </c>
      <c r="F222" s="111" t="s">
        <v>77</v>
      </c>
      <c r="G222" s="104"/>
    </row>
    <row r="223" spans="1:7">
      <c r="A223" s="110" t="str">
        <f>DRIVER[[#This Row],[DATE]]&amp;DRIVER[[#This Row],[FIELD]]&amp;DRIVER[[#This Row],[TRIP NO]]</f>
        <v>45389OD34S26152</v>
      </c>
      <c r="B223" s="106">
        <v>222</v>
      </c>
      <c r="C223" s="107">
        <v>45389</v>
      </c>
      <c r="D223" s="108">
        <v>2</v>
      </c>
      <c r="E223" s="110" t="s">
        <v>40</v>
      </c>
      <c r="F223" s="111" t="s">
        <v>73</v>
      </c>
      <c r="G223" s="104"/>
    </row>
    <row r="224" spans="1:7">
      <c r="A224" s="110" t="str">
        <f>DRIVER[[#This Row],[DATE]]&amp;DRIVER[[#This Row],[FIELD]]&amp;DRIVER[[#This Row],[TRIP NO]]</f>
        <v>45389OD34R11452</v>
      </c>
      <c r="B224" s="106">
        <v>223</v>
      </c>
      <c r="C224" s="107">
        <v>45389</v>
      </c>
      <c r="D224" s="108">
        <v>2</v>
      </c>
      <c r="E224" s="110" t="s">
        <v>12</v>
      </c>
      <c r="F224" s="111" t="s">
        <v>81</v>
      </c>
      <c r="G224" s="104"/>
    </row>
    <row r="225" spans="1:7">
      <c r="A225" s="115" t="str">
        <f>DRIVER[[#This Row],[DATE]]&amp;DRIVER[[#This Row],[FIELD]]&amp;DRIVER[[#This Row],[TRIP NO]]</f>
        <v>45389OD04T11453</v>
      </c>
      <c r="B225" s="112">
        <v>224</v>
      </c>
      <c r="C225" s="113">
        <v>45389</v>
      </c>
      <c r="D225" s="114">
        <v>3</v>
      </c>
      <c r="E225" s="115" t="s">
        <v>13</v>
      </c>
      <c r="F225" s="116" t="s">
        <v>74</v>
      </c>
      <c r="G225" s="104"/>
    </row>
    <row r="226" spans="1:7">
      <c r="A226" s="115" t="str">
        <f>DRIVER[[#This Row],[DATE]]&amp;DRIVER[[#This Row],[FIELD]]&amp;DRIVER[[#This Row],[TRIP NO]]</f>
        <v>45389OD04Q41263</v>
      </c>
      <c r="B226" s="112">
        <v>225</v>
      </c>
      <c r="C226" s="113">
        <v>45389</v>
      </c>
      <c r="D226" s="114">
        <v>3</v>
      </c>
      <c r="E226" s="115" t="s">
        <v>23</v>
      </c>
      <c r="F226" s="116" t="s">
        <v>70</v>
      </c>
      <c r="G226" s="104"/>
    </row>
    <row r="227" spans="1:7">
      <c r="A227" s="102" t="str">
        <f>DRIVER[[#This Row],[DATE]]&amp;DRIVER[[#This Row],[FIELD]]&amp;DRIVER[[#This Row],[TRIP NO]]</f>
        <v>45390OD04Q41181</v>
      </c>
      <c r="B227" s="98">
        <v>226</v>
      </c>
      <c r="C227" s="99">
        <v>45390</v>
      </c>
      <c r="D227" s="100">
        <v>1</v>
      </c>
      <c r="E227" s="102" t="s">
        <v>26</v>
      </c>
      <c r="F227" s="103" t="s">
        <v>68</v>
      </c>
      <c r="G227" s="104"/>
    </row>
    <row r="228" spans="1:7">
      <c r="A228" s="102" t="str">
        <f>DRIVER[[#This Row],[DATE]]&amp;DRIVER[[#This Row],[FIELD]]&amp;DRIVER[[#This Row],[TRIP NO]]</f>
        <v>45390OD04Q41231</v>
      </c>
      <c r="B228" s="98">
        <v>227</v>
      </c>
      <c r="C228" s="99">
        <v>45390</v>
      </c>
      <c r="D228" s="100">
        <v>1</v>
      </c>
      <c r="E228" s="102" t="s">
        <v>39</v>
      </c>
      <c r="F228" s="103" t="s">
        <v>89</v>
      </c>
      <c r="G228" s="104"/>
    </row>
    <row r="229" spans="1:7">
      <c r="A229" s="102" t="str">
        <f>DRIVER[[#This Row],[DATE]]&amp;DRIVER[[#This Row],[FIELD]]&amp;DRIVER[[#This Row],[TRIP NO]]</f>
        <v>45390OD04Q41391</v>
      </c>
      <c r="B229" s="98">
        <v>228</v>
      </c>
      <c r="C229" s="99">
        <v>45390</v>
      </c>
      <c r="D229" s="100">
        <v>1</v>
      </c>
      <c r="E229" s="102" t="s">
        <v>21</v>
      </c>
      <c r="F229" s="103" t="s">
        <v>71</v>
      </c>
      <c r="G229" s="104"/>
    </row>
    <row r="230" spans="1:7">
      <c r="A230" s="102" t="str">
        <f>DRIVER[[#This Row],[DATE]]&amp;DRIVER[[#This Row],[FIELD]]&amp;DRIVER[[#This Row],[TRIP NO]]</f>
        <v>45390OD04Q41551</v>
      </c>
      <c r="B230" s="98">
        <v>229</v>
      </c>
      <c r="C230" s="99">
        <v>45390</v>
      </c>
      <c r="D230" s="100">
        <v>1</v>
      </c>
      <c r="E230" s="102" t="s">
        <v>22</v>
      </c>
      <c r="F230" s="103" t="s">
        <v>72</v>
      </c>
      <c r="G230" s="104"/>
    </row>
    <row r="231" spans="1:7">
      <c r="A231" s="102" t="str">
        <f>DRIVER[[#This Row],[DATE]]&amp;DRIVER[[#This Row],[FIELD]]&amp;DRIVER[[#This Row],[TRIP NO]]</f>
        <v>45390OD04Q41781</v>
      </c>
      <c r="B231" s="98">
        <v>230</v>
      </c>
      <c r="C231" s="99">
        <v>45390</v>
      </c>
      <c r="D231" s="100">
        <v>1</v>
      </c>
      <c r="E231" s="102" t="s">
        <v>25</v>
      </c>
      <c r="F231" s="103" t="s">
        <v>73</v>
      </c>
      <c r="G231" s="104"/>
    </row>
    <row r="232" spans="1:7">
      <c r="A232" s="102" t="str">
        <f>DRIVER[[#This Row],[DATE]]&amp;DRIVER[[#This Row],[FIELD]]&amp;DRIVER[[#This Row],[TRIP NO]]</f>
        <v>45390OD04Q67611</v>
      </c>
      <c r="B232" s="98">
        <v>231</v>
      </c>
      <c r="C232" s="99">
        <v>45390</v>
      </c>
      <c r="D232" s="100">
        <v>1</v>
      </c>
      <c r="E232" s="102" t="s">
        <v>24</v>
      </c>
      <c r="F232" s="103" t="s">
        <v>98</v>
      </c>
      <c r="G232" s="104"/>
    </row>
    <row r="233" spans="1:7">
      <c r="A233" s="102" t="str">
        <f>DRIVER[[#This Row],[DATE]]&amp;DRIVER[[#This Row],[FIELD]]&amp;DRIVER[[#This Row],[TRIP NO]]</f>
        <v>45390OD04Q67881</v>
      </c>
      <c r="B233" s="98">
        <v>232</v>
      </c>
      <c r="C233" s="99">
        <v>45390</v>
      </c>
      <c r="D233" s="100">
        <v>1</v>
      </c>
      <c r="E233" s="102" t="s">
        <v>20</v>
      </c>
      <c r="F233" s="103" t="s">
        <v>75</v>
      </c>
      <c r="G233" s="104"/>
    </row>
    <row r="234" spans="1:7">
      <c r="A234" s="102" t="str">
        <f>DRIVER[[#This Row],[DATE]]&amp;DRIVER[[#This Row],[FIELD]]&amp;DRIVER[[#This Row],[TRIP NO]]</f>
        <v>45390OD04Q41281</v>
      </c>
      <c r="B234" s="98">
        <v>233</v>
      </c>
      <c r="C234" s="99">
        <v>45390</v>
      </c>
      <c r="D234" s="100">
        <v>1</v>
      </c>
      <c r="E234" s="102" t="s">
        <v>41</v>
      </c>
      <c r="F234" s="103" t="s">
        <v>95</v>
      </c>
      <c r="G234" s="104"/>
    </row>
    <row r="235" spans="1:7">
      <c r="A235" s="102" t="str">
        <f>DRIVER[[#This Row],[DATE]]&amp;DRIVER[[#This Row],[FIELD]]&amp;DRIVER[[#This Row],[TRIP NO]]</f>
        <v>45390OD04Q41441</v>
      </c>
      <c r="B235" s="98">
        <v>234</v>
      </c>
      <c r="C235" s="99">
        <v>45390</v>
      </c>
      <c r="D235" s="100">
        <v>1</v>
      </c>
      <c r="E235" s="102" t="s">
        <v>38</v>
      </c>
      <c r="F235" s="103" t="s">
        <v>77</v>
      </c>
      <c r="G235" s="104"/>
    </row>
    <row r="236" spans="1:7">
      <c r="A236" s="102" t="str">
        <f>DRIVER[[#This Row],[DATE]]&amp;DRIVER[[#This Row],[FIELD]]&amp;DRIVER[[#This Row],[TRIP NO]]</f>
        <v>45390OD04Q41701</v>
      </c>
      <c r="B236" s="98">
        <v>235</v>
      </c>
      <c r="C236" s="99">
        <v>45390</v>
      </c>
      <c r="D236" s="100">
        <v>1</v>
      </c>
      <c r="E236" s="102" t="s">
        <v>10</v>
      </c>
      <c r="F236" s="103" t="s">
        <v>99</v>
      </c>
      <c r="G236" s="104"/>
    </row>
    <row r="237" spans="1:7">
      <c r="A237" s="102" t="str">
        <f>DRIVER[[#This Row],[DATE]]&amp;DRIVER[[#This Row],[FIELD]]&amp;DRIVER[[#This Row],[TRIP NO]]</f>
        <v>45390OD04Q41731</v>
      </c>
      <c r="B237" s="98">
        <v>236</v>
      </c>
      <c r="C237" s="99">
        <v>45390</v>
      </c>
      <c r="D237" s="100">
        <v>1</v>
      </c>
      <c r="E237" s="102" t="s">
        <v>8</v>
      </c>
      <c r="F237" s="103" t="s">
        <v>93</v>
      </c>
      <c r="G237" s="104"/>
    </row>
    <row r="238" spans="1:7">
      <c r="A238" s="102" t="str">
        <f>DRIVER[[#This Row],[DATE]]&amp;DRIVER[[#This Row],[FIELD]]&amp;DRIVER[[#This Row],[TRIP NO]]</f>
        <v>45390OD34S26151</v>
      </c>
      <c r="B238" s="98">
        <v>237</v>
      </c>
      <c r="C238" s="99">
        <v>45390</v>
      </c>
      <c r="D238" s="100">
        <v>1</v>
      </c>
      <c r="E238" s="102" t="s">
        <v>40</v>
      </c>
      <c r="F238" s="103" t="s">
        <v>92</v>
      </c>
      <c r="G238" s="104"/>
    </row>
    <row r="239" spans="1:7">
      <c r="A239" s="102" t="str">
        <f>DRIVER[[#This Row],[DATE]]&amp;DRIVER[[#This Row],[FIELD]]&amp;DRIVER[[#This Row],[TRIP NO]]</f>
        <v>45390OD34S26271</v>
      </c>
      <c r="B239" s="98">
        <v>238</v>
      </c>
      <c r="C239" s="99">
        <v>45390</v>
      </c>
      <c r="D239" s="100">
        <v>1</v>
      </c>
      <c r="E239" s="102" t="s">
        <v>54</v>
      </c>
      <c r="F239" s="103" t="s">
        <v>82</v>
      </c>
      <c r="G239" s="104"/>
    </row>
    <row r="240" spans="1:7">
      <c r="A240" s="102" t="str">
        <f>DRIVER[[#This Row],[DATE]]&amp;DRIVER[[#This Row],[FIELD]]&amp;DRIVER[[#This Row],[TRIP NO]]</f>
        <v>45390OD34S26661</v>
      </c>
      <c r="B240" s="98">
        <v>239</v>
      </c>
      <c r="C240" s="99">
        <v>45390</v>
      </c>
      <c r="D240" s="100">
        <v>1</v>
      </c>
      <c r="E240" s="102" t="s">
        <v>45</v>
      </c>
      <c r="F240" s="103" t="s">
        <v>79</v>
      </c>
      <c r="G240" s="104"/>
    </row>
    <row r="241" spans="1:7">
      <c r="A241" s="102" t="str">
        <f>DRIVER[[#This Row],[DATE]]&amp;DRIVER[[#This Row],[FIELD]]&amp;DRIVER[[#This Row],[TRIP NO]]</f>
        <v>45390OD34S26681</v>
      </c>
      <c r="B241" s="98">
        <v>240</v>
      </c>
      <c r="C241" s="99">
        <v>45390</v>
      </c>
      <c r="D241" s="100">
        <v>1</v>
      </c>
      <c r="E241" s="102" t="s">
        <v>42</v>
      </c>
      <c r="F241" s="103" t="s">
        <v>78</v>
      </c>
      <c r="G241" s="104"/>
    </row>
    <row r="242" spans="1:7">
      <c r="A242" s="102" t="str">
        <f>DRIVER[[#This Row],[DATE]]&amp;DRIVER[[#This Row],[FIELD]]&amp;DRIVER[[#This Row],[TRIP NO]]</f>
        <v>45390OD34S61371</v>
      </c>
      <c r="B242" s="98">
        <v>241</v>
      </c>
      <c r="C242" s="99">
        <v>45390</v>
      </c>
      <c r="D242" s="100">
        <v>1</v>
      </c>
      <c r="E242" s="102" t="s">
        <v>44</v>
      </c>
      <c r="F242" s="103" t="s">
        <v>96</v>
      </c>
      <c r="G242" s="104"/>
    </row>
    <row r="243" spans="1:7">
      <c r="A243" s="102" t="str">
        <f>DRIVER[[#This Row],[DATE]]&amp;DRIVER[[#This Row],[FIELD]]&amp;DRIVER[[#This Row],[TRIP NO]]</f>
        <v>45390OD34S61391</v>
      </c>
      <c r="B243" s="98">
        <v>242</v>
      </c>
      <c r="C243" s="99">
        <v>45390</v>
      </c>
      <c r="D243" s="100">
        <v>1</v>
      </c>
      <c r="E243" s="102" t="s">
        <v>52</v>
      </c>
      <c r="F243" s="103" t="s">
        <v>94</v>
      </c>
      <c r="G243" s="104"/>
    </row>
    <row r="244" spans="1:7">
      <c r="A244" s="102" t="str">
        <f>DRIVER[[#This Row],[DATE]]&amp;DRIVER[[#This Row],[FIELD]]&amp;DRIVER[[#This Row],[TRIP NO]]</f>
        <v>45390OD34S61521</v>
      </c>
      <c r="B244" s="98">
        <v>243</v>
      </c>
      <c r="C244" s="99">
        <v>45390</v>
      </c>
      <c r="D244" s="100">
        <v>1</v>
      </c>
      <c r="E244" s="102" t="s">
        <v>43</v>
      </c>
      <c r="F244" s="103" t="s">
        <v>80</v>
      </c>
      <c r="G244" s="104"/>
    </row>
    <row r="245" spans="1:7">
      <c r="A245" s="102" t="str">
        <f>DRIVER[[#This Row],[DATE]]&amp;DRIVER[[#This Row],[FIELD]]&amp;DRIVER[[#This Row],[TRIP NO]]</f>
        <v>45390OD04T11451</v>
      </c>
      <c r="B245" s="98">
        <v>244</v>
      </c>
      <c r="C245" s="99">
        <v>45390</v>
      </c>
      <c r="D245" s="100">
        <v>1</v>
      </c>
      <c r="E245" s="102" t="s">
        <v>13</v>
      </c>
      <c r="F245" s="103" t="s">
        <v>74</v>
      </c>
      <c r="G245" s="104"/>
    </row>
    <row r="246" spans="1:7">
      <c r="A246" s="102" t="str">
        <f>DRIVER[[#This Row],[DATE]]&amp;DRIVER[[#This Row],[FIELD]]&amp;DRIVER[[#This Row],[TRIP NO]]</f>
        <v>45390OD34R11451</v>
      </c>
      <c r="B246" s="98">
        <v>245</v>
      </c>
      <c r="C246" s="99">
        <v>45390</v>
      </c>
      <c r="D246" s="100">
        <v>1</v>
      </c>
      <c r="E246" s="102" t="s">
        <v>12</v>
      </c>
      <c r="F246" s="103" t="s">
        <v>81</v>
      </c>
      <c r="G246" s="104"/>
    </row>
    <row r="247" spans="1:7">
      <c r="A247" s="102" t="str">
        <f>DRIVER[[#This Row],[DATE]]&amp;DRIVER[[#This Row],[FIELD]]&amp;DRIVER[[#This Row],[TRIP NO]]</f>
        <v>45390OD34R13451</v>
      </c>
      <c r="B247" s="98">
        <v>246</v>
      </c>
      <c r="C247" s="99">
        <v>45390</v>
      </c>
      <c r="D247" s="100">
        <v>1</v>
      </c>
      <c r="E247" s="102" t="s">
        <v>11</v>
      </c>
      <c r="F247" s="103" t="s">
        <v>97</v>
      </c>
      <c r="G247" s="104"/>
    </row>
    <row r="248" spans="1:7">
      <c r="A248" s="102" t="str">
        <f>DRIVER[[#This Row],[DATE]]&amp;DRIVER[[#This Row],[FIELD]]&amp;DRIVER[[#This Row],[TRIP NO]]</f>
        <v>45390OD34S11451</v>
      </c>
      <c r="B248" s="98">
        <v>247</v>
      </c>
      <c r="C248" s="99">
        <v>45390</v>
      </c>
      <c r="D248" s="100">
        <v>1</v>
      </c>
      <c r="E248" s="102" t="s">
        <v>32</v>
      </c>
      <c r="F248" s="103" t="s">
        <v>83</v>
      </c>
      <c r="G248" s="104"/>
    </row>
    <row r="249" spans="1:7">
      <c r="A249" s="102" t="str">
        <f>DRIVER[[#This Row],[DATE]]&amp;DRIVER[[#This Row],[FIELD]]&amp;DRIVER[[#This Row],[TRIP NO]]</f>
        <v>45390OD34T11451</v>
      </c>
      <c r="B249" s="98">
        <v>248</v>
      </c>
      <c r="C249" s="99">
        <v>45390</v>
      </c>
      <c r="D249" s="100">
        <v>1</v>
      </c>
      <c r="E249" s="102" t="s">
        <v>34</v>
      </c>
      <c r="F249" s="103" t="s">
        <v>84</v>
      </c>
      <c r="G249" s="104"/>
    </row>
    <row r="250" spans="1:7">
      <c r="A250" s="102" t="str">
        <f>DRIVER[[#This Row],[DATE]]&amp;DRIVER[[#This Row],[FIELD]]&amp;DRIVER[[#This Row],[TRIP NO]]</f>
        <v>45390OD04V11451</v>
      </c>
      <c r="B250" s="98">
        <v>249</v>
      </c>
      <c r="C250" s="99">
        <v>45390</v>
      </c>
      <c r="D250" s="100">
        <v>1</v>
      </c>
      <c r="E250" s="102" t="s">
        <v>46</v>
      </c>
      <c r="F250" s="103" t="s">
        <v>85</v>
      </c>
      <c r="G250" s="104"/>
    </row>
    <row r="251" spans="1:7">
      <c r="A251" s="102" t="str">
        <f>DRIVER[[#This Row],[DATE]]&amp;DRIVER[[#This Row],[FIELD]]&amp;DRIVER[[#This Row],[TRIP NO]]</f>
        <v>45390OD04V13451</v>
      </c>
      <c r="B251" s="98">
        <v>250</v>
      </c>
      <c r="C251" s="99">
        <v>45390</v>
      </c>
      <c r="D251" s="100">
        <v>1</v>
      </c>
      <c r="E251" s="102" t="s">
        <v>48</v>
      </c>
      <c r="F251" s="103" t="s">
        <v>86</v>
      </c>
      <c r="G251" s="104"/>
    </row>
    <row r="252" spans="1:7">
      <c r="A252" s="102" t="str">
        <f>DRIVER[[#This Row],[DATE]]&amp;DRIVER[[#This Row],[FIELD]]&amp;DRIVER[[#This Row],[TRIP NO]]</f>
        <v>45390OD34U11451</v>
      </c>
      <c r="B252" s="98">
        <v>251</v>
      </c>
      <c r="C252" s="99">
        <v>45390</v>
      </c>
      <c r="D252" s="100">
        <v>1</v>
      </c>
      <c r="E252" s="102" t="s">
        <v>47</v>
      </c>
      <c r="F252" s="103" t="s">
        <v>87</v>
      </c>
      <c r="G252" s="104"/>
    </row>
    <row r="253" spans="1:7">
      <c r="A253" s="102" t="str">
        <f>DRIVER[[#This Row],[DATE]]&amp;DRIVER[[#This Row],[FIELD]]&amp;DRIVER[[#This Row],[TRIP NO]]</f>
        <v>45390OD34U13451</v>
      </c>
      <c r="B253" s="98">
        <v>252</v>
      </c>
      <c r="C253" s="99">
        <v>45390</v>
      </c>
      <c r="D253" s="100">
        <v>1</v>
      </c>
      <c r="E253" s="102" t="s">
        <v>49</v>
      </c>
      <c r="F253" s="103" t="s">
        <v>88</v>
      </c>
      <c r="G253" s="104"/>
    </row>
    <row r="254" spans="1:7">
      <c r="A254" s="110" t="str">
        <f>DRIVER[[#This Row],[DATE]]&amp;DRIVER[[#This Row],[FIELD]]&amp;DRIVER[[#This Row],[TRIP NO]]</f>
        <v>45390OD34U11452</v>
      </c>
      <c r="B254" s="106">
        <v>253</v>
      </c>
      <c r="C254" s="107">
        <v>45390</v>
      </c>
      <c r="D254" s="108">
        <v>2</v>
      </c>
      <c r="E254" s="110" t="s">
        <v>47</v>
      </c>
      <c r="F254" s="111" t="s">
        <v>87</v>
      </c>
      <c r="G254" s="104"/>
    </row>
    <row r="255" spans="1:7">
      <c r="A255" s="110" t="str">
        <f>DRIVER[[#This Row],[DATE]]&amp;DRIVER[[#This Row],[FIELD]]&amp;DRIVER[[#This Row],[TRIP NO]]</f>
        <v>45390OD34U13452</v>
      </c>
      <c r="B255" s="106">
        <v>254</v>
      </c>
      <c r="C255" s="107">
        <v>45390</v>
      </c>
      <c r="D255" s="108">
        <v>2</v>
      </c>
      <c r="E255" s="110" t="s">
        <v>49</v>
      </c>
      <c r="F255" s="111" t="s">
        <v>88</v>
      </c>
      <c r="G255" s="104"/>
    </row>
    <row r="256" spans="1:7">
      <c r="A256" s="110" t="str">
        <f>DRIVER[[#This Row],[DATE]]&amp;DRIVER[[#This Row],[FIELD]]&amp;DRIVER[[#This Row],[TRIP NO]]</f>
        <v>45390OD04V13452</v>
      </c>
      <c r="B256" s="106">
        <v>255</v>
      </c>
      <c r="C256" s="107">
        <v>45390</v>
      </c>
      <c r="D256" s="108">
        <v>2</v>
      </c>
      <c r="E256" s="110" t="s">
        <v>48</v>
      </c>
      <c r="F256" s="111" t="s">
        <v>86</v>
      </c>
      <c r="G256" s="104"/>
    </row>
    <row r="257" spans="1:7">
      <c r="A257" s="110" t="str">
        <f>DRIVER[[#This Row],[DATE]]&amp;DRIVER[[#This Row],[FIELD]]&amp;DRIVER[[#This Row],[TRIP NO]]</f>
        <v>45390OD34S26682</v>
      </c>
      <c r="B257" s="106">
        <v>256</v>
      </c>
      <c r="C257" s="107">
        <v>45390</v>
      </c>
      <c r="D257" s="108">
        <v>2</v>
      </c>
      <c r="E257" s="110" t="s">
        <v>42</v>
      </c>
      <c r="F257" s="111" t="s">
        <v>78</v>
      </c>
      <c r="G257" s="104"/>
    </row>
    <row r="258" spans="1:7">
      <c r="A258" s="110" t="str">
        <f>DRIVER[[#This Row],[DATE]]&amp;DRIVER[[#This Row],[FIELD]]&amp;DRIVER[[#This Row],[TRIP NO]]</f>
        <v>45390OD34S11452</v>
      </c>
      <c r="B258" s="106">
        <v>257</v>
      </c>
      <c r="C258" s="107">
        <v>45390</v>
      </c>
      <c r="D258" s="108">
        <v>2</v>
      </c>
      <c r="E258" s="110" t="s">
        <v>32</v>
      </c>
      <c r="F258" s="111" t="s">
        <v>83</v>
      </c>
      <c r="G258" s="104"/>
    </row>
    <row r="259" spans="1:7">
      <c r="A259" s="110" t="str">
        <f>DRIVER[[#This Row],[DATE]]&amp;DRIVER[[#This Row],[FIELD]]&amp;DRIVER[[#This Row],[TRIP NO]]</f>
        <v>45390OD04V11452</v>
      </c>
      <c r="B259" s="106">
        <v>258</v>
      </c>
      <c r="C259" s="107">
        <v>45390</v>
      </c>
      <c r="D259" s="108">
        <v>2</v>
      </c>
      <c r="E259" s="110" t="s">
        <v>46</v>
      </c>
      <c r="F259" s="111" t="s">
        <v>85</v>
      </c>
      <c r="G259" s="104"/>
    </row>
    <row r="260" spans="1:7">
      <c r="A260" s="110" t="str">
        <f>DRIVER[[#This Row],[DATE]]&amp;DRIVER[[#This Row],[FIELD]]&amp;DRIVER[[#This Row],[TRIP NO]]</f>
        <v>45390OD04Q41552</v>
      </c>
      <c r="B260" s="106">
        <v>259</v>
      </c>
      <c r="C260" s="107">
        <v>45390</v>
      </c>
      <c r="D260" s="108">
        <v>2</v>
      </c>
      <c r="E260" s="110" t="s">
        <v>22</v>
      </c>
      <c r="F260" s="111" t="s">
        <v>72</v>
      </c>
      <c r="G260" s="104"/>
    </row>
    <row r="261" spans="1:7">
      <c r="A261" s="110" t="str">
        <f>DRIVER[[#This Row],[DATE]]&amp;DRIVER[[#This Row],[FIELD]]&amp;DRIVER[[#This Row],[TRIP NO]]</f>
        <v>45390OD04Q67882</v>
      </c>
      <c r="B261" s="106">
        <v>260</v>
      </c>
      <c r="C261" s="107">
        <v>45390</v>
      </c>
      <c r="D261" s="108">
        <v>2</v>
      </c>
      <c r="E261" s="110" t="s">
        <v>20</v>
      </c>
      <c r="F261" s="111" t="s">
        <v>75</v>
      </c>
      <c r="G261" s="104"/>
    </row>
    <row r="262" spans="1:7">
      <c r="A262" s="110" t="str">
        <f>DRIVER[[#This Row],[DATE]]&amp;DRIVER[[#This Row],[FIELD]]&amp;DRIVER[[#This Row],[TRIP NO]]</f>
        <v>45390OD04Q41392</v>
      </c>
      <c r="B262" s="106">
        <v>261</v>
      </c>
      <c r="C262" s="107">
        <v>45390</v>
      </c>
      <c r="D262" s="108">
        <v>2</v>
      </c>
      <c r="E262" s="110" t="s">
        <v>21</v>
      </c>
      <c r="F262" s="111" t="s">
        <v>71</v>
      </c>
      <c r="G262" s="104"/>
    </row>
    <row r="263" spans="1:7">
      <c r="A263" s="110" t="str">
        <f>DRIVER[[#This Row],[DATE]]&amp;DRIVER[[#This Row],[FIELD]]&amp;DRIVER[[#This Row],[TRIP NO]]</f>
        <v>45390OD34R13452</v>
      </c>
      <c r="B263" s="106">
        <v>262</v>
      </c>
      <c r="C263" s="107">
        <v>45390</v>
      </c>
      <c r="D263" s="108">
        <v>2</v>
      </c>
      <c r="E263" s="110" t="s">
        <v>11</v>
      </c>
      <c r="F263" s="111" t="s">
        <v>97</v>
      </c>
      <c r="G263" s="104"/>
    </row>
    <row r="264" spans="1:7">
      <c r="A264" s="110" t="str">
        <f>DRIVER[[#This Row],[DATE]]&amp;DRIVER[[#This Row],[FIELD]]&amp;DRIVER[[#This Row],[TRIP NO]]</f>
        <v>45390OD04Q41732</v>
      </c>
      <c r="B264" s="106">
        <v>263</v>
      </c>
      <c r="C264" s="107">
        <v>45390</v>
      </c>
      <c r="D264" s="108">
        <v>2</v>
      </c>
      <c r="E264" s="110" t="s">
        <v>8</v>
      </c>
      <c r="F264" s="111" t="s">
        <v>93</v>
      </c>
      <c r="G264" s="104"/>
    </row>
    <row r="265" spans="1:7">
      <c r="A265" s="110" t="str">
        <f>DRIVER[[#This Row],[DATE]]&amp;DRIVER[[#This Row],[FIELD]]&amp;DRIVER[[#This Row],[TRIP NO]]</f>
        <v>45390OD34S26272</v>
      </c>
      <c r="B265" s="106">
        <v>264</v>
      </c>
      <c r="C265" s="107">
        <v>45390</v>
      </c>
      <c r="D265" s="108">
        <v>2</v>
      </c>
      <c r="E265" s="110" t="s">
        <v>54</v>
      </c>
      <c r="F265" s="111" t="s">
        <v>82</v>
      </c>
      <c r="G265" s="104"/>
    </row>
    <row r="266" spans="1:7">
      <c r="A266" s="110" t="str">
        <f>DRIVER[[#This Row],[DATE]]&amp;DRIVER[[#This Row],[FIELD]]&amp;DRIVER[[#This Row],[TRIP NO]]</f>
        <v>45390OD04Q41232</v>
      </c>
      <c r="B266" s="106">
        <v>265</v>
      </c>
      <c r="C266" s="107">
        <v>45390</v>
      </c>
      <c r="D266" s="108">
        <v>2</v>
      </c>
      <c r="E266" s="110" t="s">
        <v>39</v>
      </c>
      <c r="F266" s="111" t="s">
        <v>89</v>
      </c>
      <c r="G266" s="104"/>
    </row>
    <row r="267" spans="1:7">
      <c r="A267" s="110" t="str">
        <f>DRIVER[[#This Row],[DATE]]&amp;DRIVER[[#This Row],[FIELD]]&amp;DRIVER[[#This Row],[TRIP NO]]</f>
        <v>45390OD04Q41702</v>
      </c>
      <c r="B267" s="106">
        <v>266</v>
      </c>
      <c r="C267" s="107">
        <v>45390</v>
      </c>
      <c r="D267" s="108">
        <v>2</v>
      </c>
      <c r="E267" s="110" t="s">
        <v>10</v>
      </c>
      <c r="F267" s="111" t="s">
        <v>99</v>
      </c>
      <c r="G267" s="104"/>
    </row>
    <row r="268" spans="1:7">
      <c r="A268" s="110" t="str">
        <f>DRIVER[[#This Row],[DATE]]&amp;DRIVER[[#This Row],[FIELD]]&amp;DRIVER[[#This Row],[TRIP NO]]</f>
        <v>45390OD04Q41282</v>
      </c>
      <c r="B268" s="106">
        <v>267</v>
      </c>
      <c r="C268" s="107">
        <v>45390</v>
      </c>
      <c r="D268" s="108">
        <v>2</v>
      </c>
      <c r="E268" s="110" t="s">
        <v>41</v>
      </c>
      <c r="F268" s="111" t="s">
        <v>95</v>
      </c>
      <c r="G268" s="104"/>
    </row>
    <row r="269" spans="1:7">
      <c r="A269" s="102" t="str">
        <f>DRIVER[[#This Row],[DATE]]&amp;DRIVER[[#This Row],[FIELD]]&amp;DRIVER[[#This Row],[TRIP NO]]</f>
        <v>45391OD04Q41181</v>
      </c>
      <c r="B269" s="98">
        <v>268</v>
      </c>
      <c r="C269" s="99">
        <v>45391</v>
      </c>
      <c r="D269" s="100">
        <v>1</v>
      </c>
      <c r="E269" s="102" t="s">
        <v>26</v>
      </c>
      <c r="F269" s="103" t="s">
        <v>91</v>
      </c>
      <c r="G269" s="104"/>
    </row>
    <row r="270" spans="1:7">
      <c r="A270" s="102" t="str">
        <f>DRIVER[[#This Row],[DATE]]&amp;DRIVER[[#This Row],[FIELD]]&amp;DRIVER[[#This Row],[TRIP NO]]</f>
        <v>45391OD04Q41231</v>
      </c>
      <c r="B270" s="98">
        <v>269</v>
      </c>
      <c r="C270" s="99">
        <v>45391</v>
      </c>
      <c r="D270" s="100">
        <v>1</v>
      </c>
      <c r="E270" s="102" t="s">
        <v>39</v>
      </c>
      <c r="F270" s="103" t="s">
        <v>69</v>
      </c>
      <c r="G270" s="104"/>
    </row>
    <row r="271" spans="1:7">
      <c r="A271" s="102" t="str">
        <f>DRIVER[[#This Row],[DATE]]&amp;DRIVER[[#This Row],[FIELD]]&amp;DRIVER[[#This Row],[TRIP NO]]</f>
        <v>45391OD04Q41391</v>
      </c>
      <c r="B271" s="98">
        <v>270</v>
      </c>
      <c r="C271" s="99">
        <v>45391</v>
      </c>
      <c r="D271" s="100">
        <v>1</v>
      </c>
      <c r="E271" s="102" t="s">
        <v>21</v>
      </c>
      <c r="F271" s="103" t="s">
        <v>71</v>
      </c>
      <c r="G271" s="104"/>
    </row>
    <row r="272" spans="1:7">
      <c r="A272" s="102" t="str">
        <f>DRIVER[[#This Row],[DATE]]&amp;DRIVER[[#This Row],[FIELD]]&amp;DRIVER[[#This Row],[TRIP NO]]</f>
        <v>45391OD04Q41551</v>
      </c>
      <c r="B272" s="98">
        <v>271</v>
      </c>
      <c r="C272" s="99">
        <v>45391</v>
      </c>
      <c r="D272" s="100">
        <v>1</v>
      </c>
      <c r="E272" s="102" t="s">
        <v>22</v>
      </c>
      <c r="F272" s="103" t="s">
        <v>72</v>
      </c>
      <c r="G272" s="104"/>
    </row>
    <row r="273" spans="1:7">
      <c r="A273" s="102" t="str">
        <f>DRIVER[[#This Row],[DATE]]&amp;DRIVER[[#This Row],[FIELD]]&amp;DRIVER[[#This Row],[TRIP NO]]</f>
        <v>45391OD04Q41781</v>
      </c>
      <c r="B273" s="98">
        <v>272</v>
      </c>
      <c r="C273" s="99">
        <v>45391</v>
      </c>
      <c r="D273" s="100">
        <v>1</v>
      </c>
      <c r="E273" s="102" t="s">
        <v>25</v>
      </c>
      <c r="F273" s="103" t="s">
        <v>90</v>
      </c>
      <c r="G273" s="104"/>
    </row>
    <row r="274" spans="1:7">
      <c r="A274" s="102" t="str">
        <f>DRIVER[[#This Row],[DATE]]&amp;DRIVER[[#This Row],[FIELD]]&amp;DRIVER[[#This Row],[TRIP NO]]</f>
        <v>45391OD04Q67611</v>
      </c>
      <c r="B274" s="98">
        <v>273</v>
      </c>
      <c r="C274" s="99">
        <v>45391</v>
      </c>
      <c r="D274" s="100">
        <v>1</v>
      </c>
      <c r="E274" s="102" t="s">
        <v>24</v>
      </c>
      <c r="F274" s="103" t="s">
        <v>98</v>
      </c>
      <c r="G274" s="104"/>
    </row>
    <row r="275" spans="1:7">
      <c r="A275" s="102" t="str">
        <f>DRIVER[[#This Row],[DATE]]&amp;DRIVER[[#This Row],[FIELD]]&amp;DRIVER[[#This Row],[TRIP NO]]</f>
        <v>45391OD04Q67881</v>
      </c>
      <c r="B275" s="98">
        <v>274</v>
      </c>
      <c r="C275" s="99">
        <v>45391</v>
      </c>
      <c r="D275" s="100">
        <v>1</v>
      </c>
      <c r="E275" s="102" t="s">
        <v>20</v>
      </c>
      <c r="F275" s="103" t="s">
        <v>75</v>
      </c>
      <c r="G275" s="104"/>
    </row>
    <row r="276" spans="1:7">
      <c r="A276" s="102" t="str">
        <f>DRIVER[[#This Row],[DATE]]&amp;DRIVER[[#This Row],[FIELD]]&amp;DRIVER[[#This Row],[TRIP NO]]</f>
        <v>45391OD04Q41281</v>
      </c>
      <c r="B276" s="98">
        <v>275</v>
      </c>
      <c r="C276" s="99">
        <v>45391</v>
      </c>
      <c r="D276" s="100">
        <v>1</v>
      </c>
      <c r="E276" s="102" t="s">
        <v>41</v>
      </c>
      <c r="F276" s="103" t="s">
        <v>95</v>
      </c>
      <c r="G276" s="104"/>
    </row>
    <row r="277" spans="1:7">
      <c r="A277" s="102" t="str">
        <f>DRIVER[[#This Row],[DATE]]&amp;DRIVER[[#This Row],[FIELD]]&amp;DRIVER[[#This Row],[TRIP NO]]</f>
        <v>45391OD04Q41441</v>
      </c>
      <c r="B277" s="98">
        <v>276</v>
      </c>
      <c r="C277" s="99">
        <v>45391</v>
      </c>
      <c r="D277" s="100">
        <v>1</v>
      </c>
      <c r="E277" s="102" t="s">
        <v>38</v>
      </c>
      <c r="F277" s="103" t="s">
        <v>76</v>
      </c>
      <c r="G277" s="104"/>
    </row>
    <row r="278" spans="1:7">
      <c r="A278" s="102" t="str">
        <f>DRIVER[[#This Row],[DATE]]&amp;DRIVER[[#This Row],[FIELD]]&amp;DRIVER[[#This Row],[TRIP NO]]</f>
        <v>45391OD04Q41701</v>
      </c>
      <c r="B278" s="98">
        <v>277</v>
      </c>
      <c r="C278" s="99">
        <v>45391</v>
      </c>
      <c r="D278" s="100">
        <v>1</v>
      </c>
      <c r="E278" s="102" t="s">
        <v>10</v>
      </c>
      <c r="F278" s="103" t="s">
        <v>99</v>
      </c>
      <c r="G278" s="104"/>
    </row>
    <row r="279" spans="1:7">
      <c r="A279" s="102" t="str">
        <f>DRIVER[[#This Row],[DATE]]&amp;DRIVER[[#This Row],[FIELD]]&amp;DRIVER[[#This Row],[TRIP NO]]</f>
        <v>45391OD04Q41731</v>
      </c>
      <c r="B279" s="98">
        <v>278</v>
      </c>
      <c r="C279" s="99">
        <v>45391</v>
      </c>
      <c r="D279" s="100">
        <v>1</v>
      </c>
      <c r="E279" s="102" t="s">
        <v>8</v>
      </c>
      <c r="F279" s="103" t="s">
        <v>93</v>
      </c>
      <c r="G279" s="104"/>
    </row>
    <row r="280" spans="1:7">
      <c r="A280" s="102" t="str">
        <f>DRIVER[[#This Row],[DATE]]&amp;DRIVER[[#This Row],[FIELD]]&amp;DRIVER[[#This Row],[TRIP NO]]</f>
        <v>45391OD34S26151</v>
      </c>
      <c r="B280" s="98">
        <v>279</v>
      </c>
      <c r="C280" s="99">
        <v>45391</v>
      </c>
      <c r="D280" s="100">
        <v>1</v>
      </c>
      <c r="E280" s="102" t="s">
        <v>40</v>
      </c>
      <c r="F280" s="103" t="s">
        <v>92</v>
      </c>
      <c r="G280" s="104"/>
    </row>
    <row r="281" spans="1:7">
      <c r="A281" s="102" t="str">
        <f>DRIVER[[#This Row],[DATE]]&amp;DRIVER[[#This Row],[FIELD]]&amp;DRIVER[[#This Row],[TRIP NO]]</f>
        <v>45391OD34S26271</v>
      </c>
      <c r="B281" s="98">
        <v>280</v>
      </c>
      <c r="C281" s="99">
        <v>45391</v>
      </c>
      <c r="D281" s="100">
        <v>1</v>
      </c>
      <c r="E281" s="102" t="s">
        <v>54</v>
      </c>
      <c r="F281" s="103" t="s">
        <v>70</v>
      </c>
      <c r="G281" s="104"/>
    </row>
    <row r="282" spans="1:7">
      <c r="A282" s="102" t="str">
        <f>DRIVER[[#This Row],[DATE]]&amp;DRIVER[[#This Row],[FIELD]]&amp;DRIVER[[#This Row],[TRIP NO]]</f>
        <v>45391OD34S26661</v>
      </c>
      <c r="B282" s="98">
        <v>281</v>
      </c>
      <c r="C282" s="99">
        <v>45391</v>
      </c>
      <c r="D282" s="100">
        <v>1</v>
      </c>
      <c r="E282" s="102" t="s">
        <v>45</v>
      </c>
      <c r="F282" s="103" t="s">
        <v>79</v>
      </c>
      <c r="G282" s="104"/>
    </row>
    <row r="283" spans="1:7">
      <c r="A283" s="102" t="str">
        <f>DRIVER[[#This Row],[DATE]]&amp;DRIVER[[#This Row],[FIELD]]&amp;DRIVER[[#This Row],[TRIP NO]]</f>
        <v>45391OD34S26681</v>
      </c>
      <c r="B283" s="98">
        <v>282</v>
      </c>
      <c r="C283" s="99">
        <v>45391</v>
      </c>
      <c r="D283" s="100">
        <v>1</v>
      </c>
      <c r="E283" s="102" t="s">
        <v>42</v>
      </c>
      <c r="F283" s="103" t="s">
        <v>78</v>
      </c>
      <c r="G283" s="104"/>
    </row>
    <row r="284" spans="1:7">
      <c r="A284" s="102" t="str">
        <f>DRIVER[[#This Row],[DATE]]&amp;DRIVER[[#This Row],[FIELD]]&amp;DRIVER[[#This Row],[TRIP NO]]</f>
        <v>45391OD34S61371</v>
      </c>
      <c r="B284" s="98">
        <v>283</v>
      </c>
      <c r="C284" s="99">
        <v>45391</v>
      </c>
      <c r="D284" s="100">
        <v>1</v>
      </c>
      <c r="E284" s="102" t="s">
        <v>44</v>
      </c>
      <c r="F284" s="103" t="s">
        <v>96</v>
      </c>
      <c r="G284" s="104"/>
    </row>
    <row r="285" spans="1:7">
      <c r="A285" s="102" t="str">
        <f>DRIVER[[#This Row],[DATE]]&amp;DRIVER[[#This Row],[FIELD]]&amp;DRIVER[[#This Row],[TRIP NO]]</f>
        <v>45391OD34S61391</v>
      </c>
      <c r="B285" s="98">
        <v>284</v>
      </c>
      <c r="C285" s="99">
        <v>45391</v>
      </c>
      <c r="D285" s="100">
        <v>1</v>
      </c>
      <c r="E285" s="102" t="s">
        <v>52</v>
      </c>
      <c r="F285" s="103" t="s">
        <v>94</v>
      </c>
      <c r="G285" s="104"/>
    </row>
    <row r="286" spans="1:7">
      <c r="A286" s="102" t="str">
        <f>DRIVER[[#This Row],[DATE]]&amp;DRIVER[[#This Row],[FIELD]]&amp;DRIVER[[#This Row],[TRIP NO]]</f>
        <v>45391OD34S61521</v>
      </c>
      <c r="B286" s="98">
        <v>285</v>
      </c>
      <c r="C286" s="99">
        <v>45391</v>
      </c>
      <c r="D286" s="100">
        <v>1</v>
      </c>
      <c r="E286" s="102" t="s">
        <v>43</v>
      </c>
      <c r="F286" s="103" t="s">
        <v>80</v>
      </c>
      <c r="G286" s="104"/>
    </row>
    <row r="287" spans="1:7">
      <c r="A287" s="102" t="str">
        <f>DRIVER[[#This Row],[DATE]]&amp;DRIVER[[#This Row],[FIELD]]&amp;DRIVER[[#This Row],[TRIP NO]]</f>
        <v>45391OD04T11451</v>
      </c>
      <c r="B287" s="98">
        <v>286</v>
      </c>
      <c r="C287" s="99">
        <v>45391</v>
      </c>
      <c r="D287" s="100">
        <v>1</v>
      </c>
      <c r="E287" s="102" t="s">
        <v>13</v>
      </c>
      <c r="F287" s="103" t="s">
        <v>74</v>
      </c>
      <c r="G287" s="104"/>
    </row>
    <row r="288" spans="1:7">
      <c r="A288" s="102" t="str">
        <f>DRIVER[[#This Row],[DATE]]&amp;DRIVER[[#This Row],[FIELD]]&amp;DRIVER[[#This Row],[TRIP NO]]</f>
        <v>45391OD34R11451</v>
      </c>
      <c r="B288" s="98">
        <v>287</v>
      </c>
      <c r="C288" s="99">
        <v>45391</v>
      </c>
      <c r="D288" s="100">
        <v>1</v>
      </c>
      <c r="E288" s="102" t="s">
        <v>12</v>
      </c>
      <c r="F288" s="103" t="s">
        <v>81</v>
      </c>
      <c r="G288" s="104"/>
    </row>
    <row r="289" spans="1:7">
      <c r="A289" s="102" t="str">
        <f>DRIVER[[#This Row],[DATE]]&amp;DRIVER[[#This Row],[FIELD]]&amp;DRIVER[[#This Row],[TRIP NO]]</f>
        <v>45391OD34R13451</v>
      </c>
      <c r="B289" s="98">
        <v>288</v>
      </c>
      <c r="C289" s="99">
        <v>45391</v>
      </c>
      <c r="D289" s="100">
        <v>1</v>
      </c>
      <c r="E289" s="102" t="s">
        <v>11</v>
      </c>
      <c r="F289" s="103" t="s">
        <v>97</v>
      </c>
      <c r="G289" s="104"/>
    </row>
    <row r="290" spans="1:7">
      <c r="A290" s="102" t="str">
        <f>DRIVER[[#This Row],[DATE]]&amp;DRIVER[[#This Row],[FIELD]]&amp;DRIVER[[#This Row],[TRIP NO]]</f>
        <v>45391OD34S11451</v>
      </c>
      <c r="B290" s="98">
        <v>289</v>
      </c>
      <c r="C290" s="99">
        <v>45391</v>
      </c>
      <c r="D290" s="100">
        <v>1</v>
      </c>
      <c r="E290" s="102" t="s">
        <v>32</v>
      </c>
      <c r="F290" s="103" t="s">
        <v>83</v>
      </c>
      <c r="G290" s="104"/>
    </row>
    <row r="291" spans="1:7">
      <c r="A291" s="102" t="str">
        <f>DRIVER[[#This Row],[DATE]]&amp;DRIVER[[#This Row],[FIELD]]&amp;DRIVER[[#This Row],[TRIP NO]]</f>
        <v>45391OD34T11451</v>
      </c>
      <c r="B291" s="98">
        <v>290</v>
      </c>
      <c r="C291" s="99">
        <v>45391</v>
      </c>
      <c r="D291" s="100">
        <v>1</v>
      </c>
      <c r="E291" s="102" t="s">
        <v>34</v>
      </c>
      <c r="F291" s="103" t="s">
        <v>84</v>
      </c>
      <c r="G291" s="104"/>
    </row>
    <row r="292" spans="1:7">
      <c r="A292" s="102" t="str">
        <f>DRIVER[[#This Row],[DATE]]&amp;DRIVER[[#This Row],[FIELD]]&amp;DRIVER[[#This Row],[TRIP NO]]</f>
        <v>45391OD04V11451</v>
      </c>
      <c r="B292" s="98">
        <v>291</v>
      </c>
      <c r="C292" s="99">
        <v>45391</v>
      </c>
      <c r="D292" s="100">
        <v>1</v>
      </c>
      <c r="E292" s="102" t="s">
        <v>46</v>
      </c>
      <c r="F292" s="103" t="s">
        <v>85</v>
      </c>
      <c r="G292" s="104"/>
    </row>
    <row r="293" spans="1:7">
      <c r="A293" s="102" t="str">
        <f>DRIVER[[#This Row],[DATE]]&amp;DRIVER[[#This Row],[FIELD]]&amp;DRIVER[[#This Row],[TRIP NO]]</f>
        <v>45391OD04V13451</v>
      </c>
      <c r="B293" s="98">
        <v>292</v>
      </c>
      <c r="C293" s="99">
        <v>45391</v>
      </c>
      <c r="D293" s="100">
        <v>1</v>
      </c>
      <c r="E293" s="102" t="s">
        <v>48</v>
      </c>
      <c r="F293" s="103" t="s">
        <v>86</v>
      </c>
      <c r="G293" s="104"/>
    </row>
    <row r="294" spans="1:7">
      <c r="A294" s="102" t="str">
        <f>DRIVER[[#This Row],[DATE]]&amp;DRIVER[[#This Row],[FIELD]]&amp;DRIVER[[#This Row],[TRIP NO]]</f>
        <v>45391OD34U11451</v>
      </c>
      <c r="B294" s="98">
        <v>293</v>
      </c>
      <c r="C294" s="99">
        <v>45391</v>
      </c>
      <c r="D294" s="100">
        <v>1</v>
      </c>
      <c r="E294" s="102" t="s">
        <v>47</v>
      </c>
      <c r="F294" s="103" t="s">
        <v>87</v>
      </c>
      <c r="G294" s="104"/>
    </row>
    <row r="295" spans="1:7">
      <c r="A295" s="102" t="str">
        <f>DRIVER[[#This Row],[DATE]]&amp;DRIVER[[#This Row],[FIELD]]&amp;DRIVER[[#This Row],[TRIP NO]]</f>
        <v>45391OD34U13451</v>
      </c>
      <c r="B295" s="98">
        <v>294</v>
      </c>
      <c r="C295" s="99">
        <v>45391</v>
      </c>
      <c r="D295" s="100">
        <v>1</v>
      </c>
      <c r="E295" s="102" t="s">
        <v>49</v>
      </c>
      <c r="F295" s="103" t="s">
        <v>88</v>
      </c>
      <c r="G295" s="104"/>
    </row>
    <row r="296" spans="1:7">
      <c r="A296" s="110" t="str">
        <f>DRIVER[[#This Row],[DATE]]&amp;DRIVER[[#This Row],[FIELD]]&amp;DRIVER[[#This Row],[TRIP NO]]</f>
        <v>45391OD04T11452</v>
      </c>
      <c r="B296" s="106">
        <v>295</v>
      </c>
      <c r="C296" s="107">
        <v>45391</v>
      </c>
      <c r="D296" s="108">
        <v>2</v>
      </c>
      <c r="E296" s="110" t="s">
        <v>13</v>
      </c>
      <c r="F296" s="111" t="s">
        <v>74</v>
      </c>
      <c r="G296" s="104"/>
    </row>
    <row r="297" spans="1:7">
      <c r="A297" s="110" t="str">
        <f>DRIVER[[#This Row],[DATE]]&amp;DRIVER[[#This Row],[FIELD]]&amp;DRIVER[[#This Row],[TRIP NO]]</f>
        <v>45391OD34R11452</v>
      </c>
      <c r="B297" s="106">
        <v>296</v>
      </c>
      <c r="C297" s="107">
        <v>45391</v>
      </c>
      <c r="D297" s="108">
        <v>2</v>
      </c>
      <c r="E297" s="110" t="s">
        <v>12</v>
      </c>
      <c r="F297" s="111" t="s">
        <v>81</v>
      </c>
      <c r="G297" s="104"/>
    </row>
    <row r="298" spans="1:7">
      <c r="A298" s="110" t="str">
        <f>DRIVER[[#This Row],[DATE]]&amp;DRIVER[[#This Row],[FIELD]]&amp;DRIVER[[#This Row],[TRIP NO]]</f>
        <v>45391OD34R13452</v>
      </c>
      <c r="B298" s="106">
        <v>297</v>
      </c>
      <c r="C298" s="107">
        <v>45391</v>
      </c>
      <c r="D298" s="108">
        <v>2</v>
      </c>
      <c r="E298" s="110" t="s">
        <v>11</v>
      </c>
      <c r="F298" s="111" t="s">
        <v>97</v>
      </c>
      <c r="G298" s="104"/>
    </row>
    <row r="299" spans="1:7">
      <c r="A299" s="110" t="str">
        <f>DRIVER[[#This Row],[DATE]]&amp;DRIVER[[#This Row],[FIELD]]&amp;DRIVER[[#This Row],[TRIP NO]]</f>
        <v>45391OD34S11452</v>
      </c>
      <c r="B299" s="106">
        <v>298</v>
      </c>
      <c r="C299" s="107">
        <v>45391</v>
      </c>
      <c r="D299" s="108">
        <v>2</v>
      </c>
      <c r="E299" s="110" t="s">
        <v>32</v>
      </c>
      <c r="F299" s="111" t="s">
        <v>83</v>
      </c>
      <c r="G299" s="104"/>
    </row>
    <row r="300" spans="1:7">
      <c r="A300" s="110" t="str">
        <f>DRIVER[[#This Row],[DATE]]&amp;DRIVER[[#This Row],[FIELD]]&amp;DRIVER[[#This Row],[TRIP NO]]</f>
        <v>45391OD34T11452</v>
      </c>
      <c r="B300" s="106">
        <v>299</v>
      </c>
      <c r="C300" s="107">
        <v>45391</v>
      </c>
      <c r="D300" s="108">
        <v>2</v>
      </c>
      <c r="E300" s="110" t="s">
        <v>34</v>
      </c>
      <c r="F300" s="111" t="s">
        <v>84</v>
      </c>
      <c r="G300" s="104"/>
    </row>
    <row r="301" spans="1:7">
      <c r="A301" s="110" t="str">
        <f>DRIVER[[#This Row],[DATE]]&amp;DRIVER[[#This Row],[FIELD]]&amp;DRIVER[[#This Row],[TRIP NO]]</f>
        <v>45391OD04V11452</v>
      </c>
      <c r="B301" s="106">
        <v>300</v>
      </c>
      <c r="C301" s="107">
        <v>45391</v>
      </c>
      <c r="D301" s="108">
        <v>2</v>
      </c>
      <c r="E301" s="110" t="s">
        <v>46</v>
      </c>
      <c r="F301" s="111" t="s">
        <v>85</v>
      </c>
      <c r="G301" s="104"/>
    </row>
    <row r="302" spans="1:7">
      <c r="A302" s="110" t="str">
        <f>DRIVER[[#This Row],[DATE]]&amp;DRIVER[[#This Row],[FIELD]]&amp;DRIVER[[#This Row],[TRIP NO]]</f>
        <v>45391OD04V13452</v>
      </c>
      <c r="B302" s="106">
        <v>301</v>
      </c>
      <c r="C302" s="107">
        <v>45391</v>
      </c>
      <c r="D302" s="108">
        <v>2</v>
      </c>
      <c r="E302" s="110" t="s">
        <v>48</v>
      </c>
      <c r="F302" s="111" t="s">
        <v>86</v>
      </c>
      <c r="G302" s="104"/>
    </row>
    <row r="303" spans="1:7">
      <c r="A303" s="110" t="str">
        <f>DRIVER[[#This Row],[DATE]]&amp;DRIVER[[#This Row],[FIELD]]&amp;DRIVER[[#This Row],[TRIP NO]]</f>
        <v>45391OD34U11452</v>
      </c>
      <c r="B303" s="106">
        <v>302</v>
      </c>
      <c r="C303" s="107">
        <v>45391</v>
      </c>
      <c r="D303" s="108">
        <v>2</v>
      </c>
      <c r="E303" s="110" t="s">
        <v>47</v>
      </c>
      <c r="F303" s="111" t="s">
        <v>87</v>
      </c>
      <c r="G303" s="104"/>
    </row>
    <row r="304" spans="1:7">
      <c r="A304" s="110" t="str">
        <f>DRIVER[[#This Row],[DATE]]&amp;DRIVER[[#This Row],[FIELD]]&amp;DRIVER[[#This Row],[TRIP NO]]</f>
        <v>45391OD34U13452</v>
      </c>
      <c r="B304" s="106">
        <v>303</v>
      </c>
      <c r="C304" s="107">
        <v>45391</v>
      </c>
      <c r="D304" s="108">
        <v>2</v>
      </c>
      <c r="E304" s="110" t="s">
        <v>49</v>
      </c>
      <c r="F304" s="111" t="s">
        <v>88</v>
      </c>
      <c r="G304" s="104"/>
    </row>
    <row r="305" spans="1:7">
      <c r="A305" s="110" t="str">
        <f>DRIVER[[#This Row],[DATE]]&amp;DRIVER[[#This Row],[FIELD]]&amp;DRIVER[[#This Row],[TRIP NO]]</f>
        <v>45391OD04Q41392</v>
      </c>
      <c r="B305" s="106">
        <v>304</v>
      </c>
      <c r="C305" s="107">
        <v>45391</v>
      </c>
      <c r="D305" s="108">
        <v>2</v>
      </c>
      <c r="E305" s="110" t="s">
        <v>21</v>
      </c>
      <c r="F305" s="111" t="s">
        <v>71</v>
      </c>
      <c r="G305" s="104"/>
    </row>
    <row r="306" spans="1:7">
      <c r="A306" s="110" t="str">
        <f>DRIVER[[#This Row],[DATE]]&amp;DRIVER[[#This Row],[FIELD]]&amp;DRIVER[[#This Row],[TRIP NO]]</f>
        <v>45391OD04Q41552</v>
      </c>
      <c r="B306" s="106">
        <v>305</v>
      </c>
      <c r="C306" s="107">
        <v>45391</v>
      </c>
      <c r="D306" s="108">
        <v>2</v>
      </c>
      <c r="E306" s="110" t="s">
        <v>22</v>
      </c>
      <c r="F306" s="111" t="s">
        <v>72</v>
      </c>
      <c r="G306" s="104"/>
    </row>
    <row r="307" spans="1:7">
      <c r="A307" s="110" t="str">
        <f>DRIVER[[#This Row],[DATE]]&amp;DRIVER[[#This Row],[FIELD]]&amp;DRIVER[[#This Row],[TRIP NO]]</f>
        <v>45391OD04Q41282</v>
      </c>
      <c r="B307" s="106">
        <v>306</v>
      </c>
      <c r="C307" s="107">
        <v>45391</v>
      </c>
      <c r="D307" s="108">
        <v>2</v>
      </c>
      <c r="E307" s="110" t="s">
        <v>41</v>
      </c>
      <c r="F307" s="111" t="s">
        <v>95</v>
      </c>
      <c r="G307" s="104"/>
    </row>
    <row r="308" spans="1:7">
      <c r="A308" s="110" t="str">
        <f>DRIVER[[#This Row],[DATE]]&amp;DRIVER[[#This Row],[FIELD]]&amp;DRIVER[[#This Row],[TRIP NO]]</f>
        <v>45391OD04Q41732</v>
      </c>
      <c r="B308" s="106">
        <v>307</v>
      </c>
      <c r="C308" s="107">
        <v>45391</v>
      </c>
      <c r="D308" s="108">
        <v>2</v>
      </c>
      <c r="E308" s="110" t="s">
        <v>8</v>
      </c>
      <c r="F308" s="111" t="s">
        <v>93</v>
      </c>
      <c r="G308" s="104"/>
    </row>
    <row r="309" spans="1:7">
      <c r="A309" s="110" t="str">
        <f>DRIVER[[#This Row],[DATE]]&amp;DRIVER[[#This Row],[FIELD]]&amp;DRIVER[[#This Row],[TRIP NO]]</f>
        <v>45391OD34S26272</v>
      </c>
      <c r="B309" s="106">
        <v>308</v>
      </c>
      <c r="C309" s="107">
        <v>45391</v>
      </c>
      <c r="D309" s="108">
        <v>2</v>
      </c>
      <c r="E309" s="110" t="s">
        <v>54</v>
      </c>
      <c r="F309" s="111" t="s">
        <v>70</v>
      </c>
      <c r="G309" s="104"/>
    </row>
    <row r="310" spans="1:7">
      <c r="A310" s="110" t="str">
        <f>DRIVER[[#This Row],[DATE]]&amp;DRIVER[[#This Row],[FIELD]]&amp;DRIVER[[#This Row],[TRIP NO]]</f>
        <v>45391OD34S26682</v>
      </c>
      <c r="B310" s="106">
        <v>309</v>
      </c>
      <c r="C310" s="107">
        <v>45391</v>
      </c>
      <c r="D310" s="108">
        <v>2</v>
      </c>
      <c r="E310" s="110" t="s">
        <v>42</v>
      </c>
      <c r="F310" s="111" t="s">
        <v>78</v>
      </c>
      <c r="G310" s="104"/>
    </row>
    <row r="311" spans="1:7">
      <c r="A311" s="110" t="str">
        <f>DRIVER[[#This Row],[DATE]]&amp;DRIVER[[#This Row],[FIELD]]&amp;DRIVER[[#This Row],[TRIP NO]]</f>
        <v>45391OD04Q41182</v>
      </c>
      <c r="B311" s="106">
        <v>310</v>
      </c>
      <c r="C311" s="107">
        <v>45391</v>
      </c>
      <c r="D311" s="108">
        <v>2</v>
      </c>
      <c r="E311" s="110" t="s">
        <v>26</v>
      </c>
      <c r="F311" s="111" t="s">
        <v>91</v>
      </c>
      <c r="G311" s="104"/>
    </row>
    <row r="312" spans="1:7">
      <c r="A312" s="110" t="str">
        <f>DRIVER[[#This Row],[DATE]]&amp;DRIVER[[#This Row],[FIELD]]&amp;DRIVER[[#This Row],[TRIP NO]]</f>
        <v>45391OD04Q41232</v>
      </c>
      <c r="B312" s="106">
        <v>311</v>
      </c>
      <c r="C312" s="107">
        <v>45391</v>
      </c>
      <c r="D312" s="108">
        <v>2</v>
      </c>
      <c r="E312" s="110" t="s">
        <v>39</v>
      </c>
      <c r="F312" s="111" t="s">
        <v>69</v>
      </c>
      <c r="G312" s="104"/>
    </row>
    <row r="313" spans="1:7">
      <c r="A313" s="110" t="str">
        <f>DRIVER[[#This Row],[DATE]]&amp;DRIVER[[#This Row],[FIELD]]&amp;DRIVER[[#This Row],[TRIP NO]]</f>
        <v>45391OD04Q67882</v>
      </c>
      <c r="B313" s="106">
        <v>312</v>
      </c>
      <c r="C313" s="107">
        <v>45391</v>
      </c>
      <c r="D313" s="108">
        <v>2</v>
      </c>
      <c r="E313" s="110" t="s">
        <v>20</v>
      </c>
      <c r="F313" s="111" t="s">
        <v>75</v>
      </c>
      <c r="G313" s="104"/>
    </row>
    <row r="314" spans="1:7">
      <c r="A314" s="110" t="str">
        <f>DRIVER[[#This Row],[DATE]]&amp;DRIVER[[#This Row],[FIELD]]&amp;DRIVER[[#This Row],[TRIP NO]]</f>
        <v>45391OD04Q41442</v>
      </c>
      <c r="B314" s="106">
        <v>313</v>
      </c>
      <c r="C314" s="107">
        <v>45391</v>
      </c>
      <c r="D314" s="108">
        <v>2</v>
      </c>
      <c r="E314" s="110" t="s">
        <v>38</v>
      </c>
      <c r="F314" s="111" t="s">
        <v>76</v>
      </c>
      <c r="G314" s="104"/>
    </row>
    <row r="315" spans="1:7">
      <c r="A315" s="110" t="str">
        <f>DRIVER[[#This Row],[DATE]]&amp;DRIVER[[#This Row],[FIELD]]&amp;DRIVER[[#This Row],[TRIP NO]]</f>
        <v>45391OD04Q41702</v>
      </c>
      <c r="B315" s="106">
        <v>314</v>
      </c>
      <c r="C315" s="107">
        <v>45391</v>
      </c>
      <c r="D315" s="108">
        <v>2</v>
      </c>
      <c r="E315" s="110" t="s">
        <v>10</v>
      </c>
      <c r="F315" s="111" t="s">
        <v>99</v>
      </c>
      <c r="G315" s="104"/>
    </row>
    <row r="316" spans="1:7">
      <c r="A316" s="110" t="str">
        <f>DRIVER[[#This Row],[DATE]]&amp;DRIVER[[#This Row],[FIELD]]&amp;DRIVER[[#This Row],[TRIP NO]]</f>
        <v>45391OD34S26152</v>
      </c>
      <c r="B316" s="106">
        <v>315</v>
      </c>
      <c r="C316" s="107">
        <v>45391</v>
      </c>
      <c r="D316" s="108">
        <v>2</v>
      </c>
      <c r="E316" s="110" t="s">
        <v>40</v>
      </c>
      <c r="F316" s="111" t="s">
        <v>92</v>
      </c>
      <c r="G316" s="104"/>
    </row>
    <row r="317" spans="1:7">
      <c r="A317" s="110" t="str">
        <f>DRIVER[[#This Row],[DATE]]&amp;DRIVER[[#This Row],[FIELD]]&amp;DRIVER[[#This Row],[TRIP NO]]</f>
        <v>45391OD34S26662</v>
      </c>
      <c r="B317" s="106">
        <v>316</v>
      </c>
      <c r="C317" s="107">
        <v>45391</v>
      </c>
      <c r="D317" s="108">
        <v>2</v>
      </c>
      <c r="E317" s="110" t="s">
        <v>45</v>
      </c>
      <c r="F317" s="111" t="s">
        <v>79</v>
      </c>
      <c r="G317" s="104"/>
    </row>
    <row r="318" spans="1:7">
      <c r="A318" s="110" t="str">
        <f>DRIVER[[#This Row],[DATE]]&amp;DRIVER[[#This Row],[FIELD]]&amp;DRIVER[[#This Row],[TRIP NO]]</f>
        <v>45391OD34S61392</v>
      </c>
      <c r="B318" s="106">
        <v>317</v>
      </c>
      <c r="C318" s="107">
        <v>45391</v>
      </c>
      <c r="D318" s="108">
        <v>2</v>
      </c>
      <c r="E318" s="110" t="s">
        <v>52</v>
      </c>
      <c r="F318" s="111" t="s">
        <v>94</v>
      </c>
      <c r="G318" s="104"/>
    </row>
    <row r="319" spans="1:7">
      <c r="A319" s="110" t="str">
        <f>DRIVER[[#This Row],[DATE]]&amp;DRIVER[[#This Row],[FIELD]]&amp;DRIVER[[#This Row],[TRIP NO]]</f>
        <v>45391OD34S61522</v>
      </c>
      <c r="B319" s="106">
        <v>318</v>
      </c>
      <c r="C319" s="107">
        <v>45391</v>
      </c>
      <c r="D319" s="108">
        <v>2</v>
      </c>
      <c r="E319" s="110" t="s">
        <v>43</v>
      </c>
      <c r="F319" s="111" t="s">
        <v>80</v>
      </c>
      <c r="G319" s="104"/>
    </row>
    <row r="320" spans="1:7">
      <c r="A320" s="110" t="str">
        <f>DRIVER[[#This Row],[DATE]]&amp;DRIVER[[#This Row],[FIELD]]&amp;DRIVER[[#This Row],[TRIP NO]]</f>
        <v>45391OD34S61372</v>
      </c>
      <c r="B320" s="106">
        <v>319</v>
      </c>
      <c r="C320" s="107">
        <v>45391</v>
      </c>
      <c r="D320" s="108">
        <v>2</v>
      </c>
      <c r="E320" s="110" t="s">
        <v>44</v>
      </c>
      <c r="F320" s="111" t="s">
        <v>96</v>
      </c>
      <c r="G320" s="104"/>
    </row>
    <row r="321" spans="1:7">
      <c r="A321" s="102" t="str">
        <f>DRIVER[[#This Row],[DATE]]&amp;DRIVER[[#This Row],[FIELD]]&amp;DRIVER[[#This Row],[TRIP NO]]</f>
        <v>45392OD04Q41181</v>
      </c>
      <c r="B321" s="98">
        <v>320</v>
      </c>
      <c r="C321" s="99">
        <v>45392</v>
      </c>
      <c r="D321" s="100">
        <v>1</v>
      </c>
      <c r="E321" s="102" t="s">
        <v>26</v>
      </c>
      <c r="F321" s="103" t="s">
        <v>91</v>
      </c>
      <c r="G321" s="104"/>
    </row>
    <row r="322" spans="1:7">
      <c r="A322" s="102" t="str">
        <f>DRIVER[[#This Row],[DATE]]&amp;DRIVER[[#This Row],[FIELD]]&amp;DRIVER[[#This Row],[TRIP NO]]</f>
        <v>45392OD04Q41231</v>
      </c>
      <c r="B322" s="98">
        <v>321</v>
      </c>
      <c r="C322" s="99">
        <v>45392</v>
      </c>
      <c r="D322" s="100">
        <v>1</v>
      </c>
      <c r="E322" s="102" t="s">
        <v>39</v>
      </c>
      <c r="F322" s="103" t="s">
        <v>89</v>
      </c>
      <c r="G322" s="104"/>
    </row>
    <row r="323" spans="1:7">
      <c r="A323" s="102" t="str">
        <f>DRIVER[[#This Row],[DATE]]&amp;DRIVER[[#This Row],[FIELD]]&amp;DRIVER[[#This Row],[TRIP NO]]</f>
        <v>45392OD04Q41391</v>
      </c>
      <c r="B323" s="98">
        <v>322</v>
      </c>
      <c r="C323" s="99">
        <v>45392</v>
      </c>
      <c r="D323" s="100">
        <v>1</v>
      </c>
      <c r="E323" s="102" t="s">
        <v>21</v>
      </c>
      <c r="F323" s="103" t="s">
        <v>71</v>
      </c>
      <c r="G323" s="104"/>
    </row>
    <row r="324" spans="1:7">
      <c r="A324" s="102" t="str">
        <f>DRIVER[[#This Row],[DATE]]&amp;DRIVER[[#This Row],[FIELD]]&amp;DRIVER[[#This Row],[TRIP NO]]</f>
        <v>45392OD04Q41551</v>
      </c>
      <c r="B324" s="98">
        <v>323</v>
      </c>
      <c r="C324" s="99">
        <v>45392</v>
      </c>
      <c r="D324" s="100">
        <v>1</v>
      </c>
      <c r="E324" s="102" t="s">
        <v>22</v>
      </c>
      <c r="F324" s="103" t="s">
        <v>72</v>
      </c>
      <c r="G324" s="104"/>
    </row>
    <row r="325" spans="1:7">
      <c r="A325" s="102" t="str">
        <f>DRIVER[[#This Row],[DATE]]&amp;DRIVER[[#This Row],[FIELD]]&amp;DRIVER[[#This Row],[TRIP NO]]</f>
        <v>45392OD04Q67611</v>
      </c>
      <c r="B325" s="98">
        <v>324</v>
      </c>
      <c r="C325" s="99">
        <v>45392</v>
      </c>
      <c r="D325" s="100">
        <v>1</v>
      </c>
      <c r="E325" s="102" t="s">
        <v>24</v>
      </c>
      <c r="F325" s="103" t="s">
        <v>68</v>
      </c>
      <c r="G325" s="104"/>
    </row>
    <row r="326" spans="1:7">
      <c r="A326" s="102" t="str">
        <f>DRIVER[[#This Row],[DATE]]&amp;DRIVER[[#This Row],[FIELD]]&amp;DRIVER[[#This Row],[TRIP NO]]</f>
        <v>45392OD04Q67881</v>
      </c>
      <c r="B326" s="98">
        <v>325</v>
      </c>
      <c r="C326" s="99">
        <v>45392</v>
      </c>
      <c r="D326" s="100">
        <v>1</v>
      </c>
      <c r="E326" s="102" t="s">
        <v>20</v>
      </c>
      <c r="F326" s="103" t="s">
        <v>75</v>
      </c>
      <c r="G326" s="104"/>
    </row>
    <row r="327" spans="1:7">
      <c r="A327" s="102" t="str">
        <f>DRIVER[[#This Row],[DATE]]&amp;DRIVER[[#This Row],[FIELD]]&amp;DRIVER[[#This Row],[TRIP NO]]</f>
        <v>45392OD04Q41281</v>
      </c>
      <c r="B327" s="98">
        <v>326</v>
      </c>
      <c r="C327" s="99">
        <v>45392</v>
      </c>
      <c r="D327" s="100">
        <v>1</v>
      </c>
      <c r="E327" s="102" t="s">
        <v>41</v>
      </c>
      <c r="F327" s="103" t="s">
        <v>93</v>
      </c>
      <c r="G327" s="104"/>
    </row>
    <row r="328" spans="1:7">
      <c r="A328" s="102" t="str">
        <f>DRIVER[[#This Row],[DATE]]&amp;DRIVER[[#This Row],[FIELD]]&amp;DRIVER[[#This Row],[TRIP NO]]</f>
        <v>45392OD04Q41441</v>
      </c>
      <c r="B328" s="98">
        <v>327</v>
      </c>
      <c r="C328" s="99">
        <v>45392</v>
      </c>
      <c r="D328" s="100">
        <v>1</v>
      </c>
      <c r="E328" s="102" t="s">
        <v>38</v>
      </c>
      <c r="F328" s="103" t="s">
        <v>77</v>
      </c>
      <c r="G328" s="104"/>
    </row>
    <row r="329" spans="1:7">
      <c r="A329" s="102" t="str">
        <f>DRIVER[[#This Row],[DATE]]&amp;DRIVER[[#This Row],[FIELD]]&amp;DRIVER[[#This Row],[TRIP NO]]</f>
        <v>45392OD04Q41701</v>
      </c>
      <c r="B329" s="98">
        <v>328</v>
      </c>
      <c r="C329" s="99">
        <v>45392</v>
      </c>
      <c r="D329" s="100">
        <v>1</v>
      </c>
      <c r="E329" s="102" t="s">
        <v>10</v>
      </c>
      <c r="F329" s="103" t="s">
        <v>100</v>
      </c>
      <c r="G329" s="104"/>
    </row>
    <row r="330" spans="1:7">
      <c r="A330" s="102" t="str">
        <f>DRIVER[[#This Row],[DATE]]&amp;DRIVER[[#This Row],[FIELD]]&amp;DRIVER[[#This Row],[TRIP NO]]</f>
        <v>45392OD04Q41731</v>
      </c>
      <c r="B330" s="98">
        <v>329</v>
      </c>
      <c r="C330" s="99">
        <v>45392</v>
      </c>
      <c r="D330" s="100">
        <v>1</v>
      </c>
      <c r="E330" s="102" t="s">
        <v>8</v>
      </c>
      <c r="F330" s="103" t="s">
        <v>101</v>
      </c>
      <c r="G330" s="104"/>
    </row>
    <row r="331" spans="1:7">
      <c r="A331" s="102" t="str">
        <f>DRIVER[[#This Row],[DATE]]&amp;DRIVER[[#This Row],[FIELD]]&amp;DRIVER[[#This Row],[TRIP NO]]</f>
        <v>45392OD34S26151</v>
      </c>
      <c r="B331" s="98">
        <v>330</v>
      </c>
      <c r="C331" s="99">
        <v>45392</v>
      </c>
      <c r="D331" s="100">
        <v>1</v>
      </c>
      <c r="E331" s="102" t="s">
        <v>40</v>
      </c>
      <c r="F331" s="103" t="s">
        <v>92</v>
      </c>
      <c r="G331" s="104"/>
    </row>
    <row r="332" spans="1:7">
      <c r="A332" s="102" t="str">
        <f>DRIVER[[#This Row],[DATE]]&amp;DRIVER[[#This Row],[FIELD]]&amp;DRIVER[[#This Row],[TRIP NO]]</f>
        <v>45392OD34S26271</v>
      </c>
      <c r="B332" s="98">
        <v>331</v>
      </c>
      <c r="C332" s="99">
        <v>45392</v>
      </c>
      <c r="D332" s="100">
        <v>1</v>
      </c>
      <c r="E332" s="102" t="s">
        <v>54</v>
      </c>
      <c r="F332" s="103" t="s">
        <v>70</v>
      </c>
      <c r="G332" s="104"/>
    </row>
    <row r="333" spans="1:7">
      <c r="A333" s="102" t="str">
        <f>DRIVER[[#This Row],[DATE]]&amp;DRIVER[[#This Row],[FIELD]]&amp;DRIVER[[#This Row],[TRIP NO]]</f>
        <v>45392OD34S26661</v>
      </c>
      <c r="B333" s="98">
        <v>332</v>
      </c>
      <c r="C333" s="99">
        <v>45392</v>
      </c>
      <c r="D333" s="100">
        <v>1</v>
      </c>
      <c r="E333" s="102" t="s">
        <v>45</v>
      </c>
      <c r="F333" s="103" t="s">
        <v>79</v>
      </c>
      <c r="G333" s="104"/>
    </row>
    <row r="334" spans="1:7">
      <c r="A334" s="102" t="str">
        <f>DRIVER[[#This Row],[DATE]]&amp;DRIVER[[#This Row],[FIELD]]&amp;DRIVER[[#This Row],[TRIP NO]]</f>
        <v>45392OD34S26681</v>
      </c>
      <c r="B334" s="98">
        <v>333</v>
      </c>
      <c r="C334" s="99">
        <v>45392</v>
      </c>
      <c r="D334" s="100">
        <v>1</v>
      </c>
      <c r="E334" s="102" t="s">
        <v>42</v>
      </c>
      <c r="F334" s="103" t="s">
        <v>78</v>
      </c>
      <c r="G334" s="104"/>
    </row>
    <row r="335" spans="1:7">
      <c r="A335" s="102" t="str">
        <f>DRIVER[[#This Row],[DATE]]&amp;DRIVER[[#This Row],[FIELD]]&amp;DRIVER[[#This Row],[TRIP NO]]</f>
        <v>45392OD34S61371</v>
      </c>
      <c r="B335" s="98">
        <v>334</v>
      </c>
      <c r="C335" s="99">
        <v>45392</v>
      </c>
      <c r="D335" s="100">
        <v>1</v>
      </c>
      <c r="E335" s="102" t="s">
        <v>44</v>
      </c>
      <c r="F335" s="103" t="s">
        <v>96</v>
      </c>
      <c r="G335" s="104"/>
    </row>
    <row r="336" spans="1:7">
      <c r="A336" s="102" t="str">
        <f>DRIVER[[#This Row],[DATE]]&amp;DRIVER[[#This Row],[FIELD]]&amp;DRIVER[[#This Row],[TRIP NO]]</f>
        <v>45392OD34S61391</v>
      </c>
      <c r="B336" s="98">
        <v>335</v>
      </c>
      <c r="C336" s="99">
        <v>45392</v>
      </c>
      <c r="D336" s="100">
        <v>1</v>
      </c>
      <c r="E336" s="102" t="s">
        <v>52</v>
      </c>
      <c r="F336" s="103" t="s">
        <v>73</v>
      </c>
      <c r="G336" s="104"/>
    </row>
    <row r="337" spans="1:7">
      <c r="A337" s="102" t="str">
        <f>DRIVER[[#This Row],[DATE]]&amp;DRIVER[[#This Row],[FIELD]]&amp;DRIVER[[#This Row],[TRIP NO]]</f>
        <v>45392OD34S61521</v>
      </c>
      <c r="B337" s="98">
        <v>336</v>
      </c>
      <c r="C337" s="99">
        <v>45392</v>
      </c>
      <c r="D337" s="100">
        <v>1</v>
      </c>
      <c r="E337" s="102" t="s">
        <v>43</v>
      </c>
      <c r="F337" s="103" t="s">
        <v>82</v>
      </c>
      <c r="G337" s="104"/>
    </row>
    <row r="338" spans="1:7">
      <c r="A338" s="102" t="str">
        <f>DRIVER[[#This Row],[DATE]]&amp;DRIVER[[#This Row],[FIELD]]&amp;DRIVER[[#This Row],[TRIP NO]]</f>
        <v>45392OD04T11451</v>
      </c>
      <c r="B338" s="98">
        <v>337</v>
      </c>
      <c r="C338" s="99">
        <v>45392</v>
      </c>
      <c r="D338" s="100">
        <v>1</v>
      </c>
      <c r="E338" s="102" t="s">
        <v>13</v>
      </c>
      <c r="F338" s="103" t="s">
        <v>74</v>
      </c>
      <c r="G338" s="104"/>
    </row>
    <row r="339" spans="1:7">
      <c r="A339" s="102" t="str">
        <f>DRIVER[[#This Row],[DATE]]&amp;DRIVER[[#This Row],[FIELD]]&amp;DRIVER[[#This Row],[TRIP NO]]</f>
        <v>45392OD34R11451</v>
      </c>
      <c r="B339" s="98">
        <v>338</v>
      </c>
      <c r="C339" s="99">
        <v>45392</v>
      </c>
      <c r="D339" s="100">
        <v>1</v>
      </c>
      <c r="E339" s="102" t="s">
        <v>12</v>
      </c>
      <c r="F339" s="103" t="s">
        <v>81</v>
      </c>
      <c r="G339" s="104"/>
    </row>
    <row r="340" spans="1:7">
      <c r="A340" s="102" t="str">
        <f>DRIVER[[#This Row],[DATE]]&amp;DRIVER[[#This Row],[FIELD]]&amp;DRIVER[[#This Row],[TRIP NO]]</f>
        <v>45392OD34R13451</v>
      </c>
      <c r="B340" s="98">
        <v>339</v>
      </c>
      <c r="C340" s="99">
        <v>45392</v>
      </c>
      <c r="D340" s="100">
        <v>1</v>
      </c>
      <c r="E340" s="102" t="s">
        <v>11</v>
      </c>
      <c r="F340" s="103" t="s">
        <v>97</v>
      </c>
      <c r="G340" s="104"/>
    </row>
    <row r="341" spans="1:7">
      <c r="A341" s="102" t="str">
        <f>DRIVER[[#This Row],[DATE]]&amp;DRIVER[[#This Row],[FIELD]]&amp;DRIVER[[#This Row],[TRIP NO]]</f>
        <v>45392OD34S11451</v>
      </c>
      <c r="B341" s="98">
        <v>340</v>
      </c>
      <c r="C341" s="99">
        <v>45392</v>
      </c>
      <c r="D341" s="100">
        <v>1</v>
      </c>
      <c r="E341" s="102" t="s">
        <v>32</v>
      </c>
      <c r="F341" s="103" t="s">
        <v>83</v>
      </c>
      <c r="G341" s="104"/>
    </row>
    <row r="342" spans="1:7">
      <c r="A342" s="102" t="str">
        <f>DRIVER[[#This Row],[DATE]]&amp;DRIVER[[#This Row],[FIELD]]&amp;DRIVER[[#This Row],[TRIP NO]]</f>
        <v>45392OD34T11451</v>
      </c>
      <c r="B342" s="98">
        <v>341</v>
      </c>
      <c r="C342" s="99">
        <v>45392</v>
      </c>
      <c r="D342" s="100">
        <v>1</v>
      </c>
      <c r="E342" s="102" t="s">
        <v>34</v>
      </c>
      <c r="F342" s="103" t="s">
        <v>84</v>
      </c>
      <c r="G342" s="104"/>
    </row>
    <row r="343" spans="1:7">
      <c r="A343" s="102" t="str">
        <f>DRIVER[[#This Row],[DATE]]&amp;DRIVER[[#This Row],[FIELD]]&amp;DRIVER[[#This Row],[TRIP NO]]</f>
        <v>45392OD04V11451</v>
      </c>
      <c r="B343" s="98">
        <v>342</v>
      </c>
      <c r="C343" s="99">
        <v>45392</v>
      </c>
      <c r="D343" s="100">
        <v>1</v>
      </c>
      <c r="E343" s="102" t="s">
        <v>46</v>
      </c>
      <c r="F343" s="103" t="s">
        <v>85</v>
      </c>
      <c r="G343" s="104"/>
    </row>
    <row r="344" spans="1:7">
      <c r="A344" s="102" t="str">
        <f>DRIVER[[#This Row],[DATE]]&amp;DRIVER[[#This Row],[FIELD]]&amp;DRIVER[[#This Row],[TRIP NO]]</f>
        <v>45392OD04V13451</v>
      </c>
      <c r="B344" s="98">
        <v>343</v>
      </c>
      <c r="C344" s="99">
        <v>45392</v>
      </c>
      <c r="D344" s="100">
        <v>1</v>
      </c>
      <c r="E344" s="102" t="s">
        <v>48</v>
      </c>
      <c r="F344" s="103" t="s">
        <v>86</v>
      </c>
      <c r="G344" s="104"/>
    </row>
    <row r="345" spans="1:7">
      <c r="A345" s="102" t="str">
        <f>DRIVER[[#This Row],[DATE]]&amp;DRIVER[[#This Row],[FIELD]]&amp;DRIVER[[#This Row],[TRIP NO]]</f>
        <v>45392OD34U11451</v>
      </c>
      <c r="B345" s="98">
        <v>344</v>
      </c>
      <c r="C345" s="99">
        <v>45392</v>
      </c>
      <c r="D345" s="100">
        <v>1</v>
      </c>
      <c r="E345" s="102" t="s">
        <v>47</v>
      </c>
      <c r="F345" s="103" t="s">
        <v>87</v>
      </c>
      <c r="G345" s="104"/>
    </row>
    <row r="346" spans="1:7">
      <c r="A346" s="102" t="str">
        <f>DRIVER[[#This Row],[DATE]]&amp;DRIVER[[#This Row],[FIELD]]&amp;DRIVER[[#This Row],[TRIP NO]]</f>
        <v>45392OD34U13451</v>
      </c>
      <c r="B346" s="98">
        <v>345</v>
      </c>
      <c r="C346" s="99">
        <v>45392</v>
      </c>
      <c r="D346" s="100">
        <v>1</v>
      </c>
      <c r="E346" s="102" t="s">
        <v>49</v>
      </c>
      <c r="F346" s="103" t="s">
        <v>88</v>
      </c>
      <c r="G346" s="104"/>
    </row>
    <row r="347" spans="1:7">
      <c r="A347" s="110" t="str">
        <f>DRIVER[[#This Row],[DATE]]&amp;DRIVER[[#This Row],[FIELD]]&amp;DRIVER[[#This Row],[TRIP NO]]</f>
        <v>45392OD34U13452</v>
      </c>
      <c r="B347" s="106">
        <v>346</v>
      </c>
      <c r="C347" s="107">
        <v>45392</v>
      </c>
      <c r="D347" s="108">
        <v>2</v>
      </c>
      <c r="E347" s="110" t="s">
        <v>49</v>
      </c>
      <c r="F347" s="111" t="s">
        <v>88</v>
      </c>
      <c r="G347" s="104"/>
    </row>
    <row r="348" spans="1:7">
      <c r="A348" s="110" t="str">
        <f>DRIVER[[#This Row],[DATE]]&amp;DRIVER[[#This Row],[FIELD]]&amp;DRIVER[[#This Row],[TRIP NO]]</f>
        <v>45392OD34T11452</v>
      </c>
      <c r="B348" s="106">
        <v>347</v>
      </c>
      <c r="C348" s="107">
        <v>45392</v>
      </c>
      <c r="D348" s="108">
        <v>2</v>
      </c>
      <c r="E348" s="110" t="s">
        <v>34</v>
      </c>
      <c r="F348" s="111" t="s">
        <v>84</v>
      </c>
      <c r="G348" s="104"/>
    </row>
    <row r="349" spans="1:7">
      <c r="A349" s="110" t="str">
        <f>DRIVER[[#This Row],[DATE]]&amp;DRIVER[[#This Row],[FIELD]]&amp;DRIVER[[#This Row],[TRIP NO]]</f>
        <v>45392OD04V13452</v>
      </c>
      <c r="B349" s="106">
        <v>348</v>
      </c>
      <c r="C349" s="107">
        <v>45392</v>
      </c>
      <c r="D349" s="108">
        <v>2</v>
      </c>
      <c r="E349" s="110" t="s">
        <v>48</v>
      </c>
      <c r="F349" s="111" t="s">
        <v>86</v>
      </c>
      <c r="G349" s="104"/>
    </row>
    <row r="350" spans="1:7">
      <c r="A350" s="110" t="str">
        <f>DRIVER[[#This Row],[DATE]]&amp;DRIVER[[#This Row],[FIELD]]&amp;DRIVER[[#This Row],[TRIP NO]]</f>
        <v>45392OD04Q67882</v>
      </c>
      <c r="B350" s="106">
        <v>349</v>
      </c>
      <c r="C350" s="107">
        <v>45392</v>
      </c>
      <c r="D350" s="108">
        <v>2</v>
      </c>
      <c r="E350" s="110" t="s">
        <v>20</v>
      </c>
      <c r="F350" s="111" t="s">
        <v>75</v>
      </c>
      <c r="G350" s="104"/>
    </row>
    <row r="351" spans="1:7">
      <c r="A351" s="110" t="str">
        <f>DRIVER[[#This Row],[DATE]]&amp;DRIVER[[#This Row],[FIELD]]&amp;DRIVER[[#This Row],[TRIP NO]]</f>
        <v>45392OD34S26662</v>
      </c>
      <c r="B351" s="106">
        <v>350</v>
      </c>
      <c r="C351" s="107">
        <v>45392</v>
      </c>
      <c r="D351" s="108">
        <v>2</v>
      </c>
      <c r="E351" s="110" t="s">
        <v>45</v>
      </c>
      <c r="F351" s="111" t="s">
        <v>79</v>
      </c>
      <c r="G351" s="104"/>
    </row>
    <row r="352" spans="1:7">
      <c r="A352" s="110" t="str">
        <f>DRIVER[[#This Row],[DATE]]&amp;DRIVER[[#This Row],[FIELD]]&amp;DRIVER[[#This Row],[TRIP NO]]</f>
        <v>45392OD34S61372</v>
      </c>
      <c r="B352" s="106">
        <v>351</v>
      </c>
      <c r="C352" s="107">
        <v>45392</v>
      </c>
      <c r="D352" s="108">
        <v>2</v>
      </c>
      <c r="E352" s="110" t="s">
        <v>44</v>
      </c>
      <c r="F352" s="111" t="s">
        <v>96</v>
      </c>
      <c r="G352" s="104"/>
    </row>
    <row r="353" spans="1:7">
      <c r="A353" s="110" t="str">
        <f>DRIVER[[#This Row],[DATE]]&amp;DRIVER[[#This Row],[FIELD]]&amp;DRIVER[[#This Row],[TRIP NO]]</f>
        <v>45392OD34U11452</v>
      </c>
      <c r="B353" s="106">
        <v>352</v>
      </c>
      <c r="C353" s="107">
        <v>45392</v>
      </c>
      <c r="D353" s="108">
        <v>2</v>
      </c>
      <c r="E353" s="110" t="s">
        <v>47</v>
      </c>
      <c r="F353" s="111" t="s">
        <v>87</v>
      </c>
      <c r="G353" s="104"/>
    </row>
    <row r="354" spans="1:7">
      <c r="A354" s="110" t="str">
        <f>DRIVER[[#This Row],[DATE]]&amp;DRIVER[[#This Row],[FIELD]]&amp;DRIVER[[#This Row],[TRIP NO]]</f>
        <v>45392OD04T11452</v>
      </c>
      <c r="B354" s="106">
        <v>353</v>
      </c>
      <c r="C354" s="107">
        <v>45392</v>
      </c>
      <c r="D354" s="108">
        <v>2</v>
      </c>
      <c r="E354" s="110" t="s">
        <v>13</v>
      </c>
      <c r="F354" s="111" t="s">
        <v>74</v>
      </c>
      <c r="G354" s="104"/>
    </row>
    <row r="355" spans="1:7">
      <c r="A355" s="110" t="str">
        <f>DRIVER[[#This Row],[DATE]]&amp;DRIVER[[#This Row],[FIELD]]&amp;DRIVER[[#This Row],[TRIP NO]]</f>
        <v>45392OD34S26152</v>
      </c>
      <c r="B355" s="106">
        <v>354</v>
      </c>
      <c r="C355" s="107">
        <v>45392</v>
      </c>
      <c r="D355" s="108">
        <v>2</v>
      </c>
      <c r="E355" s="110" t="s">
        <v>40</v>
      </c>
      <c r="F355" s="111" t="s">
        <v>92</v>
      </c>
      <c r="G355" s="104"/>
    </row>
    <row r="356" spans="1:7">
      <c r="A356" s="110" t="str">
        <f>DRIVER[[#This Row],[DATE]]&amp;DRIVER[[#This Row],[FIELD]]&amp;DRIVER[[#This Row],[TRIP NO]]</f>
        <v>45392OD04V11452</v>
      </c>
      <c r="B356" s="106">
        <v>355</v>
      </c>
      <c r="C356" s="107">
        <v>45392</v>
      </c>
      <c r="D356" s="108">
        <v>2</v>
      </c>
      <c r="E356" s="110" t="s">
        <v>46</v>
      </c>
      <c r="F356" s="111" t="s">
        <v>85</v>
      </c>
      <c r="G356" s="104"/>
    </row>
    <row r="357" spans="1:7">
      <c r="A357" s="110" t="str">
        <f>DRIVER[[#This Row],[DATE]]&amp;DRIVER[[#This Row],[FIELD]]&amp;DRIVER[[#This Row],[TRIP NO]]</f>
        <v>45392OD34S11452</v>
      </c>
      <c r="B357" s="106">
        <v>356</v>
      </c>
      <c r="C357" s="107">
        <v>45392</v>
      </c>
      <c r="D357" s="108">
        <v>2</v>
      </c>
      <c r="E357" s="110" t="s">
        <v>32</v>
      </c>
      <c r="F357" s="111" t="s">
        <v>83</v>
      </c>
      <c r="G357" s="104"/>
    </row>
    <row r="358" spans="1:7">
      <c r="A358" s="110" t="str">
        <f>DRIVER[[#This Row],[DATE]]&amp;DRIVER[[#This Row],[FIELD]]&amp;DRIVER[[#This Row],[TRIP NO]]</f>
        <v>45392OD04Q41182</v>
      </c>
      <c r="B358" s="106">
        <v>357</v>
      </c>
      <c r="C358" s="107">
        <v>45392</v>
      </c>
      <c r="D358" s="108">
        <v>2</v>
      </c>
      <c r="E358" s="110" t="s">
        <v>26</v>
      </c>
      <c r="F358" s="111" t="s">
        <v>91</v>
      </c>
      <c r="G358" s="104"/>
    </row>
    <row r="359" spans="1:7">
      <c r="A359" s="110" t="str">
        <f>DRIVER[[#This Row],[DATE]]&amp;DRIVER[[#This Row],[FIELD]]&amp;DRIVER[[#This Row],[TRIP NO]]</f>
        <v>45392OD04Q41232</v>
      </c>
      <c r="B359" s="106">
        <v>358</v>
      </c>
      <c r="C359" s="107">
        <v>45392</v>
      </c>
      <c r="D359" s="108">
        <v>2</v>
      </c>
      <c r="E359" s="110" t="s">
        <v>39</v>
      </c>
      <c r="F359" s="111" t="s">
        <v>89</v>
      </c>
      <c r="G359" s="104"/>
    </row>
    <row r="360" spans="1:7">
      <c r="A360" s="110" t="str">
        <f>DRIVER[[#This Row],[DATE]]&amp;DRIVER[[#This Row],[FIELD]]&amp;DRIVER[[#This Row],[TRIP NO]]</f>
        <v>45392OD04Q41392</v>
      </c>
      <c r="B360" s="106">
        <v>359</v>
      </c>
      <c r="C360" s="107">
        <v>45392</v>
      </c>
      <c r="D360" s="108">
        <v>2</v>
      </c>
      <c r="E360" s="110" t="s">
        <v>21</v>
      </c>
      <c r="F360" s="111" t="s">
        <v>71</v>
      </c>
      <c r="G360" s="104"/>
    </row>
    <row r="361" spans="1:7">
      <c r="A361" s="110" t="str">
        <f>DRIVER[[#This Row],[DATE]]&amp;DRIVER[[#This Row],[FIELD]]&amp;DRIVER[[#This Row],[TRIP NO]]</f>
        <v>45392OD04Q41552</v>
      </c>
      <c r="B361" s="106">
        <v>360</v>
      </c>
      <c r="C361" s="107">
        <v>45392</v>
      </c>
      <c r="D361" s="108">
        <v>2</v>
      </c>
      <c r="E361" s="110" t="s">
        <v>22</v>
      </c>
      <c r="F361" s="111" t="s">
        <v>72</v>
      </c>
      <c r="G361" s="104"/>
    </row>
    <row r="362" spans="1:7">
      <c r="A362" s="110" t="str">
        <f>DRIVER[[#This Row],[DATE]]&amp;DRIVER[[#This Row],[FIELD]]&amp;DRIVER[[#This Row],[TRIP NO]]</f>
        <v>45392OD04Q41442</v>
      </c>
      <c r="B362" s="106">
        <v>361</v>
      </c>
      <c r="C362" s="107">
        <v>45392</v>
      </c>
      <c r="D362" s="108">
        <v>2</v>
      </c>
      <c r="E362" s="110" t="s">
        <v>38</v>
      </c>
      <c r="F362" s="111" t="s">
        <v>77</v>
      </c>
      <c r="G362" s="104"/>
    </row>
    <row r="363" spans="1:7">
      <c r="A363" s="110" t="str">
        <f>DRIVER[[#This Row],[DATE]]&amp;DRIVER[[#This Row],[FIELD]]&amp;DRIVER[[#This Row],[TRIP NO]]</f>
        <v>45392OD04Q41702</v>
      </c>
      <c r="B363" s="106">
        <v>362</v>
      </c>
      <c r="C363" s="107">
        <v>45392</v>
      </c>
      <c r="D363" s="108">
        <v>2</v>
      </c>
      <c r="E363" s="110" t="s">
        <v>10</v>
      </c>
      <c r="F363" s="111" t="s">
        <v>100</v>
      </c>
      <c r="G363" s="104"/>
    </row>
    <row r="364" spans="1:7">
      <c r="A364" s="110" t="str">
        <f>DRIVER[[#This Row],[DATE]]&amp;DRIVER[[#This Row],[FIELD]]&amp;DRIVER[[#This Row],[TRIP NO]]</f>
        <v>45392OD04Q41732</v>
      </c>
      <c r="B364" s="106">
        <v>363</v>
      </c>
      <c r="C364" s="107">
        <v>45392</v>
      </c>
      <c r="D364" s="108">
        <v>2</v>
      </c>
      <c r="E364" s="110" t="s">
        <v>8</v>
      </c>
      <c r="F364" s="111" t="s">
        <v>101</v>
      </c>
      <c r="G364" s="104"/>
    </row>
    <row r="365" spans="1:7">
      <c r="A365" s="110" t="str">
        <f>DRIVER[[#This Row],[DATE]]&amp;DRIVER[[#This Row],[FIELD]]&amp;DRIVER[[#This Row],[TRIP NO]]</f>
        <v>45392OD34S26682</v>
      </c>
      <c r="B365" s="106">
        <v>364</v>
      </c>
      <c r="C365" s="107">
        <v>45392</v>
      </c>
      <c r="D365" s="108">
        <v>2</v>
      </c>
      <c r="E365" s="110" t="s">
        <v>42</v>
      </c>
      <c r="F365" s="111" t="s">
        <v>78</v>
      </c>
      <c r="G365" s="104"/>
    </row>
    <row r="366" spans="1:7">
      <c r="A366" s="110" t="str">
        <f>DRIVER[[#This Row],[DATE]]&amp;DRIVER[[#This Row],[FIELD]]&amp;DRIVER[[#This Row],[TRIP NO]]</f>
        <v>45392OD34S61522</v>
      </c>
      <c r="B366" s="106">
        <v>365</v>
      </c>
      <c r="C366" s="107">
        <v>45392</v>
      </c>
      <c r="D366" s="108">
        <v>2</v>
      </c>
      <c r="E366" s="110" t="s">
        <v>43</v>
      </c>
      <c r="F366" s="111" t="s">
        <v>82</v>
      </c>
      <c r="G366" s="104"/>
    </row>
    <row r="367" spans="1:7">
      <c r="A367" s="110" t="str">
        <f>DRIVER[[#This Row],[DATE]]&amp;DRIVER[[#This Row],[FIELD]]&amp;DRIVER[[#This Row],[TRIP NO]]</f>
        <v>45392OD34R13452</v>
      </c>
      <c r="B367" s="106">
        <v>366</v>
      </c>
      <c r="C367" s="107">
        <v>45392</v>
      </c>
      <c r="D367" s="108">
        <v>2</v>
      </c>
      <c r="E367" s="110" t="s">
        <v>11</v>
      </c>
      <c r="F367" s="111" t="s">
        <v>97</v>
      </c>
      <c r="G367" s="104"/>
    </row>
    <row r="368" spans="1:7">
      <c r="A368" s="110" t="str">
        <f>DRIVER[[#This Row],[DATE]]&amp;DRIVER[[#This Row],[FIELD]]&amp;DRIVER[[#This Row],[TRIP NO]]</f>
        <v>45392OD04Q41282</v>
      </c>
      <c r="B368" s="106">
        <v>367</v>
      </c>
      <c r="C368" s="107">
        <v>45392</v>
      </c>
      <c r="D368" s="108">
        <v>2</v>
      </c>
      <c r="E368" s="110" t="s">
        <v>41</v>
      </c>
      <c r="F368" s="111" t="s">
        <v>93</v>
      </c>
      <c r="G368" s="104"/>
    </row>
    <row r="369" spans="1:7">
      <c r="A369" s="102" t="str">
        <f>DRIVER[[#This Row],[DATE]]&amp;DRIVER[[#This Row],[FIELD]]&amp;DRIVER[[#This Row],[TRIP NO]]</f>
        <v>45393OD04Q41181</v>
      </c>
      <c r="B369" s="98">
        <v>368</v>
      </c>
      <c r="C369" s="99">
        <v>45393</v>
      </c>
      <c r="D369" s="100">
        <v>1</v>
      </c>
      <c r="E369" s="102" t="s">
        <v>26</v>
      </c>
      <c r="F369" s="103" t="s">
        <v>91</v>
      </c>
      <c r="G369" s="104"/>
    </row>
    <row r="370" spans="1:7">
      <c r="A370" s="102" t="str">
        <f>DRIVER[[#This Row],[DATE]]&amp;DRIVER[[#This Row],[FIELD]]&amp;DRIVER[[#This Row],[TRIP NO]]</f>
        <v>45393OD04Q41231</v>
      </c>
      <c r="B370" s="98">
        <v>369</v>
      </c>
      <c r="C370" s="99">
        <v>45393</v>
      </c>
      <c r="D370" s="100">
        <v>1</v>
      </c>
      <c r="E370" s="102" t="s">
        <v>39</v>
      </c>
      <c r="F370" s="103" t="s">
        <v>89</v>
      </c>
      <c r="G370" s="104"/>
    </row>
    <row r="371" spans="1:7">
      <c r="A371" s="102" t="str">
        <f>DRIVER[[#This Row],[DATE]]&amp;DRIVER[[#This Row],[FIELD]]&amp;DRIVER[[#This Row],[TRIP NO]]</f>
        <v>45393OD04Q41391</v>
      </c>
      <c r="B371" s="98">
        <v>370</v>
      </c>
      <c r="C371" s="99">
        <v>45393</v>
      </c>
      <c r="D371" s="100">
        <v>1</v>
      </c>
      <c r="E371" s="102" t="s">
        <v>21</v>
      </c>
      <c r="F371" s="103" t="s">
        <v>71</v>
      </c>
      <c r="G371" s="104"/>
    </row>
    <row r="372" spans="1:7">
      <c r="A372" s="102" t="str">
        <f>DRIVER[[#This Row],[DATE]]&amp;DRIVER[[#This Row],[FIELD]]&amp;DRIVER[[#This Row],[TRIP NO]]</f>
        <v>45393OD04Q41551</v>
      </c>
      <c r="B372" s="98">
        <v>371</v>
      </c>
      <c r="C372" s="99">
        <v>45393</v>
      </c>
      <c r="D372" s="100">
        <v>1</v>
      </c>
      <c r="E372" s="102" t="s">
        <v>22</v>
      </c>
      <c r="F372" s="103" t="s">
        <v>73</v>
      </c>
      <c r="G372" s="104"/>
    </row>
    <row r="373" spans="1:7">
      <c r="A373" s="102" t="str">
        <f>DRIVER[[#This Row],[DATE]]&amp;DRIVER[[#This Row],[FIELD]]&amp;DRIVER[[#This Row],[TRIP NO]]</f>
        <v>45393OD04Q67611</v>
      </c>
      <c r="B373" s="98">
        <v>372</v>
      </c>
      <c r="C373" s="99">
        <v>45393</v>
      </c>
      <c r="D373" s="100">
        <v>1</v>
      </c>
      <c r="E373" s="102" t="s">
        <v>24</v>
      </c>
      <c r="F373" s="103" t="s">
        <v>98</v>
      </c>
      <c r="G373" s="104"/>
    </row>
    <row r="374" spans="1:7">
      <c r="A374" s="102" t="str">
        <f>DRIVER[[#This Row],[DATE]]&amp;DRIVER[[#This Row],[FIELD]]&amp;DRIVER[[#This Row],[TRIP NO]]</f>
        <v>45393OD04Q67881</v>
      </c>
      <c r="B374" s="98">
        <v>373</v>
      </c>
      <c r="C374" s="99">
        <v>45393</v>
      </c>
      <c r="D374" s="100">
        <v>1</v>
      </c>
      <c r="E374" s="102" t="s">
        <v>20</v>
      </c>
      <c r="F374" s="103" t="s">
        <v>75</v>
      </c>
      <c r="G374" s="104"/>
    </row>
    <row r="375" spans="1:7">
      <c r="A375" s="102" t="str">
        <f>DRIVER[[#This Row],[DATE]]&amp;DRIVER[[#This Row],[FIELD]]&amp;DRIVER[[#This Row],[TRIP NO]]</f>
        <v>45393OD04Q41281</v>
      </c>
      <c r="B375" s="98">
        <v>374</v>
      </c>
      <c r="C375" s="99">
        <v>45393</v>
      </c>
      <c r="D375" s="100">
        <v>1</v>
      </c>
      <c r="E375" s="102" t="s">
        <v>41</v>
      </c>
      <c r="F375" s="103" t="s">
        <v>93</v>
      </c>
      <c r="G375" s="104"/>
    </row>
    <row r="376" spans="1:7">
      <c r="A376" s="102" t="str">
        <f>DRIVER[[#This Row],[DATE]]&amp;DRIVER[[#This Row],[FIELD]]&amp;DRIVER[[#This Row],[TRIP NO]]</f>
        <v>45393OD04Q41371</v>
      </c>
      <c r="B376" s="98">
        <v>375</v>
      </c>
      <c r="C376" s="99">
        <v>45393</v>
      </c>
      <c r="D376" s="100">
        <v>1</v>
      </c>
      <c r="E376" s="102" t="s">
        <v>55</v>
      </c>
      <c r="F376" s="103" t="s">
        <v>95</v>
      </c>
      <c r="G376" s="104"/>
    </row>
    <row r="377" spans="1:7">
      <c r="A377" s="102" t="str">
        <f>DRIVER[[#This Row],[DATE]]&amp;DRIVER[[#This Row],[FIELD]]&amp;DRIVER[[#This Row],[TRIP NO]]</f>
        <v>45393OD04Q41441</v>
      </c>
      <c r="B377" s="98">
        <v>376</v>
      </c>
      <c r="C377" s="99">
        <v>45393</v>
      </c>
      <c r="D377" s="100">
        <v>1</v>
      </c>
      <c r="E377" s="102" t="s">
        <v>38</v>
      </c>
      <c r="F377" s="103" t="s">
        <v>77</v>
      </c>
      <c r="G377" s="104"/>
    </row>
    <row r="378" spans="1:7">
      <c r="A378" s="102" t="str">
        <f>DRIVER[[#This Row],[DATE]]&amp;DRIVER[[#This Row],[FIELD]]&amp;DRIVER[[#This Row],[TRIP NO]]</f>
        <v>45393OD04Q41701</v>
      </c>
      <c r="B378" s="98">
        <v>377</v>
      </c>
      <c r="C378" s="99">
        <v>45393</v>
      </c>
      <c r="D378" s="100">
        <v>1</v>
      </c>
      <c r="E378" s="102" t="s">
        <v>10</v>
      </c>
      <c r="F378" s="103" t="s">
        <v>76</v>
      </c>
      <c r="G378" s="104"/>
    </row>
    <row r="379" spans="1:7">
      <c r="A379" s="102" t="str">
        <f>DRIVER[[#This Row],[DATE]]&amp;DRIVER[[#This Row],[FIELD]]&amp;DRIVER[[#This Row],[TRIP NO]]</f>
        <v>45393OD04Q41731</v>
      </c>
      <c r="B379" s="98">
        <v>378</v>
      </c>
      <c r="C379" s="99">
        <v>45393</v>
      </c>
      <c r="D379" s="100">
        <v>1</v>
      </c>
      <c r="E379" s="102" t="s">
        <v>8</v>
      </c>
      <c r="F379" s="103" t="s">
        <v>101</v>
      </c>
      <c r="G379" s="104"/>
    </row>
    <row r="380" spans="1:7">
      <c r="A380" s="102" t="str">
        <f>DRIVER[[#This Row],[DATE]]&amp;DRIVER[[#This Row],[FIELD]]&amp;DRIVER[[#This Row],[TRIP NO]]</f>
        <v>45393OD34S26151</v>
      </c>
      <c r="B380" s="98">
        <v>379</v>
      </c>
      <c r="C380" s="99">
        <v>45393</v>
      </c>
      <c r="D380" s="100">
        <v>1</v>
      </c>
      <c r="E380" s="102" t="s">
        <v>40</v>
      </c>
      <c r="F380" s="103" t="s">
        <v>92</v>
      </c>
      <c r="G380" s="104"/>
    </row>
    <row r="381" spans="1:7">
      <c r="A381" s="102" t="str">
        <f>DRIVER[[#This Row],[DATE]]&amp;DRIVER[[#This Row],[FIELD]]&amp;DRIVER[[#This Row],[TRIP NO]]</f>
        <v>45393OD34S26271</v>
      </c>
      <c r="B381" s="98">
        <v>380</v>
      </c>
      <c r="C381" s="99">
        <v>45393</v>
      </c>
      <c r="D381" s="100">
        <v>1</v>
      </c>
      <c r="E381" s="102" t="s">
        <v>54</v>
      </c>
      <c r="F381" s="103" t="s">
        <v>90</v>
      </c>
      <c r="G381" s="104"/>
    </row>
    <row r="382" spans="1:7">
      <c r="A382" s="102" t="str">
        <f>DRIVER[[#This Row],[DATE]]&amp;DRIVER[[#This Row],[FIELD]]&amp;DRIVER[[#This Row],[TRIP NO]]</f>
        <v>45393OD34S26661</v>
      </c>
      <c r="B382" s="98">
        <v>381</v>
      </c>
      <c r="C382" s="99">
        <v>45393</v>
      </c>
      <c r="D382" s="100">
        <v>1</v>
      </c>
      <c r="E382" s="102" t="s">
        <v>45</v>
      </c>
      <c r="F382" s="103" t="s">
        <v>79</v>
      </c>
      <c r="G382" s="104"/>
    </row>
    <row r="383" spans="1:7">
      <c r="A383" s="102" t="str">
        <f>DRIVER[[#This Row],[DATE]]&amp;DRIVER[[#This Row],[FIELD]]&amp;DRIVER[[#This Row],[TRIP NO]]</f>
        <v>45393OD34S26681</v>
      </c>
      <c r="B383" s="98">
        <v>382</v>
      </c>
      <c r="C383" s="99">
        <v>45393</v>
      </c>
      <c r="D383" s="100">
        <v>1</v>
      </c>
      <c r="E383" s="102" t="s">
        <v>42</v>
      </c>
      <c r="F383" s="103" t="s">
        <v>68</v>
      </c>
      <c r="G383" s="104"/>
    </row>
    <row r="384" spans="1:7">
      <c r="A384" s="102" t="str">
        <f>DRIVER[[#This Row],[DATE]]&amp;DRIVER[[#This Row],[FIELD]]&amp;DRIVER[[#This Row],[TRIP NO]]</f>
        <v>45393OD34S61371</v>
      </c>
      <c r="B384" s="98">
        <v>383</v>
      </c>
      <c r="C384" s="99">
        <v>45393</v>
      </c>
      <c r="D384" s="100">
        <v>1</v>
      </c>
      <c r="E384" s="102" t="s">
        <v>44</v>
      </c>
      <c r="F384" s="103" t="s">
        <v>96</v>
      </c>
      <c r="G384" s="104"/>
    </row>
    <row r="385" spans="1:7">
      <c r="A385" s="102" t="str">
        <f>DRIVER[[#This Row],[DATE]]&amp;DRIVER[[#This Row],[FIELD]]&amp;DRIVER[[#This Row],[TRIP NO]]</f>
        <v>45393OD34S61391</v>
      </c>
      <c r="B385" s="98">
        <v>384</v>
      </c>
      <c r="C385" s="99">
        <v>45393</v>
      </c>
      <c r="D385" s="100">
        <v>1</v>
      </c>
      <c r="E385" s="102" t="s">
        <v>52</v>
      </c>
      <c r="F385" s="103" t="s">
        <v>94</v>
      </c>
      <c r="G385" s="104"/>
    </row>
    <row r="386" spans="1:7">
      <c r="A386" s="102" t="str">
        <f>DRIVER[[#This Row],[DATE]]&amp;DRIVER[[#This Row],[FIELD]]&amp;DRIVER[[#This Row],[TRIP NO]]</f>
        <v>45393OD34S61521</v>
      </c>
      <c r="B386" s="98">
        <v>385</v>
      </c>
      <c r="C386" s="99">
        <v>45393</v>
      </c>
      <c r="D386" s="100">
        <v>1</v>
      </c>
      <c r="E386" s="102" t="s">
        <v>43</v>
      </c>
      <c r="F386" s="103" t="s">
        <v>80</v>
      </c>
      <c r="G386" s="104"/>
    </row>
    <row r="387" spans="1:7">
      <c r="A387" s="102" t="str">
        <f>DRIVER[[#This Row],[DATE]]&amp;DRIVER[[#This Row],[FIELD]]&amp;DRIVER[[#This Row],[TRIP NO]]</f>
        <v>45393OD04T11451</v>
      </c>
      <c r="B387" s="98">
        <v>386</v>
      </c>
      <c r="C387" s="99">
        <v>45393</v>
      </c>
      <c r="D387" s="100">
        <v>1</v>
      </c>
      <c r="E387" s="102" t="s">
        <v>13</v>
      </c>
      <c r="F387" s="103" t="s">
        <v>69</v>
      </c>
      <c r="G387" s="104"/>
    </row>
    <row r="388" spans="1:7">
      <c r="A388" s="102" t="str">
        <f>DRIVER[[#This Row],[DATE]]&amp;DRIVER[[#This Row],[FIELD]]&amp;DRIVER[[#This Row],[TRIP NO]]</f>
        <v>45393OD34R11451</v>
      </c>
      <c r="B388" s="98">
        <v>387</v>
      </c>
      <c r="C388" s="99">
        <v>45393</v>
      </c>
      <c r="D388" s="100">
        <v>1</v>
      </c>
      <c r="E388" s="102" t="s">
        <v>12</v>
      </c>
      <c r="F388" s="103" t="s">
        <v>81</v>
      </c>
      <c r="G388" s="104"/>
    </row>
    <row r="389" spans="1:7">
      <c r="A389" s="102" t="str">
        <f>DRIVER[[#This Row],[DATE]]&amp;DRIVER[[#This Row],[FIELD]]&amp;DRIVER[[#This Row],[TRIP NO]]</f>
        <v>45393OD34R13451</v>
      </c>
      <c r="B389" s="98">
        <v>388</v>
      </c>
      <c r="C389" s="99">
        <v>45393</v>
      </c>
      <c r="D389" s="100">
        <v>1</v>
      </c>
      <c r="E389" s="102" t="s">
        <v>11</v>
      </c>
      <c r="F389" s="103" t="s">
        <v>97</v>
      </c>
      <c r="G389" s="104"/>
    </row>
    <row r="390" spans="1:7">
      <c r="A390" s="102" t="str">
        <f>DRIVER[[#This Row],[DATE]]&amp;DRIVER[[#This Row],[FIELD]]&amp;DRIVER[[#This Row],[TRIP NO]]</f>
        <v>45393OD34S11451</v>
      </c>
      <c r="B390" s="98">
        <v>389</v>
      </c>
      <c r="C390" s="99">
        <v>45393</v>
      </c>
      <c r="D390" s="100">
        <v>1</v>
      </c>
      <c r="E390" s="102" t="s">
        <v>32</v>
      </c>
      <c r="F390" s="103" t="s">
        <v>83</v>
      </c>
      <c r="G390" s="104"/>
    </row>
    <row r="391" spans="1:7">
      <c r="A391" s="102" t="str">
        <f>DRIVER[[#This Row],[DATE]]&amp;DRIVER[[#This Row],[FIELD]]&amp;DRIVER[[#This Row],[TRIP NO]]</f>
        <v>45393OD34T11451</v>
      </c>
      <c r="B391" s="98">
        <v>390</v>
      </c>
      <c r="C391" s="99">
        <v>45393</v>
      </c>
      <c r="D391" s="100">
        <v>1</v>
      </c>
      <c r="E391" s="102" t="s">
        <v>34</v>
      </c>
      <c r="F391" s="103" t="s">
        <v>84</v>
      </c>
      <c r="G391" s="104"/>
    </row>
    <row r="392" spans="1:7">
      <c r="A392" s="102" t="str">
        <f>DRIVER[[#This Row],[DATE]]&amp;DRIVER[[#This Row],[FIELD]]&amp;DRIVER[[#This Row],[TRIP NO]]</f>
        <v>45393OD04V11451</v>
      </c>
      <c r="B392" s="98">
        <v>391</v>
      </c>
      <c r="C392" s="99">
        <v>45393</v>
      </c>
      <c r="D392" s="100">
        <v>1</v>
      </c>
      <c r="E392" s="102" t="s">
        <v>46</v>
      </c>
      <c r="F392" s="103" t="s">
        <v>85</v>
      </c>
      <c r="G392" s="104"/>
    </row>
    <row r="393" spans="1:7">
      <c r="A393" s="102" t="str">
        <f>DRIVER[[#This Row],[DATE]]&amp;DRIVER[[#This Row],[FIELD]]&amp;DRIVER[[#This Row],[TRIP NO]]</f>
        <v>45393OD04V13451</v>
      </c>
      <c r="B393" s="98">
        <v>392</v>
      </c>
      <c r="C393" s="99">
        <v>45393</v>
      </c>
      <c r="D393" s="100">
        <v>1</v>
      </c>
      <c r="E393" s="102" t="s">
        <v>48</v>
      </c>
      <c r="F393" s="103" t="s">
        <v>82</v>
      </c>
      <c r="G393" s="104"/>
    </row>
    <row r="394" spans="1:7">
      <c r="A394" s="102" t="str">
        <f>DRIVER[[#This Row],[DATE]]&amp;DRIVER[[#This Row],[FIELD]]&amp;DRIVER[[#This Row],[TRIP NO]]</f>
        <v>45393OD34U11451</v>
      </c>
      <c r="B394" s="98">
        <v>393</v>
      </c>
      <c r="C394" s="99">
        <v>45393</v>
      </c>
      <c r="D394" s="100">
        <v>1</v>
      </c>
      <c r="E394" s="102" t="s">
        <v>47</v>
      </c>
      <c r="F394" s="103" t="s">
        <v>87</v>
      </c>
      <c r="G394" s="104"/>
    </row>
    <row r="395" spans="1:7">
      <c r="A395" s="102" t="str">
        <f>DRIVER[[#This Row],[DATE]]&amp;DRIVER[[#This Row],[FIELD]]&amp;DRIVER[[#This Row],[TRIP NO]]</f>
        <v>45393OD34U13451</v>
      </c>
      <c r="B395" s="98">
        <v>394</v>
      </c>
      <c r="C395" s="99">
        <v>45393</v>
      </c>
      <c r="D395" s="100">
        <v>1</v>
      </c>
      <c r="E395" s="102" t="s">
        <v>49</v>
      </c>
      <c r="F395" s="103" t="s">
        <v>72</v>
      </c>
      <c r="G395" s="104"/>
    </row>
    <row r="396" spans="1:7">
      <c r="A396" s="110" t="str">
        <f>DRIVER[[#This Row],[DATE]]&amp;DRIVER[[#This Row],[FIELD]]&amp;DRIVER[[#This Row],[TRIP NO]]</f>
        <v>45393OD34R13452</v>
      </c>
      <c r="B396" s="106">
        <v>395</v>
      </c>
      <c r="C396" s="107">
        <v>45393</v>
      </c>
      <c r="D396" s="108">
        <v>2</v>
      </c>
      <c r="E396" s="110" t="s">
        <v>11</v>
      </c>
      <c r="F396" s="111" t="s">
        <v>97</v>
      </c>
      <c r="G396" s="104"/>
    </row>
    <row r="397" spans="1:7">
      <c r="A397" s="110" t="str">
        <f>DRIVER[[#This Row],[DATE]]&amp;DRIVER[[#This Row],[FIELD]]&amp;DRIVER[[#This Row],[TRIP NO]]</f>
        <v>45393OD34T11452</v>
      </c>
      <c r="B397" s="106">
        <v>396</v>
      </c>
      <c r="C397" s="107">
        <v>45393</v>
      </c>
      <c r="D397" s="108">
        <v>2</v>
      </c>
      <c r="E397" s="110" t="s">
        <v>34</v>
      </c>
      <c r="F397" s="111" t="s">
        <v>84</v>
      </c>
      <c r="G397" s="104"/>
    </row>
    <row r="398" spans="1:7">
      <c r="A398" s="110" t="str">
        <f>DRIVER[[#This Row],[DATE]]&amp;DRIVER[[#This Row],[FIELD]]&amp;DRIVER[[#This Row],[TRIP NO]]</f>
        <v>45393OD04Q41392</v>
      </c>
      <c r="B398" s="106">
        <v>397</v>
      </c>
      <c r="C398" s="107">
        <v>45393</v>
      </c>
      <c r="D398" s="108">
        <v>2</v>
      </c>
      <c r="E398" s="110" t="s">
        <v>21</v>
      </c>
      <c r="F398" s="111" t="s">
        <v>71</v>
      </c>
      <c r="G398" s="104"/>
    </row>
    <row r="399" spans="1:7">
      <c r="A399" s="110" t="str">
        <f>DRIVER[[#This Row],[DATE]]&amp;DRIVER[[#This Row],[FIELD]]&amp;DRIVER[[#This Row],[TRIP NO]]</f>
        <v>45393OD04Q41282</v>
      </c>
      <c r="B399" s="106">
        <v>398</v>
      </c>
      <c r="C399" s="107">
        <v>45393</v>
      </c>
      <c r="D399" s="108">
        <v>2</v>
      </c>
      <c r="E399" s="110" t="s">
        <v>41</v>
      </c>
      <c r="F399" s="111" t="s">
        <v>93</v>
      </c>
      <c r="G399" s="104"/>
    </row>
    <row r="400" spans="1:7">
      <c r="A400" s="117" t="str">
        <f>DRIVER[[#This Row],[DATE]]&amp;DRIVER[[#This Row],[FIELD]]&amp;DRIVER[[#This Row],[TRIP NO]]</f>
        <v>45393OD04Q41182</v>
      </c>
      <c r="B400" s="106">
        <v>399</v>
      </c>
      <c r="C400" s="107">
        <v>45393</v>
      </c>
      <c r="D400" s="108">
        <v>2</v>
      </c>
      <c r="E400" s="117" t="s">
        <v>26</v>
      </c>
      <c r="F400" s="111" t="s">
        <v>91</v>
      </c>
      <c r="G400" s="104"/>
    </row>
    <row r="401" spans="1:7">
      <c r="A401" s="110" t="str">
        <f>DRIVER[[#This Row],[DATE]]&amp;DRIVER[[#This Row],[FIELD]]&amp;DRIVER[[#This Row],[TRIP NO]]</f>
        <v>45393OD04Q41232</v>
      </c>
      <c r="B401" s="106">
        <v>400</v>
      </c>
      <c r="C401" s="107">
        <v>45393</v>
      </c>
      <c r="D401" s="108">
        <v>2</v>
      </c>
      <c r="E401" s="110" t="s">
        <v>39</v>
      </c>
      <c r="F401" s="111" t="s">
        <v>89</v>
      </c>
      <c r="G401" s="104"/>
    </row>
    <row r="402" spans="1:7">
      <c r="A402" s="110" t="str">
        <f>DRIVER[[#This Row],[DATE]]&amp;DRIVER[[#This Row],[FIELD]]&amp;DRIVER[[#This Row],[TRIP NO]]</f>
        <v>45393OD04V11452</v>
      </c>
      <c r="B402" s="106">
        <v>401</v>
      </c>
      <c r="C402" s="107">
        <v>45393</v>
      </c>
      <c r="D402" s="108">
        <v>2</v>
      </c>
      <c r="E402" s="110" t="s">
        <v>46</v>
      </c>
      <c r="F402" s="111" t="s">
        <v>85</v>
      </c>
      <c r="G402" s="104"/>
    </row>
    <row r="403" spans="1:7">
      <c r="A403" s="110" t="str">
        <f>DRIVER[[#This Row],[DATE]]&amp;DRIVER[[#This Row],[FIELD]]&amp;DRIVER[[#This Row],[TRIP NO]]</f>
        <v>45393OD04V13452</v>
      </c>
      <c r="B403" s="106">
        <v>402</v>
      </c>
      <c r="C403" s="107">
        <v>45393</v>
      </c>
      <c r="D403" s="108">
        <v>2</v>
      </c>
      <c r="E403" s="110" t="s">
        <v>48</v>
      </c>
      <c r="F403" s="111" t="s">
        <v>82</v>
      </c>
      <c r="G403" s="104"/>
    </row>
    <row r="404" spans="1:7">
      <c r="A404" s="110" t="str">
        <f>DRIVER[[#This Row],[DATE]]&amp;DRIVER[[#This Row],[FIELD]]&amp;DRIVER[[#This Row],[TRIP NO]]</f>
        <v>45393OD04Q41552</v>
      </c>
      <c r="B404" s="106">
        <v>403</v>
      </c>
      <c r="C404" s="107">
        <v>45393</v>
      </c>
      <c r="D404" s="108">
        <v>2</v>
      </c>
      <c r="E404" s="110" t="s">
        <v>22</v>
      </c>
      <c r="F404" s="111" t="s">
        <v>73</v>
      </c>
      <c r="G404" s="104"/>
    </row>
    <row r="405" spans="1:7">
      <c r="A405" s="110" t="str">
        <f>DRIVER[[#This Row],[DATE]]&amp;DRIVER[[#This Row],[FIELD]]&amp;DRIVER[[#This Row],[TRIP NO]]</f>
        <v>45393OD04Q67612</v>
      </c>
      <c r="B405" s="106">
        <v>404</v>
      </c>
      <c r="C405" s="107">
        <v>45393</v>
      </c>
      <c r="D405" s="108">
        <v>2</v>
      </c>
      <c r="E405" s="110" t="s">
        <v>24</v>
      </c>
      <c r="F405" s="111" t="s">
        <v>98</v>
      </c>
      <c r="G405" s="104"/>
    </row>
    <row r="406" spans="1:7">
      <c r="A406" s="110" t="str">
        <f>DRIVER[[#This Row],[DATE]]&amp;DRIVER[[#This Row],[FIELD]]&amp;DRIVER[[#This Row],[TRIP NO]]</f>
        <v>45393OD04Q41442</v>
      </c>
      <c r="B406" s="106">
        <v>405</v>
      </c>
      <c r="C406" s="107">
        <v>45393</v>
      </c>
      <c r="D406" s="108">
        <v>2</v>
      </c>
      <c r="E406" s="110" t="s">
        <v>38</v>
      </c>
      <c r="F406" s="111" t="s">
        <v>100</v>
      </c>
      <c r="G406" s="104"/>
    </row>
    <row r="407" spans="1:7">
      <c r="A407" s="110" t="str">
        <f>DRIVER[[#This Row],[DATE]]&amp;DRIVER[[#This Row],[FIELD]]&amp;DRIVER[[#This Row],[TRIP NO]]</f>
        <v>45393OD04Q41702</v>
      </c>
      <c r="B407" s="106">
        <v>406</v>
      </c>
      <c r="C407" s="107">
        <v>45393</v>
      </c>
      <c r="D407" s="108">
        <v>2</v>
      </c>
      <c r="E407" s="110" t="s">
        <v>10</v>
      </c>
      <c r="F407" s="111" t="s">
        <v>76</v>
      </c>
      <c r="G407" s="104"/>
    </row>
    <row r="408" spans="1:7">
      <c r="A408" s="110" t="str">
        <f>DRIVER[[#This Row],[DATE]]&amp;DRIVER[[#This Row],[FIELD]]&amp;DRIVER[[#This Row],[TRIP NO]]</f>
        <v>45393OD04Q41732</v>
      </c>
      <c r="B408" s="106">
        <v>407</v>
      </c>
      <c r="C408" s="107">
        <v>45393</v>
      </c>
      <c r="D408" s="108">
        <v>2</v>
      </c>
      <c r="E408" s="110" t="s">
        <v>8</v>
      </c>
      <c r="F408" s="111" t="s">
        <v>101</v>
      </c>
      <c r="G408" s="104"/>
    </row>
    <row r="409" spans="1:7">
      <c r="A409" s="110" t="str">
        <f>DRIVER[[#This Row],[DATE]]&amp;DRIVER[[#This Row],[FIELD]]&amp;DRIVER[[#This Row],[TRIP NO]]</f>
        <v>45393OD34S26152</v>
      </c>
      <c r="B409" s="106">
        <v>408</v>
      </c>
      <c r="C409" s="107">
        <v>45393</v>
      </c>
      <c r="D409" s="108">
        <v>2</v>
      </c>
      <c r="E409" s="110" t="s">
        <v>40</v>
      </c>
      <c r="F409" s="111" t="s">
        <v>92</v>
      </c>
      <c r="G409" s="104"/>
    </row>
    <row r="410" spans="1:7">
      <c r="A410" s="110" t="str">
        <f>DRIVER[[#This Row],[DATE]]&amp;DRIVER[[#This Row],[FIELD]]&amp;DRIVER[[#This Row],[TRIP NO]]</f>
        <v>45393OD04T11452</v>
      </c>
      <c r="B410" s="106">
        <v>409</v>
      </c>
      <c r="C410" s="107">
        <v>45393</v>
      </c>
      <c r="D410" s="108">
        <v>2</v>
      </c>
      <c r="E410" s="110" t="s">
        <v>13</v>
      </c>
      <c r="F410" s="111" t="s">
        <v>69</v>
      </c>
      <c r="G410" s="104"/>
    </row>
    <row r="411" spans="1:7">
      <c r="A411" s="110" t="str">
        <f>DRIVER[[#This Row],[DATE]]&amp;DRIVER[[#This Row],[FIELD]]&amp;DRIVER[[#This Row],[TRIP NO]]</f>
        <v>45393OD34R11452</v>
      </c>
      <c r="B411" s="106">
        <v>410</v>
      </c>
      <c r="C411" s="107">
        <v>45393</v>
      </c>
      <c r="D411" s="108">
        <v>2</v>
      </c>
      <c r="E411" s="110" t="s">
        <v>12</v>
      </c>
      <c r="F411" s="111" t="s">
        <v>81</v>
      </c>
      <c r="G411" s="104"/>
    </row>
    <row r="412" spans="1:7">
      <c r="A412" s="110" t="str">
        <f>DRIVER[[#This Row],[DATE]]&amp;DRIVER[[#This Row],[FIELD]]&amp;DRIVER[[#This Row],[TRIP NO]]</f>
        <v>45393OD34U13452</v>
      </c>
      <c r="B412" s="106">
        <v>411</v>
      </c>
      <c r="C412" s="107">
        <v>45393</v>
      </c>
      <c r="D412" s="108">
        <v>2</v>
      </c>
      <c r="E412" s="110" t="s">
        <v>49</v>
      </c>
      <c r="F412" s="111" t="s">
        <v>72</v>
      </c>
      <c r="G412" s="104"/>
    </row>
    <row r="413" spans="1:7">
      <c r="A413" s="110" t="str">
        <f>DRIVER[[#This Row],[DATE]]&amp;DRIVER[[#This Row],[FIELD]]&amp;DRIVER[[#This Row],[TRIP NO]]</f>
        <v>45393OD34S11452</v>
      </c>
      <c r="B413" s="106">
        <v>412</v>
      </c>
      <c r="C413" s="107">
        <v>45393</v>
      </c>
      <c r="D413" s="108">
        <v>2</v>
      </c>
      <c r="E413" s="110" t="s">
        <v>32</v>
      </c>
      <c r="F413" s="111" t="s">
        <v>83</v>
      </c>
      <c r="G413" s="104"/>
    </row>
    <row r="414" spans="1:7">
      <c r="A414" s="110" t="str">
        <f>DRIVER[[#This Row],[DATE]]&amp;DRIVER[[#This Row],[FIELD]]&amp;DRIVER[[#This Row],[TRIP NO]]</f>
        <v>45393OD34S26272</v>
      </c>
      <c r="B414" s="106">
        <v>413</v>
      </c>
      <c r="C414" s="107">
        <v>45393</v>
      </c>
      <c r="D414" s="108">
        <v>2</v>
      </c>
      <c r="E414" s="110" t="s">
        <v>54</v>
      </c>
      <c r="F414" s="111" t="s">
        <v>90</v>
      </c>
      <c r="G414" s="104"/>
    </row>
    <row r="415" spans="1:7">
      <c r="A415" s="102" t="str">
        <f>DRIVER[[#This Row],[DATE]]&amp;DRIVER[[#This Row],[FIELD]]&amp;DRIVER[[#This Row],[TRIP NO]]</f>
        <v>45394OD04Q41181</v>
      </c>
      <c r="B415" s="98">
        <v>414</v>
      </c>
      <c r="C415" s="99">
        <v>45394</v>
      </c>
      <c r="D415" s="100">
        <v>1</v>
      </c>
      <c r="E415" s="102" t="s">
        <v>26</v>
      </c>
      <c r="F415" s="103" t="s">
        <v>91</v>
      </c>
      <c r="G415" s="104"/>
    </row>
    <row r="416" spans="1:7">
      <c r="A416" s="102" t="str">
        <f>DRIVER[[#This Row],[DATE]]&amp;DRIVER[[#This Row],[FIELD]]&amp;DRIVER[[#This Row],[TRIP NO]]</f>
        <v>45394OD04Q41231</v>
      </c>
      <c r="B416" s="98">
        <v>415</v>
      </c>
      <c r="C416" s="99">
        <v>45394</v>
      </c>
      <c r="D416" s="100">
        <v>1</v>
      </c>
      <c r="E416" s="102" t="s">
        <v>39</v>
      </c>
      <c r="F416" s="103" t="s">
        <v>69</v>
      </c>
      <c r="G416" s="104"/>
    </row>
    <row r="417" spans="1:7">
      <c r="A417" s="102" t="str">
        <f>DRIVER[[#This Row],[DATE]]&amp;DRIVER[[#This Row],[FIELD]]&amp;DRIVER[[#This Row],[TRIP NO]]</f>
        <v>45394OD04Q41391</v>
      </c>
      <c r="B417" s="98">
        <v>416</v>
      </c>
      <c r="C417" s="99">
        <v>45394</v>
      </c>
      <c r="D417" s="100">
        <v>1</v>
      </c>
      <c r="E417" s="102" t="s">
        <v>21</v>
      </c>
      <c r="F417" s="103" t="s">
        <v>82</v>
      </c>
      <c r="G417" s="104"/>
    </row>
    <row r="418" spans="1:7">
      <c r="A418" s="102" t="str">
        <f>DRIVER[[#This Row],[DATE]]&amp;DRIVER[[#This Row],[FIELD]]&amp;DRIVER[[#This Row],[TRIP NO]]</f>
        <v>45394OD04Q41551</v>
      </c>
      <c r="B418" s="98">
        <v>417</v>
      </c>
      <c r="C418" s="99">
        <v>45394</v>
      </c>
      <c r="D418" s="100">
        <v>1</v>
      </c>
      <c r="E418" s="102" t="s">
        <v>22</v>
      </c>
      <c r="F418" s="103" t="s">
        <v>72</v>
      </c>
      <c r="G418" s="104"/>
    </row>
    <row r="419" spans="1:7">
      <c r="A419" s="102" t="str">
        <f>DRIVER[[#This Row],[DATE]]&amp;DRIVER[[#This Row],[FIELD]]&amp;DRIVER[[#This Row],[TRIP NO]]</f>
        <v>45394OD04Q67611</v>
      </c>
      <c r="B419" s="98">
        <v>418</v>
      </c>
      <c r="C419" s="99">
        <v>45394</v>
      </c>
      <c r="D419" s="100">
        <v>1</v>
      </c>
      <c r="E419" s="102" t="s">
        <v>24</v>
      </c>
      <c r="F419" s="103" t="s">
        <v>73</v>
      </c>
      <c r="G419" s="104"/>
    </row>
    <row r="420" spans="1:7">
      <c r="A420" s="102" t="str">
        <f>DRIVER[[#This Row],[DATE]]&amp;DRIVER[[#This Row],[FIELD]]&amp;DRIVER[[#This Row],[TRIP NO]]</f>
        <v>45394OD04Q67881</v>
      </c>
      <c r="B420" s="98">
        <v>419</v>
      </c>
      <c r="C420" s="99">
        <v>45394</v>
      </c>
      <c r="D420" s="100">
        <v>1</v>
      </c>
      <c r="E420" s="102" t="s">
        <v>20</v>
      </c>
      <c r="F420" s="103" t="s">
        <v>75</v>
      </c>
      <c r="G420" s="104"/>
    </row>
    <row r="421" spans="1:7">
      <c r="A421" s="102" t="str">
        <f>DRIVER[[#This Row],[DATE]]&amp;DRIVER[[#This Row],[FIELD]]&amp;DRIVER[[#This Row],[TRIP NO]]</f>
        <v>45394OD04Q41281</v>
      </c>
      <c r="B421" s="98">
        <v>420</v>
      </c>
      <c r="C421" s="99">
        <v>45394</v>
      </c>
      <c r="D421" s="100">
        <v>1</v>
      </c>
      <c r="E421" s="102" t="s">
        <v>41</v>
      </c>
      <c r="F421" s="103" t="s">
        <v>95</v>
      </c>
      <c r="G421" s="104"/>
    </row>
    <row r="422" spans="1:7">
      <c r="A422" s="102" t="str">
        <f>DRIVER[[#This Row],[DATE]]&amp;DRIVER[[#This Row],[FIELD]]&amp;DRIVER[[#This Row],[TRIP NO]]</f>
        <v>45394OD04Q41371</v>
      </c>
      <c r="B422" s="98">
        <v>421</v>
      </c>
      <c r="C422" s="99">
        <v>45394</v>
      </c>
      <c r="D422" s="100">
        <v>1</v>
      </c>
      <c r="E422" s="102" t="s">
        <v>55</v>
      </c>
      <c r="F422" s="103" t="s">
        <v>99</v>
      </c>
      <c r="G422" s="104"/>
    </row>
    <row r="423" spans="1:7">
      <c r="A423" s="102" t="str">
        <f>DRIVER[[#This Row],[DATE]]&amp;DRIVER[[#This Row],[FIELD]]&amp;DRIVER[[#This Row],[TRIP NO]]</f>
        <v>45394OD04Q41441</v>
      </c>
      <c r="B423" s="98">
        <v>422</v>
      </c>
      <c r="C423" s="99">
        <v>45394</v>
      </c>
      <c r="D423" s="100">
        <v>1</v>
      </c>
      <c r="E423" s="102" t="s">
        <v>38</v>
      </c>
      <c r="F423" s="103" t="s">
        <v>77</v>
      </c>
      <c r="G423" s="104"/>
    </row>
    <row r="424" spans="1:7">
      <c r="A424" s="102" t="str">
        <f>DRIVER[[#This Row],[DATE]]&amp;DRIVER[[#This Row],[FIELD]]&amp;DRIVER[[#This Row],[TRIP NO]]</f>
        <v>45394OD04Q41701</v>
      </c>
      <c r="B424" s="98">
        <v>423</v>
      </c>
      <c r="C424" s="99">
        <v>45394</v>
      </c>
      <c r="D424" s="100">
        <v>1</v>
      </c>
      <c r="E424" s="102" t="s">
        <v>10</v>
      </c>
      <c r="F424" s="103" t="s">
        <v>100</v>
      </c>
      <c r="G424" s="104"/>
    </row>
    <row r="425" spans="1:7">
      <c r="A425" s="102" t="str">
        <f>DRIVER[[#This Row],[DATE]]&amp;DRIVER[[#This Row],[FIELD]]&amp;DRIVER[[#This Row],[TRIP NO]]</f>
        <v>45394OD04Q41731</v>
      </c>
      <c r="B425" s="98">
        <v>424</v>
      </c>
      <c r="C425" s="99">
        <v>45394</v>
      </c>
      <c r="D425" s="100">
        <v>1</v>
      </c>
      <c r="E425" s="102" t="s">
        <v>8</v>
      </c>
      <c r="F425" s="103" t="s">
        <v>93</v>
      </c>
      <c r="G425" s="104"/>
    </row>
    <row r="426" spans="1:7">
      <c r="A426" s="102" t="str">
        <f>DRIVER[[#This Row],[DATE]]&amp;DRIVER[[#This Row],[FIELD]]&amp;DRIVER[[#This Row],[TRIP NO]]</f>
        <v>45394OD34S26151</v>
      </c>
      <c r="B426" s="98">
        <v>425</v>
      </c>
      <c r="C426" s="99">
        <v>45394</v>
      </c>
      <c r="D426" s="100">
        <v>1</v>
      </c>
      <c r="E426" s="102" t="s">
        <v>40</v>
      </c>
      <c r="F426" s="103" t="s">
        <v>89</v>
      </c>
      <c r="G426" s="104"/>
    </row>
    <row r="427" spans="1:7">
      <c r="A427" s="102" t="str">
        <f>DRIVER[[#This Row],[DATE]]&amp;DRIVER[[#This Row],[FIELD]]&amp;DRIVER[[#This Row],[TRIP NO]]</f>
        <v>45394OD34S26271</v>
      </c>
      <c r="B427" s="98">
        <v>426</v>
      </c>
      <c r="C427" s="99">
        <v>45394</v>
      </c>
      <c r="D427" s="100">
        <v>1</v>
      </c>
      <c r="E427" s="102" t="s">
        <v>54</v>
      </c>
      <c r="F427" s="103" t="s">
        <v>70</v>
      </c>
      <c r="G427" s="104"/>
    </row>
    <row r="428" spans="1:7">
      <c r="A428" s="102" t="str">
        <f>DRIVER[[#This Row],[DATE]]&amp;DRIVER[[#This Row],[FIELD]]&amp;DRIVER[[#This Row],[TRIP NO]]</f>
        <v>45394OD34S26661</v>
      </c>
      <c r="B428" s="98">
        <v>427</v>
      </c>
      <c r="C428" s="99">
        <v>45394</v>
      </c>
      <c r="D428" s="100">
        <v>1</v>
      </c>
      <c r="E428" s="102" t="s">
        <v>45</v>
      </c>
      <c r="F428" s="103" t="s">
        <v>79</v>
      </c>
      <c r="G428" s="104"/>
    </row>
    <row r="429" spans="1:7">
      <c r="A429" s="102" t="str">
        <f>DRIVER[[#This Row],[DATE]]&amp;DRIVER[[#This Row],[FIELD]]&amp;DRIVER[[#This Row],[TRIP NO]]</f>
        <v>45394OD34S26681</v>
      </c>
      <c r="B429" s="98">
        <v>428</v>
      </c>
      <c r="C429" s="99">
        <v>45394</v>
      </c>
      <c r="D429" s="100">
        <v>1</v>
      </c>
      <c r="E429" s="102" t="s">
        <v>42</v>
      </c>
      <c r="F429" s="103" t="s">
        <v>78</v>
      </c>
      <c r="G429" s="104"/>
    </row>
    <row r="430" spans="1:7">
      <c r="A430" s="102" t="str">
        <f>DRIVER[[#This Row],[DATE]]&amp;DRIVER[[#This Row],[FIELD]]&amp;DRIVER[[#This Row],[TRIP NO]]</f>
        <v>45394OD34S61371</v>
      </c>
      <c r="B430" s="98">
        <v>429</v>
      </c>
      <c r="C430" s="99">
        <v>45394</v>
      </c>
      <c r="D430" s="100">
        <v>1</v>
      </c>
      <c r="E430" s="102" t="s">
        <v>44</v>
      </c>
      <c r="F430" s="103" t="s">
        <v>96</v>
      </c>
      <c r="G430" s="104"/>
    </row>
    <row r="431" spans="1:7">
      <c r="A431" s="102" t="str">
        <f>DRIVER[[#This Row],[DATE]]&amp;DRIVER[[#This Row],[FIELD]]&amp;DRIVER[[#This Row],[TRIP NO]]</f>
        <v>45394OD34S61391</v>
      </c>
      <c r="B431" s="98">
        <v>430</v>
      </c>
      <c r="C431" s="99">
        <v>45394</v>
      </c>
      <c r="D431" s="100">
        <v>1</v>
      </c>
      <c r="E431" s="102" t="s">
        <v>52</v>
      </c>
      <c r="F431" s="103" t="s">
        <v>68</v>
      </c>
      <c r="G431" s="104"/>
    </row>
    <row r="432" spans="1:7">
      <c r="A432" s="102" t="str">
        <f>DRIVER[[#This Row],[DATE]]&amp;DRIVER[[#This Row],[FIELD]]&amp;DRIVER[[#This Row],[TRIP NO]]</f>
        <v>45394OD34S61521</v>
      </c>
      <c r="B432" s="98">
        <v>431</v>
      </c>
      <c r="C432" s="99">
        <v>45394</v>
      </c>
      <c r="D432" s="100">
        <v>1</v>
      </c>
      <c r="E432" s="102" t="s">
        <v>43</v>
      </c>
      <c r="F432" s="103" t="s">
        <v>80</v>
      </c>
      <c r="G432" s="104"/>
    </row>
    <row r="433" spans="1:7">
      <c r="A433" s="102" t="str">
        <f>DRIVER[[#This Row],[DATE]]&amp;DRIVER[[#This Row],[FIELD]]&amp;DRIVER[[#This Row],[TRIP NO]]</f>
        <v>45394OD04T11451</v>
      </c>
      <c r="B433" s="98">
        <v>432</v>
      </c>
      <c r="C433" s="99">
        <v>45394</v>
      </c>
      <c r="D433" s="100">
        <v>1</v>
      </c>
      <c r="E433" s="102" t="s">
        <v>13</v>
      </c>
      <c r="F433" s="103" t="s">
        <v>74</v>
      </c>
      <c r="G433" s="104"/>
    </row>
    <row r="434" spans="1:7">
      <c r="A434" s="102" t="str">
        <f>DRIVER[[#This Row],[DATE]]&amp;DRIVER[[#This Row],[FIELD]]&amp;DRIVER[[#This Row],[TRIP NO]]</f>
        <v>45394OD34R11451</v>
      </c>
      <c r="B434" s="98">
        <v>433</v>
      </c>
      <c r="C434" s="99">
        <v>45394</v>
      </c>
      <c r="D434" s="100">
        <v>1</v>
      </c>
      <c r="E434" s="102" t="s">
        <v>12</v>
      </c>
      <c r="F434" s="103" t="s">
        <v>81</v>
      </c>
      <c r="G434" s="104"/>
    </row>
    <row r="435" spans="1:7">
      <c r="A435" s="102" t="str">
        <f>DRIVER[[#This Row],[DATE]]&amp;DRIVER[[#This Row],[FIELD]]&amp;DRIVER[[#This Row],[TRIP NO]]</f>
        <v>45394OD34R13451</v>
      </c>
      <c r="B435" s="98">
        <v>434</v>
      </c>
      <c r="C435" s="99">
        <v>45394</v>
      </c>
      <c r="D435" s="100">
        <v>1</v>
      </c>
      <c r="E435" s="102" t="s">
        <v>11</v>
      </c>
      <c r="F435" s="103" t="s">
        <v>97</v>
      </c>
      <c r="G435" s="104"/>
    </row>
    <row r="436" spans="1:7">
      <c r="A436" s="102" t="str">
        <f>DRIVER[[#This Row],[DATE]]&amp;DRIVER[[#This Row],[FIELD]]&amp;DRIVER[[#This Row],[TRIP NO]]</f>
        <v>45394OD34S11451</v>
      </c>
      <c r="B436" s="98">
        <v>435</v>
      </c>
      <c r="C436" s="99">
        <v>45394</v>
      </c>
      <c r="D436" s="100">
        <v>1</v>
      </c>
      <c r="E436" s="102" t="s">
        <v>32</v>
      </c>
      <c r="F436" s="103" t="s">
        <v>83</v>
      </c>
      <c r="G436" s="104"/>
    </row>
    <row r="437" spans="1:7">
      <c r="A437" s="102" t="str">
        <f>DRIVER[[#This Row],[DATE]]&amp;DRIVER[[#This Row],[FIELD]]&amp;DRIVER[[#This Row],[TRIP NO]]</f>
        <v>45394OD34T11451</v>
      </c>
      <c r="B437" s="98">
        <v>436</v>
      </c>
      <c r="C437" s="99">
        <v>45394</v>
      </c>
      <c r="D437" s="100">
        <v>1</v>
      </c>
      <c r="E437" s="102" t="s">
        <v>34</v>
      </c>
      <c r="F437" s="103" t="s">
        <v>84</v>
      </c>
      <c r="G437" s="104"/>
    </row>
    <row r="438" spans="1:7">
      <c r="A438" s="102" t="str">
        <f>DRIVER[[#This Row],[DATE]]&amp;DRIVER[[#This Row],[FIELD]]&amp;DRIVER[[#This Row],[TRIP NO]]</f>
        <v>45394OD04V11451</v>
      </c>
      <c r="B438" s="98">
        <v>437</v>
      </c>
      <c r="C438" s="99">
        <v>45394</v>
      </c>
      <c r="D438" s="100">
        <v>1</v>
      </c>
      <c r="E438" s="102" t="s">
        <v>46</v>
      </c>
      <c r="F438" s="103" t="s">
        <v>85</v>
      </c>
      <c r="G438" s="104"/>
    </row>
    <row r="439" spans="1:7">
      <c r="A439" s="102" t="str">
        <f>DRIVER[[#This Row],[DATE]]&amp;DRIVER[[#This Row],[FIELD]]&amp;DRIVER[[#This Row],[TRIP NO]]</f>
        <v>45394OD04V13451</v>
      </c>
      <c r="B439" s="98">
        <v>438</v>
      </c>
      <c r="C439" s="99">
        <v>45394</v>
      </c>
      <c r="D439" s="100">
        <v>1</v>
      </c>
      <c r="E439" s="102" t="s">
        <v>48</v>
      </c>
      <c r="F439" s="103" t="s">
        <v>71</v>
      </c>
      <c r="G439" s="104"/>
    </row>
    <row r="440" spans="1:7">
      <c r="A440" s="102" t="str">
        <f>DRIVER[[#This Row],[DATE]]&amp;DRIVER[[#This Row],[FIELD]]&amp;DRIVER[[#This Row],[TRIP NO]]</f>
        <v>45394OD34U11451</v>
      </c>
      <c r="B440" s="98">
        <v>439</v>
      </c>
      <c r="C440" s="99">
        <v>45394</v>
      </c>
      <c r="D440" s="100">
        <v>1</v>
      </c>
      <c r="E440" s="102" t="s">
        <v>47</v>
      </c>
      <c r="F440" s="103" t="s">
        <v>87</v>
      </c>
      <c r="G440" s="104"/>
    </row>
    <row r="441" spans="1:7">
      <c r="A441" s="102" t="str">
        <f>DRIVER[[#This Row],[DATE]]&amp;DRIVER[[#This Row],[FIELD]]&amp;DRIVER[[#This Row],[TRIP NO]]</f>
        <v>45394OD34U13451</v>
      </c>
      <c r="B441" s="98">
        <v>440</v>
      </c>
      <c r="C441" s="99">
        <v>45394</v>
      </c>
      <c r="D441" s="100">
        <v>1</v>
      </c>
      <c r="E441" s="102" t="s">
        <v>49</v>
      </c>
      <c r="F441" s="103" t="s">
        <v>88</v>
      </c>
      <c r="G441" s="104"/>
    </row>
    <row r="442" spans="1:7">
      <c r="A442" s="110" t="str">
        <f>DRIVER[[#This Row],[DATE]]&amp;DRIVER[[#This Row],[FIELD]]&amp;DRIVER[[#This Row],[TRIP NO]]</f>
        <v>45394OD34T11452</v>
      </c>
      <c r="B442" s="106">
        <v>441</v>
      </c>
      <c r="C442" s="107">
        <v>45394</v>
      </c>
      <c r="D442" s="108">
        <v>2</v>
      </c>
      <c r="E442" s="110" t="s">
        <v>34</v>
      </c>
      <c r="F442" s="111" t="s">
        <v>84</v>
      </c>
      <c r="G442" s="104"/>
    </row>
    <row r="443" spans="1:7">
      <c r="A443" s="110" t="str">
        <f>DRIVER[[#This Row],[DATE]]&amp;DRIVER[[#This Row],[FIELD]]&amp;DRIVER[[#This Row],[TRIP NO]]</f>
        <v>45394OD34R11452</v>
      </c>
      <c r="B443" s="106">
        <v>442</v>
      </c>
      <c r="C443" s="107">
        <v>45394</v>
      </c>
      <c r="D443" s="108">
        <v>2</v>
      </c>
      <c r="E443" s="110" t="s">
        <v>12</v>
      </c>
      <c r="F443" s="111" t="s">
        <v>81</v>
      </c>
      <c r="G443" s="104"/>
    </row>
    <row r="444" spans="1:7">
      <c r="A444" s="110" t="str">
        <f>DRIVER[[#This Row],[DATE]]&amp;DRIVER[[#This Row],[FIELD]]&amp;DRIVER[[#This Row],[TRIP NO]]</f>
        <v>45394OD04T11452</v>
      </c>
      <c r="B444" s="106">
        <v>443</v>
      </c>
      <c r="C444" s="107">
        <v>45394</v>
      </c>
      <c r="D444" s="108">
        <v>2</v>
      </c>
      <c r="E444" s="110" t="s">
        <v>13</v>
      </c>
      <c r="F444" s="111" t="s">
        <v>74</v>
      </c>
      <c r="G444" s="104"/>
    </row>
    <row r="445" spans="1:7">
      <c r="A445" s="110" t="str">
        <f>DRIVER[[#This Row],[DATE]]&amp;DRIVER[[#This Row],[FIELD]]&amp;DRIVER[[#This Row],[TRIP NO]]</f>
        <v>45394OD34U11452</v>
      </c>
      <c r="B445" s="106">
        <v>444</v>
      </c>
      <c r="C445" s="107">
        <v>45394</v>
      </c>
      <c r="D445" s="108">
        <v>2</v>
      </c>
      <c r="E445" s="110" t="s">
        <v>47</v>
      </c>
      <c r="F445" s="111" t="s">
        <v>87</v>
      </c>
      <c r="G445" s="104"/>
    </row>
    <row r="446" spans="1:7">
      <c r="A446" s="110" t="str">
        <f>DRIVER[[#This Row],[DATE]]&amp;DRIVER[[#This Row],[FIELD]]&amp;DRIVER[[#This Row],[TRIP NO]]</f>
        <v>45394OD04Q41232</v>
      </c>
      <c r="B446" s="106">
        <v>445</v>
      </c>
      <c r="C446" s="107">
        <v>45394</v>
      </c>
      <c r="D446" s="108">
        <v>2</v>
      </c>
      <c r="E446" s="110" t="s">
        <v>39</v>
      </c>
      <c r="F446" s="111" t="s">
        <v>69</v>
      </c>
      <c r="G446" s="104"/>
    </row>
    <row r="447" spans="1:7">
      <c r="A447" s="110" t="str">
        <f>DRIVER[[#This Row],[DATE]]&amp;DRIVER[[#This Row],[FIELD]]&amp;DRIVER[[#This Row],[TRIP NO]]</f>
        <v>45394OD04Q41552</v>
      </c>
      <c r="B447" s="106">
        <v>446</v>
      </c>
      <c r="C447" s="107">
        <v>45394</v>
      </c>
      <c r="D447" s="108">
        <v>2</v>
      </c>
      <c r="E447" s="110" t="s">
        <v>22</v>
      </c>
      <c r="F447" s="111" t="s">
        <v>72</v>
      </c>
      <c r="G447" s="104"/>
    </row>
    <row r="448" spans="1:7">
      <c r="A448" s="110" t="str">
        <f>DRIVER[[#This Row],[DATE]]&amp;DRIVER[[#This Row],[FIELD]]&amp;DRIVER[[#This Row],[TRIP NO]]</f>
        <v>45394OD04Q41702</v>
      </c>
      <c r="B448" s="106">
        <v>447</v>
      </c>
      <c r="C448" s="107">
        <v>45394</v>
      </c>
      <c r="D448" s="108">
        <v>2</v>
      </c>
      <c r="E448" s="110" t="s">
        <v>10</v>
      </c>
      <c r="F448" s="111" t="s">
        <v>100</v>
      </c>
      <c r="G448" s="104"/>
    </row>
    <row r="449" spans="1:7">
      <c r="A449" s="110" t="str">
        <f>DRIVER[[#This Row],[DATE]]&amp;DRIVER[[#This Row],[FIELD]]&amp;DRIVER[[#This Row],[TRIP NO]]</f>
        <v>45394OD04Q41732</v>
      </c>
      <c r="B449" s="106">
        <v>448</v>
      </c>
      <c r="C449" s="107">
        <v>45394</v>
      </c>
      <c r="D449" s="108">
        <v>2</v>
      </c>
      <c r="E449" s="110" t="s">
        <v>8</v>
      </c>
      <c r="F449" s="111" t="s">
        <v>93</v>
      </c>
      <c r="G449" s="104"/>
    </row>
    <row r="450" spans="1:7">
      <c r="A450" s="110" t="str">
        <f>DRIVER[[#This Row],[DATE]]&amp;DRIVER[[#This Row],[FIELD]]&amp;DRIVER[[#This Row],[TRIP NO]]</f>
        <v>45394OD34R13452</v>
      </c>
      <c r="B450" s="106">
        <v>449</v>
      </c>
      <c r="C450" s="107">
        <v>45394</v>
      </c>
      <c r="D450" s="108">
        <v>2</v>
      </c>
      <c r="E450" s="110" t="s">
        <v>11</v>
      </c>
      <c r="F450" s="111" t="s">
        <v>97</v>
      </c>
      <c r="G450" s="104"/>
    </row>
    <row r="451" spans="1:7">
      <c r="A451" s="110" t="str">
        <f>DRIVER[[#This Row],[DATE]]&amp;DRIVER[[#This Row],[FIELD]]&amp;DRIVER[[#This Row],[TRIP NO]]</f>
        <v>45394OD34U13452</v>
      </c>
      <c r="B451" s="106">
        <v>450</v>
      </c>
      <c r="C451" s="107">
        <v>45394</v>
      </c>
      <c r="D451" s="108">
        <v>2</v>
      </c>
      <c r="E451" s="110" t="s">
        <v>49</v>
      </c>
      <c r="F451" s="111" t="s">
        <v>88</v>
      </c>
      <c r="G451" s="104"/>
    </row>
    <row r="452" spans="1:7">
      <c r="A452" s="110" t="str">
        <f>DRIVER[[#This Row],[DATE]]&amp;DRIVER[[#This Row],[FIELD]]&amp;DRIVER[[#This Row],[TRIP NO]]</f>
        <v>45394OD34S11452</v>
      </c>
      <c r="B452" s="106">
        <v>451</v>
      </c>
      <c r="C452" s="107">
        <v>45394</v>
      </c>
      <c r="D452" s="108">
        <v>2</v>
      </c>
      <c r="E452" s="110" t="s">
        <v>32</v>
      </c>
      <c r="F452" s="111" t="s">
        <v>83</v>
      </c>
      <c r="G452" s="104"/>
    </row>
    <row r="453" spans="1:7">
      <c r="A453" s="110" t="str">
        <f>DRIVER[[#This Row],[DATE]]&amp;DRIVER[[#This Row],[FIELD]]&amp;DRIVER[[#This Row],[TRIP NO]]</f>
        <v>45394OD04V11452</v>
      </c>
      <c r="B453" s="106">
        <v>452</v>
      </c>
      <c r="C453" s="107">
        <v>45394</v>
      </c>
      <c r="D453" s="108">
        <v>2</v>
      </c>
      <c r="E453" s="110" t="s">
        <v>46</v>
      </c>
      <c r="F453" s="111" t="s">
        <v>85</v>
      </c>
      <c r="G453" s="104"/>
    </row>
    <row r="454" spans="1:7">
      <c r="A454" s="110" t="str">
        <f>DRIVER[[#This Row],[DATE]]&amp;DRIVER[[#This Row],[FIELD]]&amp;DRIVER[[#This Row],[TRIP NO]]</f>
        <v>45394OD34S61522</v>
      </c>
      <c r="B454" s="106">
        <v>453</v>
      </c>
      <c r="C454" s="107">
        <v>45394</v>
      </c>
      <c r="D454" s="108">
        <v>2</v>
      </c>
      <c r="E454" s="110" t="s">
        <v>43</v>
      </c>
      <c r="F454" s="111" t="s">
        <v>80</v>
      </c>
      <c r="G454" s="104"/>
    </row>
    <row r="455" spans="1:7">
      <c r="A455" s="110" t="str">
        <f>DRIVER[[#This Row],[DATE]]&amp;DRIVER[[#This Row],[FIELD]]&amp;DRIVER[[#This Row],[TRIP NO]]</f>
        <v>45394OD04Q67882</v>
      </c>
      <c r="B455" s="106">
        <v>454</v>
      </c>
      <c r="C455" s="107">
        <v>45394</v>
      </c>
      <c r="D455" s="108">
        <v>2</v>
      </c>
      <c r="E455" s="110" t="s">
        <v>20</v>
      </c>
      <c r="F455" s="111" t="s">
        <v>75</v>
      </c>
      <c r="G455" s="104"/>
    </row>
    <row r="456" spans="1:7">
      <c r="A456" s="110" t="str">
        <f>DRIVER[[#This Row],[DATE]]&amp;DRIVER[[#This Row],[FIELD]]&amp;DRIVER[[#This Row],[TRIP NO]]</f>
        <v>45394OD34S26682</v>
      </c>
      <c r="B456" s="106">
        <v>455</v>
      </c>
      <c r="C456" s="107">
        <v>45394</v>
      </c>
      <c r="D456" s="108">
        <v>2</v>
      </c>
      <c r="E456" s="110" t="s">
        <v>42</v>
      </c>
      <c r="F456" s="111" t="s">
        <v>78</v>
      </c>
      <c r="G456" s="104"/>
    </row>
    <row r="457" spans="1:7">
      <c r="A457" s="110" t="str">
        <f>DRIVER[[#This Row],[DATE]]&amp;DRIVER[[#This Row],[FIELD]]&amp;DRIVER[[#This Row],[TRIP NO]]</f>
        <v>45394OD34S26272</v>
      </c>
      <c r="B457" s="106">
        <v>456</v>
      </c>
      <c r="C457" s="107">
        <v>45394</v>
      </c>
      <c r="D457" s="108">
        <v>2</v>
      </c>
      <c r="E457" s="110" t="s">
        <v>54</v>
      </c>
      <c r="F457" s="111" t="s">
        <v>70</v>
      </c>
      <c r="G457" s="104"/>
    </row>
    <row r="458" spans="1:7">
      <c r="A458" s="110" t="str">
        <f>DRIVER[[#This Row],[DATE]]&amp;DRIVER[[#This Row],[FIELD]]&amp;DRIVER[[#This Row],[TRIP NO]]</f>
        <v>45394OD04Q41442</v>
      </c>
      <c r="B458" s="106">
        <v>457</v>
      </c>
      <c r="C458" s="107">
        <v>45394</v>
      </c>
      <c r="D458" s="108">
        <v>2</v>
      </c>
      <c r="E458" s="110" t="s">
        <v>38</v>
      </c>
      <c r="F458" s="111" t="s">
        <v>77</v>
      </c>
      <c r="G458" s="104"/>
    </row>
    <row r="459" spans="1:7">
      <c r="A459" s="110" t="str">
        <f>DRIVER[[#This Row],[DATE]]&amp;DRIVER[[#This Row],[FIELD]]&amp;DRIVER[[#This Row],[TRIP NO]]</f>
        <v>45394OD04V13452</v>
      </c>
      <c r="B459" s="106">
        <v>458</v>
      </c>
      <c r="C459" s="107">
        <v>45394</v>
      </c>
      <c r="D459" s="108">
        <v>2</v>
      </c>
      <c r="E459" s="110" t="s">
        <v>48</v>
      </c>
      <c r="F459" s="111" t="s">
        <v>71</v>
      </c>
      <c r="G459" s="104"/>
    </row>
    <row r="460" spans="1:7">
      <c r="A460" s="102" t="str">
        <f>DRIVER[[#This Row],[DATE]]&amp;DRIVER[[#This Row],[FIELD]]&amp;DRIVER[[#This Row],[TRIP NO]]</f>
        <v>45395OD04Q41181</v>
      </c>
      <c r="B460" s="98">
        <v>459</v>
      </c>
      <c r="C460" s="99">
        <v>45395</v>
      </c>
      <c r="D460" s="100">
        <v>1</v>
      </c>
      <c r="E460" s="102" t="s">
        <v>26</v>
      </c>
      <c r="F460" s="103" t="s">
        <v>91</v>
      </c>
      <c r="G460" s="104"/>
    </row>
    <row r="461" spans="1:7">
      <c r="A461" s="102" t="str">
        <f>DRIVER[[#This Row],[DATE]]&amp;DRIVER[[#This Row],[FIELD]]&amp;DRIVER[[#This Row],[TRIP NO]]</f>
        <v>45395OD04Q41231</v>
      </c>
      <c r="B461" s="98">
        <v>460</v>
      </c>
      <c r="C461" s="99">
        <v>45395</v>
      </c>
      <c r="D461" s="100">
        <v>1</v>
      </c>
      <c r="E461" s="102" t="s">
        <v>39</v>
      </c>
      <c r="F461" s="103" t="s">
        <v>69</v>
      </c>
      <c r="G461" s="104"/>
    </row>
    <row r="462" spans="1:7">
      <c r="A462" s="102" t="str">
        <f>DRIVER[[#This Row],[DATE]]&amp;DRIVER[[#This Row],[FIELD]]&amp;DRIVER[[#This Row],[TRIP NO]]</f>
        <v>45395OD04Q41261</v>
      </c>
      <c r="B462" s="98">
        <v>461</v>
      </c>
      <c r="C462" s="99">
        <v>45395</v>
      </c>
      <c r="D462" s="100">
        <v>1</v>
      </c>
      <c r="E462" s="102" t="s">
        <v>23</v>
      </c>
      <c r="F462" s="103" t="s">
        <v>70</v>
      </c>
      <c r="G462" s="104"/>
    </row>
    <row r="463" spans="1:7">
      <c r="A463" s="102" t="str">
        <f>DRIVER[[#This Row],[DATE]]&amp;DRIVER[[#This Row],[FIELD]]&amp;DRIVER[[#This Row],[TRIP NO]]</f>
        <v>45395OD04Q41391</v>
      </c>
      <c r="B463" s="98">
        <v>462</v>
      </c>
      <c r="C463" s="99">
        <v>45395</v>
      </c>
      <c r="D463" s="100">
        <v>1</v>
      </c>
      <c r="E463" s="102" t="s">
        <v>21</v>
      </c>
      <c r="F463" s="103" t="s">
        <v>82</v>
      </c>
      <c r="G463" s="104"/>
    </row>
    <row r="464" spans="1:7">
      <c r="A464" s="102" t="str">
        <f>DRIVER[[#This Row],[DATE]]&amp;DRIVER[[#This Row],[FIELD]]&amp;DRIVER[[#This Row],[TRIP NO]]</f>
        <v>45395OD04Q41551</v>
      </c>
      <c r="B464" s="98">
        <v>463</v>
      </c>
      <c r="C464" s="99">
        <v>45395</v>
      </c>
      <c r="D464" s="100">
        <v>1</v>
      </c>
      <c r="E464" s="102" t="s">
        <v>22</v>
      </c>
      <c r="F464" s="103" t="s">
        <v>72</v>
      </c>
      <c r="G464" s="104"/>
    </row>
    <row r="465" spans="1:7">
      <c r="A465" s="102" t="str">
        <f>DRIVER[[#This Row],[DATE]]&amp;DRIVER[[#This Row],[FIELD]]&amp;DRIVER[[#This Row],[TRIP NO]]</f>
        <v>45395OD04Q67611</v>
      </c>
      <c r="B465" s="98">
        <v>464</v>
      </c>
      <c r="C465" s="99">
        <v>45395</v>
      </c>
      <c r="D465" s="100">
        <v>1</v>
      </c>
      <c r="E465" s="102" t="s">
        <v>24</v>
      </c>
      <c r="F465" s="103" t="s">
        <v>73</v>
      </c>
      <c r="G465" s="104"/>
    </row>
    <row r="466" spans="1:7">
      <c r="A466" s="102" t="str">
        <f>DRIVER[[#This Row],[DATE]]&amp;DRIVER[[#This Row],[FIELD]]&amp;DRIVER[[#This Row],[TRIP NO]]</f>
        <v>45395OD04Q67881</v>
      </c>
      <c r="B466" s="98">
        <v>465</v>
      </c>
      <c r="C466" s="99">
        <v>45395</v>
      </c>
      <c r="D466" s="100">
        <v>1</v>
      </c>
      <c r="E466" s="102" t="s">
        <v>20</v>
      </c>
      <c r="F466" s="103" t="s">
        <v>75</v>
      </c>
      <c r="G466" s="104"/>
    </row>
    <row r="467" spans="1:7">
      <c r="A467" s="102" t="str">
        <f>DRIVER[[#This Row],[DATE]]&amp;DRIVER[[#This Row],[FIELD]]&amp;DRIVER[[#This Row],[TRIP NO]]</f>
        <v>45395OD04Q41281</v>
      </c>
      <c r="B467" s="98">
        <v>466</v>
      </c>
      <c r="C467" s="99">
        <v>45395</v>
      </c>
      <c r="D467" s="100">
        <v>1</v>
      </c>
      <c r="E467" s="102" t="s">
        <v>41</v>
      </c>
      <c r="F467" s="103" t="s">
        <v>93</v>
      </c>
      <c r="G467" s="104"/>
    </row>
    <row r="468" spans="1:7">
      <c r="A468" s="102" t="str">
        <f>DRIVER[[#This Row],[DATE]]&amp;DRIVER[[#This Row],[FIELD]]&amp;DRIVER[[#This Row],[TRIP NO]]</f>
        <v>45395OD04Q41371</v>
      </c>
      <c r="B468" s="98">
        <v>467</v>
      </c>
      <c r="C468" s="99">
        <v>45395</v>
      </c>
      <c r="D468" s="100">
        <v>1</v>
      </c>
      <c r="E468" s="102" t="s">
        <v>55</v>
      </c>
      <c r="F468" s="103" t="s">
        <v>99</v>
      </c>
      <c r="G468" s="104"/>
    </row>
    <row r="469" spans="1:7">
      <c r="A469" s="102" t="str">
        <f>DRIVER[[#This Row],[DATE]]&amp;DRIVER[[#This Row],[FIELD]]&amp;DRIVER[[#This Row],[TRIP NO]]</f>
        <v>45395OD04Q41441</v>
      </c>
      <c r="B469" s="98">
        <v>468</v>
      </c>
      <c r="C469" s="99">
        <v>45395</v>
      </c>
      <c r="D469" s="100">
        <v>1</v>
      </c>
      <c r="E469" s="102" t="s">
        <v>38</v>
      </c>
      <c r="F469" s="103" t="s">
        <v>77</v>
      </c>
      <c r="G469" s="104"/>
    </row>
    <row r="470" spans="1:7">
      <c r="A470" s="102" t="str">
        <f>DRIVER[[#This Row],[DATE]]&amp;DRIVER[[#This Row],[FIELD]]&amp;DRIVER[[#This Row],[TRIP NO]]</f>
        <v>45395OD04Q41701</v>
      </c>
      <c r="B470" s="98">
        <v>469</v>
      </c>
      <c r="C470" s="99">
        <v>45395</v>
      </c>
      <c r="D470" s="100">
        <v>1</v>
      </c>
      <c r="E470" s="102" t="s">
        <v>10</v>
      </c>
      <c r="F470" s="103" t="s">
        <v>76</v>
      </c>
      <c r="G470" s="104"/>
    </row>
    <row r="471" spans="1:7">
      <c r="A471" s="102" t="str">
        <f>DRIVER[[#This Row],[DATE]]&amp;DRIVER[[#This Row],[FIELD]]&amp;DRIVER[[#This Row],[TRIP NO]]</f>
        <v>45395OD04Q41731</v>
      </c>
      <c r="B471" s="98">
        <v>470</v>
      </c>
      <c r="C471" s="99">
        <v>45395</v>
      </c>
      <c r="D471" s="100">
        <v>1</v>
      </c>
      <c r="E471" s="102" t="s">
        <v>8</v>
      </c>
      <c r="F471" s="103" t="s">
        <v>100</v>
      </c>
      <c r="G471" s="104"/>
    </row>
    <row r="472" spans="1:7">
      <c r="A472" s="102" t="str">
        <f>DRIVER[[#This Row],[DATE]]&amp;DRIVER[[#This Row],[FIELD]]&amp;DRIVER[[#This Row],[TRIP NO]]</f>
        <v>45395OD34S26151</v>
      </c>
      <c r="B472" s="98">
        <v>471</v>
      </c>
      <c r="C472" s="99">
        <v>45395</v>
      </c>
      <c r="D472" s="100">
        <v>1</v>
      </c>
      <c r="E472" s="102" t="s">
        <v>40</v>
      </c>
      <c r="F472" s="103" t="s">
        <v>92</v>
      </c>
      <c r="G472" s="104"/>
    </row>
    <row r="473" spans="1:7">
      <c r="A473" s="102" t="str">
        <f>DRIVER[[#This Row],[DATE]]&amp;DRIVER[[#This Row],[FIELD]]&amp;DRIVER[[#This Row],[TRIP NO]]</f>
        <v>45395OD34S26271</v>
      </c>
      <c r="B473" s="98">
        <v>472</v>
      </c>
      <c r="C473" s="99">
        <v>45395</v>
      </c>
      <c r="D473" s="100">
        <v>1</v>
      </c>
      <c r="E473" s="102" t="s">
        <v>54</v>
      </c>
      <c r="F473" s="103" t="s">
        <v>70</v>
      </c>
      <c r="G473" s="104"/>
    </row>
    <row r="474" spans="1:7">
      <c r="A474" s="102" t="str">
        <f>DRIVER[[#This Row],[DATE]]&amp;DRIVER[[#This Row],[FIELD]]&amp;DRIVER[[#This Row],[TRIP NO]]</f>
        <v>45395OD34S26661</v>
      </c>
      <c r="B474" s="98">
        <v>473</v>
      </c>
      <c r="C474" s="99">
        <v>45395</v>
      </c>
      <c r="D474" s="100">
        <v>1</v>
      </c>
      <c r="E474" s="102" t="s">
        <v>45</v>
      </c>
      <c r="F474" s="103" t="s">
        <v>89</v>
      </c>
      <c r="G474" s="104"/>
    </row>
    <row r="475" spans="1:7">
      <c r="A475" s="102" t="str">
        <f>DRIVER[[#This Row],[DATE]]&amp;DRIVER[[#This Row],[FIELD]]&amp;DRIVER[[#This Row],[TRIP NO]]</f>
        <v>45395OD34S26681</v>
      </c>
      <c r="B475" s="98">
        <v>474</v>
      </c>
      <c r="C475" s="99">
        <v>45395</v>
      </c>
      <c r="D475" s="100">
        <v>1</v>
      </c>
      <c r="E475" s="102" t="s">
        <v>42</v>
      </c>
      <c r="F475" s="103" t="s">
        <v>78</v>
      </c>
      <c r="G475" s="104"/>
    </row>
    <row r="476" spans="1:7">
      <c r="A476" s="102" t="str">
        <f>DRIVER[[#This Row],[DATE]]&amp;DRIVER[[#This Row],[FIELD]]&amp;DRIVER[[#This Row],[TRIP NO]]</f>
        <v>45395OD34S61371</v>
      </c>
      <c r="B476" s="98">
        <v>475</v>
      </c>
      <c r="C476" s="99">
        <v>45395</v>
      </c>
      <c r="D476" s="100">
        <v>1</v>
      </c>
      <c r="E476" s="102" t="s">
        <v>44</v>
      </c>
      <c r="F476" s="103" t="s">
        <v>96</v>
      </c>
      <c r="G476" s="104"/>
    </row>
    <row r="477" spans="1:7">
      <c r="A477" s="102" t="str">
        <f>DRIVER[[#This Row],[DATE]]&amp;DRIVER[[#This Row],[FIELD]]&amp;DRIVER[[#This Row],[TRIP NO]]</f>
        <v>45395OD34S61391</v>
      </c>
      <c r="B477" s="98">
        <v>476</v>
      </c>
      <c r="C477" s="99">
        <v>45395</v>
      </c>
      <c r="D477" s="100">
        <v>1</v>
      </c>
      <c r="E477" s="102" t="s">
        <v>52</v>
      </c>
      <c r="F477" s="103" t="s">
        <v>68</v>
      </c>
      <c r="G477" s="104"/>
    </row>
    <row r="478" spans="1:7">
      <c r="A478" s="102" t="str">
        <f>DRIVER[[#This Row],[DATE]]&amp;DRIVER[[#This Row],[FIELD]]&amp;DRIVER[[#This Row],[TRIP NO]]</f>
        <v>45395OD34S61521</v>
      </c>
      <c r="B478" s="98">
        <v>477</v>
      </c>
      <c r="C478" s="99">
        <v>45395</v>
      </c>
      <c r="D478" s="100">
        <v>1</v>
      </c>
      <c r="E478" s="102" t="s">
        <v>43</v>
      </c>
      <c r="F478" s="103" t="s">
        <v>90</v>
      </c>
      <c r="G478" s="104"/>
    </row>
    <row r="479" spans="1:7">
      <c r="A479" s="102" t="str">
        <f>DRIVER[[#This Row],[DATE]]&amp;DRIVER[[#This Row],[FIELD]]&amp;DRIVER[[#This Row],[TRIP NO]]</f>
        <v>45395OD04T11451</v>
      </c>
      <c r="B479" s="98">
        <v>478</v>
      </c>
      <c r="C479" s="99">
        <v>45395</v>
      </c>
      <c r="D479" s="100">
        <v>1</v>
      </c>
      <c r="E479" s="102" t="s">
        <v>13</v>
      </c>
      <c r="F479" s="103" t="s">
        <v>74</v>
      </c>
      <c r="G479" s="104"/>
    </row>
    <row r="480" spans="1:7">
      <c r="A480" s="102" t="str">
        <f>DRIVER[[#This Row],[DATE]]&amp;DRIVER[[#This Row],[FIELD]]&amp;DRIVER[[#This Row],[TRIP NO]]</f>
        <v>45395OD34R11451</v>
      </c>
      <c r="B480" s="98">
        <v>479</v>
      </c>
      <c r="C480" s="99">
        <v>45395</v>
      </c>
      <c r="D480" s="100">
        <v>1</v>
      </c>
      <c r="E480" s="102" t="s">
        <v>12</v>
      </c>
      <c r="F480" s="103" t="s">
        <v>81</v>
      </c>
      <c r="G480" s="104"/>
    </row>
    <row r="481" spans="1:7">
      <c r="A481" s="102" t="str">
        <f>DRIVER[[#This Row],[DATE]]&amp;DRIVER[[#This Row],[FIELD]]&amp;DRIVER[[#This Row],[TRIP NO]]</f>
        <v>45395OD34R13451</v>
      </c>
      <c r="B481" s="98">
        <v>480</v>
      </c>
      <c r="C481" s="99">
        <v>45395</v>
      </c>
      <c r="D481" s="100">
        <v>1</v>
      </c>
      <c r="E481" s="102" t="s">
        <v>11</v>
      </c>
      <c r="F481" s="103" t="s">
        <v>97</v>
      </c>
      <c r="G481" s="104"/>
    </row>
    <row r="482" spans="1:7">
      <c r="A482" s="102" t="str">
        <f>DRIVER[[#This Row],[DATE]]&amp;DRIVER[[#This Row],[FIELD]]&amp;DRIVER[[#This Row],[TRIP NO]]</f>
        <v>45395OD34S11451</v>
      </c>
      <c r="B482" s="98">
        <v>481</v>
      </c>
      <c r="C482" s="99">
        <v>45395</v>
      </c>
      <c r="D482" s="100">
        <v>1</v>
      </c>
      <c r="E482" s="102" t="s">
        <v>32</v>
      </c>
      <c r="F482" s="103" t="s">
        <v>83</v>
      </c>
      <c r="G482" s="104"/>
    </row>
    <row r="483" spans="1:7">
      <c r="A483" s="102" t="str">
        <f>DRIVER[[#This Row],[DATE]]&amp;DRIVER[[#This Row],[FIELD]]&amp;DRIVER[[#This Row],[TRIP NO]]</f>
        <v>45395OD34T11451</v>
      </c>
      <c r="B483" s="98">
        <v>482</v>
      </c>
      <c r="C483" s="99">
        <v>45395</v>
      </c>
      <c r="D483" s="100">
        <v>1</v>
      </c>
      <c r="E483" s="102" t="s">
        <v>34</v>
      </c>
      <c r="F483" s="103" t="s">
        <v>84</v>
      </c>
      <c r="G483" s="104"/>
    </row>
    <row r="484" spans="1:7">
      <c r="A484" s="102" t="str">
        <f>DRIVER[[#This Row],[DATE]]&amp;DRIVER[[#This Row],[FIELD]]&amp;DRIVER[[#This Row],[TRIP NO]]</f>
        <v>45395OD04V11451</v>
      </c>
      <c r="B484" s="98">
        <v>483</v>
      </c>
      <c r="C484" s="99">
        <v>45395</v>
      </c>
      <c r="D484" s="100">
        <v>1</v>
      </c>
      <c r="E484" s="102" t="s">
        <v>46</v>
      </c>
      <c r="F484" s="103" t="s">
        <v>85</v>
      </c>
      <c r="G484" s="104"/>
    </row>
    <row r="485" spans="1:7">
      <c r="A485" s="102" t="str">
        <f>DRIVER[[#This Row],[DATE]]&amp;DRIVER[[#This Row],[FIELD]]&amp;DRIVER[[#This Row],[TRIP NO]]</f>
        <v>45395OD04V13451</v>
      </c>
      <c r="B485" s="98">
        <v>484</v>
      </c>
      <c r="C485" s="99">
        <v>45395</v>
      </c>
      <c r="D485" s="100">
        <v>1</v>
      </c>
      <c r="E485" s="102" t="s">
        <v>48</v>
      </c>
      <c r="F485" s="103" t="s">
        <v>71</v>
      </c>
      <c r="G485" s="104"/>
    </row>
    <row r="486" spans="1:7">
      <c r="A486" s="102" t="str">
        <f>DRIVER[[#This Row],[DATE]]&amp;DRIVER[[#This Row],[FIELD]]&amp;DRIVER[[#This Row],[TRIP NO]]</f>
        <v>45395OD34U11451</v>
      </c>
      <c r="B486" s="98">
        <v>485</v>
      </c>
      <c r="C486" s="99">
        <v>45395</v>
      </c>
      <c r="D486" s="100">
        <v>1</v>
      </c>
      <c r="E486" s="102" t="s">
        <v>47</v>
      </c>
      <c r="F486" s="103" t="s">
        <v>87</v>
      </c>
      <c r="G486" s="104"/>
    </row>
    <row r="487" spans="1:7">
      <c r="A487" s="102" t="str">
        <f>DRIVER[[#This Row],[DATE]]&amp;DRIVER[[#This Row],[FIELD]]&amp;DRIVER[[#This Row],[TRIP NO]]</f>
        <v>45395OD34U13451</v>
      </c>
      <c r="B487" s="98">
        <v>486</v>
      </c>
      <c r="C487" s="99">
        <v>45395</v>
      </c>
      <c r="D487" s="100">
        <v>1</v>
      </c>
      <c r="E487" s="102" t="s">
        <v>49</v>
      </c>
      <c r="F487" s="103" t="s">
        <v>88</v>
      </c>
      <c r="G487" s="104"/>
    </row>
    <row r="488" spans="1:7">
      <c r="A488" s="110" t="str">
        <f>DRIVER[[#This Row],[DATE]]&amp;DRIVER[[#This Row],[FIELD]]&amp;DRIVER[[#This Row],[TRIP NO]]</f>
        <v>45395OD34U11452</v>
      </c>
      <c r="B488" s="106">
        <v>487</v>
      </c>
      <c r="C488" s="107">
        <v>45395</v>
      </c>
      <c r="D488" s="108">
        <v>2</v>
      </c>
      <c r="E488" s="110" t="s">
        <v>47</v>
      </c>
      <c r="F488" s="111" t="s">
        <v>87</v>
      </c>
      <c r="G488" s="104"/>
    </row>
    <row r="489" spans="1:7">
      <c r="A489" s="110" t="str">
        <f>DRIVER[[#This Row],[DATE]]&amp;DRIVER[[#This Row],[FIELD]]&amp;DRIVER[[#This Row],[TRIP NO]]</f>
        <v>45395OD04T11452</v>
      </c>
      <c r="B489" s="106">
        <v>488</v>
      </c>
      <c r="C489" s="107">
        <v>45395</v>
      </c>
      <c r="D489" s="108">
        <v>2</v>
      </c>
      <c r="E489" s="110" t="s">
        <v>13</v>
      </c>
      <c r="F489" s="111" t="s">
        <v>74</v>
      </c>
      <c r="G489" s="104"/>
    </row>
    <row r="490" spans="1:7">
      <c r="A490" s="110" t="str">
        <f>DRIVER[[#This Row],[DATE]]&amp;DRIVER[[#This Row],[FIELD]]&amp;DRIVER[[#This Row],[TRIP NO]]</f>
        <v>45395OD34T11452</v>
      </c>
      <c r="B490" s="106">
        <v>489</v>
      </c>
      <c r="C490" s="107">
        <v>45395</v>
      </c>
      <c r="D490" s="108">
        <v>2</v>
      </c>
      <c r="E490" s="110" t="s">
        <v>34</v>
      </c>
      <c r="F490" s="111" t="s">
        <v>84</v>
      </c>
      <c r="G490" s="104"/>
    </row>
    <row r="491" spans="1:7">
      <c r="A491" s="110" t="str">
        <f>DRIVER[[#This Row],[DATE]]&amp;DRIVER[[#This Row],[FIELD]]&amp;DRIVER[[#This Row],[TRIP NO]]</f>
        <v>45395OD04Q41282</v>
      </c>
      <c r="B491" s="106">
        <v>490</v>
      </c>
      <c r="C491" s="107">
        <v>45395</v>
      </c>
      <c r="D491" s="108">
        <v>2</v>
      </c>
      <c r="E491" s="110" t="s">
        <v>41</v>
      </c>
      <c r="F491" s="111" t="s">
        <v>93</v>
      </c>
      <c r="G491" s="104"/>
    </row>
    <row r="492" spans="1:7">
      <c r="A492" s="110" t="str">
        <f>DRIVER[[#This Row],[DATE]]&amp;DRIVER[[#This Row],[FIELD]]&amp;DRIVER[[#This Row],[TRIP NO]]</f>
        <v>45395OD04V11452</v>
      </c>
      <c r="B492" s="106">
        <v>491</v>
      </c>
      <c r="C492" s="107">
        <v>45395</v>
      </c>
      <c r="D492" s="108">
        <v>2</v>
      </c>
      <c r="E492" s="110" t="s">
        <v>46</v>
      </c>
      <c r="F492" s="111" t="s">
        <v>85</v>
      </c>
      <c r="G492" s="104"/>
    </row>
    <row r="493" spans="1:7">
      <c r="A493" s="110" t="str">
        <f>DRIVER[[#This Row],[DATE]]&amp;DRIVER[[#This Row],[FIELD]]&amp;DRIVER[[#This Row],[TRIP NO]]</f>
        <v>45395OD04Q41232</v>
      </c>
      <c r="B493" s="106">
        <v>492</v>
      </c>
      <c r="C493" s="107">
        <v>45395</v>
      </c>
      <c r="D493" s="108">
        <v>2</v>
      </c>
      <c r="E493" s="110" t="s">
        <v>39</v>
      </c>
      <c r="F493" s="111" t="s">
        <v>69</v>
      </c>
      <c r="G493" s="104"/>
    </row>
    <row r="494" spans="1:7">
      <c r="A494" s="110" t="str">
        <f>DRIVER[[#This Row],[DATE]]&amp;DRIVER[[#This Row],[FIELD]]&amp;DRIVER[[#This Row],[TRIP NO]]</f>
        <v>45395OD34U13452</v>
      </c>
      <c r="B494" s="106">
        <v>493</v>
      </c>
      <c r="C494" s="107">
        <v>45395</v>
      </c>
      <c r="D494" s="108">
        <v>2</v>
      </c>
      <c r="E494" s="110" t="s">
        <v>49</v>
      </c>
      <c r="F494" s="111" t="s">
        <v>88</v>
      </c>
      <c r="G494" s="104"/>
    </row>
    <row r="495" spans="1:7">
      <c r="A495" s="110" t="str">
        <f>DRIVER[[#This Row],[DATE]]&amp;DRIVER[[#This Row],[FIELD]]&amp;DRIVER[[#This Row],[TRIP NO]]</f>
        <v>45395OD04V13452</v>
      </c>
      <c r="B495" s="106">
        <v>494</v>
      </c>
      <c r="C495" s="107">
        <v>45395</v>
      </c>
      <c r="D495" s="108">
        <v>2</v>
      </c>
      <c r="E495" s="110" t="s">
        <v>48</v>
      </c>
      <c r="F495" s="111" t="s">
        <v>71</v>
      </c>
      <c r="G495" s="104"/>
    </row>
    <row r="496" spans="1:7">
      <c r="A496" s="110" t="str">
        <f>DRIVER[[#This Row],[DATE]]&amp;DRIVER[[#This Row],[FIELD]]&amp;DRIVER[[#This Row],[TRIP NO]]</f>
        <v>45395OD04Q41552</v>
      </c>
      <c r="B496" s="106">
        <v>495</v>
      </c>
      <c r="C496" s="107">
        <v>45395</v>
      </c>
      <c r="D496" s="108">
        <v>2</v>
      </c>
      <c r="E496" s="110" t="s">
        <v>22</v>
      </c>
      <c r="F496" s="111" t="s">
        <v>72</v>
      </c>
      <c r="G496" s="104"/>
    </row>
    <row r="497" spans="1:7">
      <c r="A497" s="110" t="str">
        <f>DRIVER[[#This Row],[DATE]]&amp;DRIVER[[#This Row],[FIELD]]&amp;DRIVER[[#This Row],[TRIP NO]]</f>
        <v>45395OD34S26272</v>
      </c>
      <c r="B497" s="106">
        <v>496</v>
      </c>
      <c r="C497" s="107">
        <v>45395</v>
      </c>
      <c r="D497" s="108">
        <v>2</v>
      </c>
      <c r="E497" s="110" t="s">
        <v>54</v>
      </c>
      <c r="F497" s="111" t="s">
        <v>82</v>
      </c>
      <c r="G497" s="104"/>
    </row>
    <row r="498" spans="1:7">
      <c r="A498" s="110" t="str">
        <f>DRIVER[[#This Row],[DATE]]&amp;DRIVER[[#This Row],[FIELD]]&amp;DRIVER[[#This Row],[TRIP NO]]</f>
        <v>45395OD34S26662</v>
      </c>
      <c r="B498" s="106">
        <v>497</v>
      </c>
      <c r="C498" s="107">
        <v>45395</v>
      </c>
      <c r="D498" s="108">
        <v>2</v>
      </c>
      <c r="E498" s="110" t="s">
        <v>45</v>
      </c>
      <c r="F498" s="111" t="s">
        <v>89</v>
      </c>
      <c r="G498" s="104"/>
    </row>
    <row r="499" spans="1:7">
      <c r="A499" s="110" t="str">
        <f>DRIVER[[#This Row],[DATE]]&amp;DRIVER[[#This Row],[FIELD]]&amp;DRIVER[[#This Row],[TRIP NO]]</f>
        <v>45395OD04Q41442</v>
      </c>
      <c r="B499" s="106">
        <v>498</v>
      </c>
      <c r="C499" s="107">
        <v>45395</v>
      </c>
      <c r="D499" s="108">
        <v>2</v>
      </c>
      <c r="E499" s="110" t="s">
        <v>38</v>
      </c>
      <c r="F499" s="111" t="s">
        <v>77</v>
      </c>
      <c r="G499" s="104"/>
    </row>
    <row r="500" spans="1:7">
      <c r="A500" s="110" t="str">
        <f>DRIVER[[#This Row],[DATE]]&amp;DRIVER[[#This Row],[FIELD]]&amp;DRIVER[[#This Row],[TRIP NO]]</f>
        <v>45395OD04Q41702</v>
      </c>
      <c r="B500" s="106">
        <v>499</v>
      </c>
      <c r="C500" s="107">
        <v>45395</v>
      </c>
      <c r="D500" s="108">
        <v>2</v>
      </c>
      <c r="E500" s="110" t="s">
        <v>10</v>
      </c>
      <c r="F500" s="111" t="s">
        <v>76</v>
      </c>
      <c r="G500" s="104"/>
    </row>
    <row r="501" spans="1:7">
      <c r="A501" s="110" t="str">
        <f>DRIVER[[#This Row],[DATE]]&amp;DRIVER[[#This Row],[FIELD]]&amp;DRIVER[[#This Row],[TRIP NO]]</f>
        <v>45395OD04Q67612</v>
      </c>
      <c r="B501" s="106">
        <v>500</v>
      </c>
      <c r="C501" s="107">
        <v>45395</v>
      </c>
      <c r="D501" s="108">
        <v>2</v>
      </c>
      <c r="E501" s="110" t="s">
        <v>24</v>
      </c>
      <c r="F501" s="111" t="s">
        <v>73</v>
      </c>
      <c r="G501" s="104"/>
    </row>
    <row r="502" spans="1:7">
      <c r="A502" s="110" t="str">
        <f>DRIVER[[#This Row],[DATE]]&amp;DRIVER[[#This Row],[FIELD]]&amp;DRIVER[[#This Row],[TRIP NO]]</f>
        <v>45395OD04Q41372</v>
      </c>
      <c r="B502" s="106">
        <v>501</v>
      </c>
      <c r="C502" s="107">
        <v>45395</v>
      </c>
      <c r="D502" s="108">
        <v>2</v>
      </c>
      <c r="E502" s="110" t="s">
        <v>55</v>
      </c>
      <c r="F502" s="111" t="s">
        <v>99</v>
      </c>
      <c r="G502" s="104"/>
    </row>
    <row r="503" spans="1:7">
      <c r="A503" s="110" t="str">
        <f>DRIVER[[#This Row],[DATE]]&amp;DRIVER[[#This Row],[FIELD]]&amp;DRIVER[[#This Row],[TRIP NO]]</f>
        <v>45395OD34S61392</v>
      </c>
      <c r="B503" s="106">
        <v>502</v>
      </c>
      <c r="C503" s="107">
        <v>45395</v>
      </c>
      <c r="D503" s="108">
        <v>2</v>
      </c>
      <c r="E503" s="110" t="s">
        <v>52</v>
      </c>
      <c r="F503" s="111" t="s">
        <v>68</v>
      </c>
      <c r="G503" s="104"/>
    </row>
    <row r="504" spans="1:7">
      <c r="A504" s="110" t="str">
        <f>DRIVER[[#This Row],[DATE]]&amp;DRIVER[[#This Row],[FIELD]]&amp;DRIVER[[#This Row],[TRIP NO]]</f>
        <v>45395OD34S11452</v>
      </c>
      <c r="B504" s="106">
        <v>503</v>
      </c>
      <c r="C504" s="107">
        <v>45395</v>
      </c>
      <c r="D504" s="108">
        <v>2</v>
      </c>
      <c r="E504" s="110" t="s">
        <v>32</v>
      </c>
      <c r="F504" s="111" t="s">
        <v>83</v>
      </c>
      <c r="G504" s="104"/>
    </row>
    <row r="505" spans="1:7">
      <c r="A505" s="110" t="str">
        <f>DRIVER[[#This Row],[DATE]]&amp;DRIVER[[#This Row],[FIELD]]&amp;DRIVER[[#This Row],[TRIP NO]]</f>
        <v>45395OD04Q41182</v>
      </c>
      <c r="B505" s="106">
        <v>504</v>
      </c>
      <c r="C505" s="107">
        <v>45395</v>
      </c>
      <c r="D505" s="108">
        <v>2</v>
      </c>
      <c r="E505" s="110" t="s">
        <v>26</v>
      </c>
      <c r="F505" s="111" t="s">
        <v>91</v>
      </c>
      <c r="G505" s="104"/>
    </row>
    <row r="506" spans="1:7">
      <c r="A506" s="110" t="str">
        <f>DRIVER[[#This Row],[DATE]]&amp;DRIVER[[#This Row],[FIELD]]&amp;DRIVER[[#This Row],[TRIP NO]]</f>
        <v>45395OD04Q41732</v>
      </c>
      <c r="B506" s="106">
        <v>505</v>
      </c>
      <c r="C506" s="107">
        <v>45395</v>
      </c>
      <c r="D506" s="108">
        <v>2</v>
      </c>
      <c r="E506" s="110" t="s">
        <v>8</v>
      </c>
      <c r="F506" s="111" t="s">
        <v>100</v>
      </c>
      <c r="G506" s="104"/>
    </row>
    <row r="507" spans="1:7">
      <c r="A507" s="102" t="str">
        <f>DRIVER[[#This Row],[DATE]]&amp;DRIVER[[#This Row],[FIELD]]&amp;DRIVER[[#This Row],[TRIP NO]]</f>
        <v>45396OD04Q41181</v>
      </c>
      <c r="B507" s="98">
        <v>506</v>
      </c>
      <c r="C507" s="99">
        <v>45396</v>
      </c>
      <c r="D507" s="100">
        <v>1</v>
      </c>
      <c r="E507" s="102" t="s">
        <v>26</v>
      </c>
      <c r="F507" s="103" t="s">
        <v>91</v>
      </c>
      <c r="G507" s="104"/>
    </row>
    <row r="508" spans="1:7">
      <c r="A508" s="102" t="str">
        <f>DRIVER[[#This Row],[DATE]]&amp;DRIVER[[#This Row],[FIELD]]&amp;DRIVER[[#This Row],[TRIP NO]]</f>
        <v>45396OD04Q41231</v>
      </c>
      <c r="B508" s="98">
        <v>507</v>
      </c>
      <c r="C508" s="99">
        <v>45396</v>
      </c>
      <c r="D508" s="100">
        <v>1</v>
      </c>
      <c r="E508" s="102" t="s">
        <v>39</v>
      </c>
      <c r="F508" s="103" t="s">
        <v>89</v>
      </c>
      <c r="G508" s="104"/>
    </row>
    <row r="509" spans="1:7">
      <c r="A509" s="102" t="str">
        <f>DRIVER[[#This Row],[DATE]]&amp;DRIVER[[#This Row],[FIELD]]&amp;DRIVER[[#This Row],[TRIP NO]]</f>
        <v>45396OD04Q41261</v>
      </c>
      <c r="B509" s="98">
        <v>508</v>
      </c>
      <c r="C509" s="99">
        <v>45396</v>
      </c>
      <c r="D509" s="100">
        <v>1</v>
      </c>
      <c r="E509" s="102" t="s">
        <v>23</v>
      </c>
      <c r="F509" s="103" t="s">
        <v>91</v>
      </c>
      <c r="G509" s="104"/>
    </row>
    <row r="510" spans="1:7">
      <c r="A510" s="102" t="str">
        <f>DRIVER[[#This Row],[DATE]]&amp;DRIVER[[#This Row],[FIELD]]&amp;DRIVER[[#This Row],[TRIP NO]]</f>
        <v>45396OD04Q41391</v>
      </c>
      <c r="B510" s="98">
        <v>509</v>
      </c>
      <c r="C510" s="99">
        <v>45396</v>
      </c>
      <c r="D510" s="100">
        <v>1</v>
      </c>
      <c r="E510" s="102" t="s">
        <v>21</v>
      </c>
      <c r="F510" s="103" t="s">
        <v>90</v>
      </c>
      <c r="G510" s="104"/>
    </row>
    <row r="511" spans="1:7">
      <c r="A511" s="102" t="str">
        <f>DRIVER[[#This Row],[DATE]]&amp;DRIVER[[#This Row],[FIELD]]&amp;DRIVER[[#This Row],[TRIP NO]]</f>
        <v>45396OD04Q41551</v>
      </c>
      <c r="B511" s="98">
        <v>510</v>
      </c>
      <c r="C511" s="99">
        <v>45396</v>
      </c>
      <c r="D511" s="100">
        <v>1</v>
      </c>
      <c r="E511" s="102" t="s">
        <v>22</v>
      </c>
      <c r="F511" s="103" t="s">
        <v>72</v>
      </c>
      <c r="G511" s="104"/>
    </row>
    <row r="512" spans="1:7">
      <c r="A512" s="102" t="str">
        <f>DRIVER[[#This Row],[DATE]]&amp;DRIVER[[#This Row],[FIELD]]&amp;DRIVER[[#This Row],[TRIP NO]]</f>
        <v>45396OD04Q67611</v>
      </c>
      <c r="B512" s="98">
        <v>511</v>
      </c>
      <c r="C512" s="99">
        <v>45396</v>
      </c>
      <c r="D512" s="100">
        <v>1</v>
      </c>
      <c r="E512" s="102" t="s">
        <v>24</v>
      </c>
      <c r="F512" s="103" t="s">
        <v>98</v>
      </c>
      <c r="G512" s="104"/>
    </row>
    <row r="513" spans="1:7">
      <c r="A513" s="102" t="str">
        <f>DRIVER[[#This Row],[DATE]]&amp;DRIVER[[#This Row],[FIELD]]&amp;DRIVER[[#This Row],[TRIP NO]]</f>
        <v>45396OD04Q67881</v>
      </c>
      <c r="B513" s="98">
        <v>512</v>
      </c>
      <c r="C513" s="99">
        <v>45396</v>
      </c>
      <c r="D513" s="100">
        <v>1</v>
      </c>
      <c r="E513" s="102" t="s">
        <v>20</v>
      </c>
      <c r="F513" s="103" t="s">
        <v>75</v>
      </c>
      <c r="G513" s="104"/>
    </row>
    <row r="514" spans="1:7">
      <c r="A514" s="102" t="str">
        <f>DRIVER[[#This Row],[DATE]]&amp;DRIVER[[#This Row],[FIELD]]&amp;DRIVER[[#This Row],[TRIP NO]]</f>
        <v>45396OD04Q41281</v>
      </c>
      <c r="B514" s="98">
        <v>513</v>
      </c>
      <c r="C514" s="99">
        <v>45396</v>
      </c>
      <c r="D514" s="100">
        <v>1</v>
      </c>
      <c r="E514" s="102" t="s">
        <v>41</v>
      </c>
      <c r="F514" s="103" t="s">
        <v>93</v>
      </c>
      <c r="G514" s="104"/>
    </row>
    <row r="515" spans="1:7">
      <c r="A515" s="102" t="str">
        <f>DRIVER[[#This Row],[DATE]]&amp;DRIVER[[#This Row],[FIELD]]&amp;DRIVER[[#This Row],[TRIP NO]]</f>
        <v>45396OD04Q41371</v>
      </c>
      <c r="B515" s="98">
        <v>514</v>
      </c>
      <c r="C515" s="99">
        <v>45396</v>
      </c>
      <c r="D515" s="100">
        <v>1</v>
      </c>
      <c r="E515" s="102" t="s">
        <v>55</v>
      </c>
      <c r="F515" s="103" t="s">
        <v>100</v>
      </c>
      <c r="G515" s="104"/>
    </row>
    <row r="516" spans="1:7">
      <c r="A516" s="102" t="str">
        <f>DRIVER[[#This Row],[DATE]]&amp;DRIVER[[#This Row],[FIELD]]&amp;DRIVER[[#This Row],[TRIP NO]]</f>
        <v>45396OD04Q41441</v>
      </c>
      <c r="B516" s="98">
        <v>515</v>
      </c>
      <c r="C516" s="99">
        <v>45396</v>
      </c>
      <c r="D516" s="100">
        <v>1</v>
      </c>
      <c r="E516" s="102" t="s">
        <v>38</v>
      </c>
      <c r="F516" s="103" t="s">
        <v>77</v>
      </c>
      <c r="G516" s="104"/>
    </row>
    <row r="517" spans="1:7">
      <c r="A517" s="102" t="str">
        <f>DRIVER[[#This Row],[DATE]]&amp;DRIVER[[#This Row],[FIELD]]&amp;DRIVER[[#This Row],[TRIP NO]]</f>
        <v>45396OD04Q41701</v>
      </c>
      <c r="B517" s="98">
        <v>516</v>
      </c>
      <c r="C517" s="99">
        <v>45396</v>
      </c>
      <c r="D517" s="100">
        <v>1</v>
      </c>
      <c r="E517" s="102" t="s">
        <v>10</v>
      </c>
      <c r="F517" s="103" t="s">
        <v>76</v>
      </c>
      <c r="G517" s="104"/>
    </row>
    <row r="518" spans="1:7">
      <c r="A518" s="102" t="str">
        <f>DRIVER[[#This Row],[DATE]]&amp;DRIVER[[#This Row],[FIELD]]&amp;DRIVER[[#This Row],[TRIP NO]]</f>
        <v>45396OD04Q41731</v>
      </c>
      <c r="B518" s="98">
        <v>517</v>
      </c>
      <c r="C518" s="99">
        <v>45396</v>
      </c>
      <c r="D518" s="100">
        <v>1</v>
      </c>
      <c r="E518" s="102" t="s">
        <v>8</v>
      </c>
      <c r="F518" s="103" t="s">
        <v>101</v>
      </c>
      <c r="G518" s="104"/>
    </row>
    <row r="519" spans="1:7">
      <c r="A519" s="102" t="str">
        <f>DRIVER[[#This Row],[DATE]]&amp;DRIVER[[#This Row],[FIELD]]&amp;DRIVER[[#This Row],[TRIP NO]]</f>
        <v>45396OD34S26151</v>
      </c>
      <c r="B519" s="98">
        <v>518</v>
      </c>
      <c r="C519" s="99">
        <v>45396</v>
      </c>
      <c r="D519" s="100">
        <v>1</v>
      </c>
      <c r="E519" s="102" t="s">
        <v>40</v>
      </c>
      <c r="F519" s="103" t="s">
        <v>92</v>
      </c>
      <c r="G519" s="104"/>
    </row>
    <row r="520" spans="1:7">
      <c r="A520" s="102" t="str">
        <f>DRIVER[[#This Row],[DATE]]&amp;DRIVER[[#This Row],[FIELD]]&amp;DRIVER[[#This Row],[TRIP NO]]</f>
        <v>45396OD34S26271</v>
      </c>
      <c r="B520" s="98">
        <v>519</v>
      </c>
      <c r="C520" s="99">
        <v>45396</v>
      </c>
      <c r="D520" s="100">
        <v>1</v>
      </c>
      <c r="E520" s="102" t="s">
        <v>54</v>
      </c>
      <c r="F520" s="103" t="s">
        <v>70</v>
      </c>
      <c r="G520" s="104"/>
    </row>
    <row r="521" spans="1:7">
      <c r="A521" s="102" t="str">
        <f>DRIVER[[#This Row],[DATE]]&amp;DRIVER[[#This Row],[FIELD]]&amp;DRIVER[[#This Row],[TRIP NO]]</f>
        <v>45396OD34S26661</v>
      </c>
      <c r="B521" s="98">
        <v>520</v>
      </c>
      <c r="C521" s="99">
        <v>45396</v>
      </c>
      <c r="D521" s="100">
        <v>1</v>
      </c>
      <c r="E521" s="102" t="s">
        <v>45</v>
      </c>
      <c r="F521" s="103" t="s">
        <v>78</v>
      </c>
      <c r="G521" s="104"/>
    </row>
    <row r="522" spans="1:7">
      <c r="A522" s="102" t="str">
        <f>DRIVER[[#This Row],[DATE]]&amp;DRIVER[[#This Row],[FIELD]]&amp;DRIVER[[#This Row],[TRIP NO]]</f>
        <v>45396OD34S26681</v>
      </c>
      <c r="B522" s="98">
        <v>521</v>
      </c>
      <c r="C522" s="99">
        <v>45396</v>
      </c>
      <c r="D522" s="100">
        <v>1</v>
      </c>
      <c r="E522" s="102" t="s">
        <v>42</v>
      </c>
      <c r="F522" s="103" t="s">
        <v>78</v>
      </c>
      <c r="G522" s="104"/>
    </row>
    <row r="523" spans="1:7">
      <c r="A523" s="102" t="str">
        <f>DRIVER[[#This Row],[DATE]]&amp;DRIVER[[#This Row],[FIELD]]&amp;DRIVER[[#This Row],[TRIP NO]]</f>
        <v>45396OD34S61371</v>
      </c>
      <c r="B523" s="98">
        <v>522</v>
      </c>
      <c r="C523" s="99">
        <v>45396</v>
      </c>
      <c r="D523" s="100">
        <v>1</v>
      </c>
      <c r="E523" s="102" t="s">
        <v>44</v>
      </c>
      <c r="F523" s="103" t="s">
        <v>96</v>
      </c>
      <c r="G523" s="104"/>
    </row>
    <row r="524" spans="1:7">
      <c r="A524" s="102" t="str">
        <f>DRIVER[[#This Row],[DATE]]&amp;DRIVER[[#This Row],[FIELD]]&amp;DRIVER[[#This Row],[TRIP NO]]</f>
        <v>45396OD34S61391</v>
      </c>
      <c r="B524" s="98">
        <v>523</v>
      </c>
      <c r="C524" s="99">
        <v>45396</v>
      </c>
      <c r="D524" s="100">
        <v>1</v>
      </c>
      <c r="E524" s="102" t="s">
        <v>52</v>
      </c>
      <c r="F524" s="103" t="s">
        <v>68</v>
      </c>
      <c r="G524" s="104"/>
    </row>
    <row r="525" spans="1:7">
      <c r="A525" s="102" t="str">
        <f>DRIVER[[#This Row],[DATE]]&amp;DRIVER[[#This Row],[FIELD]]&amp;DRIVER[[#This Row],[TRIP NO]]</f>
        <v>45396OD34S61521</v>
      </c>
      <c r="B525" s="98">
        <v>524</v>
      </c>
      <c r="C525" s="99">
        <v>45396</v>
      </c>
      <c r="D525" s="100">
        <v>1</v>
      </c>
      <c r="E525" s="102" t="s">
        <v>43</v>
      </c>
      <c r="F525" s="103" t="s">
        <v>80</v>
      </c>
      <c r="G525" s="104"/>
    </row>
    <row r="526" spans="1:7">
      <c r="A526" s="102" t="str">
        <f>DRIVER[[#This Row],[DATE]]&amp;DRIVER[[#This Row],[FIELD]]&amp;DRIVER[[#This Row],[TRIP NO]]</f>
        <v>45396OD04T11451</v>
      </c>
      <c r="B526" s="98">
        <v>525</v>
      </c>
      <c r="C526" s="99">
        <v>45396</v>
      </c>
      <c r="D526" s="100">
        <v>1</v>
      </c>
      <c r="E526" s="102" t="s">
        <v>13</v>
      </c>
      <c r="F526" s="103" t="s">
        <v>74</v>
      </c>
      <c r="G526" s="104"/>
    </row>
    <row r="527" spans="1:7">
      <c r="A527" s="102" t="str">
        <f>DRIVER[[#This Row],[DATE]]&amp;DRIVER[[#This Row],[FIELD]]&amp;DRIVER[[#This Row],[TRIP NO]]</f>
        <v>45396OD34R11451</v>
      </c>
      <c r="B527" s="98">
        <v>526</v>
      </c>
      <c r="C527" s="99">
        <v>45396</v>
      </c>
      <c r="D527" s="100">
        <v>1</v>
      </c>
      <c r="E527" s="102" t="s">
        <v>12</v>
      </c>
      <c r="F527" s="103" t="s">
        <v>81</v>
      </c>
      <c r="G527" s="104"/>
    </row>
    <row r="528" spans="1:7">
      <c r="A528" s="102" t="str">
        <f>DRIVER[[#This Row],[DATE]]&amp;DRIVER[[#This Row],[FIELD]]&amp;DRIVER[[#This Row],[TRIP NO]]</f>
        <v>45396OD34R13451</v>
      </c>
      <c r="B528" s="98">
        <v>527</v>
      </c>
      <c r="C528" s="99">
        <v>45396</v>
      </c>
      <c r="D528" s="100">
        <v>1</v>
      </c>
      <c r="E528" s="102" t="s">
        <v>11</v>
      </c>
      <c r="F528" s="103" t="s">
        <v>97</v>
      </c>
      <c r="G528" s="104"/>
    </row>
    <row r="529" spans="1:7">
      <c r="A529" s="102" t="str">
        <f>DRIVER[[#This Row],[DATE]]&amp;DRIVER[[#This Row],[FIELD]]&amp;DRIVER[[#This Row],[TRIP NO]]</f>
        <v>45396OD34S11451</v>
      </c>
      <c r="B529" s="98">
        <v>528</v>
      </c>
      <c r="C529" s="99">
        <v>45396</v>
      </c>
      <c r="D529" s="100">
        <v>1</v>
      </c>
      <c r="E529" s="102" t="s">
        <v>32</v>
      </c>
      <c r="F529" s="103" t="s">
        <v>83</v>
      </c>
      <c r="G529" s="104"/>
    </row>
    <row r="530" spans="1:7">
      <c r="A530" s="102" t="str">
        <f>DRIVER[[#This Row],[DATE]]&amp;DRIVER[[#This Row],[FIELD]]&amp;DRIVER[[#This Row],[TRIP NO]]</f>
        <v>45396OD34T11451</v>
      </c>
      <c r="B530" s="98">
        <v>529</v>
      </c>
      <c r="C530" s="99">
        <v>45396</v>
      </c>
      <c r="D530" s="100">
        <v>1</v>
      </c>
      <c r="E530" s="102" t="s">
        <v>34</v>
      </c>
      <c r="F530" s="103" t="s">
        <v>84</v>
      </c>
      <c r="G530" s="104"/>
    </row>
    <row r="531" spans="1:7">
      <c r="A531" s="102" t="str">
        <f>DRIVER[[#This Row],[DATE]]&amp;DRIVER[[#This Row],[FIELD]]&amp;DRIVER[[#This Row],[TRIP NO]]</f>
        <v>45396OD04V11451</v>
      </c>
      <c r="B531" s="98">
        <v>530</v>
      </c>
      <c r="C531" s="99">
        <v>45396</v>
      </c>
      <c r="D531" s="100">
        <v>1</v>
      </c>
      <c r="E531" s="102" t="s">
        <v>46</v>
      </c>
      <c r="F531" s="103" t="s">
        <v>85</v>
      </c>
      <c r="G531" s="104"/>
    </row>
    <row r="532" spans="1:7">
      <c r="A532" s="102" t="str">
        <f>DRIVER[[#This Row],[DATE]]&amp;DRIVER[[#This Row],[FIELD]]&amp;DRIVER[[#This Row],[TRIP NO]]</f>
        <v>45396OD04V13451</v>
      </c>
      <c r="B532" s="98">
        <v>531</v>
      </c>
      <c r="C532" s="99">
        <v>45396</v>
      </c>
      <c r="D532" s="100">
        <v>1</v>
      </c>
      <c r="E532" s="102" t="s">
        <v>48</v>
      </c>
      <c r="F532" s="103" t="s">
        <v>71</v>
      </c>
      <c r="G532" s="104"/>
    </row>
    <row r="533" spans="1:7">
      <c r="A533" s="102" t="str">
        <f>DRIVER[[#This Row],[DATE]]&amp;DRIVER[[#This Row],[FIELD]]&amp;DRIVER[[#This Row],[TRIP NO]]</f>
        <v>45396OD34U11451</v>
      </c>
      <c r="B533" s="98">
        <v>532</v>
      </c>
      <c r="C533" s="99">
        <v>45396</v>
      </c>
      <c r="D533" s="100">
        <v>1</v>
      </c>
      <c r="E533" s="102" t="s">
        <v>47</v>
      </c>
      <c r="F533" s="103" t="s">
        <v>87</v>
      </c>
      <c r="G533" s="104"/>
    </row>
    <row r="534" spans="1:7">
      <c r="A534" s="102" t="str">
        <f>DRIVER[[#This Row],[DATE]]&amp;DRIVER[[#This Row],[FIELD]]&amp;DRIVER[[#This Row],[TRIP NO]]</f>
        <v>45396OD34U13451</v>
      </c>
      <c r="B534" s="98">
        <v>533</v>
      </c>
      <c r="C534" s="99">
        <v>45396</v>
      </c>
      <c r="D534" s="100">
        <v>1</v>
      </c>
      <c r="E534" s="102" t="s">
        <v>49</v>
      </c>
      <c r="F534" s="103" t="s">
        <v>88</v>
      </c>
      <c r="G534" s="104"/>
    </row>
    <row r="535" spans="1:7">
      <c r="A535" s="110" t="str">
        <f>DRIVER[[#This Row],[DATE]]&amp;DRIVER[[#This Row],[FIELD]]&amp;DRIVER[[#This Row],[TRIP NO]]</f>
        <v>45396OD04Q41282</v>
      </c>
      <c r="B535" s="106">
        <v>534</v>
      </c>
      <c r="C535" s="107">
        <v>45396</v>
      </c>
      <c r="D535" s="108">
        <v>2</v>
      </c>
      <c r="E535" s="110" t="s">
        <v>41</v>
      </c>
      <c r="F535" s="111" t="s">
        <v>93</v>
      </c>
      <c r="G535" s="104"/>
    </row>
    <row r="536" spans="1:7">
      <c r="A536" s="110" t="str">
        <f>DRIVER[[#This Row],[DATE]]&amp;DRIVER[[#This Row],[FIELD]]&amp;DRIVER[[#This Row],[TRIP NO]]</f>
        <v>45396OD34T11452</v>
      </c>
      <c r="B536" s="106">
        <v>535</v>
      </c>
      <c r="C536" s="107">
        <v>45396</v>
      </c>
      <c r="D536" s="108">
        <v>2</v>
      </c>
      <c r="E536" s="110" t="s">
        <v>34</v>
      </c>
      <c r="F536" s="111" t="s">
        <v>84</v>
      </c>
      <c r="G536" s="104"/>
    </row>
    <row r="537" spans="1:7">
      <c r="A537" s="110" t="str">
        <f>DRIVER[[#This Row],[DATE]]&amp;DRIVER[[#This Row],[FIELD]]&amp;DRIVER[[#This Row],[TRIP NO]]</f>
        <v>45396OD34U11452</v>
      </c>
      <c r="B537" s="106">
        <v>536</v>
      </c>
      <c r="C537" s="107">
        <v>45396</v>
      </c>
      <c r="D537" s="108">
        <v>2</v>
      </c>
      <c r="E537" s="110" t="s">
        <v>47</v>
      </c>
      <c r="F537" s="111" t="s">
        <v>87</v>
      </c>
      <c r="G537" s="104"/>
    </row>
    <row r="538" spans="1:7">
      <c r="A538" s="110" t="str">
        <f>DRIVER[[#This Row],[DATE]]&amp;DRIVER[[#This Row],[FIELD]]&amp;DRIVER[[#This Row],[TRIP NO]]</f>
        <v>45396OD04Q41702</v>
      </c>
      <c r="B538" s="106">
        <v>537</v>
      </c>
      <c r="C538" s="107">
        <v>45396</v>
      </c>
      <c r="D538" s="108">
        <v>2</v>
      </c>
      <c r="E538" s="110" t="s">
        <v>10</v>
      </c>
      <c r="F538" s="111" t="s">
        <v>76</v>
      </c>
      <c r="G538" s="104"/>
    </row>
    <row r="539" spans="1:7">
      <c r="A539" s="110" t="str">
        <f>DRIVER[[#This Row],[DATE]]&amp;DRIVER[[#This Row],[FIELD]]&amp;DRIVER[[#This Row],[TRIP NO]]</f>
        <v>45396OD04T11452</v>
      </c>
      <c r="B539" s="106">
        <v>538</v>
      </c>
      <c r="C539" s="107">
        <v>45396</v>
      </c>
      <c r="D539" s="108">
        <v>2</v>
      </c>
      <c r="E539" s="110" t="s">
        <v>13</v>
      </c>
      <c r="F539" s="111" t="s">
        <v>74</v>
      </c>
      <c r="G539" s="104"/>
    </row>
    <row r="540" spans="1:7">
      <c r="A540" s="110" t="str">
        <f>DRIVER[[#This Row],[DATE]]&amp;DRIVER[[#This Row],[FIELD]]&amp;DRIVER[[#This Row],[TRIP NO]]</f>
        <v>45396OD34S61392</v>
      </c>
      <c r="B540" s="106">
        <v>539</v>
      </c>
      <c r="C540" s="107">
        <v>45396</v>
      </c>
      <c r="D540" s="108">
        <v>2</v>
      </c>
      <c r="E540" s="110" t="s">
        <v>52</v>
      </c>
      <c r="F540" s="111" t="s">
        <v>68</v>
      </c>
      <c r="G540" s="104"/>
    </row>
    <row r="541" spans="1:7">
      <c r="A541" s="110" t="str">
        <f>DRIVER[[#This Row],[DATE]]&amp;DRIVER[[#This Row],[FIELD]]&amp;DRIVER[[#This Row],[TRIP NO]]</f>
        <v>45396OD34S26272</v>
      </c>
      <c r="B541" s="106">
        <v>540</v>
      </c>
      <c r="C541" s="107">
        <v>45396</v>
      </c>
      <c r="D541" s="108">
        <v>2</v>
      </c>
      <c r="E541" s="110" t="s">
        <v>54</v>
      </c>
      <c r="F541" s="111" t="s">
        <v>70</v>
      </c>
      <c r="G541" s="104"/>
    </row>
    <row r="542" spans="1:7">
      <c r="A542" s="110" t="str">
        <f>DRIVER[[#This Row],[DATE]]&amp;DRIVER[[#This Row],[FIELD]]&amp;DRIVER[[#This Row],[TRIP NO]]</f>
        <v>45396OD04Q41732</v>
      </c>
      <c r="B542" s="106">
        <v>541</v>
      </c>
      <c r="C542" s="107">
        <v>45396</v>
      </c>
      <c r="D542" s="108">
        <v>2</v>
      </c>
      <c r="E542" s="110" t="s">
        <v>8</v>
      </c>
      <c r="F542" s="111" t="s">
        <v>101</v>
      </c>
      <c r="G542" s="104"/>
    </row>
    <row r="543" spans="1:7">
      <c r="A543" s="110" t="str">
        <f>DRIVER[[#This Row],[DATE]]&amp;DRIVER[[#This Row],[FIELD]]&amp;DRIVER[[#This Row],[TRIP NO]]</f>
        <v>45396OD04V13452</v>
      </c>
      <c r="B543" s="106">
        <v>542</v>
      </c>
      <c r="C543" s="107">
        <v>45396</v>
      </c>
      <c r="D543" s="108">
        <v>2</v>
      </c>
      <c r="E543" s="110" t="s">
        <v>48</v>
      </c>
      <c r="F543" s="111" t="s">
        <v>71</v>
      </c>
      <c r="G543" s="104"/>
    </row>
    <row r="544" spans="1:7">
      <c r="A544" s="110" t="str">
        <f>DRIVER[[#This Row],[DATE]]&amp;DRIVER[[#This Row],[FIELD]]&amp;DRIVER[[#This Row],[TRIP NO]]</f>
        <v>45396OD04Q41372</v>
      </c>
      <c r="B544" s="106">
        <v>543</v>
      </c>
      <c r="C544" s="107">
        <v>45396</v>
      </c>
      <c r="D544" s="108">
        <v>2</v>
      </c>
      <c r="E544" s="110" t="s">
        <v>55</v>
      </c>
      <c r="F544" s="111" t="s">
        <v>100</v>
      </c>
      <c r="G544" s="104"/>
    </row>
    <row r="545" spans="1:7">
      <c r="A545" s="110" t="str">
        <f>DRIVER[[#This Row],[DATE]]&amp;DRIVER[[#This Row],[FIELD]]&amp;DRIVER[[#This Row],[TRIP NO]]</f>
        <v>45396OD34U13452</v>
      </c>
      <c r="B545" s="106">
        <v>544</v>
      </c>
      <c r="C545" s="107">
        <v>45396</v>
      </c>
      <c r="D545" s="108">
        <v>2</v>
      </c>
      <c r="E545" s="110" t="s">
        <v>49</v>
      </c>
      <c r="F545" s="111" t="s">
        <v>88</v>
      </c>
      <c r="G545" s="104"/>
    </row>
    <row r="546" spans="1:7">
      <c r="A546" s="110" t="str">
        <f>DRIVER[[#This Row],[DATE]]&amp;DRIVER[[#This Row],[FIELD]]&amp;DRIVER[[#This Row],[TRIP NO]]</f>
        <v>45396OD04Q67882</v>
      </c>
      <c r="B546" s="106">
        <v>545</v>
      </c>
      <c r="C546" s="107">
        <v>45396</v>
      </c>
      <c r="D546" s="108">
        <v>2</v>
      </c>
      <c r="E546" s="110" t="s">
        <v>20</v>
      </c>
      <c r="F546" s="111" t="s">
        <v>75</v>
      </c>
      <c r="G546" s="104"/>
    </row>
    <row r="547" spans="1:7">
      <c r="A547" s="110" t="str">
        <f>DRIVER[[#This Row],[DATE]]&amp;DRIVER[[#This Row],[FIELD]]&amp;DRIVER[[#This Row],[TRIP NO]]</f>
        <v>45396OD04Q41552</v>
      </c>
      <c r="B547" s="106">
        <v>546</v>
      </c>
      <c r="C547" s="107">
        <v>45396</v>
      </c>
      <c r="D547" s="108">
        <v>2</v>
      </c>
      <c r="E547" s="110" t="s">
        <v>22</v>
      </c>
      <c r="F547" s="111" t="s">
        <v>72</v>
      </c>
      <c r="G547" s="104"/>
    </row>
    <row r="548" spans="1:7">
      <c r="A548" s="110" t="str">
        <f>DRIVER[[#This Row],[DATE]]&amp;DRIVER[[#This Row],[FIELD]]&amp;DRIVER[[#This Row],[TRIP NO]]</f>
        <v>45396OD04Q41232</v>
      </c>
      <c r="B548" s="106">
        <v>547</v>
      </c>
      <c r="C548" s="107">
        <v>45396</v>
      </c>
      <c r="D548" s="108">
        <v>2</v>
      </c>
      <c r="E548" s="110" t="s">
        <v>39</v>
      </c>
      <c r="F548" s="111" t="s">
        <v>89</v>
      </c>
      <c r="G548" s="104"/>
    </row>
    <row r="549" spans="1:7">
      <c r="A549" s="110" t="str">
        <f>DRIVER[[#This Row],[DATE]]&amp;DRIVER[[#This Row],[FIELD]]&amp;DRIVER[[#This Row],[TRIP NO]]</f>
        <v>45396OD34S11452</v>
      </c>
      <c r="B549" s="106">
        <v>548</v>
      </c>
      <c r="C549" s="107">
        <v>45396</v>
      </c>
      <c r="D549" s="108">
        <v>2</v>
      </c>
      <c r="E549" s="110" t="s">
        <v>32</v>
      </c>
      <c r="F549" s="111" t="s">
        <v>83</v>
      </c>
      <c r="G549" s="104"/>
    </row>
    <row r="550" spans="1:7">
      <c r="A550" s="110" t="str">
        <f>DRIVER[[#This Row],[DATE]]&amp;DRIVER[[#This Row],[FIELD]]&amp;DRIVER[[#This Row],[TRIP NO]]</f>
        <v>45396OD04V11452</v>
      </c>
      <c r="B550" s="106">
        <v>549</v>
      </c>
      <c r="C550" s="107">
        <v>45396</v>
      </c>
      <c r="D550" s="108">
        <v>2</v>
      </c>
      <c r="E550" s="110" t="s">
        <v>46</v>
      </c>
      <c r="F550" s="111" t="s">
        <v>85</v>
      </c>
      <c r="G550" s="104"/>
    </row>
    <row r="551" spans="1:7">
      <c r="A551" s="110" t="str">
        <f>DRIVER[[#This Row],[DATE]]&amp;DRIVER[[#This Row],[FIELD]]&amp;DRIVER[[#This Row],[TRIP NO]]</f>
        <v>45396OD04Q41442</v>
      </c>
      <c r="B551" s="106">
        <v>550</v>
      </c>
      <c r="C551" s="107">
        <v>45396</v>
      </c>
      <c r="D551" s="108">
        <v>2</v>
      </c>
      <c r="E551" s="110" t="s">
        <v>38</v>
      </c>
      <c r="F551" s="111" t="s">
        <v>77</v>
      </c>
      <c r="G551" s="104"/>
    </row>
    <row r="552" spans="1:7">
      <c r="A552" s="110" t="str">
        <f>DRIVER[[#This Row],[DATE]]&amp;DRIVER[[#This Row],[FIELD]]&amp;DRIVER[[#This Row],[TRIP NO]]</f>
        <v>45396OD34S26152</v>
      </c>
      <c r="B552" s="106">
        <v>551</v>
      </c>
      <c r="C552" s="107">
        <v>45396</v>
      </c>
      <c r="D552" s="108">
        <v>2</v>
      </c>
      <c r="E552" s="110" t="s">
        <v>40</v>
      </c>
      <c r="F552" s="111" t="s">
        <v>92</v>
      </c>
      <c r="G552" s="104"/>
    </row>
    <row r="553" spans="1:7">
      <c r="A553" s="110" t="str">
        <f>DRIVER[[#This Row],[DATE]]&amp;DRIVER[[#This Row],[FIELD]]&amp;DRIVER[[#This Row],[TRIP NO]]</f>
        <v>45396OD04Q41392</v>
      </c>
      <c r="B553" s="106">
        <v>552</v>
      </c>
      <c r="C553" s="107">
        <v>45396</v>
      </c>
      <c r="D553" s="108">
        <v>2</v>
      </c>
      <c r="E553" s="110" t="s">
        <v>21</v>
      </c>
      <c r="F553" s="111" t="s">
        <v>90</v>
      </c>
      <c r="G553" s="104"/>
    </row>
    <row r="554" spans="1:7">
      <c r="A554" s="110" t="str">
        <f>DRIVER[[#This Row],[DATE]]&amp;DRIVER[[#This Row],[FIELD]]&amp;DRIVER[[#This Row],[TRIP NO]]</f>
        <v>45396OD04Q67612</v>
      </c>
      <c r="B554" s="106">
        <v>553</v>
      </c>
      <c r="C554" s="107">
        <v>45396</v>
      </c>
      <c r="D554" s="108">
        <v>2</v>
      </c>
      <c r="E554" s="110" t="s">
        <v>24</v>
      </c>
      <c r="F554" s="111" t="s">
        <v>98</v>
      </c>
      <c r="G554" s="104"/>
    </row>
    <row r="555" spans="1:7">
      <c r="A555" s="110" t="str">
        <f>DRIVER[[#This Row],[DATE]]&amp;DRIVER[[#This Row],[FIELD]]&amp;DRIVER[[#This Row],[TRIP NO]]</f>
        <v>45396OD34S61522</v>
      </c>
      <c r="B555" s="106">
        <v>554</v>
      </c>
      <c r="C555" s="107">
        <v>45396</v>
      </c>
      <c r="D555" s="108">
        <v>2</v>
      </c>
      <c r="E555" s="110" t="s">
        <v>43</v>
      </c>
      <c r="F555" s="111" t="s">
        <v>80</v>
      </c>
      <c r="G555" s="104"/>
    </row>
    <row r="556" spans="1:7">
      <c r="A556" s="110" t="str">
        <f>DRIVER[[#This Row],[DATE]]&amp;DRIVER[[#This Row],[FIELD]]&amp;DRIVER[[#This Row],[TRIP NO]]</f>
        <v>45396OD34R11452</v>
      </c>
      <c r="B556" s="106">
        <v>555</v>
      </c>
      <c r="C556" s="107">
        <v>45396</v>
      </c>
      <c r="D556" s="108">
        <v>2</v>
      </c>
      <c r="E556" s="110" t="s">
        <v>12</v>
      </c>
      <c r="F556" s="111" t="s">
        <v>81</v>
      </c>
      <c r="G556" s="104"/>
    </row>
    <row r="557" spans="1:7">
      <c r="A557" s="110" t="str">
        <f>DRIVER[[#This Row],[DATE]]&amp;DRIVER[[#This Row],[FIELD]]&amp;DRIVER[[#This Row],[TRIP NO]]</f>
        <v>45396OD34S26662</v>
      </c>
      <c r="B557" s="106">
        <v>556</v>
      </c>
      <c r="C557" s="107">
        <v>45396</v>
      </c>
      <c r="D557" s="108">
        <v>2</v>
      </c>
      <c r="E557" s="110" t="s">
        <v>45</v>
      </c>
      <c r="F557" s="111" t="s">
        <v>96</v>
      </c>
      <c r="G557" s="104"/>
    </row>
    <row r="558" spans="1:7">
      <c r="A558" s="110" t="str">
        <f>DRIVER[[#This Row],[DATE]]&amp;DRIVER[[#This Row],[FIELD]]&amp;DRIVER[[#This Row],[TRIP NO]]</f>
        <v>45396OD34S26682</v>
      </c>
      <c r="B558" s="106">
        <v>557</v>
      </c>
      <c r="C558" s="107">
        <v>45396</v>
      </c>
      <c r="D558" s="108">
        <v>2</v>
      </c>
      <c r="E558" s="110" t="s">
        <v>42</v>
      </c>
      <c r="F558" s="111" t="s">
        <v>78</v>
      </c>
      <c r="G558" s="104"/>
    </row>
    <row r="559" spans="1:7">
      <c r="A559" s="115" t="str">
        <f>DRIVER[[#This Row],[DATE]]&amp;DRIVER[[#This Row],[FIELD]]&amp;DRIVER[[#This Row],[TRIP NO]]</f>
        <v>45396OD04Q41283</v>
      </c>
      <c r="B559" s="112">
        <v>558</v>
      </c>
      <c r="C559" s="113">
        <v>45396</v>
      </c>
      <c r="D559" s="114">
        <v>3</v>
      </c>
      <c r="E559" s="115" t="s">
        <v>41</v>
      </c>
      <c r="F559" s="116" t="s">
        <v>101</v>
      </c>
      <c r="G559" s="104"/>
    </row>
    <row r="560" spans="1:7">
      <c r="A560" s="115" t="str">
        <f>DRIVER[[#This Row],[DATE]]&amp;DRIVER[[#This Row],[FIELD]]&amp;DRIVER[[#This Row],[TRIP NO]]</f>
        <v>45396OD34U11453</v>
      </c>
      <c r="B560" s="112">
        <v>559</v>
      </c>
      <c r="C560" s="113">
        <v>45396</v>
      </c>
      <c r="D560" s="114">
        <v>3</v>
      </c>
      <c r="E560" s="115" t="s">
        <v>47</v>
      </c>
      <c r="F560" s="116" t="s">
        <v>87</v>
      </c>
      <c r="G560" s="104"/>
    </row>
    <row r="561" spans="1:7">
      <c r="A561" s="115" t="str">
        <f>DRIVER[[#This Row],[DATE]]&amp;DRIVER[[#This Row],[FIELD]]&amp;DRIVER[[#This Row],[TRIP NO]]</f>
        <v>45396OD04T11453</v>
      </c>
      <c r="B561" s="112">
        <v>560</v>
      </c>
      <c r="C561" s="113">
        <v>45396</v>
      </c>
      <c r="D561" s="114">
        <v>3</v>
      </c>
      <c r="E561" s="115" t="s">
        <v>13</v>
      </c>
      <c r="F561" s="116" t="s">
        <v>74</v>
      </c>
      <c r="G561" s="104"/>
    </row>
    <row r="562" spans="1:7">
      <c r="A562" s="102" t="str">
        <f>DRIVER[[#This Row],[DATE]]&amp;DRIVER[[#This Row],[FIELD]]&amp;DRIVER[[#This Row],[TRIP NO]]</f>
        <v>45397OD04Q41181</v>
      </c>
      <c r="B562" s="98">
        <v>561</v>
      </c>
      <c r="C562" s="99">
        <v>45397</v>
      </c>
      <c r="D562" s="100">
        <v>1</v>
      </c>
      <c r="E562" s="102" t="s">
        <v>26</v>
      </c>
      <c r="F562" s="103" t="s">
        <v>91</v>
      </c>
      <c r="G562" s="104"/>
    </row>
    <row r="563" spans="1:7">
      <c r="A563" s="102" t="str">
        <f>DRIVER[[#This Row],[DATE]]&amp;DRIVER[[#This Row],[FIELD]]&amp;DRIVER[[#This Row],[TRIP NO]]</f>
        <v>45397OD04Q41231</v>
      </c>
      <c r="B563" s="98">
        <v>562</v>
      </c>
      <c r="C563" s="99">
        <v>45397</v>
      </c>
      <c r="D563" s="100">
        <v>1</v>
      </c>
      <c r="E563" s="102" t="s">
        <v>39</v>
      </c>
      <c r="F563" s="103" t="s">
        <v>69</v>
      </c>
      <c r="G563" s="104"/>
    </row>
    <row r="564" spans="1:7">
      <c r="A564" s="102" t="str">
        <f>DRIVER[[#This Row],[DATE]]&amp;DRIVER[[#This Row],[FIELD]]&amp;DRIVER[[#This Row],[TRIP NO]]</f>
        <v>45397OD04Q41261</v>
      </c>
      <c r="B564" s="98">
        <v>563</v>
      </c>
      <c r="C564" s="99">
        <v>45397</v>
      </c>
      <c r="D564" s="100">
        <v>1</v>
      </c>
      <c r="E564" s="102" t="s">
        <v>23</v>
      </c>
      <c r="F564" s="103" t="s">
        <v>102</v>
      </c>
      <c r="G564" s="104"/>
    </row>
    <row r="565" spans="1:7">
      <c r="A565" s="102" t="str">
        <f>DRIVER[[#This Row],[DATE]]&amp;DRIVER[[#This Row],[FIELD]]&amp;DRIVER[[#This Row],[TRIP NO]]</f>
        <v>45397OD04Q41391</v>
      </c>
      <c r="B565" s="98">
        <v>564</v>
      </c>
      <c r="C565" s="99">
        <v>45397</v>
      </c>
      <c r="D565" s="100">
        <v>1</v>
      </c>
      <c r="E565" s="102" t="s">
        <v>21</v>
      </c>
      <c r="F565" s="103" t="s">
        <v>73</v>
      </c>
      <c r="G565" s="104"/>
    </row>
    <row r="566" spans="1:7">
      <c r="A566" s="102" t="str">
        <f>DRIVER[[#This Row],[DATE]]&amp;DRIVER[[#This Row],[FIELD]]&amp;DRIVER[[#This Row],[TRIP NO]]</f>
        <v>45397OD04Q41551</v>
      </c>
      <c r="B566" s="98">
        <v>565</v>
      </c>
      <c r="C566" s="99">
        <v>45397</v>
      </c>
      <c r="D566" s="100">
        <v>1</v>
      </c>
      <c r="E566" s="102" t="s">
        <v>22</v>
      </c>
      <c r="F566" s="103" t="s">
        <v>72</v>
      </c>
      <c r="G566" s="104"/>
    </row>
    <row r="567" spans="1:7">
      <c r="A567" s="102" t="str">
        <f>DRIVER[[#This Row],[DATE]]&amp;DRIVER[[#This Row],[FIELD]]&amp;DRIVER[[#This Row],[TRIP NO]]</f>
        <v>45397OD04Q67611</v>
      </c>
      <c r="B567" s="98">
        <v>566</v>
      </c>
      <c r="C567" s="99">
        <v>45397</v>
      </c>
      <c r="D567" s="100">
        <v>1</v>
      </c>
      <c r="E567" s="102" t="s">
        <v>24</v>
      </c>
      <c r="F567" s="103" t="s">
        <v>98</v>
      </c>
      <c r="G567" s="104"/>
    </row>
    <row r="568" spans="1:7">
      <c r="A568" s="102" t="str">
        <f>DRIVER[[#This Row],[DATE]]&amp;DRIVER[[#This Row],[FIELD]]&amp;DRIVER[[#This Row],[TRIP NO]]</f>
        <v>45397OD04Q67881</v>
      </c>
      <c r="B568" s="98">
        <v>567</v>
      </c>
      <c r="C568" s="99">
        <v>45397</v>
      </c>
      <c r="D568" s="100">
        <v>1</v>
      </c>
      <c r="E568" s="102" t="s">
        <v>20</v>
      </c>
      <c r="F568" s="103" t="s">
        <v>75</v>
      </c>
      <c r="G568" s="104"/>
    </row>
    <row r="569" spans="1:7">
      <c r="A569" s="102" t="str">
        <f>DRIVER[[#This Row],[DATE]]&amp;DRIVER[[#This Row],[FIELD]]&amp;DRIVER[[#This Row],[TRIP NO]]</f>
        <v>45397OD04Q41281</v>
      </c>
      <c r="B569" s="98">
        <v>568</v>
      </c>
      <c r="C569" s="99">
        <v>45397</v>
      </c>
      <c r="D569" s="100">
        <v>1</v>
      </c>
      <c r="E569" s="102" t="s">
        <v>41</v>
      </c>
      <c r="F569" s="103" t="s">
        <v>93</v>
      </c>
      <c r="G569" s="104"/>
    </row>
    <row r="570" spans="1:7">
      <c r="A570" s="102" t="str">
        <f>DRIVER[[#This Row],[DATE]]&amp;DRIVER[[#This Row],[FIELD]]&amp;DRIVER[[#This Row],[TRIP NO]]</f>
        <v>45397OD04Q41371</v>
      </c>
      <c r="B570" s="98">
        <v>569</v>
      </c>
      <c r="C570" s="99">
        <v>45397</v>
      </c>
      <c r="D570" s="100">
        <v>1</v>
      </c>
      <c r="E570" s="102" t="s">
        <v>55</v>
      </c>
      <c r="F570" s="103" t="s">
        <v>99</v>
      </c>
      <c r="G570" s="104"/>
    </row>
    <row r="571" spans="1:7">
      <c r="A571" s="102" t="str">
        <f>DRIVER[[#This Row],[DATE]]&amp;DRIVER[[#This Row],[FIELD]]&amp;DRIVER[[#This Row],[TRIP NO]]</f>
        <v>45397OD04Q41441</v>
      </c>
      <c r="B571" s="98">
        <v>570</v>
      </c>
      <c r="C571" s="99">
        <v>45397</v>
      </c>
      <c r="D571" s="100">
        <v>1</v>
      </c>
      <c r="E571" s="102" t="s">
        <v>38</v>
      </c>
      <c r="F571" s="103" t="s">
        <v>77</v>
      </c>
      <c r="G571" s="104"/>
    </row>
    <row r="572" spans="1:7">
      <c r="A572" s="102" t="str">
        <f>DRIVER[[#This Row],[DATE]]&amp;DRIVER[[#This Row],[FIELD]]&amp;DRIVER[[#This Row],[TRIP NO]]</f>
        <v>45397OD04Q41701</v>
      </c>
      <c r="B572" s="98">
        <v>571</v>
      </c>
      <c r="C572" s="99">
        <v>45397</v>
      </c>
      <c r="D572" s="100">
        <v>1</v>
      </c>
      <c r="E572" s="102" t="s">
        <v>10</v>
      </c>
      <c r="F572" s="103" t="s">
        <v>100</v>
      </c>
      <c r="G572" s="104"/>
    </row>
    <row r="573" spans="1:7">
      <c r="A573" s="102" t="str">
        <f>DRIVER[[#This Row],[DATE]]&amp;DRIVER[[#This Row],[FIELD]]&amp;DRIVER[[#This Row],[TRIP NO]]</f>
        <v>45397OD04Q41731</v>
      </c>
      <c r="B573" s="98">
        <v>572</v>
      </c>
      <c r="C573" s="99">
        <v>45397</v>
      </c>
      <c r="D573" s="100">
        <v>1</v>
      </c>
      <c r="E573" s="102" t="s">
        <v>8</v>
      </c>
      <c r="F573" s="103" t="s">
        <v>101</v>
      </c>
      <c r="G573" s="104"/>
    </row>
    <row r="574" spans="1:7">
      <c r="A574" s="102" t="str">
        <f>DRIVER[[#This Row],[DATE]]&amp;DRIVER[[#This Row],[FIELD]]&amp;DRIVER[[#This Row],[TRIP NO]]</f>
        <v>45397OD34S26151</v>
      </c>
      <c r="B574" s="98">
        <v>573</v>
      </c>
      <c r="C574" s="99">
        <v>45397</v>
      </c>
      <c r="D574" s="100">
        <v>1</v>
      </c>
      <c r="E574" s="102" t="s">
        <v>40</v>
      </c>
      <c r="F574" s="103" t="s">
        <v>92</v>
      </c>
      <c r="G574" s="104"/>
    </row>
    <row r="575" spans="1:7">
      <c r="A575" s="102" t="str">
        <f>DRIVER[[#This Row],[DATE]]&amp;DRIVER[[#This Row],[FIELD]]&amp;DRIVER[[#This Row],[TRIP NO]]</f>
        <v>45397OD34S26271</v>
      </c>
      <c r="B575" s="98">
        <v>574</v>
      </c>
      <c r="C575" s="99">
        <v>45397</v>
      </c>
      <c r="D575" s="100">
        <v>1</v>
      </c>
      <c r="E575" s="102" t="s">
        <v>54</v>
      </c>
      <c r="F575" s="103" t="s">
        <v>70</v>
      </c>
      <c r="G575" s="104"/>
    </row>
    <row r="576" spans="1:7">
      <c r="A576" s="102" t="str">
        <f>DRIVER[[#This Row],[DATE]]&amp;DRIVER[[#This Row],[FIELD]]&amp;DRIVER[[#This Row],[TRIP NO]]</f>
        <v>45397OD34S26661</v>
      </c>
      <c r="B576" s="98">
        <v>575</v>
      </c>
      <c r="C576" s="99">
        <v>45397</v>
      </c>
      <c r="D576" s="100">
        <v>1</v>
      </c>
      <c r="E576" s="102" t="s">
        <v>45</v>
      </c>
      <c r="F576" s="103" t="s">
        <v>89</v>
      </c>
      <c r="G576" s="104"/>
    </row>
    <row r="577" spans="1:7">
      <c r="A577" s="102" t="str">
        <f>DRIVER[[#This Row],[DATE]]&amp;DRIVER[[#This Row],[FIELD]]&amp;DRIVER[[#This Row],[TRIP NO]]</f>
        <v>45397OD34S26681</v>
      </c>
      <c r="B577" s="98">
        <v>576</v>
      </c>
      <c r="C577" s="99">
        <v>45397</v>
      </c>
      <c r="D577" s="100">
        <v>1</v>
      </c>
      <c r="E577" s="102" t="s">
        <v>42</v>
      </c>
      <c r="F577" s="103" t="s">
        <v>78</v>
      </c>
      <c r="G577" s="104"/>
    </row>
    <row r="578" spans="1:7">
      <c r="A578" s="102" t="str">
        <f>DRIVER[[#This Row],[DATE]]&amp;DRIVER[[#This Row],[FIELD]]&amp;DRIVER[[#This Row],[TRIP NO]]</f>
        <v>45397OD34S61371</v>
      </c>
      <c r="B578" s="98">
        <v>577</v>
      </c>
      <c r="C578" s="99">
        <v>45397</v>
      </c>
      <c r="D578" s="100">
        <v>1</v>
      </c>
      <c r="E578" s="102" t="s">
        <v>44</v>
      </c>
      <c r="F578" s="103" t="s">
        <v>96</v>
      </c>
      <c r="G578" s="104"/>
    </row>
    <row r="579" spans="1:7">
      <c r="A579" s="102" t="str">
        <f>DRIVER[[#This Row],[DATE]]&amp;DRIVER[[#This Row],[FIELD]]&amp;DRIVER[[#This Row],[TRIP NO]]</f>
        <v>45397OD34S61391</v>
      </c>
      <c r="B579" s="98">
        <v>578</v>
      </c>
      <c r="C579" s="99">
        <v>45397</v>
      </c>
      <c r="D579" s="100">
        <v>1</v>
      </c>
      <c r="E579" s="102" t="s">
        <v>52</v>
      </c>
      <c r="F579" s="103" t="s">
        <v>94</v>
      </c>
      <c r="G579" s="104"/>
    </row>
    <row r="580" spans="1:7">
      <c r="A580" s="102" t="str">
        <f>DRIVER[[#This Row],[DATE]]&amp;DRIVER[[#This Row],[FIELD]]&amp;DRIVER[[#This Row],[TRIP NO]]</f>
        <v>45397OD04T11451</v>
      </c>
      <c r="B580" s="98">
        <v>579</v>
      </c>
      <c r="C580" s="99">
        <v>45397</v>
      </c>
      <c r="D580" s="100">
        <v>1</v>
      </c>
      <c r="E580" s="102" t="s">
        <v>13</v>
      </c>
      <c r="F580" s="103" t="s">
        <v>74</v>
      </c>
      <c r="G580" s="104"/>
    </row>
    <row r="581" spans="1:7">
      <c r="A581" s="102" t="str">
        <f>DRIVER[[#This Row],[DATE]]&amp;DRIVER[[#This Row],[FIELD]]&amp;DRIVER[[#This Row],[TRIP NO]]</f>
        <v>45397OD34R11451</v>
      </c>
      <c r="B581" s="98">
        <v>580</v>
      </c>
      <c r="C581" s="99">
        <v>45397</v>
      </c>
      <c r="D581" s="100">
        <v>1</v>
      </c>
      <c r="E581" s="102" t="s">
        <v>12</v>
      </c>
      <c r="F581" s="103" t="s">
        <v>82</v>
      </c>
      <c r="G581" s="104"/>
    </row>
    <row r="582" spans="1:7">
      <c r="A582" s="102" t="str">
        <f>DRIVER[[#This Row],[DATE]]&amp;DRIVER[[#This Row],[FIELD]]&amp;DRIVER[[#This Row],[TRIP NO]]</f>
        <v>45397OD34R13451</v>
      </c>
      <c r="B582" s="98">
        <v>581</v>
      </c>
      <c r="C582" s="99">
        <v>45397</v>
      </c>
      <c r="D582" s="100">
        <v>1</v>
      </c>
      <c r="E582" s="102" t="s">
        <v>11</v>
      </c>
      <c r="F582" s="103" t="s">
        <v>97</v>
      </c>
      <c r="G582" s="104"/>
    </row>
    <row r="583" spans="1:7">
      <c r="A583" s="102" t="str">
        <f>DRIVER[[#This Row],[DATE]]&amp;DRIVER[[#This Row],[FIELD]]&amp;DRIVER[[#This Row],[TRIP NO]]</f>
        <v>45397OD34S11451</v>
      </c>
      <c r="B583" s="98">
        <v>582</v>
      </c>
      <c r="C583" s="99">
        <v>45397</v>
      </c>
      <c r="D583" s="100">
        <v>1</v>
      </c>
      <c r="E583" s="102" t="s">
        <v>32</v>
      </c>
      <c r="F583" s="103" t="s">
        <v>83</v>
      </c>
      <c r="G583" s="104"/>
    </row>
    <row r="584" spans="1:7">
      <c r="A584" s="102" t="str">
        <f>DRIVER[[#This Row],[DATE]]&amp;DRIVER[[#This Row],[FIELD]]&amp;DRIVER[[#This Row],[TRIP NO]]</f>
        <v>45397OD34T11451</v>
      </c>
      <c r="B584" s="98">
        <v>583</v>
      </c>
      <c r="C584" s="99">
        <v>45397</v>
      </c>
      <c r="D584" s="100">
        <v>1</v>
      </c>
      <c r="E584" s="102" t="s">
        <v>34</v>
      </c>
      <c r="F584" s="103" t="s">
        <v>84</v>
      </c>
      <c r="G584" s="104"/>
    </row>
    <row r="585" spans="1:7">
      <c r="A585" s="102" t="str">
        <f>DRIVER[[#This Row],[DATE]]&amp;DRIVER[[#This Row],[FIELD]]&amp;DRIVER[[#This Row],[TRIP NO]]</f>
        <v>45397OD04V11451</v>
      </c>
      <c r="B585" s="98">
        <v>584</v>
      </c>
      <c r="C585" s="99">
        <v>45397</v>
      </c>
      <c r="D585" s="100">
        <v>1</v>
      </c>
      <c r="E585" s="102" t="s">
        <v>46</v>
      </c>
      <c r="F585" s="103" t="s">
        <v>85</v>
      </c>
      <c r="G585" s="104"/>
    </row>
    <row r="586" spans="1:7">
      <c r="A586" s="102" t="str">
        <f>DRIVER[[#This Row],[DATE]]&amp;DRIVER[[#This Row],[FIELD]]&amp;DRIVER[[#This Row],[TRIP NO]]</f>
        <v>45397OD04V13451</v>
      </c>
      <c r="B586" s="98">
        <v>585</v>
      </c>
      <c r="C586" s="99">
        <v>45397</v>
      </c>
      <c r="D586" s="100">
        <v>1</v>
      </c>
      <c r="E586" s="102" t="s">
        <v>48</v>
      </c>
      <c r="F586" s="103" t="s">
        <v>71</v>
      </c>
      <c r="G586" s="104"/>
    </row>
    <row r="587" spans="1:7">
      <c r="A587" s="102" t="str">
        <f>DRIVER[[#This Row],[DATE]]&amp;DRIVER[[#This Row],[FIELD]]&amp;DRIVER[[#This Row],[TRIP NO]]</f>
        <v>45397OD34U11451</v>
      </c>
      <c r="B587" s="98">
        <v>586</v>
      </c>
      <c r="C587" s="99">
        <v>45397</v>
      </c>
      <c r="D587" s="100">
        <v>1</v>
      </c>
      <c r="E587" s="102" t="s">
        <v>47</v>
      </c>
      <c r="F587" s="103" t="s">
        <v>87</v>
      </c>
      <c r="G587" s="104"/>
    </row>
    <row r="588" spans="1:7">
      <c r="A588" s="102" t="str">
        <f>DRIVER[[#This Row],[DATE]]&amp;DRIVER[[#This Row],[FIELD]]&amp;DRIVER[[#This Row],[TRIP NO]]</f>
        <v>45397OD34U13451</v>
      </c>
      <c r="B588" s="98">
        <v>587</v>
      </c>
      <c r="C588" s="99">
        <v>45397</v>
      </c>
      <c r="D588" s="100">
        <v>1</v>
      </c>
      <c r="E588" s="102" t="s">
        <v>49</v>
      </c>
      <c r="F588" s="103" t="s">
        <v>88</v>
      </c>
      <c r="G588" s="104"/>
    </row>
    <row r="589" spans="1:7">
      <c r="A589" s="110" t="str">
        <f>DRIVER[[#This Row],[DATE]]&amp;DRIVER[[#This Row],[FIELD]]&amp;DRIVER[[#This Row],[TRIP NO]]</f>
        <v>45397OD34U13452</v>
      </c>
      <c r="B589" s="106">
        <v>588</v>
      </c>
      <c r="C589" s="107">
        <v>45397</v>
      </c>
      <c r="D589" s="108">
        <v>2</v>
      </c>
      <c r="E589" s="110" t="s">
        <v>49</v>
      </c>
      <c r="F589" s="111" t="s">
        <v>88</v>
      </c>
      <c r="G589" s="104"/>
    </row>
    <row r="590" spans="1:7">
      <c r="A590" s="110" t="str">
        <f>DRIVER[[#This Row],[DATE]]&amp;DRIVER[[#This Row],[FIELD]]&amp;DRIVER[[#This Row],[TRIP NO]]</f>
        <v>45397OD04T11452</v>
      </c>
      <c r="B590" s="106">
        <v>589</v>
      </c>
      <c r="C590" s="107">
        <v>45397</v>
      </c>
      <c r="D590" s="108">
        <v>2</v>
      </c>
      <c r="E590" s="110" t="s">
        <v>13</v>
      </c>
      <c r="F590" s="111" t="s">
        <v>74</v>
      </c>
      <c r="G590" s="104"/>
    </row>
    <row r="591" spans="1:7">
      <c r="A591" s="110" t="str">
        <f>DRIVER[[#This Row],[DATE]]&amp;DRIVER[[#This Row],[FIELD]]&amp;DRIVER[[#This Row],[TRIP NO]]</f>
        <v>45397OD34U11452</v>
      </c>
      <c r="B591" s="106">
        <v>590</v>
      </c>
      <c r="C591" s="107">
        <v>45397</v>
      </c>
      <c r="D591" s="108">
        <v>2</v>
      </c>
      <c r="E591" s="110" t="s">
        <v>47</v>
      </c>
      <c r="F591" s="111" t="s">
        <v>87</v>
      </c>
      <c r="G591" s="104"/>
    </row>
    <row r="592" spans="1:7">
      <c r="A592" s="110" t="str">
        <f>DRIVER[[#This Row],[DATE]]&amp;DRIVER[[#This Row],[FIELD]]&amp;DRIVER[[#This Row],[TRIP NO]]</f>
        <v>45397OD04Q41232</v>
      </c>
      <c r="B592" s="106">
        <v>591</v>
      </c>
      <c r="C592" s="107">
        <v>45397</v>
      </c>
      <c r="D592" s="108">
        <v>2</v>
      </c>
      <c r="E592" s="110" t="s">
        <v>39</v>
      </c>
      <c r="F592" s="111" t="s">
        <v>69</v>
      </c>
      <c r="G592" s="104"/>
    </row>
    <row r="593" spans="1:7">
      <c r="A593" s="110" t="str">
        <f>DRIVER[[#This Row],[DATE]]&amp;DRIVER[[#This Row],[FIELD]]&amp;DRIVER[[#This Row],[TRIP NO]]</f>
        <v>45397OD04Q41552</v>
      </c>
      <c r="B593" s="106">
        <v>592</v>
      </c>
      <c r="C593" s="107">
        <v>45397</v>
      </c>
      <c r="D593" s="108">
        <v>2</v>
      </c>
      <c r="E593" s="110" t="s">
        <v>22</v>
      </c>
      <c r="F593" s="111" t="s">
        <v>72</v>
      </c>
      <c r="G593" s="104"/>
    </row>
    <row r="594" spans="1:7">
      <c r="A594" s="110" t="str">
        <f>DRIVER[[#This Row],[DATE]]&amp;DRIVER[[#This Row],[FIELD]]&amp;DRIVER[[#This Row],[TRIP NO]]</f>
        <v>45397OD04Q67882</v>
      </c>
      <c r="B594" s="106">
        <v>593</v>
      </c>
      <c r="C594" s="107">
        <v>45397</v>
      </c>
      <c r="D594" s="108">
        <v>2</v>
      </c>
      <c r="E594" s="110" t="s">
        <v>20</v>
      </c>
      <c r="F594" s="111" t="s">
        <v>75</v>
      </c>
      <c r="G594" s="104"/>
    </row>
    <row r="595" spans="1:7">
      <c r="A595" s="110" t="str">
        <f>DRIVER[[#This Row],[DATE]]&amp;DRIVER[[#This Row],[FIELD]]&amp;DRIVER[[#This Row],[TRIP NO]]</f>
        <v>45397OD04Q41282</v>
      </c>
      <c r="B595" s="106">
        <v>594</v>
      </c>
      <c r="C595" s="107">
        <v>45397</v>
      </c>
      <c r="D595" s="108">
        <v>2</v>
      </c>
      <c r="E595" s="110" t="s">
        <v>41</v>
      </c>
      <c r="F595" s="111" t="s">
        <v>93</v>
      </c>
      <c r="G595" s="104"/>
    </row>
    <row r="596" spans="1:7">
      <c r="A596" s="110" t="str">
        <f>DRIVER[[#This Row],[DATE]]&amp;DRIVER[[#This Row],[FIELD]]&amp;DRIVER[[#This Row],[TRIP NO]]</f>
        <v>45397OD04Q41732</v>
      </c>
      <c r="B596" s="106">
        <v>595</v>
      </c>
      <c r="C596" s="107">
        <v>45397</v>
      </c>
      <c r="D596" s="108">
        <v>2</v>
      </c>
      <c r="E596" s="110" t="s">
        <v>8</v>
      </c>
      <c r="F596" s="111" t="s">
        <v>101</v>
      </c>
      <c r="G596" s="104"/>
    </row>
    <row r="597" spans="1:7">
      <c r="A597" s="110" t="str">
        <f>DRIVER[[#This Row],[DATE]]&amp;DRIVER[[#This Row],[FIELD]]&amp;DRIVER[[#This Row],[TRIP NO]]</f>
        <v>45397OD34S26272</v>
      </c>
      <c r="B597" s="106">
        <v>596</v>
      </c>
      <c r="C597" s="107">
        <v>45397</v>
      </c>
      <c r="D597" s="108">
        <v>2</v>
      </c>
      <c r="E597" s="110" t="s">
        <v>54</v>
      </c>
      <c r="F597" s="111" t="s">
        <v>70</v>
      </c>
      <c r="G597" s="104"/>
    </row>
    <row r="598" spans="1:7">
      <c r="A598" s="110" t="str">
        <f>DRIVER[[#This Row],[DATE]]&amp;DRIVER[[#This Row],[FIELD]]&amp;DRIVER[[#This Row],[TRIP NO]]</f>
        <v>45397OD34S26662</v>
      </c>
      <c r="B598" s="106">
        <v>597</v>
      </c>
      <c r="C598" s="107">
        <v>45397</v>
      </c>
      <c r="D598" s="108">
        <v>2</v>
      </c>
      <c r="E598" s="110" t="s">
        <v>45</v>
      </c>
      <c r="F598" s="111" t="s">
        <v>89</v>
      </c>
      <c r="G598" s="104"/>
    </row>
    <row r="599" spans="1:7">
      <c r="A599" s="110" t="str">
        <f>DRIVER[[#This Row],[DATE]]&amp;DRIVER[[#This Row],[FIELD]]&amp;DRIVER[[#This Row],[TRIP NO]]</f>
        <v>45397OD34S26682</v>
      </c>
      <c r="B599" s="106">
        <v>598</v>
      </c>
      <c r="C599" s="107">
        <v>45397</v>
      </c>
      <c r="D599" s="108">
        <v>2</v>
      </c>
      <c r="E599" s="110" t="s">
        <v>42</v>
      </c>
      <c r="F599" s="111" t="s">
        <v>78</v>
      </c>
      <c r="G599" s="104"/>
    </row>
    <row r="600" spans="1:7">
      <c r="A600" s="110" t="str">
        <f>DRIVER[[#This Row],[DATE]]&amp;DRIVER[[#This Row],[FIELD]]&amp;DRIVER[[#This Row],[TRIP NO]]</f>
        <v>45397OD34S61392</v>
      </c>
      <c r="B600" s="106">
        <v>599</v>
      </c>
      <c r="C600" s="107">
        <v>45397</v>
      </c>
      <c r="D600" s="108">
        <v>2</v>
      </c>
      <c r="E600" s="110" t="s">
        <v>52</v>
      </c>
      <c r="F600" s="111" t="s">
        <v>94</v>
      </c>
      <c r="G600" s="104"/>
    </row>
    <row r="601" spans="1:7">
      <c r="A601" s="110" t="str">
        <f>DRIVER[[#This Row],[DATE]]&amp;DRIVER[[#This Row],[FIELD]]&amp;DRIVER[[#This Row],[TRIP NO]]</f>
        <v>45397OD34S11452</v>
      </c>
      <c r="B601" s="106">
        <v>600</v>
      </c>
      <c r="C601" s="107">
        <v>45397</v>
      </c>
      <c r="D601" s="108">
        <v>2</v>
      </c>
      <c r="E601" s="110" t="s">
        <v>32</v>
      </c>
      <c r="F601" s="111" t="s">
        <v>83</v>
      </c>
      <c r="G601" s="104"/>
    </row>
    <row r="602" spans="1:7">
      <c r="A602" s="110" t="str">
        <f>DRIVER[[#This Row],[DATE]]&amp;DRIVER[[#This Row],[FIELD]]&amp;DRIVER[[#This Row],[TRIP NO]]</f>
        <v>45397OD34T11452</v>
      </c>
      <c r="B602" s="106">
        <v>601</v>
      </c>
      <c r="C602" s="107">
        <v>45397</v>
      </c>
      <c r="D602" s="108">
        <v>2</v>
      </c>
      <c r="E602" s="110" t="s">
        <v>34</v>
      </c>
      <c r="F602" s="111" t="s">
        <v>84</v>
      </c>
      <c r="G602" s="104"/>
    </row>
    <row r="603" spans="1:7">
      <c r="A603" s="110" t="str">
        <f>DRIVER[[#This Row],[DATE]]&amp;DRIVER[[#This Row],[FIELD]]&amp;DRIVER[[#This Row],[TRIP NO]]</f>
        <v>45397OD04V11452</v>
      </c>
      <c r="B603" s="106">
        <v>602</v>
      </c>
      <c r="C603" s="107">
        <v>45397</v>
      </c>
      <c r="D603" s="108">
        <v>2</v>
      </c>
      <c r="E603" s="110" t="s">
        <v>46</v>
      </c>
      <c r="F603" s="111" t="s">
        <v>85</v>
      </c>
      <c r="G603" s="104"/>
    </row>
    <row r="604" spans="1:7">
      <c r="A604" s="110" t="str">
        <f>DRIVER[[#This Row],[DATE]]&amp;DRIVER[[#This Row],[FIELD]]&amp;DRIVER[[#This Row],[TRIP NO]]</f>
        <v>45397OD04Q41372</v>
      </c>
      <c r="B604" s="106">
        <v>603</v>
      </c>
      <c r="C604" s="107">
        <v>45397</v>
      </c>
      <c r="D604" s="108">
        <v>2</v>
      </c>
      <c r="E604" s="110" t="s">
        <v>55</v>
      </c>
      <c r="F604" s="111" t="s">
        <v>99</v>
      </c>
      <c r="G604" s="104"/>
    </row>
    <row r="605" spans="1:7">
      <c r="A605" s="110" t="str">
        <f>DRIVER[[#This Row],[DATE]]&amp;DRIVER[[#This Row],[FIELD]]&amp;DRIVER[[#This Row],[TRIP NO]]</f>
        <v>45397OD34S26152</v>
      </c>
      <c r="B605" s="106">
        <v>604</v>
      </c>
      <c r="C605" s="107">
        <v>45397</v>
      </c>
      <c r="D605" s="108">
        <v>2</v>
      </c>
      <c r="E605" s="110" t="s">
        <v>40</v>
      </c>
      <c r="F605" s="111" t="s">
        <v>92</v>
      </c>
      <c r="G605" s="104"/>
    </row>
    <row r="606" spans="1:7">
      <c r="A606" s="110" t="str">
        <f>DRIVER[[#This Row],[DATE]]&amp;DRIVER[[#This Row],[FIELD]]&amp;DRIVER[[#This Row],[TRIP NO]]</f>
        <v>45397OD04V13452</v>
      </c>
      <c r="B606" s="106">
        <v>605</v>
      </c>
      <c r="C606" s="107">
        <v>45397</v>
      </c>
      <c r="D606" s="108">
        <v>2</v>
      </c>
      <c r="E606" s="110" t="s">
        <v>48</v>
      </c>
      <c r="F606" s="111" t="s">
        <v>71</v>
      </c>
      <c r="G606" s="104"/>
    </row>
    <row r="607" spans="1:7">
      <c r="A607" s="110" t="str">
        <f>DRIVER[[#This Row],[DATE]]&amp;DRIVER[[#This Row],[FIELD]]&amp;DRIVER[[#This Row],[TRIP NO]]</f>
        <v>45397OD34R13452</v>
      </c>
      <c r="B607" s="106">
        <v>606</v>
      </c>
      <c r="C607" s="107">
        <v>45397</v>
      </c>
      <c r="D607" s="108">
        <v>2</v>
      </c>
      <c r="E607" s="110" t="s">
        <v>11</v>
      </c>
      <c r="F607" s="111" t="s">
        <v>97</v>
      </c>
      <c r="G607" s="104"/>
    </row>
    <row r="608" spans="1:7">
      <c r="A608" s="110" t="str">
        <f>DRIVER[[#This Row],[DATE]]&amp;DRIVER[[#This Row],[FIELD]]&amp;DRIVER[[#This Row],[TRIP NO]]</f>
        <v>45397OD04Q67612</v>
      </c>
      <c r="B608" s="106">
        <v>607</v>
      </c>
      <c r="C608" s="107">
        <v>45397</v>
      </c>
      <c r="D608" s="108">
        <v>2</v>
      </c>
      <c r="E608" s="110" t="s">
        <v>24</v>
      </c>
      <c r="F608" s="111" t="s">
        <v>98</v>
      </c>
      <c r="G608" s="104"/>
    </row>
    <row r="609" spans="1:7">
      <c r="A609" s="110" t="str">
        <f>DRIVER[[#This Row],[DATE]]&amp;DRIVER[[#This Row],[FIELD]]&amp;DRIVER[[#This Row],[TRIP NO]]</f>
        <v>45397OD04Q41182</v>
      </c>
      <c r="B609" s="106">
        <v>608</v>
      </c>
      <c r="C609" s="107">
        <v>45397</v>
      </c>
      <c r="D609" s="108">
        <v>2</v>
      </c>
      <c r="E609" s="110" t="s">
        <v>26</v>
      </c>
      <c r="F609" s="111" t="s">
        <v>91</v>
      </c>
      <c r="G609" s="104"/>
    </row>
    <row r="610" spans="1:7">
      <c r="A610" s="110" t="str">
        <f>DRIVER[[#This Row],[DATE]]&amp;DRIVER[[#This Row],[FIELD]]&amp;DRIVER[[#This Row],[TRIP NO]]</f>
        <v>45397OD34R11452</v>
      </c>
      <c r="B610" s="106">
        <v>609</v>
      </c>
      <c r="C610" s="107">
        <v>45397</v>
      </c>
      <c r="D610" s="108">
        <v>2</v>
      </c>
      <c r="E610" s="110" t="s">
        <v>12</v>
      </c>
      <c r="F610" s="111" t="s">
        <v>82</v>
      </c>
      <c r="G610" s="104"/>
    </row>
    <row r="611" spans="1:7">
      <c r="A611" s="102" t="str">
        <f>DRIVER[[#This Row],[DATE]]&amp;DRIVER[[#This Row],[FIELD]]&amp;DRIVER[[#This Row],[TRIP NO]]</f>
        <v>45398OD04Q41181</v>
      </c>
      <c r="B611" s="98">
        <v>610</v>
      </c>
      <c r="C611" s="99">
        <v>45398</v>
      </c>
      <c r="D611" s="100">
        <v>1</v>
      </c>
      <c r="E611" s="102" t="s">
        <v>26</v>
      </c>
      <c r="F611" s="103" t="s">
        <v>91</v>
      </c>
      <c r="G611" s="104"/>
    </row>
    <row r="612" spans="1:7">
      <c r="A612" s="102" t="str">
        <f>DRIVER[[#This Row],[DATE]]&amp;DRIVER[[#This Row],[FIELD]]&amp;DRIVER[[#This Row],[TRIP NO]]</f>
        <v>45398OD04Q41231</v>
      </c>
      <c r="B612" s="98">
        <v>611</v>
      </c>
      <c r="C612" s="99">
        <v>45398</v>
      </c>
      <c r="D612" s="100">
        <v>1</v>
      </c>
      <c r="E612" s="102" t="s">
        <v>39</v>
      </c>
      <c r="F612" s="103" t="s">
        <v>89</v>
      </c>
      <c r="G612" s="104"/>
    </row>
    <row r="613" spans="1:7">
      <c r="A613" s="102" t="str">
        <f>DRIVER[[#This Row],[DATE]]&amp;DRIVER[[#This Row],[FIELD]]&amp;DRIVER[[#This Row],[TRIP NO]]</f>
        <v>45398OD04Q41261</v>
      </c>
      <c r="B613" s="98">
        <v>612</v>
      </c>
      <c r="C613" s="99">
        <v>45398</v>
      </c>
      <c r="D613" s="100">
        <v>1</v>
      </c>
      <c r="E613" s="102" t="s">
        <v>23</v>
      </c>
      <c r="F613" s="103" t="s">
        <v>102</v>
      </c>
      <c r="G613" s="104"/>
    </row>
    <row r="614" spans="1:7">
      <c r="A614" s="102" t="str">
        <f>DRIVER[[#This Row],[DATE]]&amp;DRIVER[[#This Row],[FIELD]]&amp;DRIVER[[#This Row],[TRIP NO]]</f>
        <v>45398OD04Q41391</v>
      </c>
      <c r="B614" s="98">
        <v>613</v>
      </c>
      <c r="C614" s="99">
        <v>45398</v>
      </c>
      <c r="D614" s="100">
        <v>1</v>
      </c>
      <c r="E614" s="102" t="s">
        <v>21</v>
      </c>
      <c r="F614" s="103" t="s">
        <v>73</v>
      </c>
      <c r="G614" s="104"/>
    </row>
    <row r="615" spans="1:7">
      <c r="A615" s="102" t="str">
        <f>DRIVER[[#This Row],[DATE]]&amp;DRIVER[[#This Row],[FIELD]]&amp;DRIVER[[#This Row],[TRIP NO]]</f>
        <v>45398OD04Q41551</v>
      </c>
      <c r="B615" s="98">
        <v>614</v>
      </c>
      <c r="C615" s="99">
        <v>45398</v>
      </c>
      <c r="D615" s="100">
        <v>1</v>
      </c>
      <c r="E615" s="102" t="s">
        <v>22</v>
      </c>
      <c r="F615" s="103" t="s">
        <v>72</v>
      </c>
      <c r="G615" s="104"/>
    </row>
    <row r="616" spans="1:7">
      <c r="A616" s="102" t="str">
        <f>DRIVER[[#This Row],[DATE]]&amp;DRIVER[[#This Row],[FIELD]]&amp;DRIVER[[#This Row],[TRIP NO]]</f>
        <v>45398OD04Q67611</v>
      </c>
      <c r="B616" s="98">
        <v>615</v>
      </c>
      <c r="C616" s="99">
        <v>45398</v>
      </c>
      <c r="D616" s="100">
        <v>1</v>
      </c>
      <c r="E616" s="102" t="s">
        <v>24</v>
      </c>
      <c r="F616" s="103" t="s">
        <v>98</v>
      </c>
      <c r="G616" s="104"/>
    </row>
    <row r="617" spans="1:7">
      <c r="A617" s="102" t="str">
        <f>DRIVER[[#This Row],[DATE]]&amp;DRIVER[[#This Row],[FIELD]]&amp;DRIVER[[#This Row],[TRIP NO]]</f>
        <v>45398OD04Q67881</v>
      </c>
      <c r="B617" s="98">
        <v>616</v>
      </c>
      <c r="C617" s="99">
        <v>45398</v>
      </c>
      <c r="D617" s="100">
        <v>1</v>
      </c>
      <c r="E617" s="102" t="s">
        <v>20</v>
      </c>
      <c r="F617" s="103" t="s">
        <v>103</v>
      </c>
      <c r="G617" s="104"/>
    </row>
    <row r="618" spans="1:7">
      <c r="A618" s="102" t="str">
        <f>DRIVER[[#This Row],[DATE]]&amp;DRIVER[[#This Row],[FIELD]]&amp;DRIVER[[#This Row],[TRIP NO]]</f>
        <v>45398OD04Q41281</v>
      </c>
      <c r="B618" s="98">
        <v>617</v>
      </c>
      <c r="C618" s="99">
        <v>45398</v>
      </c>
      <c r="D618" s="100">
        <v>1</v>
      </c>
      <c r="E618" s="102" t="s">
        <v>41</v>
      </c>
      <c r="F618" s="103" t="s">
        <v>93</v>
      </c>
      <c r="G618" s="104"/>
    </row>
    <row r="619" spans="1:7">
      <c r="A619" s="102" t="str">
        <f>DRIVER[[#This Row],[DATE]]&amp;DRIVER[[#This Row],[FIELD]]&amp;DRIVER[[#This Row],[TRIP NO]]</f>
        <v>45398OD04Q41371</v>
      </c>
      <c r="B619" s="98">
        <v>618</v>
      </c>
      <c r="C619" s="99">
        <v>45398</v>
      </c>
      <c r="D619" s="100">
        <v>1</v>
      </c>
      <c r="E619" s="102" t="s">
        <v>55</v>
      </c>
      <c r="F619" s="103" t="s">
        <v>95</v>
      </c>
      <c r="G619" s="104"/>
    </row>
    <row r="620" spans="1:7">
      <c r="A620" s="102" t="str">
        <f>DRIVER[[#This Row],[DATE]]&amp;DRIVER[[#This Row],[FIELD]]&amp;DRIVER[[#This Row],[TRIP NO]]</f>
        <v>45398OD04Q41441</v>
      </c>
      <c r="B620" s="98">
        <v>619</v>
      </c>
      <c r="C620" s="99">
        <v>45398</v>
      </c>
      <c r="D620" s="100">
        <v>1</v>
      </c>
      <c r="E620" s="102" t="s">
        <v>38</v>
      </c>
      <c r="F620" s="103" t="s">
        <v>77</v>
      </c>
      <c r="G620" s="104"/>
    </row>
    <row r="621" spans="1:7">
      <c r="A621" s="102" t="str">
        <f>DRIVER[[#This Row],[DATE]]&amp;DRIVER[[#This Row],[FIELD]]&amp;DRIVER[[#This Row],[TRIP NO]]</f>
        <v>45398OD04Q41701</v>
      </c>
      <c r="B621" s="98">
        <v>620</v>
      </c>
      <c r="C621" s="99">
        <v>45398</v>
      </c>
      <c r="D621" s="100">
        <v>1</v>
      </c>
      <c r="E621" s="102" t="s">
        <v>10</v>
      </c>
      <c r="F621" s="103" t="s">
        <v>76</v>
      </c>
      <c r="G621" s="104"/>
    </row>
    <row r="622" spans="1:7">
      <c r="A622" s="102" t="str">
        <f>DRIVER[[#This Row],[DATE]]&amp;DRIVER[[#This Row],[FIELD]]&amp;DRIVER[[#This Row],[TRIP NO]]</f>
        <v>45398OD04Q41731</v>
      </c>
      <c r="B622" s="98">
        <v>621</v>
      </c>
      <c r="C622" s="99">
        <v>45398</v>
      </c>
      <c r="D622" s="100">
        <v>1</v>
      </c>
      <c r="E622" s="102" t="s">
        <v>8</v>
      </c>
      <c r="F622" s="103" t="s">
        <v>101</v>
      </c>
      <c r="G622" s="104"/>
    </row>
    <row r="623" spans="1:7">
      <c r="A623" s="102" t="str">
        <f>DRIVER[[#This Row],[DATE]]&amp;DRIVER[[#This Row],[FIELD]]&amp;DRIVER[[#This Row],[TRIP NO]]</f>
        <v>45398OD34S26151</v>
      </c>
      <c r="B623" s="98">
        <v>622</v>
      </c>
      <c r="C623" s="99">
        <v>45398</v>
      </c>
      <c r="D623" s="100">
        <v>1</v>
      </c>
      <c r="E623" s="102" t="s">
        <v>40</v>
      </c>
      <c r="F623" s="103" t="s">
        <v>92</v>
      </c>
      <c r="G623" s="104"/>
    </row>
    <row r="624" spans="1:7">
      <c r="A624" s="102" t="str">
        <f>DRIVER[[#This Row],[DATE]]&amp;DRIVER[[#This Row],[FIELD]]&amp;DRIVER[[#This Row],[TRIP NO]]</f>
        <v>45398OD34S26271</v>
      </c>
      <c r="B624" s="98">
        <v>623</v>
      </c>
      <c r="C624" s="99">
        <v>45398</v>
      </c>
      <c r="D624" s="100">
        <v>1</v>
      </c>
      <c r="E624" s="102" t="s">
        <v>54</v>
      </c>
      <c r="F624" s="103" t="s">
        <v>70</v>
      </c>
      <c r="G624" s="104"/>
    </row>
    <row r="625" spans="1:7">
      <c r="A625" s="102" t="str">
        <f>DRIVER[[#This Row],[DATE]]&amp;DRIVER[[#This Row],[FIELD]]&amp;DRIVER[[#This Row],[TRIP NO]]</f>
        <v>45398OD34S26661</v>
      </c>
      <c r="B625" s="98">
        <v>624</v>
      </c>
      <c r="C625" s="99">
        <v>45398</v>
      </c>
      <c r="D625" s="100">
        <v>1</v>
      </c>
      <c r="E625" s="102" t="s">
        <v>45</v>
      </c>
      <c r="F625" s="103" t="s">
        <v>104</v>
      </c>
      <c r="G625" s="104"/>
    </row>
    <row r="626" spans="1:7">
      <c r="A626" s="102" t="str">
        <f>DRIVER[[#This Row],[DATE]]&amp;DRIVER[[#This Row],[FIELD]]&amp;DRIVER[[#This Row],[TRIP NO]]</f>
        <v>45398OD34S26681</v>
      </c>
      <c r="B626" s="98">
        <v>625</v>
      </c>
      <c r="C626" s="99">
        <v>45398</v>
      </c>
      <c r="D626" s="100">
        <v>1</v>
      </c>
      <c r="E626" s="102" t="s">
        <v>42</v>
      </c>
      <c r="F626" s="103" t="s">
        <v>78</v>
      </c>
      <c r="G626" s="104"/>
    </row>
    <row r="627" spans="1:7">
      <c r="A627" s="102" t="str">
        <f>DRIVER[[#This Row],[DATE]]&amp;DRIVER[[#This Row],[FIELD]]&amp;DRIVER[[#This Row],[TRIP NO]]</f>
        <v>45398OD34S61371</v>
      </c>
      <c r="B627" s="98">
        <v>626</v>
      </c>
      <c r="C627" s="99">
        <v>45398</v>
      </c>
      <c r="D627" s="100">
        <v>1</v>
      </c>
      <c r="E627" s="102" t="s">
        <v>44</v>
      </c>
      <c r="F627" s="103" t="s">
        <v>96</v>
      </c>
      <c r="G627" s="104"/>
    </row>
    <row r="628" spans="1:7">
      <c r="A628" s="102" t="str">
        <f>DRIVER[[#This Row],[DATE]]&amp;DRIVER[[#This Row],[FIELD]]&amp;DRIVER[[#This Row],[TRIP NO]]</f>
        <v>45398OD34S61391</v>
      </c>
      <c r="B628" s="98">
        <v>627</v>
      </c>
      <c r="C628" s="99">
        <v>45398</v>
      </c>
      <c r="D628" s="100">
        <v>1</v>
      </c>
      <c r="E628" s="102" t="s">
        <v>52</v>
      </c>
      <c r="F628" s="103" t="s">
        <v>94</v>
      </c>
      <c r="G628" s="104"/>
    </row>
    <row r="629" spans="1:7">
      <c r="A629" s="102" t="str">
        <f>DRIVER[[#This Row],[DATE]]&amp;DRIVER[[#This Row],[FIELD]]&amp;DRIVER[[#This Row],[TRIP NO]]</f>
        <v>45398OD04T11451</v>
      </c>
      <c r="B629" s="98">
        <v>628</v>
      </c>
      <c r="C629" s="99">
        <v>45398</v>
      </c>
      <c r="D629" s="100">
        <v>1</v>
      </c>
      <c r="E629" s="102" t="s">
        <v>13</v>
      </c>
      <c r="F629" s="103" t="s">
        <v>74</v>
      </c>
      <c r="G629" s="104"/>
    </row>
    <row r="630" spans="1:7">
      <c r="A630" s="102" t="str">
        <f>DRIVER[[#This Row],[DATE]]&amp;DRIVER[[#This Row],[FIELD]]&amp;DRIVER[[#This Row],[TRIP NO]]</f>
        <v>45398OD34R11451</v>
      </c>
      <c r="B630" s="98">
        <v>629</v>
      </c>
      <c r="C630" s="99">
        <v>45398</v>
      </c>
      <c r="D630" s="100">
        <v>1</v>
      </c>
      <c r="E630" s="102" t="s">
        <v>12</v>
      </c>
      <c r="F630" s="103" t="s">
        <v>82</v>
      </c>
      <c r="G630" s="104"/>
    </row>
    <row r="631" spans="1:7">
      <c r="A631" s="102" t="str">
        <f>DRIVER[[#This Row],[DATE]]&amp;DRIVER[[#This Row],[FIELD]]&amp;DRIVER[[#This Row],[TRIP NO]]</f>
        <v>45398OD34R13451</v>
      </c>
      <c r="B631" s="98">
        <v>630</v>
      </c>
      <c r="C631" s="99">
        <v>45398</v>
      </c>
      <c r="D631" s="100">
        <v>1</v>
      </c>
      <c r="E631" s="102" t="s">
        <v>11</v>
      </c>
      <c r="F631" s="103" t="s">
        <v>97</v>
      </c>
      <c r="G631" s="104"/>
    </row>
    <row r="632" spans="1:7">
      <c r="A632" s="102" t="str">
        <f>DRIVER[[#This Row],[DATE]]&amp;DRIVER[[#This Row],[FIELD]]&amp;DRIVER[[#This Row],[TRIP NO]]</f>
        <v>45398OD34S11451</v>
      </c>
      <c r="B632" s="98">
        <v>631</v>
      </c>
      <c r="C632" s="99">
        <v>45398</v>
      </c>
      <c r="D632" s="100">
        <v>1</v>
      </c>
      <c r="E632" s="102" t="s">
        <v>32</v>
      </c>
      <c r="F632" s="103" t="s">
        <v>83</v>
      </c>
      <c r="G632" s="104"/>
    </row>
    <row r="633" spans="1:7">
      <c r="A633" s="102" t="str">
        <f>DRIVER[[#This Row],[DATE]]&amp;DRIVER[[#This Row],[FIELD]]&amp;DRIVER[[#This Row],[TRIP NO]]</f>
        <v>45398OD34T11451</v>
      </c>
      <c r="B633" s="98">
        <v>632</v>
      </c>
      <c r="C633" s="99">
        <v>45398</v>
      </c>
      <c r="D633" s="100">
        <v>1</v>
      </c>
      <c r="E633" s="102" t="s">
        <v>34</v>
      </c>
      <c r="F633" s="103" t="s">
        <v>84</v>
      </c>
      <c r="G633" s="104"/>
    </row>
    <row r="634" spans="1:7">
      <c r="A634" s="102" t="str">
        <f>DRIVER[[#This Row],[DATE]]&amp;DRIVER[[#This Row],[FIELD]]&amp;DRIVER[[#This Row],[TRIP NO]]</f>
        <v>45398OD04V11451</v>
      </c>
      <c r="B634" s="98">
        <v>633</v>
      </c>
      <c r="C634" s="99">
        <v>45398</v>
      </c>
      <c r="D634" s="100">
        <v>1</v>
      </c>
      <c r="E634" s="102" t="s">
        <v>46</v>
      </c>
      <c r="F634" s="103" t="s">
        <v>85</v>
      </c>
      <c r="G634" s="104"/>
    </row>
    <row r="635" spans="1:7">
      <c r="A635" s="102" t="str">
        <f>DRIVER[[#This Row],[DATE]]&amp;DRIVER[[#This Row],[FIELD]]&amp;DRIVER[[#This Row],[TRIP NO]]</f>
        <v>45398OD04V13451</v>
      </c>
      <c r="B635" s="98">
        <v>634</v>
      </c>
      <c r="C635" s="99">
        <v>45398</v>
      </c>
      <c r="D635" s="100">
        <v>1</v>
      </c>
      <c r="E635" s="102" t="s">
        <v>48</v>
      </c>
      <c r="F635" s="103" t="s">
        <v>71</v>
      </c>
      <c r="G635" s="104"/>
    </row>
    <row r="636" spans="1:7">
      <c r="A636" s="102" t="str">
        <f>DRIVER[[#This Row],[DATE]]&amp;DRIVER[[#This Row],[FIELD]]&amp;DRIVER[[#This Row],[TRIP NO]]</f>
        <v>45398OD34U11451</v>
      </c>
      <c r="B636" s="98">
        <v>635</v>
      </c>
      <c r="C636" s="99">
        <v>45398</v>
      </c>
      <c r="D636" s="100">
        <v>1</v>
      </c>
      <c r="E636" s="102" t="s">
        <v>47</v>
      </c>
      <c r="F636" s="103" t="s">
        <v>87</v>
      </c>
      <c r="G636" s="104"/>
    </row>
    <row r="637" spans="1:7">
      <c r="A637" s="102" t="str">
        <f>DRIVER[[#This Row],[DATE]]&amp;DRIVER[[#This Row],[FIELD]]&amp;DRIVER[[#This Row],[TRIP NO]]</f>
        <v>45398OD34U13451</v>
      </c>
      <c r="B637" s="98">
        <v>636</v>
      </c>
      <c r="C637" s="99">
        <v>45398</v>
      </c>
      <c r="D637" s="100">
        <v>1</v>
      </c>
      <c r="E637" s="102" t="s">
        <v>49</v>
      </c>
      <c r="F637" s="103" t="s">
        <v>88</v>
      </c>
      <c r="G637" s="104"/>
    </row>
    <row r="638" spans="1:7">
      <c r="A638" s="110" t="str">
        <f>DRIVER[[#This Row],[DATE]]&amp;DRIVER[[#This Row],[FIELD]]&amp;DRIVER[[#This Row],[TRIP NO]]</f>
        <v>45398OD34R13452</v>
      </c>
      <c r="B638" s="106">
        <v>637</v>
      </c>
      <c r="C638" s="107">
        <v>45398</v>
      </c>
      <c r="D638" s="108">
        <v>2</v>
      </c>
      <c r="E638" s="110" t="s">
        <v>11</v>
      </c>
      <c r="F638" s="111" t="s">
        <v>97</v>
      </c>
      <c r="G638" s="104"/>
    </row>
    <row r="639" spans="1:7">
      <c r="A639" s="110" t="str">
        <f>DRIVER[[#This Row],[DATE]]&amp;DRIVER[[#This Row],[FIELD]]&amp;DRIVER[[#This Row],[TRIP NO]]</f>
        <v>45398OD34S26272</v>
      </c>
      <c r="B639" s="106">
        <v>638</v>
      </c>
      <c r="C639" s="107">
        <v>45398</v>
      </c>
      <c r="D639" s="108">
        <v>2</v>
      </c>
      <c r="E639" s="110" t="s">
        <v>54</v>
      </c>
      <c r="F639" s="111" t="s">
        <v>70</v>
      </c>
      <c r="G639" s="104"/>
    </row>
    <row r="640" spans="1:7">
      <c r="A640" s="110" t="str">
        <f>DRIVER[[#This Row],[DATE]]&amp;DRIVER[[#This Row],[FIELD]]&amp;DRIVER[[#This Row],[TRIP NO]]</f>
        <v>45398OD04T11452</v>
      </c>
      <c r="B640" s="106">
        <v>639</v>
      </c>
      <c r="C640" s="107">
        <v>45398</v>
      </c>
      <c r="D640" s="108">
        <v>2</v>
      </c>
      <c r="E640" s="110" t="s">
        <v>13</v>
      </c>
      <c r="F640" s="111" t="s">
        <v>74</v>
      </c>
      <c r="G640" s="104"/>
    </row>
    <row r="641" spans="1:7">
      <c r="A641" s="110" t="str">
        <f>DRIVER[[#This Row],[DATE]]&amp;DRIVER[[#This Row],[FIELD]]&amp;DRIVER[[#This Row],[TRIP NO]]</f>
        <v>45398OD04Q67612</v>
      </c>
      <c r="B641" s="106">
        <v>640</v>
      </c>
      <c r="C641" s="107">
        <v>45398</v>
      </c>
      <c r="D641" s="108">
        <v>2</v>
      </c>
      <c r="E641" s="110" t="s">
        <v>24</v>
      </c>
      <c r="F641" s="111" t="s">
        <v>98</v>
      </c>
      <c r="G641" s="104"/>
    </row>
    <row r="642" spans="1:7">
      <c r="A642" s="110" t="str">
        <f>DRIVER[[#This Row],[DATE]]&amp;DRIVER[[#This Row],[FIELD]]&amp;DRIVER[[#This Row],[TRIP NO]]</f>
        <v>45398OD34U13452</v>
      </c>
      <c r="B642" s="106">
        <v>641</v>
      </c>
      <c r="C642" s="107">
        <v>45398</v>
      </c>
      <c r="D642" s="108">
        <v>2</v>
      </c>
      <c r="E642" s="110" t="s">
        <v>49</v>
      </c>
      <c r="F642" s="111" t="s">
        <v>88</v>
      </c>
      <c r="G642" s="104"/>
    </row>
    <row r="643" spans="1:7">
      <c r="A643" s="110" t="str">
        <f>DRIVER[[#This Row],[DATE]]&amp;DRIVER[[#This Row],[FIELD]]&amp;DRIVER[[#This Row],[TRIP NO]]</f>
        <v>45398OD04V13452</v>
      </c>
      <c r="B643" s="106">
        <v>642</v>
      </c>
      <c r="C643" s="107">
        <v>45398</v>
      </c>
      <c r="D643" s="108">
        <v>2</v>
      </c>
      <c r="E643" s="110" t="s">
        <v>48</v>
      </c>
      <c r="F643" s="111" t="s">
        <v>71</v>
      </c>
      <c r="G643" s="104"/>
    </row>
    <row r="644" spans="1:7">
      <c r="A644" s="110" t="str">
        <f>DRIVER[[#This Row],[DATE]]&amp;DRIVER[[#This Row],[FIELD]]&amp;DRIVER[[#This Row],[TRIP NO]]</f>
        <v>45398OD34S26682</v>
      </c>
      <c r="B644" s="106">
        <v>643</v>
      </c>
      <c r="C644" s="107">
        <v>45398</v>
      </c>
      <c r="D644" s="108">
        <v>2</v>
      </c>
      <c r="E644" s="110" t="s">
        <v>42</v>
      </c>
      <c r="F644" s="111" t="s">
        <v>78</v>
      </c>
      <c r="G644" s="104"/>
    </row>
    <row r="645" spans="1:7">
      <c r="A645" s="110" t="str">
        <f>DRIVER[[#This Row],[DATE]]&amp;DRIVER[[#This Row],[FIELD]]&amp;DRIVER[[#This Row],[TRIP NO]]</f>
        <v>45398OD04Q41282</v>
      </c>
      <c r="B645" s="106">
        <v>644</v>
      </c>
      <c r="C645" s="107">
        <v>45398</v>
      </c>
      <c r="D645" s="108">
        <v>2</v>
      </c>
      <c r="E645" s="110" t="s">
        <v>41</v>
      </c>
      <c r="F645" s="111" t="s">
        <v>93</v>
      </c>
      <c r="G645" s="104"/>
    </row>
    <row r="646" spans="1:7">
      <c r="A646" s="110" t="str">
        <f>DRIVER[[#This Row],[DATE]]&amp;DRIVER[[#This Row],[FIELD]]&amp;DRIVER[[#This Row],[TRIP NO]]</f>
        <v>45398OD04Q41182</v>
      </c>
      <c r="B646" s="106">
        <v>645</v>
      </c>
      <c r="C646" s="107">
        <v>45398</v>
      </c>
      <c r="D646" s="108">
        <v>2</v>
      </c>
      <c r="E646" s="110" t="s">
        <v>26</v>
      </c>
      <c r="F646" s="111" t="s">
        <v>91</v>
      </c>
      <c r="G646" s="104"/>
    </row>
    <row r="647" spans="1:7">
      <c r="A647" s="110" t="str">
        <f>DRIVER[[#This Row],[DATE]]&amp;DRIVER[[#This Row],[FIELD]]&amp;DRIVER[[#This Row],[TRIP NO]]</f>
        <v>45398OD34R11452</v>
      </c>
      <c r="B647" s="106">
        <v>646</v>
      </c>
      <c r="C647" s="107">
        <v>45398</v>
      </c>
      <c r="D647" s="108">
        <v>2</v>
      </c>
      <c r="E647" s="110" t="s">
        <v>12</v>
      </c>
      <c r="F647" s="111" t="s">
        <v>82</v>
      </c>
      <c r="G647" s="104"/>
    </row>
    <row r="648" spans="1:7">
      <c r="A648" s="110" t="str">
        <f>DRIVER[[#This Row],[DATE]]&amp;DRIVER[[#This Row],[FIELD]]&amp;DRIVER[[#This Row],[TRIP NO]]</f>
        <v>45398OD04Q41732</v>
      </c>
      <c r="B648" s="106">
        <v>647</v>
      </c>
      <c r="C648" s="107">
        <v>45398</v>
      </c>
      <c r="D648" s="108">
        <v>2</v>
      </c>
      <c r="E648" s="110" t="s">
        <v>8</v>
      </c>
      <c r="F648" s="111" t="s">
        <v>101</v>
      </c>
      <c r="G648" s="104"/>
    </row>
    <row r="649" spans="1:7">
      <c r="A649" s="102" t="str">
        <f>DRIVER[[#This Row],[DATE]]&amp;DRIVER[[#This Row],[FIELD]]&amp;DRIVER[[#This Row],[TRIP NO]]</f>
        <v>45399OD04Q41181</v>
      </c>
      <c r="B649" s="98">
        <v>648</v>
      </c>
      <c r="C649" s="99">
        <v>45399</v>
      </c>
      <c r="D649" s="100">
        <v>1</v>
      </c>
      <c r="E649" s="102" t="s">
        <v>26</v>
      </c>
      <c r="F649" s="103" t="s">
        <v>89</v>
      </c>
      <c r="G649" s="104"/>
    </row>
    <row r="650" spans="1:7">
      <c r="A650" s="102" t="str">
        <f>DRIVER[[#This Row],[DATE]]&amp;DRIVER[[#This Row],[FIELD]]&amp;DRIVER[[#This Row],[TRIP NO]]</f>
        <v>45399OD04Q41231</v>
      </c>
      <c r="B650" s="98">
        <v>649</v>
      </c>
      <c r="C650" s="99">
        <v>45399</v>
      </c>
      <c r="D650" s="100">
        <v>1</v>
      </c>
      <c r="E650" s="102" t="s">
        <v>39</v>
      </c>
      <c r="F650" s="103" t="s">
        <v>69</v>
      </c>
      <c r="G650" s="104"/>
    </row>
    <row r="651" spans="1:7">
      <c r="A651" s="102" t="str">
        <f>DRIVER[[#This Row],[DATE]]&amp;DRIVER[[#This Row],[FIELD]]&amp;DRIVER[[#This Row],[TRIP NO]]</f>
        <v>45399OD04Q41261</v>
      </c>
      <c r="B651" s="98">
        <v>650</v>
      </c>
      <c r="C651" s="99">
        <v>45399</v>
      </c>
      <c r="D651" s="100">
        <v>1</v>
      </c>
      <c r="E651" s="102" t="s">
        <v>23</v>
      </c>
      <c r="F651" s="103" t="s">
        <v>102</v>
      </c>
      <c r="G651" s="104"/>
    </row>
    <row r="652" spans="1:7">
      <c r="A652" s="102" t="str">
        <f>DRIVER[[#This Row],[DATE]]&amp;DRIVER[[#This Row],[FIELD]]&amp;DRIVER[[#This Row],[TRIP NO]]</f>
        <v>45399OD04Q41391</v>
      </c>
      <c r="B652" s="98">
        <v>651</v>
      </c>
      <c r="C652" s="99">
        <v>45399</v>
      </c>
      <c r="D652" s="100">
        <v>1</v>
      </c>
      <c r="E652" s="102" t="s">
        <v>21</v>
      </c>
      <c r="F652" s="103" t="s">
        <v>68</v>
      </c>
      <c r="G652" s="104"/>
    </row>
    <row r="653" spans="1:7">
      <c r="A653" s="102" t="str">
        <f>DRIVER[[#This Row],[DATE]]&amp;DRIVER[[#This Row],[FIELD]]&amp;DRIVER[[#This Row],[TRIP NO]]</f>
        <v>45399OD04Q41551</v>
      </c>
      <c r="B653" s="98">
        <v>652</v>
      </c>
      <c r="C653" s="99">
        <v>45399</v>
      </c>
      <c r="D653" s="100">
        <v>1</v>
      </c>
      <c r="E653" s="102" t="s">
        <v>22</v>
      </c>
      <c r="F653" s="103" t="s">
        <v>72</v>
      </c>
      <c r="G653" s="104"/>
    </row>
    <row r="654" spans="1:7">
      <c r="A654" s="102" t="str">
        <f>DRIVER[[#This Row],[DATE]]&amp;DRIVER[[#This Row],[FIELD]]&amp;DRIVER[[#This Row],[TRIP NO]]</f>
        <v>45399OD04Q67611</v>
      </c>
      <c r="B654" s="98">
        <v>653</v>
      </c>
      <c r="C654" s="99">
        <v>45399</v>
      </c>
      <c r="D654" s="100">
        <v>1</v>
      </c>
      <c r="E654" s="102" t="s">
        <v>24</v>
      </c>
      <c r="F654" s="103" t="s">
        <v>98</v>
      </c>
      <c r="G654" s="104"/>
    </row>
    <row r="655" spans="1:7">
      <c r="A655" s="102" t="str">
        <f>DRIVER[[#This Row],[DATE]]&amp;DRIVER[[#This Row],[FIELD]]&amp;DRIVER[[#This Row],[TRIP NO]]</f>
        <v>45399OD04Q67881</v>
      </c>
      <c r="B655" s="98">
        <v>654</v>
      </c>
      <c r="C655" s="99">
        <v>45399</v>
      </c>
      <c r="D655" s="100">
        <v>1</v>
      </c>
      <c r="E655" s="102" t="s">
        <v>20</v>
      </c>
      <c r="F655" s="103" t="s">
        <v>103</v>
      </c>
      <c r="G655" s="104"/>
    </row>
    <row r="656" spans="1:7">
      <c r="A656" s="102" t="str">
        <f>DRIVER[[#This Row],[DATE]]&amp;DRIVER[[#This Row],[FIELD]]&amp;DRIVER[[#This Row],[TRIP NO]]</f>
        <v>45399OD04Q41281</v>
      </c>
      <c r="B656" s="98">
        <v>655</v>
      </c>
      <c r="C656" s="99">
        <v>45399</v>
      </c>
      <c r="D656" s="100">
        <v>1</v>
      </c>
      <c r="E656" s="102" t="s">
        <v>41</v>
      </c>
      <c r="F656" s="103" t="s">
        <v>93</v>
      </c>
      <c r="G656" s="104"/>
    </row>
    <row r="657" spans="1:7">
      <c r="A657" s="102" t="str">
        <f>DRIVER[[#This Row],[DATE]]&amp;DRIVER[[#This Row],[FIELD]]&amp;DRIVER[[#This Row],[TRIP NO]]</f>
        <v>45399OD04Q41371</v>
      </c>
      <c r="B657" s="98">
        <v>656</v>
      </c>
      <c r="C657" s="99">
        <v>45399</v>
      </c>
      <c r="D657" s="100">
        <v>1</v>
      </c>
      <c r="E657" s="102" t="s">
        <v>55</v>
      </c>
      <c r="F657" s="103" t="s">
        <v>99</v>
      </c>
      <c r="G657" s="104"/>
    </row>
    <row r="658" spans="1:7">
      <c r="A658" s="102" t="str">
        <f>DRIVER[[#This Row],[DATE]]&amp;DRIVER[[#This Row],[FIELD]]&amp;DRIVER[[#This Row],[TRIP NO]]</f>
        <v>45399OD04Q41441</v>
      </c>
      <c r="B658" s="98">
        <v>657</v>
      </c>
      <c r="C658" s="99">
        <v>45399</v>
      </c>
      <c r="D658" s="100">
        <v>1</v>
      </c>
      <c r="E658" s="102" t="s">
        <v>38</v>
      </c>
      <c r="F658" s="103" t="s">
        <v>77</v>
      </c>
      <c r="G658" s="104"/>
    </row>
    <row r="659" spans="1:7">
      <c r="A659" s="102" t="str">
        <f>DRIVER[[#This Row],[DATE]]&amp;DRIVER[[#This Row],[FIELD]]&amp;DRIVER[[#This Row],[TRIP NO]]</f>
        <v>45399OD04Q41701</v>
      </c>
      <c r="B659" s="98">
        <v>658</v>
      </c>
      <c r="C659" s="99">
        <v>45399</v>
      </c>
      <c r="D659" s="100">
        <v>1</v>
      </c>
      <c r="E659" s="102" t="s">
        <v>10</v>
      </c>
      <c r="F659" s="103" t="s">
        <v>100</v>
      </c>
      <c r="G659" s="104"/>
    </row>
    <row r="660" spans="1:7">
      <c r="A660" s="102" t="str">
        <f>DRIVER[[#This Row],[DATE]]&amp;DRIVER[[#This Row],[FIELD]]&amp;DRIVER[[#This Row],[TRIP NO]]</f>
        <v>45399OD04Q41731</v>
      </c>
      <c r="B660" s="98">
        <v>659</v>
      </c>
      <c r="C660" s="99">
        <v>45399</v>
      </c>
      <c r="D660" s="100">
        <v>1</v>
      </c>
      <c r="E660" s="102" t="s">
        <v>8</v>
      </c>
      <c r="F660" s="103" t="s">
        <v>101</v>
      </c>
      <c r="G660" s="104"/>
    </row>
    <row r="661" spans="1:7">
      <c r="A661" s="102" t="str">
        <f>DRIVER[[#This Row],[DATE]]&amp;DRIVER[[#This Row],[FIELD]]&amp;DRIVER[[#This Row],[TRIP NO]]</f>
        <v>45399OD34S26151</v>
      </c>
      <c r="B661" s="98">
        <v>660</v>
      </c>
      <c r="C661" s="99">
        <v>45399</v>
      </c>
      <c r="D661" s="100">
        <v>1</v>
      </c>
      <c r="E661" s="102" t="s">
        <v>40</v>
      </c>
      <c r="F661" s="103" t="s">
        <v>92</v>
      </c>
      <c r="G661" s="104"/>
    </row>
    <row r="662" spans="1:7">
      <c r="A662" s="102" t="str">
        <f>DRIVER[[#This Row],[DATE]]&amp;DRIVER[[#This Row],[FIELD]]&amp;DRIVER[[#This Row],[TRIP NO]]</f>
        <v>45399OD34S26271</v>
      </c>
      <c r="B662" s="98">
        <v>661</v>
      </c>
      <c r="C662" s="99">
        <v>45399</v>
      </c>
      <c r="D662" s="100">
        <v>1</v>
      </c>
      <c r="E662" s="102" t="s">
        <v>54</v>
      </c>
      <c r="F662" s="103" t="s">
        <v>70</v>
      </c>
      <c r="G662" s="104"/>
    </row>
    <row r="663" spans="1:7">
      <c r="A663" s="102" t="str">
        <f>DRIVER[[#This Row],[DATE]]&amp;DRIVER[[#This Row],[FIELD]]&amp;DRIVER[[#This Row],[TRIP NO]]</f>
        <v>45399OD34S26661</v>
      </c>
      <c r="B663" s="98">
        <v>662</v>
      </c>
      <c r="C663" s="99">
        <v>45399</v>
      </c>
      <c r="D663" s="100">
        <v>1</v>
      </c>
      <c r="E663" s="102" t="s">
        <v>45</v>
      </c>
      <c r="F663" s="103" t="s">
        <v>104</v>
      </c>
      <c r="G663" s="104"/>
    </row>
    <row r="664" spans="1:7">
      <c r="A664" s="102" t="str">
        <f>DRIVER[[#This Row],[DATE]]&amp;DRIVER[[#This Row],[FIELD]]&amp;DRIVER[[#This Row],[TRIP NO]]</f>
        <v>45399OD34S26681</v>
      </c>
      <c r="B664" s="98">
        <v>663</v>
      </c>
      <c r="C664" s="99">
        <v>45399</v>
      </c>
      <c r="D664" s="100">
        <v>1</v>
      </c>
      <c r="E664" s="102" t="s">
        <v>42</v>
      </c>
      <c r="F664" s="103" t="s">
        <v>78</v>
      </c>
      <c r="G664" s="104"/>
    </row>
    <row r="665" spans="1:7">
      <c r="A665" s="102" t="str">
        <f>DRIVER[[#This Row],[DATE]]&amp;DRIVER[[#This Row],[FIELD]]&amp;DRIVER[[#This Row],[TRIP NO]]</f>
        <v>45399OD34S61371</v>
      </c>
      <c r="B665" s="98">
        <v>664</v>
      </c>
      <c r="C665" s="99">
        <v>45399</v>
      </c>
      <c r="D665" s="100">
        <v>1</v>
      </c>
      <c r="E665" s="102" t="s">
        <v>44</v>
      </c>
      <c r="F665" s="103" t="s">
        <v>96</v>
      </c>
      <c r="G665" s="104"/>
    </row>
    <row r="666" spans="1:7">
      <c r="A666" s="102" t="str">
        <f>DRIVER[[#This Row],[DATE]]&amp;DRIVER[[#This Row],[FIELD]]&amp;DRIVER[[#This Row],[TRIP NO]]</f>
        <v>45399OD34S61391</v>
      </c>
      <c r="B666" s="98">
        <v>665</v>
      </c>
      <c r="C666" s="99">
        <v>45399</v>
      </c>
      <c r="D666" s="100">
        <v>1</v>
      </c>
      <c r="E666" s="102" t="s">
        <v>52</v>
      </c>
      <c r="F666" s="103" t="s">
        <v>94</v>
      </c>
      <c r="G666" s="104"/>
    </row>
    <row r="667" spans="1:7">
      <c r="A667" s="102" t="str">
        <f>DRIVER[[#This Row],[DATE]]&amp;DRIVER[[#This Row],[FIELD]]&amp;DRIVER[[#This Row],[TRIP NO]]</f>
        <v>45399OD04T11451</v>
      </c>
      <c r="B667" s="98">
        <v>666</v>
      </c>
      <c r="C667" s="99">
        <v>45399</v>
      </c>
      <c r="D667" s="100">
        <v>1</v>
      </c>
      <c r="E667" s="102" t="s">
        <v>13</v>
      </c>
      <c r="F667" s="103" t="s">
        <v>74</v>
      </c>
      <c r="G667" s="104"/>
    </row>
    <row r="668" spans="1:7">
      <c r="A668" s="102" t="str">
        <f>DRIVER[[#This Row],[DATE]]&amp;DRIVER[[#This Row],[FIELD]]&amp;DRIVER[[#This Row],[TRIP NO]]</f>
        <v>45399OD34R11451</v>
      </c>
      <c r="B668" s="98">
        <v>667</v>
      </c>
      <c r="C668" s="99">
        <v>45399</v>
      </c>
      <c r="D668" s="100">
        <v>1</v>
      </c>
      <c r="E668" s="102" t="s">
        <v>12</v>
      </c>
      <c r="F668" s="103" t="s">
        <v>82</v>
      </c>
      <c r="G668" s="104"/>
    </row>
    <row r="669" spans="1:7">
      <c r="A669" s="102" t="str">
        <f>DRIVER[[#This Row],[DATE]]&amp;DRIVER[[#This Row],[FIELD]]&amp;DRIVER[[#This Row],[TRIP NO]]</f>
        <v>45399OD34R13451</v>
      </c>
      <c r="B669" s="98">
        <v>668</v>
      </c>
      <c r="C669" s="99">
        <v>45399</v>
      </c>
      <c r="D669" s="100">
        <v>1</v>
      </c>
      <c r="E669" s="102" t="s">
        <v>11</v>
      </c>
      <c r="F669" s="103" t="s">
        <v>97</v>
      </c>
      <c r="G669" s="104"/>
    </row>
    <row r="670" spans="1:7">
      <c r="A670" s="102" t="str">
        <f>DRIVER[[#This Row],[DATE]]&amp;DRIVER[[#This Row],[FIELD]]&amp;DRIVER[[#This Row],[TRIP NO]]</f>
        <v>45399OD34S11451</v>
      </c>
      <c r="B670" s="98">
        <v>669</v>
      </c>
      <c r="C670" s="99">
        <v>45399</v>
      </c>
      <c r="D670" s="100">
        <v>1</v>
      </c>
      <c r="E670" s="102" t="s">
        <v>32</v>
      </c>
      <c r="F670" s="103" t="s">
        <v>83</v>
      </c>
      <c r="G670" s="104"/>
    </row>
    <row r="671" spans="1:7">
      <c r="A671" s="102" t="str">
        <f>DRIVER[[#This Row],[DATE]]&amp;DRIVER[[#This Row],[FIELD]]&amp;DRIVER[[#This Row],[TRIP NO]]</f>
        <v>45399OD34T11451</v>
      </c>
      <c r="B671" s="98">
        <v>670</v>
      </c>
      <c r="C671" s="99">
        <v>45399</v>
      </c>
      <c r="D671" s="100">
        <v>1</v>
      </c>
      <c r="E671" s="102" t="s">
        <v>34</v>
      </c>
      <c r="F671" s="103" t="s">
        <v>84</v>
      </c>
      <c r="G671" s="104"/>
    </row>
    <row r="672" spans="1:7">
      <c r="A672" s="102" t="str">
        <f>DRIVER[[#This Row],[DATE]]&amp;DRIVER[[#This Row],[FIELD]]&amp;DRIVER[[#This Row],[TRIP NO]]</f>
        <v>45399OD04V11451</v>
      </c>
      <c r="B672" s="98">
        <v>671</v>
      </c>
      <c r="C672" s="99">
        <v>45399</v>
      </c>
      <c r="D672" s="100">
        <v>1</v>
      </c>
      <c r="E672" s="102" t="s">
        <v>46</v>
      </c>
      <c r="F672" s="103" t="s">
        <v>85</v>
      </c>
      <c r="G672" s="104"/>
    </row>
    <row r="673" spans="1:7">
      <c r="A673" s="102" t="str">
        <f>DRIVER[[#This Row],[DATE]]&amp;DRIVER[[#This Row],[FIELD]]&amp;DRIVER[[#This Row],[TRIP NO]]</f>
        <v>45399OD04V13451</v>
      </c>
      <c r="B673" s="98">
        <v>672</v>
      </c>
      <c r="C673" s="99">
        <v>45399</v>
      </c>
      <c r="D673" s="100">
        <v>1</v>
      </c>
      <c r="E673" s="102" t="s">
        <v>48</v>
      </c>
      <c r="F673" s="103" t="s">
        <v>71</v>
      </c>
      <c r="G673" s="104"/>
    </row>
    <row r="674" spans="1:7">
      <c r="A674" s="102" t="str">
        <f>DRIVER[[#This Row],[DATE]]&amp;DRIVER[[#This Row],[FIELD]]&amp;DRIVER[[#This Row],[TRIP NO]]</f>
        <v>45399OD34U11451</v>
      </c>
      <c r="B674" s="98">
        <v>673</v>
      </c>
      <c r="C674" s="99">
        <v>45399</v>
      </c>
      <c r="D674" s="100">
        <v>1</v>
      </c>
      <c r="E674" s="102" t="s">
        <v>47</v>
      </c>
      <c r="F674" s="103" t="s">
        <v>87</v>
      </c>
      <c r="G674" s="104"/>
    </row>
    <row r="675" spans="1:7">
      <c r="A675" s="102" t="str">
        <f>DRIVER[[#This Row],[DATE]]&amp;DRIVER[[#This Row],[FIELD]]&amp;DRIVER[[#This Row],[TRIP NO]]</f>
        <v>45399OD34U13451</v>
      </c>
      <c r="B675" s="98">
        <v>674</v>
      </c>
      <c r="C675" s="99">
        <v>45399</v>
      </c>
      <c r="D675" s="100">
        <v>1</v>
      </c>
      <c r="E675" s="102" t="s">
        <v>49</v>
      </c>
      <c r="F675" s="103" t="s">
        <v>88</v>
      </c>
      <c r="G675" s="104"/>
    </row>
    <row r="676" spans="1:7">
      <c r="A676" s="110" t="str">
        <f>DRIVER[[#This Row],[DATE]]&amp;DRIVER[[#This Row],[FIELD]]&amp;DRIVER[[#This Row],[TRIP NO]]</f>
        <v>45399OD34U11452</v>
      </c>
      <c r="B676" s="106">
        <v>675</v>
      </c>
      <c r="C676" s="107">
        <v>45399</v>
      </c>
      <c r="D676" s="108">
        <v>2</v>
      </c>
      <c r="E676" s="110" t="s">
        <v>47</v>
      </c>
      <c r="F676" s="111" t="s">
        <v>87</v>
      </c>
      <c r="G676" s="104"/>
    </row>
    <row r="677" spans="1:7">
      <c r="A677" s="110" t="str">
        <f>DRIVER[[#This Row],[DATE]]&amp;DRIVER[[#This Row],[FIELD]]&amp;DRIVER[[#This Row],[TRIP NO]]</f>
        <v>45399OD04V13452</v>
      </c>
      <c r="B677" s="106">
        <v>676</v>
      </c>
      <c r="C677" s="107">
        <v>45399</v>
      </c>
      <c r="D677" s="108">
        <v>2</v>
      </c>
      <c r="E677" s="110" t="s">
        <v>48</v>
      </c>
      <c r="F677" s="111" t="s">
        <v>71</v>
      </c>
      <c r="G677" s="104"/>
    </row>
    <row r="678" spans="1:7">
      <c r="A678" s="110" t="str">
        <f>DRIVER[[#This Row],[DATE]]&amp;DRIVER[[#This Row],[FIELD]]&amp;DRIVER[[#This Row],[TRIP NO]]</f>
        <v>45399OD04V11452</v>
      </c>
      <c r="B678" s="106">
        <v>677</v>
      </c>
      <c r="C678" s="107">
        <v>45399</v>
      </c>
      <c r="D678" s="108">
        <v>2</v>
      </c>
      <c r="E678" s="110" t="s">
        <v>46</v>
      </c>
      <c r="F678" s="111" t="s">
        <v>85</v>
      </c>
      <c r="G678" s="104"/>
    </row>
    <row r="679" spans="1:7">
      <c r="A679" s="110" t="str">
        <f>DRIVER[[#This Row],[DATE]]&amp;DRIVER[[#This Row],[FIELD]]&amp;DRIVER[[#This Row],[TRIP NO]]</f>
        <v>45399OD34T11452</v>
      </c>
      <c r="B679" s="106">
        <v>678</v>
      </c>
      <c r="C679" s="107">
        <v>45399</v>
      </c>
      <c r="D679" s="108">
        <v>2</v>
      </c>
      <c r="E679" s="110" t="s">
        <v>34</v>
      </c>
      <c r="F679" s="111" t="s">
        <v>84</v>
      </c>
      <c r="G679" s="104"/>
    </row>
    <row r="680" spans="1:7">
      <c r="A680" s="110" t="str">
        <f>DRIVER[[#This Row],[DATE]]&amp;DRIVER[[#This Row],[FIELD]]&amp;DRIVER[[#This Row],[TRIP NO]]</f>
        <v>45399OD34U13452</v>
      </c>
      <c r="B680" s="106">
        <v>679</v>
      </c>
      <c r="C680" s="107">
        <v>45399</v>
      </c>
      <c r="D680" s="108">
        <v>2</v>
      </c>
      <c r="E680" s="110" t="s">
        <v>49</v>
      </c>
      <c r="F680" s="111" t="s">
        <v>88</v>
      </c>
      <c r="G680" s="104"/>
    </row>
    <row r="681" spans="1:7">
      <c r="A681" s="110" t="str">
        <f>DRIVER[[#This Row],[DATE]]&amp;DRIVER[[#This Row],[FIELD]]&amp;DRIVER[[#This Row],[TRIP NO]]</f>
        <v>45399OD34S26682</v>
      </c>
      <c r="B681" s="106">
        <v>680</v>
      </c>
      <c r="C681" s="107">
        <v>45399</v>
      </c>
      <c r="D681" s="108">
        <v>2</v>
      </c>
      <c r="E681" s="110" t="s">
        <v>42</v>
      </c>
      <c r="F681" s="111" t="s">
        <v>78</v>
      </c>
      <c r="G681" s="104"/>
    </row>
    <row r="682" spans="1:7">
      <c r="A682" s="110" t="str">
        <f>DRIVER[[#This Row],[DATE]]&amp;DRIVER[[#This Row],[FIELD]]&amp;DRIVER[[#This Row],[TRIP NO]]</f>
        <v>45399OD04Q41702</v>
      </c>
      <c r="B682" s="106">
        <v>681</v>
      </c>
      <c r="C682" s="107">
        <v>45399</v>
      </c>
      <c r="D682" s="108">
        <v>2</v>
      </c>
      <c r="E682" s="110" t="s">
        <v>10</v>
      </c>
      <c r="F682" s="111" t="s">
        <v>100</v>
      </c>
      <c r="G682" s="104"/>
    </row>
    <row r="683" spans="1:7">
      <c r="A683" s="110" t="str">
        <f>DRIVER[[#This Row],[DATE]]&amp;DRIVER[[#This Row],[FIELD]]&amp;DRIVER[[#This Row],[TRIP NO]]</f>
        <v>45399OD04Q41732</v>
      </c>
      <c r="B683" s="106">
        <v>682</v>
      </c>
      <c r="C683" s="107">
        <v>45399</v>
      </c>
      <c r="D683" s="108">
        <v>2</v>
      </c>
      <c r="E683" s="110" t="s">
        <v>8</v>
      </c>
      <c r="F683" s="111" t="s">
        <v>101</v>
      </c>
      <c r="G683" s="104"/>
    </row>
    <row r="684" spans="1:7">
      <c r="A684" s="110" t="str">
        <f>DRIVER[[#This Row],[DATE]]&amp;DRIVER[[#This Row],[FIELD]]&amp;DRIVER[[#This Row],[TRIP NO]]</f>
        <v>45399OD34S11452</v>
      </c>
      <c r="B684" s="106">
        <v>683</v>
      </c>
      <c r="C684" s="107">
        <v>45399</v>
      </c>
      <c r="D684" s="108">
        <v>2</v>
      </c>
      <c r="E684" s="110" t="s">
        <v>32</v>
      </c>
      <c r="F684" s="111" t="s">
        <v>83</v>
      </c>
      <c r="G684" s="104"/>
    </row>
    <row r="685" spans="1:7">
      <c r="A685" s="110" t="str">
        <f>DRIVER[[#This Row],[DATE]]&amp;DRIVER[[#This Row],[FIELD]]&amp;DRIVER[[#This Row],[TRIP NO]]</f>
        <v>45399OD04T11452</v>
      </c>
      <c r="B685" s="106">
        <v>684</v>
      </c>
      <c r="C685" s="107">
        <v>45399</v>
      </c>
      <c r="D685" s="108">
        <v>2</v>
      </c>
      <c r="E685" s="110" t="s">
        <v>13</v>
      </c>
      <c r="F685" s="111" t="s">
        <v>74</v>
      </c>
      <c r="G685" s="104"/>
    </row>
    <row r="686" spans="1:7">
      <c r="A686" s="102" t="str">
        <f>DRIVER[[#This Row],[DATE]]&amp;DRIVER[[#This Row],[FIELD]]&amp;DRIVER[[#This Row],[TRIP NO]]</f>
        <v>45400OD04Q41181</v>
      </c>
      <c r="B686" s="98">
        <v>685</v>
      </c>
      <c r="C686" s="99">
        <v>45400</v>
      </c>
      <c r="D686" s="100">
        <v>1</v>
      </c>
      <c r="E686" s="102" t="s">
        <v>26</v>
      </c>
      <c r="F686" s="103" t="s">
        <v>91</v>
      </c>
      <c r="G686" s="104"/>
    </row>
    <row r="687" spans="1:7">
      <c r="A687" s="102" t="str">
        <f>DRIVER[[#This Row],[DATE]]&amp;DRIVER[[#This Row],[FIELD]]&amp;DRIVER[[#This Row],[TRIP NO]]</f>
        <v>45400OD04Q41231</v>
      </c>
      <c r="B687" s="98">
        <v>686</v>
      </c>
      <c r="C687" s="99">
        <v>45400</v>
      </c>
      <c r="D687" s="100">
        <v>1</v>
      </c>
      <c r="E687" s="102" t="s">
        <v>39</v>
      </c>
      <c r="F687" s="103" t="s">
        <v>89</v>
      </c>
      <c r="G687" s="104"/>
    </row>
    <row r="688" spans="1:7">
      <c r="A688" s="102" t="str">
        <f>DRIVER[[#This Row],[DATE]]&amp;DRIVER[[#This Row],[FIELD]]&amp;DRIVER[[#This Row],[TRIP NO]]</f>
        <v>45400OD04Q41261</v>
      </c>
      <c r="B688" s="98">
        <v>687</v>
      </c>
      <c r="C688" s="99">
        <v>45400</v>
      </c>
      <c r="D688" s="100">
        <v>1</v>
      </c>
      <c r="E688" s="102" t="s">
        <v>23</v>
      </c>
      <c r="F688" s="103" t="s">
        <v>102</v>
      </c>
      <c r="G688" s="104"/>
    </row>
    <row r="689" spans="1:7">
      <c r="A689" s="102" t="str">
        <f>DRIVER[[#This Row],[DATE]]&amp;DRIVER[[#This Row],[FIELD]]&amp;DRIVER[[#This Row],[TRIP NO]]</f>
        <v>45400OD04Q41391</v>
      </c>
      <c r="B689" s="98">
        <v>688</v>
      </c>
      <c r="C689" s="99">
        <v>45400</v>
      </c>
      <c r="D689" s="100">
        <v>1</v>
      </c>
      <c r="E689" s="102" t="s">
        <v>21</v>
      </c>
      <c r="F689" s="103" t="s">
        <v>73</v>
      </c>
      <c r="G689" s="104"/>
    </row>
    <row r="690" spans="1:7">
      <c r="A690" s="102" t="str">
        <f>DRIVER[[#This Row],[DATE]]&amp;DRIVER[[#This Row],[FIELD]]&amp;DRIVER[[#This Row],[TRIP NO]]</f>
        <v>45400OD04Q41551</v>
      </c>
      <c r="B690" s="98">
        <v>689</v>
      </c>
      <c r="C690" s="99">
        <v>45400</v>
      </c>
      <c r="D690" s="100">
        <v>1</v>
      </c>
      <c r="E690" s="102" t="s">
        <v>22</v>
      </c>
      <c r="F690" s="103" t="s">
        <v>72</v>
      </c>
      <c r="G690" s="104"/>
    </row>
    <row r="691" spans="1:7">
      <c r="A691" s="102" t="str">
        <f>DRIVER[[#This Row],[DATE]]&amp;DRIVER[[#This Row],[FIELD]]&amp;DRIVER[[#This Row],[TRIP NO]]</f>
        <v>45400OD04Q67611</v>
      </c>
      <c r="B691" s="98">
        <v>690</v>
      </c>
      <c r="C691" s="99">
        <v>45400</v>
      </c>
      <c r="D691" s="100">
        <v>1</v>
      </c>
      <c r="E691" s="102" t="s">
        <v>24</v>
      </c>
      <c r="F691" s="103" t="s">
        <v>98</v>
      </c>
      <c r="G691" s="104"/>
    </row>
    <row r="692" spans="1:7">
      <c r="A692" s="102" t="str">
        <f>DRIVER[[#This Row],[DATE]]&amp;DRIVER[[#This Row],[FIELD]]&amp;DRIVER[[#This Row],[TRIP NO]]</f>
        <v>45400OD04Q67881</v>
      </c>
      <c r="B692" s="98">
        <v>691</v>
      </c>
      <c r="C692" s="99">
        <v>45400</v>
      </c>
      <c r="D692" s="100">
        <v>1</v>
      </c>
      <c r="E692" s="102" t="s">
        <v>20</v>
      </c>
      <c r="F692" s="103" t="s">
        <v>103</v>
      </c>
      <c r="G692" s="104"/>
    </row>
    <row r="693" spans="1:7">
      <c r="A693" s="102" t="str">
        <f>DRIVER[[#This Row],[DATE]]&amp;DRIVER[[#This Row],[FIELD]]&amp;DRIVER[[#This Row],[TRIP NO]]</f>
        <v>45400OD04Q41281</v>
      </c>
      <c r="B693" s="98">
        <v>692</v>
      </c>
      <c r="C693" s="99">
        <v>45400</v>
      </c>
      <c r="D693" s="100">
        <v>1</v>
      </c>
      <c r="E693" s="102" t="s">
        <v>41</v>
      </c>
      <c r="F693" s="103" t="s">
        <v>93</v>
      </c>
      <c r="G693" s="104"/>
    </row>
    <row r="694" spans="1:7">
      <c r="A694" s="102" t="str">
        <f>DRIVER[[#This Row],[DATE]]&amp;DRIVER[[#This Row],[FIELD]]&amp;DRIVER[[#This Row],[TRIP NO]]</f>
        <v>45400OD04Q41371</v>
      </c>
      <c r="B694" s="98">
        <v>693</v>
      </c>
      <c r="C694" s="99">
        <v>45400</v>
      </c>
      <c r="D694" s="100">
        <v>1</v>
      </c>
      <c r="E694" s="102" t="s">
        <v>55</v>
      </c>
      <c r="F694" s="103" t="s">
        <v>95</v>
      </c>
      <c r="G694" s="104"/>
    </row>
    <row r="695" spans="1:7">
      <c r="A695" s="102" t="str">
        <f>DRIVER[[#This Row],[DATE]]&amp;DRIVER[[#This Row],[FIELD]]&amp;DRIVER[[#This Row],[TRIP NO]]</f>
        <v>45400OD04Q41441</v>
      </c>
      <c r="B695" s="98">
        <v>694</v>
      </c>
      <c r="C695" s="99">
        <v>45400</v>
      </c>
      <c r="D695" s="100">
        <v>1</v>
      </c>
      <c r="E695" s="102" t="s">
        <v>38</v>
      </c>
      <c r="F695" s="103" t="s">
        <v>76</v>
      </c>
      <c r="G695" s="104"/>
    </row>
    <row r="696" spans="1:7">
      <c r="A696" s="102" t="str">
        <f>DRIVER[[#This Row],[DATE]]&amp;DRIVER[[#This Row],[FIELD]]&amp;DRIVER[[#This Row],[TRIP NO]]</f>
        <v>45400OD04Q41701</v>
      </c>
      <c r="B696" s="98">
        <v>695</v>
      </c>
      <c r="C696" s="99">
        <v>45400</v>
      </c>
      <c r="D696" s="100">
        <v>1</v>
      </c>
      <c r="E696" s="102" t="s">
        <v>10</v>
      </c>
      <c r="F696" s="103" t="s">
        <v>100</v>
      </c>
      <c r="G696" s="104"/>
    </row>
    <row r="697" spans="1:7">
      <c r="A697" s="102" t="str">
        <f>DRIVER[[#This Row],[DATE]]&amp;DRIVER[[#This Row],[FIELD]]&amp;DRIVER[[#This Row],[TRIP NO]]</f>
        <v>45400OD04Q41731</v>
      </c>
      <c r="B697" s="98">
        <v>696</v>
      </c>
      <c r="C697" s="99">
        <v>45400</v>
      </c>
      <c r="D697" s="100">
        <v>1</v>
      </c>
      <c r="E697" s="102" t="s">
        <v>8</v>
      </c>
      <c r="F697" s="103" t="s">
        <v>101</v>
      </c>
      <c r="G697" s="104"/>
    </row>
    <row r="698" spans="1:7">
      <c r="A698" s="102" t="str">
        <f>DRIVER[[#This Row],[DATE]]&amp;DRIVER[[#This Row],[FIELD]]&amp;DRIVER[[#This Row],[TRIP NO]]</f>
        <v>45400OD34S26151</v>
      </c>
      <c r="B698" s="98">
        <v>697</v>
      </c>
      <c r="C698" s="99">
        <v>45400</v>
      </c>
      <c r="D698" s="100">
        <v>1</v>
      </c>
      <c r="E698" s="102" t="s">
        <v>40</v>
      </c>
      <c r="F698" s="103" t="s">
        <v>92</v>
      </c>
      <c r="G698" s="104"/>
    </row>
    <row r="699" spans="1:7">
      <c r="A699" s="102" t="str">
        <f>DRIVER[[#This Row],[DATE]]&amp;DRIVER[[#This Row],[FIELD]]&amp;DRIVER[[#This Row],[TRIP NO]]</f>
        <v>45400OD34S26271</v>
      </c>
      <c r="B699" s="98">
        <v>698</v>
      </c>
      <c r="C699" s="99">
        <v>45400</v>
      </c>
      <c r="D699" s="100">
        <v>1</v>
      </c>
      <c r="E699" s="102" t="s">
        <v>54</v>
      </c>
      <c r="F699" s="103" t="s">
        <v>70</v>
      </c>
      <c r="G699" s="104"/>
    </row>
    <row r="700" spans="1:7">
      <c r="A700" s="102" t="str">
        <f>DRIVER[[#This Row],[DATE]]&amp;DRIVER[[#This Row],[FIELD]]&amp;DRIVER[[#This Row],[TRIP NO]]</f>
        <v>45400OD34S26661</v>
      </c>
      <c r="B700" s="98">
        <v>699</v>
      </c>
      <c r="C700" s="99">
        <v>45400</v>
      </c>
      <c r="D700" s="100">
        <v>1</v>
      </c>
      <c r="E700" s="102" t="s">
        <v>45</v>
      </c>
      <c r="F700" s="103" t="s">
        <v>104</v>
      </c>
      <c r="G700" s="104"/>
    </row>
    <row r="701" spans="1:7">
      <c r="A701" s="102" t="str">
        <f>DRIVER[[#This Row],[DATE]]&amp;DRIVER[[#This Row],[FIELD]]&amp;DRIVER[[#This Row],[TRIP NO]]</f>
        <v>45400OD34S26681</v>
      </c>
      <c r="B701" s="98">
        <v>700</v>
      </c>
      <c r="C701" s="99">
        <v>45400</v>
      </c>
      <c r="D701" s="100">
        <v>1</v>
      </c>
      <c r="E701" s="102" t="s">
        <v>42</v>
      </c>
      <c r="F701" s="103" t="s">
        <v>78</v>
      </c>
      <c r="G701" s="104"/>
    </row>
    <row r="702" spans="1:7">
      <c r="A702" s="102" t="str">
        <f>DRIVER[[#This Row],[DATE]]&amp;DRIVER[[#This Row],[FIELD]]&amp;DRIVER[[#This Row],[TRIP NO]]</f>
        <v>45400OD34S61371</v>
      </c>
      <c r="B702" s="98">
        <v>701</v>
      </c>
      <c r="C702" s="99">
        <v>45400</v>
      </c>
      <c r="D702" s="100">
        <v>1</v>
      </c>
      <c r="E702" s="102" t="s">
        <v>44</v>
      </c>
      <c r="F702" s="103" t="s">
        <v>90</v>
      </c>
      <c r="G702" s="104"/>
    </row>
    <row r="703" spans="1:7">
      <c r="A703" s="102" t="str">
        <f>DRIVER[[#This Row],[DATE]]&amp;DRIVER[[#This Row],[FIELD]]&amp;DRIVER[[#This Row],[TRIP NO]]</f>
        <v>45400OD34S61391</v>
      </c>
      <c r="B703" s="98">
        <v>702</v>
      </c>
      <c r="C703" s="99">
        <v>45400</v>
      </c>
      <c r="D703" s="100">
        <v>1</v>
      </c>
      <c r="E703" s="102" t="s">
        <v>52</v>
      </c>
      <c r="F703" s="103" t="s">
        <v>68</v>
      </c>
      <c r="G703" s="104"/>
    </row>
    <row r="704" spans="1:7">
      <c r="A704" s="102" t="str">
        <f>DRIVER[[#This Row],[DATE]]&amp;DRIVER[[#This Row],[FIELD]]&amp;DRIVER[[#This Row],[TRIP NO]]</f>
        <v>45400OD04T11451</v>
      </c>
      <c r="B704" s="98">
        <v>703</v>
      </c>
      <c r="C704" s="99">
        <v>45400</v>
      </c>
      <c r="D704" s="100">
        <v>1</v>
      </c>
      <c r="E704" s="102" t="s">
        <v>13</v>
      </c>
      <c r="F704" s="103" t="s">
        <v>74</v>
      </c>
      <c r="G704" s="104"/>
    </row>
    <row r="705" spans="1:7">
      <c r="A705" s="102" t="str">
        <f>DRIVER[[#This Row],[DATE]]&amp;DRIVER[[#This Row],[FIELD]]&amp;DRIVER[[#This Row],[TRIP NO]]</f>
        <v>45400OD34R11451</v>
      </c>
      <c r="B705" s="98">
        <v>704</v>
      </c>
      <c r="C705" s="99">
        <v>45400</v>
      </c>
      <c r="D705" s="100">
        <v>1</v>
      </c>
      <c r="E705" s="102" t="s">
        <v>12</v>
      </c>
      <c r="F705" s="103" t="s">
        <v>82</v>
      </c>
      <c r="G705" s="104"/>
    </row>
    <row r="706" spans="1:7">
      <c r="A706" s="102" t="str">
        <f>DRIVER[[#This Row],[DATE]]&amp;DRIVER[[#This Row],[FIELD]]&amp;DRIVER[[#This Row],[TRIP NO]]</f>
        <v>45400OD34R13451</v>
      </c>
      <c r="B706" s="98">
        <v>705</v>
      </c>
      <c r="C706" s="99">
        <v>45400</v>
      </c>
      <c r="D706" s="100">
        <v>1</v>
      </c>
      <c r="E706" s="102" t="s">
        <v>11</v>
      </c>
      <c r="F706" s="103" t="s">
        <v>79</v>
      </c>
      <c r="G706" s="104"/>
    </row>
    <row r="707" spans="1:7">
      <c r="A707" s="102" t="str">
        <f>DRIVER[[#This Row],[DATE]]&amp;DRIVER[[#This Row],[FIELD]]&amp;DRIVER[[#This Row],[TRIP NO]]</f>
        <v>45400OD34S11451</v>
      </c>
      <c r="B707" s="98">
        <v>706</v>
      </c>
      <c r="C707" s="99">
        <v>45400</v>
      </c>
      <c r="D707" s="100">
        <v>1</v>
      </c>
      <c r="E707" s="102" t="s">
        <v>32</v>
      </c>
      <c r="F707" s="103" t="s">
        <v>83</v>
      </c>
      <c r="G707" s="104"/>
    </row>
    <row r="708" spans="1:7">
      <c r="A708" s="102" t="str">
        <f>DRIVER[[#This Row],[DATE]]&amp;DRIVER[[#This Row],[FIELD]]&amp;DRIVER[[#This Row],[TRIP NO]]</f>
        <v>45400OD34T11451</v>
      </c>
      <c r="B708" s="98">
        <v>707</v>
      </c>
      <c r="C708" s="99">
        <v>45400</v>
      </c>
      <c r="D708" s="100">
        <v>1</v>
      </c>
      <c r="E708" s="102" t="s">
        <v>34</v>
      </c>
      <c r="F708" s="103" t="s">
        <v>84</v>
      </c>
      <c r="G708" s="104"/>
    </row>
    <row r="709" spans="1:7">
      <c r="A709" s="102" t="str">
        <f>DRIVER[[#This Row],[DATE]]&amp;DRIVER[[#This Row],[FIELD]]&amp;DRIVER[[#This Row],[TRIP NO]]</f>
        <v>45400OD04V11451</v>
      </c>
      <c r="B709" s="98">
        <v>708</v>
      </c>
      <c r="C709" s="99">
        <v>45400</v>
      </c>
      <c r="D709" s="100">
        <v>1</v>
      </c>
      <c r="E709" s="102" t="s">
        <v>46</v>
      </c>
      <c r="F709" s="103" t="s">
        <v>85</v>
      </c>
      <c r="G709" s="104"/>
    </row>
    <row r="710" spans="1:7">
      <c r="A710" s="102" t="str">
        <f>DRIVER[[#This Row],[DATE]]&amp;DRIVER[[#This Row],[FIELD]]&amp;DRIVER[[#This Row],[TRIP NO]]</f>
        <v>45400OD04V13451</v>
      </c>
      <c r="B710" s="98">
        <v>709</v>
      </c>
      <c r="C710" s="99">
        <v>45400</v>
      </c>
      <c r="D710" s="100">
        <v>1</v>
      </c>
      <c r="E710" s="102" t="s">
        <v>48</v>
      </c>
      <c r="F710" s="103" t="s">
        <v>71</v>
      </c>
      <c r="G710" s="104"/>
    </row>
    <row r="711" spans="1:7">
      <c r="A711" s="102" t="str">
        <f>DRIVER[[#This Row],[DATE]]&amp;DRIVER[[#This Row],[FIELD]]&amp;DRIVER[[#This Row],[TRIP NO]]</f>
        <v>45400OD34U11451</v>
      </c>
      <c r="B711" s="98">
        <v>710</v>
      </c>
      <c r="C711" s="99">
        <v>45400</v>
      </c>
      <c r="D711" s="100">
        <v>1</v>
      </c>
      <c r="E711" s="102" t="s">
        <v>47</v>
      </c>
      <c r="F711" s="103" t="s">
        <v>87</v>
      </c>
      <c r="G711" s="104"/>
    </row>
    <row r="712" spans="1:7">
      <c r="A712" s="102" t="str">
        <f>DRIVER[[#This Row],[DATE]]&amp;DRIVER[[#This Row],[FIELD]]&amp;DRIVER[[#This Row],[TRIP NO]]</f>
        <v>45400OD34U13451</v>
      </c>
      <c r="B712" s="98">
        <v>711</v>
      </c>
      <c r="C712" s="99">
        <v>45400</v>
      </c>
      <c r="D712" s="100">
        <v>1</v>
      </c>
      <c r="E712" s="102" t="s">
        <v>49</v>
      </c>
      <c r="F712" s="103" t="s">
        <v>88</v>
      </c>
      <c r="G712" s="104"/>
    </row>
    <row r="713" spans="1:7">
      <c r="A713" s="110" t="str">
        <f>DRIVER[[#This Row],[DATE]]&amp;DRIVER[[#This Row],[FIELD]]&amp;DRIVER[[#This Row],[TRIP NO]]</f>
        <v>45400OD04Q41552</v>
      </c>
      <c r="B713" s="106">
        <v>712</v>
      </c>
      <c r="C713" s="107">
        <v>45400</v>
      </c>
      <c r="D713" s="108">
        <v>2</v>
      </c>
      <c r="E713" s="110" t="s">
        <v>22</v>
      </c>
      <c r="F713" s="111" t="s">
        <v>72</v>
      </c>
      <c r="G713" s="104"/>
    </row>
    <row r="714" spans="1:7">
      <c r="A714" s="110" t="str">
        <f>DRIVER[[#This Row],[DATE]]&amp;DRIVER[[#This Row],[FIELD]]&amp;DRIVER[[#This Row],[TRIP NO]]</f>
        <v>45400OD04Q41282</v>
      </c>
      <c r="B714" s="106">
        <v>713</v>
      </c>
      <c r="C714" s="107">
        <v>45400</v>
      </c>
      <c r="D714" s="108">
        <v>2</v>
      </c>
      <c r="E714" s="110" t="s">
        <v>41</v>
      </c>
      <c r="F714" s="111" t="s">
        <v>93</v>
      </c>
      <c r="G714" s="104"/>
    </row>
    <row r="715" spans="1:7">
      <c r="A715" s="110" t="str">
        <f>DRIVER[[#This Row],[DATE]]&amp;DRIVER[[#This Row],[FIELD]]&amp;DRIVER[[#This Row],[TRIP NO]]</f>
        <v>45400OD04Q41732</v>
      </c>
      <c r="B715" s="106">
        <v>714</v>
      </c>
      <c r="C715" s="107">
        <v>45400</v>
      </c>
      <c r="D715" s="108">
        <v>2</v>
      </c>
      <c r="E715" s="110" t="s">
        <v>8</v>
      </c>
      <c r="F715" s="111" t="s">
        <v>101</v>
      </c>
      <c r="G715" s="104"/>
    </row>
    <row r="716" spans="1:7">
      <c r="A716" s="110" t="str">
        <f>DRIVER[[#This Row],[DATE]]&amp;DRIVER[[#This Row],[FIELD]]&amp;DRIVER[[#This Row],[TRIP NO]]</f>
        <v>45400OD34S26272</v>
      </c>
      <c r="B716" s="106">
        <v>715</v>
      </c>
      <c r="C716" s="107">
        <v>45400</v>
      </c>
      <c r="D716" s="108">
        <v>2</v>
      </c>
      <c r="E716" s="110" t="s">
        <v>54</v>
      </c>
      <c r="F716" s="111" t="s">
        <v>70</v>
      </c>
      <c r="G716" s="104"/>
    </row>
    <row r="717" spans="1:7">
      <c r="A717" s="110" t="str">
        <f>DRIVER[[#This Row],[DATE]]&amp;DRIVER[[#This Row],[FIELD]]&amp;DRIVER[[#This Row],[TRIP NO]]</f>
        <v>45400OD34S26662</v>
      </c>
      <c r="B717" s="106">
        <v>716</v>
      </c>
      <c r="C717" s="107">
        <v>45400</v>
      </c>
      <c r="D717" s="108">
        <v>2</v>
      </c>
      <c r="E717" s="110" t="s">
        <v>45</v>
      </c>
      <c r="F717" s="111" t="s">
        <v>104</v>
      </c>
      <c r="G717" s="104"/>
    </row>
    <row r="718" spans="1:7">
      <c r="A718" s="110" t="str">
        <f>DRIVER[[#This Row],[DATE]]&amp;DRIVER[[#This Row],[FIELD]]&amp;DRIVER[[#This Row],[TRIP NO]]</f>
        <v>45400OD34S26682</v>
      </c>
      <c r="B718" s="106">
        <v>717</v>
      </c>
      <c r="C718" s="107">
        <v>45400</v>
      </c>
      <c r="D718" s="108">
        <v>2</v>
      </c>
      <c r="E718" s="110" t="s">
        <v>42</v>
      </c>
      <c r="F718" s="111" t="s">
        <v>78</v>
      </c>
      <c r="G718" s="104"/>
    </row>
    <row r="719" spans="1:7">
      <c r="A719" s="110" t="str">
        <f>DRIVER[[#This Row],[DATE]]&amp;DRIVER[[#This Row],[FIELD]]&amp;DRIVER[[#This Row],[TRIP NO]]</f>
        <v>45400OD04T11452</v>
      </c>
      <c r="B719" s="106">
        <v>718</v>
      </c>
      <c r="C719" s="107">
        <v>45400</v>
      </c>
      <c r="D719" s="108">
        <v>2</v>
      </c>
      <c r="E719" s="110" t="s">
        <v>13</v>
      </c>
      <c r="F719" s="111" t="s">
        <v>74</v>
      </c>
      <c r="G719" s="104"/>
    </row>
    <row r="720" spans="1:7">
      <c r="A720" s="110" t="str">
        <f>DRIVER[[#This Row],[DATE]]&amp;DRIVER[[#This Row],[FIELD]]&amp;DRIVER[[#This Row],[TRIP NO]]</f>
        <v>45400OD34R13452</v>
      </c>
      <c r="B720" s="106">
        <v>719</v>
      </c>
      <c r="C720" s="107">
        <v>45400</v>
      </c>
      <c r="D720" s="108">
        <v>2</v>
      </c>
      <c r="E720" s="110" t="s">
        <v>11</v>
      </c>
      <c r="F720" s="111" t="s">
        <v>79</v>
      </c>
      <c r="G720" s="104"/>
    </row>
    <row r="721" spans="1:7">
      <c r="A721" s="110" t="str">
        <f>DRIVER[[#This Row],[DATE]]&amp;DRIVER[[#This Row],[FIELD]]&amp;DRIVER[[#This Row],[TRIP NO]]</f>
        <v>45400OD34T11452</v>
      </c>
      <c r="B721" s="106">
        <v>720</v>
      </c>
      <c r="C721" s="107">
        <v>45400</v>
      </c>
      <c r="D721" s="108">
        <v>2</v>
      </c>
      <c r="E721" s="110" t="s">
        <v>34</v>
      </c>
      <c r="F721" s="111" t="s">
        <v>84</v>
      </c>
      <c r="G721" s="104"/>
    </row>
    <row r="722" spans="1:7">
      <c r="A722" s="110" t="str">
        <f>DRIVER[[#This Row],[DATE]]&amp;DRIVER[[#This Row],[FIELD]]&amp;DRIVER[[#This Row],[TRIP NO]]</f>
        <v>45400OD04V11452</v>
      </c>
      <c r="B722" s="106">
        <v>721</v>
      </c>
      <c r="C722" s="107">
        <v>45400</v>
      </c>
      <c r="D722" s="108">
        <v>2</v>
      </c>
      <c r="E722" s="110" t="s">
        <v>46</v>
      </c>
      <c r="F722" s="111" t="s">
        <v>85</v>
      </c>
      <c r="G722" s="104"/>
    </row>
    <row r="723" spans="1:7">
      <c r="A723" s="110" t="str">
        <f>DRIVER[[#This Row],[DATE]]&amp;DRIVER[[#This Row],[FIELD]]&amp;DRIVER[[#This Row],[TRIP NO]]</f>
        <v>45400OD04V13452</v>
      </c>
      <c r="B723" s="106">
        <v>722</v>
      </c>
      <c r="C723" s="107">
        <v>45400</v>
      </c>
      <c r="D723" s="108">
        <v>2</v>
      </c>
      <c r="E723" s="110" t="s">
        <v>48</v>
      </c>
      <c r="F723" s="111" t="s">
        <v>71</v>
      </c>
      <c r="G723" s="104"/>
    </row>
    <row r="724" spans="1:7">
      <c r="A724" s="110" t="str">
        <f>DRIVER[[#This Row],[DATE]]&amp;DRIVER[[#This Row],[FIELD]]&amp;DRIVER[[#This Row],[TRIP NO]]</f>
        <v>45400OD34U11452</v>
      </c>
      <c r="B724" s="106">
        <v>723</v>
      </c>
      <c r="C724" s="107">
        <v>45400</v>
      </c>
      <c r="D724" s="108">
        <v>2</v>
      </c>
      <c r="E724" s="110" t="s">
        <v>47</v>
      </c>
      <c r="F724" s="111" t="s">
        <v>87</v>
      </c>
      <c r="G724" s="104"/>
    </row>
    <row r="725" spans="1:7">
      <c r="A725" s="110" t="str">
        <f>DRIVER[[#This Row],[DATE]]&amp;DRIVER[[#This Row],[FIELD]]&amp;DRIVER[[#This Row],[TRIP NO]]</f>
        <v>45400OD34U13452</v>
      </c>
      <c r="B725" s="106">
        <v>724</v>
      </c>
      <c r="C725" s="107">
        <v>45400</v>
      </c>
      <c r="D725" s="108">
        <v>2</v>
      </c>
      <c r="E725" s="110" t="s">
        <v>49</v>
      </c>
      <c r="F725" s="111" t="s">
        <v>88</v>
      </c>
      <c r="G725" s="104"/>
    </row>
    <row r="726" spans="1:7">
      <c r="A726" s="102" t="str">
        <f>DRIVER[[#This Row],[DATE]]&amp;DRIVER[[#This Row],[FIELD]]&amp;DRIVER[[#This Row],[TRIP NO]]</f>
        <v>45401OD04Q41181</v>
      </c>
      <c r="B726" s="98">
        <v>725</v>
      </c>
      <c r="C726" s="99">
        <v>45401</v>
      </c>
      <c r="D726" s="100">
        <v>1</v>
      </c>
      <c r="E726" s="102" t="s">
        <v>26</v>
      </c>
      <c r="F726" s="103" t="s">
        <v>91</v>
      </c>
      <c r="G726" s="104"/>
    </row>
    <row r="727" spans="1:7">
      <c r="A727" s="102" t="str">
        <f>DRIVER[[#This Row],[DATE]]&amp;DRIVER[[#This Row],[FIELD]]&amp;DRIVER[[#This Row],[TRIP NO]]</f>
        <v>45401OD04Q41231</v>
      </c>
      <c r="B727" s="98">
        <v>726</v>
      </c>
      <c r="C727" s="99">
        <v>45401</v>
      </c>
      <c r="D727" s="100">
        <v>1</v>
      </c>
      <c r="E727" s="102" t="s">
        <v>39</v>
      </c>
      <c r="F727" s="103" t="s">
        <v>69</v>
      </c>
      <c r="G727" s="104"/>
    </row>
    <row r="728" spans="1:7">
      <c r="A728" s="102" t="str">
        <f>DRIVER[[#This Row],[DATE]]&amp;DRIVER[[#This Row],[FIELD]]&amp;DRIVER[[#This Row],[TRIP NO]]</f>
        <v>45401OD04Q41261</v>
      </c>
      <c r="B728" s="98">
        <v>727</v>
      </c>
      <c r="C728" s="99">
        <v>45401</v>
      </c>
      <c r="D728" s="100">
        <v>1</v>
      </c>
      <c r="E728" s="102" t="s">
        <v>23</v>
      </c>
      <c r="F728" s="103" t="s">
        <v>102</v>
      </c>
      <c r="G728" s="104"/>
    </row>
    <row r="729" spans="1:7">
      <c r="A729" s="102" t="str">
        <f>DRIVER[[#This Row],[DATE]]&amp;DRIVER[[#This Row],[FIELD]]&amp;DRIVER[[#This Row],[TRIP NO]]</f>
        <v>45401OD04Q41391</v>
      </c>
      <c r="B729" s="98">
        <v>728</v>
      </c>
      <c r="C729" s="99">
        <v>45401</v>
      </c>
      <c r="D729" s="100">
        <v>1</v>
      </c>
      <c r="E729" s="102" t="s">
        <v>21</v>
      </c>
      <c r="F729" s="103" t="s">
        <v>73</v>
      </c>
      <c r="G729" s="104"/>
    </row>
    <row r="730" spans="1:7">
      <c r="A730" s="102" t="str">
        <f>DRIVER[[#This Row],[DATE]]&amp;DRIVER[[#This Row],[FIELD]]&amp;DRIVER[[#This Row],[TRIP NO]]</f>
        <v>45401OD04Q41551</v>
      </c>
      <c r="B730" s="98">
        <v>729</v>
      </c>
      <c r="C730" s="99">
        <v>45401</v>
      </c>
      <c r="D730" s="100">
        <v>1</v>
      </c>
      <c r="E730" s="102" t="s">
        <v>22</v>
      </c>
      <c r="F730" s="103" t="s">
        <v>72</v>
      </c>
      <c r="G730" s="104"/>
    </row>
    <row r="731" spans="1:7">
      <c r="A731" s="102" t="str">
        <f>DRIVER[[#This Row],[DATE]]&amp;DRIVER[[#This Row],[FIELD]]&amp;DRIVER[[#This Row],[TRIP NO]]</f>
        <v>45401OD04Q67611</v>
      </c>
      <c r="B731" s="98">
        <v>730</v>
      </c>
      <c r="C731" s="99">
        <v>45401</v>
      </c>
      <c r="D731" s="100">
        <v>1</v>
      </c>
      <c r="E731" s="102" t="s">
        <v>24</v>
      </c>
      <c r="F731" s="103" t="s">
        <v>98</v>
      </c>
      <c r="G731" s="104"/>
    </row>
    <row r="732" spans="1:7">
      <c r="A732" s="102" t="str">
        <f>DRIVER[[#This Row],[DATE]]&amp;DRIVER[[#This Row],[FIELD]]&amp;DRIVER[[#This Row],[TRIP NO]]</f>
        <v>45401OD04Q67881</v>
      </c>
      <c r="B732" s="98">
        <v>731</v>
      </c>
      <c r="C732" s="99">
        <v>45401</v>
      </c>
      <c r="D732" s="100">
        <v>1</v>
      </c>
      <c r="E732" s="102" t="s">
        <v>20</v>
      </c>
      <c r="F732" s="103" t="s">
        <v>103</v>
      </c>
      <c r="G732" s="104"/>
    </row>
    <row r="733" spans="1:7">
      <c r="A733" s="102" t="str">
        <f>DRIVER[[#This Row],[DATE]]&amp;DRIVER[[#This Row],[FIELD]]&amp;DRIVER[[#This Row],[TRIP NO]]</f>
        <v>45401OD04Q41281</v>
      </c>
      <c r="B733" s="98">
        <v>732</v>
      </c>
      <c r="C733" s="99">
        <v>45401</v>
      </c>
      <c r="D733" s="100">
        <v>1</v>
      </c>
      <c r="E733" s="102" t="s">
        <v>41</v>
      </c>
      <c r="F733" s="103" t="s">
        <v>93</v>
      </c>
      <c r="G733" s="104"/>
    </row>
    <row r="734" spans="1:7">
      <c r="A734" s="102" t="str">
        <f>DRIVER[[#This Row],[DATE]]&amp;DRIVER[[#This Row],[FIELD]]&amp;DRIVER[[#This Row],[TRIP NO]]</f>
        <v>45401OD04Q41371</v>
      </c>
      <c r="B734" s="98">
        <v>733</v>
      </c>
      <c r="C734" s="99">
        <v>45401</v>
      </c>
      <c r="D734" s="100">
        <v>1</v>
      </c>
      <c r="E734" s="102" t="s">
        <v>55</v>
      </c>
      <c r="F734" s="103" t="s">
        <v>99</v>
      </c>
      <c r="G734" s="104"/>
    </row>
    <row r="735" spans="1:7">
      <c r="A735" s="102" t="str">
        <f>DRIVER[[#This Row],[DATE]]&amp;DRIVER[[#This Row],[FIELD]]&amp;DRIVER[[#This Row],[TRIP NO]]</f>
        <v>45401OD04Q41441</v>
      </c>
      <c r="B735" s="98">
        <v>734</v>
      </c>
      <c r="C735" s="99">
        <v>45401</v>
      </c>
      <c r="D735" s="100">
        <v>1</v>
      </c>
      <c r="E735" s="102" t="s">
        <v>38</v>
      </c>
      <c r="F735" s="103" t="s">
        <v>101</v>
      </c>
      <c r="G735" s="104"/>
    </row>
    <row r="736" spans="1:7">
      <c r="A736" s="102" t="str">
        <f>DRIVER[[#This Row],[DATE]]&amp;DRIVER[[#This Row],[FIELD]]&amp;DRIVER[[#This Row],[TRIP NO]]</f>
        <v>45401OD04Q41701</v>
      </c>
      <c r="B736" s="98">
        <v>735</v>
      </c>
      <c r="C736" s="99">
        <v>45401</v>
      </c>
      <c r="D736" s="100">
        <v>1</v>
      </c>
      <c r="E736" s="102" t="s">
        <v>10</v>
      </c>
      <c r="F736" s="103" t="s">
        <v>100</v>
      </c>
      <c r="G736" s="104"/>
    </row>
    <row r="737" spans="1:7">
      <c r="A737" s="102" t="str">
        <f>DRIVER[[#This Row],[DATE]]&amp;DRIVER[[#This Row],[FIELD]]&amp;DRIVER[[#This Row],[TRIP NO]]</f>
        <v>45401OD04Q41731</v>
      </c>
      <c r="B737" s="98">
        <v>736</v>
      </c>
      <c r="C737" s="99">
        <v>45401</v>
      </c>
      <c r="D737" s="100">
        <v>1</v>
      </c>
      <c r="E737" s="102" t="s">
        <v>8</v>
      </c>
      <c r="F737" s="103" t="s">
        <v>101</v>
      </c>
      <c r="G737" s="104"/>
    </row>
    <row r="738" spans="1:7">
      <c r="A738" s="102" t="str">
        <f>DRIVER[[#This Row],[DATE]]&amp;DRIVER[[#This Row],[FIELD]]&amp;DRIVER[[#This Row],[TRIP NO]]</f>
        <v>45401OD34S26151</v>
      </c>
      <c r="B738" s="98">
        <v>737</v>
      </c>
      <c r="C738" s="99">
        <v>45401</v>
      </c>
      <c r="D738" s="100">
        <v>1</v>
      </c>
      <c r="E738" s="102" t="s">
        <v>40</v>
      </c>
      <c r="F738" s="103" t="s">
        <v>92</v>
      </c>
      <c r="G738" s="104"/>
    </row>
    <row r="739" spans="1:7">
      <c r="A739" s="102" t="str">
        <f>DRIVER[[#This Row],[DATE]]&amp;DRIVER[[#This Row],[FIELD]]&amp;DRIVER[[#This Row],[TRIP NO]]</f>
        <v>45401OD34S26271</v>
      </c>
      <c r="B739" s="98">
        <v>738</v>
      </c>
      <c r="C739" s="99">
        <v>45401</v>
      </c>
      <c r="D739" s="100">
        <v>1</v>
      </c>
      <c r="E739" s="102" t="s">
        <v>54</v>
      </c>
      <c r="F739" s="103" t="s">
        <v>70</v>
      </c>
      <c r="G739" s="104"/>
    </row>
    <row r="740" spans="1:7">
      <c r="A740" s="102" t="str">
        <f>DRIVER[[#This Row],[DATE]]&amp;DRIVER[[#This Row],[FIELD]]&amp;DRIVER[[#This Row],[TRIP NO]]</f>
        <v>45401OD34S26661</v>
      </c>
      <c r="B740" s="98">
        <v>739</v>
      </c>
      <c r="C740" s="99">
        <v>45401</v>
      </c>
      <c r="D740" s="100">
        <v>1</v>
      </c>
      <c r="E740" s="102" t="s">
        <v>45</v>
      </c>
      <c r="F740" s="103" t="s">
        <v>104</v>
      </c>
      <c r="G740" s="104"/>
    </row>
    <row r="741" spans="1:7">
      <c r="A741" s="102" t="str">
        <f>DRIVER[[#This Row],[DATE]]&amp;DRIVER[[#This Row],[FIELD]]&amp;DRIVER[[#This Row],[TRIP NO]]</f>
        <v>45401OD34S26681</v>
      </c>
      <c r="B741" s="98">
        <v>740</v>
      </c>
      <c r="C741" s="99">
        <v>45401</v>
      </c>
      <c r="D741" s="100">
        <v>1</v>
      </c>
      <c r="E741" s="102" t="s">
        <v>42</v>
      </c>
      <c r="F741" s="103" t="s">
        <v>78</v>
      </c>
      <c r="G741" s="104"/>
    </row>
    <row r="742" spans="1:7">
      <c r="A742" s="102" t="str">
        <f>DRIVER[[#This Row],[DATE]]&amp;DRIVER[[#This Row],[FIELD]]&amp;DRIVER[[#This Row],[TRIP NO]]</f>
        <v>45401OD34S61371</v>
      </c>
      <c r="B742" s="98">
        <v>741</v>
      </c>
      <c r="C742" s="99">
        <v>45401</v>
      </c>
      <c r="D742" s="100">
        <v>1</v>
      </c>
      <c r="E742" s="102" t="s">
        <v>44</v>
      </c>
      <c r="F742" s="103" t="s">
        <v>96</v>
      </c>
      <c r="G742" s="104"/>
    </row>
    <row r="743" spans="1:7">
      <c r="A743" s="102" t="str">
        <f>DRIVER[[#This Row],[DATE]]&amp;DRIVER[[#This Row],[FIELD]]&amp;DRIVER[[#This Row],[TRIP NO]]</f>
        <v>45401OD34S61391</v>
      </c>
      <c r="B743" s="98">
        <v>742</v>
      </c>
      <c r="C743" s="99">
        <v>45401</v>
      </c>
      <c r="D743" s="100">
        <v>1</v>
      </c>
      <c r="E743" s="102" t="s">
        <v>52</v>
      </c>
      <c r="F743" s="103" t="s">
        <v>94</v>
      </c>
      <c r="G743" s="104"/>
    </row>
    <row r="744" spans="1:7">
      <c r="A744" s="102" t="str">
        <f>DRIVER[[#This Row],[DATE]]&amp;DRIVER[[#This Row],[FIELD]]&amp;DRIVER[[#This Row],[TRIP NO]]</f>
        <v>45401OD04T11451</v>
      </c>
      <c r="B744" s="98">
        <v>743</v>
      </c>
      <c r="C744" s="99">
        <v>45401</v>
      </c>
      <c r="D744" s="100">
        <v>1</v>
      </c>
      <c r="E744" s="102" t="s">
        <v>13</v>
      </c>
      <c r="F744" s="103" t="s">
        <v>74</v>
      </c>
      <c r="G744" s="104"/>
    </row>
    <row r="745" spans="1:7">
      <c r="A745" s="102" t="str">
        <f>DRIVER[[#This Row],[DATE]]&amp;DRIVER[[#This Row],[FIELD]]&amp;DRIVER[[#This Row],[TRIP NO]]</f>
        <v>45401OD34R11451</v>
      </c>
      <c r="B745" s="98">
        <v>744</v>
      </c>
      <c r="C745" s="99">
        <v>45401</v>
      </c>
      <c r="D745" s="100">
        <v>1</v>
      </c>
      <c r="E745" s="102" t="s">
        <v>12</v>
      </c>
      <c r="F745" s="103" t="s">
        <v>79</v>
      </c>
      <c r="G745" s="104"/>
    </row>
    <row r="746" spans="1:7">
      <c r="A746" s="102" t="str">
        <f>DRIVER[[#This Row],[DATE]]&amp;DRIVER[[#This Row],[FIELD]]&amp;DRIVER[[#This Row],[TRIP NO]]</f>
        <v>45401OD34R13451</v>
      </c>
      <c r="B746" s="98">
        <v>745</v>
      </c>
      <c r="C746" s="99">
        <v>45401</v>
      </c>
      <c r="D746" s="100">
        <v>1</v>
      </c>
      <c r="E746" s="102" t="s">
        <v>11</v>
      </c>
      <c r="F746" s="103" t="s">
        <v>97</v>
      </c>
      <c r="G746" s="104"/>
    </row>
    <row r="747" spans="1:7">
      <c r="A747" s="102" t="str">
        <f>DRIVER[[#This Row],[DATE]]&amp;DRIVER[[#This Row],[FIELD]]&amp;DRIVER[[#This Row],[TRIP NO]]</f>
        <v>45401OD34S11451</v>
      </c>
      <c r="B747" s="98">
        <v>746</v>
      </c>
      <c r="C747" s="99">
        <v>45401</v>
      </c>
      <c r="D747" s="100">
        <v>1</v>
      </c>
      <c r="E747" s="102" t="s">
        <v>32</v>
      </c>
      <c r="F747" s="103" t="s">
        <v>83</v>
      </c>
      <c r="G747" s="104"/>
    </row>
    <row r="748" spans="1:7">
      <c r="A748" s="102" t="str">
        <f>DRIVER[[#This Row],[DATE]]&amp;DRIVER[[#This Row],[FIELD]]&amp;DRIVER[[#This Row],[TRIP NO]]</f>
        <v>45401OD34T11451</v>
      </c>
      <c r="B748" s="98">
        <v>747</v>
      </c>
      <c r="C748" s="99">
        <v>45401</v>
      </c>
      <c r="D748" s="100">
        <v>1</v>
      </c>
      <c r="E748" s="102" t="s">
        <v>34</v>
      </c>
      <c r="F748" s="103" t="s">
        <v>84</v>
      </c>
      <c r="G748" s="104"/>
    </row>
    <row r="749" spans="1:7">
      <c r="A749" s="102" t="str">
        <f>DRIVER[[#This Row],[DATE]]&amp;DRIVER[[#This Row],[FIELD]]&amp;DRIVER[[#This Row],[TRIP NO]]</f>
        <v>45401OD04V11451</v>
      </c>
      <c r="B749" s="98">
        <v>748</v>
      </c>
      <c r="C749" s="99">
        <v>45401</v>
      </c>
      <c r="D749" s="100">
        <v>1</v>
      </c>
      <c r="E749" s="102" t="s">
        <v>46</v>
      </c>
      <c r="F749" s="103" t="s">
        <v>85</v>
      </c>
      <c r="G749" s="104"/>
    </row>
    <row r="750" spans="1:7">
      <c r="A750" s="102" t="str">
        <f>DRIVER[[#This Row],[DATE]]&amp;DRIVER[[#This Row],[FIELD]]&amp;DRIVER[[#This Row],[TRIP NO]]</f>
        <v>45401OD04V13451</v>
      </c>
      <c r="B750" s="98">
        <v>749</v>
      </c>
      <c r="C750" s="99">
        <v>45401</v>
      </c>
      <c r="D750" s="100">
        <v>1</v>
      </c>
      <c r="E750" s="102" t="s">
        <v>48</v>
      </c>
      <c r="F750" s="103" t="s">
        <v>71</v>
      </c>
      <c r="G750" s="104"/>
    </row>
    <row r="751" spans="1:7">
      <c r="A751" s="102" t="str">
        <f>DRIVER[[#This Row],[DATE]]&amp;DRIVER[[#This Row],[FIELD]]&amp;DRIVER[[#This Row],[TRIP NO]]</f>
        <v>45401OD34U13451</v>
      </c>
      <c r="B751" s="98">
        <v>750</v>
      </c>
      <c r="C751" s="99">
        <v>45401</v>
      </c>
      <c r="D751" s="100">
        <v>1</v>
      </c>
      <c r="E751" s="102" t="s">
        <v>49</v>
      </c>
      <c r="F751" s="103" t="s">
        <v>88</v>
      </c>
      <c r="G751" s="104"/>
    </row>
    <row r="752" spans="1:7">
      <c r="A752" s="110" t="str">
        <f>DRIVER[[#This Row],[DATE]]&amp;DRIVER[[#This Row],[FIELD]]&amp;DRIVER[[#This Row],[TRIP NO]]</f>
        <v>45401OD04V11452</v>
      </c>
      <c r="B752" s="106">
        <v>751</v>
      </c>
      <c r="C752" s="107">
        <v>45401</v>
      </c>
      <c r="D752" s="108">
        <v>2</v>
      </c>
      <c r="E752" s="110" t="s">
        <v>46</v>
      </c>
      <c r="F752" s="111" t="s">
        <v>85</v>
      </c>
      <c r="G752" s="104"/>
    </row>
    <row r="753" spans="1:7">
      <c r="A753" s="110" t="str">
        <f>DRIVER[[#This Row],[DATE]]&amp;DRIVER[[#This Row],[FIELD]]&amp;DRIVER[[#This Row],[TRIP NO]]</f>
        <v>45401OD04Q41282</v>
      </c>
      <c r="B753" s="106">
        <v>752</v>
      </c>
      <c r="C753" s="107">
        <v>45401</v>
      </c>
      <c r="D753" s="108">
        <v>2</v>
      </c>
      <c r="E753" s="110" t="s">
        <v>41</v>
      </c>
      <c r="F753" s="111" t="s">
        <v>93</v>
      </c>
      <c r="G753" s="104"/>
    </row>
    <row r="754" spans="1:7">
      <c r="A754" s="110" t="str">
        <f>DRIVER[[#This Row],[DATE]]&amp;DRIVER[[#This Row],[FIELD]]&amp;DRIVER[[#This Row],[TRIP NO]]</f>
        <v>45401OD34T11452</v>
      </c>
      <c r="B754" s="106">
        <v>753</v>
      </c>
      <c r="C754" s="107">
        <v>45401</v>
      </c>
      <c r="D754" s="108">
        <v>2</v>
      </c>
      <c r="E754" s="110" t="s">
        <v>34</v>
      </c>
      <c r="F754" s="111" t="s">
        <v>84</v>
      </c>
      <c r="G754" s="104"/>
    </row>
    <row r="755" spans="1:7">
      <c r="A755" s="110" t="str">
        <f>DRIVER[[#This Row],[DATE]]&amp;DRIVER[[#This Row],[FIELD]]&amp;DRIVER[[#This Row],[TRIP NO]]</f>
        <v>45401OD04Q67882</v>
      </c>
      <c r="B755" s="106">
        <v>754</v>
      </c>
      <c r="C755" s="107">
        <v>45401</v>
      </c>
      <c r="D755" s="108">
        <v>2</v>
      </c>
      <c r="E755" s="110" t="s">
        <v>20</v>
      </c>
      <c r="F755" s="111" t="s">
        <v>103</v>
      </c>
      <c r="G755" s="104"/>
    </row>
    <row r="756" spans="1:7">
      <c r="A756" s="110" t="str">
        <f>DRIVER[[#This Row],[DATE]]&amp;DRIVER[[#This Row],[FIELD]]&amp;DRIVER[[#This Row],[TRIP NO]]</f>
        <v>45401OD34S61392</v>
      </c>
      <c r="B756" s="106">
        <v>755</v>
      </c>
      <c r="C756" s="107">
        <v>45401</v>
      </c>
      <c r="D756" s="108">
        <v>2</v>
      </c>
      <c r="E756" s="110" t="s">
        <v>52</v>
      </c>
      <c r="F756" s="111" t="s">
        <v>94</v>
      </c>
      <c r="G756" s="104"/>
    </row>
    <row r="757" spans="1:7">
      <c r="A757" s="110" t="str">
        <f>DRIVER[[#This Row],[DATE]]&amp;DRIVER[[#This Row],[FIELD]]&amp;DRIVER[[#This Row],[TRIP NO]]</f>
        <v>45401OD04Q41232</v>
      </c>
      <c r="B757" s="106">
        <v>756</v>
      </c>
      <c r="C757" s="107">
        <v>45401</v>
      </c>
      <c r="D757" s="108">
        <v>2</v>
      </c>
      <c r="E757" s="110" t="s">
        <v>39</v>
      </c>
      <c r="F757" s="111" t="s">
        <v>69</v>
      </c>
      <c r="G757" s="104"/>
    </row>
    <row r="758" spans="1:7">
      <c r="A758" s="110" t="str">
        <f>DRIVER[[#This Row],[DATE]]&amp;DRIVER[[#This Row],[FIELD]]&amp;DRIVER[[#This Row],[TRIP NO]]</f>
        <v>45401OD34S11452</v>
      </c>
      <c r="B758" s="106">
        <v>757</v>
      </c>
      <c r="C758" s="107">
        <v>45401</v>
      </c>
      <c r="D758" s="108">
        <v>2</v>
      </c>
      <c r="E758" s="110" t="s">
        <v>32</v>
      </c>
      <c r="F758" s="111" t="s">
        <v>83</v>
      </c>
      <c r="G758" s="104"/>
    </row>
    <row r="759" spans="1:7">
      <c r="A759" s="110" t="str">
        <f>DRIVER[[#This Row],[DATE]]&amp;DRIVER[[#This Row],[FIELD]]&amp;DRIVER[[#This Row],[TRIP NO]]</f>
        <v>45401OD04V13452</v>
      </c>
      <c r="B759" s="106">
        <v>758</v>
      </c>
      <c r="C759" s="107">
        <v>45401</v>
      </c>
      <c r="D759" s="108">
        <v>2</v>
      </c>
      <c r="E759" s="110" t="s">
        <v>48</v>
      </c>
      <c r="F759" s="111" t="s">
        <v>71</v>
      </c>
      <c r="G759" s="104"/>
    </row>
    <row r="760" spans="1:7">
      <c r="A760" s="110" t="str">
        <f>DRIVER[[#This Row],[DATE]]&amp;DRIVER[[#This Row],[FIELD]]&amp;DRIVER[[#This Row],[TRIP NO]]</f>
        <v>45401OD34R13452</v>
      </c>
      <c r="B760" s="106">
        <v>759</v>
      </c>
      <c r="C760" s="107">
        <v>45401</v>
      </c>
      <c r="D760" s="108">
        <v>2</v>
      </c>
      <c r="E760" s="110" t="s">
        <v>11</v>
      </c>
      <c r="F760" s="111" t="s">
        <v>97</v>
      </c>
      <c r="G760" s="104"/>
    </row>
    <row r="761" spans="1:7">
      <c r="A761" s="110" t="str">
        <f>DRIVER[[#This Row],[DATE]]&amp;DRIVER[[#This Row],[FIELD]]&amp;DRIVER[[#This Row],[TRIP NO]]</f>
        <v>45401OD04Q41702</v>
      </c>
      <c r="B761" s="106">
        <v>760</v>
      </c>
      <c r="C761" s="107">
        <v>45401</v>
      </c>
      <c r="D761" s="108">
        <v>2</v>
      </c>
      <c r="E761" s="110" t="s">
        <v>10</v>
      </c>
      <c r="F761" s="111" t="s">
        <v>100</v>
      </c>
      <c r="G761" s="104"/>
    </row>
    <row r="762" spans="1:7">
      <c r="A762" s="110" t="str">
        <f>DRIVER[[#This Row],[DATE]]&amp;DRIVER[[#This Row],[FIELD]]&amp;DRIVER[[#This Row],[TRIP NO]]</f>
        <v>45401OD34R11452</v>
      </c>
      <c r="B762" s="106">
        <v>761</v>
      </c>
      <c r="C762" s="107">
        <v>45401</v>
      </c>
      <c r="D762" s="108">
        <v>2</v>
      </c>
      <c r="E762" s="110" t="s">
        <v>12</v>
      </c>
      <c r="F762" s="111" t="s">
        <v>79</v>
      </c>
      <c r="G762" s="104"/>
    </row>
    <row r="763" spans="1:7">
      <c r="A763" s="110" t="str">
        <f>DRIVER[[#This Row],[DATE]]&amp;DRIVER[[#This Row],[FIELD]]&amp;DRIVER[[#This Row],[TRIP NO]]</f>
        <v>45401OD04Q41262</v>
      </c>
      <c r="B763" s="106">
        <v>762</v>
      </c>
      <c r="C763" s="107">
        <v>45401</v>
      </c>
      <c r="D763" s="108">
        <v>2</v>
      </c>
      <c r="E763" s="110" t="s">
        <v>23</v>
      </c>
      <c r="F763" s="111" t="s">
        <v>102</v>
      </c>
      <c r="G763" s="104"/>
    </row>
    <row r="764" spans="1:7">
      <c r="A764" s="102" t="str">
        <f>DRIVER[[#This Row],[DATE]]&amp;DRIVER[[#This Row],[FIELD]]&amp;DRIVER[[#This Row],[TRIP NO]]</f>
        <v>45402OD04Q41181</v>
      </c>
      <c r="B764" s="98">
        <v>763</v>
      </c>
      <c r="C764" s="99">
        <v>45402</v>
      </c>
      <c r="D764" s="100">
        <v>1</v>
      </c>
      <c r="E764" s="102" t="s">
        <v>26</v>
      </c>
      <c r="F764" s="103" t="s">
        <v>91</v>
      </c>
      <c r="G764" s="104"/>
    </row>
    <row r="765" spans="1:7">
      <c r="A765" s="102" t="str">
        <f>DRIVER[[#This Row],[DATE]]&amp;DRIVER[[#This Row],[FIELD]]&amp;DRIVER[[#This Row],[TRIP NO]]</f>
        <v>45402OD04Q41231</v>
      </c>
      <c r="B765" s="98">
        <v>764</v>
      </c>
      <c r="C765" s="99">
        <v>45402</v>
      </c>
      <c r="D765" s="100">
        <v>1</v>
      </c>
      <c r="E765" s="102" t="s">
        <v>39</v>
      </c>
      <c r="F765" s="103" t="s">
        <v>89</v>
      </c>
      <c r="G765" s="104"/>
    </row>
    <row r="766" spans="1:7">
      <c r="A766" s="102" t="str">
        <f>DRIVER[[#This Row],[DATE]]&amp;DRIVER[[#This Row],[FIELD]]&amp;DRIVER[[#This Row],[TRIP NO]]</f>
        <v>45402OD04Q41391</v>
      </c>
      <c r="B766" s="98">
        <v>765</v>
      </c>
      <c r="C766" s="99">
        <v>45402</v>
      </c>
      <c r="D766" s="100">
        <v>1</v>
      </c>
      <c r="E766" s="102" t="s">
        <v>21</v>
      </c>
      <c r="F766" s="103" t="s">
        <v>73</v>
      </c>
      <c r="G766" s="104"/>
    </row>
    <row r="767" spans="1:7">
      <c r="A767" s="102" t="str">
        <f>DRIVER[[#This Row],[DATE]]&amp;DRIVER[[#This Row],[FIELD]]&amp;DRIVER[[#This Row],[TRIP NO]]</f>
        <v>45402OD04Q41551</v>
      </c>
      <c r="B767" s="98">
        <v>766</v>
      </c>
      <c r="C767" s="99">
        <v>45402</v>
      </c>
      <c r="D767" s="100">
        <v>1</v>
      </c>
      <c r="E767" s="102" t="s">
        <v>22</v>
      </c>
      <c r="F767" s="103" t="s">
        <v>68</v>
      </c>
      <c r="G767" s="104"/>
    </row>
    <row r="768" spans="1:7">
      <c r="A768" s="102" t="str">
        <f>DRIVER[[#This Row],[DATE]]&amp;DRIVER[[#This Row],[FIELD]]&amp;DRIVER[[#This Row],[TRIP NO]]</f>
        <v>45402OD04Q67611</v>
      </c>
      <c r="B768" s="98">
        <v>767</v>
      </c>
      <c r="C768" s="99">
        <v>45402</v>
      </c>
      <c r="D768" s="100">
        <v>1</v>
      </c>
      <c r="E768" s="102" t="s">
        <v>24</v>
      </c>
      <c r="F768" s="103" t="s">
        <v>98</v>
      </c>
      <c r="G768" s="104"/>
    </row>
    <row r="769" spans="1:7">
      <c r="A769" s="102" t="str">
        <f>DRIVER[[#This Row],[DATE]]&amp;DRIVER[[#This Row],[FIELD]]&amp;DRIVER[[#This Row],[TRIP NO]]</f>
        <v>45402OD04Q67881</v>
      </c>
      <c r="B769" s="98">
        <v>768</v>
      </c>
      <c r="C769" s="99">
        <v>45402</v>
      </c>
      <c r="D769" s="100">
        <v>1</v>
      </c>
      <c r="E769" s="102" t="s">
        <v>20</v>
      </c>
      <c r="F769" s="103" t="s">
        <v>103</v>
      </c>
      <c r="G769" s="104"/>
    </row>
    <row r="770" spans="1:7">
      <c r="A770" s="102" t="str">
        <f>DRIVER[[#This Row],[DATE]]&amp;DRIVER[[#This Row],[FIELD]]&amp;DRIVER[[#This Row],[TRIP NO]]</f>
        <v>45402OD04Q41281</v>
      </c>
      <c r="B770" s="98">
        <v>769</v>
      </c>
      <c r="C770" s="99">
        <v>45402</v>
      </c>
      <c r="D770" s="100">
        <v>1</v>
      </c>
      <c r="E770" s="102" t="s">
        <v>41</v>
      </c>
      <c r="F770" s="103" t="s">
        <v>93</v>
      </c>
      <c r="G770" s="104"/>
    </row>
    <row r="771" spans="1:7">
      <c r="A771" s="102" t="str">
        <f>DRIVER[[#This Row],[DATE]]&amp;DRIVER[[#This Row],[FIELD]]&amp;DRIVER[[#This Row],[TRIP NO]]</f>
        <v>45402OD04Q41371</v>
      </c>
      <c r="B771" s="98">
        <v>770</v>
      </c>
      <c r="C771" s="99">
        <v>45402</v>
      </c>
      <c r="D771" s="100">
        <v>1</v>
      </c>
      <c r="E771" s="102" t="s">
        <v>55</v>
      </c>
      <c r="F771" s="103" t="s">
        <v>95</v>
      </c>
      <c r="G771" s="104"/>
    </row>
    <row r="772" spans="1:7">
      <c r="A772" s="102" t="str">
        <f>DRIVER[[#This Row],[DATE]]&amp;DRIVER[[#This Row],[FIELD]]&amp;DRIVER[[#This Row],[TRIP NO]]</f>
        <v>45402OD04Q41441</v>
      </c>
      <c r="B772" s="98">
        <v>771</v>
      </c>
      <c r="C772" s="99">
        <v>45402</v>
      </c>
      <c r="D772" s="100">
        <v>1</v>
      </c>
      <c r="E772" s="102" t="s">
        <v>38</v>
      </c>
      <c r="F772" s="103" t="s">
        <v>77</v>
      </c>
      <c r="G772" s="104"/>
    </row>
    <row r="773" spans="1:7">
      <c r="A773" s="102" t="str">
        <f>DRIVER[[#This Row],[DATE]]&amp;DRIVER[[#This Row],[FIELD]]&amp;DRIVER[[#This Row],[TRIP NO]]</f>
        <v>45402OD04Q41701</v>
      </c>
      <c r="B773" s="98">
        <v>772</v>
      </c>
      <c r="C773" s="99">
        <v>45402</v>
      </c>
      <c r="D773" s="100">
        <v>1</v>
      </c>
      <c r="E773" s="102" t="s">
        <v>10</v>
      </c>
      <c r="F773" s="103" t="s">
        <v>76</v>
      </c>
      <c r="G773" s="104"/>
    </row>
    <row r="774" spans="1:7">
      <c r="A774" s="102" t="str">
        <f>DRIVER[[#This Row],[DATE]]&amp;DRIVER[[#This Row],[FIELD]]&amp;DRIVER[[#This Row],[TRIP NO]]</f>
        <v>45402OD04Q41731</v>
      </c>
      <c r="B774" s="98">
        <v>773</v>
      </c>
      <c r="C774" s="99">
        <v>45402</v>
      </c>
      <c r="D774" s="100">
        <v>1</v>
      </c>
      <c r="E774" s="102" t="s">
        <v>8</v>
      </c>
      <c r="F774" s="103" t="s">
        <v>101</v>
      </c>
      <c r="G774" s="104"/>
    </row>
    <row r="775" spans="1:7">
      <c r="A775" s="102" t="str">
        <f>DRIVER[[#This Row],[DATE]]&amp;DRIVER[[#This Row],[FIELD]]&amp;DRIVER[[#This Row],[TRIP NO]]</f>
        <v>45402OD34S26151</v>
      </c>
      <c r="B775" s="98">
        <v>774</v>
      </c>
      <c r="C775" s="99">
        <v>45402</v>
      </c>
      <c r="D775" s="100">
        <v>1</v>
      </c>
      <c r="E775" s="102" t="s">
        <v>40</v>
      </c>
      <c r="F775" s="103" t="s">
        <v>92</v>
      </c>
      <c r="G775" s="104"/>
    </row>
    <row r="776" spans="1:7">
      <c r="A776" s="102" t="str">
        <f>DRIVER[[#This Row],[DATE]]&amp;DRIVER[[#This Row],[FIELD]]&amp;DRIVER[[#This Row],[TRIP NO]]</f>
        <v>45402OD34S26661</v>
      </c>
      <c r="B776" s="98">
        <v>775</v>
      </c>
      <c r="C776" s="99">
        <v>45402</v>
      </c>
      <c r="D776" s="100">
        <v>1</v>
      </c>
      <c r="E776" s="102" t="s">
        <v>45</v>
      </c>
      <c r="F776" s="103" t="s">
        <v>104</v>
      </c>
      <c r="G776" s="104"/>
    </row>
    <row r="777" spans="1:7">
      <c r="A777" s="102" t="str">
        <f>DRIVER[[#This Row],[DATE]]&amp;DRIVER[[#This Row],[FIELD]]&amp;DRIVER[[#This Row],[TRIP NO]]</f>
        <v>45402OD34S26681</v>
      </c>
      <c r="B777" s="98">
        <v>776</v>
      </c>
      <c r="C777" s="99">
        <v>45402</v>
      </c>
      <c r="D777" s="100">
        <v>1</v>
      </c>
      <c r="E777" s="102" t="s">
        <v>42</v>
      </c>
      <c r="F777" s="103" t="s">
        <v>78</v>
      </c>
      <c r="G777" s="104"/>
    </row>
    <row r="778" spans="1:7">
      <c r="A778" s="102" t="str">
        <f>DRIVER[[#This Row],[DATE]]&amp;DRIVER[[#This Row],[FIELD]]&amp;DRIVER[[#This Row],[TRIP NO]]</f>
        <v>45402OD34S61371</v>
      </c>
      <c r="B778" s="98">
        <v>777</v>
      </c>
      <c r="C778" s="99">
        <v>45402</v>
      </c>
      <c r="D778" s="100">
        <v>1</v>
      </c>
      <c r="E778" s="102" t="s">
        <v>44</v>
      </c>
      <c r="F778" s="103" t="s">
        <v>96</v>
      </c>
      <c r="G778" s="104"/>
    </row>
    <row r="779" spans="1:7">
      <c r="A779" s="102" t="str">
        <f>DRIVER[[#This Row],[DATE]]&amp;DRIVER[[#This Row],[FIELD]]&amp;DRIVER[[#This Row],[TRIP NO]]</f>
        <v>45402OD34S61391</v>
      </c>
      <c r="B779" s="98">
        <v>778</v>
      </c>
      <c r="C779" s="99">
        <v>45402</v>
      </c>
      <c r="D779" s="100">
        <v>1</v>
      </c>
      <c r="E779" s="102" t="s">
        <v>52</v>
      </c>
      <c r="F779" s="103" t="s">
        <v>94</v>
      </c>
      <c r="G779" s="104"/>
    </row>
    <row r="780" spans="1:7">
      <c r="A780" s="102" t="str">
        <f>DRIVER[[#This Row],[DATE]]&amp;DRIVER[[#This Row],[FIELD]]&amp;DRIVER[[#This Row],[TRIP NO]]</f>
        <v>45402OD04T11451</v>
      </c>
      <c r="B780" s="98">
        <v>779</v>
      </c>
      <c r="C780" s="99">
        <v>45402</v>
      </c>
      <c r="D780" s="100">
        <v>1</v>
      </c>
      <c r="E780" s="102" t="s">
        <v>13</v>
      </c>
      <c r="F780" s="103" t="s">
        <v>74</v>
      </c>
      <c r="G780" s="104"/>
    </row>
    <row r="781" spans="1:7">
      <c r="A781" s="102" t="str">
        <f>DRIVER[[#This Row],[DATE]]&amp;DRIVER[[#This Row],[FIELD]]&amp;DRIVER[[#This Row],[TRIP NO]]</f>
        <v>45402OD34R11451</v>
      </c>
      <c r="B781" s="98">
        <v>780</v>
      </c>
      <c r="C781" s="99">
        <v>45402</v>
      </c>
      <c r="D781" s="100">
        <v>1</v>
      </c>
      <c r="E781" s="102" t="s">
        <v>12</v>
      </c>
      <c r="F781" s="103" t="s">
        <v>79</v>
      </c>
      <c r="G781" s="104"/>
    </row>
    <row r="782" spans="1:7">
      <c r="A782" s="102" t="str">
        <f>DRIVER[[#This Row],[DATE]]&amp;DRIVER[[#This Row],[FIELD]]&amp;DRIVER[[#This Row],[TRIP NO]]</f>
        <v>45402OD34R13451</v>
      </c>
      <c r="B782" s="98">
        <v>781</v>
      </c>
      <c r="C782" s="99">
        <v>45402</v>
      </c>
      <c r="D782" s="100">
        <v>1</v>
      </c>
      <c r="E782" s="102" t="s">
        <v>11</v>
      </c>
      <c r="F782" s="103" t="s">
        <v>97</v>
      </c>
      <c r="G782" s="104"/>
    </row>
    <row r="783" spans="1:7">
      <c r="A783" s="102" t="str">
        <f>DRIVER[[#This Row],[DATE]]&amp;DRIVER[[#This Row],[FIELD]]&amp;DRIVER[[#This Row],[TRIP NO]]</f>
        <v>45402OD34S11451</v>
      </c>
      <c r="B783" s="98">
        <v>782</v>
      </c>
      <c r="C783" s="99">
        <v>45402</v>
      </c>
      <c r="D783" s="100">
        <v>1</v>
      </c>
      <c r="E783" s="102" t="s">
        <v>32</v>
      </c>
      <c r="F783" s="103" t="s">
        <v>83</v>
      </c>
      <c r="G783" s="104"/>
    </row>
    <row r="784" spans="1:7">
      <c r="A784" s="102" t="str">
        <f>DRIVER[[#This Row],[DATE]]&amp;DRIVER[[#This Row],[FIELD]]&amp;DRIVER[[#This Row],[TRIP NO]]</f>
        <v>45402OD34T11451</v>
      </c>
      <c r="B784" s="98">
        <v>783</v>
      </c>
      <c r="C784" s="99">
        <v>45402</v>
      </c>
      <c r="D784" s="100">
        <v>1</v>
      </c>
      <c r="E784" s="102" t="s">
        <v>34</v>
      </c>
      <c r="F784" s="103" t="s">
        <v>84</v>
      </c>
      <c r="G784" s="104"/>
    </row>
    <row r="785" spans="1:7">
      <c r="A785" s="102" t="str">
        <f>DRIVER[[#This Row],[DATE]]&amp;DRIVER[[#This Row],[FIELD]]&amp;DRIVER[[#This Row],[TRIP NO]]</f>
        <v>45402OD04V11451</v>
      </c>
      <c r="B785" s="98">
        <v>784</v>
      </c>
      <c r="C785" s="99">
        <v>45402</v>
      </c>
      <c r="D785" s="100">
        <v>1</v>
      </c>
      <c r="E785" s="102" t="s">
        <v>46</v>
      </c>
      <c r="F785" s="103" t="s">
        <v>85</v>
      </c>
      <c r="G785" s="104"/>
    </row>
    <row r="786" spans="1:7">
      <c r="A786" s="102" t="str">
        <f>DRIVER[[#This Row],[DATE]]&amp;DRIVER[[#This Row],[FIELD]]&amp;DRIVER[[#This Row],[TRIP NO]]</f>
        <v>45402OD04V13451</v>
      </c>
      <c r="B786" s="98">
        <v>785</v>
      </c>
      <c r="C786" s="99">
        <v>45402</v>
      </c>
      <c r="D786" s="100">
        <v>1</v>
      </c>
      <c r="E786" s="102" t="s">
        <v>48</v>
      </c>
      <c r="F786" s="103" t="s">
        <v>71</v>
      </c>
      <c r="G786" s="104"/>
    </row>
    <row r="787" spans="1:7">
      <c r="A787" s="102" t="str">
        <f>DRIVER[[#This Row],[DATE]]&amp;DRIVER[[#This Row],[FIELD]]&amp;DRIVER[[#This Row],[TRIP NO]]</f>
        <v>45402OD34U13451</v>
      </c>
      <c r="B787" s="98">
        <v>786</v>
      </c>
      <c r="C787" s="99">
        <v>45402</v>
      </c>
      <c r="D787" s="100">
        <v>1</v>
      </c>
      <c r="E787" s="102" t="s">
        <v>49</v>
      </c>
      <c r="F787" s="103" t="s">
        <v>88</v>
      </c>
      <c r="G787" s="104"/>
    </row>
    <row r="788" spans="1:7">
      <c r="A788" s="110" t="str">
        <f>DRIVER[[#This Row],[DATE]]&amp;DRIVER[[#This Row],[FIELD]]&amp;DRIVER[[#This Row],[TRIP NO]]</f>
        <v>45402OD34S26682</v>
      </c>
      <c r="B788" s="106">
        <v>787</v>
      </c>
      <c r="C788" s="107">
        <v>45402</v>
      </c>
      <c r="D788" s="108">
        <v>2</v>
      </c>
      <c r="E788" s="110" t="s">
        <v>42</v>
      </c>
      <c r="F788" s="111" t="s">
        <v>78</v>
      </c>
      <c r="G788" s="104"/>
    </row>
    <row r="789" spans="1:7">
      <c r="A789" s="110" t="str">
        <f>DRIVER[[#This Row],[DATE]]&amp;DRIVER[[#This Row],[FIELD]]&amp;DRIVER[[#This Row],[TRIP NO]]</f>
        <v>45402OD34T11452</v>
      </c>
      <c r="B789" s="106">
        <v>788</v>
      </c>
      <c r="C789" s="107">
        <v>45402</v>
      </c>
      <c r="D789" s="108">
        <v>2</v>
      </c>
      <c r="E789" s="110" t="s">
        <v>34</v>
      </c>
      <c r="F789" s="111" t="s">
        <v>84</v>
      </c>
      <c r="G789" s="104"/>
    </row>
    <row r="790" spans="1:7">
      <c r="A790" s="110" t="str">
        <f>DRIVER[[#This Row],[DATE]]&amp;DRIVER[[#This Row],[FIELD]]&amp;DRIVER[[#This Row],[TRIP NO]]</f>
        <v>45402OD04T11452</v>
      </c>
      <c r="B790" s="106">
        <v>789</v>
      </c>
      <c r="C790" s="107">
        <v>45402</v>
      </c>
      <c r="D790" s="108">
        <v>2</v>
      </c>
      <c r="E790" s="110" t="s">
        <v>13</v>
      </c>
      <c r="F790" s="111" t="s">
        <v>74</v>
      </c>
      <c r="G790" s="104"/>
    </row>
    <row r="791" spans="1:7">
      <c r="A791" s="110" t="str">
        <f>DRIVER[[#This Row],[DATE]]&amp;DRIVER[[#This Row],[FIELD]]&amp;DRIVER[[#This Row],[TRIP NO]]</f>
        <v>45402OD34U13452</v>
      </c>
      <c r="B791" s="106">
        <v>790</v>
      </c>
      <c r="C791" s="107">
        <v>45402</v>
      </c>
      <c r="D791" s="108">
        <v>2</v>
      </c>
      <c r="E791" s="110" t="s">
        <v>49</v>
      </c>
      <c r="F791" s="111" t="s">
        <v>88</v>
      </c>
      <c r="G791" s="104"/>
    </row>
    <row r="792" spans="1:7">
      <c r="A792" s="110" t="str">
        <f>DRIVER[[#This Row],[DATE]]&amp;DRIVER[[#This Row],[FIELD]]&amp;DRIVER[[#This Row],[TRIP NO]]</f>
        <v>45402OD34S26662</v>
      </c>
      <c r="B792" s="106">
        <v>791</v>
      </c>
      <c r="C792" s="107">
        <v>45402</v>
      </c>
      <c r="D792" s="108">
        <v>2</v>
      </c>
      <c r="E792" s="110" t="s">
        <v>45</v>
      </c>
      <c r="F792" s="111" t="s">
        <v>104</v>
      </c>
      <c r="G792" s="104"/>
    </row>
    <row r="793" spans="1:7">
      <c r="A793" s="110" t="str">
        <f>DRIVER[[#This Row],[DATE]]&amp;DRIVER[[#This Row],[FIELD]]&amp;DRIVER[[#This Row],[TRIP NO]]</f>
        <v>45402OD04V11452</v>
      </c>
      <c r="B793" s="106">
        <v>792</v>
      </c>
      <c r="C793" s="107">
        <v>45402</v>
      </c>
      <c r="D793" s="108">
        <v>2</v>
      </c>
      <c r="E793" s="110" t="s">
        <v>46</v>
      </c>
      <c r="F793" s="111" t="s">
        <v>85</v>
      </c>
      <c r="G793" s="104"/>
    </row>
    <row r="794" spans="1:7">
      <c r="A794" s="110" t="str">
        <f>DRIVER[[#This Row],[DATE]]&amp;DRIVER[[#This Row],[FIELD]]&amp;DRIVER[[#This Row],[TRIP NO]]</f>
        <v>45402OD04Q41732</v>
      </c>
      <c r="B794" s="106">
        <v>793</v>
      </c>
      <c r="C794" s="107">
        <v>45402</v>
      </c>
      <c r="D794" s="108">
        <v>2</v>
      </c>
      <c r="E794" s="110" t="s">
        <v>8</v>
      </c>
      <c r="F794" s="111" t="s">
        <v>101</v>
      </c>
      <c r="G794" s="104"/>
    </row>
    <row r="795" spans="1:7">
      <c r="A795" s="110" t="str">
        <f>DRIVER[[#This Row],[DATE]]&amp;DRIVER[[#This Row],[FIELD]]&amp;DRIVER[[#This Row],[TRIP NO]]</f>
        <v>45402OD34R13452</v>
      </c>
      <c r="B795" s="106">
        <v>794</v>
      </c>
      <c r="C795" s="107">
        <v>45402</v>
      </c>
      <c r="D795" s="108">
        <v>2</v>
      </c>
      <c r="E795" s="110" t="s">
        <v>11</v>
      </c>
      <c r="F795" s="111" t="s">
        <v>97</v>
      </c>
      <c r="G795" s="104"/>
    </row>
    <row r="796" spans="1:7">
      <c r="A796" s="110" t="str">
        <f>DRIVER[[#This Row],[DATE]]&amp;DRIVER[[#This Row],[FIELD]]&amp;DRIVER[[#This Row],[TRIP NO]]</f>
        <v>45402OD04V13452</v>
      </c>
      <c r="B796" s="106">
        <v>795</v>
      </c>
      <c r="C796" s="107">
        <v>45402</v>
      </c>
      <c r="D796" s="108">
        <v>2</v>
      </c>
      <c r="E796" s="110" t="s">
        <v>48</v>
      </c>
      <c r="F796" s="111" t="s">
        <v>71</v>
      </c>
      <c r="G796" s="104"/>
    </row>
    <row r="797" spans="1:7">
      <c r="A797" s="110" t="str">
        <f>DRIVER[[#This Row],[DATE]]&amp;DRIVER[[#This Row],[FIELD]]&amp;DRIVER[[#This Row],[TRIP NO]]</f>
        <v>45402OD04Q41442</v>
      </c>
      <c r="B797" s="106">
        <v>796</v>
      </c>
      <c r="C797" s="107">
        <v>45402</v>
      </c>
      <c r="D797" s="108">
        <v>2</v>
      </c>
      <c r="E797" s="110" t="s">
        <v>38</v>
      </c>
      <c r="F797" s="111" t="s">
        <v>77</v>
      </c>
      <c r="G797" s="104"/>
    </row>
    <row r="798" spans="1:7">
      <c r="A798" s="110" t="str">
        <f>DRIVER[[#This Row],[DATE]]&amp;DRIVER[[#This Row],[FIELD]]&amp;DRIVER[[#This Row],[TRIP NO]]</f>
        <v>45402OD34R11452</v>
      </c>
      <c r="B798" s="106">
        <v>797</v>
      </c>
      <c r="C798" s="107">
        <v>45402</v>
      </c>
      <c r="D798" s="108">
        <v>2</v>
      </c>
      <c r="E798" s="110" t="s">
        <v>12</v>
      </c>
      <c r="F798" s="111" t="s">
        <v>79</v>
      </c>
      <c r="G798" s="104"/>
    </row>
    <row r="799" spans="1:7">
      <c r="A799" s="110" t="str">
        <f>DRIVER[[#This Row],[DATE]]&amp;DRIVER[[#This Row],[FIELD]]&amp;DRIVER[[#This Row],[TRIP NO]]</f>
        <v>45402OD04Q41282</v>
      </c>
      <c r="B799" s="106">
        <v>798</v>
      </c>
      <c r="C799" s="107">
        <v>45402</v>
      </c>
      <c r="D799" s="108">
        <v>2</v>
      </c>
      <c r="E799" s="110" t="s">
        <v>41</v>
      </c>
      <c r="F799" s="111" t="s">
        <v>70</v>
      </c>
      <c r="G799" s="104"/>
    </row>
    <row r="800" spans="1:7">
      <c r="A800" s="110" t="str">
        <f>DRIVER[[#This Row],[DATE]]&amp;DRIVER[[#This Row],[FIELD]]&amp;DRIVER[[#This Row],[TRIP NO]]</f>
        <v>45402OD04Q41372</v>
      </c>
      <c r="B800" s="106">
        <v>799</v>
      </c>
      <c r="C800" s="107">
        <v>45402</v>
      </c>
      <c r="D800" s="108">
        <v>2</v>
      </c>
      <c r="E800" s="110" t="s">
        <v>55</v>
      </c>
      <c r="F800" s="111" t="s">
        <v>76</v>
      </c>
      <c r="G800" s="104"/>
    </row>
    <row r="801" spans="1:7">
      <c r="A801" s="110" t="str">
        <f>DRIVER[[#This Row],[DATE]]&amp;DRIVER[[#This Row],[FIELD]]&amp;DRIVER[[#This Row],[TRIP NO]]</f>
        <v>45402OD04Q41182</v>
      </c>
      <c r="B801" s="106">
        <v>800</v>
      </c>
      <c r="C801" s="107">
        <v>45402</v>
      </c>
      <c r="D801" s="108">
        <v>2</v>
      </c>
      <c r="E801" s="110" t="s">
        <v>26</v>
      </c>
      <c r="F801" s="111" t="s">
        <v>91</v>
      </c>
      <c r="G801" s="104"/>
    </row>
    <row r="802" spans="1:7">
      <c r="A802" s="110" t="str">
        <f>DRIVER[[#This Row],[DATE]]&amp;DRIVER[[#This Row],[FIELD]]&amp;DRIVER[[#This Row],[TRIP NO]]</f>
        <v>45402OD34S11452</v>
      </c>
      <c r="B802" s="106">
        <v>801</v>
      </c>
      <c r="C802" s="107">
        <v>45402</v>
      </c>
      <c r="D802" s="108">
        <v>2</v>
      </c>
      <c r="E802" s="110" t="s">
        <v>32</v>
      </c>
      <c r="F802" s="111" t="s">
        <v>83</v>
      </c>
      <c r="G802" s="104"/>
    </row>
    <row r="803" spans="1:7">
      <c r="A803" s="102" t="str">
        <f>DRIVER[[#This Row],[DATE]]&amp;DRIVER[[#This Row],[FIELD]]&amp;DRIVER[[#This Row],[TRIP NO]]</f>
        <v>45403OD04Q41181</v>
      </c>
      <c r="B803" s="98">
        <v>802</v>
      </c>
      <c r="C803" s="99">
        <v>45403</v>
      </c>
      <c r="D803" s="100">
        <v>1</v>
      </c>
      <c r="E803" s="102" t="s">
        <v>26</v>
      </c>
      <c r="F803" s="103" t="s">
        <v>91</v>
      </c>
      <c r="G803" s="104"/>
    </row>
    <row r="804" spans="1:7">
      <c r="A804" s="102" t="str">
        <f>DRIVER[[#This Row],[DATE]]&amp;DRIVER[[#This Row],[FIELD]]&amp;DRIVER[[#This Row],[TRIP NO]]</f>
        <v>45403OD04Q41231</v>
      </c>
      <c r="B804" s="98">
        <v>803</v>
      </c>
      <c r="C804" s="99">
        <v>45403</v>
      </c>
      <c r="D804" s="100">
        <v>1</v>
      </c>
      <c r="E804" s="102" t="s">
        <v>39</v>
      </c>
      <c r="F804" s="103" t="s">
        <v>69</v>
      </c>
      <c r="G804" s="104"/>
    </row>
    <row r="805" spans="1:7">
      <c r="A805" s="102" t="str">
        <f>DRIVER[[#This Row],[DATE]]&amp;DRIVER[[#This Row],[FIELD]]&amp;DRIVER[[#This Row],[TRIP NO]]</f>
        <v>45403OD04Q41391</v>
      </c>
      <c r="B805" s="98">
        <v>804</v>
      </c>
      <c r="C805" s="99">
        <v>45403</v>
      </c>
      <c r="D805" s="100">
        <v>1</v>
      </c>
      <c r="E805" s="102" t="s">
        <v>21</v>
      </c>
      <c r="F805" s="103" t="s">
        <v>90</v>
      </c>
      <c r="G805" s="104"/>
    </row>
    <row r="806" spans="1:7">
      <c r="A806" s="102" t="str">
        <f>DRIVER[[#This Row],[DATE]]&amp;DRIVER[[#This Row],[FIELD]]&amp;DRIVER[[#This Row],[TRIP NO]]</f>
        <v>45403OD04Q41551</v>
      </c>
      <c r="B806" s="98">
        <v>805</v>
      </c>
      <c r="C806" s="99">
        <v>45403</v>
      </c>
      <c r="D806" s="100">
        <v>1</v>
      </c>
      <c r="E806" s="102" t="s">
        <v>22</v>
      </c>
      <c r="F806" s="103" t="s">
        <v>82</v>
      </c>
      <c r="G806" s="104"/>
    </row>
    <row r="807" spans="1:7">
      <c r="A807" s="102" t="str">
        <f>DRIVER[[#This Row],[DATE]]&amp;DRIVER[[#This Row],[FIELD]]&amp;DRIVER[[#This Row],[TRIP NO]]</f>
        <v>45403OD04Q67611</v>
      </c>
      <c r="B807" s="98">
        <v>806</v>
      </c>
      <c r="C807" s="99">
        <v>45403</v>
      </c>
      <c r="D807" s="100">
        <v>1</v>
      </c>
      <c r="E807" s="102" t="s">
        <v>24</v>
      </c>
      <c r="F807" s="103" t="s">
        <v>89</v>
      </c>
      <c r="G807" s="104"/>
    </row>
    <row r="808" spans="1:7">
      <c r="A808" s="102" t="str">
        <f>DRIVER[[#This Row],[DATE]]&amp;DRIVER[[#This Row],[FIELD]]&amp;DRIVER[[#This Row],[TRIP NO]]</f>
        <v>45403OD04Q67881</v>
      </c>
      <c r="B808" s="98">
        <v>807</v>
      </c>
      <c r="C808" s="99">
        <v>45403</v>
      </c>
      <c r="D808" s="100">
        <v>1</v>
      </c>
      <c r="E808" s="102" t="s">
        <v>20</v>
      </c>
      <c r="F808" s="103" t="s">
        <v>103</v>
      </c>
      <c r="G808" s="104"/>
    </row>
    <row r="809" spans="1:7">
      <c r="A809" s="102" t="str">
        <f>DRIVER[[#This Row],[DATE]]&amp;DRIVER[[#This Row],[FIELD]]&amp;DRIVER[[#This Row],[TRIP NO]]</f>
        <v>45403OD04Q41281</v>
      </c>
      <c r="B809" s="98">
        <v>808</v>
      </c>
      <c r="C809" s="99">
        <v>45403</v>
      </c>
      <c r="D809" s="100">
        <v>1</v>
      </c>
      <c r="E809" s="102" t="s">
        <v>41</v>
      </c>
      <c r="F809" s="103" t="s">
        <v>93</v>
      </c>
      <c r="G809" s="104"/>
    </row>
    <row r="810" spans="1:7">
      <c r="A810" s="102" t="str">
        <f>DRIVER[[#This Row],[DATE]]&amp;DRIVER[[#This Row],[FIELD]]&amp;DRIVER[[#This Row],[TRIP NO]]</f>
        <v>45403OD04Q41371</v>
      </c>
      <c r="B810" s="98">
        <v>809</v>
      </c>
      <c r="C810" s="99">
        <v>45403</v>
      </c>
      <c r="D810" s="100">
        <v>1</v>
      </c>
      <c r="E810" s="102" t="s">
        <v>55</v>
      </c>
      <c r="F810" s="103" t="s">
        <v>99</v>
      </c>
      <c r="G810" s="104"/>
    </row>
    <row r="811" spans="1:7">
      <c r="A811" s="102" t="str">
        <f>DRIVER[[#This Row],[DATE]]&amp;DRIVER[[#This Row],[FIELD]]&amp;DRIVER[[#This Row],[TRIP NO]]</f>
        <v>45403OD04Q41441</v>
      </c>
      <c r="B811" s="98">
        <v>810</v>
      </c>
      <c r="C811" s="99">
        <v>45403</v>
      </c>
      <c r="D811" s="100">
        <v>1</v>
      </c>
      <c r="E811" s="102" t="s">
        <v>38</v>
      </c>
      <c r="F811" s="103" t="s">
        <v>77</v>
      </c>
      <c r="G811" s="104"/>
    </row>
    <row r="812" spans="1:7">
      <c r="A812" s="102" t="str">
        <f>DRIVER[[#This Row],[DATE]]&amp;DRIVER[[#This Row],[FIELD]]&amp;DRIVER[[#This Row],[TRIP NO]]</f>
        <v>45403OD04Q41701</v>
      </c>
      <c r="B812" s="98">
        <v>811</v>
      </c>
      <c r="C812" s="99">
        <v>45403</v>
      </c>
      <c r="D812" s="100">
        <v>1</v>
      </c>
      <c r="E812" s="102" t="s">
        <v>10</v>
      </c>
      <c r="F812" s="103" t="s">
        <v>95</v>
      </c>
      <c r="G812" s="104"/>
    </row>
    <row r="813" spans="1:7">
      <c r="A813" s="102" t="str">
        <f>DRIVER[[#This Row],[DATE]]&amp;DRIVER[[#This Row],[FIELD]]&amp;DRIVER[[#This Row],[TRIP NO]]</f>
        <v>45403OD04Q41731</v>
      </c>
      <c r="B813" s="98">
        <v>812</v>
      </c>
      <c r="C813" s="99">
        <v>45403</v>
      </c>
      <c r="D813" s="100">
        <v>1</v>
      </c>
      <c r="E813" s="102" t="s">
        <v>8</v>
      </c>
      <c r="F813" s="103" t="s">
        <v>100</v>
      </c>
      <c r="G813" s="104"/>
    </row>
    <row r="814" spans="1:7">
      <c r="A814" s="102" t="str">
        <f>DRIVER[[#This Row],[DATE]]&amp;DRIVER[[#This Row],[FIELD]]&amp;DRIVER[[#This Row],[TRIP NO]]</f>
        <v>45403OD34S26151</v>
      </c>
      <c r="B814" s="98">
        <v>813</v>
      </c>
      <c r="C814" s="99">
        <v>45403</v>
      </c>
      <c r="D814" s="100">
        <v>1</v>
      </c>
      <c r="E814" s="102" t="s">
        <v>40</v>
      </c>
      <c r="F814" s="103" t="s">
        <v>92</v>
      </c>
      <c r="G814" s="104"/>
    </row>
    <row r="815" spans="1:7">
      <c r="A815" s="102" t="str">
        <f>DRIVER[[#This Row],[DATE]]&amp;DRIVER[[#This Row],[FIELD]]&amp;DRIVER[[#This Row],[TRIP NO]]</f>
        <v>45403OD34S26271</v>
      </c>
      <c r="B815" s="98">
        <v>814</v>
      </c>
      <c r="C815" s="99">
        <v>45403</v>
      </c>
      <c r="D815" s="100">
        <v>1</v>
      </c>
      <c r="E815" s="102" t="s">
        <v>54</v>
      </c>
      <c r="F815" s="103" t="s">
        <v>70</v>
      </c>
      <c r="G815" s="104"/>
    </row>
    <row r="816" spans="1:7">
      <c r="A816" s="102" t="str">
        <f>DRIVER[[#This Row],[DATE]]&amp;DRIVER[[#This Row],[FIELD]]&amp;DRIVER[[#This Row],[TRIP NO]]</f>
        <v>45403OD34S26661</v>
      </c>
      <c r="B816" s="98">
        <v>815</v>
      </c>
      <c r="C816" s="99">
        <v>45403</v>
      </c>
      <c r="D816" s="100">
        <v>1</v>
      </c>
      <c r="E816" s="102" t="s">
        <v>45</v>
      </c>
      <c r="F816" s="103" t="s">
        <v>104</v>
      </c>
      <c r="G816" s="104"/>
    </row>
    <row r="817" spans="1:7">
      <c r="A817" s="102" t="str">
        <f>DRIVER[[#This Row],[DATE]]&amp;DRIVER[[#This Row],[FIELD]]&amp;DRIVER[[#This Row],[TRIP NO]]</f>
        <v>45403OD34S26681</v>
      </c>
      <c r="B817" s="98">
        <v>816</v>
      </c>
      <c r="C817" s="99">
        <v>45403</v>
      </c>
      <c r="D817" s="100">
        <v>1</v>
      </c>
      <c r="E817" s="102" t="s">
        <v>42</v>
      </c>
      <c r="F817" s="103" t="s">
        <v>78</v>
      </c>
      <c r="G817" s="104"/>
    </row>
    <row r="818" spans="1:7">
      <c r="A818" s="102" t="str">
        <f>DRIVER[[#This Row],[DATE]]&amp;DRIVER[[#This Row],[FIELD]]&amp;DRIVER[[#This Row],[TRIP NO]]</f>
        <v>45403OD34S61371</v>
      </c>
      <c r="B818" s="98">
        <v>817</v>
      </c>
      <c r="C818" s="99">
        <v>45403</v>
      </c>
      <c r="D818" s="100">
        <v>1</v>
      </c>
      <c r="E818" s="102" t="s">
        <v>44</v>
      </c>
      <c r="F818" s="103" t="s">
        <v>96</v>
      </c>
      <c r="G818" s="104"/>
    </row>
    <row r="819" spans="1:7">
      <c r="A819" s="102" t="str">
        <f>DRIVER[[#This Row],[DATE]]&amp;DRIVER[[#This Row],[FIELD]]&amp;DRIVER[[#This Row],[TRIP NO]]</f>
        <v>45403OD34S61391</v>
      </c>
      <c r="B819" s="98">
        <v>818</v>
      </c>
      <c r="C819" s="99">
        <v>45403</v>
      </c>
      <c r="D819" s="100">
        <v>1</v>
      </c>
      <c r="E819" s="102" t="s">
        <v>52</v>
      </c>
      <c r="F819" s="103" t="s">
        <v>68</v>
      </c>
      <c r="G819" s="104"/>
    </row>
    <row r="820" spans="1:7">
      <c r="A820" s="102" t="str">
        <f>DRIVER[[#This Row],[DATE]]&amp;DRIVER[[#This Row],[FIELD]]&amp;DRIVER[[#This Row],[TRIP NO]]</f>
        <v>45403OD04T11451</v>
      </c>
      <c r="B820" s="98">
        <v>819</v>
      </c>
      <c r="C820" s="99">
        <v>45403</v>
      </c>
      <c r="D820" s="100">
        <v>1</v>
      </c>
      <c r="E820" s="102" t="s">
        <v>13</v>
      </c>
      <c r="F820" s="103" t="s">
        <v>74</v>
      </c>
      <c r="G820" s="104"/>
    </row>
    <row r="821" spans="1:7">
      <c r="A821" s="102" t="str">
        <f>DRIVER[[#This Row],[DATE]]&amp;DRIVER[[#This Row],[FIELD]]&amp;DRIVER[[#This Row],[TRIP NO]]</f>
        <v>45403OD34R11451</v>
      </c>
      <c r="B821" s="98">
        <v>820</v>
      </c>
      <c r="C821" s="99">
        <v>45403</v>
      </c>
      <c r="D821" s="100">
        <v>1</v>
      </c>
      <c r="E821" s="102" t="s">
        <v>12</v>
      </c>
      <c r="F821" s="103" t="s">
        <v>79</v>
      </c>
      <c r="G821" s="104"/>
    </row>
    <row r="822" spans="1:7">
      <c r="A822" s="102" t="str">
        <f>DRIVER[[#This Row],[DATE]]&amp;DRIVER[[#This Row],[FIELD]]&amp;DRIVER[[#This Row],[TRIP NO]]</f>
        <v>45403OD34R13451</v>
      </c>
      <c r="B822" s="98">
        <v>821</v>
      </c>
      <c r="C822" s="99">
        <v>45403</v>
      </c>
      <c r="D822" s="100">
        <v>1</v>
      </c>
      <c r="E822" s="102" t="s">
        <v>11</v>
      </c>
      <c r="F822" s="103" t="s">
        <v>97</v>
      </c>
      <c r="G822" s="104"/>
    </row>
    <row r="823" spans="1:7">
      <c r="A823" s="102" t="str">
        <f>DRIVER[[#This Row],[DATE]]&amp;DRIVER[[#This Row],[FIELD]]&amp;DRIVER[[#This Row],[TRIP NO]]</f>
        <v>45403OD34S11451</v>
      </c>
      <c r="B823" s="98">
        <v>822</v>
      </c>
      <c r="C823" s="99">
        <v>45403</v>
      </c>
      <c r="D823" s="100">
        <v>1</v>
      </c>
      <c r="E823" s="102" t="s">
        <v>32</v>
      </c>
      <c r="F823" s="103" t="s">
        <v>83</v>
      </c>
      <c r="G823" s="104"/>
    </row>
    <row r="824" spans="1:7">
      <c r="A824" s="102" t="str">
        <f>DRIVER[[#This Row],[DATE]]&amp;DRIVER[[#This Row],[FIELD]]&amp;DRIVER[[#This Row],[TRIP NO]]</f>
        <v>45403OD34T11451</v>
      </c>
      <c r="B824" s="98">
        <v>823</v>
      </c>
      <c r="C824" s="99">
        <v>45403</v>
      </c>
      <c r="D824" s="100">
        <v>1</v>
      </c>
      <c r="E824" s="102" t="s">
        <v>34</v>
      </c>
      <c r="F824" s="103" t="s">
        <v>84</v>
      </c>
      <c r="G824" s="104"/>
    </row>
    <row r="825" spans="1:7">
      <c r="A825" s="102" t="str">
        <f>DRIVER[[#This Row],[DATE]]&amp;DRIVER[[#This Row],[FIELD]]&amp;DRIVER[[#This Row],[TRIP NO]]</f>
        <v>45403OD04V11451</v>
      </c>
      <c r="B825" s="98">
        <v>824</v>
      </c>
      <c r="C825" s="99">
        <v>45403</v>
      </c>
      <c r="D825" s="100">
        <v>1</v>
      </c>
      <c r="E825" s="102" t="s">
        <v>46</v>
      </c>
      <c r="F825" s="103" t="s">
        <v>85</v>
      </c>
      <c r="G825" s="104"/>
    </row>
    <row r="826" spans="1:7">
      <c r="A826" s="102" t="str">
        <f>DRIVER[[#This Row],[DATE]]&amp;DRIVER[[#This Row],[FIELD]]&amp;DRIVER[[#This Row],[TRIP NO]]</f>
        <v>45403OD04V13451</v>
      </c>
      <c r="B826" s="98">
        <v>825</v>
      </c>
      <c r="C826" s="99">
        <v>45403</v>
      </c>
      <c r="D826" s="100">
        <v>1</v>
      </c>
      <c r="E826" s="102" t="s">
        <v>48</v>
      </c>
      <c r="F826" s="103" t="s">
        <v>71</v>
      </c>
      <c r="G826" s="104"/>
    </row>
    <row r="827" spans="1:7">
      <c r="A827" s="102" t="str">
        <f>DRIVER[[#This Row],[DATE]]&amp;DRIVER[[#This Row],[FIELD]]&amp;DRIVER[[#This Row],[TRIP NO]]</f>
        <v>45403OD34U13451</v>
      </c>
      <c r="B827" s="98">
        <v>826</v>
      </c>
      <c r="C827" s="99">
        <v>45403</v>
      </c>
      <c r="D827" s="100">
        <v>1</v>
      </c>
      <c r="E827" s="102" t="s">
        <v>49</v>
      </c>
      <c r="F827" s="103" t="s">
        <v>88</v>
      </c>
      <c r="G827" s="104"/>
    </row>
    <row r="828" spans="1:7">
      <c r="A828" s="110" t="str">
        <f>DRIVER[[#This Row],[DATE]]&amp;DRIVER[[#This Row],[FIELD]]&amp;DRIVER[[#This Row],[TRIP NO]]</f>
        <v>45403OD04T11452</v>
      </c>
      <c r="B828" s="106">
        <v>827</v>
      </c>
      <c r="C828" s="107">
        <v>45403</v>
      </c>
      <c r="D828" s="108">
        <v>2</v>
      </c>
      <c r="E828" s="110" t="s">
        <v>13</v>
      </c>
      <c r="F828" s="111" t="s">
        <v>74</v>
      </c>
      <c r="G828" s="104"/>
    </row>
    <row r="829" spans="1:7">
      <c r="A829" s="110" t="str">
        <f>DRIVER[[#This Row],[DATE]]&amp;DRIVER[[#This Row],[FIELD]]&amp;DRIVER[[#This Row],[TRIP NO]]</f>
        <v>45403OD34S26682</v>
      </c>
      <c r="B829" s="106">
        <v>828</v>
      </c>
      <c r="C829" s="107">
        <v>45403</v>
      </c>
      <c r="D829" s="108">
        <v>2</v>
      </c>
      <c r="E829" s="110" t="s">
        <v>42</v>
      </c>
      <c r="F829" s="111" t="s">
        <v>78</v>
      </c>
      <c r="G829" s="104"/>
    </row>
    <row r="830" spans="1:7">
      <c r="A830" s="110" t="str">
        <f>DRIVER[[#This Row],[DATE]]&amp;DRIVER[[#This Row],[FIELD]]&amp;DRIVER[[#This Row],[TRIP NO]]</f>
        <v>45403OD34T11452</v>
      </c>
      <c r="B830" s="106">
        <v>829</v>
      </c>
      <c r="C830" s="107">
        <v>45403</v>
      </c>
      <c r="D830" s="108">
        <v>2</v>
      </c>
      <c r="E830" s="110" t="s">
        <v>34</v>
      </c>
      <c r="F830" s="111" t="s">
        <v>84</v>
      </c>
      <c r="G830" s="104"/>
    </row>
    <row r="831" spans="1:7">
      <c r="A831" s="110" t="str">
        <f>DRIVER[[#This Row],[DATE]]&amp;DRIVER[[#This Row],[FIELD]]&amp;DRIVER[[#This Row],[TRIP NO]]</f>
        <v>45403OD34U13452</v>
      </c>
      <c r="B831" s="106">
        <v>830</v>
      </c>
      <c r="C831" s="107">
        <v>45403</v>
      </c>
      <c r="D831" s="108">
        <v>2</v>
      </c>
      <c r="E831" s="110" t="s">
        <v>49</v>
      </c>
      <c r="F831" s="111" t="s">
        <v>88</v>
      </c>
      <c r="G831" s="104"/>
    </row>
    <row r="832" spans="1:7">
      <c r="A832" s="110" t="str">
        <f>DRIVER[[#This Row],[DATE]]&amp;DRIVER[[#This Row],[FIELD]]&amp;DRIVER[[#This Row],[TRIP NO]]</f>
        <v>45403OD34S26272</v>
      </c>
      <c r="B832" s="106">
        <v>831</v>
      </c>
      <c r="C832" s="107">
        <v>45403</v>
      </c>
      <c r="D832" s="108">
        <v>2</v>
      </c>
      <c r="E832" s="110" t="s">
        <v>54</v>
      </c>
      <c r="F832" s="111" t="s">
        <v>70</v>
      </c>
      <c r="G832" s="104"/>
    </row>
    <row r="833" spans="1:7">
      <c r="A833" s="102" t="str">
        <f>DRIVER[[#This Row],[DATE]]&amp;DRIVER[[#This Row],[FIELD]]&amp;DRIVER[[#This Row],[TRIP NO]]</f>
        <v>45404OD04Q41181</v>
      </c>
      <c r="B833" s="98">
        <v>832</v>
      </c>
      <c r="C833" s="99">
        <v>45404</v>
      </c>
      <c r="D833" s="100">
        <v>1</v>
      </c>
      <c r="E833" s="102" t="s">
        <v>26</v>
      </c>
      <c r="F833" s="103" t="s">
        <v>91</v>
      </c>
      <c r="G833" s="104"/>
    </row>
    <row r="834" spans="1:7">
      <c r="A834" s="102" t="str">
        <f>DRIVER[[#This Row],[DATE]]&amp;DRIVER[[#This Row],[FIELD]]&amp;DRIVER[[#This Row],[TRIP NO]]</f>
        <v>45404OD04Q41231</v>
      </c>
      <c r="B834" s="98">
        <v>833</v>
      </c>
      <c r="C834" s="99">
        <v>45404</v>
      </c>
      <c r="D834" s="100">
        <v>1</v>
      </c>
      <c r="E834" s="102" t="s">
        <v>39</v>
      </c>
      <c r="F834" s="103" t="s">
        <v>89</v>
      </c>
      <c r="G834" s="104"/>
    </row>
    <row r="835" spans="1:7">
      <c r="A835" s="102" t="str">
        <f>DRIVER[[#This Row],[DATE]]&amp;DRIVER[[#This Row],[FIELD]]&amp;DRIVER[[#This Row],[TRIP NO]]</f>
        <v>45404OD04Q41551</v>
      </c>
      <c r="B835" s="98">
        <v>834</v>
      </c>
      <c r="C835" s="99">
        <v>45404</v>
      </c>
      <c r="D835" s="100">
        <v>1</v>
      </c>
      <c r="E835" s="102" t="s">
        <v>22</v>
      </c>
      <c r="F835" s="103" t="s">
        <v>82</v>
      </c>
      <c r="G835" s="104"/>
    </row>
    <row r="836" spans="1:7">
      <c r="A836" s="102" t="str">
        <f>DRIVER[[#This Row],[DATE]]&amp;DRIVER[[#This Row],[FIELD]]&amp;DRIVER[[#This Row],[TRIP NO]]</f>
        <v>45404OD04Q67611</v>
      </c>
      <c r="B836" s="98">
        <v>835</v>
      </c>
      <c r="C836" s="99">
        <v>45404</v>
      </c>
      <c r="D836" s="100">
        <v>1</v>
      </c>
      <c r="E836" s="102" t="s">
        <v>24</v>
      </c>
      <c r="F836" s="103" t="s">
        <v>98</v>
      </c>
      <c r="G836" s="104"/>
    </row>
    <row r="837" spans="1:7">
      <c r="A837" s="102" t="str">
        <f>DRIVER[[#This Row],[DATE]]&amp;DRIVER[[#This Row],[FIELD]]&amp;DRIVER[[#This Row],[TRIP NO]]</f>
        <v>45404OD04Q67881</v>
      </c>
      <c r="B837" s="98">
        <v>836</v>
      </c>
      <c r="C837" s="99">
        <v>45404</v>
      </c>
      <c r="D837" s="100">
        <v>1</v>
      </c>
      <c r="E837" s="102" t="s">
        <v>20</v>
      </c>
      <c r="F837" s="103" t="s">
        <v>103</v>
      </c>
      <c r="G837" s="104"/>
    </row>
    <row r="838" spans="1:7">
      <c r="A838" s="102" t="str">
        <f>DRIVER[[#This Row],[DATE]]&amp;DRIVER[[#This Row],[FIELD]]&amp;DRIVER[[#This Row],[TRIP NO]]</f>
        <v>45404OD04Q41281</v>
      </c>
      <c r="B838" s="98">
        <v>837</v>
      </c>
      <c r="C838" s="99">
        <v>45404</v>
      </c>
      <c r="D838" s="100">
        <v>1</v>
      </c>
      <c r="E838" s="102" t="s">
        <v>41</v>
      </c>
      <c r="F838" s="103" t="s">
        <v>93</v>
      </c>
      <c r="G838" s="104"/>
    </row>
    <row r="839" spans="1:7">
      <c r="A839" s="102" t="str">
        <f>DRIVER[[#This Row],[DATE]]&amp;DRIVER[[#This Row],[FIELD]]&amp;DRIVER[[#This Row],[TRIP NO]]</f>
        <v>45404OD04Q41371</v>
      </c>
      <c r="B839" s="98">
        <v>838</v>
      </c>
      <c r="C839" s="99">
        <v>45404</v>
      </c>
      <c r="D839" s="100">
        <v>1</v>
      </c>
      <c r="E839" s="102" t="s">
        <v>55</v>
      </c>
      <c r="F839" s="103" t="s">
        <v>99</v>
      </c>
      <c r="G839" s="104"/>
    </row>
    <row r="840" spans="1:7">
      <c r="A840" s="102" t="str">
        <f>DRIVER[[#This Row],[DATE]]&amp;DRIVER[[#This Row],[FIELD]]&amp;DRIVER[[#This Row],[TRIP NO]]</f>
        <v>45404OD04Q41441</v>
      </c>
      <c r="B840" s="98">
        <v>839</v>
      </c>
      <c r="C840" s="99">
        <v>45404</v>
      </c>
      <c r="D840" s="100">
        <v>1</v>
      </c>
      <c r="E840" s="102" t="s">
        <v>38</v>
      </c>
      <c r="F840" s="103" t="s">
        <v>77</v>
      </c>
      <c r="G840" s="104"/>
    </row>
    <row r="841" spans="1:7">
      <c r="A841" s="102" t="str">
        <f>DRIVER[[#This Row],[DATE]]&amp;DRIVER[[#This Row],[FIELD]]&amp;DRIVER[[#This Row],[TRIP NO]]</f>
        <v>45404OD04Q41701</v>
      </c>
      <c r="B841" s="98">
        <v>840</v>
      </c>
      <c r="C841" s="99">
        <v>45404</v>
      </c>
      <c r="D841" s="100">
        <v>1</v>
      </c>
      <c r="E841" s="102" t="s">
        <v>10</v>
      </c>
      <c r="F841" s="103" t="s">
        <v>76</v>
      </c>
      <c r="G841" s="104"/>
    </row>
    <row r="842" spans="1:7">
      <c r="A842" s="102" t="str">
        <f>DRIVER[[#This Row],[DATE]]&amp;DRIVER[[#This Row],[FIELD]]&amp;DRIVER[[#This Row],[TRIP NO]]</f>
        <v>45404OD04Q41731</v>
      </c>
      <c r="B842" s="98">
        <v>841</v>
      </c>
      <c r="C842" s="99">
        <v>45404</v>
      </c>
      <c r="D842" s="100">
        <v>1</v>
      </c>
      <c r="E842" s="102" t="s">
        <v>8</v>
      </c>
      <c r="F842" s="103" t="s">
        <v>100</v>
      </c>
      <c r="G842" s="104"/>
    </row>
    <row r="843" spans="1:7">
      <c r="A843" s="102" t="str">
        <f>DRIVER[[#This Row],[DATE]]&amp;DRIVER[[#This Row],[FIELD]]&amp;DRIVER[[#This Row],[TRIP NO]]</f>
        <v>45404OD34S26151</v>
      </c>
      <c r="B843" s="98">
        <v>842</v>
      </c>
      <c r="C843" s="99">
        <v>45404</v>
      </c>
      <c r="D843" s="100">
        <v>1</v>
      </c>
      <c r="E843" s="102" t="s">
        <v>40</v>
      </c>
      <c r="F843" s="103" t="s">
        <v>92</v>
      </c>
      <c r="G843" s="104"/>
    </row>
    <row r="844" spans="1:7">
      <c r="A844" s="102" t="str">
        <f>DRIVER[[#This Row],[DATE]]&amp;DRIVER[[#This Row],[FIELD]]&amp;DRIVER[[#This Row],[TRIP NO]]</f>
        <v>45404OD34S26271</v>
      </c>
      <c r="B844" s="98">
        <v>843</v>
      </c>
      <c r="C844" s="99">
        <v>45404</v>
      </c>
      <c r="D844" s="100">
        <v>1</v>
      </c>
      <c r="E844" s="102" t="s">
        <v>54</v>
      </c>
      <c r="F844" s="103" t="s">
        <v>70</v>
      </c>
      <c r="G844" s="104"/>
    </row>
    <row r="845" spans="1:7">
      <c r="A845" s="102" t="str">
        <f>DRIVER[[#This Row],[DATE]]&amp;DRIVER[[#This Row],[FIELD]]&amp;DRIVER[[#This Row],[TRIP NO]]</f>
        <v>45404OD34S26661</v>
      </c>
      <c r="B845" s="98">
        <v>844</v>
      </c>
      <c r="C845" s="99">
        <v>45404</v>
      </c>
      <c r="D845" s="100">
        <v>1</v>
      </c>
      <c r="E845" s="102" t="s">
        <v>45</v>
      </c>
      <c r="F845" s="103" t="s">
        <v>104</v>
      </c>
      <c r="G845" s="104"/>
    </row>
    <row r="846" spans="1:7">
      <c r="A846" s="102" t="str">
        <f>DRIVER[[#This Row],[DATE]]&amp;DRIVER[[#This Row],[FIELD]]&amp;DRIVER[[#This Row],[TRIP NO]]</f>
        <v>45404OD34S26681</v>
      </c>
      <c r="B846" s="98">
        <v>845</v>
      </c>
      <c r="C846" s="99">
        <v>45404</v>
      </c>
      <c r="D846" s="100">
        <v>1</v>
      </c>
      <c r="E846" s="102" t="s">
        <v>42</v>
      </c>
      <c r="F846" s="103" t="s">
        <v>78</v>
      </c>
      <c r="G846" s="104"/>
    </row>
    <row r="847" spans="1:7">
      <c r="A847" s="102" t="str">
        <f>DRIVER[[#This Row],[DATE]]&amp;DRIVER[[#This Row],[FIELD]]&amp;DRIVER[[#This Row],[TRIP NO]]</f>
        <v>45404OD34S61371</v>
      </c>
      <c r="B847" s="98">
        <v>846</v>
      </c>
      <c r="C847" s="99">
        <v>45404</v>
      </c>
      <c r="D847" s="100">
        <v>1</v>
      </c>
      <c r="E847" s="102" t="s">
        <v>44</v>
      </c>
      <c r="F847" s="103" t="s">
        <v>96</v>
      </c>
      <c r="G847" s="104"/>
    </row>
    <row r="848" spans="1:7">
      <c r="A848" s="102" t="str">
        <f>DRIVER[[#This Row],[DATE]]&amp;DRIVER[[#This Row],[FIELD]]&amp;DRIVER[[#This Row],[TRIP NO]]</f>
        <v>45404OD34S61391</v>
      </c>
      <c r="B848" s="98">
        <v>847</v>
      </c>
      <c r="C848" s="99">
        <v>45404</v>
      </c>
      <c r="D848" s="100">
        <v>1</v>
      </c>
      <c r="E848" s="102" t="s">
        <v>52</v>
      </c>
      <c r="F848" s="103" t="s">
        <v>94</v>
      </c>
      <c r="G848" s="104"/>
    </row>
    <row r="849" spans="1:7">
      <c r="A849" s="102" t="str">
        <f>DRIVER[[#This Row],[DATE]]&amp;DRIVER[[#This Row],[FIELD]]&amp;DRIVER[[#This Row],[TRIP NO]]</f>
        <v>45404OD04T11451</v>
      </c>
      <c r="B849" s="98">
        <v>848</v>
      </c>
      <c r="C849" s="99">
        <v>45404</v>
      </c>
      <c r="D849" s="100">
        <v>1</v>
      </c>
      <c r="E849" s="102" t="s">
        <v>13</v>
      </c>
      <c r="F849" s="103" t="s">
        <v>74</v>
      </c>
      <c r="G849" s="104"/>
    </row>
    <row r="850" spans="1:7">
      <c r="A850" s="102" t="str">
        <f>DRIVER[[#This Row],[DATE]]&amp;DRIVER[[#This Row],[FIELD]]&amp;DRIVER[[#This Row],[TRIP NO]]</f>
        <v>45404OD34R11451</v>
      </c>
      <c r="B850" s="98">
        <v>849</v>
      </c>
      <c r="C850" s="99">
        <v>45404</v>
      </c>
      <c r="D850" s="100">
        <v>1</v>
      </c>
      <c r="E850" s="102" t="s">
        <v>12</v>
      </c>
      <c r="F850" s="103" t="s">
        <v>79</v>
      </c>
      <c r="G850" s="104"/>
    </row>
    <row r="851" spans="1:7">
      <c r="A851" s="102" t="str">
        <f>DRIVER[[#This Row],[DATE]]&amp;DRIVER[[#This Row],[FIELD]]&amp;DRIVER[[#This Row],[TRIP NO]]</f>
        <v>45404OD34R13451</v>
      </c>
      <c r="B851" s="98">
        <v>850</v>
      </c>
      <c r="C851" s="99">
        <v>45404</v>
      </c>
      <c r="D851" s="100">
        <v>1</v>
      </c>
      <c r="E851" s="102" t="s">
        <v>11</v>
      </c>
      <c r="F851" s="103" t="s">
        <v>97</v>
      </c>
      <c r="G851" s="104"/>
    </row>
    <row r="852" spans="1:7">
      <c r="A852" s="102" t="str">
        <f>DRIVER[[#This Row],[DATE]]&amp;DRIVER[[#This Row],[FIELD]]&amp;DRIVER[[#This Row],[TRIP NO]]</f>
        <v>45404OD34S11451</v>
      </c>
      <c r="B852" s="98">
        <v>851</v>
      </c>
      <c r="C852" s="99">
        <v>45404</v>
      </c>
      <c r="D852" s="100">
        <v>1</v>
      </c>
      <c r="E852" s="102" t="s">
        <v>32</v>
      </c>
      <c r="F852" s="103" t="s">
        <v>83</v>
      </c>
      <c r="G852" s="104"/>
    </row>
    <row r="853" spans="1:7">
      <c r="A853" s="102" t="str">
        <f>DRIVER[[#This Row],[DATE]]&amp;DRIVER[[#This Row],[FIELD]]&amp;DRIVER[[#This Row],[TRIP NO]]</f>
        <v>45404OD34T11451</v>
      </c>
      <c r="B853" s="98">
        <v>852</v>
      </c>
      <c r="C853" s="99">
        <v>45404</v>
      </c>
      <c r="D853" s="100">
        <v>1</v>
      </c>
      <c r="E853" s="102" t="s">
        <v>34</v>
      </c>
      <c r="F853" s="103" t="s">
        <v>84</v>
      </c>
      <c r="G853" s="104"/>
    </row>
    <row r="854" spans="1:7">
      <c r="A854" s="102" t="str">
        <f>DRIVER[[#This Row],[DATE]]&amp;DRIVER[[#This Row],[FIELD]]&amp;DRIVER[[#This Row],[TRIP NO]]</f>
        <v>45404OD04V11451</v>
      </c>
      <c r="B854" s="98">
        <v>853</v>
      </c>
      <c r="C854" s="99">
        <v>45404</v>
      </c>
      <c r="D854" s="100">
        <v>1</v>
      </c>
      <c r="E854" s="102" t="s">
        <v>46</v>
      </c>
      <c r="F854" s="103" t="s">
        <v>85</v>
      </c>
      <c r="G854" s="104"/>
    </row>
    <row r="855" spans="1:7">
      <c r="A855" s="102" t="str">
        <f>DRIVER[[#This Row],[DATE]]&amp;DRIVER[[#This Row],[FIELD]]&amp;DRIVER[[#This Row],[TRIP NO]]</f>
        <v>45404OD04V13451</v>
      </c>
      <c r="B855" s="98">
        <v>854</v>
      </c>
      <c r="C855" s="99">
        <v>45404</v>
      </c>
      <c r="D855" s="100">
        <v>1</v>
      </c>
      <c r="E855" s="102" t="s">
        <v>48</v>
      </c>
      <c r="F855" s="103" t="s">
        <v>71</v>
      </c>
      <c r="G855" s="104"/>
    </row>
    <row r="856" spans="1:7">
      <c r="A856" s="102" t="str">
        <f>DRIVER[[#This Row],[DATE]]&amp;DRIVER[[#This Row],[FIELD]]&amp;DRIVER[[#This Row],[TRIP NO]]</f>
        <v>45404OD34U13451</v>
      </c>
      <c r="B856" s="98">
        <v>855</v>
      </c>
      <c r="C856" s="99">
        <v>45404</v>
      </c>
      <c r="D856" s="100">
        <v>1</v>
      </c>
      <c r="E856" s="102" t="s">
        <v>49</v>
      </c>
      <c r="F856" s="103" t="s">
        <v>88</v>
      </c>
      <c r="G856" s="104"/>
    </row>
    <row r="857" spans="1:7">
      <c r="A857" s="110" t="str">
        <f>DRIVER[[#This Row],[DATE]]&amp;DRIVER[[#This Row],[FIELD]]&amp;DRIVER[[#This Row],[TRIP NO]]</f>
        <v>45404OD34R11452</v>
      </c>
      <c r="B857" s="106">
        <v>856</v>
      </c>
      <c r="C857" s="107">
        <v>45404</v>
      </c>
      <c r="D857" s="108">
        <v>2</v>
      </c>
      <c r="E857" s="110" t="s">
        <v>12</v>
      </c>
      <c r="F857" s="111" t="s">
        <v>79</v>
      </c>
      <c r="G857" s="104"/>
    </row>
    <row r="858" spans="1:7">
      <c r="A858" s="110" t="str">
        <f>DRIVER[[#This Row],[DATE]]&amp;DRIVER[[#This Row],[FIELD]]&amp;DRIVER[[#This Row],[TRIP NO]]</f>
        <v>45404OD34S11452</v>
      </c>
      <c r="B858" s="106">
        <v>857</v>
      </c>
      <c r="C858" s="107">
        <v>45404</v>
      </c>
      <c r="D858" s="108">
        <v>2</v>
      </c>
      <c r="E858" s="110" t="s">
        <v>32</v>
      </c>
      <c r="F858" s="111" t="s">
        <v>83</v>
      </c>
      <c r="G858" s="104"/>
    </row>
    <row r="859" spans="1:7">
      <c r="A859" s="110" t="str">
        <f>DRIVER[[#This Row],[DATE]]&amp;DRIVER[[#This Row],[FIELD]]&amp;DRIVER[[#This Row],[TRIP NO]]</f>
        <v>45404OD04V11452</v>
      </c>
      <c r="B859" s="106">
        <v>858</v>
      </c>
      <c r="C859" s="107">
        <v>45404</v>
      </c>
      <c r="D859" s="108">
        <v>2</v>
      </c>
      <c r="E859" s="110" t="s">
        <v>46</v>
      </c>
      <c r="F859" s="111" t="s">
        <v>85</v>
      </c>
      <c r="G859" s="104"/>
    </row>
    <row r="860" spans="1:7">
      <c r="A860" s="110" t="str">
        <f>DRIVER[[#This Row],[DATE]]&amp;DRIVER[[#This Row],[FIELD]]&amp;DRIVER[[#This Row],[TRIP NO]]</f>
        <v>45404OD04V13452</v>
      </c>
      <c r="B860" s="106">
        <v>859</v>
      </c>
      <c r="C860" s="107">
        <v>45404</v>
      </c>
      <c r="D860" s="108">
        <v>2</v>
      </c>
      <c r="E860" s="110" t="s">
        <v>48</v>
      </c>
      <c r="F860" s="111" t="s">
        <v>71</v>
      </c>
      <c r="G860" s="104"/>
    </row>
    <row r="861" spans="1:7">
      <c r="A861" s="110" t="str">
        <f>DRIVER[[#This Row],[DATE]]&amp;DRIVER[[#This Row],[FIELD]]&amp;DRIVER[[#This Row],[TRIP NO]]</f>
        <v>45404OD04T11452</v>
      </c>
      <c r="B861" s="106">
        <v>860</v>
      </c>
      <c r="C861" s="107">
        <v>45404</v>
      </c>
      <c r="D861" s="108">
        <v>2</v>
      </c>
      <c r="E861" s="110" t="s">
        <v>13</v>
      </c>
      <c r="F861" s="111" t="s">
        <v>74</v>
      </c>
      <c r="G861" s="104"/>
    </row>
    <row r="862" spans="1:7">
      <c r="A862" s="110" t="str">
        <f>DRIVER[[#This Row],[DATE]]&amp;DRIVER[[#This Row],[FIELD]]&amp;DRIVER[[#This Row],[TRIP NO]]</f>
        <v>45404OD34T11452</v>
      </c>
      <c r="B862" s="106">
        <v>861</v>
      </c>
      <c r="C862" s="107">
        <v>45404</v>
      </c>
      <c r="D862" s="108">
        <v>2</v>
      </c>
      <c r="E862" s="110" t="s">
        <v>34</v>
      </c>
      <c r="F862" s="111" t="s">
        <v>84</v>
      </c>
      <c r="G862" s="104"/>
    </row>
    <row r="863" spans="1:7">
      <c r="A863" s="110" t="str">
        <f>DRIVER[[#This Row],[DATE]]&amp;DRIVER[[#This Row],[FIELD]]&amp;DRIVER[[#This Row],[TRIP NO]]</f>
        <v>45404OD34U13452</v>
      </c>
      <c r="B863" s="106">
        <v>862</v>
      </c>
      <c r="C863" s="107">
        <v>45404</v>
      </c>
      <c r="D863" s="108">
        <v>2</v>
      </c>
      <c r="E863" s="110" t="s">
        <v>49</v>
      </c>
      <c r="F863" s="111" t="s">
        <v>88</v>
      </c>
      <c r="G863" s="104"/>
    </row>
    <row r="864" spans="1:7">
      <c r="A864" s="110" t="str">
        <f>DRIVER[[#This Row],[DATE]]&amp;DRIVER[[#This Row],[FIELD]]&amp;DRIVER[[#This Row],[TRIP NO]]</f>
        <v>45404OD04Q41282</v>
      </c>
      <c r="B864" s="106">
        <v>863</v>
      </c>
      <c r="C864" s="107">
        <v>45404</v>
      </c>
      <c r="D864" s="108">
        <v>2</v>
      </c>
      <c r="E864" s="110" t="s">
        <v>41</v>
      </c>
      <c r="F864" s="111" t="s">
        <v>93</v>
      </c>
      <c r="G864" s="104"/>
    </row>
    <row r="865" spans="1:7">
      <c r="A865" s="110" t="str">
        <f>DRIVER[[#This Row],[DATE]]&amp;DRIVER[[#This Row],[FIELD]]&amp;DRIVER[[#This Row],[TRIP NO]]</f>
        <v>45404OD04Q41442</v>
      </c>
      <c r="B865" s="106">
        <v>864</v>
      </c>
      <c r="C865" s="107">
        <v>45404</v>
      </c>
      <c r="D865" s="108">
        <v>2</v>
      </c>
      <c r="E865" s="110" t="s">
        <v>38</v>
      </c>
      <c r="F865" s="111" t="s">
        <v>77</v>
      </c>
      <c r="G865" s="104"/>
    </row>
    <row r="866" spans="1:7">
      <c r="A866" s="110" t="str">
        <f>DRIVER[[#This Row],[DATE]]&amp;DRIVER[[#This Row],[FIELD]]&amp;DRIVER[[#This Row],[TRIP NO]]</f>
        <v>45404OD34S26662</v>
      </c>
      <c r="B866" s="106">
        <v>865</v>
      </c>
      <c r="C866" s="107">
        <v>45404</v>
      </c>
      <c r="D866" s="108">
        <v>2</v>
      </c>
      <c r="E866" s="110" t="s">
        <v>45</v>
      </c>
      <c r="F866" s="111" t="s">
        <v>104</v>
      </c>
      <c r="G866" s="104"/>
    </row>
    <row r="867" spans="1:7">
      <c r="A867" s="110" t="str">
        <f>DRIVER[[#This Row],[DATE]]&amp;DRIVER[[#This Row],[FIELD]]&amp;DRIVER[[#This Row],[TRIP NO]]</f>
        <v>45404OD34S26682</v>
      </c>
      <c r="B867" s="106">
        <v>866</v>
      </c>
      <c r="C867" s="107">
        <v>45404</v>
      </c>
      <c r="D867" s="108">
        <v>2</v>
      </c>
      <c r="E867" s="110" t="s">
        <v>42</v>
      </c>
      <c r="F867" s="111" t="s">
        <v>78</v>
      </c>
      <c r="G867" s="104"/>
    </row>
    <row r="868" spans="1:7">
      <c r="A868" s="110" t="str">
        <f>DRIVER[[#This Row],[DATE]]&amp;DRIVER[[#This Row],[FIELD]]&amp;DRIVER[[#This Row],[TRIP NO]]</f>
        <v>45404OD04Q41372</v>
      </c>
      <c r="B868" s="106">
        <v>867</v>
      </c>
      <c r="C868" s="107">
        <v>45404</v>
      </c>
      <c r="D868" s="108">
        <v>2</v>
      </c>
      <c r="E868" s="110" t="s">
        <v>55</v>
      </c>
      <c r="F868" s="111" t="s">
        <v>99</v>
      </c>
      <c r="G868" s="104"/>
    </row>
    <row r="869" spans="1:7">
      <c r="A869" s="110" t="str">
        <f>DRIVER[[#This Row],[DATE]]&amp;DRIVER[[#This Row],[FIELD]]&amp;DRIVER[[#This Row],[TRIP NO]]</f>
        <v>45404OD04Q41232</v>
      </c>
      <c r="B869" s="106">
        <v>868</v>
      </c>
      <c r="C869" s="107">
        <v>45404</v>
      </c>
      <c r="D869" s="108">
        <v>2</v>
      </c>
      <c r="E869" s="110" t="s">
        <v>39</v>
      </c>
      <c r="F869" s="111" t="s">
        <v>89</v>
      </c>
      <c r="G869" s="104"/>
    </row>
    <row r="870" spans="1:7">
      <c r="A870" s="110" t="str">
        <f>DRIVER[[#This Row],[DATE]]&amp;DRIVER[[#This Row],[FIELD]]&amp;DRIVER[[#This Row],[TRIP NO]]</f>
        <v>45404OD34S61392</v>
      </c>
      <c r="B870" s="106">
        <v>869</v>
      </c>
      <c r="C870" s="107">
        <v>45404</v>
      </c>
      <c r="D870" s="108">
        <v>2</v>
      </c>
      <c r="E870" s="110" t="s">
        <v>52</v>
      </c>
      <c r="F870" s="111" t="s">
        <v>94</v>
      </c>
      <c r="G870" s="104"/>
    </row>
    <row r="871" spans="1:7">
      <c r="A871" s="110" t="str">
        <f>DRIVER[[#This Row],[DATE]]&amp;DRIVER[[#This Row],[FIELD]]&amp;DRIVER[[#This Row],[TRIP NO]]</f>
        <v>45404OD04Q41732</v>
      </c>
      <c r="B871" s="106">
        <v>870</v>
      </c>
      <c r="C871" s="107">
        <v>45404</v>
      </c>
      <c r="D871" s="108">
        <v>2</v>
      </c>
      <c r="E871" s="110" t="s">
        <v>8</v>
      </c>
      <c r="F871" s="111" t="s">
        <v>100</v>
      </c>
      <c r="G871" s="104"/>
    </row>
    <row r="872" spans="1:7">
      <c r="A872" s="110" t="str">
        <f>DRIVER[[#This Row],[DATE]]&amp;DRIVER[[#This Row],[FIELD]]&amp;DRIVER[[#This Row],[TRIP NO]]</f>
        <v>45404OD04Q41182</v>
      </c>
      <c r="B872" s="106">
        <v>871</v>
      </c>
      <c r="C872" s="107">
        <v>45404</v>
      </c>
      <c r="D872" s="108">
        <v>2</v>
      </c>
      <c r="E872" s="110" t="s">
        <v>26</v>
      </c>
      <c r="F872" s="111" t="s">
        <v>91</v>
      </c>
      <c r="G872" s="104"/>
    </row>
    <row r="873" spans="1:7">
      <c r="A873" s="110" t="str">
        <f>DRIVER[[#This Row],[DATE]]&amp;DRIVER[[#This Row],[FIELD]]&amp;DRIVER[[#This Row],[TRIP NO]]</f>
        <v>45404OD04Q67882</v>
      </c>
      <c r="B873" s="106">
        <v>872</v>
      </c>
      <c r="C873" s="107">
        <v>45404</v>
      </c>
      <c r="D873" s="108">
        <v>2</v>
      </c>
      <c r="E873" s="110" t="s">
        <v>20</v>
      </c>
      <c r="F873" s="111" t="s">
        <v>103</v>
      </c>
      <c r="G873" s="104"/>
    </row>
    <row r="874" spans="1:7">
      <c r="A874" s="110" t="str">
        <f>DRIVER[[#This Row],[DATE]]&amp;DRIVER[[#This Row],[FIELD]]&amp;DRIVER[[#This Row],[TRIP NO]]</f>
        <v>45404OD04Q41702</v>
      </c>
      <c r="B874" s="106">
        <v>873</v>
      </c>
      <c r="C874" s="107">
        <v>45404</v>
      </c>
      <c r="D874" s="108">
        <v>2</v>
      </c>
      <c r="E874" s="110" t="s">
        <v>10</v>
      </c>
      <c r="F874" s="111" t="s">
        <v>76</v>
      </c>
      <c r="G874" s="104"/>
    </row>
    <row r="875" spans="1:7">
      <c r="A875" s="110" t="str">
        <f>DRIVER[[#This Row],[DATE]]&amp;DRIVER[[#This Row],[FIELD]]&amp;DRIVER[[#This Row],[TRIP NO]]</f>
        <v>45404OD34S26152</v>
      </c>
      <c r="B875" s="106">
        <v>874</v>
      </c>
      <c r="C875" s="107">
        <v>45404</v>
      </c>
      <c r="D875" s="108">
        <v>2</v>
      </c>
      <c r="E875" s="110" t="s">
        <v>40</v>
      </c>
      <c r="F875" s="111" t="s">
        <v>92</v>
      </c>
      <c r="G875" s="104"/>
    </row>
    <row r="876" spans="1:7">
      <c r="A876" s="110" t="str">
        <f>DRIVER[[#This Row],[DATE]]&amp;DRIVER[[#This Row],[FIELD]]&amp;DRIVER[[#This Row],[TRIP NO]]</f>
        <v>45404OD34S61372</v>
      </c>
      <c r="B876" s="106">
        <v>875</v>
      </c>
      <c r="C876" s="107">
        <v>45404</v>
      </c>
      <c r="D876" s="108">
        <v>2</v>
      </c>
      <c r="E876" s="110" t="s">
        <v>44</v>
      </c>
      <c r="F876" s="111" t="s">
        <v>96</v>
      </c>
      <c r="G876" s="104"/>
    </row>
    <row r="877" spans="1:7">
      <c r="A877" s="110" t="str">
        <f>DRIVER[[#This Row],[DATE]]&amp;DRIVER[[#This Row],[FIELD]]&amp;DRIVER[[#This Row],[TRIP NO]]</f>
        <v>45404OD04Q41552</v>
      </c>
      <c r="B877" s="106">
        <v>876</v>
      </c>
      <c r="C877" s="107">
        <v>45404</v>
      </c>
      <c r="D877" s="108">
        <v>2</v>
      </c>
      <c r="E877" s="110" t="s">
        <v>22</v>
      </c>
      <c r="F877" s="111" t="s">
        <v>82</v>
      </c>
      <c r="G877" s="104"/>
    </row>
    <row r="878" spans="1:7">
      <c r="A878" s="110" t="str">
        <f>DRIVER[[#This Row],[DATE]]&amp;DRIVER[[#This Row],[FIELD]]&amp;DRIVER[[#This Row],[TRIP NO]]</f>
        <v>45404OD34R13452</v>
      </c>
      <c r="B878" s="106">
        <v>877</v>
      </c>
      <c r="C878" s="107">
        <v>45404</v>
      </c>
      <c r="D878" s="108">
        <v>2</v>
      </c>
      <c r="E878" s="110" t="s">
        <v>11</v>
      </c>
      <c r="F878" s="111" t="s">
        <v>97</v>
      </c>
      <c r="G878" s="104"/>
    </row>
    <row r="879" spans="1:7">
      <c r="A879" s="115" t="str">
        <f>DRIVER[[#This Row],[DATE]]&amp;DRIVER[[#This Row],[FIELD]]&amp;DRIVER[[#This Row],[TRIP NO]]</f>
        <v>45404OD04V11453</v>
      </c>
      <c r="B879" s="112">
        <v>878</v>
      </c>
      <c r="C879" s="113">
        <v>45404</v>
      </c>
      <c r="D879" s="114">
        <v>3</v>
      </c>
      <c r="E879" s="115" t="s">
        <v>46</v>
      </c>
      <c r="F879" s="116" t="s">
        <v>85</v>
      </c>
      <c r="G879" s="104"/>
    </row>
    <row r="880" spans="1:7">
      <c r="A880" s="115" t="str">
        <f>DRIVER[[#This Row],[DATE]]&amp;DRIVER[[#This Row],[FIELD]]&amp;DRIVER[[#This Row],[TRIP NO]]</f>
        <v>45404OD34S11453</v>
      </c>
      <c r="B880" s="112">
        <v>879</v>
      </c>
      <c r="C880" s="113">
        <v>45404</v>
      </c>
      <c r="D880" s="114">
        <v>3</v>
      </c>
      <c r="E880" s="115" t="s">
        <v>32</v>
      </c>
      <c r="F880" s="116" t="s">
        <v>83</v>
      </c>
      <c r="G880" s="104"/>
    </row>
    <row r="881" spans="1:7">
      <c r="A881" s="115" t="str">
        <f>DRIVER[[#This Row],[DATE]]&amp;DRIVER[[#This Row],[FIELD]]&amp;DRIVER[[#This Row],[TRIP NO]]</f>
        <v>45404OD04Q41443</v>
      </c>
      <c r="B881" s="112">
        <v>880</v>
      </c>
      <c r="C881" s="113">
        <v>45404</v>
      </c>
      <c r="D881" s="114">
        <v>3</v>
      </c>
      <c r="E881" s="115" t="s">
        <v>38</v>
      </c>
      <c r="F881" s="116" t="s">
        <v>102</v>
      </c>
      <c r="G881" s="104"/>
    </row>
    <row r="882" spans="1:7">
      <c r="A882" s="115" t="str">
        <f>DRIVER[[#This Row],[DATE]]&amp;DRIVER[[#This Row],[FIELD]]&amp;DRIVER[[#This Row],[TRIP NO]]</f>
        <v>45404OD04V13453</v>
      </c>
      <c r="B882" s="112">
        <v>881</v>
      </c>
      <c r="C882" s="113">
        <v>45404</v>
      </c>
      <c r="D882" s="114">
        <v>3</v>
      </c>
      <c r="E882" s="115" t="s">
        <v>48</v>
      </c>
      <c r="F882" s="116" t="s">
        <v>71</v>
      </c>
      <c r="G882" s="104"/>
    </row>
    <row r="883" spans="1:7">
      <c r="A883" s="115" t="str">
        <f>DRIVER[[#This Row],[DATE]]&amp;DRIVER[[#This Row],[FIELD]]&amp;DRIVER[[#This Row],[TRIP NO]]</f>
        <v>45404OD34S26663</v>
      </c>
      <c r="B883" s="112">
        <v>882</v>
      </c>
      <c r="C883" s="113">
        <v>45404</v>
      </c>
      <c r="D883" s="114">
        <v>3</v>
      </c>
      <c r="E883" s="115" t="s">
        <v>45</v>
      </c>
      <c r="F883" s="116" t="s">
        <v>104</v>
      </c>
      <c r="G883" s="104"/>
    </row>
    <row r="884" spans="1:7">
      <c r="A884" s="102" t="str">
        <f>DRIVER[[#This Row],[DATE]]&amp;DRIVER[[#This Row],[FIELD]]&amp;DRIVER[[#This Row],[TRIP NO]]</f>
        <v>45405OD04Q41181</v>
      </c>
      <c r="B884" s="98">
        <v>883</v>
      </c>
      <c r="C884" s="99">
        <v>45405</v>
      </c>
      <c r="D884" s="100">
        <v>1</v>
      </c>
      <c r="E884" s="102" t="s">
        <v>26</v>
      </c>
      <c r="F884" s="103" t="s">
        <v>91</v>
      </c>
      <c r="G884" s="104"/>
    </row>
    <row r="885" spans="1:7">
      <c r="A885" s="102" t="str">
        <f>DRIVER[[#This Row],[DATE]]&amp;DRIVER[[#This Row],[FIELD]]&amp;DRIVER[[#This Row],[TRIP NO]]</f>
        <v>45405OD04Q41231</v>
      </c>
      <c r="B885" s="98">
        <v>884</v>
      </c>
      <c r="C885" s="99">
        <v>45405</v>
      </c>
      <c r="D885" s="100">
        <v>1</v>
      </c>
      <c r="E885" s="102" t="s">
        <v>39</v>
      </c>
      <c r="F885" s="103" t="s">
        <v>89</v>
      </c>
      <c r="G885" s="104"/>
    </row>
    <row r="886" spans="1:7">
      <c r="A886" s="102" t="str">
        <f>DRIVER[[#This Row],[DATE]]&amp;DRIVER[[#This Row],[FIELD]]&amp;DRIVER[[#This Row],[TRIP NO]]</f>
        <v>45405OD04Q41551</v>
      </c>
      <c r="B886" s="98">
        <v>885</v>
      </c>
      <c r="C886" s="99">
        <v>45405</v>
      </c>
      <c r="D886" s="100">
        <v>1</v>
      </c>
      <c r="E886" s="102" t="s">
        <v>22</v>
      </c>
      <c r="F886" s="103" t="s">
        <v>73</v>
      </c>
      <c r="G886" s="104"/>
    </row>
    <row r="887" spans="1:7">
      <c r="A887" s="102" t="str">
        <f>DRIVER[[#This Row],[DATE]]&amp;DRIVER[[#This Row],[FIELD]]&amp;DRIVER[[#This Row],[TRIP NO]]</f>
        <v>45405OD04Q67611</v>
      </c>
      <c r="B887" s="98">
        <v>886</v>
      </c>
      <c r="C887" s="99">
        <v>45405</v>
      </c>
      <c r="D887" s="100">
        <v>1</v>
      </c>
      <c r="E887" s="102" t="s">
        <v>24</v>
      </c>
      <c r="F887" s="103" t="s">
        <v>98</v>
      </c>
      <c r="G887" s="104"/>
    </row>
    <row r="888" spans="1:7">
      <c r="A888" s="102" t="str">
        <f>DRIVER[[#This Row],[DATE]]&amp;DRIVER[[#This Row],[FIELD]]&amp;DRIVER[[#This Row],[TRIP NO]]</f>
        <v>45405OD04Q67881</v>
      </c>
      <c r="B888" s="98">
        <v>887</v>
      </c>
      <c r="C888" s="99">
        <v>45405</v>
      </c>
      <c r="D888" s="100">
        <v>1</v>
      </c>
      <c r="E888" s="102" t="s">
        <v>20</v>
      </c>
      <c r="F888" s="103" t="s">
        <v>102</v>
      </c>
      <c r="G888" s="104"/>
    </row>
    <row r="889" spans="1:7">
      <c r="A889" s="102" t="str">
        <f>DRIVER[[#This Row],[DATE]]&amp;DRIVER[[#This Row],[FIELD]]&amp;DRIVER[[#This Row],[TRIP NO]]</f>
        <v>45405OD04Q41281</v>
      </c>
      <c r="B889" s="98">
        <v>888</v>
      </c>
      <c r="C889" s="99">
        <v>45405</v>
      </c>
      <c r="D889" s="100">
        <v>1</v>
      </c>
      <c r="E889" s="102" t="s">
        <v>41</v>
      </c>
      <c r="F889" s="103" t="s">
        <v>93</v>
      </c>
      <c r="G889" s="104"/>
    </row>
    <row r="890" spans="1:7">
      <c r="A890" s="102" t="str">
        <f>DRIVER[[#This Row],[DATE]]&amp;DRIVER[[#This Row],[FIELD]]&amp;DRIVER[[#This Row],[TRIP NO]]</f>
        <v>45405OD04Q41371</v>
      </c>
      <c r="B890" s="98">
        <v>889</v>
      </c>
      <c r="C890" s="99">
        <v>45405</v>
      </c>
      <c r="D890" s="100">
        <v>1</v>
      </c>
      <c r="E890" s="102" t="s">
        <v>55</v>
      </c>
      <c r="F890" s="103" t="s">
        <v>95</v>
      </c>
      <c r="G890" s="104"/>
    </row>
    <row r="891" spans="1:7">
      <c r="A891" s="102" t="str">
        <f>DRIVER[[#This Row],[DATE]]&amp;DRIVER[[#This Row],[FIELD]]&amp;DRIVER[[#This Row],[TRIP NO]]</f>
        <v>45405OD04Q41441</v>
      </c>
      <c r="B891" s="98">
        <v>890</v>
      </c>
      <c r="C891" s="99">
        <v>45405</v>
      </c>
      <c r="D891" s="100">
        <v>1</v>
      </c>
      <c r="E891" s="102" t="s">
        <v>38</v>
      </c>
      <c r="F891" s="103" t="s">
        <v>77</v>
      </c>
      <c r="G891" s="104"/>
    </row>
    <row r="892" spans="1:7">
      <c r="A892" s="102" t="str">
        <f>DRIVER[[#This Row],[DATE]]&amp;DRIVER[[#This Row],[FIELD]]&amp;DRIVER[[#This Row],[TRIP NO]]</f>
        <v>45405OD04Q41701</v>
      </c>
      <c r="B892" s="98">
        <v>891</v>
      </c>
      <c r="C892" s="99">
        <v>45405</v>
      </c>
      <c r="D892" s="100">
        <v>1</v>
      </c>
      <c r="E892" s="102" t="s">
        <v>10</v>
      </c>
      <c r="F892" s="103" t="s">
        <v>100</v>
      </c>
      <c r="G892" s="104"/>
    </row>
    <row r="893" spans="1:7">
      <c r="A893" s="102" t="str">
        <f>DRIVER[[#This Row],[DATE]]&amp;DRIVER[[#This Row],[FIELD]]&amp;DRIVER[[#This Row],[TRIP NO]]</f>
        <v>45405OD04Q41731</v>
      </c>
      <c r="B893" s="98">
        <v>892</v>
      </c>
      <c r="C893" s="99">
        <v>45405</v>
      </c>
      <c r="D893" s="100">
        <v>1</v>
      </c>
      <c r="E893" s="102" t="s">
        <v>8</v>
      </c>
      <c r="F893" s="103" t="s">
        <v>101</v>
      </c>
      <c r="G893" s="104"/>
    </row>
    <row r="894" spans="1:7">
      <c r="A894" s="102" t="str">
        <f>DRIVER[[#This Row],[DATE]]&amp;DRIVER[[#This Row],[FIELD]]&amp;DRIVER[[#This Row],[TRIP NO]]</f>
        <v>45405OD34S26151</v>
      </c>
      <c r="B894" s="98">
        <v>893</v>
      </c>
      <c r="C894" s="99">
        <v>45405</v>
      </c>
      <c r="D894" s="100">
        <v>1</v>
      </c>
      <c r="E894" s="102" t="s">
        <v>40</v>
      </c>
      <c r="F894" s="103" t="s">
        <v>68</v>
      </c>
      <c r="G894" s="104"/>
    </row>
    <row r="895" spans="1:7">
      <c r="A895" s="102" t="str">
        <f>DRIVER[[#This Row],[DATE]]&amp;DRIVER[[#This Row],[FIELD]]&amp;DRIVER[[#This Row],[TRIP NO]]</f>
        <v>45405OD34S26271</v>
      </c>
      <c r="B895" s="98">
        <v>894</v>
      </c>
      <c r="C895" s="99">
        <v>45405</v>
      </c>
      <c r="D895" s="100">
        <v>1</v>
      </c>
      <c r="E895" s="102" t="s">
        <v>54</v>
      </c>
      <c r="F895" s="103" t="s">
        <v>70</v>
      </c>
      <c r="G895" s="104"/>
    </row>
    <row r="896" spans="1:7">
      <c r="A896" s="102" t="str">
        <f>DRIVER[[#This Row],[DATE]]&amp;DRIVER[[#This Row],[FIELD]]&amp;DRIVER[[#This Row],[TRIP NO]]</f>
        <v>45405OD34S26661</v>
      </c>
      <c r="B896" s="98">
        <v>895</v>
      </c>
      <c r="C896" s="99">
        <v>45405</v>
      </c>
      <c r="D896" s="100">
        <v>1</v>
      </c>
      <c r="E896" s="102" t="s">
        <v>45</v>
      </c>
      <c r="F896" s="103" t="s">
        <v>104</v>
      </c>
      <c r="G896" s="104"/>
    </row>
    <row r="897" spans="1:7">
      <c r="A897" s="102" t="str">
        <f>DRIVER[[#This Row],[DATE]]&amp;DRIVER[[#This Row],[FIELD]]&amp;DRIVER[[#This Row],[TRIP NO]]</f>
        <v>45405OD34S26681</v>
      </c>
      <c r="B897" s="98">
        <v>896</v>
      </c>
      <c r="C897" s="99">
        <v>45405</v>
      </c>
      <c r="D897" s="100">
        <v>1</v>
      </c>
      <c r="E897" s="102" t="s">
        <v>42</v>
      </c>
      <c r="F897" s="103" t="s">
        <v>78</v>
      </c>
      <c r="G897" s="104"/>
    </row>
    <row r="898" spans="1:7">
      <c r="A898" s="102" t="str">
        <f>DRIVER[[#This Row],[DATE]]&amp;DRIVER[[#This Row],[FIELD]]&amp;DRIVER[[#This Row],[TRIP NO]]</f>
        <v>45405OD34S61371</v>
      </c>
      <c r="B898" s="98">
        <v>897</v>
      </c>
      <c r="C898" s="99">
        <v>45405</v>
      </c>
      <c r="D898" s="100">
        <v>1</v>
      </c>
      <c r="E898" s="102" t="s">
        <v>44</v>
      </c>
      <c r="F898" s="103" t="s">
        <v>96</v>
      </c>
      <c r="G898" s="104"/>
    </row>
    <row r="899" spans="1:7">
      <c r="A899" s="102" t="str">
        <f>DRIVER[[#This Row],[DATE]]&amp;DRIVER[[#This Row],[FIELD]]&amp;DRIVER[[#This Row],[TRIP NO]]</f>
        <v>45405OD34S61391</v>
      </c>
      <c r="B899" s="98">
        <v>898</v>
      </c>
      <c r="C899" s="99">
        <v>45405</v>
      </c>
      <c r="D899" s="100">
        <v>1</v>
      </c>
      <c r="E899" s="102" t="s">
        <v>52</v>
      </c>
      <c r="F899" s="103" t="s">
        <v>94</v>
      </c>
      <c r="G899" s="104"/>
    </row>
    <row r="900" spans="1:7">
      <c r="A900" s="102" t="str">
        <f>DRIVER[[#This Row],[DATE]]&amp;DRIVER[[#This Row],[FIELD]]&amp;DRIVER[[#This Row],[TRIP NO]]</f>
        <v>45405OD04T11451</v>
      </c>
      <c r="B900" s="98">
        <v>899</v>
      </c>
      <c r="C900" s="99">
        <v>45405</v>
      </c>
      <c r="D900" s="100">
        <v>1</v>
      </c>
      <c r="E900" s="102" t="s">
        <v>13</v>
      </c>
      <c r="F900" s="103" t="s">
        <v>74</v>
      </c>
      <c r="G900" s="104"/>
    </row>
    <row r="901" spans="1:7">
      <c r="A901" s="102" t="str">
        <f>DRIVER[[#This Row],[DATE]]&amp;DRIVER[[#This Row],[FIELD]]&amp;DRIVER[[#This Row],[TRIP NO]]</f>
        <v>45405OD34R11451</v>
      </c>
      <c r="B901" s="98">
        <v>900</v>
      </c>
      <c r="C901" s="99">
        <v>45405</v>
      </c>
      <c r="D901" s="100">
        <v>1</v>
      </c>
      <c r="E901" s="102" t="s">
        <v>12</v>
      </c>
      <c r="F901" s="103" t="s">
        <v>69</v>
      </c>
      <c r="G901" s="104"/>
    </row>
    <row r="902" spans="1:7">
      <c r="A902" s="102" t="str">
        <f>DRIVER[[#This Row],[DATE]]&amp;DRIVER[[#This Row],[FIELD]]&amp;DRIVER[[#This Row],[TRIP NO]]</f>
        <v>45405OD34R13451</v>
      </c>
      <c r="B902" s="98">
        <v>901</v>
      </c>
      <c r="C902" s="99">
        <v>45405</v>
      </c>
      <c r="D902" s="100">
        <v>1</v>
      </c>
      <c r="E902" s="102" t="s">
        <v>11</v>
      </c>
      <c r="F902" s="103" t="s">
        <v>97</v>
      </c>
      <c r="G902" s="104"/>
    </row>
    <row r="903" spans="1:7">
      <c r="A903" s="102" t="str">
        <f>DRIVER[[#This Row],[DATE]]&amp;DRIVER[[#This Row],[FIELD]]&amp;DRIVER[[#This Row],[TRIP NO]]</f>
        <v>45405OD34S11451</v>
      </c>
      <c r="B903" s="98">
        <v>902</v>
      </c>
      <c r="C903" s="99">
        <v>45405</v>
      </c>
      <c r="D903" s="100">
        <v>1</v>
      </c>
      <c r="E903" s="102" t="s">
        <v>32</v>
      </c>
      <c r="F903" s="103" t="s">
        <v>83</v>
      </c>
      <c r="G903" s="104"/>
    </row>
    <row r="904" spans="1:7">
      <c r="A904" s="102" t="str">
        <f>DRIVER[[#This Row],[DATE]]&amp;DRIVER[[#This Row],[FIELD]]&amp;DRIVER[[#This Row],[TRIP NO]]</f>
        <v>45405OD34T11451</v>
      </c>
      <c r="B904" s="98">
        <v>903</v>
      </c>
      <c r="C904" s="99">
        <v>45405</v>
      </c>
      <c r="D904" s="100">
        <v>1</v>
      </c>
      <c r="E904" s="102" t="s">
        <v>34</v>
      </c>
      <c r="F904" s="103" t="s">
        <v>84</v>
      </c>
      <c r="G904" s="104"/>
    </row>
    <row r="905" spans="1:7">
      <c r="A905" s="102" t="str">
        <f>DRIVER[[#This Row],[DATE]]&amp;DRIVER[[#This Row],[FIELD]]&amp;DRIVER[[#This Row],[TRIP NO]]</f>
        <v>45405OD04V11451</v>
      </c>
      <c r="B905" s="98">
        <v>904</v>
      </c>
      <c r="C905" s="99">
        <v>45405</v>
      </c>
      <c r="D905" s="100">
        <v>1</v>
      </c>
      <c r="E905" s="102" t="s">
        <v>46</v>
      </c>
      <c r="F905" s="103" t="s">
        <v>85</v>
      </c>
      <c r="G905" s="104"/>
    </row>
    <row r="906" spans="1:7">
      <c r="A906" s="102" t="str">
        <f>DRIVER[[#This Row],[DATE]]&amp;DRIVER[[#This Row],[FIELD]]&amp;DRIVER[[#This Row],[TRIP NO]]</f>
        <v>45405OD04V13451</v>
      </c>
      <c r="B906" s="98">
        <v>905</v>
      </c>
      <c r="C906" s="99">
        <v>45405</v>
      </c>
      <c r="D906" s="100">
        <v>1</v>
      </c>
      <c r="E906" s="102" t="s">
        <v>48</v>
      </c>
      <c r="F906" s="103" t="s">
        <v>71</v>
      </c>
      <c r="G906" s="104"/>
    </row>
    <row r="907" spans="1:7">
      <c r="A907" s="102" t="str">
        <f>DRIVER[[#This Row],[DATE]]&amp;DRIVER[[#This Row],[FIELD]]&amp;DRIVER[[#This Row],[TRIP NO]]</f>
        <v>45405OD34U13451</v>
      </c>
      <c r="B907" s="98">
        <v>906</v>
      </c>
      <c r="C907" s="99">
        <v>45405</v>
      </c>
      <c r="D907" s="100">
        <v>1</v>
      </c>
      <c r="E907" s="102" t="s">
        <v>49</v>
      </c>
      <c r="F907" s="103" t="s">
        <v>88</v>
      </c>
      <c r="G907" s="104"/>
    </row>
    <row r="908" spans="1:7">
      <c r="A908" s="110" t="str">
        <f>DRIVER[[#This Row],[DATE]]&amp;DRIVER[[#This Row],[FIELD]]&amp;DRIVER[[#This Row],[TRIP NO]]</f>
        <v>45405OD34U13452</v>
      </c>
      <c r="B908" s="106">
        <v>907</v>
      </c>
      <c r="C908" s="107">
        <v>45405</v>
      </c>
      <c r="D908" s="108">
        <v>2</v>
      </c>
      <c r="E908" s="110" t="s">
        <v>49</v>
      </c>
      <c r="F908" s="111" t="s">
        <v>88</v>
      </c>
      <c r="G908" s="104"/>
    </row>
    <row r="909" spans="1:7">
      <c r="A909" s="110" t="str">
        <f>DRIVER[[#This Row],[DATE]]&amp;DRIVER[[#This Row],[FIELD]]&amp;DRIVER[[#This Row],[TRIP NO]]</f>
        <v>45405OD34S26682</v>
      </c>
      <c r="B909" s="106">
        <v>908</v>
      </c>
      <c r="C909" s="107">
        <v>45405</v>
      </c>
      <c r="D909" s="108">
        <v>2</v>
      </c>
      <c r="E909" s="110" t="s">
        <v>42</v>
      </c>
      <c r="F909" s="111" t="s">
        <v>78</v>
      </c>
      <c r="G909" s="104"/>
    </row>
    <row r="910" spans="1:7">
      <c r="A910" s="110" t="str">
        <f>DRIVER[[#This Row],[DATE]]&amp;DRIVER[[#This Row],[FIELD]]&amp;DRIVER[[#This Row],[TRIP NO]]</f>
        <v>45405OD04T11452</v>
      </c>
      <c r="B910" s="106">
        <v>909</v>
      </c>
      <c r="C910" s="107">
        <v>45405</v>
      </c>
      <c r="D910" s="108">
        <v>2</v>
      </c>
      <c r="E910" s="110" t="s">
        <v>13</v>
      </c>
      <c r="F910" s="111" t="s">
        <v>74</v>
      </c>
      <c r="G910" s="104"/>
    </row>
    <row r="911" spans="1:7">
      <c r="A911" s="110" t="str">
        <f>DRIVER[[#This Row],[DATE]]&amp;DRIVER[[#This Row],[FIELD]]&amp;DRIVER[[#This Row],[TRIP NO]]</f>
        <v>45405OD34T11452</v>
      </c>
      <c r="B911" s="106">
        <v>910</v>
      </c>
      <c r="C911" s="107">
        <v>45405</v>
      </c>
      <c r="D911" s="108">
        <v>2</v>
      </c>
      <c r="E911" s="110" t="s">
        <v>34</v>
      </c>
      <c r="F911" s="111" t="s">
        <v>84</v>
      </c>
      <c r="G911" s="104"/>
    </row>
    <row r="912" spans="1:7">
      <c r="A912" s="110" t="str">
        <f>DRIVER[[#This Row],[DATE]]&amp;DRIVER[[#This Row],[FIELD]]&amp;DRIVER[[#This Row],[TRIP NO]]</f>
        <v>45405OD04Q41282</v>
      </c>
      <c r="B912" s="106">
        <v>911</v>
      </c>
      <c r="C912" s="107">
        <v>45405</v>
      </c>
      <c r="D912" s="108">
        <v>2</v>
      </c>
      <c r="E912" s="110" t="s">
        <v>41</v>
      </c>
      <c r="F912" s="111" t="s">
        <v>93</v>
      </c>
      <c r="G912" s="104"/>
    </row>
    <row r="913" spans="1:7">
      <c r="A913" s="110" t="str">
        <f>DRIVER[[#This Row],[DATE]]&amp;DRIVER[[#This Row],[FIELD]]&amp;DRIVER[[#This Row],[TRIP NO]]</f>
        <v>45405OD34S61372</v>
      </c>
      <c r="B913" s="106">
        <v>912</v>
      </c>
      <c r="C913" s="107">
        <v>45405</v>
      </c>
      <c r="D913" s="108">
        <v>2</v>
      </c>
      <c r="E913" s="110" t="s">
        <v>44</v>
      </c>
      <c r="F913" s="111" t="s">
        <v>96</v>
      </c>
      <c r="G913" s="104"/>
    </row>
    <row r="914" spans="1:7">
      <c r="A914" s="110" t="str">
        <f>DRIVER[[#This Row],[DATE]]&amp;DRIVER[[#This Row],[FIELD]]&amp;DRIVER[[#This Row],[TRIP NO]]</f>
        <v>45405OD04Q41182</v>
      </c>
      <c r="B914" s="106">
        <v>913</v>
      </c>
      <c r="C914" s="107">
        <v>45405</v>
      </c>
      <c r="D914" s="108">
        <v>2</v>
      </c>
      <c r="E914" s="110" t="s">
        <v>26</v>
      </c>
      <c r="F914" s="111" t="s">
        <v>91</v>
      </c>
      <c r="G914" s="104"/>
    </row>
    <row r="915" spans="1:7">
      <c r="A915" s="110" t="str">
        <f>DRIVER[[#This Row],[DATE]]&amp;DRIVER[[#This Row],[FIELD]]&amp;DRIVER[[#This Row],[TRIP NO]]</f>
        <v>45405OD34S26272</v>
      </c>
      <c r="B915" s="106">
        <v>914</v>
      </c>
      <c r="C915" s="107">
        <v>45405</v>
      </c>
      <c r="D915" s="108">
        <v>2</v>
      </c>
      <c r="E915" s="110" t="s">
        <v>54</v>
      </c>
      <c r="F915" s="111" t="s">
        <v>70</v>
      </c>
      <c r="G915" s="104"/>
    </row>
    <row r="916" spans="1:7">
      <c r="A916" s="110" t="str">
        <f>DRIVER[[#This Row],[DATE]]&amp;DRIVER[[#This Row],[FIELD]]&amp;DRIVER[[#This Row],[TRIP NO]]</f>
        <v>45405OD04Q41442</v>
      </c>
      <c r="B916" s="106">
        <v>915</v>
      </c>
      <c r="C916" s="107">
        <v>45405</v>
      </c>
      <c r="D916" s="108">
        <v>2</v>
      </c>
      <c r="E916" s="110" t="s">
        <v>38</v>
      </c>
      <c r="F916" s="111" t="s">
        <v>77</v>
      </c>
      <c r="G916" s="104"/>
    </row>
    <row r="917" spans="1:7">
      <c r="A917" s="110" t="str">
        <f>DRIVER[[#This Row],[DATE]]&amp;DRIVER[[#This Row],[FIELD]]&amp;DRIVER[[#This Row],[TRIP NO]]</f>
        <v>45405OD34S11452</v>
      </c>
      <c r="B917" s="106">
        <v>916</v>
      </c>
      <c r="C917" s="107">
        <v>45405</v>
      </c>
      <c r="D917" s="108">
        <v>2</v>
      </c>
      <c r="E917" s="110" t="s">
        <v>32</v>
      </c>
      <c r="F917" s="111" t="s">
        <v>83</v>
      </c>
      <c r="G917" s="104"/>
    </row>
    <row r="918" spans="1:7">
      <c r="A918" s="110" t="str">
        <f>DRIVER[[#This Row],[DATE]]&amp;DRIVER[[#This Row],[FIELD]]&amp;DRIVER[[#This Row],[TRIP NO]]</f>
        <v>45405OD04V11452</v>
      </c>
      <c r="B918" s="106">
        <v>917</v>
      </c>
      <c r="C918" s="107">
        <v>45405</v>
      </c>
      <c r="D918" s="108">
        <v>2</v>
      </c>
      <c r="E918" s="110" t="s">
        <v>46</v>
      </c>
      <c r="F918" s="111" t="s">
        <v>85</v>
      </c>
      <c r="G918" s="104"/>
    </row>
    <row r="919" spans="1:7">
      <c r="A919" s="110" t="str">
        <f>DRIVER[[#This Row],[DATE]]&amp;DRIVER[[#This Row],[FIELD]]&amp;DRIVER[[#This Row],[TRIP NO]]</f>
        <v>45405OD34R11452</v>
      </c>
      <c r="B919" s="106">
        <v>918</v>
      </c>
      <c r="C919" s="107">
        <v>45405</v>
      </c>
      <c r="D919" s="108">
        <v>2</v>
      </c>
      <c r="E919" s="110" t="s">
        <v>12</v>
      </c>
      <c r="F919" s="111" t="s">
        <v>69</v>
      </c>
      <c r="G919" s="104"/>
    </row>
    <row r="920" spans="1:7">
      <c r="A920" s="110" t="str">
        <f>DRIVER[[#This Row],[DATE]]&amp;DRIVER[[#This Row],[FIELD]]&amp;DRIVER[[#This Row],[TRIP NO]]</f>
        <v>45405OD04Q41702</v>
      </c>
      <c r="B920" s="106">
        <v>919</v>
      </c>
      <c r="C920" s="107">
        <v>45405</v>
      </c>
      <c r="D920" s="108">
        <v>2</v>
      </c>
      <c r="E920" s="110" t="s">
        <v>10</v>
      </c>
      <c r="F920" s="111" t="s">
        <v>100</v>
      </c>
      <c r="G920" s="104"/>
    </row>
    <row r="921" spans="1:7">
      <c r="A921" s="110" t="str">
        <f>DRIVER[[#This Row],[DATE]]&amp;DRIVER[[#This Row],[FIELD]]&amp;DRIVER[[#This Row],[TRIP NO]]</f>
        <v>45405OD04Q41232</v>
      </c>
      <c r="B921" s="106">
        <v>920</v>
      </c>
      <c r="C921" s="107">
        <v>45405</v>
      </c>
      <c r="D921" s="108">
        <v>2</v>
      </c>
      <c r="E921" s="110" t="s">
        <v>39</v>
      </c>
      <c r="F921" s="111" t="s">
        <v>89</v>
      </c>
      <c r="G921" s="104"/>
    </row>
    <row r="922" spans="1:7">
      <c r="A922" s="110" t="str">
        <f>DRIVER[[#This Row],[DATE]]&amp;DRIVER[[#This Row],[FIELD]]&amp;DRIVER[[#This Row],[TRIP NO]]</f>
        <v>45405OD04Q41732</v>
      </c>
      <c r="B922" s="106">
        <v>921</v>
      </c>
      <c r="C922" s="107">
        <v>45405</v>
      </c>
      <c r="D922" s="108">
        <v>2</v>
      </c>
      <c r="E922" s="110" t="s">
        <v>8</v>
      </c>
      <c r="F922" s="111" t="s">
        <v>101</v>
      </c>
      <c r="G922" s="104"/>
    </row>
    <row r="923" spans="1:7">
      <c r="A923" s="110" t="str">
        <f>DRIVER[[#This Row],[DATE]]&amp;DRIVER[[#This Row],[FIELD]]&amp;DRIVER[[#This Row],[TRIP NO]]</f>
        <v>45405OD04V13452</v>
      </c>
      <c r="B923" s="106">
        <v>922</v>
      </c>
      <c r="C923" s="107">
        <v>45405</v>
      </c>
      <c r="D923" s="108">
        <v>2</v>
      </c>
      <c r="E923" s="110" t="s">
        <v>48</v>
      </c>
      <c r="F923" s="111" t="s">
        <v>86</v>
      </c>
      <c r="G923" s="104"/>
    </row>
    <row r="924" spans="1:7">
      <c r="A924" s="110" t="str">
        <f>DRIVER[[#This Row],[DATE]]&amp;DRIVER[[#This Row],[FIELD]]&amp;DRIVER[[#This Row],[TRIP NO]]</f>
        <v>45405OD04Q41372</v>
      </c>
      <c r="B924" s="106">
        <v>923</v>
      </c>
      <c r="C924" s="107">
        <v>45405</v>
      </c>
      <c r="D924" s="108">
        <v>2</v>
      </c>
      <c r="E924" s="110" t="s">
        <v>55</v>
      </c>
      <c r="F924" s="111" t="s">
        <v>95</v>
      </c>
      <c r="G924" s="104"/>
    </row>
    <row r="925" spans="1:7">
      <c r="A925" s="110" t="str">
        <f>DRIVER[[#This Row],[DATE]]&amp;DRIVER[[#This Row],[FIELD]]&amp;DRIVER[[#This Row],[TRIP NO]]</f>
        <v>45405OD34S26152</v>
      </c>
      <c r="B925" s="106">
        <v>924</v>
      </c>
      <c r="C925" s="107">
        <v>45405</v>
      </c>
      <c r="D925" s="108">
        <v>2</v>
      </c>
      <c r="E925" s="110" t="s">
        <v>40</v>
      </c>
      <c r="F925" s="111" t="s">
        <v>73</v>
      </c>
      <c r="G925" s="104"/>
    </row>
    <row r="926" spans="1:7">
      <c r="A926" s="102" t="str">
        <f>DRIVER[[#This Row],[DATE]]&amp;DRIVER[[#This Row],[FIELD]]&amp;DRIVER[[#This Row],[TRIP NO]]</f>
        <v>45406OD04Q41181</v>
      </c>
      <c r="B926" s="98">
        <v>925</v>
      </c>
      <c r="C926" s="99">
        <v>45406</v>
      </c>
      <c r="D926" s="100">
        <v>1</v>
      </c>
      <c r="E926" s="102" t="s">
        <v>26</v>
      </c>
      <c r="F926" s="103" t="s">
        <v>103</v>
      </c>
      <c r="G926" s="104"/>
    </row>
    <row r="927" spans="1:7">
      <c r="A927" s="102" t="str">
        <f>DRIVER[[#This Row],[DATE]]&amp;DRIVER[[#This Row],[FIELD]]&amp;DRIVER[[#This Row],[TRIP NO]]</f>
        <v>45406OD04Q41231</v>
      </c>
      <c r="B927" s="98">
        <v>926</v>
      </c>
      <c r="C927" s="99">
        <v>45406</v>
      </c>
      <c r="D927" s="100">
        <v>1</v>
      </c>
      <c r="E927" s="102" t="s">
        <v>39</v>
      </c>
      <c r="F927" s="103" t="s">
        <v>89</v>
      </c>
      <c r="G927" s="104"/>
    </row>
    <row r="928" spans="1:7">
      <c r="A928" s="102" t="str">
        <f>DRIVER[[#This Row],[DATE]]&amp;DRIVER[[#This Row],[FIELD]]&amp;DRIVER[[#This Row],[TRIP NO]]</f>
        <v>45406OD04Q41551</v>
      </c>
      <c r="B928" s="98">
        <v>927</v>
      </c>
      <c r="C928" s="99">
        <v>45406</v>
      </c>
      <c r="D928" s="100">
        <v>1</v>
      </c>
      <c r="E928" s="102" t="s">
        <v>22</v>
      </c>
      <c r="F928" s="103" t="s">
        <v>82</v>
      </c>
      <c r="G928" s="104"/>
    </row>
    <row r="929" spans="1:7">
      <c r="A929" s="102" t="str">
        <f>DRIVER[[#This Row],[DATE]]&amp;DRIVER[[#This Row],[FIELD]]&amp;DRIVER[[#This Row],[TRIP NO]]</f>
        <v>45406OD04Q41281</v>
      </c>
      <c r="B929" s="98">
        <v>928</v>
      </c>
      <c r="C929" s="99">
        <v>45406</v>
      </c>
      <c r="D929" s="100">
        <v>1</v>
      </c>
      <c r="E929" s="102" t="s">
        <v>41</v>
      </c>
      <c r="F929" s="103" t="s">
        <v>93</v>
      </c>
      <c r="G929" s="104"/>
    </row>
    <row r="930" spans="1:7">
      <c r="A930" s="102" t="str">
        <f>DRIVER[[#This Row],[DATE]]&amp;DRIVER[[#This Row],[FIELD]]&amp;DRIVER[[#This Row],[TRIP NO]]</f>
        <v>45406OD04Q41371</v>
      </c>
      <c r="B930" s="98">
        <v>929</v>
      </c>
      <c r="C930" s="99">
        <v>45406</v>
      </c>
      <c r="D930" s="100">
        <v>1</v>
      </c>
      <c r="E930" s="102" t="s">
        <v>55</v>
      </c>
      <c r="F930" s="103" t="s">
        <v>95</v>
      </c>
      <c r="G930" s="104"/>
    </row>
    <row r="931" spans="1:7">
      <c r="A931" s="102" t="str">
        <f>DRIVER[[#This Row],[DATE]]&amp;DRIVER[[#This Row],[FIELD]]&amp;DRIVER[[#This Row],[TRIP NO]]</f>
        <v>45406OD04Q41441</v>
      </c>
      <c r="B931" s="98">
        <v>930</v>
      </c>
      <c r="C931" s="99">
        <v>45406</v>
      </c>
      <c r="D931" s="100">
        <v>1</v>
      </c>
      <c r="E931" s="102" t="s">
        <v>38</v>
      </c>
      <c r="F931" s="103" t="s">
        <v>77</v>
      </c>
      <c r="G931" s="104"/>
    </row>
    <row r="932" spans="1:7">
      <c r="A932" s="102" t="str">
        <f>DRIVER[[#This Row],[DATE]]&amp;DRIVER[[#This Row],[FIELD]]&amp;DRIVER[[#This Row],[TRIP NO]]</f>
        <v>45406OD04Q41701</v>
      </c>
      <c r="B932" s="98">
        <v>931</v>
      </c>
      <c r="C932" s="99">
        <v>45406</v>
      </c>
      <c r="D932" s="100">
        <v>1</v>
      </c>
      <c r="E932" s="102" t="s">
        <v>10</v>
      </c>
      <c r="F932" s="103" t="s">
        <v>76</v>
      </c>
      <c r="G932" s="104"/>
    </row>
    <row r="933" spans="1:7">
      <c r="A933" s="102" t="str">
        <f>DRIVER[[#This Row],[DATE]]&amp;DRIVER[[#This Row],[FIELD]]&amp;DRIVER[[#This Row],[TRIP NO]]</f>
        <v>45406OD04Q41731</v>
      </c>
      <c r="B933" s="98">
        <v>932</v>
      </c>
      <c r="C933" s="99">
        <v>45406</v>
      </c>
      <c r="D933" s="100">
        <v>1</v>
      </c>
      <c r="E933" s="102" t="s">
        <v>8</v>
      </c>
      <c r="F933" s="103" t="s">
        <v>101</v>
      </c>
      <c r="G933" s="104"/>
    </row>
    <row r="934" spans="1:7">
      <c r="A934" s="102" t="str">
        <f>DRIVER[[#This Row],[DATE]]&amp;DRIVER[[#This Row],[FIELD]]&amp;DRIVER[[#This Row],[TRIP NO]]</f>
        <v>45406OD34S26151</v>
      </c>
      <c r="B934" s="98">
        <v>933</v>
      </c>
      <c r="C934" s="99">
        <v>45406</v>
      </c>
      <c r="D934" s="100">
        <v>1</v>
      </c>
      <c r="E934" s="102" t="s">
        <v>40</v>
      </c>
      <c r="F934" s="103" t="s">
        <v>92</v>
      </c>
      <c r="G934" s="104"/>
    </row>
    <row r="935" spans="1:7">
      <c r="A935" s="102" t="str">
        <f>DRIVER[[#This Row],[DATE]]&amp;DRIVER[[#This Row],[FIELD]]&amp;DRIVER[[#This Row],[TRIP NO]]</f>
        <v>45406OD34S26271</v>
      </c>
      <c r="B935" s="98">
        <v>934</v>
      </c>
      <c r="C935" s="99">
        <v>45406</v>
      </c>
      <c r="D935" s="100">
        <v>1</v>
      </c>
      <c r="E935" s="102" t="s">
        <v>54</v>
      </c>
      <c r="F935" s="103" t="s">
        <v>70</v>
      </c>
      <c r="G935" s="104"/>
    </row>
    <row r="936" spans="1:7">
      <c r="A936" s="102" t="str">
        <f>DRIVER[[#This Row],[DATE]]&amp;DRIVER[[#This Row],[FIELD]]&amp;DRIVER[[#This Row],[TRIP NO]]</f>
        <v>45406OD34S26661</v>
      </c>
      <c r="B936" s="98">
        <v>935</v>
      </c>
      <c r="C936" s="99">
        <v>45406</v>
      </c>
      <c r="D936" s="100">
        <v>1</v>
      </c>
      <c r="E936" s="102" t="s">
        <v>45</v>
      </c>
      <c r="F936" s="103" t="s">
        <v>104</v>
      </c>
      <c r="G936" s="104"/>
    </row>
    <row r="937" spans="1:7">
      <c r="A937" s="102" t="str">
        <f>DRIVER[[#This Row],[DATE]]&amp;DRIVER[[#This Row],[FIELD]]&amp;DRIVER[[#This Row],[TRIP NO]]</f>
        <v>45406OD34S26681</v>
      </c>
      <c r="B937" s="98">
        <v>936</v>
      </c>
      <c r="C937" s="99">
        <v>45406</v>
      </c>
      <c r="D937" s="100">
        <v>1</v>
      </c>
      <c r="E937" s="102" t="s">
        <v>42</v>
      </c>
      <c r="F937" s="103" t="s">
        <v>78</v>
      </c>
      <c r="G937" s="104"/>
    </row>
    <row r="938" spans="1:7">
      <c r="A938" s="102" t="str">
        <f>DRIVER[[#This Row],[DATE]]&amp;DRIVER[[#This Row],[FIELD]]&amp;DRIVER[[#This Row],[TRIP NO]]</f>
        <v>45406OD34S61371</v>
      </c>
      <c r="B938" s="98">
        <v>937</v>
      </c>
      <c r="C938" s="99">
        <v>45406</v>
      </c>
      <c r="D938" s="100">
        <v>1</v>
      </c>
      <c r="E938" s="102" t="s">
        <v>44</v>
      </c>
      <c r="F938" s="103" t="s">
        <v>96</v>
      </c>
      <c r="G938" s="104"/>
    </row>
    <row r="939" spans="1:7">
      <c r="A939" s="102" t="str">
        <f>DRIVER[[#This Row],[DATE]]&amp;DRIVER[[#This Row],[FIELD]]&amp;DRIVER[[#This Row],[TRIP NO]]</f>
        <v>45406OD34S61391</v>
      </c>
      <c r="B939" s="98">
        <v>938</v>
      </c>
      <c r="C939" s="99">
        <v>45406</v>
      </c>
      <c r="D939" s="100">
        <v>1</v>
      </c>
      <c r="E939" s="102" t="s">
        <v>52</v>
      </c>
      <c r="F939" s="103" t="s">
        <v>94</v>
      </c>
      <c r="G939" s="104"/>
    </row>
    <row r="940" spans="1:7">
      <c r="A940" s="102" t="str">
        <f>DRIVER[[#This Row],[DATE]]&amp;DRIVER[[#This Row],[FIELD]]&amp;DRIVER[[#This Row],[TRIP NO]]</f>
        <v>45406OD04T11451</v>
      </c>
      <c r="B940" s="98">
        <v>939</v>
      </c>
      <c r="C940" s="99">
        <v>45406</v>
      </c>
      <c r="D940" s="100">
        <v>1</v>
      </c>
      <c r="E940" s="102" t="s">
        <v>13</v>
      </c>
      <c r="F940" s="103" t="s">
        <v>74</v>
      </c>
      <c r="G940" s="104"/>
    </row>
    <row r="941" spans="1:7">
      <c r="A941" s="102" t="str">
        <f>DRIVER[[#This Row],[DATE]]&amp;DRIVER[[#This Row],[FIELD]]&amp;DRIVER[[#This Row],[TRIP NO]]</f>
        <v>45406OD34R11451</v>
      </c>
      <c r="B941" s="98">
        <v>940</v>
      </c>
      <c r="C941" s="99">
        <v>45406</v>
      </c>
      <c r="D941" s="100">
        <v>1</v>
      </c>
      <c r="E941" s="102" t="s">
        <v>12</v>
      </c>
      <c r="F941" s="103" t="s">
        <v>71</v>
      </c>
      <c r="G941" s="104"/>
    </row>
    <row r="942" spans="1:7">
      <c r="A942" s="102" t="str">
        <f>DRIVER[[#This Row],[DATE]]&amp;DRIVER[[#This Row],[FIELD]]&amp;DRIVER[[#This Row],[TRIP NO]]</f>
        <v>45406OD34R13451</v>
      </c>
      <c r="B942" s="98">
        <v>941</v>
      </c>
      <c r="C942" s="99">
        <v>45406</v>
      </c>
      <c r="D942" s="100">
        <v>1</v>
      </c>
      <c r="E942" s="102" t="s">
        <v>11</v>
      </c>
      <c r="F942" s="103" t="s">
        <v>97</v>
      </c>
      <c r="G942" s="104"/>
    </row>
    <row r="943" spans="1:7">
      <c r="A943" s="102" t="str">
        <f>DRIVER[[#This Row],[DATE]]&amp;DRIVER[[#This Row],[FIELD]]&amp;DRIVER[[#This Row],[TRIP NO]]</f>
        <v>45406OD34S11451</v>
      </c>
      <c r="B943" s="98">
        <v>942</v>
      </c>
      <c r="C943" s="99">
        <v>45406</v>
      </c>
      <c r="D943" s="100">
        <v>1</v>
      </c>
      <c r="E943" s="102" t="s">
        <v>32</v>
      </c>
      <c r="F943" s="103" t="s">
        <v>83</v>
      </c>
      <c r="G943" s="104"/>
    </row>
    <row r="944" spans="1:7">
      <c r="A944" s="102" t="str">
        <f>DRIVER[[#This Row],[DATE]]&amp;DRIVER[[#This Row],[FIELD]]&amp;DRIVER[[#This Row],[TRIP NO]]</f>
        <v>45406OD34T11451</v>
      </c>
      <c r="B944" s="98">
        <v>943</v>
      </c>
      <c r="C944" s="99">
        <v>45406</v>
      </c>
      <c r="D944" s="100">
        <v>1</v>
      </c>
      <c r="E944" s="102" t="s">
        <v>34</v>
      </c>
      <c r="F944" s="103" t="s">
        <v>84</v>
      </c>
      <c r="G944" s="104"/>
    </row>
    <row r="945" spans="1:7">
      <c r="A945" s="102" t="str">
        <f>DRIVER[[#This Row],[DATE]]&amp;DRIVER[[#This Row],[FIELD]]&amp;DRIVER[[#This Row],[TRIP NO]]</f>
        <v>45406OD04V11451</v>
      </c>
      <c r="B945" s="98">
        <v>944</v>
      </c>
      <c r="C945" s="99">
        <v>45406</v>
      </c>
      <c r="D945" s="100">
        <v>1</v>
      </c>
      <c r="E945" s="102" t="s">
        <v>46</v>
      </c>
      <c r="F945" s="103" t="s">
        <v>85</v>
      </c>
      <c r="G945" s="104"/>
    </row>
    <row r="946" spans="1:7">
      <c r="A946" s="102" t="str">
        <f>DRIVER[[#This Row],[DATE]]&amp;DRIVER[[#This Row],[FIELD]]&amp;DRIVER[[#This Row],[TRIP NO]]</f>
        <v>45406OD04V13451</v>
      </c>
      <c r="B946" s="98">
        <v>945</v>
      </c>
      <c r="C946" s="99">
        <v>45406</v>
      </c>
      <c r="D946" s="100">
        <v>1</v>
      </c>
      <c r="E946" s="102" t="s">
        <v>48</v>
      </c>
      <c r="F946" s="103" t="s">
        <v>86</v>
      </c>
      <c r="G946" s="104"/>
    </row>
    <row r="947" spans="1:7">
      <c r="A947" s="102" t="str">
        <f>DRIVER[[#This Row],[DATE]]&amp;DRIVER[[#This Row],[FIELD]]&amp;DRIVER[[#This Row],[TRIP NO]]</f>
        <v>45406OD34U13451</v>
      </c>
      <c r="B947" s="98">
        <v>946</v>
      </c>
      <c r="C947" s="99">
        <v>45406</v>
      </c>
      <c r="D947" s="100">
        <v>1</v>
      </c>
      <c r="E947" s="102" t="s">
        <v>49</v>
      </c>
      <c r="F947" s="103" t="s">
        <v>88</v>
      </c>
      <c r="G947" s="104"/>
    </row>
    <row r="948" spans="1:7">
      <c r="A948" s="110" t="str">
        <f>DRIVER[[#This Row],[DATE]]&amp;DRIVER[[#This Row],[FIELD]]&amp;DRIVER[[#This Row],[TRIP NO]]</f>
        <v>45406OD34U13452</v>
      </c>
      <c r="B948" s="106">
        <v>947</v>
      </c>
      <c r="C948" s="107">
        <v>45406</v>
      </c>
      <c r="D948" s="108">
        <v>2</v>
      </c>
      <c r="E948" s="110" t="s">
        <v>49</v>
      </c>
      <c r="F948" s="111" t="s">
        <v>88</v>
      </c>
      <c r="G948" s="104"/>
    </row>
    <row r="949" spans="1:7">
      <c r="A949" s="110" t="str">
        <f>DRIVER[[#This Row],[DATE]]&amp;DRIVER[[#This Row],[FIELD]]&amp;DRIVER[[#This Row],[TRIP NO]]</f>
        <v>45406OD04T11452</v>
      </c>
      <c r="B949" s="106">
        <v>948</v>
      </c>
      <c r="C949" s="107">
        <v>45406</v>
      </c>
      <c r="D949" s="108">
        <v>2</v>
      </c>
      <c r="E949" s="110" t="s">
        <v>13</v>
      </c>
      <c r="F949" s="111" t="s">
        <v>74</v>
      </c>
      <c r="G949" s="104"/>
    </row>
    <row r="950" spans="1:7">
      <c r="A950" s="110" t="str">
        <f>DRIVER[[#This Row],[DATE]]&amp;DRIVER[[#This Row],[FIELD]]&amp;DRIVER[[#This Row],[TRIP NO]]</f>
        <v>45406OD34S26682</v>
      </c>
      <c r="B950" s="106">
        <v>949</v>
      </c>
      <c r="C950" s="107">
        <v>45406</v>
      </c>
      <c r="D950" s="108">
        <v>2</v>
      </c>
      <c r="E950" s="110" t="s">
        <v>42</v>
      </c>
      <c r="F950" s="111" t="s">
        <v>78</v>
      </c>
      <c r="G950" s="104"/>
    </row>
    <row r="951" spans="1:7">
      <c r="A951" s="110" t="str">
        <f>DRIVER[[#This Row],[DATE]]&amp;DRIVER[[#This Row],[FIELD]]&amp;DRIVER[[#This Row],[TRIP NO]]</f>
        <v>45406OD34S26272</v>
      </c>
      <c r="B951" s="106">
        <v>950</v>
      </c>
      <c r="C951" s="107">
        <v>45406</v>
      </c>
      <c r="D951" s="108">
        <v>2</v>
      </c>
      <c r="E951" s="110" t="s">
        <v>54</v>
      </c>
      <c r="F951" s="111" t="s">
        <v>70</v>
      </c>
      <c r="G951" s="104"/>
    </row>
    <row r="952" spans="1:7">
      <c r="A952" s="110" t="str">
        <f>DRIVER[[#This Row],[DATE]]&amp;DRIVER[[#This Row],[FIELD]]&amp;DRIVER[[#This Row],[TRIP NO]]</f>
        <v>45406OD04Q41282</v>
      </c>
      <c r="B952" s="106">
        <v>951</v>
      </c>
      <c r="C952" s="107">
        <v>45406</v>
      </c>
      <c r="D952" s="108">
        <v>2</v>
      </c>
      <c r="E952" s="110" t="s">
        <v>41</v>
      </c>
      <c r="F952" s="111" t="s">
        <v>93</v>
      </c>
      <c r="G952" s="104"/>
    </row>
    <row r="953" spans="1:7">
      <c r="A953" s="110" t="str">
        <f>DRIVER[[#This Row],[DATE]]&amp;DRIVER[[#This Row],[FIELD]]&amp;DRIVER[[#This Row],[TRIP NO]]</f>
        <v>45406OD34T11452</v>
      </c>
      <c r="B953" s="106">
        <v>952</v>
      </c>
      <c r="C953" s="107">
        <v>45406</v>
      </c>
      <c r="D953" s="108">
        <v>2</v>
      </c>
      <c r="E953" s="110" t="s">
        <v>34</v>
      </c>
      <c r="F953" s="111" t="s">
        <v>84</v>
      </c>
      <c r="G953" s="104"/>
    </row>
    <row r="954" spans="1:7">
      <c r="A954" s="110" t="str">
        <f>DRIVER[[#This Row],[DATE]]&amp;DRIVER[[#This Row],[FIELD]]&amp;DRIVER[[#This Row],[TRIP NO]]</f>
        <v>45406OD34S11452</v>
      </c>
      <c r="B954" s="106">
        <v>953</v>
      </c>
      <c r="C954" s="107">
        <v>45406</v>
      </c>
      <c r="D954" s="108">
        <v>2</v>
      </c>
      <c r="E954" s="110" t="s">
        <v>32</v>
      </c>
      <c r="F954" s="111" t="s">
        <v>83</v>
      </c>
      <c r="G954" s="104"/>
    </row>
    <row r="955" spans="1:7">
      <c r="A955" s="110" t="str">
        <f>DRIVER[[#This Row],[DATE]]&amp;DRIVER[[#This Row],[FIELD]]&amp;DRIVER[[#This Row],[TRIP NO]]</f>
        <v>45406OD04Q41232</v>
      </c>
      <c r="B955" s="106">
        <v>954</v>
      </c>
      <c r="C955" s="107">
        <v>45406</v>
      </c>
      <c r="D955" s="108">
        <v>2</v>
      </c>
      <c r="E955" s="110" t="s">
        <v>39</v>
      </c>
      <c r="F955" s="111" t="s">
        <v>89</v>
      </c>
      <c r="G955" s="104"/>
    </row>
    <row r="956" spans="1:7">
      <c r="A956" s="110" t="str">
        <f>DRIVER[[#This Row],[DATE]]&amp;DRIVER[[#This Row],[FIELD]]&amp;DRIVER[[#This Row],[TRIP NO]]</f>
        <v>45406OD04V11452</v>
      </c>
      <c r="B956" s="106">
        <v>955</v>
      </c>
      <c r="C956" s="107">
        <v>45406</v>
      </c>
      <c r="D956" s="108">
        <v>2</v>
      </c>
      <c r="E956" s="110" t="s">
        <v>46</v>
      </c>
      <c r="F956" s="111" t="s">
        <v>85</v>
      </c>
      <c r="G956" s="104"/>
    </row>
    <row r="957" spans="1:7">
      <c r="A957" s="110" t="str">
        <f>DRIVER[[#This Row],[DATE]]&amp;DRIVER[[#This Row],[FIELD]]&amp;DRIVER[[#This Row],[TRIP NO]]</f>
        <v>45406OD04V13452</v>
      </c>
      <c r="B957" s="106">
        <v>956</v>
      </c>
      <c r="C957" s="107">
        <v>45406</v>
      </c>
      <c r="D957" s="108">
        <v>2</v>
      </c>
      <c r="E957" s="110" t="s">
        <v>48</v>
      </c>
      <c r="F957" s="111" t="s">
        <v>86</v>
      </c>
      <c r="G957" s="104"/>
    </row>
    <row r="958" spans="1:7">
      <c r="A958" s="110" t="str">
        <f>DRIVER[[#This Row],[DATE]]&amp;DRIVER[[#This Row],[FIELD]]&amp;DRIVER[[#This Row],[TRIP NO]]</f>
        <v>45406OD34R11452</v>
      </c>
      <c r="B958" s="106">
        <v>957</v>
      </c>
      <c r="C958" s="107">
        <v>45406</v>
      </c>
      <c r="D958" s="108">
        <v>2</v>
      </c>
      <c r="E958" s="110" t="s">
        <v>12</v>
      </c>
      <c r="F958" s="111" t="s">
        <v>71</v>
      </c>
      <c r="G958" s="104"/>
    </row>
    <row r="959" spans="1:7">
      <c r="A959" s="110" t="str">
        <f>DRIVER[[#This Row],[DATE]]&amp;DRIVER[[#This Row],[FIELD]]&amp;DRIVER[[#This Row],[TRIP NO]]</f>
        <v>45406OD34S61392</v>
      </c>
      <c r="B959" s="106">
        <v>958</v>
      </c>
      <c r="C959" s="107">
        <v>45406</v>
      </c>
      <c r="D959" s="108">
        <v>2</v>
      </c>
      <c r="E959" s="110" t="s">
        <v>52</v>
      </c>
      <c r="F959" s="111" t="s">
        <v>94</v>
      </c>
      <c r="G959" s="104"/>
    </row>
    <row r="960" spans="1:7">
      <c r="A960" s="110" t="str">
        <f>DRIVER[[#This Row],[DATE]]&amp;DRIVER[[#This Row],[FIELD]]&amp;DRIVER[[#This Row],[TRIP NO]]</f>
        <v>45406OD34S26152</v>
      </c>
      <c r="B960" s="106">
        <v>959</v>
      </c>
      <c r="C960" s="107">
        <v>45406</v>
      </c>
      <c r="D960" s="108">
        <v>2</v>
      </c>
      <c r="E960" s="110" t="s">
        <v>40</v>
      </c>
      <c r="F960" s="111" t="s">
        <v>92</v>
      </c>
      <c r="G960" s="104"/>
    </row>
    <row r="961" spans="1:7">
      <c r="A961" s="110" t="str">
        <f>DRIVER[[#This Row],[DATE]]&amp;DRIVER[[#This Row],[FIELD]]&amp;DRIVER[[#This Row],[TRIP NO]]</f>
        <v>45406OD04Q41552</v>
      </c>
      <c r="B961" s="106">
        <v>960</v>
      </c>
      <c r="C961" s="107">
        <v>45406</v>
      </c>
      <c r="D961" s="108">
        <v>2</v>
      </c>
      <c r="E961" s="110" t="s">
        <v>22</v>
      </c>
      <c r="F961" s="111" t="s">
        <v>82</v>
      </c>
      <c r="G961" s="104"/>
    </row>
    <row r="962" spans="1:7">
      <c r="A962" s="110" t="str">
        <f>DRIVER[[#This Row],[DATE]]&amp;DRIVER[[#This Row],[FIELD]]&amp;DRIVER[[#This Row],[TRIP NO]]</f>
        <v>45406OD04Q41442</v>
      </c>
      <c r="B962" s="106">
        <v>961</v>
      </c>
      <c r="C962" s="107">
        <v>45406</v>
      </c>
      <c r="D962" s="108">
        <v>2</v>
      </c>
      <c r="E962" s="110" t="s">
        <v>38</v>
      </c>
      <c r="F962" s="111" t="s">
        <v>77</v>
      </c>
      <c r="G962" s="104"/>
    </row>
    <row r="963" spans="1:7">
      <c r="A963" s="110" t="str">
        <f>DRIVER[[#This Row],[DATE]]&amp;DRIVER[[#This Row],[FIELD]]&amp;DRIVER[[#This Row],[TRIP NO]]</f>
        <v>45406OD04Q41702</v>
      </c>
      <c r="B963" s="106">
        <v>962</v>
      </c>
      <c r="C963" s="107">
        <v>45406</v>
      </c>
      <c r="D963" s="108">
        <v>2</v>
      </c>
      <c r="E963" s="110" t="s">
        <v>10</v>
      </c>
      <c r="F963" s="111" t="s">
        <v>76</v>
      </c>
      <c r="G963" s="104"/>
    </row>
    <row r="964" spans="1:7">
      <c r="A964" s="110" t="str">
        <f>DRIVER[[#This Row],[DATE]]&amp;DRIVER[[#This Row],[FIELD]]&amp;DRIVER[[#This Row],[TRIP NO]]</f>
        <v>45406OD34S26662</v>
      </c>
      <c r="B964" s="106">
        <v>963</v>
      </c>
      <c r="C964" s="107">
        <v>45406</v>
      </c>
      <c r="D964" s="108">
        <v>2</v>
      </c>
      <c r="E964" s="110" t="s">
        <v>45</v>
      </c>
      <c r="F964" s="111" t="s">
        <v>104</v>
      </c>
      <c r="G964" s="104"/>
    </row>
    <row r="965" spans="1:7">
      <c r="A965" s="110" t="str">
        <f>DRIVER[[#This Row],[DATE]]&amp;DRIVER[[#This Row],[FIELD]]&amp;DRIVER[[#This Row],[TRIP NO]]</f>
        <v>45406OD34S61372</v>
      </c>
      <c r="B965" s="106">
        <v>964</v>
      </c>
      <c r="C965" s="107">
        <v>45406</v>
      </c>
      <c r="D965" s="108">
        <v>2</v>
      </c>
      <c r="E965" s="110" t="s">
        <v>44</v>
      </c>
      <c r="F965" s="111" t="s">
        <v>96</v>
      </c>
      <c r="G965" s="104"/>
    </row>
    <row r="966" spans="1:7">
      <c r="A966" s="110" t="str">
        <f>DRIVER[[#This Row],[DATE]]&amp;DRIVER[[#This Row],[FIELD]]&amp;DRIVER[[#This Row],[TRIP NO]]</f>
        <v>45406OD34R13452</v>
      </c>
      <c r="B966" s="106">
        <v>965</v>
      </c>
      <c r="C966" s="107">
        <v>45406</v>
      </c>
      <c r="D966" s="108">
        <v>2</v>
      </c>
      <c r="E966" s="110" t="s">
        <v>11</v>
      </c>
      <c r="F966" s="111" t="s">
        <v>97</v>
      </c>
      <c r="G966" s="104"/>
    </row>
    <row r="967" spans="1:7">
      <c r="A967" s="110" t="str">
        <f>DRIVER[[#This Row],[DATE]]&amp;DRIVER[[#This Row],[FIELD]]&amp;DRIVER[[#This Row],[TRIP NO]]</f>
        <v>45406OD04Q41732</v>
      </c>
      <c r="B967" s="106">
        <v>966</v>
      </c>
      <c r="C967" s="107">
        <v>45406</v>
      </c>
      <c r="D967" s="108">
        <v>2</v>
      </c>
      <c r="E967" s="110" t="s">
        <v>8</v>
      </c>
      <c r="F967" s="111" t="s">
        <v>101</v>
      </c>
      <c r="G967" s="104"/>
    </row>
    <row r="968" spans="1:7">
      <c r="A968" s="110" t="str">
        <f>DRIVER[[#This Row],[DATE]]&amp;DRIVER[[#This Row],[FIELD]]&amp;DRIVER[[#This Row],[TRIP NO]]</f>
        <v>45406OD04Q41182</v>
      </c>
      <c r="B968" s="106">
        <v>967</v>
      </c>
      <c r="C968" s="107">
        <v>45406</v>
      </c>
      <c r="D968" s="108">
        <v>2</v>
      </c>
      <c r="E968" s="110" t="s">
        <v>26</v>
      </c>
      <c r="F968" s="111" t="s">
        <v>102</v>
      </c>
      <c r="G968" s="104"/>
    </row>
    <row r="969" spans="1:7">
      <c r="A969" s="110" t="str">
        <f>DRIVER[[#This Row],[DATE]]&amp;DRIVER[[#This Row],[FIELD]]&amp;DRIVER[[#This Row],[TRIP NO]]</f>
        <v>45406OD04Q41372</v>
      </c>
      <c r="B969" s="106">
        <v>968</v>
      </c>
      <c r="C969" s="107">
        <v>45406</v>
      </c>
      <c r="D969" s="108">
        <v>2</v>
      </c>
      <c r="E969" s="110" t="s">
        <v>55</v>
      </c>
      <c r="F969" s="111" t="s">
        <v>95</v>
      </c>
      <c r="G969" s="104"/>
    </row>
    <row r="970" spans="1:7">
      <c r="A970" s="102" t="str">
        <f>DRIVER[[#This Row],[DATE]]&amp;DRIVER[[#This Row],[FIELD]]&amp;DRIVER[[#This Row],[TRIP NO]]</f>
        <v>45407OD04Q41181</v>
      </c>
      <c r="B970" s="98">
        <v>969</v>
      </c>
      <c r="C970" s="99">
        <v>45407</v>
      </c>
      <c r="D970" s="100">
        <v>1</v>
      </c>
      <c r="E970" s="102" t="s">
        <v>26</v>
      </c>
      <c r="F970" s="103" t="s">
        <v>91</v>
      </c>
      <c r="G970" s="104"/>
    </row>
    <row r="971" spans="1:7">
      <c r="A971" s="102" t="str">
        <f>DRIVER[[#This Row],[DATE]]&amp;DRIVER[[#This Row],[FIELD]]&amp;DRIVER[[#This Row],[TRIP NO]]</f>
        <v>45407OD04Q41551</v>
      </c>
      <c r="B971" s="98">
        <v>970</v>
      </c>
      <c r="C971" s="99">
        <v>45407</v>
      </c>
      <c r="D971" s="100">
        <v>1</v>
      </c>
      <c r="E971" s="102" t="s">
        <v>22</v>
      </c>
      <c r="F971" s="103" t="s">
        <v>82</v>
      </c>
      <c r="G971" s="104"/>
    </row>
    <row r="972" spans="1:7">
      <c r="A972" s="102" t="str">
        <f>DRIVER[[#This Row],[DATE]]&amp;DRIVER[[#This Row],[FIELD]]&amp;DRIVER[[#This Row],[TRIP NO]]</f>
        <v>45407OD04Q67881</v>
      </c>
      <c r="B972" s="98">
        <v>971</v>
      </c>
      <c r="C972" s="99">
        <v>45407</v>
      </c>
      <c r="D972" s="100">
        <v>1</v>
      </c>
      <c r="E972" s="102" t="s">
        <v>20</v>
      </c>
      <c r="F972" s="103" t="s">
        <v>102</v>
      </c>
      <c r="G972" s="104"/>
    </row>
    <row r="973" spans="1:7">
      <c r="A973" s="102" t="str">
        <f>DRIVER[[#This Row],[DATE]]&amp;DRIVER[[#This Row],[FIELD]]&amp;DRIVER[[#This Row],[TRIP NO]]</f>
        <v>45407OD04Q41281</v>
      </c>
      <c r="B973" s="98">
        <v>972</v>
      </c>
      <c r="C973" s="99">
        <v>45407</v>
      </c>
      <c r="D973" s="100">
        <v>1</v>
      </c>
      <c r="E973" s="102" t="s">
        <v>41</v>
      </c>
      <c r="F973" s="103" t="s">
        <v>93</v>
      </c>
      <c r="G973" s="104"/>
    </row>
    <row r="974" spans="1:7">
      <c r="A974" s="102" t="str">
        <f>DRIVER[[#This Row],[DATE]]&amp;DRIVER[[#This Row],[FIELD]]&amp;DRIVER[[#This Row],[TRIP NO]]</f>
        <v>45407OD04Q41371</v>
      </c>
      <c r="B974" s="98">
        <v>973</v>
      </c>
      <c r="C974" s="99">
        <v>45407</v>
      </c>
      <c r="D974" s="100">
        <v>1</v>
      </c>
      <c r="E974" s="102" t="s">
        <v>55</v>
      </c>
      <c r="F974" s="103" t="s">
        <v>99</v>
      </c>
      <c r="G974" s="104"/>
    </row>
    <row r="975" spans="1:7">
      <c r="A975" s="102" t="str">
        <f>DRIVER[[#This Row],[DATE]]&amp;DRIVER[[#This Row],[FIELD]]&amp;DRIVER[[#This Row],[TRIP NO]]</f>
        <v>45407OD04Q41441</v>
      </c>
      <c r="B975" s="98">
        <v>974</v>
      </c>
      <c r="C975" s="99">
        <v>45407</v>
      </c>
      <c r="D975" s="100">
        <v>1</v>
      </c>
      <c r="E975" s="102" t="s">
        <v>38</v>
      </c>
      <c r="F975" s="103" t="s">
        <v>77</v>
      </c>
      <c r="G975" s="104"/>
    </row>
    <row r="976" spans="1:7">
      <c r="A976" s="102" t="str">
        <f>DRIVER[[#This Row],[DATE]]&amp;DRIVER[[#This Row],[FIELD]]&amp;DRIVER[[#This Row],[TRIP NO]]</f>
        <v>45407OD04Q41701</v>
      </c>
      <c r="B976" s="98">
        <v>975</v>
      </c>
      <c r="C976" s="99">
        <v>45407</v>
      </c>
      <c r="D976" s="100">
        <v>1</v>
      </c>
      <c r="E976" s="102" t="s">
        <v>10</v>
      </c>
      <c r="F976" s="103" t="s">
        <v>100</v>
      </c>
      <c r="G976" s="104"/>
    </row>
    <row r="977" spans="1:7">
      <c r="A977" s="102" t="str">
        <f>DRIVER[[#This Row],[DATE]]&amp;DRIVER[[#This Row],[FIELD]]&amp;DRIVER[[#This Row],[TRIP NO]]</f>
        <v>45407OD04Q41731</v>
      </c>
      <c r="B977" s="98">
        <v>976</v>
      </c>
      <c r="C977" s="99">
        <v>45407</v>
      </c>
      <c r="D977" s="100">
        <v>1</v>
      </c>
      <c r="E977" s="102" t="s">
        <v>8</v>
      </c>
      <c r="F977" s="103" t="s">
        <v>101</v>
      </c>
      <c r="G977" s="104"/>
    </row>
    <row r="978" spans="1:7">
      <c r="A978" s="102" t="str">
        <f>DRIVER[[#This Row],[DATE]]&amp;DRIVER[[#This Row],[FIELD]]&amp;DRIVER[[#This Row],[TRIP NO]]</f>
        <v>45407OD34S26151</v>
      </c>
      <c r="B978" s="98">
        <v>977</v>
      </c>
      <c r="C978" s="99">
        <v>45407</v>
      </c>
      <c r="D978" s="100">
        <v>1</v>
      </c>
      <c r="E978" s="102" t="s">
        <v>40</v>
      </c>
      <c r="F978" s="103" t="s">
        <v>92</v>
      </c>
      <c r="G978" s="104"/>
    </row>
    <row r="979" spans="1:7">
      <c r="A979" s="102" t="str">
        <f>DRIVER[[#This Row],[DATE]]&amp;DRIVER[[#This Row],[FIELD]]&amp;DRIVER[[#This Row],[TRIP NO]]</f>
        <v>45407OD34S26271</v>
      </c>
      <c r="B979" s="98">
        <v>978</v>
      </c>
      <c r="C979" s="99">
        <v>45407</v>
      </c>
      <c r="D979" s="100">
        <v>1</v>
      </c>
      <c r="E979" s="102" t="s">
        <v>54</v>
      </c>
      <c r="F979" s="103" t="s">
        <v>70</v>
      </c>
      <c r="G979" s="104"/>
    </row>
    <row r="980" spans="1:7">
      <c r="A980" s="102" t="str">
        <f>DRIVER[[#This Row],[DATE]]&amp;DRIVER[[#This Row],[FIELD]]&amp;DRIVER[[#This Row],[TRIP NO]]</f>
        <v>45407OD34S26661</v>
      </c>
      <c r="B980" s="98">
        <v>979</v>
      </c>
      <c r="C980" s="99">
        <v>45407</v>
      </c>
      <c r="D980" s="100">
        <v>1</v>
      </c>
      <c r="E980" s="102" t="s">
        <v>45</v>
      </c>
      <c r="F980" s="103" t="s">
        <v>104</v>
      </c>
      <c r="G980" s="104"/>
    </row>
    <row r="981" spans="1:7">
      <c r="A981" s="102" t="str">
        <f>DRIVER[[#This Row],[DATE]]&amp;DRIVER[[#This Row],[FIELD]]&amp;DRIVER[[#This Row],[TRIP NO]]</f>
        <v>45407OD34S26681</v>
      </c>
      <c r="B981" s="98">
        <v>980</v>
      </c>
      <c r="C981" s="99">
        <v>45407</v>
      </c>
      <c r="D981" s="100">
        <v>1</v>
      </c>
      <c r="E981" s="102" t="s">
        <v>42</v>
      </c>
      <c r="F981" s="103" t="s">
        <v>78</v>
      </c>
      <c r="G981" s="104"/>
    </row>
    <row r="982" spans="1:7">
      <c r="A982" s="102" t="str">
        <f>DRIVER[[#This Row],[DATE]]&amp;DRIVER[[#This Row],[FIELD]]&amp;DRIVER[[#This Row],[TRIP NO]]</f>
        <v>45407OD34S61371</v>
      </c>
      <c r="B982" s="98">
        <v>981</v>
      </c>
      <c r="C982" s="99">
        <v>45407</v>
      </c>
      <c r="D982" s="100">
        <v>1</v>
      </c>
      <c r="E982" s="102" t="s">
        <v>44</v>
      </c>
      <c r="F982" s="103" t="s">
        <v>103</v>
      </c>
      <c r="G982" s="104"/>
    </row>
    <row r="983" spans="1:7">
      <c r="A983" s="102" t="str">
        <f>DRIVER[[#This Row],[DATE]]&amp;DRIVER[[#This Row],[FIELD]]&amp;DRIVER[[#This Row],[TRIP NO]]</f>
        <v>45407OD34S61391</v>
      </c>
      <c r="B983" s="98">
        <v>982</v>
      </c>
      <c r="C983" s="99">
        <v>45407</v>
      </c>
      <c r="D983" s="100">
        <v>1</v>
      </c>
      <c r="E983" s="102" t="s">
        <v>52</v>
      </c>
      <c r="F983" s="103" t="s">
        <v>94</v>
      </c>
      <c r="G983" s="104"/>
    </row>
    <row r="984" spans="1:7">
      <c r="A984" s="102" t="str">
        <f>DRIVER[[#This Row],[DATE]]&amp;DRIVER[[#This Row],[FIELD]]&amp;DRIVER[[#This Row],[TRIP NO]]</f>
        <v>45407OD04T11451</v>
      </c>
      <c r="B984" s="98">
        <v>983</v>
      </c>
      <c r="C984" s="99">
        <v>45407</v>
      </c>
      <c r="D984" s="100">
        <v>1</v>
      </c>
      <c r="E984" s="102" t="s">
        <v>13</v>
      </c>
      <c r="F984" s="103" t="s">
        <v>74</v>
      </c>
      <c r="G984" s="104"/>
    </row>
    <row r="985" spans="1:7">
      <c r="A985" s="102" t="str">
        <f>DRIVER[[#This Row],[DATE]]&amp;DRIVER[[#This Row],[FIELD]]&amp;DRIVER[[#This Row],[TRIP NO]]</f>
        <v>45407OD34R11451</v>
      </c>
      <c r="B985" s="98">
        <v>984</v>
      </c>
      <c r="C985" s="99">
        <v>45407</v>
      </c>
      <c r="D985" s="100">
        <v>1</v>
      </c>
      <c r="E985" s="102" t="s">
        <v>12</v>
      </c>
      <c r="F985" s="103" t="s">
        <v>81</v>
      </c>
      <c r="G985" s="104"/>
    </row>
    <row r="986" spans="1:7">
      <c r="A986" s="102" t="str">
        <f>DRIVER[[#This Row],[DATE]]&amp;DRIVER[[#This Row],[FIELD]]&amp;DRIVER[[#This Row],[TRIP NO]]</f>
        <v>45407OD34R13451</v>
      </c>
      <c r="B986" s="98">
        <v>985</v>
      </c>
      <c r="C986" s="99">
        <v>45407</v>
      </c>
      <c r="D986" s="100">
        <v>1</v>
      </c>
      <c r="E986" s="102" t="s">
        <v>11</v>
      </c>
      <c r="F986" s="103" t="s">
        <v>97</v>
      </c>
      <c r="G986" s="104"/>
    </row>
    <row r="987" spans="1:7">
      <c r="A987" s="102" t="str">
        <f>DRIVER[[#This Row],[DATE]]&amp;DRIVER[[#This Row],[FIELD]]&amp;DRIVER[[#This Row],[TRIP NO]]</f>
        <v>45407OD34S11451</v>
      </c>
      <c r="B987" s="98">
        <v>986</v>
      </c>
      <c r="C987" s="99">
        <v>45407</v>
      </c>
      <c r="D987" s="100">
        <v>1</v>
      </c>
      <c r="E987" s="102" t="s">
        <v>32</v>
      </c>
      <c r="F987" s="103" t="s">
        <v>83</v>
      </c>
      <c r="G987" s="104"/>
    </row>
    <row r="988" spans="1:7">
      <c r="A988" s="102" t="str">
        <f>DRIVER[[#This Row],[DATE]]&amp;DRIVER[[#This Row],[FIELD]]&amp;DRIVER[[#This Row],[TRIP NO]]</f>
        <v>45407OD34T11451</v>
      </c>
      <c r="B988" s="98">
        <v>987</v>
      </c>
      <c r="C988" s="99">
        <v>45407</v>
      </c>
      <c r="D988" s="100">
        <v>1</v>
      </c>
      <c r="E988" s="102" t="s">
        <v>34</v>
      </c>
      <c r="F988" s="103" t="s">
        <v>71</v>
      </c>
      <c r="G988" s="104"/>
    </row>
    <row r="989" spans="1:7">
      <c r="A989" s="102" t="str">
        <f>DRIVER[[#This Row],[DATE]]&amp;DRIVER[[#This Row],[FIELD]]&amp;DRIVER[[#This Row],[TRIP NO]]</f>
        <v>45407OD04V11451</v>
      </c>
      <c r="B989" s="98">
        <v>988</v>
      </c>
      <c r="C989" s="99">
        <v>45407</v>
      </c>
      <c r="D989" s="100">
        <v>1</v>
      </c>
      <c r="E989" s="102" t="s">
        <v>46</v>
      </c>
      <c r="F989" s="103" t="s">
        <v>85</v>
      </c>
      <c r="G989" s="104"/>
    </row>
    <row r="990" spans="1:7">
      <c r="A990" s="102" t="str">
        <f>DRIVER[[#This Row],[DATE]]&amp;DRIVER[[#This Row],[FIELD]]&amp;DRIVER[[#This Row],[TRIP NO]]</f>
        <v>45407OD04V13451</v>
      </c>
      <c r="B990" s="98">
        <v>989</v>
      </c>
      <c r="C990" s="99">
        <v>45407</v>
      </c>
      <c r="D990" s="100">
        <v>1</v>
      </c>
      <c r="E990" s="102" t="s">
        <v>48</v>
      </c>
      <c r="F990" s="103" t="s">
        <v>86</v>
      </c>
      <c r="G990" s="104"/>
    </row>
    <row r="991" spans="1:7">
      <c r="A991" s="102" t="str">
        <f>DRIVER[[#This Row],[DATE]]&amp;DRIVER[[#This Row],[FIELD]]&amp;DRIVER[[#This Row],[TRIP NO]]</f>
        <v>45407OD34U13451</v>
      </c>
      <c r="B991" s="98">
        <v>990</v>
      </c>
      <c r="C991" s="99">
        <v>45407</v>
      </c>
      <c r="D991" s="100">
        <v>1</v>
      </c>
      <c r="E991" s="102" t="s">
        <v>49</v>
      </c>
      <c r="F991" s="103" t="s">
        <v>88</v>
      </c>
      <c r="G991" s="104"/>
    </row>
    <row r="992" spans="1:7">
      <c r="A992" s="110" t="str">
        <f>DRIVER[[#This Row],[DATE]]&amp;DRIVER[[#This Row],[FIELD]]&amp;DRIVER[[#This Row],[TRIP NO]]</f>
        <v>45407OD34S26682</v>
      </c>
      <c r="B992" s="106">
        <v>991</v>
      </c>
      <c r="C992" s="107">
        <v>45407</v>
      </c>
      <c r="D992" s="108">
        <v>2</v>
      </c>
      <c r="E992" s="110" t="s">
        <v>42</v>
      </c>
      <c r="F992" s="111" t="s">
        <v>78</v>
      </c>
      <c r="G992" s="104"/>
    </row>
    <row r="993" spans="1:7">
      <c r="A993" s="110" t="str">
        <f>DRIVER[[#This Row],[DATE]]&amp;DRIVER[[#This Row],[FIELD]]&amp;DRIVER[[#This Row],[TRIP NO]]</f>
        <v>45407OD04T11452</v>
      </c>
      <c r="B993" s="106">
        <v>992</v>
      </c>
      <c r="C993" s="107">
        <v>45407</v>
      </c>
      <c r="D993" s="108">
        <v>2</v>
      </c>
      <c r="E993" s="110" t="s">
        <v>13</v>
      </c>
      <c r="F993" s="111" t="s">
        <v>74</v>
      </c>
      <c r="G993" s="104"/>
    </row>
    <row r="994" spans="1:7">
      <c r="A994" s="110" t="str">
        <f>DRIVER[[#This Row],[DATE]]&amp;DRIVER[[#This Row],[FIELD]]&amp;DRIVER[[#This Row],[TRIP NO]]</f>
        <v>45407OD34U13452</v>
      </c>
      <c r="B994" s="106">
        <v>993</v>
      </c>
      <c r="C994" s="107">
        <v>45407</v>
      </c>
      <c r="D994" s="108">
        <v>2</v>
      </c>
      <c r="E994" s="110" t="s">
        <v>49</v>
      </c>
      <c r="F994" s="111" t="s">
        <v>88</v>
      </c>
      <c r="G994" s="104"/>
    </row>
    <row r="995" spans="1:7">
      <c r="A995" s="110" t="str">
        <f>DRIVER[[#This Row],[DATE]]&amp;DRIVER[[#This Row],[FIELD]]&amp;DRIVER[[#This Row],[TRIP NO]]</f>
        <v>45407OD34S26272</v>
      </c>
      <c r="B995" s="106">
        <v>994</v>
      </c>
      <c r="C995" s="107">
        <v>45407</v>
      </c>
      <c r="D995" s="108">
        <v>2</v>
      </c>
      <c r="E995" s="110" t="s">
        <v>54</v>
      </c>
      <c r="F995" s="111" t="s">
        <v>70</v>
      </c>
      <c r="G995" s="104"/>
    </row>
    <row r="996" spans="1:7">
      <c r="A996" s="110" t="str">
        <f>DRIVER[[#This Row],[DATE]]&amp;DRIVER[[#This Row],[FIELD]]&amp;DRIVER[[#This Row],[TRIP NO]]</f>
        <v>45407OD34T11452</v>
      </c>
      <c r="B996" s="106">
        <v>995</v>
      </c>
      <c r="C996" s="107">
        <v>45407</v>
      </c>
      <c r="D996" s="108">
        <v>2</v>
      </c>
      <c r="E996" s="110" t="s">
        <v>34</v>
      </c>
      <c r="F996" s="111" t="s">
        <v>71</v>
      </c>
      <c r="G996" s="104"/>
    </row>
    <row r="997" spans="1:7">
      <c r="A997" s="110" t="str">
        <f>DRIVER[[#This Row],[DATE]]&amp;DRIVER[[#This Row],[FIELD]]&amp;DRIVER[[#This Row],[TRIP NO]]</f>
        <v>45407OD34S11452</v>
      </c>
      <c r="B997" s="106">
        <v>996</v>
      </c>
      <c r="C997" s="107">
        <v>45407</v>
      </c>
      <c r="D997" s="108">
        <v>2</v>
      </c>
      <c r="E997" s="110" t="s">
        <v>32</v>
      </c>
      <c r="F997" s="111" t="s">
        <v>83</v>
      </c>
      <c r="G997" s="104"/>
    </row>
    <row r="998" spans="1:7">
      <c r="A998" s="110" t="str">
        <f>DRIVER[[#This Row],[DATE]]&amp;DRIVER[[#This Row],[FIELD]]&amp;DRIVER[[#This Row],[TRIP NO]]</f>
        <v>45407OD04V11452</v>
      </c>
      <c r="B998" s="106">
        <v>997</v>
      </c>
      <c r="C998" s="107">
        <v>45407</v>
      </c>
      <c r="D998" s="108">
        <v>2</v>
      </c>
      <c r="E998" s="110" t="s">
        <v>46</v>
      </c>
      <c r="F998" s="111" t="s">
        <v>85</v>
      </c>
      <c r="G998" s="104"/>
    </row>
    <row r="999" spans="1:7">
      <c r="A999" s="110" t="str">
        <f>DRIVER[[#This Row],[DATE]]&amp;DRIVER[[#This Row],[FIELD]]&amp;DRIVER[[#This Row],[TRIP NO]]</f>
        <v>45407OD04Q41282</v>
      </c>
      <c r="B999" s="106">
        <v>998</v>
      </c>
      <c r="C999" s="107">
        <v>45407</v>
      </c>
      <c r="D999" s="108">
        <v>2</v>
      </c>
      <c r="E999" s="110" t="s">
        <v>41</v>
      </c>
      <c r="F999" s="111" t="s">
        <v>93</v>
      </c>
      <c r="G999" s="104"/>
    </row>
    <row r="1000" spans="1:7">
      <c r="A1000" s="110" t="str">
        <f>DRIVER[[#This Row],[DATE]]&amp;DRIVER[[#This Row],[FIELD]]&amp;DRIVER[[#This Row],[TRIP NO]]</f>
        <v>45407OD34S26152</v>
      </c>
      <c r="B1000" s="106">
        <v>999</v>
      </c>
      <c r="C1000" s="107">
        <v>45407</v>
      </c>
      <c r="D1000" s="108">
        <v>2</v>
      </c>
      <c r="E1000" s="110" t="s">
        <v>40</v>
      </c>
      <c r="F1000" s="111" t="s">
        <v>92</v>
      </c>
      <c r="G1000" s="104"/>
    </row>
    <row r="1001" spans="1:7">
      <c r="A1001" s="110" t="str">
        <f>DRIVER[[#This Row],[DATE]]&amp;DRIVER[[#This Row],[FIELD]]&amp;DRIVER[[#This Row],[TRIP NO]]</f>
        <v>45407OD04Q41442</v>
      </c>
      <c r="B1001" s="106">
        <v>1000</v>
      </c>
      <c r="C1001" s="107">
        <v>45407</v>
      </c>
      <c r="D1001" s="108">
        <v>2</v>
      </c>
      <c r="E1001" s="110" t="s">
        <v>38</v>
      </c>
      <c r="F1001" s="111" t="s">
        <v>77</v>
      </c>
      <c r="G1001" s="104"/>
    </row>
    <row r="1002" spans="1:7">
      <c r="A1002" s="110" t="str">
        <f>DRIVER[[#This Row],[DATE]]&amp;DRIVER[[#This Row],[FIELD]]&amp;DRIVER[[#This Row],[TRIP NO]]</f>
        <v>45407OD04Q41552</v>
      </c>
      <c r="B1002" s="106">
        <v>1001</v>
      </c>
      <c r="C1002" s="107">
        <v>45407</v>
      </c>
      <c r="D1002" s="108">
        <v>2</v>
      </c>
      <c r="E1002" s="110" t="s">
        <v>22</v>
      </c>
      <c r="F1002" s="111" t="s">
        <v>82</v>
      </c>
      <c r="G1002" s="104"/>
    </row>
    <row r="1003" spans="1:7">
      <c r="A1003" s="110" t="str">
        <f>DRIVER[[#This Row],[DATE]]&amp;DRIVER[[#This Row],[FIELD]]&amp;DRIVER[[#This Row],[TRIP NO]]</f>
        <v>45407OD04Q41732</v>
      </c>
      <c r="B1003" s="106">
        <v>1002</v>
      </c>
      <c r="C1003" s="107">
        <v>45407</v>
      </c>
      <c r="D1003" s="108">
        <v>2</v>
      </c>
      <c r="E1003" s="110" t="s">
        <v>8</v>
      </c>
      <c r="F1003" s="111" t="s">
        <v>101</v>
      </c>
      <c r="G1003" s="104"/>
    </row>
    <row r="1004" spans="1:7">
      <c r="A1004" s="110" t="str">
        <f>DRIVER[[#This Row],[DATE]]&amp;DRIVER[[#This Row],[FIELD]]&amp;DRIVER[[#This Row],[TRIP NO]]</f>
        <v>45407OD04Q41182</v>
      </c>
      <c r="B1004" s="106">
        <v>1003</v>
      </c>
      <c r="C1004" s="107">
        <v>45407</v>
      </c>
      <c r="D1004" s="108">
        <v>2</v>
      </c>
      <c r="E1004" s="110" t="s">
        <v>26</v>
      </c>
      <c r="F1004" s="111" t="s">
        <v>91</v>
      </c>
      <c r="G1004" s="104"/>
    </row>
    <row r="1005" spans="1:7">
      <c r="A1005" s="110" t="str">
        <f>DRIVER[[#This Row],[DATE]]&amp;DRIVER[[#This Row],[FIELD]]&amp;DRIVER[[#This Row],[TRIP NO]]</f>
        <v>45407OD34R11452</v>
      </c>
      <c r="B1005" s="106">
        <v>1004</v>
      </c>
      <c r="C1005" s="107">
        <v>45407</v>
      </c>
      <c r="D1005" s="108">
        <v>2</v>
      </c>
      <c r="E1005" s="110" t="s">
        <v>12</v>
      </c>
      <c r="F1005" s="111" t="s">
        <v>81</v>
      </c>
      <c r="G1005" s="104"/>
    </row>
    <row r="1006" spans="1:7">
      <c r="A1006" s="110" t="str">
        <f>DRIVER[[#This Row],[DATE]]&amp;DRIVER[[#This Row],[FIELD]]&amp;DRIVER[[#This Row],[TRIP NO]]</f>
        <v>45407OD04Q41372</v>
      </c>
      <c r="B1006" s="106">
        <v>1005</v>
      </c>
      <c r="C1006" s="107">
        <v>45407</v>
      </c>
      <c r="D1006" s="108">
        <v>2</v>
      </c>
      <c r="E1006" s="110" t="s">
        <v>55</v>
      </c>
      <c r="F1006" s="111" t="s">
        <v>99</v>
      </c>
      <c r="G1006" s="104"/>
    </row>
    <row r="1007" spans="1:7">
      <c r="A1007" s="102" t="str">
        <f>DRIVER[[#This Row],[DATE]]&amp;DRIVER[[#This Row],[FIELD]]&amp;DRIVER[[#This Row],[TRIP NO]]</f>
        <v>45408OD04Q41181</v>
      </c>
      <c r="B1007" s="98">
        <v>1006</v>
      </c>
      <c r="C1007" s="99">
        <v>45408</v>
      </c>
      <c r="D1007" s="100">
        <v>1</v>
      </c>
      <c r="E1007" s="102" t="s">
        <v>26</v>
      </c>
      <c r="F1007" s="103" t="s">
        <v>91</v>
      </c>
      <c r="G1007" s="104"/>
    </row>
    <row r="1008" spans="1:7">
      <c r="A1008" s="102" t="str">
        <f>DRIVER[[#This Row],[DATE]]&amp;DRIVER[[#This Row],[FIELD]]&amp;DRIVER[[#This Row],[TRIP NO]]</f>
        <v>45408OD04Q41551</v>
      </c>
      <c r="B1008" s="98">
        <v>1007</v>
      </c>
      <c r="C1008" s="99">
        <v>45408</v>
      </c>
      <c r="D1008" s="100">
        <v>1</v>
      </c>
      <c r="E1008" s="102" t="s">
        <v>22</v>
      </c>
      <c r="F1008" s="103" t="s">
        <v>82</v>
      </c>
      <c r="G1008" s="104"/>
    </row>
    <row r="1009" spans="1:7">
      <c r="A1009" s="102" t="str">
        <f>DRIVER[[#This Row],[DATE]]&amp;DRIVER[[#This Row],[FIELD]]&amp;DRIVER[[#This Row],[TRIP NO]]</f>
        <v>45408OD04Q67881</v>
      </c>
      <c r="B1009" s="98">
        <v>1008</v>
      </c>
      <c r="C1009" s="99">
        <v>45408</v>
      </c>
      <c r="D1009" s="100">
        <v>1</v>
      </c>
      <c r="E1009" s="102" t="s">
        <v>20</v>
      </c>
      <c r="F1009" s="103" t="s">
        <v>68</v>
      </c>
      <c r="G1009" s="104"/>
    </row>
    <row r="1010" spans="1:7">
      <c r="A1010" s="102" t="str">
        <f>DRIVER[[#This Row],[DATE]]&amp;DRIVER[[#This Row],[FIELD]]&amp;DRIVER[[#This Row],[TRIP NO]]</f>
        <v>45408OD04Q41281</v>
      </c>
      <c r="B1010" s="98">
        <v>1009</v>
      </c>
      <c r="C1010" s="99">
        <v>45408</v>
      </c>
      <c r="D1010" s="100">
        <v>1</v>
      </c>
      <c r="E1010" s="102" t="s">
        <v>41</v>
      </c>
      <c r="F1010" s="103" t="s">
        <v>93</v>
      </c>
      <c r="G1010" s="104"/>
    </row>
    <row r="1011" spans="1:7">
      <c r="A1011" s="102" t="str">
        <f>DRIVER[[#This Row],[DATE]]&amp;DRIVER[[#This Row],[FIELD]]&amp;DRIVER[[#This Row],[TRIP NO]]</f>
        <v>45408OD04Q41371</v>
      </c>
      <c r="B1011" s="98">
        <v>1010</v>
      </c>
      <c r="C1011" s="99">
        <v>45408</v>
      </c>
      <c r="D1011" s="100">
        <v>1</v>
      </c>
      <c r="E1011" s="102" t="s">
        <v>55</v>
      </c>
      <c r="F1011" s="103" t="s">
        <v>99</v>
      </c>
      <c r="G1011" s="104"/>
    </row>
    <row r="1012" spans="1:7">
      <c r="A1012" s="102" t="str">
        <f>DRIVER[[#This Row],[DATE]]&amp;DRIVER[[#This Row],[FIELD]]&amp;DRIVER[[#This Row],[TRIP NO]]</f>
        <v>45408OD04Q41441</v>
      </c>
      <c r="B1012" s="98">
        <v>1011</v>
      </c>
      <c r="C1012" s="99">
        <v>45408</v>
      </c>
      <c r="D1012" s="100">
        <v>1</v>
      </c>
      <c r="E1012" s="102" t="s">
        <v>38</v>
      </c>
      <c r="F1012" s="103" t="s">
        <v>77</v>
      </c>
      <c r="G1012" s="104"/>
    </row>
    <row r="1013" spans="1:7">
      <c r="A1013" s="102" t="str">
        <f>DRIVER[[#This Row],[DATE]]&amp;DRIVER[[#This Row],[FIELD]]&amp;DRIVER[[#This Row],[TRIP NO]]</f>
        <v>45408OD04Q41701</v>
      </c>
      <c r="B1013" s="98">
        <v>1012</v>
      </c>
      <c r="C1013" s="99">
        <v>45408</v>
      </c>
      <c r="D1013" s="100">
        <v>1</v>
      </c>
      <c r="E1013" s="102" t="s">
        <v>10</v>
      </c>
      <c r="F1013" s="103" t="s">
        <v>95</v>
      </c>
      <c r="G1013" s="104"/>
    </row>
    <row r="1014" spans="1:7">
      <c r="A1014" s="102" t="str">
        <f>DRIVER[[#This Row],[DATE]]&amp;DRIVER[[#This Row],[FIELD]]&amp;DRIVER[[#This Row],[TRIP NO]]</f>
        <v>45408OD04Q41731</v>
      </c>
      <c r="B1014" s="98">
        <v>1013</v>
      </c>
      <c r="C1014" s="99">
        <v>45408</v>
      </c>
      <c r="D1014" s="100">
        <v>1</v>
      </c>
      <c r="E1014" s="102" t="s">
        <v>8</v>
      </c>
      <c r="F1014" s="103" t="s">
        <v>76</v>
      </c>
      <c r="G1014" s="104"/>
    </row>
    <row r="1015" spans="1:7">
      <c r="A1015" s="102" t="str">
        <f>DRIVER[[#This Row],[DATE]]&amp;DRIVER[[#This Row],[FIELD]]&amp;DRIVER[[#This Row],[TRIP NO]]</f>
        <v>45408OD34S26151</v>
      </c>
      <c r="B1015" s="98">
        <v>1014</v>
      </c>
      <c r="C1015" s="99">
        <v>45408</v>
      </c>
      <c r="D1015" s="100">
        <v>1</v>
      </c>
      <c r="E1015" s="102" t="s">
        <v>40</v>
      </c>
      <c r="F1015" s="103" t="s">
        <v>92</v>
      </c>
      <c r="G1015" s="104"/>
    </row>
    <row r="1016" spans="1:7">
      <c r="A1016" s="102" t="str">
        <f>DRIVER[[#This Row],[DATE]]&amp;DRIVER[[#This Row],[FIELD]]&amp;DRIVER[[#This Row],[TRIP NO]]</f>
        <v>45408OD34S26271</v>
      </c>
      <c r="B1016" s="98">
        <v>1015</v>
      </c>
      <c r="C1016" s="99">
        <v>45408</v>
      </c>
      <c r="D1016" s="100">
        <v>1</v>
      </c>
      <c r="E1016" s="102" t="s">
        <v>54</v>
      </c>
      <c r="F1016" s="103" t="s">
        <v>70</v>
      </c>
      <c r="G1016" s="104"/>
    </row>
    <row r="1017" spans="1:7">
      <c r="A1017" s="102" t="str">
        <f>DRIVER[[#This Row],[DATE]]&amp;DRIVER[[#This Row],[FIELD]]&amp;DRIVER[[#This Row],[TRIP NO]]</f>
        <v>45408OD34S26661</v>
      </c>
      <c r="B1017" s="98">
        <v>1016</v>
      </c>
      <c r="C1017" s="99">
        <v>45408</v>
      </c>
      <c r="D1017" s="100">
        <v>1</v>
      </c>
      <c r="E1017" s="102" t="s">
        <v>45</v>
      </c>
      <c r="F1017" s="103" t="s">
        <v>104</v>
      </c>
      <c r="G1017" s="104"/>
    </row>
    <row r="1018" spans="1:7">
      <c r="A1018" s="102" t="str">
        <f>DRIVER[[#This Row],[DATE]]&amp;DRIVER[[#This Row],[FIELD]]&amp;DRIVER[[#This Row],[TRIP NO]]</f>
        <v>45408OD34S26681</v>
      </c>
      <c r="B1018" s="98">
        <v>1017</v>
      </c>
      <c r="C1018" s="99">
        <v>45408</v>
      </c>
      <c r="D1018" s="100">
        <v>1</v>
      </c>
      <c r="E1018" s="102" t="s">
        <v>42</v>
      </c>
      <c r="F1018" s="103" t="s">
        <v>78</v>
      </c>
      <c r="G1018" s="104"/>
    </row>
    <row r="1019" spans="1:7">
      <c r="A1019" s="102" t="str">
        <f>DRIVER[[#This Row],[DATE]]&amp;DRIVER[[#This Row],[FIELD]]&amp;DRIVER[[#This Row],[TRIP NO]]</f>
        <v>45408OD34S61371</v>
      </c>
      <c r="B1019" s="98">
        <v>1018</v>
      </c>
      <c r="C1019" s="99">
        <v>45408</v>
      </c>
      <c r="D1019" s="100">
        <v>1</v>
      </c>
      <c r="E1019" s="102" t="s">
        <v>44</v>
      </c>
      <c r="F1019" s="103" t="s">
        <v>96</v>
      </c>
      <c r="G1019" s="104"/>
    </row>
    <row r="1020" spans="1:7">
      <c r="A1020" s="102" t="str">
        <f>DRIVER[[#This Row],[DATE]]&amp;DRIVER[[#This Row],[FIELD]]&amp;DRIVER[[#This Row],[TRIP NO]]</f>
        <v>45408OD34S65081</v>
      </c>
      <c r="B1020" s="98">
        <v>1019</v>
      </c>
      <c r="C1020" s="99">
        <v>45408</v>
      </c>
      <c r="D1020" s="100">
        <v>1</v>
      </c>
      <c r="E1020" s="102" t="s">
        <v>57</v>
      </c>
      <c r="F1020" s="103" t="s">
        <v>69</v>
      </c>
      <c r="G1020" s="104"/>
    </row>
    <row r="1021" spans="1:7">
      <c r="A1021" s="102" t="str">
        <f>DRIVER[[#This Row],[DATE]]&amp;DRIVER[[#This Row],[FIELD]]&amp;DRIVER[[#This Row],[TRIP NO]]</f>
        <v>45408OD04T11451</v>
      </c>
      <c r="B1021" s="98">
        <v>1020</v>
      </c>
      <c r="C1021" s="99">
        <v>45408</v>
      </c>
      <c r="D1021" s="100">
        <v>1</v>
      </c>
      <c r="E1021" s="102" t="s">
        <v>13</v>
      </c>
      <c r="F1021" s="103" t="s">
        <v>74</v>
      </c>
      <c r="G1021" s="104"/>
    </row>
    <row r="1022" spans="1:7">
      <c r="A1022" s="102" t="str">
        <f>DRIVER[[#This Row],[DATE]]&amp;DRIVER[[#This Row],[FIELD]]&amp;DRIVER[[#This Row],[TRIP NO]]</f>
        <v>45408OD34R11451</v>
      </c>
      <c r="B1022" s="98">
        <v>1021</v>
      </c>
      <c r="C1022" s="99">
        <v>45408</v>
      </c>
      <c r="D1022" s="100">
        <v>1</v>
      </c>
      <c r="E1022" s="102" t="s">
        <v>12</v>
      </c>
      <c r="F1022" s="103" t="s">
        <v>81</v>
      </c>
      <c r="G1022" s="104"/>
    </row>
    <row r="1023" spans="1:7">
      <c r="A1023" s="102" t="str">
        <f>DRIVER[[#This Row],[DATE]]&amp;DRIVER[[#This Row],[FIELD]]&amp;DRIVER[[#This Row],[TRIP NO]]</f>
        <v>45408OD34R13451</v>
      </c>
      <c r="B1023" s="98">
        <v>1022</v>
      </c>
      <c r="C1023" s="99">
        <v>45408</v>
      </c>
      <c r="D1023" s="100">
        <v>1</v>
      </c>
      <c r="E1023" s="102" t="s">
        <v>11</v>
      </c>
      <c r="F1023" s="103" t="s">
        <v>97</v>
      </c>
      <c r="G1023" s="104"/>
    </row>
    <row r="1024" spans="1:7">
      <c r="A1024" s="102" t="str">
        <f>DRIVER[[#This Row],[DATE]]&amp;DRIVER[[#This Row],[FIELD]]&amp;DRIVER[[#This Row],[TRIP NO]]</f>
        <v>45408OD34S11451</v>
      </c>
      <c r="B1024" s="98">
        <v>1023</v>
      </c>
      <c r="C1024" s="99">
        <v>45408</v>
      </c>
      <c r="D1024" s="100">
        <v>1</v>
      </c>
      <c r="E1024" s="102" t="s">
        <v>32</v>
      </c>
      <c r="F1024" s="103" t="s">
        <v>83</v>
      </c>
      <c r="G1024" s="104"/>
    </row>
    <row r="1025" spans="1:7">
      <c r="A1025" s="102" t="str">
        <f>DRIVER[[#This Row],[DATE]]&amp;DRIVER[[#This Row],[FIELD]]&amp;DRIVER[[#This Row],[TRIP NO]]</f>
        <v>45408OD34T11451</v>
      </c>
      <c r="B1025" s="98">
        <v>1024</v>
      </c>
      <c r="C1025" s="99">
        <v>45408</v>
      </c>
      <c r="D1025" s="100">
        <v>1</v>
      </c>
      <c r="E1025" s="102" t="s">
        <v>34</v>
      </c>
      <c r="F1025" s="103" t="s">
        <v>71</v>
      </c>
      <c r="G1025" s="104"/>
    </row>
    <row r="1026" spans="1:7">
      <c r="A1026" s="102" t="str">
        <f>DRIVER[[#This Row],[DATE]]&amp;DRIVER[[#This Row],[FIELD]]&amp;DRIVER[[#This Row],[TRIP NO]]</f>
        <v>45408OD04V11451</v>
      </c>
      <c r="B1026" s="98">
        <v>1025</v>
      </c>
      <c r="C1026" s="99">
        <v>45408</v>
      </c>
      <c r="D1026" s="100">
        <v>1</v>
      </c>
      <c r="E1026" s="102" t="s">
        <v>46</v>
      </c>
      <c r="F1026" s="103" t="s">
        <v>85</v>
      </c>
      <c r="G1026" s="104"/>
    </row>
    <row r="1027" spans="1:7">
      <c r="A1027" s="102" t="str">
        <f>DRIVER[[#This Row],[DATE]]&amp;DRIVER[[#This Row],[FIELD]]&amp;DRIVER[[#This Row],[TRIP NO]]</f>
        <v>45408OD04V13451</v>
      </c>
      <c r="B1027" s="98">
        <v>1026</v>
      </c>
      <c r="C1027" s="99">
        <v>45408</v>
      </c>
      <c r="D1027" s="100">
        <v>1</v>
      </c>
      <c r="E1027" s="102" t="s">
        <v>48</v>
      </c>
      <c r="F1027" s="103" t="s">
        <v>86</v>
      </c>
      <c r="G1027" s="104"/>
    </row>
    <row r="1028" spans="1:7">
      <c r="A1028" s="102" t="str">
        <f>DRIVER[[#This Row],[DATE]]&amp;DRIVER[[#This Row],[FIELD]]&amp;DRIVER[[#This Row],[TRIP NO]]</f>
        <v>45408OD34U13451</v>
      </c>
      <c r="B1028" s="98">
        <v>1027</v>
      </c>
      <c r="C1028" s="99">
        <v>45408</v>
      </c>
      <c r="D1028" s="100">
        <v>1</v>
      </c>
      <c r="E1028" s="102" t="s">
        <v>49</v>
      </c>
      <c r="F1028" s="103" t="s">
        <v>88</v>
      </c>
      <c r="G1028" s="104"/>
    </row>
    <row r="1029" spans="1:7">
      <c r="A1029" s="110" t="str">
        <f>DRIVER[[#This Row],[DATE]]&amp;DRIVER[[#This Row],[FIELD]]&amp;DRIVER[[#This Row],[TRIP NO]]</f>
        <v>45408OD34S26682</v>
      </c>
      <c r="B1029" s="106">
        <v>1028</v>
      </c>
      <c r="C1029" s="107">
        <v>45408</v>
      </c>
      <c r="D1029" s="108">
        <v>2</v>
      </c>
      <c r="E1029" s="110" t="s">
        <v>42</v>
      </c>
      <c r="F1029" s="111" t="s">
        <v>78</v>
      </c>
      <c r="G1029" s="104"/>
    </row>
    <row r="1030" spans="1:7">
      <c r="A1030" s="110" t="str">
        <f>DRIVER[[#This Row],[DATE]]&amp;DRIVER[[#This Row],[FIELD]]&amp;DRIVER[[#This Row],[TRIP NO]]</f>
        <v>45408OD04T11452</v>
      </c>
      <c r="B1030" s="106">
        <v>1029</v>
      </c>
      <c r="C1030" s="107">
        <v>45408</v>
      </c>
      <c r="D1030" s="108">
        <v>2</v>
      </c>
      <c r="E1030" s="110" t="s">
        <v>13</v>
      </c>
      <c r="F1030" s="111" t="s">
        <v>74</v>
      </c>
      <c r="G1030" s="104"/>
    </row>
    <row r="1031" spans="1:7">
      <c r="A1031" s="110" t="str">
        <f>DRIVER[[#This Row],[DATE]]&amp;DRIVER[[#This Row],[FIELD]]&amp;DRIVER[[#This Row],[TRIP NO]]</f>
        <v>45408OD34U13452</v>
      </c>
      <c r="B1031" s="106">
        <v>1030</v>
      </c>
      <c r="C1031" s="107">
        <v>45408</v>
      </c>
      <c r="D1031" s="108">
        <v>2</v>
      </c>
      <c r="E1031" s="110" t="s">
        <v>49</v>
      </c>
      <c r="F1031" s="111" t="s">
        <v>88</v>
      </c>
      <c r="G1031" s="104"/>
    </row>
    <row r="1032" spans="1:7">
      <c r="A1032" s="110" t="str">
        <f>DRIVER[[#This Row],[DATE]]&amp;DRIVER[[#This Row],[FIELD]]&amp;DRIVER[[#This Row],[TRIP NO]]</f>
        <v>45408OD34S26272</v>
      </c>
      <c r="B1032" s="106">
        <v>1031</v>
      </c>
      <c r="C1032" s="107">
        <v>45408</v>
      </c>
      <c r="D1032" s="108">
        <v>2</v>
      </c>
      <c r="E1032" s="110" t="s">
        <v>54</v>
      </c>
      <c r="F1032" s="111" t="s">
        <v>70</v>
      </c>
      <c r="G1032" s="104"/>
    </row>
    <row r="1033" spans="1:7">
      <c r="A1033" s="110" t="str">
        <f>DRIVER[[#This Row],[DATE]]&amp;DRIVER[[#This Row],[FIELD]]&amp;DRIVER[[#This Row],[TRIP NO]]</f>
        <v>45408OD34T11452</v>
      </c>
      <c r="B1033" s="106">
        <v>1032</v>
      </c>
      <c r="C1033" s="107">
        <v>45408</v>
      </c>
      <c r="D1033" s="108">
        <v>2</v>
      </c>
      <c r="E1033" s="110" t="s">
        <v>34</v>
      </c>
      <c r="F1033" s="111" t="s">
        <v>71</v>
      </c>
      <c r="G1033" s="104"/>
    </row>
    <row r="1034" spans="1:7">
      <c r="A1034" s="110" t="str">
        <f>DRIVER[[#This Row],[DATE]]&amp;DRIVER[[#This Row],[FIELD]]&amp;DRIVER[[#This Row],[TRIP NO]]</f>
        <v>45408OD34S11452</v>
      </c>
      <c r="B1034" s="106">
        <v>1033</v>
      </c>
      <c r="C1034" s="107">
        <v>45408</v>
      </c>
      <c r="D1034" s="108">
        <v>2</v>
      </c>
      <c r="E1034" s="110" t="s">
        <v>32</v>
      </c>
      <c r="F1034" s="111" t="s">
        <v>83</v>
      </c>
      <c r="G1034" s="104"/>
    </row>
    <row r="1035" spans="1:7">
      <c r="A1035" s="110" t="str">
        <f>DRIVER[[#This Row],[DATE]]&amp;DRIVER[[#This Row],[FIELD]]&amp;DRIVER[[#This Row],[TRIP NO]]</f>
        <v>45408OD04V11452</v>
      </c>
      <c r="B1035" s="106">
        <v>1034</v>
      </c>
      <c r="C1035" s="107">
        <v>45408</v>
      </c>
      <c r="D1035" s="108">
        <v>2</v>
      </c>
      <c r="E1035" s="110" t="s">
        <v>46</v>
      </c>
      <c r="F1035" s="111" t="s">
        <v>85</v>
      </c>
      <c r="G1035" s="104"/>
    </row>
    <row r="1036" spans="1:7">
      <c r="A1036" s="110" t="str">
        <f>DRIVER[[#This Row],[DATE]]&amp;DRIVER[[#This Row],[FIELD]]&amp;DRIVER[[#This Row],[TRIP NO]]</f>
        <v>45408OD04V13452</v>
      </c>
      <c r="B1036" s="106">
        <v>1035</v>
      </c>
      <c r="C1036" s="107">
        <v>45408</v>
      </c>
      <c r="D1036" s="108">
        <v>2</v>
      </c>
      <c r="E1036" s="110" t="s">
        <v>48</v>
      </c>
      <c r="F1036" s="111" t="s">
        <v>86</v>
      </c>
      <c r="G1036" s="104"/>
    </row>
    <row r="1037" spans="1:7">
      <c r="A1037" s="110" t="str">
        <f>DRIVER[[#This Row],[DATE]]&amp;DRIVER[[#This Row],[FIELD]]&amp;DRIVER[[#This Row],[TRIP NO]]</f>
        <v>45408OD04Q41372</v>
      </c>
      <c r="B1037" s="106">
        <v>1036</v>
      </c>
      <c r="C1037" s="107">
        <v>45408</v>
      </c>
      <c r="D1037" s="108">
        <v>2</v>
      </c>
      <c r="E1037" s="110" t="s">
        <v>55</v>
      </c>
      <c r="F1037" s="111" t="s">
        <v>99</v>
      </c>
      <c r="G1037" s="104"/>
    </row>
    <row r="1038" spans="1:7">
      <c r="A1038" s="110" t="str">
        <f>DRIVER[[#This Row],[DATE]]&amp;DRIVER[[#This Row],[FIELD]]&amp;DRIVER[[#This Row],[TRIP NO]]</f>
        <v>45408OD04Q41182</v>
      </c>
      <c r="B1038" s="106">
        <v>1037</v>
      </c>
      <c r="C1038" s="107">
        <v>45408</v>
      </c>
      <c r="D1038" s="108">
        <v>2</v>
      </c>
      <c r="E1038" s="110" t="s">
        <v>26</v>
      </c>
      <c r="F1038" s="111" t="s">
        <v>91</v>
      </c>
      <c r="G1038" s="104"/>
    </row>
    <row r="1039" spans="1:7">
      <c r="A1039" s="110" t="str">
        <f>DRIVER[[#This Row],[DATE]]&amp;DRIVER[[#This Row],[FIELD]]&amp;DRIVER[[#This Row],[TRIP NO]]</f>
        <v>45408OD04Q41552</v>
      </c>
      <c r="B1039" s="106">
        <v>1038</v>
      </c>
      <c r="C1039" s="107">
        <v>45408</v>
      </c>
      <c r="D1039" s="108">
        <v>2</v>
      </c>
      <c r="E1039" s="110" t="s">
        <v>22</v>
      </c>
      <c r="F1039" s="111" t="s">
        <v>82</v>
      </c>
      <c r="G1039" s="104"/>
    </row>
    <row r="1040" spans="1:7">
      <c r="A1040" s="110" t="str">
        <f>DRIVER[[#This Row],[DATE]]&amp;DRIVER[[#This Row],[FIELD]]&amp;DRIVER[[#This Row],[TRIP NO]]</f>
        <v>45408OD34R11452</v>
      </c>
      <c r="B1040" s="106">
        <v>1039</v>
      </c>
      <c r="C1040" s="107">
        <v>45408</v>
      </c>
      <c r="D1040" s="108">
        <v>2</v>
      </c>
      <c r="E1040" s="110" t="s">
        <v>12</v>
      </c>
      <c r="F1040" s="111" t="s">
        <v>81</v>
      </c>
      <c r="G1040" s="104"/>
    </row>
    <row r="1041" spans="1:7">
      <c r="A1041" s="110" t="str">
        <f>DRIVER[[#This Row],[DATE]]&amp;DRIVER[[#This Row],[FIELD]]&amp;DRIVER[[#This Row],[TRIP NO]]</f>
        <v>45408OD04Q67882</v>
      </c>
      <c r="B1041" s="106">
        <v>1040</v>
      </c>
      <c r="C1041" s="107">
        <v>45408</v>
      </c>
      <c r="D1041" s="108">
        <v>2</v>
      </c>
      <c r="E1041" s="110" t="s">
        <v>20</v>
      </c>
      <c r="F1041" s="111" t="s">
        <v>68</v>
      </c>
      <c r="G1041" s="104"/>
    </row>
    <row r="1042" spans="1:7">
      <c r="A1042" s="110" t="str">
        <f>DRIVER[[#This Row],[DATE]]&amp;DRIVER[[#This Row],[FIELD]]&amp;DRIVER[[#This Row],[TRIP NO]]</f>
        <v>45408OD34S26152</v>
      </c>
      <c r="B1042" s="106">
        <v>1041</v>
      </c>
      <c r="C1042" s="107">
        <v>45408</v>
      </c>
      <c r="D1042" s="108">
        <v>2</v>
      </c>
      <c r="E1042" s="110" t="s">
        <v>40</v>
      </c>
      <c r="F1042" s="111" t="s">
        <v>92</v>
      </c>
      <c r="G1042" s="104"/>
    </row>
    <row r="1043" spans="1:7">
      <c r="A1043" s="110" t="str">
        <f>DRIVER[[#This Row],[DATE]]&amp;DRIVER[[#This Row],[FIELD]]&amp;DRIVER[[#This Row],[TRIP NO]]</f>
        <v>45408OD34S61372</v>
      </c>
      <c r="B1043" s="106">
        <v>1042</v>
      </c>
      <c r="C1043" s="107">
        <v>45408</v>
      </c>
      <c r="D1043" s="108">
        <v>2</v>
      </c>
      <c r="E1043" s="110" t="s">
        <v>44</v>
      </c>
      <c r="F1043" s="111" t="s">
        <v>96</v>
      </c>
      <c r="G1043" s="104"/>
    </row>
    <row r="1044" spans="1:7">
      <c r="A1044" s="110" t="str">
        <f>DRIVER[[#This Row],[DATE]]&amp;DRIVER[[#This Row],[FIELD]]&amp;DRIVER[[#This Row],[TRIP NO]]</f>
        <v>45408OD04Q41282</v>
      </c>
      <c r="B1044" s="106">
        <v>1043</v>
      </c>
      <c r="C1044" s="107">
        <v>45408</v>
      </c>
      <c r="D1044" s="108">
        <v>2</v>
      </c>
      <c r="E1044" s="110" t="s">
        <v>41</v>
      </c>
      <c r="F1044" s="111" t="s">
        <v>93</v>
      </c>
      <c r="G1044" s="104"/>
    </row>
    <row r="1045" spans="1:7">
      <c r="A1045" s="110" t="str">
        <f>DRIVER[[#This Row],[DATE]]&amp;DRIVER[[#This Row],[FIELD]]&amp;DRIVER[[#This Row],[TRIP NO]]</f>
        <v>45408OD04Q41732</v>
      </c>
      <c r="B1045" s="106">
        <v>1044</v>
      </c>
      <c r="C1045" s="107">
        <v>45408</v>
      </c>
      <c r="D1045" s="108">
        <v>2</v>
      </c>
      <c r="E1045" s="110" t="s">
        <v>8</v>
      </c>
      <c r="F1045" s="111" t="s">
        <v>76</v>
      </c>
      <c r="G1045" s="104"/>
    </row>
    <row r="1046" spans="1:7">
      <c r="A1046" s="102" t="str">
        <f>DRIVER[[#This Row],[DATE]]&amp;DRIVER[[#This Row],[FIELD]]&amp;DRIVER[[#This Row],[TRIP NO]]</f>
        <v>45409OD04Q41181</v>
      </c>
      <c r="B1046" s="98">
        <v>1045</v>
      </c>
      <c r="C1046" s="99">
        <v>45409</v>
      </c>
      <c r="D1046" s="100">
        <v>1</v>
      </c>
      <c r="E1046" s="102" t="s">
        <v>26</v>
      </c>
      <c r="F1046" s="103" t="s">
        <v>72</v>
      </c>
      <c r="G1046" s="104"/>
    </row>
    <row r="1047" spans="1:7">
      <c r="A1047" s="102" t="str">
        <f>DRIVER[[#This Row],[DATE]]&amp;DRIVER[[#This Row],[FIELD]]&amp;DRIVER[[#This Row],[TRIP NO]]</f>
        <v>45409OD04Q41551</v>
      </c>
      <c r="B1047" s="98">
        <v>1046</v>
      </c>
      <c r="C1047" s="99">
        <v>45409</v>
      </c>
      <c r="D1047" s="100">
        <v>1</v>
      </c>
      <c r="E1047" s="102" t="s">
        <v>22</v>
      </c>
      <c r="F1047" s="103" t="s">
        <v>82</v>
      </c>
      <c r="G1047" s="104"/>
    </row>
    <row r="1048" spans="1:7">
      <c r="A1048" s="102" t="str">
        <f>DRIVER[[#This Row],[DATE]]&amp;DRIVER[[#This Row],[FIELD]]&amp;DRIVER[[#This Row],[TRIP NO]]</f>
        <v>45409OD04Q41781</v>
      </c>
      <c r="B1048" s="98">
        <v>1047</v>
      </c>
      <c r="C1048" s="99">
        <v>45409</v>
      </c>
      <c r="D1048" s="100">
        <v>1</v>
      </c>
      <c r="E1048" s="102" t="s">
        <v>25</v>
      </c>
      <c r="F1048" s="103" t="s">
        <v>73</v>
      </c>
      <c r="G1048" s="104"/>
    </row>
    <row r="1049" spans="1:7">
      <c r="A1049" s="102" t="str">
        <f>DRIVER[[#This Row],[DATE]]&amp;DRIVER[[#This Row],[FIELD]]&amp;DRIVER[[#This Row],[TRIP NO]]</f>
        <v>45409OD04Q67881</v>
      </c>
      <c r="B1049" s="98">
        <v>1048</v>
      </c>
      <c r="C1049" s="99">
        <v>45409</v>
      </c>
      <c r="D1049" s="100">
        <v>1</v>
      </c>
      <c r="E1049" s="102" t="s">
        <v>20</v>
      </c>
      <c r="F1049" s="103" t="s">
        <v>68</v>
      </c>
      <c r="G1049" s="104"/>
    </row>
    <row r="1050" spans="1:7">
      <c r="A1050" s="102" t="str">
        <f>DRIVER[[#This Row],[DATE]]&amp;DRIVER[[#This Row],[FIELD]]&amp;DRIVER[[#This Row],[TRIP NO]]</f>
        <v>45409OD04Q41281</v>
      </c>
      <c r="B1050" s="98">
        <v>1049</v>
      </c>
      <c r="C1050" s="99">
        <v>45409</v>
      </c>
      <c r="D1050" s="100">
        <v>1</v>
      </c>
      <c r="E1050" s="102" t="s">
        <v>41</v>
      </c>
      <c r="F1050" s="103" t="s">
        <v>93</v>
      </c>
      <c r="G1050" s="104"/>
    </row>
    <row r="1051" spans="1:7">
      <c r="A1051" s="102" t="str">
        <f>DRIVER[[#This Row],[DATE]]&amp;DRIVER[[#This Row],[FIELD]]&amp;DRIVER[[#This Row],[TRIP NO]]</f>
        <v>45409OD04Q41371</v>
      </c>
      <c r="B1051" s="98">
        <v>1050</v>
      </c>
      <c r="C1051" s="99">
        <v>45409</v>
      </c>
      <c r="D1051" s="100">
        <v>1</v>
      </c>
      <c r="E1051" s="102" t="s">
        <v>55</v>
      </c>
      <c r="F1051" s="103" t="s">
        <v>99</v>
      </c>
      <c r="G1051" s="104"/>
    </row>
    <row r="1052" spans="1:7">
      <c r="A1052" s="102" t="str">
        <f>DRIVER[[#This Row],[DATE]]&amp;DRIVER[[#This Row],[FIELD]]&amp;DRIVER[[#This Row],[TRIP NO]]</f>
        <v>45409OD04Q41441</v>
      </c>
      <c r="B1052" s="98">
        <v>1051</v>
      </c>
      <c r="C1052" s="99">
        <v>45409</v>
      </c>
      <c r="D1052" s="100">
        <v>1</v>
      </c>
      <c r="E1052" s="102" t="s">
        <v>38</v>
      </c>
      <c r="F1052" s="103" t="s">
        <v>77</v>
      </c>
      <c r="G1052" s="104"/>
    </row>
    <row r="1053" spans="1:7">
      <c r="A1053" s="102" t="str">
        <f>DRIVER[[#This Row],[DATE]]&amp;DRIVER[[#This Row],[FIELD]]&amp;DRIVER[[#This Row],[TRIP NO]]</f>
        <v>45409OD04Q41701</v>
      </c>
      <c r="B1053" s="98">
        <v>1052</v>
      </c>
      <c r="C1053" s="99">
        <v>45409</v>
      </c>
      <c r="D1053" s="100">
        <v>1</v>
      </c>
      <c r="E1053" s="102" t="s">
        <v>10</v>
      </c>
      <c r="F1053" s="103" t="s">
        <v>95</v>
      </c>
      <c r="G1053" s="104"/>
    </row>
    <row r="1054" spans="1:7">
      <c r="A1054" s="102" t="str">
        <f>DRIVER[[#This Row],[DATE]]&amp;DRIVER[[#This Row],[FIELD]]&amp;DRIVER[[#This Row],[TRIP NO]]</f>
        <v>45409OD04Q41731</v>
      </c>
      <c r="B1054" s="98">
        <v>1053</v>
      </c>
      <c r="C1054" s="99">
        <v>45409</v>
      </c>
      <c r="D1054" s="100">
        <v>1</v>
      </c>
      <c r="E1054" s="102" t="s">
        <v>8</v>
      </c>
      <c r="F1054" s="103" t="s">
        <v>76</v>
      </c>
      <c r="G1054" s="104"/>
    </row>
    <row r="1055" spans="1:7">
      <c r="A1055" s="102" t="str">
        <f>DRIVER[[#This Row],[DATE]]&amp;DRIVER[[#This Row],[FIELD]]&amp;DRIVER[[#This Row],[TRIP NO]]</f>
        <v>45409OD34S26151</v>
      </c>
      <c r="B1055" s="98">
        <v>1054</v>
      </c>
      <c r="C1055" s="99">
        <v>45409</v>
      </c>
      <c r="D1055" s="100">
        <v>1</v>
      </c>
      <c r="E1055" s="102" t="s">
        <v>40</v>
      </c>
      <c r="F1055" s="103" t="s">
        <v>103</v>
      </c>
      <c r="G1055" s="104"/>
    </row>
    <row r="1056" spans="1:7">
      <c r="A1056" s="102" t="str">
        <f>DRIVER[[#This Row],[DATE]]&amp;DRIVER[[#This Row],[FIELD]]&amp;DRIVER[[#This Row],[TRIP NO]]</f>
        <v>45409OD34S26271</v>
      </c>
      <c r="B1056" s="98">
        <v>1055</v>
      </c>
      <c r="C1056" s="99">
        <v>45409</v>
      </c>
      <c r="D1056" s="100">
        <v>1</v>
      </c>
      <c r="E1056" s="102" t="s">
        <v>54</v>
      </c>
      <c r="F1056" s="103" t="s">
        <v>70</v>
      </c>
      <c r="G1056" s="104"/>
    </row>
    <row r="1057" spans="1:7">
      <c r="A1057" s="102" t="str">
        <f>DRIVER[[#This Row],[DATE]]&amp;DRIVER[[#This Row],[FIELD]]&amp;DRIVER[[#This Row],[TRIP NO]]</f>
        <v>45409OD34S26661</v>
      </c>
      <c r="B1057" s="98">
        <v>1056</v>
      </c>
      <c r="C1057" s="99">
        <v>45409</v>
      </c>
      <c r="D1057" s="100">
        <v>1</v>
      </c>
      <c r="E1057" s="102" t="s">
        <v>45</v>
      </c>
      <c r="F1057" s="103" t="s">
        <v>104</v>
      </c>
      <c r="G1057" s="104"/>
    </row>
    <row r="1058" spans="1:7">
      <c r="A1058" s="102" t="str">
        <f>DRIVER[[#This Row],[DATE]]&amp;DRIVER[[#This Row],[FIELD]]&amp;DRIVER[[#This Row],[TRIP NO]]</f>
        <v>45409OD34S26681</v>
      </c>
      <c r="B1058" s="98">
        <v>1057</v>
      </c>
      <c r="C1058" s="99">
        <v>45409</v>
      </c>
      <c r="D1058" s="100">
        <v>1</v>
      </c>
      <c r="E1058" s="102" t="s">
        <v>42</v>
      </c>
      <c r="F1058" s="103" t="s">
        <v>78</v>
      </c>
      <c r="G1058" s="104"/>
    </row>
    <row r="1059" spans="1:7">
      <c r="A1059" s="102" t="str">
        <f>DRIVER[[#This Row],[DATE]]&amp;DRIVER[[#This Row],[FIELD]]&amp;DRIVER[[#This Row],[TRIP NO]]</f>
        <v>45409OD34S61371</v>
      </c>
      <c r="B1059" s="98">
        <v>1058</v>
      </c>
      <c r="C1059" s="99">
        <v>45409</v>
      </c>
      <c r="D1059" s="100">
        <v>1</v>
      </c>
      <c r="E1059" s="102" t="s">
        <v>44</v>
      </c>
      <c r="F1059" s="103" t="s">
        <v>96</v>
      </c>
      <c r="G1059" s="104"/>
    </row>
    <row r="1060" spans="1:7">
      <c r="A1060" s="102" t="str">
        <f>DRIVER[[#This Row],[DATE]]&amp;DRIVER[[#This Row],[FIELD]]&amp;DRIVER[[#This Row],[TRIP NO]]</f>
        <v>45409OD34S65081</v>
      </c>
      <c r="B1060" s="98">
        <v>1059</v>
      </c>
      <c r="C1060" s="99">
        <v>45409</v>
      </c>
      <c r="D1060" s="100">
        <v>1</v>
      </c>
      <c r="E1060" s="102" t="s">
        <v>57</v>
      </c>
      <c r="F1060" s="103" t="s">
        <v>69</v>
      </c>
      <c r="G1060" s="104"/>
    </row>
    <row r="1061" spans="1:7">
      <c r="A1061" s="102" t="str">
        <f>DRIVER[[#This Row],[DATE]]&amp;DRIVER[[#This Row],[FIELD]]&amp;DRIVER[[#This Row],[TRIP NO]]</f>
        <v>45409OD04T11451</v>
      </c>
      <c r="B1061" s="98">
        <v>1060</v>
      </c>
      <c r="C1061" s="99">
        <v>45409</v>
      </c>
      <c r="D1061" s="100">
        <v>1</v>
      </c>
      <c r="E1061" s="102" t="s">
        <v>13</v>
      </c>
      <c r="F1061" s="103" t="s">
        <v>74</v>
      </c>
      <c r="G1061" s="104"/>
    </row>
    <row r="1062" spans="1:7">
      <c r="A1062" s="102" t="str">
        <f>DRIVER[[#This Row],[DATE]]&amp;DRIVER[[#This Row],[FIELD]]&amp;DRIVER[[#This Row],[TRIP NO]]</f>
        <v>45409OD34R11451</v>
      </c>
      <c r="B1062" s="98">
        <v>1061</v>
      </c>
      <c r="C1062" s="99">
        <v>45409</v>
      </c>
      <c r="D1062" s="100">
        <v>1</v>
      </c>
      <c r="E1062" s="102" t="s">
        <v>12</v>
      </c>
      <c r="F1062" s="103" t="s">
        <v>81</v>
      </c>
      <c r="G1062" s="104"/>
    </row>
    <row r="1063" spans="1:7">
      <c r="A1063" s="102" t="str">
        <f>DRIVER[[#This Row],[DATE]]&amp;DRIVER[[#This Row],[FIELD]]&amp;DRIVER[[#This Row],[TRIP NO]]</f>
        <v>45409OD34R13451</v>
      </c>
      <c r="B1063" s="98">
        <v>1062</v>
      </c>
      <c r="C1063" s="99">
        <v>45409</v>
      </c>
      <c r="D1063" s="100">
        <v>1</v>
      </c>
      <c r="E1063" s="102" t="s">
        <v>11</v>
      </c>
      <c r="F1063" s="103" t="s">
        <v>97</v>
      </c>
      <c r="G1063" s="104"/>
    </row>
    <row r="1064" spans="1:7">
      <c r="A1064" s="102" t="str">
        <f>DRIVER[[#This Row],[DATE]]&amp;DRIVER[[#This Row],[FIELD]]&amp;DRIVER[[#This Row],[TRIP NO]]</f>
        <v>45409OD34S11451</v>
      </c>
      <c r="B1064" s="98">
        <v>1063</v>
      </c>
      <c r="C1064" s="99">
        <v>45409</v>
      </c>
      <c r="D1064" s="100">
        <v>1</v>
      </c>
      <c r="E1064" s="102" t="s">
        <v>32</v>
      </c>
      <c r="F1064" s="103" t="s">
        <v>83</v>
      </c>
      <c r="G1064" s="104"/>
    </row>
    <row r="1065" spans="1:7">
      <c r="A1065" s="102" t="str">
        <f>DRIVER[[#This Row],[DATE]]&amp;DRIVER[[#This Row],[FIELD]]&amp;DRIVER[[#This Row],[TRIP NO]]</f>
        <v>45409OD34T11451</v>
      </c>
      <c r="B1065" s="98">
        <v>1064</v>
      </c>
      <c r="C1065" s="99">
        <v>45409</v>
      </c>
      <c r="D1065" s="100">
        <v>1</v>
      </c>
      <c r="E1065" s="102" t="s">
        <v>34</v>
      </c>
      <c r="F1065" s="103" t="s">
        <v>71</v>
      </c>
      <c r="G1065" s="104"/>
    </row>
    <row r="1066" spans="1:7">
      <c r="A1066" s="102" t="str">
        <f>DRIVER[[#This Row],[DATE]]&amp;DRIVER[[#This Row],[FIELD]]&amp;DRIVER[[#This Row],[TRIP NO]]</f>
        <v>45409OD04V11451</v>
      </c>
      <c r="B1066" s="98">
        <v>1065</v>
      </c>
      <c r="C1066" s="99">
        <v>45409</v>
      </c>
      <c r="D1066" s="100">
        <v>1</v>
      </c>
      <c r="E1066" s="102" t="s">
        <v>46</v>
      </c>
      <c r="F1066" s="103" t="s">
        <v>85</v>
      </c>
      <c r="G1066" s="104"/>
    </row>
    <row r="1067" spans="1:7">
      <c r="A1067" s="102" t="str">
        <f>DRIVER[[#This Row],[DATE]]&amp;DRIVER[[#This Row],[FIELD]]&amp;DRIVER[[#This Row],[TRIP NO]]</f>
        <v>45409OD04V13451</v>
      </c>
      <c r="B1067" s="98">
        <v>1066</v>
      </c>
      <c r="C1067" s="99">
        <v>45409</v>
      </c>
      <c r="D1067" s="100">
        <v>1</v>
      </c>
      <c r="E1067" s="102" t="s">
        <v>48</v>
      </c>
      <c r="F1067" s="103" t="s">
        <v>86</v>
      </c>
      <c r="G1067" s="104"/>
    </row>
    <row r="1068" spans="1:7">
      <c r="A1068" s="102" t="str">
        <f>DRIVER[[#This Row],[DATE]]&amp;DRIVER[[#This Row],[FIELD]]&amp;DRIVER[[#This Row],[TRIP NO]]</f>
        <v>45409OD34U13451</v>
      </c>
      <c r="B1068" s="98">
        <v>1067</v>
      </c>
      <c r="C1068" s="99">
        <v>45409</v>
      </c>
      <c r="D1068" s="100">
        <v>1</v>
      </c>
      <c r="E1068" s="102" t="s">
        <v>49</v>
      </c>
      <c r="F1068" s="103" t="s">
        <v>88</v>
      </c>
      <c r="G1068" s="104"/>
    </row>
    <row r="1069" spans="1:7">
      <c r="A1069" s="110" t="str">
        <f>DRIVER[[#This Row],[DATE]]&amp;DRIVER[[#This Row],[FIELD]]&amp;DRIVER[[#This Row],[TRIP NO]]</f>
        <v>45409OD34S11452</v>
      </c>
      <c r="B1069" s="106">
        <v>1068</v>
      </c>
      <c r="C1069" s="107">
        <v>45409</v>
      </c>
      <c r="D1069" s="108">
        <v>2</v>
      </c>
      <c r="E1069" s="110" t="s">
        <v>32</v>
      </c>
      <c r="F1069" s="111" t="s">
        <v>83</v>
      </c>
      <c r="G1069" s="104"/>
    </row>
    <row r="1070" spans="1:7">
      <c r="A1070" s="110" t="str">
        <f>DRIVER[[#This Row],[DATE]]&amp;DRIVER[[#This Row],[FIELD]]&amp;DRIVER[[#This Row],[TRIP NO]]</f>
        <v>45409OD04T11452</v>
      </c>
      <c r="B1070" s="106">
        <v>1069</v>
      </c>
      <c r="C1070" s="107">
        <v>45409</v>
      </c>
      <c r="D1070" s="108">
        <v>2</v>
      </c>
      <c r="E1070" s="110" t="s">
        <v>13</v>
      </c>
      <c r="F1070" s="111" t="s">
        <v>74</v>
      </c>
      <c r="G1070" s="104"/>
    </row>
    <row r="1071" spans="1:7">
      <c r="A1071" s="110" t="str">
        <f>DRIVER[[#This Row],[DATE]]&amp;DRIVER[[#This Row],[FIELD]]&amp;DRIVER[[#This Row],[TRIP NO]]</f>
        <v>45409OD04V11452</v>
      </c>
      <c r="B1071" s="106">
        <v>1070</v>
      </c>
      <c r="C1071" s="107">
        <v>45409</v>
      </c>
      <c r="D1071" s="108">
        <v>2</v>
      </c>
      <c r="E1071" s="110" t="s">
        <v>46</v>
      </c>
      <c r="F1071" s="111" t="s">
        <v>85</v>
      </c>
      <c r="G1071" s="104"/>
    </row>
    <row r="1072" spans="1:7">
      <c r="A1072" s="110" t="str">
        <f>DRIVER[[#This Row],[DATE]]&amp;DRIVER[[#This Row],[FIELD]]&amp;DRIVER[[#This Row],[TRIP NO]]</f>
        <v>45409OD04V13452</v>
      </c>
      <c r="B1072" s="106">
        <v>1071</v>
      </c>
      <c r="C1072" s="107">
        <v>45409</v>
      </c>
      <c r="D1072" s="108">
        <v>2</v>
      </c>
      <c r="E1072" s="110" t="s">
        <v>48</v>
      </c>
      <c r="F1072" s="111" t="s">
        <v>86</v>
      </c>
      <c r="G1072" s="104"/>
    </row>
    <row r="1073" spans="1:7">
      <c r="A1073" s="110" t="str">
        <f>DRIVER[[#This Row],[DATE]]&amp;DRIVER[[#This Row],[FIELD]]&amp;DRIVER[[#This Row],[TRIP NO]]</f>
        <v>45409OD34U13452</v>
      </c>
      <c r="B1073" s="106">
        <v>1072</v>
      </c>
      <c r="C1073" s="107">
        <v>45409</v>
      </c>
      <c r="D1073" s="108">
        <v>2</v>
      </c>
      <c r="E1073" s="110" t="s">
        <v>49</v>
      </c>
      <c r="F1073" s="111" t="s">
        <v>88</v>
      </c>
      <c r="G1073" s="104"/>
    </row>
    <row r="1074" spans="1:7">
      <c r="A1074" s="110" t="str">
        <f>DRIVER[[#This Row],[DATE]]&amp;DRIVER[[#This Row],[FIELD]]&amp;DRIVER[[#This Row],[TRIP NO]]</f>
        <v>45409OD34R11452</v>
      </c>
      <c r="B1074" s="106">
        <v>1073</v>
      </c>
      <c r="C1074" s="107">
        <v>45409</v>
      </c>
      <c r="D1074" s="108">
        <v>2</v>
      </c>
      <c r="E1074" s="110" t="s">
        <v>12</v>
      </c>
      <c r="F1074" s="111" t="s">
        <v>81</v>
      </c>
      <c r="G1074" s="104"/>
    </row>
    <row r="1075" spans="1:7">
      <c r="A1075" s="110" t="str">
        <f>DRIVER[[#This Row],[DATE]]&amp;DRIVER[[#This Row],[FIELD]]&amp;DRIVER[[#This Row],[TRIP NO]]</f>
        <v>45409OD04Q41282</v>
      </c>
      <c r="B1075" s="106">
        <v>1074</v>
      </c>
      <c r="C1075" s="107">
        <v>45409</v>
      </c>
      <c r="D1075" s="108">
        <v>2</v>
      </c>
      <c r="E1075" s="110" t="s">
        <v>41</v>
      </c>
      <c r="F1075" s="111" t="s">
        <v>93</v>
      </c>
      <c r="G1075" s="104"/>
    </row>
    <row r="1076" spans="1:7">
      <c r="A1076" s="110" t="str">
        <f>DRIVER[[#This Row],[DATE]]&amp;DRIVER[[#This Row],[FIELD]]&amp;DRIVER[[#This Row],[TRIP NO]]</f>
        <v>45409OD34T11452</v>
      </c>
      <c r="B1076" s="106">
        <v>1075</v>
      </c>
      <c r="C1076" s="107">
        <v>45409</v>
      </c>
      <c r="D1076" s="108">
        <v>2</v>
      </c>
      <c r="E1076" s="110" t="s">
        <v>34</v>
      </c>
      <c r="F1076" s="111" t="s">
        <v>71</v>
      </c>
      <c r="G1076" s="104"/>
    </row>
    <row r="1077" spans="1:7">
      <c r="A1077" s="110" t="str">
        <f>DRIVER[[#This Row],[DATE]]&amp;DRIVER[[#This Row],[FIELD]]&amp;DRIVER[[#This Row],[TRIP NO]]</f>
        <v>45409OD04Q41182</v>
      </c>
      <c r="B1077" s="106">
        <v>1076</v>
      </c>
      <c r="C1077" s="107">
        <v>45409</v>
      </c>
      <c r="D1077" s="108">
        <v>2</v>
      </c>
      <c r="E1077" s="110" t="s">
        <v>26</v>
      </c>
      <c r="F1077" s="111" t="s">
        <v>72</v>
      </c>
      <c r="G1077" s="104"/>
    </row>
    <row r="1078" spans="1:7">
      <c r="A1078" s="110" t="str">
        <f>DRIVER[[#This Row],[DATE]]&amp;DRIVER[[#This Row],[FIELD]]&amp;DRIVER[[#This Row],[TRIP NO]]</f>
        <v>45409OD04Q41442</v>
      </c>
      <c r="B1078" s="106">
        <v>1077</v>
      </c>
      <c r="C1078" s="107">
        <v>45409</v>
      </c>
      <c r="D1078" s="108">
        <v>2</v>
      </c>
      <c r="E1078" s="110" t="s">
        <v>38</v>
      </c>
      <c r="F1078" s="111" t="s">
        <v>77</v>
      </c>
      <c r="G1078" s="104"/>
    </row>
    <row r="1079" spans="1:7">
      <c r="A1079" s="110" t="str">
        <f>DRIVER[[#This Row],[DATE]]&amp;DRIVER[[#This Row],[FIELD]]&amp;DRIVER[[#This Row],[TRIP NO]]</f>
        <v>45409OD04Q41372</v>
      </c>
      <c r="B1079" s="106">
        <v>1078</v>
      </c>
      <c r="C1079" s="107">
        <v>45409</v>
      </c>
      <c r="D1079" s="108">
        <v>2</v>
      </c>
      <c r="E1079" s="110" t="s">
        <v>55</v>
      </c>
      <c r="F1079" s="111" t="s">
        <v>99</v>
      </c>
      <c r="G1079" s="104"/>
    </row>
    <row r="1080" spans="1:7">
      <c r="A1080" s="110" t="str">
        <f>DRIVER[[#This Row],[DATE]]&amp;DRIVER[[#This Row],[FIELD]]&amp;DRIVER[[#This Row],[TRIP NO]]</f>
        <v>45409OD04Q41552</v>
      </c>
      <c r="B1080" s="106">
        <v>1079</v>
      </c>
      <c r="C1080" s="107">
        <v>45409</v>
      </c>
      <c r="D1080" s="108">
        <v>2</v>
      </c>
      <c r="E1080" s="110" t="s">
        <v>22</v>
      </c>
      <c r="F1080" s="111" t="s">
        <v>82</v>
      </c>
      <c r="G1080" s="104"/>
    </row>
    <row r="1081" spans="1:7">
      <c r="A1081" s="110" t="str">
        <f>DRIVER[[#This Row],[DATE]]&amp;DRIVER[[#This Row],[FIELD]]&amp;DRIVER[[#This Row],[TRIP NO]]</f>
        <v>45409OD04Q41732</v>
      </c>
      <c r="B1081" s="106">
        <v>1080</v>
      </c>
      <c r="C1081" s="107">
        <v>45409</v>
      </c>
      <c r="D1081" s="108">
        <v>2</v>
      </c>
      <c r="E1081" s="110" t="s">
        <v>8</v>
      </c>
      <c r="F1081" s="111" t="s">
        <v>76</v>
      </c>
      <c r="G1081" s="104"/>
    </row>
    <row r="1082" spans="1:7">
      <c r="A1082" s="110" t="str">
        <f>DRIVER[[#This Row],[DATE]]&amp;DRIVER[[#This Row],[FIELD]]&amp;DRIVER[[#This Row],[TRIP NO]]</f>
        <v>45409OD34R13452</v>
      </c>
      <c r="B1082" s="106">
        <v>1081</v>
      </c>
      <c r="C1082" s="107">
        <v>45409</v>
      </c>
      <c r="D1082" s="108">
        <v>2</v>
      </c>
      <c r="E1082" s="110" t="s">
        <v>11</v>
      </c>
      <c r="F1082" s="111" t="s">
        <v>97</v>
      </c>
      <c r="G1082" s="104"/>
    </row>
    <row r="1083" spans="1:7">
      <c r="A1083" s="102" t="str">
        <f>DRIVER[[#This Row],[DATE]]&amp;DRIVER[[#This Row],[FIELD]]&amp;DRIVER[[#This Row],[TRIP NO]]</f>
        <v>45410OD04Q41181</v>
      </c>
      <c r="B1083" s="98">
        <v>1082</v>
      </c>
      <c r="C1083" s="99">
        <v>45410</v>
      </c>
      <c r="D1083" s="100">
        <v>1</v>
      </c>
      <c r="E1083" s="102" t="s">
        <v>26</v>
      </c>
      <c r="F1083" s="103" t="s">
        <v>91</v>
      </c>
      <c r="G1083" s="104"/>
    </row>
    <row r="1084" spans="1:7">
      <c r="A1084" s="102" t="str">
        <f>DRIVER[[#This Row],[DATE]]&amp;DRIVER[[#This Row],[FIELD]]&amp;DRIVER[[#This Row],[TRIP NO]]</f>
        <v>45410OD04Q41551</v>
      </c>
      <c r="B1084" s="98">
        <v>1083</v>
      </c>
      <c r="C1084" s="99">
        <v>45410</v>
      </c>
      <c r="D1084" s="100">
        <v>1</v>
      </c>
      <c r="E1084" s="102" t="s">
        <v>22</v>
      </c>
      <c r="F1084" s="103" t="s">
        <v>72</v>
      </c>
      <c r="G1084" s="104"/>
    </row>
    <row r="1085" spans="1:7">
      <c r="A1085" s="102" t="str">
        <f>DRIVER[[#This Row],[DATE]]&amp;DRIVER[[#This Row],[FIELD]]&amp;DRIVER[[#This Row],[TRIP NO]]</f>
        <v>45410OD04Q41781</v>
      </c>
      <c r="B1085" s="98">
        <v>1084</v>
      </c>
      <c r="C1085" s="99">
        <v>45410</v>
      </c>
      <c r="D1085" s="100">
        <v>1</v>
      </c>
      <c r="E1085" s="102" t="s">
        <v>25</v>
      </c>
      <c r="F1085" s="103" t="s">
        <v>90</v>
      </c>
      <c r="G1085" s="104"/>
    </row>
    <row r="1086" spans="1:7">
      <c r="A1086" s="102" t="str">
        <f>DRIVER[[#This Row],[DATE]]&amp;DRIVER[[#This Row],[FIELD]]&amp;DRIVER[[#This Row],[TRIP NO]]</f>
        <v>45410OD04Q67611</v>
      </c>
      <c r="B1086" s="98">
        <v>1085</v>
      </c>
      <c r="C1086" s="99">
        <v>45410</v>
      </c>
      <c r="D1086" s="100">
        <v>1</v>
      </c>
      <c r="E1086" s="102" t="s">
        <v>24</v>
      </c>
      <c r="F1086" s="103" t="s">
        <v>102</v>
      </c>
      <c r="G1086" s="104"/>
    </row>
    <row r="1087" spans="1:7">
      <c r="A1087" s="102" t="str">
        <f>DRIVER[[#This Row],[DATE]]&amp;DRIVER[[#This Row],[FIELD]]&amp;DRIVER[[#This Row],[TRIP NO]]</f>
        <v>45410OD04Q67881</v>
      </c>
      <c r="B1087" s="98">
        <v>1086</v>
      </c>
      <c r="C1087" s="99">
        <v>45410</v>
      </c>
      <c r="D1087" s="100">
        <v>1</v>
      </c>
      <c r="E1087" s="102" t="s">
        <v>20</v>
      </c>
      <c r="F1087" s="103" t="s">
        <v>94</v>
      </c>
      <c r="G1087" s="104"/>
    </row>
    <row r="1088" spans="1:7">
      <c r="A1088" s="102" t="str">
        <f>DRIVER[[#This Row],[DATE]]&amp;DRIVER[[#This Row],[FIELD]]&amp;DRIVER[[#This Row],[TRIP NO]]</f>
        <v>45410OD04Q41281</v>
      </c>
      <c r="B1088" s="98">
        <v>1087</v>
      </c>
      <c r="C1088" s="99">
        <v>45410</v>
      </c>
      <c r="D1088" s="100">
        <v>1</v>
      </c>
      <c r="E1088" s="102" t="s">
        <v>41</v>
      </c>
      <c r="F1088" s="103" t="s">
        <v>93</v>
      </c>
      <c r="G1088" s="104"/>
    </row>
    <row r="1089" spans="1:7">
      <c r="A1089" s="102" t="str">
        <f>DRIVER[[#This Row],[DATE]]&amp;DRIVER[[#This Row],[FIELD]]&amp;DRIVER[[#This Row],[TRIP NO]]</f>
        <v>45410OD04Q41371</v>
      </c>
      <c r="B1089" s="98">
        <v>1088</v>
      </c>
      <c r="C1089" s="99">
        <v>45410</v>
      </c>
      <c r="D1089" s="100">
        <v>1</v>
      </c>
      <c r="E1089" s="102" t="s">
        <v>55</v>
      </c>
      <c r="F1089" s="103" t="s">
        <v>95</v>
      </c>
      <c r="G1089" s="104"/>
    </row>
    <row r="1090" spans="1:7">
      <c r="A1090" s="102" t="str">
        <f>DRIVER[[#This Row],[DATE]]&amp;DRIVER[[#This Row],[FIELD]]&amp;DRIVER[[#This Row],[TRIP NO]]</f>
        <v>45410OD04Q41441</v>
      </c>
      <c r="B1090" s="98">
        <v>1089</v>
      </c>
      <c r="C1090" s="99">
        <v>45410</v>
      </c>
      <c r="D1090" s="100">
        <v>1</v>
      </c>
      <c r="E1090" s="102" t="s">
        <v>38</v>
      </c>
      <c r="F1090" s="103" t="s">
        <v>77</v>
      </c>
      <c r="G1090" s="104"/>
    </row>
    <row r="1091" spans="1:7">
      <c r="A1091" s="102" t="str">
        <f>DRIVER[[#This Row],[DATE]]&amp;DRIVER[[#This Row],[FIELD]]&amp;DRIVER[[#This Row],[TRIP NO]]</f>
        <v>45410OD04Q41731</v>
      </c>
      <c r="B1091" s="98">
        <v>1090</v>
      </c>
      <c r="C1091" s="99">
        <v>45410</v>
      </c>
      <c r="D1091" s="100">
        <v>1</v>
      </c>
      <c r="E1091" s="102" t="s">
        <v>8</v>
      </c>
      <c r="F1091" s="103" t="s">
        <v>101</v>
      </c>
      <c r="G1091" s="104"/>
    </row>
    <row r="1092" spans="1:7">
      <c r="A1092" s="102" t="str">
        <f>DRIVER[[#This Row],[DATE]]&amp;DRIVER[[#This Row],[FIELD]]&amp;DRIVER[[#This Row],[TRIP NO]]</f>
        <v>45410OD34S26151</v>
      </c>
      <c r="B1092" s="98">
        <v>1091</v>
      </c>
      <c r="C1092" s="99">
        <v>45410</v>
      </c>
      <c r="D1092" s="100">
        <v>1</v>
      </c>
      <c r="E1092" s="102" t="s">
        <v>40</v>
      </c>
      <c r="F1092" s="103" t="s">
        <v>103</v>
      </c>
      <c r="G1092" s="104"/>
    </row>
    <row r="1093" spans="1:7">
      <c r="A1093" s="102" t="str">
        <f>DRIVER[[#This Row],[DATE]]&amp;DRIVER[[#This Row],[FIELD]]&amp;DRIVER[[#This Row],[TRIP NO]]</f>
        <v>45410OD34S26271</v>
      </c>
      <c r="B1093" s="98">
        <v>1092</v>
      </c>
      <c r="C1093" s="99">
        <v>45410</v>
      </c>
      <c r="D1093" s="100">
        <v>1</v>
      </c>
      <c r="E1093" s="102" t="s">
        <v>54</v>
      </c>
      <c r="F1093" s="103" t="s">
        <v>70</v>
      </c>
      <c r="G1093" s="104"/>
    </row>
    <row r="1094" spans="1:7">
      <c r="A1094" s="102" t="str">
        <f>DRIVER[[#This Row],[DATE]]&amp;DRIVER[[#This Row],[FIELD]]&amp;DRIVER[[#This Row],[TRIP NO]]</f>
        <v>45410OD34S26661</v>
      </c>
      <c r="B1094" s="98">
        <v>1093</v>
      </c>
      <c r="C1094" s="99">
        <v>45410</v>
      </c>
      <c r="D1094" s="100">
        <v>1</v>
      </c>
      <c r="E1094" s="102" t="s">
        <v>45</v>
      </c>
      <c r="F1094" s="103" t="s">
        <v>104</v>
      </c>
      <c r="G1094" s="104"/>
    </row>
    <row r="1095" spans="1:7">
      <c r="A1095" s="102" t="str">
        <f>DRIVER[[#This Row],[DATE]]&amp;DRIVER[[#This Row],[FIELD]]&amp;DRIVER[[#This Row],[TRIP NO]]</f>
        <v>45410OD34S26681</v>
      </c>
      <c r="B1095" s="98">
        <v>1094</v>
      </c>
      <c r="C1095" s="99">
        <v>45410</v>
      </c>
      <c r="D1095" s="100">
        <v>1</v>
      </c>
      <c r="E1095" s="102" t="s">
        <v>42</v>
      </c>
      <c r="F1095" s="103" t="s">
        <v>78</v>
      </c>
      <c r="G1095" s="104"/>
    </row>
    <row r="1096" spans="1:7">
      <c r="A1096" s="102" t="str">
        <f>DRIVER[[#This Row],[DATE]]&amp;DRIVER[[#This Row],[FIELD]]&amp;DRIVER[[#This Row],[TRIP NO]]</f>
        <v>45410OD34S61371</v>
      </c>
      <c r="B1096" s="98">
        <v>1095</v>
      </c>
      <c r="C1096" s="99">
        <v>45410</v>
      </c>
      <c r="D1096" s="100">
        <v>1</v>
      </c>
      <c r="E1096" s="102" t="s">
        <v>44</v>
      </c>
      <c r="F1096" s="103" t="s">
        <v>96</v>
      </c>
      <c r="G1096" s="104"/>
    </row>
    <row r="1097" spans="1:7">
      <c r="A1097" s="102" t="str">
        <f>DRIVER[[#This Row],[DATE]]&amp;DRIVER[[#This Row],[FIELD]]&amp;DRIVER[[#This Row],[TRIP NO]]</f>
        <v>45410OD34S65081</v>
      </c>
      <c r="B1097" s="98">
        <v>1096</v>
      </c>
      <c r="C1097" s="99">
        <v>45410</v>
      </c>
      <c r="D1097" s="100">
        <v>1</v>
      </c>
      <c r="E1097" s="102" t="s">
        <v>57</v>
      </c>
      <c r="F1097" s="103" t="s">
        <v>89</v>
      </c>
      <c r="G1097" s="104"/>
    </row>
    <row r="1098" spans="1:7">
      <c r="A1098" s="102" t="str">
        <f>DRIVER[[#This Row],[DATE]]&amp;DRIVER[[#This Row],[FIELD]]&amp;DRIVER[[#This Row],[TRIP NO]]</f>
        <v>45410OD04T11451</v>
      </c>
      <c r="B1098" s="98">
        <v>1097</v>
      </c>
      <c r="C1098" s="99">
        <v>45410</v>
      </c>
      <c r="D1098" s="100">
        <v>1</v>
      </c>
      <c r="E1098" s="102" t="s">
        <v>13</v>
      </c>
      <c r="F1098" s="103" t="s">
        <v>74</v>
      </c>
      <c r="G1098" s="104"/>
    </row>
    <row r="1099" spans="1:7">
      <c r="A1099" s="102" t="str">
        <f>DRIVER[[#This Row],[DATE]]&amp;DRIVER[[#This Row],[FIELD]]&amp;DRIVER[[#This Row],[TRIP NO]]</f>
        <v>45410OD34R11451</v>
      </c>
      <c r="B1099" s="98">
        <v>1098</v>
      </c>
      <c r="C1099" s="99">
        <v>45410</v>
      </c>
      <c r="D1099" s="100">
        <v>1</v>
      </c>
      <c r="E1099" s="102" t="s">
        <v>12</v>
      </c>
      <c r="F1099" s="103" t="s">
        <v>81</v>
      </c>
      <c r="G1099" s="104"/>
    </row>
    <row r="1100" spans="1:7">
      <c r="A1100" s="102" t="str">
        <f>DRIVER[[#This Row],[DATE]]&amp;DRIVER[[#This Row],[FIELD]]&amp;DRIVER[[#This Row],[TRIP NO]]</f>
        <v>45410OD34R13451</v>
      </c>
      <c r="B1100" s="98">
        <v>1099</v>
      </c>
      <c r="C1100" s="99">
        <v>45410</v>
      </c>
      <c r="D1100" s="100">
        <v>1</v>
      </c>
      <c r="E1100" s="102" t="s">
        <v>11</v>
      </c>
      <c r="F1100" s="103" t="s">
        <v>97</v>
      </c>
      <c r="G1100" s="104"/>
    </row>
    <row r="1101" spans="1:7">
      <c r="A1101" s="102" t="str">
        <f>DRIVER[[#This Row],[DATE]]&amp;DRIVER[[#This Row],[FIELD]]&amp;DRIVER[[#This Row],[TRIP NO]]</f>
        <v>45410OD34S11451</v>
      </c>
      <c r="B1101" s="98">
        <v>1100</v>
      </c>
      <c r="C1101" s="99">
        <v>45410</v>
      </c>
      <c r="D1101" s="100">
        <v>1</v>
      </c>
      <c r="E1101" s="102" t="s">
        <v>32</v>
      </c>
      <c r="F1101" s="103" t="s">
        <v>83</v>
      </c>
      <c r="G1101" s="104"/>
    </row>
    <row r="1102" spans="1:7">
      <c r="A1102" s="102" t="str">
        <f>DRIVER[[#This Row],[DATE]]&amp;DRIVER[[#This Row],[FIELD]]&amp;DRIVER[[#This Row],[TRIP NO]]</f>
        <v>45410OD34T11451</v>
      </c>
      <c r="B1102" s="98">
        <v>1101</v>
      </c>
      <c r="C1102" s="99">
        <v>45410</v>
      </c>
      <c r="D1102" s="100">
        <v>1</v>
      </c>
      <c r="E1102" s="102" t="s">
        <v>34</v>
      </c>
      <c r="F1102" s="103" t="s">
        <v>71</v>
      </c>
      <c r="G1102" s="104"/>
    </row>
    <row r="1103" spans="1:7">
      <c r="A1103" s="102" t="str">
        <f>DRIVER[[#This Row],[DATE]]&amp;DRIVER[[#This Row],[FIELD]]&amp;DRIVER[[#This Row],[TRIP NO]]</f>
        <v>45410OD04V11451</v>
      </c>
      <c r="B1103" s="98">
        <v>1102</v>
      </c>
      <c r="C1103" s="99">
        <v>45410</v>
      </c>
      <c r="D1103" s="100">
        <v>1</v>
      </c>
      <c r="E1103" s="102" t="s">
        <v>46</v>
      </c>
      <c r="F1103" s="103" t="s">
        <v>85</v>
      </c>
      <c r="G1103" s="104"/>
    </row>
    <row r="1104" spans="1:7">
      <c r="A1104" s="102" t="str">
        <f>DRIVER[[#This Row],[DATE]]&amp;DRIVER[[#This Row],[FIELD]]&amp;DRIVER[[#This Row],[TRIP NO]]</f>
        <v>45410OD04V13451</v>
      </c>
      <c r="B1104" s="98">
        <v>1103</v>
      </c>
      <c r="C1104" s="99">
        <v>45410</v>
      </c>
      <c r="D1104" s="100">
        <v>1</v>
      </c>
      <c r="E1104" s="102" t="s">
        <v>48</v>
      </c>
      <c r="F1104" s="103" t="s">
        <v>86</v>
      </c>
      <c r="G1104" s="104"/>
    </row>
    <row r="1105" spans="1:7">
      <c r="A1105" s="102" t="str">
        <f>DRIVER[[#This Row],[DATE]]&amp;DRIVER[[#This Row],[FIELD]]&amp;DRIVER[[#This Row],[TRIP NO]]</f>
        <v>45410OD34U13451</v>
      </c>
      <c r="B1105" s="98">
        <v>1104</v>
      </c>
      <c r="C1105" s="99">
        <v>45410</v>
      </c>
      <c r="D1105" s="100">
        <v>1</v>
      </c>
      <c r="E1105" s="102" t="s">
        <v>49</v>
      </c>
      <c r="F1105" s="103" t="s">
        <v>88</v>
      </c>
      <c r="G1105" s="104"/>
    </row>
    <row r="1106" spans="1:7">
      <c r="A1106" s="110" t="str">
        <f>DRIVER[[#This Row],[DATE]]&amp;DRIVER[[#This Row],[FIELD]]&amp;DRIVER[[#This Row],[TRIP NO]]</f>
        <v>45410OD34S26272</v>
      </c>
      <c r="B1106" s="106">
        <v>1105</v>
      </c>
      <c r="C1106" s="107">
        <v>45410</v>
      </c>
      <c r="D1106" s="108">
        <v>2</v>
      </c>
      <c r="E1106" s="110" t="s">
        <v>54</v>
      </c>
      <c r="F1106" s="111" t="s">
        <v>70</v>
      </c>
      <c r="G1106" s="104"/>
    </row>
    <row r="1107" spans="1:7">
      <c r="A1107" s="110" t="str">
        <f>DRIVER[[#This Row],[DATE]]&amp;DRIVER[[#This Row],[FIELD]]&amp;DRIVER[[#This Row],[TRIP NO]]</f>
        <v>45410OD34S26662</v>
      </c>
      <c r="B1107" s="106">
        <v>1106</v>
      </c>
      <c r="C1107" s="107">
        <v>45410</v>
      </c>
      <c r="D1107" s="108">
        <v>2</v>
      </c>
      <c r="E1107" s="110" t="s">
        <v>45</v>
      </c>
      <c r="F1107" s="111" t="s">
        <v>104</v>
      </c>
      <c r="G1107" s="104"/>
    </row>
    <row r="1108" spans="1:7">
      <c r="A1108" s="110" t="str">
        <f>DRIVER[[#This Row],[DATE]]&amp;DRIVER[[#This Row],[FIELD]]&amp;DRIVER[[#This Row],[TRIP NO]]</f>
        <v>45410OD04T11452</v>
      </c>
      <c r="B1108" s="106">
        <v>1107</v>
      </c>
      <c r="C1108" s="107">
        <v>45410</v>
      </c>
      <c r="D1108" s="108">
        <v>2</v>
      </c>
      <c r="E1108" s="110" t="s">
        <v>13</v>
      </c>
      <c r="F1108" s="111" t="s">
        <v>74</v>
      </c>
      <c r="G1108" s="104"/>
    </row>
    <row r="1109" spans="1:7">
      <c r="A1109" s="110" t="str">
        <f>DRIVER[[#This Row],[DATE]]&amp;DRIVER[[#This Row],[FIELD]]&amp;DRIVER[[#This Row],[TRIP NO]]</f>
        <v>45410OD34S11452</v>
      </c>
      <c r="B1109" s="106">
        <v>1108</v>
      </c>
      <c r="C1109" s="107">
        <v>45410</v>
      </c>
      <c r="D1109" s="108">
        <v>2</v>
      </c>
      <c r="E1109" s="110" t="s">
        <v>32</v>
      </c>
      <c r="F1109" s="111" t="s">
        <v>83</v>
      </c>
      <c r="G1109" s="104"/>
    </row>
    <row r="1110" spans="1:7">
      <c r="A1110" s="110" t="str">
        <f>DRIVER[[#This Row],[DATE]]&amp;DRIVER[[#This Row],[FIELD]]&amp;DRIVER[[#This Row],[TRIP NO]]</f>
        <v>45410OD04V13452</v>
      </c>
      <c r="B1110" s="106">
        <v>1109</v>
      </c>
      <c r="C1110" s="107">
        <v>45410</v>
      </c>
      <c r="D1110" s="108">
        <v>2</v>
      </c>
      <c r="E1110" s="110" t="s">
        <v>48</v>
      </c>
      <c r="F1110" s="111" t="s">
        <v>86</v>
      </c>
      <c r="G1110" s="104"/>
    </row>
    <row r="1111" spans="1:7">
      <c r="A1111" s="110" t="str">
        <f>DRIVER[[#This Row],[DATE]]&amp;DRIVER[[#This Row],[FIELD]]&amp;DRIVER[[#This Row],[TRIP NO]]</f>
        <v>45410OD04V11452</v>
      </c>
      <c r="B1111" s="106">
        <v>1110</v>
      </c>
      <c r="C1111" s="107">
        <v>45410</v>
      </c>
      <c r="D1111" s="108">
        <v>2</v>
      </c>
      <c r="E1111" s="110" t="s">
        <v>46</v>
      </c>
      <c r="F1111" s="111" t="s">
        <v>85</v>
      </c>
      <c r="G1111" s="104"/>
    </row>
    <row r="1112" spans="1:7">
      <c r="A1112" s="110" t="str">
        <f>DRIVER[[#This Row],[DATE]]&amp;DRIVER[[#This Row],[FIELD]]&amp;DRIVER[[#This Row],[TRIP NO]]</f>
        <v>45410OD34S26682</v>
      </c>
      <c r="B1112" s="106">
        <v>1111</v>
      </c>
      <c r="C1112" s="107">
        <v>45410</v>
      </c>
      <c r="D1112" s="108">
        <v>2</v>
      </c>
      <c r="E1112" s="110" t="s">
        <v>42</v>
      </c>
      <c r="F1112" s="111" t="s">
        <v>78</v>
      </c>
      <c r="G1112" s="104"/>
    </row>
    <row r="1113" spans="1:7">
      <c r="A1113" s="110" t="str">
        <f>DRIVER[[#This Row],[DATE]]&amp;DRIVER[[#This Row],[FIELD]]&amp;DRIVER[[#This Row],[TRIP NO]]</f>
        <v>45410OD34S65082</v>
      </c>
      <c r="B1113" s="106">
        <v>1112</v>
      </c>
      <c r="C1113" s="107">
        <v>45410</v>
      </c>
      <c r="D1113" s="108">
        <v>2</v>
      </c>
      <c r="E1113" s="110" t="s">
        <v>57</v>
      </c>
      <c r="F1113" s="111" t="s">
        <v>89</v>
      </c>
      <c r="G1113" s="104"/>
    </row>
    <row r="1114" spans="1:7">
      <c r="A1114" s="110" t="str">
        <f>DRIVER[[#This Row],[DATE]]&amp;DRIVER[[#This Row],[FIELD]]&amp;DRIVER[[#This Row],[TRIP NO]]</f>
        <v>45410OD34T11452</v>
      </c>
      <c r="B1114" s="106">
        <v>1113</v>
      </c>
      <c r="C1114" s="107">
        <v>45410</v>
      </c>
      <c r="D1114" s="108">
        <v>2</v>
      </c>
      <c r="E1114" s="110" t="s">
        <v>34</v>
      </c>
      <c r="F1114" s="111" t="s">
        <v>71</v>
      </c>
      <c r="G1114" s="104"/>
    </row>
    <row r="1115" spans="1:7">
      <c r="A1115" s="110" t="str">
        <f>DRIVER[[#This Row],[DATE]]&amp;DRIVER[[#This Row],[FIELD]]&amp;DRIVER[[#This Row],[TRIP NO]]</f>
        <v>45410OD04Q41372</v>
      </c>
      <c r="B1115" s="106">
        <v>1114</v>
      </c>
      <c r="C1115" s="107">
        <v>45410</v>
      </c>
      <c r="D1115" s="108">
        <v>2</v>
      </c>
      <c r="E1115" s="110" t="s">
        <v>55</v>
      </c>
      <c r="F1115" s="111" t="s">
        <v>95</v>
      </c>
      <c r="G1115" s="104"/>
    </row>
    <row r="1116" spans="1:7">
      <c r="A1116" s="110" t="str">
        <f>DRIVER[[#This Row],[DATE]]&amp;DRIVER[[#This Row],[FIELD]]&amp;DRIVER[[#This Row],[TRIP NO]]</f>
        <v>45410OD04Q41552</v>
      </c>
      <c r="B1116" s="106">
        <v>1115</v>
      </c>
      <c r="C1116" s="107">
        <v>45410</v>
      </c>
      <c r="D1116" s="108">
        <v>2</v>
      </c>
      <c r="E1116" s="110" t="s">
        <v>22</v>
      </c>
      <c r="F1116" s="111" t="s">
        <v>72</v>
      </c>
      <c r="G1116" s="104"/>
    </row>
    <row r="1117" spans="1:7">
      <c r="A1117" s="110" t="str">
        <f>DRIVER[[#This Row],[DATE]]&amp;DRIVER[[#This Row],[FIELD]]&amp;DRIVER[[#This Row],[TRIP NO]]</f>
        <v>45410OD04Q41732</v>
      </c>
      <c r="B1117" s="106">
        <v>1116</v>
      </c>
      <c r="C1117" s="107">
        <v>45410</v>
      </c>
      <c r="D1117" s="108">
        <v>2</v>
      </c>
      <c r="E1117" s="110" t="s">
        <v>8</v>
      </c>
      <c r="F1117" s="111" t="s">
        <v>101</v>
      </c>
      <c r="G1117" s="104"/>
    </row>
    <row r="1118" spans="1:7">
      <c r="A1118" s="110" t="str">
        <f>DRIVER[[#This Row],[DATE]]&amp;DRIVER[[#This Row],[FIELD]]&amp;DRIVER[[#This Row],[TRIP NO]]</f>
        <v>45410OD34R13452</v>
      </c>
      <c r="B1118" s="106">
        <v>1117</v>
      </c>
      <c r="C1118" s="107">
        <v>45410</v>
      </c>
      <c r="D1118" s="108">
        <v>2</v>
      </c>
      <c r="E1118" s="110" t="s">
        <v>11</v>
      </c>
      <c r="F1118" s="111" t="s">
        <v>97</v>
      </c>
      <c r="G1118" s="104"/>
    </row>
    <row r="1119" spans="1:7">
      <c r="A1119" s="110" t="str">
        <f>DRIVER[[#This Row],[DATE]]&amp;DRIVER[[#This Row],[FIELD]]&amp;DRIVER[[#This Row],[TRIP NO]]</f>
        <v>45410OD34R11452</v>
      </c>
      <c r="B1119" s="106">
        <v>1118</v>
      </c>
      <c r="C1119" s="107">
        <v>45410</v>
      </c>
      <c r="D1119" s="108">
        <v>2</v>
      </c>
      <c r="E1119" s="110" t="s">
        <v>12</v>
      </c>
      <c r="F1119" s="111" t="s">
        <v>81</v>
      </c>
      <c r="G1119" s="104"/>
    </row>
    <row r="1120" spans="1:7">
      <c r="A1120" s="110" t="str">
        <f>DRIVER[[#This Row],[DATE]]&amp;DRIVER[[#This Row],[FIELD]]&amp;DRIVER[[#This Row],[TRIP NO]]</f>
        <v>45410OD04Q41782</v>
      </c>
      <c r="B1120" s="106">
        <v>1119</v>
      </c>
      <c r="C1120" s="107">
        <v>45410</v>
      </c>
      <c r="D1120" s="108">
        <v>2</v>
      </c>
      <c r="E1120" s="110" t="s">
        <v>25</v>
      </c>
      <c r="F1120" s="111" t="s">
        <v>90</v>
      </c>
      <c r="G1120" s="104"/>
    </row>
    <row r="1121" spans="1:7">
      <c r="A1121" s="110" t="str">
        <f>DRIVER[[#This Row],[DATE]]&amp;DRIVER[[#This Row],[FIELD]]&amp;DRIVER[[#This Row],[TRIP NO]]</f>
        <v>45410OD04Q41182</v>
      </c>
      <c r="B1121" s="106">
        <v>1120</v>
      </c>
      <c r="C1121" s="107">
        <v>45410</v>
      </c>
      <c r="D1121" s="108">
        <v>2</v>
      </c>
      <c r="E1121" s="110" t="s">
        <v>26</v>
      </c>
      <c r="F1121" s="111" t="s">
        <v>91</v>
      </c>
      <c r="G1121" s="104"/>
    </row>
    <row r="1122" spans="1:7">
      <c r="A1122" s="102" t="str">
        <f>DRIVER[[#This Row],[DATE]]&amp;DRIVER[[#This Row],[FIELD]]&amp;DRIVER[[#This Row],[TRIP NO]]</f>
        <v>45411OD04Q41181</v>
      </c>
      <c r="B1122" s="98">
        <v>1121</v>
      </c>
      <c r="C1122" s="99">
        <v>45411</v>
      </c>
      <c r="D1122" s="100">
        <v>1</v>
      </c>
      <c r="E1122" s="102" t="s">
        <v>26</v>
      </c>
      <c r="F1122" s="103" t="s">
        <v>91</v>
      </c>
      <c r="G1122" s="104"/>
    </row>
    <row r="1123" spans="1:7">
      <c r="A1123" s="102" t="str">
        <f>DRIVER[[#This Row],[DATE]]&amp;DRIVER[[#This Row],[FIELD]]&amp;DRIVER[[#This Row],[TRIP NO]]</f>
        <v>45411OD04Q41551</v>
      </c>
      <c r="B1123" s="98">
        <v>1122</v>
      </c>
      <c r="C1123" s="99">
        <v>45411</v>
      </c>
      <c r="D1123" s="100">
        <v>1</v>
      </c>
      <c r="E1123" s="102" t="s">
        <v>22</v>
      </c>
      <c r="F1123" s="103" t="s">
        <v>72</v>
      </c>
      <c r="G1123" s="104"/>
    </row>
    <row r="1124" spans="1:7">
      <c r="A1124" s="102" t="str">
        <f>DRIVER[[#This Row],[DATE]]&amp;DRIVER[[#This Row],[FIELD]]&amp;DRIVER[[#This Row],[TRIP NO]]</f>
        <v>45411OD04Q41781</v>
      </c>
      <c r="B1124" s="98">
        <v>1123</v>
      </c>
      <c r="C1124" s="99">
        <v>45411</v>
      </c>
      <c r="D1124" s="100">
        <v>1</v>
      </c>
      <c r="E1124" s="102" t="s">
        <v>25</v>
      </c>
      <c r="F1124" s="103" t="s">
        <v>73</v>
      </c>
      <c r="G1124" s="104"/>
    </row>
    <row r="1125" spans="1:7">
      <c r="A1125" s="102" t="str">
        <f>DRIVER[[#This Row],[DATE]]&amp;DRIVER[[#This Row],[FIELD]]&amp;DRIVER[[#This Row],[TRIP NO]]</f>
        <v>45411OD04Q67611</v>
      </c>
      <c r="B1125" s="98">
        <v>1124</v>
      </c>
      <c r="C1125" s="99">
        <v>45411</v>
      </c>
      <c r="D1125" s="100">
        <v>1</v>
      </c>
      <c r="E1125" s="102" t="s">
        <v>24</v>
      </c>
      <c r="F1125" s="103" t="s">
        <v>102</v>
      </c>
      <c r="G1125" s="104"/>
    </row>
    <row r="1126" spans="1:7">
      <c r="A1126" s="102" t="str">
        <f>DRIVER[[#This Row],[DATE]]&amp;DRIVER[[#This Row],[FIELD]]&amp;DRIVER[[#This Row],[TRIP NO]]</f>
        <v>45411OD04Q41281</v>
      </c>
      <c r="B1126" s="98">
        <v>1125</v>
      </c>
      <c r="C1126" s="99">
        <v>45411</v>
      </c>
      <c r="D1126" s="100">
        <v>1</v>
      </c>
      <c r="E1126" s="102" t="s">
        <v>41</v>
      </c>
      <c r="F1126" s="103" t="s">
        <v>105</v>
      </c>
      <c r="G1126" s="104"/>
    </row>
    <row r="1127" spans="1:7">
      <c r="A1127" s="102" t="str">
        <f>DRIVER[[#This Row],[DATE]]&amp;DRIVER[[#This Row],[FIELD]]&amp;DRIVER[[#This Row],[TRIP NO]]</f>
        <v>45411OD04Q41371</v>
      </c>
      <c r="B1127" s="98">
        <v>1126</v>
      </c>
      <c r="C1127" s="99">
        <v>45411</v>
      </c>
      <c r="D1127" s="100">
        <v>1</v>
      </c>
      <c r="E1127" s="102" t="s">
        <v>55</v>
      </c>
      <c r="F1127" s="103" t="s">
        <v>95</v>
      </c>
      <c r="G1127" s="104"/>
    </row>
    <row r="1128" spans="1:7">
      <c r="A1128" s="102" t="str">
        <f>DRIVER[[#This Row],[DATE]]&amp;DRIVER[[#This Row],[FIELD]]&amp;DRIVER[[#This Row],[TRIP NO]]</f>
        <v>45411OD04Q41441</v>
      </c>
      <c r="B1128" s="98">
        <v>1127</v>
      </c>
      <c r="C1128" s="99">
        <v>45411</v>
      </c>
      <c r="D1128" s="100">
        <v>1</v>
      </c>
      <c r="E1128" s="102" t="s">
        <v>38</v>
      </c>
      <c r="F1128" s="103" t="s">
        <v>77</v>
      </c>
      <c r="G1128" s="104"/>
    </row>
    <row r="1129" spans="1:7">
      <c r="A1129" s="102" t="str">
        <f>DRIVER[[#This Row],[DATE]]&amp;DRIVER[[#This Row],[FIELD]]&amp;DRIVER[[#This Row],[TRIP NO]]</f>
        <v>45411OD04Q41731</v>
      </c>
      <c r="B1129" s="98">
        <v>1128</v>
      </c>
      <c r="C1129" s="99">
        <v>45411</v>
      </c>
      <c r="D1129" s="100">
        <v>1</v>
      </c>
      <c r="E1129" s="102" t="s">
        <v>8</v>
      </c>
      <c r="F1129" s="103" t="s">
        <v>101</v>
      </c>
      <c r="G1129" s="104"/>
    </row>
    <row r="1130" spans="1:7">
      <c r="A1130" s="102" t="str">
        <f>DRIVER[[#This Row],[DATE]]&amp;DRIVER[[#This Row],[FIELD]]&amp;DRIVER[[#This Row],[TRIP NO]]</f>
        <v>45411OD34S26151</v>
      </c>
      <c r="B1130" s="98">
        <v>1129</v>
      </c>
      <c r="C1130" s="99">
        <v>45411</v>
      </c>
      <c r="D1130" s="100">
        <v>1</v>
      </c>
      <c r="E1130" s="102" t="s">
        <v>40</v>
      </c>
      <c r="F1130" s="103" t="s">
        <v>92</v>
      </c>
      <c r="G1130" s="104"/>
    </row>
    <row r="1131" spans="1:7">
      <c r="A1131" s="102" t="str">
        <f>DRIVER[[#This Row],[DATE]]&amp;DRIVER[[#This Row],[FIELD]]&amp;DRIVER[[#This Row],[TRIP NO]]</f>
        <v>45411OD34S26271</v>
      </c>
      <c r="B1131" s="98">
        <v>1130</v>
      </c>
      <c r="C1131" s="99">
        <v>45411</v>
      </c>
      <c r="D1131" s="100">
        <v>1</v>
      </c>
      <c r="E1131" s="102" t="s">
        <v>54</v>
      </c>
      <c r="F1131" s="103" t="s">
        <v>70</v>
      </c>
      <c r="G1131" s="104"/>
    </row>
    <row r="1132" spans="1:7">
      <c r="A1132" s="102" t="str">
        <f>DRIVER[[#This Row],[DATE]]&amp;DRIVER[[#This Row],[FIELD]]&amp;DRIVER[[#This Row],[TRIP NO]]</f>
        <v>45411OD34S26661</v>
      </c>
      <c r="B1132" s="98">
        <v>1131</v>
      </c>
      <c r="C1132" s="99">
        <v>45411</v>
      </c>
      <c r="D1132" s="100">
        <v>1</v>
      </c>
      <c r="E1132" s="102" t="s">
        <v>45</v>
      </c>
      <c r="F1132" s="103" t="s">
        <v>104</v>
      </c>
      <c r="G1132" s="104"/>
    </row>
    <row r="1133" spans="1:7">
      <c r="A1133" s="102" t="str">
        <f>DRIVER[[#This Row],[DATE]]&amp;DRIVER[[#This Row],[FIELD]]&amp;DRIVER[[#This Row],[TRIP NO]]</f>
        <v>45411OD34S26681</v>
      </c>
      <c r="B1133" s="98">
        <v>1132</v>
      </c>
      <c r="C1133" s="99">
        <v>45411</v>
      </c>
      <c r="D1133" s="100">
        <v>1</v>
      </c>
      <c r="E1133" s="102" t="s">
        <v>42</v>
      </c>
      <c r="F1133" s="103" t="s">
        <v>78</v>
      </c>
      <c r="G1133" s="104"/>
    </row>
    <row r="1134" spans="1:7">
      <c r="A1134" s="102" t="str">
        <f>DRIVER[[#This Row],[DATE]]&amp;DRIVER[[#This Row],[FIELD]]&amp;DRIVER[[#This Row],[TRIP NO]]</f>
        <v>45411OD34S61371</v>
      </c>
      <c r="B1134" s="98">
        <v>1133</v>
      </c>
      <c r="C1134" s="99">
        <v>45411</v>
      </c>
      <c r="D1134" s="100">
        <v>1</v>
      </c>
      <c r="E1134" s="102" t="s">
        <v>44</v>
      </c>
      <c r="F1134" s="103" t="s">
        <v>96</v>
      </c>
      <c r="G1134" s="104"/>
    </row>
    <row r="1135" spans="1:7">
      <c r="A1135" s="102" t="str">
        <f>DRIVER[[#This Row],[DATE]]&amp;DRIVER[[#This Row],[FIELD]]&amp;DRIVER[[#This Row],[TRIP NO]]</f>
        <v>45411OD34S65081</v>
      </c>
      <c r="B1135" s="98">
        <v>1134</v>
      </c>
      <c r="C1135" s="99">
        <v>45411</v>
      </c>
      <c r="D1135" s="100">
        <v>1</v>
      </c>
      <c r="E1135" s="102" t="s">
        <v>57</v>
      </c>
      <c r="F1135" s="103" t="s">
        <v>69</v>
      </c>
      <c r="G1135" s="104"/>
    </row>
    <row r="1136" spans="1:7">
      <c r="A1136" s="102" t="str">
        <f>DRIVER[[#This Row],[DATE]]&amp;DRIVER[[#This Row],[FIELD]]&amp;DRIVER[[#This Row],[TRIP NO]]</f>
        <v>45411OD04T11451</v>
      </c>
      <c r="B1136" s="98">
        <v>1135</v>
      </c>
      <c r="C1136" s="99">
        <v>45411</v>
      </c>
      <c r="D1136" s="100">
        <v>1</v>
      </c>
      <c r="E1136" s="102" t="s">
        <v>13</v>
      </c>
      <c r="F1136" s="103" t="s">
        <v>74</v>
      </c>
      <c r="G1136" s="104"/>
    </row>
    <row r="1137" spans="1:7">
      <c r="A1137" s="102" t="str">
        <f>DRIVER[[#This Row],[DATE]]&amp;DRIVER[[#This Row],[FIELD]]&amp;DRIVER[[#This Row],[TRIP NO]]</f>
        <v>45411OD34R11451</v>
      </c>
      <c r="B1137" s="98">
        <v>1136</v>
      </c>
      <c r="C1137" s="99">
        <v>45411</v>
      </c>
      <c r="D1137" s="100">
        <v>1</v>
      </c>
      <c r="E1137" s="102" t="s">
        <v>12</v>
      </c>
      <c r="F1137" s="103" t="s">
        <v>81</v>
      </c>
      <c r="G1137" s="104"/>
    </row>
    <row r="1138" spans="1:7">
      <c r="A1138" s="102" t="str">
        <f>DRIVER[[#This Row],[DATE]]&amp;DRIVER[[#This Row],[FIELD]]&amp;DRIVER[[#This Row],[TRIP NO]]</f>
        <v>45411OD34R13451</v>
      </c>
      <c r="B1138" s="98">
        <v>1137</v>
      </c>
      <c r="C1138" s="99">
        <v>45411</v>
      </c>
      <c r="D1138" s="100">
        <v>1</v>
      </c>
      <c r="E1138" s="102" t="s">
        <v>11</v>
      </c>
      <c r="F1138" s="103" t="s">
        <v>71</v>
      </c>
      <c r="G1138" s="104"/>
    </row>
    <row r="1139" spans="1:7">
      <c r="A1139" s="102" t="str">
        <f>DRIVER[[#This Row],[DATE]]&amp;DRIVER[[#This Row],[FIELD]]&amp;DRIVER[[#This Row],[TRIP NO]]</f>
        <v>45411OD34S11451</v>
      </c>
      <c r="B1139" s="98">
        <v>1138</v>
      </c>
      <c r="C1139" s="99">
        <v>45411</v>
      </c>
      <c r="D1139" s="100">
        <v>1</v>
      </c>
      <c r="E1139" s="102" t="s">
        <v>32</v>
      </c>
      <c r="F1139" s="103" t="s">
        <v>83</v>
      </c>
      <c r="G1139" s="104"/>
    </row>
    <row r="1140" spans="1:7">
      <c r="A1140" s="102" t="str">
        <f>DRIVER[[#This Row],[DATE]]&amp;DRIVER[[#This Row],[FIELD]]&amp;DRIVER[[#This Row],[TRIP NO]]</f>
        <v>45411OD34T11451</v>
      </c>
      <c r="B1140" s="98">
        <v>1139</v>
      </c>
      <c r="C1140" s="99">
        <v>45411</v>
      </c>
      <c r="D1140" s="100">
        <v>1</v>
      </c>
      <c r="E1140" s="102" t="s">
        <v>34</v>
      </c>
      <c r="F1140" s="103" t="s">
        <v>84</v>
      </c>
      <c r="G1140" s="104"/>
    </row>
    <row r="1141" spans="1:7">
      <c r="A1141" s="102" t="str">
        <f>DRIVER[[#This Row],[DATE]]&amp;DRIVER[[#This Row],[FIELD]]&amp;DRIVER[[#This Row],[TRIP NO]]</f>
        <v>45411OD04V11451</v>
      </c>
      <c r="B1141" s="98">
        <v>1140</v>
      </c>
      <c r="C1141" s="99">
        <v>45411</v>
      </c>
      <c r="D1141" s="100">
        <v>1</v>
      </c>
      <c r="E1141" s="102" t="s">
        <v>46</v>
      </c>
      <c r="F1141" s="103" t="s">
        <v>85</v>
      </c>
      <c r="G1141" s="104"/>
    </row>
    <row r="1142" spans="1:7">
      <c r="A1142" s="102" t="str">
        <f>DRIVER[[#This Row],[DATE]]&amp;DRIVER[[#This Row],[FIELD]]&amp;DRIVER[[#This Row],[TRIP NO]]</f>
        <v>45411OD04V13451</v>
      </c>
      <c r="B1142" s="98">
        <v>1141</v>
      </c>
      <c r="C1142" s="99">
        <v>45411</v>
      </c>
      <c r="D1142" s="100">
        <v>1</v>
      </c>
      <c r="E1142" s="102" t="s">
        <v>48</v>
      </c>
      <c r="F1142" s="103" t="s">
        <v>86</v>
      </c>
      <c r="G1142" s="104"/>
    </row>
    <row r="1143" spans="1:7">
      <c r="A1143" s="102" t="str">
        <f>DRIVER[[#This Row],[DATE]]&amp;DRIVER[[#This Row],[FIELD]]&amp;DRIVER[[#This Row],[TRIP NO]]</f>
        <v>45411OD34U13451</v>
      </c>
      <c r="B1143" s="98">
        <v>1142</v>
      </c>
      <c r="C1143" s="99">
        <v>45411</v>
      </c>
      <c r="D1143" s="100">
        <v>1</v>
      </c>
      <c r="E1143" s="102" t="s">
        <v>49</v>
      </c>
      <c r="F1143" s="103" t="s">
        <v>88</v>
      </c>
      <c r="G1143" s="104"/>
    </row>
    <row r="1144" spans="1:7">
      <c r="A1144" s="110" t="str">
        <f>DRIVER[[#This Row],[DATE]]&amp;DRIVER[[#This Row],[FIELD]]&amp;DRIVER[[#This Row],[TRIP NO]]</f>
        <v>45411OD34S26272</v>
      </c>
      <c r="B1144" s="106">
        <v>1143</v>
      </c>
      <c r="C1144" s="107">
        <v>45411</v>
      </c>
      <c r="D1144" s="108">
        <v>2</v>
      </c>
      <c r="E1144" s="110" t="s">
        <v>54</v>
      </c>
      <c r="F1144" s="111" t="s">
        <v>70</v>
      </c>
      <c r="G1144" s="104"/>
    </row>
    <row r="1145" spans="1:7">
      <c r="A1145" s="110" t="str">
        <f>DRIVER[[#This Row],[DATE]]&amp;DRIVER[[#This Row],[FIELD]]&amp;DRIVER[[#This Row],[TRIP NO]]</f>
        <v>45411OD34U13452</v>
      </c>
      <c r="B1145" s="106">
        <v>1144</v>
      </c>
      <c r="C1145" s="107">
        <v>45411</v>
      </c>
      <c r="D1145" s="108">
        <v>2</v>
      </c>
      <c r="E1145" s="110" t="s">
        <v>49</v>
      </c>
      <c r="F1145" s="111" t="s">
        <v>88</v>
      </c>
      <c r="G1145" s="104"/>
    </row>
    <row r="1146" spans="1:7">
      <c r="A1146" s="110" t="str">
        <f>DRIVER[[#This Row],[DATE]]&amp;DRIVER[[#This Row],[FIELD]]&amp;DRIVER[[#This Row],[TRIP NO]]</f>
        <v>45411OD34S26682</v>
      </c>
      <c r="B1146" s="106">
        <v>1145</v>
      </c>
      <c r="C1146" s="107">
        <v>45411</v>
      </c>
      <c r="D1146" s="108">
        <v>2</v>
      </c>
      <c r="E1146" s="110" t="s">
        <v>42</v>
      </c>
      <c r="F1146" s="111" t="s">
        <v>78</v>
      </c>
      <c r="G1146" s="104"/>
    </row>
    <row r="1147" spans="1:7">
      <c r="A1147" s="110" t="str">
        <f>DRIVER[[#This Row],[DATE]]&amp;DRIVER[[#This Row],[FIELD]]&amp;DRIVER[[#This Row],[TRIP NO]]</f>
        <v>45411OD34S11452</v>
      </c>
      <c r="B1147" s="106">
        <v>1146</v>
      </c>
      <c r="C1147" s="107">
        <v>45411</v>
      </c>
      <c r="D1147" s="108">
        <v>2</v>
      </c>
      <c r="E1147" s="110" t="s">
        <v>32</v>
      </c>
      <c r="F1147" s="111" t="s">
        <v>83</v>
      </c>
      <c r="G1147" s="104"/>
    </row>
    <row r="1148" spans="1:7">
      <c r="A1148" s="110" t="str">
        <f>DRIVER[[#This Row],[DATE]]&amp;DRIVER[[#This Row],[FIELD]]&amp;DRIVER[[#This Row],[TRIP NO]]</f>
        <v>45411OD04V11452</v>
      </c>
      <c r="B1148" s="106">
        <v>1147</v>
      </c>
      <c r="C1148" s="107">
        <v>45411</v>
      </c>
      <c r="D1148" s="108">
        <v>2</v>
      </c>
      <c r="E1148" s="110" t="s">
        <v>46</v>
      </c>
      <c r="F1148" s="111" t="s">
        <v>85</v>
      </c>
      <c r="G1148" s="104"/>
    </row>
    <row r="1149" spans="1:7">
      <c r="A1149" s="110" t="str">
        <f>DRIVER[[#This Row],[DATE]]&amp;DRIVER[[#This Row],[FIELD]]&amp;DRIVER[[#This Row],[TRIP NO]]</f>
        <v>45411OD34S26662</v>
      </c>
      <c r="B1149" s="106">
        <v>1148</v>
      </c>
      <c r="C1149" s="107">
        <v>45411</v>
      </c>
      <c r="D1149" s="108">
        <v>2</v>
      </c>
      <c r="E1149" s="110" t="s">
        <v>45</v>
      </c>
      <c r="F1149" s="111" t="s">
        <v>104</v>
      </c>
      <c r="G1149" s="104"/>
    </row>
    <row r="1150" spans="1:7">
      <c r="A1150" s="110" t="str">
        <f>DRIVER[[#This Row],[DATE]]&amp;DRIVER[[#This Row],[FIELD]]&amp;DRIVER[[#This Row],[TRIP NO]]</f>
        <v>45411OD04T11452</v>
      </c>
      <c r="B1150" s="106">
        <v>1149</v>
      </c>
      <c r="C1150" s="107">
        <v>45411</v>
      </c>
      <c r="D1150" s="108">
        <v>2</v>
      </c>
      <c r="E1150" s="110" t="s">
        <v>13</v>
      </c>
      <c r="F1150" s="111" t="s">
        <v>74</v>
      </c>
      <c r="G1150" s="104"/>
    </row>
    <row r="1151" spans="1:7">
      <c r="A1151" s="110" t="str">
        <f>DRIVER[[#This Row],[DATE]]&amp;DRIVER[[#This Row],[FIELD]]&amp;DRIVER[[#This Row],[TRIP NO]]</f>
        <v>45411OD34T11452</v>
      </c>
      <c r="B1151" s="106">
        <v>1150</v>
      </c>
      <c r="C1151" s="107">
        <v>45411</v>
      </c>
      <c r="D1151" s="108">
        <v>2</v>
      </c>
      <c r="E1151" s="110" t="s">
        <v>34</v>
      </c>
      <c r="F1151" s="111" t="s">
        <v>84</v>
      </c>
      <c r="G1151" s="104"/>
    </row>
    <row r="1152" spans="1:7">
      <c r="A1152" s="110" t="str">
        <f>DRIVER[[#This Row],[DATE]]&amp;DRIVER[[#This Row],[FIELD]]&amp;DRIVER[[#This Row],[TRIP NO]]</f>
        <v>45411OD04V13452</v>
      </c>
      <c r="B1152" s="106">
        <v>1151</v>
      </c>
      <c r="C1152" s="107">
        <v>45411</v>
      </c>
      <c r="D1152" s="108">
        <v>2</v>
      </c>
      <c r="E1152" s="110" t="s">
        <v>48</v>
      </c>
      <c r="F1152" s="111" t="s">
        <v>86</v>
      </c>
      <c r="G1152" s="104"/>
    </row>
    <row r="1153" spans="1:7">
      <c r="A1153" s="110" t="str">
        <f>DRIVER[[#This Row],[DATE]]&amp;DRIVER[[#This Row],[FIELD]]&amp;DRIVER[[#This Row],[TRIP NO]]</f>
        <v>45411OD34R11452</v>
      </c>
      <c r="B1153" s="106">
        <v>1152</v>
      </c>
      <c r="C1153" s="107">
        <v>45411</v>
      </c>
      <c r="D1153" s="108">
        <v>2</v>
      </c>
      <c r="E1153" s="110" t="s">
        <v>12</v>
      </c>
      <c r="F1153" s="111" t="s">
        <v>81</v>
      </c>
      <c r="G1153" s="104"/>
    </row>
    <row r="1154" spans="1:7">
      <c r="A1154" s="110" t="str">
        <f>DRIVER[[#This Row],[DATE]]&amp;DRIVER[[#This Row],[FIELD]]&amp;DRIVER[[#This Row],[TRIP NO]]</f>
        <v>45411OD04Q41552</v>
      </c>
      <c r="B1154" s="106">
        <v>1153</v>
      </c>
      <c r="C1154" s="107">
        <v>45411</v>
      </c>
      <c r="D1154" s="108">
        <v>2</v>
      </c>
      <c r="E1154" s="110" t="s">
        <v>22</v>
      </c>
      <c r="F1154" s="111" t="s">
        <v>72</v>
      </c>
      <c r="G1154" s="104"/>
    </row>
    <row r="1155" spans="1:7">
      <c r="A1155" s="110" t="str">
        <f>DRIVER[[#This Row],[DATE]]&amp;DRIVER[[#This Row],[FIELD]]&amp;DRIVER[[#This Row],[TRIP NO]]</f>
        <v>45411OD04Q41182</v>
      </c>
      <c r="B1155" s="106">
        <v>1154</v>
      </c>
      <c r="C1155" s="107">
        <v>45411</v>
      </c>
      <c r="D1155" s="108">
        <v>2</v>
      </c>
      <c r="E1155" s="110" t="s">
        <v>26</v>
      </c>
      <c r="F1155" s="111" t="s">
        <v>91</v>
      </c>
      <c r="G1155" s="104"/>
    </row>
    <row r="1156" spans="1:7">
      <c r="A1156" s="110" t="str">
        <f>DRIVER[[#This Row],[DATE]]&amp;DRIVER[[#This Row],[FIELD]]&amp;DRIVER[[#This Row],[TRIP NO]]</f>
        <v>45411OD04Q41372</v>
      </c>
      <c r="B1156" s="106">
        <v>1155</v>
      </c>
      <c r="C1156" s="107">
        <v>45411</v>
      </c>
      <c r="D1156" s="108">
        <v>2</v>
      </c>
      <c r="E1156" s="110" t="s">
        <v>55</v>
      </c>
      <c r="F1156" s="111" t="s">
        <v>76</v>
      </c>
      <c r="G1156" s="104"/>
    </row>
    <row r="1157" spans="1:7">
      <c r="A1157" s="110" t="str">
        <f>DRIVER[[#This Row],[DATE]]&amp;DRIVER[[#This Row],[FIELD]]&amp;DRIVER[[#This Row],[TRIP NO]]</f>
        <v>45411OD34S26152</v>
      </c>
      <c r="B1157" s="106">
        <v>1156</v>
      </c>
      <c r="C1157" s="107">
        <v>45411</v>
      </c>
      <c r="D1157" s="108">
        <v>2</v>
      </c>
      <c r="E1157" s="110" t="s">
        <v>40</v>
      </c>
      <c r="F1157" s="111" t="s">
        <v>92</v>
      </c>
      <c r="G1157" s="104"/>
    </row>
    <row r="1158" spans="1:7">
      <c r="A1158" s="110" t="str">
        <f>DRIVER[[#This Row],[DATE]]&amp;DRIVER[[#This Row],[FIELD]]&amp;DRIVER[[#This Row],[TRIP NO]]</f>
        <v>45411OD34S65082</v>
      </c>
      <c r="B1158" s="106">
        <v>1157</v>
      </c>
      <c r="C1158" s="107">
        <v>45411</v>
      </c>
      <c r="D1158" s="108">
        <v>2</v>
      </c>
      <c r="E1158" s="110" t="s">
        <v>57</v>
      </c>
      <c r="F1158" s="111" t="s">
        <v>69</v>
      </c>
      <c r="G1158" s="104"/>
    </row>
    <row r="1159" spans="1:7">
      <c r="A1159" s="110" t="str">
        <f>DRIVER[[#This Row],[DATE]]&amp;DRIVER[[#This Row],[FIELD]]&amp;DRIVER[[#This Row],[TRIP NO]]</f>
        <v>45411OD04Q67612</v>
      </c>
      <c r="B1159" s="106">
        <v>1158</v>
      </c>
      <c r="C1159" s="107">
        <v>45411</v>
      </c>
      <c r="D1159" s="108">
        <v>2</v>
      </c>
      <c r="E1159" s="110" t="s">
        <v>24</v>
      </c>
      <c r="F1159" s="111" t="s">
        <v>102</v>
      </c>
      <c r="G1159" s="104"/>
    </row>
    <row r="1160" spans="1:7">
      <c r="A1160" s="102" t="str">
        <f>DRIVER[[#This Row],[DATE]]&amp;DRIVER[[#This Row],[FIELD]]&amp;DRIVER[[#This Row],[TRIP NO]]</f>
        <v>45412OD04Q41181</v>
      </c>
      <c r="B1160" s="98">
        <v>1159</v>
      </c>
      <c r="C1160" s="99">
        <v>45412</v>
      </c>
      <c r="D1160" s="100">
        <v>1</v>
      </c>
      <c r="E1160" s="102" t="s">
        <v>26</v>
      </c>
      <c r="F1160" s="103" t="s">
        <v>68</v>
      </c>
      <c r="G1160" s="104"/>
    </row>
    <row r="1161" spans="1:7">
      <c r="A1161" s="102" t="str">
        <f>DRIVER[[#This Row],[DATE]]&amp;DRIVER[[#This Row],[FIELD]]&amp;DRIVER[[#This Row],[TRIP NO]]</f>
        <v>45412OD04Q41551</v>
      </c>
      <c r="B1161" s="98">
        <v>1160</v>
      </c>
      <c r="C1161" s="99">
        <v>45412</v>
      </c>
      <c r="D1161" s="100">
        <v>1</v>
      </c>
      <c r="E1161" s="102" t="s">
        <v>22</v>
      </c>
      <c r="F1161" s="103" t="s">
        <v>72</v>
      </c>
      <c r="G1161" s="104"/>
    </row>
    <row r="1162" spans="1:7">
      <c r="A1162" s="102" t="str">
        <f>DRIVER[[#This Row],[DATE]]&amp;DRIVER[[#This Row],[FIELD]]&amp;DRIVER[[#This Row],[TRIP NO]]</f>
        <v>45412OD04Q41781</v>
      </c>
      <c r="B1162" s="98">
        <v>1161</v>
      </c>
      <c r="C1162" s="99">
        <v>45412</v>
      </c>
      <c r="D1162" s="100">
        <v>1</v>
      </c>
      <c r="E1162" s="102" t="s">
        <v>25</v>
      </c>
      <c r="F1162" s="103" t="s">
        <v>90</v>
      </c>
      <c r="G1162" s="104"/>
    </row>
    <row r="1163" spans="1:7">
      <c r="A1163" s="102" t="str">
        <f>DRIVER[[#This Row],[DATE]]&amp;DRIVER[[#This Row],[FIELD]]&amp;DRIVER[[#This Row],[TRIP NO]]</f>
        <v>45412OD04Q67611</v>
      </c>
      <c r="B1163" s="98">
        <v>1162</v>
      </c>
      <c r="C1163" s="99">
        <v>45412</v>
      </c>
      <c r="D1163" s="100">
        <v>1</v>
      </c>
      <c r="E1163" s="102" t="s">
        <v>24</v>
      </c>
      <c r="F1163" s="103" t="s">
        <v>102</v>
      </c>
      <c r="G1163" s="104"/>
    </row>
    <row r="1164" spans="1:7">
      <c r="A1164" s="102" t="str">
        <f>DRIVER[[#This Row],[DATE]]&amp;DRIVER[[#This Row],[FIELD]]&amp;DRIVER[[#This Row],[TRIP NO]]</f>
        <v>45412OD04Q41281</v>
      </c>
      <c r="B1164" s="98">
        <v>1163</v>
      </c>
      <c r="C1164" s="99">
        <v>45412</v>
      </c>
      <c r="D1164" s="100">
        <v>1</v>
      </c>
      <c r="E1164" s="102" t="s">
        <v>41</v>
      </c>
      <c r="F1164" s="103" t="s">
        <v>105</v>
      </c>
      <c r="G1164" s="104"/>
    </row>
    <row r="1165" spans="1:7">
      <c r="A1165" s="102" t="str">
        <f>DRIVER[[#This Row],[DATE]]&amp;DRIVER[[#This Row],[FIELD]]&amp;DRIVER[[#This Row],[TRIP NO]]</f>
        <v>45412OD04Q41441</v>
      </c>
      <c r="B1165" s="98">
        <v>1164</v>
      </c>
      <c r="C1165" s="99">
        <v>45412</v>
      </c>
      <c r="D1165" s="100">
        <v>1</v>
      </c>
      <c r="E1165" s="102" t="s">
        <v>38</v>
      </c>
      <c r="F1165" s="103" t="s">
        <v>77</v>
      </c>
      <c r="G1165" s="104"/>
    </row>
    <row r="1166" spans="1:7">
      <c r="A1166" s="102" t="str">
        <f>DRIVER[[#This Row],[DATE]]&amp;DRIVER[[#This Row],[FIELD]]&amp;DRIVER[[#This Row],[TRIP NO]]</f>
        <v>45412OD04Q41731</v>
      </c>
      <c r="B1166" s="98">
        <v>1165</v>
      </c>
      <c r="C1166" s="99">
        <v>45412</v>
      </c>
      <c r="D1166" s="100">
        <v>1</v>
      </c>
      <c r="E1166" s="102" t="s">
        <v>8</v>
      </c>
      <c r="F1166" s="103" t="s">
        <v>101</v>
      </c>
      <c r="G1166" s="104"/>
    </row>
    <row r="1167" spans="1:7">
      <c r="A1167" s="102" t="str">
        <f>DRIVER[[#This Row],[DATE]]&amp;DRIVER[[#This Row],[FIELD]]&amp;DRIVER[[#This Row],[TRIP NO]]</f>
        <v>45412OD34S26151</v>
      </c>
      <c r="B1167" s="98">
        <v>1166</v>
      </c>
      <c r="C1167" s="99">
        <v>45412</v>
      </c>
      <c r="D1167" s="100">
        <v>1</v>
      </c>
      <c r="E1167" s="102" t="s">
        <v>40</v>
      </c>
      <c r="F1167" s="103" t="s">
        <v>92</v>
      </c>
      <c r="G1167" s="104"/>
    </row>
    <row r="1168" spans="1:7">
      <c r="A1168" s="102" t="str">
        <f>DRIVER[[#This Row],[DATE]]&amp;DRIVER[[#This Row],[FIELD]]&amp;DRIVER[[#This Row],[TRIP NO]]</f>
        <v>45412OD34S26271</v>
      </c>
      <c r="B1168" s="98">
        <v>1167</v>
      </c>
      <c r="C1168" s="99">
        <v>45412</v>
      </c>
      <c r="D1168" s="100">
        <v>1</v>
      </c>
      <c r="E1168" s="102" t="s">
        <v>54</v>
      </c>
      <c r="F1168" s="103" t="s">
        <v>70</v>
      </c>
      <c r="G1168" s="104"/>
    </row>
    <row r="1169" spans="1:7">
      <c r="A1169" s="102" t="str">
        <f>DRIVER[[#This Row],[DATE]]&amp;DRIVER[[#This Row],[FIELD]]&amp;DRIVER[[#This Row],[TRIP NO]]</f>
        <v>45412OD34S26661</v>
      </c>
      <c r="B1169" s="98">
        <v>1168</v>
      </c>
      <c r="C1169" s="99">
        <v>45412</v>
      </c>
      <c r="D1169" s="100">
        <v>1</v>
      </c>
      <c r="E1169" s="102" t="s">
        <v>45</v>
      </c>
      <c r="F1169" s="103" t="s">
        <v>104</v>
      </c>
      <c r="G1169" s="104"/>
    </row>
    <row r="1170" spans="1:7">
      <c r="A1170" s="102" t="str">
        <f>DRIVER[[#This Row],[DATE]]&amp;DRIVER[[#This Row],[FIELD]]&amp;DRIVER[[#This Row],[TRIP NO]]</f>
        <v>45412OD34S26681</v>
      </c>
      <c r="B1170" s="98">
        <v>1169</v>
      </c>
      <c r="C1170" s="99">
        <v>45412</v>
      </c>
      <c r="D1170" s="100">
        <v>1</v>
      </c>
      <c r="E1170" s="102" t="s">
        <v>42</v>
      </c>
      <c r="F1170" s="103" t="s">
        <v>78</v>
      </c>
      <c r="G1170" s="104"/>
    </row>
    <row r="1171" spans="1:7">
      <c r="A1171" s="102" t="str">
        <f>DRIVER[[#This Row],[DATE]]&amp;DRIVER[[#This Row],[FIELD]]&amp;DRIVER[[#This Row],[TRIP NO]]</f>
        <v>45412OD34S61371</v>
      </c>
      <c r="B1171" s="98">
        <v>1170</v>
      </c>
      <c r="C1171" s="99">
        <v>45412</v>
      </c>
      <c r="D1171" s="100">
        <v>1</v>
      </c>
      <c r="E1171" s="102" t="s">
        <v>44</v>
      </c>
      <c r="F1171" s="103" t="s">
        <v>103</v>
      </c>
      <c r="G1171" s="104"/>
    </row>
    <row r="1172" spans="1:7">
      <c r="A1172" s="102" t="str">
        <f>DRIVER[[#This Row],[DATE]]&amp;DRIVER[[#This Row],[FIELD]]&amp;DRIVER[[#This Row],[TRIP NO]]</f>
        <v>45412OD34S65081</v>
      </c>
      <c r="B1172" s="98">
        <v>1171</v>
      </c>
      <c r="C1172" s="99">
        <v>45412</v>
      </c>
      <c r="D1172" s="100">
        <v>1</v>
      </c>
      <c r="E1172" s="102" t="s">
        <v>57</v>
      </c>
      <c r="F1172" s="103" t="s">
        <v>89</v>
      </c>
      <c r="G1172" s="104"/>
    </row>
    <row r="1173" spans="1:7">
      <c r="A1173" s="102" t="str">
        <f>DRIVER[[#This Row],[DATE]]&amp;DRIVER[[#This Row],[FIELD]]&amp;DRIVER[[#This Row],[TRIP NO]]</f>
        <v>45412OD04T11451</v>
      </c>
      <c r="B1173" s="98">
        <v>1172</v>
      </c>
      <c r="C1173" s="99">
        <v>45412</v>
      </c>
      <c r="D1173" s="100">
        <v>1</v>
      </c>
      <c r="E1173" s="102" t="s">
        <v>13</v>
      </c>
      <c r="F1173" s="103" t="s">
        <v>74</v>
      </c>
      <c r="G1173" s="104"/>
    </row>
    <row r="1174" spans="1:7">
      <c r="A1174" s="102" t="str">
        <f>DRIVER[[#This Row],[DATE]]&amp;DRIVER[[#This Row],[FIELD]]&amp;DRIVER[[#This Row],[TRIP NO]]</f>
        <v>45412OD34R11451</v>
      </c>
      <c r="B1174" s="98">
        <v>1173</v>
      </c>
      <c r="C1174" s="99">
        <v>45412</v>
      </c>
      <c r="D1174" s="100">
        <v>1</v>
      </c>
      <c r="E1174" s="102" t="s">
        <v>12</v>
      </c>
      <c r="F1174" s="103" t="s">
        <v>81</v>
      </c>
      <c r="G1174" s="104"/>
    </row>
    <row r="1175" spans="1:7">
      <c r="A1175" s="102" t="str">
        <f>DRIVER[[#This Row],[DATE]]&amp;DRIVER[[#This Row],[FIELD]]&amp;DRIVER[[#This Row],[TRIP NO]]</f>
        <v>45412OD34R13451</v>
      </c>
      <c r="B1175" s="98">
        <v>1174</v>
      </c>
      <c r="C1175" s="99">
        <v>45412</v>
      </c>
      <c r="D1175" s="100">
        <v>1</v>
      </c>
      <c r="E1175" s="102" t="s">
        <v>11</v>
      </c>
      <c r="F1175" s="103" t="s">
        <v>71</v>
      </c>
      <c r="G1175" s="104"/>
    </row>
    <row r="1176" spans="1:7">
      <c r="A1176" s="102" t="str">
        <f>DRIVER[[#This Row],[DATE]]&amp;DRIVER[[#This Row],[FIELD]]&amp;DRIVER[[#This Row],[TRIP NO]]</f>
        <v>45412OD34S11451</v>
      </c>
      <c r="B1176" s="98">
        <v>1175</v>
      </c>
      <c r="C1176" s="99">
        <v>45412</v>
      </c>
      <c r="D1176" s="100">
        <v>1</v>
      </c>
      <c r="E1176" s="102" t="s">
        <v>32</v>
      </c>
      <c r="F1176" s="103" t="s">
        <v>83</v>
      </c>
      <c r="G1176" s="104"/>
    </row>
    <row r="1177" spans="1:7">
      <c r="A1177" s="102" t="str">
        <f>DRIVER[[#This Row],[DATE]]&amp;DRIVER[[#This Row],[FIELD]]&amp;DRIVER[[#This Row],[TRIP NO]]</f>
        <v>45412OD34T11451</v>
      </c>
      <c r="B1177" s="98">
        <v>1176</v>
      </c>
      <c r="C1177" s="99">
        <v>45412</v>
      </c>
      <c r="D1177" s="100">
        <v>1</v>
      </c>
      <c r="E1177" s="102" t="s">
        <v>34</v>
      </c>
      <c r="F1177" s="103" t="s">
        <v>84</v>
      </c>
      <c r="G1177" s="104"/>
    </row>
    <row r="1178" spans="1:7">
      <c r="A1178" s="102" t="str">
        <f>DRIVER[[#This Row],[DATE]]&amp;DRIVER[[#This Row],[FIELD]]&amp;DRIVER[[#This Row],[TRIP NO]]</f>
        <v>45412OD04V11451</v>
      </c>
      <c r="B1178" s="98">
        <v>1177</v>
      </c>
      <c r="C1178" s="99">
        <v>45412</v>
      </c>
      <c r="D1178" s="100">
        <v>1</v>
      </c>
      <c r="E1178" s="102" t="s">
        <v>46</v>
      </c>
      <c r="F1178" s="103" t="s">
        <v>85</v>
      </c>
      <c r="G1178" s="104"/>
    </row>
    <row r="1179" spans="1:7">
      <c r="A1179" s="102" t="str">
        <f>DRIVER[[#This Row],[DATE]]&amp;DRIVER[[#This Row],[FIELD]]&amp;DRIVER[[#This Row],[TRIP NO]]</f>
        <v>45412OD04V13451</v>
      </c>
      <c r="B1179" s="98">
        <v>1178</v>
      </c>
      <c r="C1179" s="99">
        <v>45412</v>
      </c>
      <c r="D1179" s="100">
        <v>1</v>
      </c>
      <c r="E1179" s="102" t="s">
        <v>48</v>
      </c>
      <c r="F1179" s="103" t="s">
        <v>86</v>
      </c>
      <c r="G1179" s="104"/>
    </row>
    <row r="1180" spans="1:7">
      <c r="A1180" s="102" t="str">
        <f>DRIVER[[#This Row],[DATE]]&amp;DRIVER[[#This Row],[FIELD]]&amp;DRIVER[[#This Row],[TRIP NO]]</f>
        <v>45412OD34U13451</v>
      </c>
      <c r="B1180" s="98">
        <v>1179</v>
      </c>
      <c r="C1180" s="99">
        <v>45412</v>
      </c>
      <c r="D1180" s="100">
        <v>1</v>
      </c>
      <c r="E1180" s="102" t="s">
        <v>49</v>
      </c>
      <c r="F1180" s="103" t="s">
        <v>88</v>
      </c>
      <c r="G1180" s="104"/>
    </row>
    <row r="1181" spans="1:7">
      <c r="A1181" s="110" t="str">
        <f>DRIVER[[#This Row],[DATE]]&amp;DRIVER[[#This Row],[FIELD]]&amp;DRIVER[[#This Row],[TRIP NO]]</f>
        <v>45412OD34U13452</v>
      </c>
      <c r="B1181" s="106">
        <v>1180</v>
      </c>
      <c r="C1181" s="107">
        <v>45412</v>
      </c>
      <c r="D1181" s="108">
        <v>2</v>
      </c>
      <c r="E1181" s="110" t="s">
        <v>49</v>
      </c>
      <c r="F1181" s="111" t="s">
        <v>88</v>
      </c>
      <c r="G1181" s="104"/>
    </row>
    <row r="1182" spans="1:7">
      <c r="A1182" s="110" t="str">
        <f>DRIVER[[#This Row],[DATE]]&amp;DRIVER[[#This Row],[FIELD]]&amp;DRIVER[[#This Row],[TRIP NO]]</f>
        <v>45412OD34S26272</v>
      </c>
      <c r="B1182" s="106">
        <v>1181</v>
      </c>
      <c r="C1182" s="107">
        <v>45412</v>
      </c>
      <c r="D1182" s="108">
        <v>2</v>
      </c>
      <c r="E1182" s="110" t="s">
        <v>54</v>
      </c>
      <c r="F1182" s="111" t="s">
        <v>70</v>
      </c>
      <c r="G1182" s="104"/>
    </row>
    <row r="1183" spans="1:7">
      <c r="A1183" s="110" t="str">
        <f>DRIVER[[#This Row],[DATE]]&amp;DRIVER[[#This Row],[FIELD]]&amp;DRIVER[[#This Row],[TRIP NO]]</f>
        <v>45412OD04V11452</v>
      </c>
      <c r="B1183" s="106">
        <v>1182</v>
      </c>
      <c r="C1183" s="107">
        <v>45412</v>
      </c>
      <c r="D1183" s="108">
        <v>2</v>
      </c>
      <c r="E1183" s="110" t="s">
        <v>46</v>
      </c>
      <c r="F1183" s="111" t="s">
        <v>85</v>
      </c>
      <c r="G1183" s="104"/>
    </row>
    <row r="1184" spans="1:7">
      <c r="A1184" s="110" t="str">
        <f>DRIVER[[#This Row],[DATE]]&amp;DRIVER[[#This Row],[FIELD]]&amp;DRIVER[[#This Row],[TRIP NO]]</f>
        <v>45412OD04T11452</v>
      </c>
      <c r="B1184" s="106">
        <v>1183</v>
      </c>
      <c r="C1184" s="107">
        <v>45412</v>
      </c>
      <c r="D1184" s="108">
        <v>2</v>
      </c>
      <c r="E1184" s="110" t="s">
        <v>13</v>
      </c>
      <c r="F1184" s="111" t="s">
        <v>74</v>
      </c>
      <c r="G1184" s="104"/>
    </row>
    <row r="1185" spans="1:7">
      <c r="A1185" s="110" t="str">
        <f>DRIVER[[#This Row],[DATE]]&amp;DRIVER[[#This Row],[FIELD]]&amp;DRIVER[[#This Row],[TRIP NO]]</f>
        <v>45412OD34S11452</v>
      </c>
      <c r="B1185" s="106">
        <v>1184</v>
      </c>
      <c r="C1185" s="107">
        <v>45412</v>
      </c>
      <c r="D1185" s="108">
        <v>2</v>
      </c>
      <c r="E1185" s="110" t="s">
        <v>32</v>
      </c>
      <c r="F1185" s="111" t="s">
        <v>83</v>
      </c>
      <c r="G1185" s="104"/>
    </row>
    <row r="1186" spans="1:7">
      <c r="A1186" s="110" t="str">
        <f>DRIVER[[#This Row],[DATE]]&amp;DRIVER[[#This Row],[FIELD]]&amp;DRIVER[[#This Row],[TRIP NO]]</f>
        <v>45412OD34S26682</v>
      </c>
      <c r="B1186" s="106">
        <v>1185</v>
      </c>
      <c r="C1186" s="107">
        <v>45412</v>
      </c>
      <c r="D1186" s="108">
        <v>2</v>
      </c>
      <c r="E1186" s="110" t="s">
        <v>42</v>
      </c>
      <c r="F1186" s="111" t="s">
        <v>78</v>
      </c>
      <c r="G1186" s="104"/>
    </row>
    <row r="1187" spans="1:7">
      <c r="A1187" s="110" t="str">
        <f>DRIVER[[#This Row],[DATE]]&amp;DRIVER[[#This Row],[FIELD]]&amp;DRIVER[[#This Row],[TRIP NO]]</f>
        <v>45412OD34T11452</v>
      </c>
      <c r="B1187" s="106">
        <v>1186</v>
      </c>
      <c r="C1187" s="107">
        <v>45412</v>
      </c>
      <c r="D1187" s="108">
        <v>2</v>
      </c>
      <c r="E1187" s="110" t="s">
        <v>34</v>
      </c>
      <c r="F1187" s="111" t="s">
        <v>84</v>
      </c>
      <c r="G1187" s="104"/>
    </row>
    <row r="1188" spans="1:7">
      <c r="A1188" s="110" t="str">
        <f>DRIVER[[#This Row],[DATE]]&amp;DRIVER[[#This Row],[FIELD]]&amp;DRIVER[[#This Row],[TRIP NO]]</f>
        <v>45412OD04Q41552</v>
      </c>
      <c r="B1188" s="106">
        <v>1187</v>
      </c>
      <c r="C1188" s="107">
        <v>45412</v>
      </c>
      <c r="D1188" s="108">
        <v>2</v>
      </c>
      <c r="E1188" s="110" t="s">
        <v>22</v>
      </c>
      <c r="F1188" s="111" t="s">
        <v>72</v>
      </c>
      <c r="G1188" s="104"/>
    </row>
    <row r="1189" spans="1:7">
      <c r="A1189" s="110" t="str">
        <f>DRIVER[[#This Row],[DATE]]&amp;DRIVER[[#This Row],[FIELD]]&amp;DRIVER[[#This Row],[TRIP NO]]</f>
        <v>45412OD04V13452</v>
      </c>
      <c r="B1189" s="106">
        <v>1188</v>
      </c>
      <c r="C1189" s="107">
        <v>45412</v>
      </c>
      <c r="D1189" s="108">
        <v>2</v>
      </c>
      <c r="E1189" s="110" t="s">
        <v>48</v>
      </c>
      <c r="F1189" s="111" t="s">
        <v>86</v>
      </c>
      <c r="G1189" s="104"/>
    </row>
    <row r="1190" spans="1:7">
      <c r="A1190" s="110" t="str">
        <f>DRIVER[[#This Row],[DATE]]&amp;DRIVER[[#This Row],[FIELD]]&amp;DRIVER[[#This Row],[TRIP NO]]</f>
        <v>45412OD34R11452</v>
      </c>
      <c r="B1190" s="106">
        <v>1189</v>
      </c>
      <c r="C1190" s="107">
        <v>45412</v>
      </c>
      <c r="D1190" s="108">
        <v>2</v>
      </c>
      <c r="E1190" s="110" t="s">
        <v>12</v>
      </c>
      <c r="F1190" s="111" t="s">
        <v>81</v>
      </c>
      <c r="G1190" s="104"/>
    </row>
    <row r="1191" spans="1:7">
      <c r="A1191" s="110" t="str">
        <f>DRIVER[[#This Row],[DATE]]&amp;DRIVER[[#This Row],[FIELD]]&amp;DRIVER[[#This Row],[TRIP NO]]</f>
        <v>45412OD34R13452</v>
      </c>
      <c r="B1191" s="106">
        <v>1190</v>
      </c>
      <c r="C1191" s="107">
        <v>45412</v>
      </c>
      <c r="D1191" s="108">
        <v>2</v>
      </c>
      <c r="E1191" s="110" t="s">
        <v>11</v>
      </c>
      <c r="F1191" s="111" t="s">
        <v>71</v>
      </c>
      <c r="G1191" s="104"/>
    </row>
    <row r="1192" spans="1:7">
      <c r="A1192" s="110" t="str">
        <f>DRIVER[[#This Row],[DATE]]&amp;DRIVER[[#This Row],[FIELD]]&amp;DRIVER[[#This Row],[TRIP NO]]</f>
        <v>45412OD34S26152</v>
      </c>
      <c r="B1192" s="106">
        <v>1191</v>
      </c>
      <c r="C1192" s="107">
        <v>45412</v>
      </c>
      <c r="D1192" s="108">
        <v>2</v>
      </c>
      <c r="E1192" s="110" t="s">
        <v>40</v>
      </c>
      <c r="F1192" s="111" t="s">
        <v>92</v>
      </c>
      <c r="G1192" s="104"/>
    </row>
    <row r="1193" spans="1:7">
      <c r="A1193" s="110" t="str">
        <f>DRIVER[[#This Row],[DATE]]&amp;DRIVER[[#This Row],[FIELD]]&amp;DRIVER[[#This Row],[TRIP NO]]</f>
        <v>45412OD34S61372</v>
      </c>
      <c r="B1193" s="106">
        <v>1192</v>
      </c>
      <c r="C1193" s="107">
        <v>45412</v>
      </c>
      <c r="D1193" s="108">
        <v>2</v>
      </c>
      <c r="E1193" s="110" t="s">
        <v>44</v>
      </c>
      <c r="F1193" s="111" t="s">
        <v>103</v>
      </c>
      <c r="G1193" s="104"/>
    </row>
    <row r="1194" spans="1:7">
      <c r="A1194" s="110" t="str">
        <f>DRIVER[[#This Row],[DATE]]&amp;DRIVER[[#This Row],[FIELD]]&amp;DRIVER[[#This Row],[TRIP NO]]</f>
        <v>45412OD04Q67612</v>
      </c>
      <c r="B1194" s="106">
        <v>1193</v>
      </c>
      <c r="C1194" s="107">
        <v>45412</v>
      </c>
      <c r="D1194" s="108">
        <v>2</v>
      </c>
      <c r="E1194" s="110" t="s">
        <v>24</v>
      </c>
      <c r="F1194" s="111" t="s">
        <v>102</v>
      </c>
      <c r="G1194" s="104"/>
    </row>
    <row r="1195" spans="1:7">
      <c r="A1195" s="102" t="str">
        <f>DRIVER[[#This Row],[DATE]]&amp;DRIVER[[#This Row],[FIELD]]&amp;DRIVER[[#This Row],[TRIP NO]]</f>
        <v>45413OD04Q41181</v>
      </c>
      <c r="B1195" s="98">
        <v>1</v>
      </c>
      <c r="C1195" s="99">
        <v>45413</v>
      </c>
      <c r="D1195" s="100">
        <v>1</v>
      </c>
      <c r="E1195" s="102" t="s">
        <v>26</v>
      </c>
      <c r="F1195" s="103" t="s">
        <v>91</v>
      </c>
      <c r="G1195" s="104"/>
    </row>
    <row r="1196" spans="1:7">
      <c r="A1196" s="102" t="str">
        <f>DRIVER[[#This Row],[DATE]]&amp;DRIVER[[#This Row],[FIELD]]&amp;DRIVER[[#This Row],[TRIP NO]]</f>
        <v>45413OD04Q41551</v>
      </c>
      <c r="B1196" s="98">
        <v>2</v>
      </c>
      <c r="C1196" s="99">
        <v>45413</v>
      </c>
      <c r="D1196" s="100">
        <v>1</v>
      </c>
      <c r="E1196" s="102" t="s">
        <v>22</v>
      </c>
      <c r="F1196" s="103" t="s">
        <v>72</v>
      </c>
      <c r="G1196" s="104"/>
    </row>
    <row r="1197" spans="1:7">
      <c r="A1197" s="102" t="str">
        <f>DRIVER[[#This Row],[DATE]]&amp;DRIVER[[#This Row],[FIELD]]&amp;DRIVER[[#This Row],[TRIP NO]]</f>
        <v>45413OD04Q41781</v>
      </c>
      <c r="B1197" s="98">
        <v>3</v>
      </c>
      <c r="C1197" s="99">
        <v>45413</v>
      </c>
      <c r="D1197" s="100">
        <v>1</v>
      </c>
      <c r="E1197" s="102" t="s">
        <v>25</v>
      </c>
      <c r="F1197" s="103" t="s">
        <v>73</v>
      </c>
      <c r="G1197" s="104"/>
    </row>
    <row r="1198" spans="1:7">
      <c r="A1198" s="102" t="str">
        <f>DRIVER[[#This Row],[DATE]]&amp;DRIVER[[#This Row],[FIELD]]&amp;DRIVER[[#This Row],[TRIP NO]]</f>
        <v>45413OD04Q67611</v>
      </c>
      <c r="B1198" s="98">
        <v>4</v>
      </c>
      <c r="C1198" s="99">
        <v>45413</v>
      </c>
      <c r="D1198" s="100">
        <v>1</v>
      </c>
      <c r="E1198" s="102" t="s">
        <v>24</v>
      </c>
      <c r="F1198" s="103" t="s">
        <v>98</v>
      </c>
      <c r="G1198" s="104"/>
    </row>
    <row r="1199" spans="1:7">
      <c r="A1199" s="102" t="str">
        <f>DRIVER[[#This Row],[DATE]]&amp;DRIVER[[#This Row],[FIELD]]&amp;DRIVER[[#This Row],[TRIP NO]]</f>
        <v>45413OD04Q41281</v>
      </c>
      <c r="B1199" s="98">
        <v>5</v>
      </c>
      <c r="C1199" s="99">
        <v>45413</v>
      </c>
      <c r="D1199" s="100">
        <v>1</v>
      </c>
      <c r="E1199" s="102" t="s">
        <v>41</v>
      </c>
      <c r="F1199" s="103" t="s">
        <v>93</v>
      </c>
      <c r="G1199" s="104"/>
    </row>
    <row r="1200" spans="1:7">
      <c r="A1200" s="102" t="str">
        <f>DRIVER[[#This Row],[DATE]]&amp;DRIVER[[#This Row],[FIELD]]&amp;DRIVER[[#This Row],[TRIP NO]]</f>
        <v>45413OD04Q41371</v>
      </c>
      <c r="B1200" s="98">
        <v>6</v>
      </c>
      <c r="C1200" s="99">
        <v>45413</v>
      </c>
      <c r="D1200" s="100">
        <v>1</v>
      </c>
      <c r="E1200" s="102" t="s">
        <v>55</v>
      </c>
      <c r="F1200" s="103" t="s">
        <v>99</v>
      </c>
      <c r="G1200" s="104"/>
    </row>
    <row r="1201" spans="1:7">
      <c r="A1201" s="102" t="str">
        <f>DRIVER[[#This Row],[DATE]]&amp;DRIVER[[#This Row],[FIELD]]&amp;DRIVER[[#This Row],[TRIP NO]]</f>
        <v>45413OD04Q41441</v>
      </c>
      <c r="B1201" s="98">
        <v>7</v>
      </c>
      <c r="C1201" s="99">
        <v>45413</v>
      </c>
      <c r="D1201" s="100">
        <v>1</v>
      </c>
      <c r="E1201" s="102" t="s">
        <v>38</v>
      </c>
      <c r="F1201" s="103" t="s">
        <v>77</v>
      </c>
      <c r="G1201" s="104"/>
    </row>
    <row r="1202" spans="1:7">
      <c r="A1202" s="102" t="str">
        <f>DRIVER[[#This Row],[DATE]]&amp;DRIVER[[#This Row],[FIELD]]&amp;DRIVER[[#This Row],[TRIP NO]]</f>
        <v>45413OD04Q41731</v>
      </c>
      <c r="B1202" s="98">
        <v>8</v>
      </c>
      <c r="C1202" s="99">
        <v>45413</v>
      </c>
      <c r="D1202" s="100">
        <v>1</v>
      </c>
      <c r="E1202" s="102" t="s">
        <v>8</v>
      </c>
      <c r="F1202" s="103" t="s">
        <v>101</v>
      </c>
      <c r="G1202" s="104"/>
    </row>
    <row r="1203" spans="1:7">
      <c r="A1203" s="102" t="str">
        <f>DRIVER[[#This Row],[DATE]]&amp;DRIVER[[#This Row],[FIELD]]&amp;DRIVER[[#This Row],[TRIP NO]]</f>
        <v>45413OD34S26151</v>
      </c>
      <c r="B1203" s="98">
        <v>9</v>
      </c>
      <c r="C1203" s="99">
        <v>45413</v>
      </c>
      <c r="D1203" s="100">
        <v>1</v>
      </c>
      <c r="E1203" s="102" t="s">
        <v>40</v>
      </c>
      <c r="F1203" s="103" t="s">
        <v>92</v>
      </c>
      <c r="G1203" s="104"/>
    </row>
    <row r="1204" spans="1:7">
      <c r="A1204" s="102" t="str">
        <f>DRIVER[[#This Row],[DATE]]&amp;DRIVER[[#This Row],[FIELD]]&amp;DRIVER[[#This Row],[TRIP NO]]</f>
        <v>45413OD34S26271</v>
      </c>
      <c r="B1204" s="98">
        <v>10</v>
      </c>
      <c r="C1204" s="99">
        <v>45413</v>
      </c>
      <c r="D1204" s="100">
        <v>1</v>
      </c>
      <c r="E1204" s="102" t="s">
        <v>54</v>
      </c>
      <c r="F1204" s="103" t="s">
        <v>70</v>
      </c>
      <c r="G1204" s="104"/>
    </row>
    <row r="1205" spans="1:7">
      <c r="A1205" s="102" t="str">
        <f>DRIVER[[#This Row],[DATE]]&amp;DRIVER[[#This Row],[FIELD]]&amp;DRIVER[[#This Row],[TRIP NO]]</f>
        <v>45413OD34S26661</v>
      </c>
      <c r="B1205" s="98">
        <v>11</v>
      </c>
      <c r="C1205" s="99">
        <v>45413</v>
      </c>
      <c r="D1205" s="100">
        <v>1</v>
      </c>
      <c r="E1205" s="102" t="s">
        <v>45</v>
      </c>
      <c r="F1205" s="103" t="s">
        <v>104</v>
      </c>
      <c r="G1205" s="104"/>
    </row>
    <row r="1206" spans="1:7">
      <c r="A1206" s="102" t="str">
        <f>DRIVER[[#This Row],[DATE]]&amp;DRIVER[[#This Row],[FIELD]]&amp;DRIVER[[#This Row],[TRIP NO]]</f>
        <v>45413OD34S26681</v>
      </c>
      <c r="B1206" s="98">
        <v>12</v>
      </c>
      <c r="C1206" s="99">
        <v>45413</v>
      </c>
      <c r="D1206" s="100">
        <v>1</v>
      </c>
      <c r="E1206" s="102" t="s">
        <v>42</v>
      </c>
      <c r="F1206" s="103" t="s">
        <v>78</v>
      </c>
      <c r="G1206" s="104"/>
    </row>
    <row r="1207" spans="1:7">
      <c r="A1207" s="102" t="str">
        <f>DRIVER[[#This Row],[DATE]]&amp;DRIVER[[#This Row],[FIELD]]&amp;DRIVER[[#This Row],[TRIP NO]]</f>
        <v>45413OD34S61371</v>
      </c>
      <c r="B1207" s="98">
        <v>13</v>
      </c>
      <c r="C1207" s="99">
        <v>45413</v>
      </c>
      <c r="D1207" s="100">
        <v>1</v>
      </c>
      <c r="E1207" s="102" t="s">
        <v>44</v>
      </c>
      <c r="F1207" s="103" t="s">
        <v>94</v>
      </c>
      <c r="G1207" s="104"/>
    </row>
    <row r="1208" spans="1:7">
      <c r="A1208" s="102" t="str">
        <f>DRIVER[[#This Row],[DATE]]&amp;DRIVER[[#This Row],[FIELD]]&amp;DRIVER[[#This Row],[TRIP NO]]</f>
        <v>45413OD34S65081</v>
      </c>
      <c r="B1208" s="98">
        <v>14</v>
      </c>
      <c r="C1208" s="99">
        <v>45413</v>
      </c>
      <c r="D1208" s="100">
        <v>1</v>
      </c>
      <c r="E1208" s="102" t="s">
        <v>57</v>
      </c>
      <c r="F1208" s="103" t="s">
        <v>89</v>
      </c>
      <c r="G1208" s="104"/>
    </row>
    <row r="1209" spans="1:7">
      <c r="A1209" s="102" t="str">
        <f>DRIVER[[#This Row],[DATE]]&amp;DRIVER[[#This Row],[FIELD]]&amp;DRIVER[[#This Row],[TRIP NO]]</f>
        <v>45413OD04T11451</v>
      </c>
      <c r="B1209" s="98">
        <v>15</v>
      </c>
      <c r="C1209" s="99">
        <v>45413</v>
      </c>
      <c r="D1209" s="100">
        <v>1</v>
      </c>
      <c r="E1209" s="102" t="s">
        <v>13</v>
      </c>
      <c r="F1209" s="103" t="s">
        <v>74</v>
      </c>
      <c r="G1209" s="104"/>
    </row>
    <row r="1210" spans="1:7">
      <c r="A1210" s="102" t="str">
        <f>DRIVER[[#This Row],[DATE]]&amp;DRIVER[[#This Row],[FIELD]]&amp;DRIVER[[#This Row],[TRIP NO]]</f>
        <v>45413OD34R11451</v>
      </c>
      <c r="B1210" s="98">
        <v>16</v>
      </c>
      <c r="C1210" s="99">
        <v>45413</v>
      </c>
      <c r="D1210" s="100">
        <v>1</v>
      </c>
      <c r="E1210" s="102" t="s">
        <v>12</v>
      </c>
      <c r="F1210" s="103" t="s">
        <v>81</v>
      </c>
      <c r="G1210" s="104"/>
    </row>
    <row r="1211" spans="1:7">
      <c r="A1211" s="102" t="str">
        <f>DRIVER[[#This Row],[DATE]]&amp;DRIVER[[#This Row],[FIELD]]&amp;DRIVER[[#This Row],[TRIP NO]]</f>
        <v>45413OD34R13451</v>
      </c>
      <c r="B1211" s="98">
        <v>17</v>
      </c>
      <c r="C1211" s="99">
        <v>45413</v>
      </c>
      <c r="D1211" s="100">
        <v>1</v>
      </c>
      <c r="E1211" s="102" t="s">
        <v>11</v>
      </c>
      <c r="F1211" s="103" t="s">
        <v>71</v>
      </c>
      <c r="G1211" s="104"/>
    </row>
    <row r="1212" spans="1:7">
      <c r="A1212" s="102" t="str">
        <f>DRIVER[[#This Row],[DATE]]&amp;DRIVER[[#This Row],[FIELD]]&amp;DRIVER[[#This Row],[TRIP NO]]</f>
        <v>45413OD34S11451</v>
      </c>
      <c r="B1212" s="98">
        <v>18</v>
      </c>
      <c r="C1212" s="99">
        <v>45413</v>
      </c>
      <c r="D1212" s="100">
        <v>1</v>
      </c>
      <c r="E1212" s="102" t="s">
        <v>32</v>
      </c>
      <c r="F1212" s="103" t="s">
        <v>83</v>
      </c>
      <c r="G1212" s="104"/>
    </row>
    <row r="1213" spans="1:7">
      <c r="A1213" s="102" t="str">
        <f>DRIVER[[#This Row],[DATE]]&amp;DRIVER[[#This Row],[FIELD]]&amp;DRIVER[[#This Row],[TRIP NO]]</f>
        <v>45413OD34T11451</v>
      </c>
      <c r="B1213" s="98">
        <v>19</v>
      </c>
      <c r="C1213" s="99">
        <v>45413</v>
      </c>
      <c r="D1213" s="100">
        <v>1</v>
      </c>
      <c r="E1213" s="102" t="s">
        <v>34</v>
      </c>
      <c r="F1213" s="103" t="s">
        <v>84</v>
      </c>
      <c r="G1213" s="104"/>
    </row>
    <row r="1214" spans="1:7">
      <c r="A1214" s="102" t="str">
        <f>DRIVER[[#This Row],[DATE]]&amp;DRIVER[[#This Row],[FIELD]]&amp;DRIVER[[#This Row],[TRIP NO]]</f>
        <v>45413OD04V11451</v>
      </c>
      <c r="B1214" s="98">
        <v>20</v>
      </c>
      <c r="C1214" s="99">
        <v>45413</v>
      </c>
      <c r="D1214" s="100">
        <v>1</v>
      </c>
      <c r="E1214" s="102" t="s">
        <v>46</v>
      </c>
      <c r="F1214" s="103" t="s">
        <v>85</v>
      </c>
      <c r="G1214" s="104"/>
    </row>
    <row r="1215" spans="1:7">
      <c r="A1215" s="102" t="str">
        <f>DRIVER[[#This Row],[DATE]]&amp;DRIVER[[#This Row],[FIELD]]&amp;DRIVER[[#This Row],[TRIP NO]]</f>
        <v>45413OD04V13451</v>
      </c>
      <c r="B1215" s="98">
        <v>21</v>
      </c>
      <c r="C1215" s="99">
        <v>45413</v>
      </c>
      <c r="D1215" s="100">
        <v>1</v>
      </c>
      <c r="E1215" s="102" t="s">
        <v>48</v>
      </c>
      <c r="F1215" s="103" t="s">
        <v>86</v>
      </c>
      <c r="G1215" s="104"/>
    </row>
    <row r="1216" spans="1:7">
      <c r="A1216" s="110" t="str">
        <f>DRIVER[[#This Row],[DATE]]&amp;DRIVER[[#This Row],[FIELD]]&amp;DRIVER[[#This Row],[TRIP NO]]</f>
        <v>45413OD04Q41552</v>
      </c>
      <c r="B1216" s="106">
        <v>22</v>
      </c>
      <c r="C1216" s="107">
        <v>45413</v>
      </c>
      <c r="D1216" s="108">
        <v>2</v>
      </c>
      <c r="E1216" s="110" t="s">
        <v>22</v>
      </c>
      <c r="F1216" s="111" t="s">
        <v>72</v>
      </c>
      <c r="G1216" s="104"/>
    </row>
    <row r="1217" spans="1:7">
      <c r="A1217" s="110" t="str">
        <f>DRIVER[[#This Row],[DATE]]&amp;DRIVER[[#This Row],[FIELD]]&amp;DRIVER[[#This Row],[TRIP NO]]</f>
        <v>45413OD04T11452</v>
      </c>
      <c r="B1217" s="106">
        <v>23</v>
      </c>
      <c r="C1217" s="107">
        <v>45413</v>
      </c>
      <c r="D1217" s="108">
        <v>2</v>
      </c>
      <c r="E1217" s="110" t="s">
        <v>13</v>
      </c>
      <c r="F1217" s="111" t="s">
        <v>74</v>
      </c>
      <c r="G1217" s="104"/>
    </row>
    <row r="1218" spans="1:7">
      <c r="A1218" s="110" t="str">
        <f>DRIVER[[#This Row],[DATE]]&amp;DRIVER[[#This Row],[FIELD]]&amp;DRIVER[[#This Row],[TRIP NO]]</f>
        <v>45413OD04V13452</v>
      </c>
      <c r="B1218" s="106">
        <v>24</v>
      </c>
      <c r="C1218" s="107">
        <v>45413</v>
      </c>
      <c r="D1218" s="108">
        <v>2</v>
      </c>
      <c r="E1218" s="110" t="s">
        <v>48</v>
      </c>
      <c r="F1218" s="111" t="s">
        <v>86</v>
      </c>
      <c r="G1218" s="104"/>
    </row>
    <row r="1219" spans="1:7">
      <c r="A1219" s="110" t="str">
        <f>DRIVER[[#This Row],[DATE]]&amp;DRIVER[[#This Row],[FIELD]]&amp;DRIVER[[#This Row],[TRIP NO]]</f>
        <v>45413OD34R11452</v>
      </c>
      <c r="B1219" s="106">
        <v>25</v>
      </c>
      <c r="C1219" s="107">
        <v>45413</v>
      </c>
      <c r="D1219" s="108">
        <v>2</v>
      </c>
      <c r="E1219" s="110" t="s">
        <v>12</v>
      </c>
      <c r="F1219" s="111" t="s">
        <v>81</v>
      </c>
      <c r="G1219" s="104"/>
    </row>
    <row r="1220" spans="1:7">
      <c r="A1220" s="110" t="str">
        <f>DRIVER[[#This Row],[DATE]]&amp;DRIVER[[#This Row],[FIELD]]&amp;DRIVER[[#This Row],[TRIP NO]]</f>
        <v>45413OD34S65082</v>
      </c>
      <c r="B1220" s="106">
        <v>26</v>
      </c>
      <c r="C1220" s="107">
        <v>45413</v>
      </c>
      <c r="D1220" s="108">
        <v>2</v>
      </c>
      <c r="E1220" s="110" t="s">
        <v>57</v>
      </c>
      <c r="F1220" s="111" t="s">
        <v>89</v>
      </c>
      <c r="G1220" s="104"/>
    </row>
    <row r="1221" spans="1:7">
      <c r="A1221" s="110" t="str">
        <f>DRIVER[[#This Row],[DATE]]&amp;DRIVER[[#This Row],[FIELD]]&amp;DRIVER[[#This Row],[TRIP NO]]</f>
        <v>45413OD34T11452</v>
      </c>
      <c r="B1221" s="106">
        <v>27</v>
      </c>
      <c r="C1221" s="107">
        <v>45413</v>
      </c>
      <c r="D1221" s="108">
        <v>2</v>
      </c>
      <c r="E1221" s="110" t="s">
        <v>34</v>
      </c>
      <c r="F1221" s="111" t="s">
        <v>84</v>
      </c>
      <c r="G1221" s="104"/>
    </row>
    <row r="1222" spans="1:7">
      <c r="A1222" s="110" t="str">
        <f>DRIVER[[#This Row],[DATE]]&amp;DRIVER[[#This Row],[FIELD]]&amp;DRIVER[[#This Row],[TRIP NO]]</f>
        <v>45413OD34S26682</v>
      </c>
      <c r="B1222" s="106">
        <v>28</v>
      </c>
      <c r="C1222" s="107">
        <v>45413</v>
      </c>
      <c r="D1222" s="108">
        <v>2</v>
      </c>
      <c r="E1222" s="110" t="s">
        <v>42</v>
      </c>
      <c r="F1222" s="111" t="s">
        <v>78</v>
      </c>
      <c r="G1222" s="104"/>
    </row>
    <row r="1223" spans="1:7">
      <c r="A1223" s="110" t="str">
        <f>DRIVER[[#This Row],[DATE]]&amp;DRIVER[[#This Row],[FIELD]]&amp;DRIVER[[#This Row],[TRIP NO]]</f>
        <v>45413OD04Q41732</v>
      </c>
      <c r="B1223" s="106">
        <v>29</v>
      </c>
      <c r="C1223" s="107">
        <v>45413</v>
      </c>
      <c r="D1223" s="108">
        <v>2</v>
      </c>
      <c r="E1223" s="110" t="s">
        <v>8</v>
      </c>
      <c r="F1223" s="111" t="s">
        <v>101</v>
      </c>
      <c r="G1223" s="104"/>
    </row>
    <row r="1224" spans="1:7">
      <c r="A1224" s="110" t="str">
        <f>DRIVER[[#This Row],[DATE]]&amp;DRIVER[[#This Row],[FIELD]]&amp;DRIVER[[#This Row],[TRIP NO]]</f>
        <v>45413OD34S26272</v>
      </c>
      <c r="B1224" s="106">
        <v>30</v>
      </c>
      <c r="C1224" s="107">
        <v>45413</v>
      </c>
      <c r="D1224" s="108">
        <v>2</v>
      </c>
      <c r="E1224" s="110" t="s">
        <v>54</v>
      </c>
      <c r="F1224" s="111" t="s">
        <v>70</v>
      </c>
      <c r="G1224" s="104"/>
    </row>
    <row r="1225" spans="1:7">
      <c r="A1225" s="110" t="str">
        <f>DRIVER[[#This Row],[DATE]]&amp;DRIVER[[#This Row],[FIELD]]&amp;DRIVER[[#This Row],[TRIP NO]]</f>
        <v>45413OD34R13452</v>
      </c>
      <c r="B1225" s="106">
        <v>31</v>
      </c>
      <c r="C1225" s="107">
        <v>45413</v>
      </c>
      <c r="D1225" s="108">
        <v>2</v>
      </c>
      <c r="E1225" s="110" t="s">
        <v>11</v>
      </c>
      <c r="F1225" s="111" t="s">
        <v>71</v>
      </c>
      <c r="G1225" s="104"/>
    </row>
    <row r="1226" spans="1:7">
      <c r="A1226" s="110" t="str">
        <f>DRIVER[[#This Row],[DATE]]&amp;DRIVER[[#This Row],[FIELD]]&amp;DRIVER[[#This Row],[TRIP NO]]</f>
        <v>45413OD34S26662</v>
      </c>
      <c r="B1226" s="106">
        <v>32</v>
      </c>
      <c r="C1226" s="107">
        <v>45413</v>
      </c>
      <c r="D1226" s="108">
        <v>2</v>
      </c>
      <c r="E1226" s="110" t="s">
        <v>45</v>
      </c>
      <c r="F1226" s="111" t="s">
        <v>104</v>
      </c>
      <c r="G1226" s="104"/>
    </row>
    <row r="1227" spans="1:7">
      <c r="A1227" s="110" t="str">
        <f>DRIVER[[#This Row],[DATE]]&amp;DRIVER[[#This Row],[FIELD]]&amp;DRIVER[[#This Row],[TRIP NO]]</f>
        <v>45413OD34S61372</v>
      </c>
      <c r="B1227" s="106">
        <v>33</v>
      </c>
      <c r="C1227" s="107">
        <v>45413</v>
      </c>
      <c r="D1227" s="108">
        <v>2</v>
      </c>
      <c r="E1227" s="110" t="s">
        <v>44</v>
      </c>
      <c r="F1227" s="111" t="s">
        <v>94</v>
      </c>
      <c r="G1227" s="104"/>
    </row>
    <row r="1228" spans="1:7">
      <c r="A1228" s="110" t="str">
        <f>DRIVER[[#This Row],[DATE]]&amp;DRIVER[[#This Row],[FIELD]]&amp;DRIVER[[#This Row],[TRIP NO]]</f>
        <v>45413OD04Q41182</v>
      </c>
      <c r="B1228" s="106">
        <v>34</v>
      </c>
      <c r="C1228" s="107">
        <v>45413</v>
      </c>
      <c r="D1228" s="108">
        <v>2</v>
      </c>
      <c r="E1228" s="110" t="s">
        <v>26</v>
      </c>
      <c r="F1228" s="111" t="s">
        <v>91</v>
      </c>
      <c r="G1228" s="104"/>
    </row>
    <row r="1229" spans="1:7">
      <c r="A1229" s="110" t="str">
        <f>DRIVER[[#This Row],[DATE]]&amp;DRIVER[[#This Row],[FIELD]]&amp;DRIVER[[#This Row],[TRIP NO]]</f>
        <v>45413OD04Q41782</v>
      </c>
      <c r="B1229" s="106">
        <v>35</v>
      </c>
      <c r="C1229" s="107">
        <v>45413</v>
      </c>
      <c r="D1229" s="108">
        <v>2</v>
      </c>
      <c r="E1229" s="110" t="s">
        <v>25</v>
      </c>
      <c r="F1229" s="111" t="s">
        <v>73</v>
      </c>
      <c r="G1229" s="104"/>
    </row>
    <row r="1230" spans="1:7">
      <c r="A1230" s="110" t="str">
        <f>DRIVER[[#This Row],[DATE]]&amp;DRIVER[[#This Row],[FIELD]]&amp;DRIVER[[#This Row],[TRIP NO]]</f>
        <v>45413OD34S11452</v>
      </c>
      <c r="B1230" s="106">
        <v>36</v>
      </c>
      <c r="C1230" s="107">
        <v>45413</v>
      </c>
      <c r="D1230" s="108">
        <v>2</v>
      </c>
      <c r="E1230" s="110" t="s">
        <v>32</v>
      </c>
      <c r="F1230" s="111" t="s">
        <v>83</v>
      </c>
      <c r="G1230" s="104"/>
    </row>
    <row r="1231" spans="1:7">
      <c r="A1231" s="110" t="str">
        <f>DRIVER[[#This Row],[DATE]]&amp;DRIVER[[#This Row],[FIELD]]&amp;DRIVER[[#This Row],[TRIP NO]]</f>
        <v>45413OD04V11452</v>
      </c>
      <c r="B1231" s="106">
        <v>37</v>
      </c>
      <c r="C1231" s="107">
        <v>45413</v>
      </c>
      <c r="D1231" s="108">
        <v>2</v>
      </c>
      <c r="E1231" s="110" t="s">
        <v>46</v>
      </c>
      <c r="F1231" s="111" t="s">
        <v>85</v>
      </c>
      <c r="G1231" s="104"/>
    </row>
    <row r="1232" spans="1:7">
      <c r="A1232" s="102" t="str">
        <f>DRIVER[[#This Row],[DATE]]&amp;DRIVER[[#This Row],[FIELD]]&amp;DRIVER[[#This Row],[TRIP NO]]</f>
        <v>45414OD04Q41181</v>
      </c>
      <c r="B1232" s="98">
        <v>38</v>
      </c>
      <c r="C1232" s="99">
        <v>45414</v>
      </c>
      <c r="D1232" s="100">
        <v>1</v>
      </c>
      <c r="E1232" s="102" t="s">
        <v>26</v>
      </c>
      <c r="F1232" s="103" t="s">
        <v>103</v>
      </c>
      <c r="G1232" s="104"/>
    </row>
    <row r="1233" spans="1:7">
      <c r="A1233" s="102" t="str">
        <f>DRIVER[[#This Row],[DATE]]&amp;DRIVER[[#This Row],[FIELD]]&amp;DRIVER[[#This Row],[TRIP NO]]</f>
        <v>45414OD04Q41551</v>
      </c>
      <c r="B1233" s="98">
        <v>39</v>
      </c>
      <c r="C1233" s="99">
        <v>45414</v>
      </c>
      <c r="D1233" s="100">
        <v>1</v>
      </c>
      <c r="E1233" s="102" t="s">
        <v>22</v>
      </c>
      <c r="F1233" s="103" t="s">
        <v>72</v>
      </c>
      <c r="G1233" s="104"/>
    </row>
    <row r="1234" spans="1:7">
      <c r="A1234" s="102" t="str">
        <f>DRIVER[[#This Row],[DATE]]&amp;DRIVER[[#This Row],[FIELD]]&amp;DRIVER[[#This Row],[TRIP NO]]</f>
        <v>45414OD04Q41781</v>
      </c>
      <c r="B1234" s="98">
        <v>40</v>
      </c>
      <c r="C1234" s="99">
        <v>45414</v>
      </c>
      <c r="D1234" s="100">
        <v>1</v>
      </c>
      <c r="E1234" s="102" t="s">
        <v>25</v>
      </c>
      <c r="F1234" s="103" t="s">
        <v>90</v>
      </c>
      <c r="G1234" s="104"/>
    </row>
    <row r="1235" spans="1:7">
      <c r="A1235" s="102" t="str">
        <f>DRIVER[[#This Row],[DATE]]&amp;DRIVER[[#This Row],[FIELD]]&amp;DRIVER[[#This Row],[TRIP NO]]</f>
        <v>45414OD04Q67611</v>
      </c>
      <c r="B1235" s="98">
        <v>41</v>
      </c>
      <c r="C1235" s="99">
        <v>45414</v>
      </c>
      <c r="D1235" s="100">
        <v>1</v>
      </c>
      <c r="E1235" s="102" t="s">
        <v>24</v>
      </c>
      <c r="F1235" s="103" t="s">
        <v>98</v>
      </c>
      <c r="G1235" s="104"/>
    </row>
    <row r="1236" spans="1:7">
      <c r="A1236" s="102" t="str">
        <f>DRIVER[[#This Row],[DATE]]&amp;DRIVER[[#This Row],[FIELD]]&amp;DRIVER[[#This Row],[TRIP NO]]</f>
        <v>45414OD04Q41281</v>
      </c>
      <c r="B1236" s="98">
        <v>42</v>
      </c>
      <c r="C1236" s="99">
        <v>45414</v>
      </c>
      <c r="D1236" s="100">
        <v>1</v>
      </c>
      <c r="E1236" s="102" t="s">
        <v>41</v>
      </c>
      <c r="F1236" s="103" t="s">
        <v>93</v>
      </c>
      <c r="G1236" s="104"/>
    </row>
    <row r="1237" spans="1:7">
      <c r="A1237" s="102" t="str">
        <f>DRIVER[[#This Row],[DATE]]&amp;DRIVER[[#This Row],[FIELD]]&amp;DRIVER[[#This Row],[TRIP NO]]</f>
        <v>45414OD04Q41371</v>
      </c>
      <c r="B1237" s="98">
        <v>43</v>
      </c>
      <c r="C1237" s="99">
        <v>45414</v>
      </c>
      <c r="D1237" s="100">
        <v>1</v>
      </c>
      <c r="E1237" s="102" t="s">
        <v>55</v>
      </c>
      <c r="F1237" s="103" t="s">
        <v>95</v>
      </c>
      <c r="G1237" s="104"/>
    </row>
    <row r="1238" spans="1:7">
      <c r="A1238" s="102" t="str">
        <f>DRIVER[[#This Row],[DATE]]&amp;DRIVER[[#This Row],[FIELD]]&amp;DRIVER[[#This Row],[TRIP NO]]</f>
        <v>45414OD04Q41441</v>
      </c>
      <c r="B1238" s="98">
        <v>44</v>
      </c>
      <c r="C1238" s="99">
        <v>45414</v>
      </c>
      <c r="D1238" s="100">
        <v>1</v>
      </c>
      <c r="E1238" s="102" t="s">
        <v>38</v>
      </c>
      <c r="F1238" s="103" t="s">
        <v>76</v>
      </c>
      <c r="G1238" s="104"/>
    </row>
    <row r="1239" spans="1:7">
      <c r="A1239" s="102" t="str">
        <f>DRIVER[[#This Row],[DATE]]&amp;DRIVER[[#This Row],[FIELD]]&amp;DRIVER[[#This Row],[TRIP NO]]</f>
        <v>45414OD04Q41731</v>
      </c>
      <c r="B1239" s="98">
        <v>45</v>
      </c>
      <c r="C1239" s="99">
        <v>45414</v>
      </c>
      <c r="D1239" s="100">
        <v>1</v>
      </c>
      <c r="E1239" s="102" t="s">
        <v>8</v>
      </c>
      <c r="F1239" s="103" t="s">
        <v>101</v>
      </c>
      <c r="G1239" s="104"/>
    </row>
    <row r="1240" spans="1:7">
      <c r="A1240" s="102" t="str">
        <f>DRIVER[[#This Row],[DATE]]&amp;DRIVER[[#This Row],[FIELD]]&amp;DRIVER[[#This Row],[TRIP NO]]</f>
        <v>45414OD34S26151</v>
      </c>
      <c r="B1240" s="98">
        <v>46</v>
      </c>
      <c r="C1240" s="99">
        <v>45414</v>
      </c>
      <c r="D1240" s="100">
        <v>1</v>
      </c>
      <c r="E1240" s="102" t="s">
        <v>40</v>
      </c>
      <c r="F1240" s="103" t="s">
        <v>92</v>
      </c>
      <c r="G1240" s="104"/>
    </row>
    <row r="1241" spans="1:7">
      <c r="A1241" s="102" t="str">
        <f>DRIVER[[#This Row],[DATE]]&amp;DRIVER[[#This Row],[FIELD]]&amp;DRIVER[[#This Row],[TRIP NO]]</f>
        <v>45414OD34S26271</v>
      </c>
      <c r="B1241" s="98">
        <v>47</v>
      </c>
      <c r="C1241" s="99">
        <v>45414</v>
      </c>
      <c r="D1241" s="100">
        <v>1</v>
      </c>
      <c r="E1241" s="102" t="s">
        <v>54</v>
      </c>
      <c r="F1241" s="103" t="s">
        <v>70</v>
      </c>
      <c r="G1241" s="104"/>
    </row>
    <row r="1242" spans="1:7">
      <c r="A1242" s="102" t="str">
        <f>DRIVER[[#This Row],[DATE]]&amp;DRIVER[[#This Row],[FIELD]]&amp;DRIVER[[#This Row],[TRIP NO]]</f>
        <v>45414OD34S26661</v>
      </c>
      <c r="B1242" s="98">
        <v>48</v>
      </c>
      <c r="C1242" s="99">
        <v>45414</v>
      </c>
      <c r="D1242" s="100">
        <v>1</v>
      </c>
      <c r="E1242" s="102" t="s">
        <v>45</v>
      </c>
      <c r="F1242" s="103" t="s">
        <v>104</v>
      </c>
      <c r="G1242" s="104"/>
    </row>
    <row r="1243" spans="1:7">
      <c r="A1243" s="102" t="str">
        <f>DRIVER[[#This Row],[DATE]]&amp;DRIVER[[#This Row],[FIELD]]&amp;DRIVER[[#This Row],[TRIP NO]]</f>
        <v>45414OD34S26681</v>
      </c>
      <c r="B1243" s="98">
        <v>49</v>
      </c>
      <c r="C1243" s="99">
        <v>45414</v>
      </c>
      <c r="D1243" s="100">
        <v>1</v>
      </c>
      <c r="E1243" s="102" t="s">
        <v>42</v>
      </c>
      <c r="F1243" s="103" t="s">
        <v>78</v>
      </c>
      <c r="G1243" s="104"/>
    </row>
    <row r="1244" spans="1:7">
      <c r="A1244" s="102" t="str">
        <f>DRIVER[[#This Row],[DATE]]&amp;DRIVER[[#This Row],[FIELD]]&amp;DRIVER[[#This Row],[TRIP NO]]</f>
        <v>45414OD34S61371</v>
      </c>
      <c r="B1244" s="98">
        <v>50</v>
      </c>
      <c r="C1244" s="99">
        <v>45414</v>
      </c>
      <c r="D1244" s="100">
        <v>1</v>
      </c>
      <c r="E1244" s="102" t="s">
        <v>44</v>
      </c>
      <c r="F1244" s="103" t="s">
        <v>94</v>
      </c>
      <c r="G1244" s="104"/>
    </row>
    <row r="1245" spans="1:7">
      <c r="A1245" s="102" t="str">
        <f>DRIVER[[#This Row],[DATE]]&amp;DRIVER[[#This Row],[FIELD]]&amp;DRIVER[[#This Row],[TRIP NO]]</f>
        <v>45414OD34S65081</v>
      </c>
      <c r="B1245" s="98">
        <v>51</v>
      </c>
      <c r="C1245" s="99">
        <v>45414</v>
      </c>
      <c r="D1245" s="100">
        <v>1</v>
      </c>
      <c r="E1245" s="102" t="s">
        <v>57</v>
      </c>
      <c r="F1245" s="103" t="s">
        <v>69</v>
      </c>
      <c r="G1245" s="104"/>
    </row>
    <row r="1246" spans="1:7">
      <c r="A1246" s="102" t="str">
        <f>DRIVER[[#This Row],[DATE]]&amp;DRIVER[[#This Row],[FIELD]]&amp;DRIVER[[#This Row],[TRIP NO]]</f>
        <v>45414OD04T11451</v>
      </c>
      <c r="B1246" s="98">
        <v>52</v>
      </c>
      <c r="C1246" s="99">
        <v>45414</v>
      </c>
      <c r="D1246" s="100">
        <v>1</v>
      </c>
      <c r="E1246" s="102" t="s">
        <v>13</v>
      </c>
      <c r="F1246" s="103" t="s">
        <v>74</v>
      </c>
      <c r="G1246" s="104"/>
    </row>
    <row r="1247" spans="1:7">
      <c r="A1247" s="102" t="str">
        <f>DRIVER[[#This Row],[DATE]]&amp;DRIVER[[#This Row],[FIELD]]&amp;DRIVER[[#This Row],[TRIP NO]]</f>
        <v>45414OD34R11451</v>
      </c>
      <c r="B1247" s="98">
        <v>53</v>
      </c>
      <c r="C1247" s="99">
        <v>45414</v>
      </c>
      <c r="D1247" s="100">
        <v>1</v>
      </c>
      <c r="E1247" s="102" t="s">
        <v>12</v>
      </c>
      <c r="F1247" s="103" t="s">
        <v>81</v>
      </c>
      <c r="G1247" s="104"/>
    </row>
    <row r="1248" spans="1:7">
      <c r="A1248" s="102" t="str">
        <f>DRIVER[[#This Row],[DATE]]&amp;DRIVER[[#This Row],[FIELD]]&amp;DRIVER[[#This Row],[TRIP NO]]</f>
        <v>45414OD34R13451</v>
      </c>
      <c r="B1248" s="98">
        <v>54</v>
      </c>
      <c r="C1248" s="99">
        <v>45414</v>
      </c>
      <c r="D1248" s="100">
        <v>1</v>
      </c>
      <c r="E1248" s="102" t="s">
        <v>11</v>
      </c>
      <c r="F1248" s="103" t="s">
        <v>97</v>
      </c>
      <c r="G1248" s="104"/>
    </row>
    <row r="1249" spans="1:7">
      <c r="A1249" s="102" t="str">
        <f>DRIVER[[#This Row],[DATE]]&amp;DRIVER[[#This Row],[FIELD]]&amp;DRIVER[[#This Row],[TRIP NO]]</f>
        <v>45414OD34S11451</v>
      </c>
      <c r="B1249" s="98">
        <v>55</v>
      </c>
      <c r="C1249" s="99">
        <v>45414</v>
      </c>
      <c r="D1249" s="100">
        <v>1</v>
      </c>
      <c r="E1249" s="102" t="s">
        <v>32</v>
      </c>
      <c r="F1249" s="103" t="s">
        <v>83</v>
      </c>
      <c r="G1249" s="104"/>
    </row>
    <row r="1250" spans="1:7">
      <c r="A1250" s="102" t="str">
        <f>DRIVER[[#This Row],[DATE]]&amp;DRIVER[[#This Row],[FIELD]]&amp;DRIVER[[#This Row],[TRIP NO]]</f>
        <v>45414OD34T11451</v>
      </c>
      <c r="B1250" s="98">
        <v>56</v>
      </c>
      <c r="C1250" s="99">
        <v>45414</v>
      </c>
      <c r="D1250" s="100">
        <v>1</v>
      </c>
      <c r="E1250" s="102" t="s">
        <v>34</v>
      </c>
      <c r="F1250" s="103" t="s">
        <v>84</v>
      </c>
      <c r="G1250" s="104"/>
    </row>
    <row r="1251" spans="1:7">
      <c r="A1251" s="102" t="str">
        <f>DRIVER[[#This Row],[DATE]]&amp;DRIVER[[#This Row],[FIELD]]&amp;DRIVER[[#This Row],[TRIP NO]]</f>
        <v>45414OD04V11451</v>
      </c>
      <c r="B1251" s="98">
        <v>57</v>
      </c>
      <c r="C1251" s="99">
        <v>45414</v>
      </c>
      <c r="D1251" s="100">
        <v>1</v>
      </c>
      <c r="E1251" s="102" t="s">
        <v>46</v>
      </c>
      <c r="F1251" s="103" t="s">
        <v>85</v>
      </c>
      <c r="G1251" s="104"/>
    </row>
    <row r="1252" spans="1:7">
      <c r="A1252" s="102" t="str">
        <f>DRIVER[[#This Row],[DATE]]&amp;DRIVER[[#This Row],[FIELD]]&amp;DRIVER[[#This Row],[TRIP NO]]</f>
        <v>45414OD04V13451</v>
      </c>
      <c r="B1252" s="98">
        <v>58</v>
      </c>
      <c r="C1252" s="99">
        <v>45414</v>
      </c>
      <c r="D1252" s="100">
        <v>1</v>
      </c>
      <c r="E1252" s="102" t="s">
        <v>48</v>
      </c>
      <c r="F1252" s="103" t="s">
        <v>86</v>
      </c>
      <c r="G1252" s="104"/>
    </row>
    <row r="1253" spans="1:7">
      <c r="A1253" s="110" t="str">
        <f>DRIVER[[#This Row],[DATE]]&amp;DRIVER[[#This Row],[FIELD]]&amp;DRIVER[[#This Row],[TRIP NO]]</f>
        <v>45414OD04T11452</v>
      </c>
      <c r="B1253" s="106">
        <v>59</v>
      </c>
      <c r="C1253" s="107">
        <v>45414</v>
      </c>
      <c r="D1253" s="108">
        <v>2</v>
      </c>
      <c r="E1253" s="110" t="s">
        <v>13</v>
      </c>
      <c r="F1253" s="111" t="s">
        <v>74</v>
      </c>
      <c r="G1253" s="104"/>
    </row>
    <row r="1254" spans="1:7">
      <c r="A1254" s="110" t="str">
        <f>DRIVER[[#This Row],[DATE]]&amp;DRIVER[[#This Row],[FIELD]]&amp;DRIVER[[#This Row],[TRIP NO]]</f>
        <v>45414OD34S26272</v>
      </c>
      <c r="B1254" s="106">
        <v>60</v>
      </c>
      <c r="C1254" s="107">
        <v>45414</v>
      </c>
      <c r="D1254" s="108">
        <v>2</v>
      </c>
      <c r="E1254" s="110" t="s">
        <v>54</v>
      </c>
      <c r="F1254" s="111" t="s">
        <v>70</v>
      </c>
      <c r="G1254" s="104"/>
    </row>
    <row r="1255" spans="1:7">
      <c r="A1255" s="110" t="str">
        <f>DRIVER[[#This Row],[DATE]]&amp;DRIVER[[#This Row],[FIELD]]&amp;DRIVER[[#This Row],[TRIP NO]]</f>
        <v>45414OD34T11452</v>
      </c>
      <c r="B1255" s="106">
        <v>61</v>
      </c>
      <c r="C1255" s="107">
        <v>45414</v>
      </c>
      <c r="D1255" s="108">
        <v>2</v>
      </c>
      <c r="E1255" s="110" t="s">
        <v>34</v>
      </c>
      <c r="F1255" s="111" t="s">
        <v>84</v>
      </c>
      <c r="G1255" s="104"/>
    </row>
    <row r="1256" spans="1:7">
      <c r="A1256" s="110" t="str">
        <f>DRIVER[[#This Row],[DATE]]&amp;DRIVER[[#This Row],[FIELD]]&amp;DRIVER[[#This Row],[TRIP NO]]</f>
        <v>45414OD04V11452</v>
      </c>
      <c r="B1256" s="106">
        <v>62</v>
      </c>
      <c r="C1256" s="107">
        <v>45414</v>
      </c>
      <c r="D1256" s="108">
        <v>2</v>
      </c>
      <c r="E1256" s="110" t="s">
        <v>46</v>
      </c>
      <c r="F1256" s="111" t="s">
        <v>85</v>
      </c>
      <c r="G1256" s="104"/>
    </row>
    <row r="1257" spans="1:7">
      <c r="A1257" s="110" t="str">
        <f>DRIVER[[#This Row],[DATE]]&amp;DRIVER[[#This Row],[FIELD]]&amp;DRIVER[[#This Row],[TRIP NO]]</f>
        <v>45414OD04V13452</v>
      </c>
      <c r="B1257" s="106">
        <v>63</v>
      </c>
      <c r="C1257" s="107">
        <v>45414</v>
      </c>
      <c r="D1257" s="108">
        <v>2</v>
      </c>
      <c r="E1257" s="110" t="s">
        <v>48</v>
      </c>
      <c r="F1257" s="111" t="s">
        <v>86</v>
      </c>
      <c r="G1257" s="104"/>
    </row>
    <row r="1258" spans="1:7">
      <c r="A1258" s="110" t="str">
        <f>DRIVER[[#This Row],[DATE]]&amp;DRIVER[[#This Row],[FIELD]]&amp;DRIVER[[#This Row],[TRIP NO]]</f>
        <v>45414OD34S26682</v>
      </c>
      <c r="B1258" s="106">
        <v>64</v>
      </c>
      <c r="C1258" s="107">
        <v>45414</v>
      </c>
      <c r="D1258" s="108">
        <v>2</v>
      </c>
      <c r="E1258" s="110" t="s">
        <v>42</v>
      </c>
      <c r="F1258" s="111" t="s">
        <v>78</v>
      </c>
      <c r="G1258" s="104"/>
    </row>
    <row r="1259" spans="1:7">
      <c r="A1259" s="110" t="str">
        <f>DRIVER[[#This Row],[DATE]]&amp;DRIVER[[#This Row],[FIELD]]&amp;DRIVER[[#This Row],[TRIP NO]]</f>
        <v>45414OD04Q41552</v>
      </c>
      <c r="B1259" s="106">
        <v>65</v>
      </c>
      <c r="C1259" s="107">
        <v>45414</v>
      </c>
      <c r="D1259" s="108">
        <v>2</v>
      </c>
      <c r="E1259" s="110" t="s">
        <v>22</v>
      </c>
      <c r="F1259" s="111" t="s">
        <v>72</v>
      </c>
      <c r="G1259" s="104"/>
    </row>
    <row r="1260" spans="1:7">
      <c r="A1260" s="110" t="str">
        <f>DRIVER[[#This Row],[DATE]]&amp;DRIVER[[#This Row],[FIELD]]&amp;DRIVER[[#This Row],[TRIP NO]]</f>
        <v>45414OD34S11452</v>
      </c>
      <c r="B1260" s="106">
        <v>66</v>
      </c>
      <c r="C1260" s="107">
        <v>45414</v>
      </c>
      <c r="D1260" s="108">
        <v>2</v>
      </c>
      <c r="E1260" s="110" t="s">
        <v>32</v>
      </c>
      <c r="F1260" s="111" t="s">
        <v>83</v>
      </c>
      <c r="G1260" s="104"/>
    </row>
    <row r="1261" spans="1:7">
      <c r="A1261" s="110" t="str">
        <f>DRIVER[[#This Row],[DATE]]&amp;DRIVER[[#This Row],[FIELD]]&amp;DRIVER[[#This Row],[TRIP NO]]</f>
        <v>45414OD34R11452</v>
      </c>
      <c r="B1261" s="106">
        <v>67</v>
      </c>
      <c r="C1261" s="107">
        <v>45414</v>
      </c>
      <c r="D1261" s="108">
        <v>2</v>
      </c>
      <c r="E1261" s="110" t="s">
        <v>12</v>
      </c>
      <c r="F1261" s="111" t="s">
        <v>81</v>
      </c>
      <c r="G1261" s="104"/>
    </row>
    <row r="1262" spans="1:7">
      <c r="A1262" s="110" t="str">
        <f>DRIVER[[#This Row],[DATE]]&amp;DRIVER[[#This Row],[FIELD]]&amp;DRIVER[[#This Row],[TRIP NO]]</f>
        <v>45414OD34S65082</v>
      </c>
      <c r="B1262" s="106">
        <v>68</v>
      </c>
      <c r="C1262" s="107">
        <v>45414</v>
      </c>
      <c r="D1262" s="108">
        <v>2</v>
      </c>
      <c r="E1262" s="110" t="s">
        <v>57</v>
      </c>
      <c r="F1262" s="111" t="s">
        <v>69</v>
      </c>
      <c r="G1262" s="104"/>
    </row>
    <row r="1263" spans="1:7">
      <c r="A1263" s="110" t="str">
        <f>DRIVER[[#This Row],[DATE]]&amp;DRIVER[[#This Row],[FIELD]]&amp;DRIVER[[#This Row],[TRIP NO]]</f>
        <v>45414OD34S26662</v>
      </c>
      <c r="B1263" s="106">
        <v>69</v>
      </c>
      <c r="C1263" s="107">
        <v>45414</v>
      </c>
      <c r="D1263" s="108">
        <v>2</v>
      </c>
      <c r="E1263" s="110" t="s">
        <v>45</v>
      </c>
      <c r="F1263" s="111" t="s">
        <v>104</v>
      </c>
      <c r="G1263" s="104"/>
    </row>
    <row r="1264" spans="1:7">
      <c r="A1264" s="110" t="str">
        <f>DRIVER[[#This Row],[DATE]]&amp;DRIVER[[#This Row],[FIELD]]&amp;DRIVER[[#This Row],[TRIP NO]]</f>
        <v>45414OD34S26152</v>
      </c>
      <c r="B1264" s="106">
        <v>70</v>
      </c>
      <c r="C1264" s="107">
        <v>45414</v>
      </c>
      <c r="D1264" s="108">
        <v>2</v>
      </c>
      <c r="E1264" s="110" t="s">
        <v>40</v>
      </c>
      <c r="F1264" s="111" t="s">
        <v>92</v>
      </c>
      <c r="G1264" s="104"/>
    </row>
    <row r="1265" spans="1:7">
      <c r="A1265" s="110" t="str">
        <f>DRIVER[[#This Row],[DATE]]&amp;DRIVER[[#This Row],[FIELD]]&amp;DRIVER[[#This Row],[TRIP NO]]</f>
        <v>45414OD04Q67612</v>
      </c>
      <c r="B1265" s="106">
        <v>71</v>
      </c>
      <c r="C1265" s="107">
        <v>45414</v>
      </c>
      <c r="D1265" s="108">
        <v>2</v>
      </c>
      <c r="E1265" s="110" t="s">
        <v>24</v>
      </c>
      <c r="F1265" s="111" t="s">
        <v>98</v>
      </c>
      <c r="G1265" s="104"/>
    </row>
    <row r="1266" spans="1:7">
      <c r="A1266" s="110" t="str">
        <f>DRIVER[[#This Row],[DATE]]&amp;DRIVER[[#This Row],[FIELD]]&amp;DRIVER[[#This Row],[TRIP NO]]</f>
        <v>45414OD04Q41372</v>
      </c>
      <c r="B1266" s="106">
        <v>72</v>
      </c>
      <c r="C1266" s="107">
        <v>45414</v>
      </c>
      <c r="D1266" s="108">
        <v>2</v>
      </c>
      <c r="E1266" s="110" t="s">
        <v>55</v>
      </c>
      <c r="F1266" s="111" t="s">
        <v>95</v>
      </c>
      <c r="G1266" s="104"/>
    </row>
    <row r="1267" spans="1:7">
      <c r="A1267" s="110" t="str">
        <f>DRIVER[[#This Row],[DATE]]&amp;DRIVER[[#This Row],[FIELD]]&amp;DRIVER[[#This Row],[TRIP NO]]</f>
        <v>45414OD04Q41282</v>
      </c>
      <c r="B1267" s="106">
        <v>73</v>
      </c>
      <c r="C1267" s="107">
        <v>45414</v>
      </c>
      <c r="D1267" s="108">
        <v>2</v>
      </c>
      <c r="E1267" s="110" t="s">
        <v>41</v>
      </c>
      <c r="F1267" s="111" t="s">
        <v>93</v>
      </c>
      <c r="G1267" s="104"/>
    </row>
    <row r="1268" spans="1:7">
      <c r="A1268" s="110" t="str">
        <f>DRIVER[[#This Row],[DATE]]&amp;DRIVER[[#This Row],[FIELD]]&amp;DRIVER[[#This Row],[TRIP NO]]</f>
        <v>45414OD04Q41182</v>
      </c>
      <c r="B1268" s="106">
        <v>74</v>
      </c>
      <c r="C1268" s="107">
        <v>45414</v>
      </c>
      <c r="D1268" s="108">
        <v>2</v>
      </c>
      <c r="E1268" s="110" t="s">
        <v>26</v>
      </c>
      <c r="F1268" s="111" t="s">
        <v>103</v>
      </c>
      <c r="G1268" s="104"/>
    </row>
    <row r="1269" spans="1:7">
      <c r="A1269" s="102" t="str">
        <f>DRIVER[[#This Row],[DATE]]&amp;DRIVER[[#This Row],[FIELD]]&amp;DRIVER[[#This Row],[TRIP NO]]</f>
        <v>45415OD04Q41181</v>
      </c>
      <c r="B1269" s="98">
        <v>75</v>
      </c>
      <c r="C1269" s="99">
        <v>45415</v>
      </c>
      <c r="D1269" s="100">
        <v>1</v>
      </c>
      <c r="E1269" s="102" t="s">
        <v>26</v>
      </c>
      <c r="F1269" s="103" t="s">
        <v>91</v>
      </c>
      <c r="G1269" s="104"/>
    </row>
    <row r="1270" spans="1:7">
      <c r="A1270" s="102" t="str">
        <f>DRIVER[[#This Row],[DATE]]&amp;DRIVER[[#This Row],[FIELD]]&amp;DRIVER[[#This Row],[TRIP NO]]</f>
        <v>45415OD04Q41551</v>
      </c>
      <c r="B1270" s="98">
        <v>76</v>
      </c>
      <c r="C1270" s="99">
        <v>45415</v>
      </c>
      <c r="D1270" s="100">
        <v>1</v>
      </c>
      <c r="E1270" s="102" t="s">
        <v>22</v>
      </c>
      <c r="F1270" s="103" t="s">
        <v>72</v>
      </c>
      <c r="G1270" s="104"/>
    </row>
    <row r="1271" spans="1:7">
      <c r="A1271" s="102" t="str">
        <f>DRIVER[[#This Row],[DATE]]&amp;DRIVER[[#This Row],[FIELD]]&amp;DRIVER[[#This Row],[TRIP NO]]</f>
        <v>45415OD04Q41781</v>
      </c>
      <c r="B1271" s="98">
        <v>77</v>
      </c>
      <c r="C1271" s="99">
        <v>45415</v>
      </c>
      <c r="D1271" s="100">
        <v>1</v>
      </c>
      <c r="E1271" s="102" t="s">
        <v>25</v>
      </c>
      <c r="F1271" s="103" t="s">
        <v>73</v>
      </c>
      <c r="G1271" s="104"/>
    </row>
    <row r="1272" spans="1:7">
      <c r="A1272" s="102" t="str">
        <f>DRIVER[[#This Row],[DATE]]&amp;DRIVER[[#This Row],[FIELD]]&amp;DRIVER[[#This Row],[TRIP NO]]</f>
        <v>45415OD04Q67611</v>
      </c>
      <c r="B1272" s="98">
        <v>78</v>
      </c>
      <c r="C1272" s="99">
        <v>45415</v>
      </c>
      <c r="D1272" s="100">
        <v>1</v>
      </c>
      <c r="E1272" s="102" t="s">
        <v>24</v>
      </c>
      <c r="F1272" s="103" t="s">
        <v>102</v>
      </c>
      <c r="G1272" s="104"/>
    </row>
    <row r="1273" spans="1:7">
      <c r="A1273" s="102" t="str">
        <f>DRIVER[[#This Row],[DATE]]&amp;DRIVER[[#This Row],[FIELD]]&amp;DRIVER[[#This Row],[TRIP NO]]</f>
        <v>45415OD04Q41281</v>
      </c>
      <c r="B1273" s="98">
        <v>79</v>
      </c>
      <c r="C1273" s="99">
        <v>45415</v>
      </c>
      <c r="D1273" s="100">
        <v>1</v>
      </c>
      <c r="E1273" s="102" t="s">
        <v>41</v>
      </c>
      <c r="F1273" s="103" t="s">
        <v>105</v>
      </c>
      <c r="G1273" s="104"/>
    </row>
    <row r="1274" spans="1:7">
      <c r="A1274" s="102" t="str">
        <f>DRIVER[[#This Row],[DATE]]&amp;DRIVER[[#This Row],[FIELD]]&amp;DRIVER[[#This Row],[TRIP NO]]</f>
        <v>45415OD04Q41371</v>
      </c>
      <c r="B1274" s="98">
        <v>80</v>
      </c>
      <c r="C1274" s="99">
        <v>45415</v>
      </c>
      <c r="D1274" s="100">
        <v>1</v>
      </c>
      <c r="E1274" s="102" t="s">
        <v>55</v>
      </c>
      <c r="F1274" s="103" t="s">
        <v>99</v>
      </c>
      <c r="G1274" s="104"/>
    </row>
    <row r="1275" spans="1:7">
      <c r="A1275" s="102" t="str">
        <f>DRIVER[[#This Row],[DATE]]&amp;DRIVER[[#This Row],[FIELD]]&amp;DRIVER[[#This Row],[TRIP NO]]</f>
        <v>45415OD04Q41441</v>
      </c>
      <c r="B1275" s="98">
        <v>81</v>
      </c>
      <c r="C1275" s="99">
        <v>45415</v>
      </c>
      <c r="D1275" s="100">
        <v>1</v>
      </c>
      <c r="E1275" s="102" t="s">
        <v>38</v>
      </c>
      <c r="F1275" s="103" t="s">
        <v>76</v>
      </c>
      <c r="G1275" s="104"/>
    </row>
    <row r="1276" spans="1:7">
      <c r="A1276" s="102" t="str">
        <f>DRIVER[[#This Row],[DATE]]&amp;DRIVER[[#This Row],[FIELD]]&amp;DRIVER[[#This Row],[TRIP NO]]</f>
        <v>45415OD04Q41731</v>
      </c>
      <c r="B1276" s="98">
        <v>82</v>
      </c>
      <c r="C1276" s="99">
        <v>45415</v>
      </c>
      <c r="D1276" s="100">
        <v>1</v>
      </c>
      <c r="E1276" s="102" t="s">
        <v>8</v>
      </c>
      <c r="F1276" s="103" t="s">
        <v>101</v>
      </c>
      <c r="G1276" s="104"/>
    </row>
    <row r="1277" spans="1:7">
      <c r="A1277" s="102" t="str">
        <f>DRIVER[[#This Row],[DATE]]&amp;DRIVER[[#This Row],[FIELD]]&amp;DRIVER[[#This Row],[TRIP NO]]</f>
        <v>45415OD34S26151</v>
      </c>
      <c r="B1277" s="98">
        <v>83</v>
      </c>
      <c r="C1277" s="99">
        <v>45415</v>
      </c>
      <c r="D1277" s="100">
        <v>1</v>
      </c>
      <c r="E1277" s="102" t="s">
        <v>40</v>
      </c>
      <c r="F1277" s="103" t="s">
        <v>92</v>
      </c>
      <c r="G1277" s="104"/>
    </row>
    <row r="1278" spans="1:7">
      <c r="A1278" s="102" t="str">
        <f>DRIVER[[#This Row],[DATE]]&amp;DRIVER[[#This Row],[FIELD]]&amp;DRIVER[[#This Row],[TRIP NO]]</f>
        <v>45415OD34S26271</v>
      </c>
      <c r="B1278" s="98">
        <v>84</v>
      </c>
      <c r="C1278" s="99">
        <v>45415</v>
      </c>
      <c r="D1278" s="100">
        <v>1</v>
      </c>
      <c r="E1278" s="102" t="s">
        <v>54</v>
      </c>
      <c r="F1278" s="103" t="s">
        <v>70</v>
      </c>
      <c r="G1278" s="104"/>
    </row>
    <row r="1279" spans="1:7">
      <c r="A1279" s="102" t="str">
        <f>DRIVER[[#This Row],[DATE]]&amp;DRIVER[[#This Row],[FIELD]]&amp;DRIVER[[#This Row],[TRIP NO]]</f>
        <v>45415OD34S26661</v>
      </c>
      <c r="B1279" s="98">
        <v>85</v>
      </c>
      <c r="C1279" s="99">
        <v>45415</v>
      </c>
      <c r="D1279" s="100">
        <v>1</v>
      </c>
      <c r="E1279" s="102" t="s">
        <v>45</v>
      </c>
      <c r="F1279" s="103" t="s">
        <v>104</v>
      </c>
      <c r="G1279" s="104"/>
    </row>
    <row r="1280" spans="1:7">
      <c r="A1280" s="102" t="str">
        <f>DRIVER[[#This Row],[DATE]]&amp;DRIVER[[#This Row],[FIELD]]&amp;DRIVER[[#This Row],[TRIP NO]]</f>
        <v>45415OD34S26681</v>
      </c>
      <c r="B1280" s="98">
        <v>86</v>
      </c>
      <c r="C1280" s="99">
        <v>45415</v>
      </c>
      <c r="D1280" s="100">
        <v>1</v>
      </c>
      <c r="E1280" s="102" t="s">
        <v>42</v>
      </c>
      <c r="F1280" s="103" t="s">
        <v>78</v>
      </c>
      <c r="G1280" s="104"/>
    </row>
    <row r="1281" spans="1:7">
      <c r="A1281" s="102" t="str">
        <f>DRIVER[[#This Row],[DATE]]&amp;DRIVER[[#This Row],[FIELD]]&amp;DRIVER[[#This Row],[TRIP NO]]</f>
        <v>45415OD34S65081</v>
      </c>
      <c r="B1281" s="98">
        <v>87</v>
      </c>
      <c r="C1281" s="99">
        <v>45415</v>
      </c>
      <c r="D1281" s="100">
        <v>1</v>
      </c>
      <c r="E1281" s="102" t="s">
        <v>57</v>
      </c>
      <c r="F1281" s="103" t="s">
        <v>69</v>
      </c>
      <c r="G1281" s="104"/>
    </row>
    <row r="1282" spans="1:7">
      <c r="A1282" s="102" t="str">
        <f>DRIVER[[#This Row],[DATE]]&amp;DRIVER[[#This Row],[FIELD]]&amp;DRIVER[[#This Row],[TRIP NO]]</f>
        <v>45415OD04T11451</v>
      </c>
      <c r="B1282" s="98">
        <v>88</v>
      </c>
      <c r="C1282" s="99">
        <v>45415</v>
      </c>
      <c r="D1282" s="100">
        <v>1</v>
      </c>
      <c r="E1282" s="102" t="s">
        <v>13</v>
      </c>
      <c r="F1282" s="103" t="s">
        <v>74</v>
      </c>
      <c r="G1282" s="104"/>
    </row>
    <row r="1283" spans="1:7">
      <c r="A1283" s="102" t="str">
        <f>DRIVER[[#This Row],[DATE]]&amp;DRIVER[[#This Row],[FIELD]]&amp;DRIVER[[#This Row],[TRIP NO]]</f>
        <v>45415OD34R11451</v>
      </c>
      <c r="B1283" s="98">
        <v>89</v>
      </c>
      <c r="C1283" s="99">
        <v>45415</v>
      </c>
      <c r="D1283" s="100">
        <v>1</v>
      </c>
      <c r="E1283" s="102" t="s">
        <v>12</v>
      </c>
      <c r="F1283" s="103" t="s">
        <v>81</v>
      </c>
      <c r="G1283" s="104"/>
    </row>
    <row r="1284" spans="1:7">
      <c r="A1284" s="102" t="str">
        <f>DRIVER[[#This Row],[DATE]]&amp;DRIVER[[#This Row],[FIELD]]&amp;DRIVER[[#This Row],[TRIP NO]]</f>
        <v>45415OD34R13451</v>
      </c>
      <c r="B1284" s="98">
        <v>90</v>
      </c>
      <c r="C1284" s="99">
        <v>45415</v>
      </c>
      <c r="D1284" s="100">
        <v>1</v>
      </c>
      <c r="E1284" s="102" t="s">
        <v>11</v>
      </c>
      <c r="F1284" s="103" t="s">
        <v>97</v>
      </c>
      <c r="G1284" s="104"/>
    </row>
    <row r="1285" spans="1:7">
      <c r="A1285" s="102" t="str">
        <f>DRIVER[[#This Row],[DATE]]&amp;DRIVER[[#This Row],[FIELD]]&amp;DRIVER[[#This Row],[TRIP NO]]</f>
        <v>45415OD34S11451</v>
      </c>
      <c r="B1285" s="98">
        <v>91</v>
      </c>
      <c r="C1285" s="99">
        <v>45415</v>
      </c>
      <c r="D1285" s="100">
        <v>1</v>
      </c>
      <c r="E1285" s="102" t="s">
        <v>32</v>
      </c>
      <c r="F1285" s="103" t="s">
        <v>83</v>
      </c>
      <c r="G1285" s="104"/>
    </row>
    <row r="1286" spans="1:7">
      <c r="A1286" s="102" t="str">
        <f>DRIVER[[#This Row],[DATE]]&amp;DRIVER[[#This Row],[FIELD]]&amp;DRIVER[[#This Row],[TRIP NO]]</f>
        <v>45415OD34T11451</v>
      </c>
      <c r="B1286" s="98">
        <v>92</v>
      </c>
      <c r="C1286" s="99">
        <v>45415</v>
      </c>
      <c r="D1286" s="100">
        <v>1</v>
      </c>
      <c r="E1286" s="102" t="s">
        <v>34</v>
      </c>
      <c r="F1286" s="103" t="s">
        <v>84</v>
      </c>
      <c r="G1286" s="104"/>
    </row>
    <row r="1287" spans="1:7">
      <c r="A1287" s="102" t="str">
        <f>DRIVER[[#This Row],[DATE]]&amp;DRIVER[[#This Row],[FIELD]]&amp;DRIVER[[#This Row],[TRIP NO]]</f>
        <v>45415OD04V11451</v>
      </c>
      <c r="B1287" s="98">
        <v>93</v>
      </c>
      <c r="C1287" s="99">
        <v>45415</v>
      </c>
      <c r="D1287" s="100">
        <v>1</v>
      </c>
      <c r="E1287" s="102" t="s">
        <v>46</v>
      </c>
      <c r="F1287" s="103" t="s">
        <v>85</v>
      </c>
      <c r="G1287" s="104"/>
    </row>
    <row r="1288" spans="1:7">
      <c r="A1288" s="102" t="str">
        <f>DRIVER[[#This Row],[DATE]]&amp;DRIVER[[#This Row],[FIELD]]&amp;DRIVER[[#This Row],[TRIP NO]]</f>
        <v>45415OD04V13451</v>
      </c>
      <c r="B1288" s="98">
        <v>94</v>
      </c>
      <c r="C1288" s="99">
        <v>45415</v>
      </c>
      <c r="D1288" s="100">
        <v>1</v>
      </c>
      <c r="E1288" s="102" t="s">
        <v>48</v>
      </c>
      <c r="F1288" s="103" t="s">
        <v>86</v>
      </c>
      <c r="G1288" s="104"/>
    </row>
    <row r="1289" spans="1:7">
      <c r="A1289" s="102" t="str">
        <f>DRIVER[[#This Row],[DATE]]&amp;DRIVER[[#This Row],[FIELD]]&amp;DRIVER[[#This Row],[TRIP NO]]</f>
        <v>45416OD04Q41181</v>
      </c>
      <c r="B1289" s="98">
        <v>95</v>
      </c>
      <c r="C1289" s="99">
        <v>45416</v>
      </c>
      <c r="D1289" s="100">
        <v>1</v>
      </c>
      <c r="E1289" s="102" t="s">
        <v>26</v>
      </c>
      <c r="F1289" s="103" t="s">
        <v>96</v>
      </c>
      <c r="G1289" s="104"/>
    </row>
    <row r="1290" spans="1:7">
      <c r="A1290" s="102" t="str">
        <f>DRIVER[[#This Row],[DATE]]&amp;DRIVER[[#This Row],[FIELD]]&amp;DRIVER[[#This Row],[TRIP NO]]</f>
        <v>45416OD04Q41551</v>
      </c>
      <c r="B1290" s="98">
        <v>96</v>
      </c>
      <c r="C1290" s="99">
        <v>45416</v>
      </c>
      <c r="D1290" s="100">
        <v>1</v>
      </c>
      <c r="E1290" s="102" t="s">
        <v>22</v>
      </c>
      <c r="F1290" s="103" t="s">
        <v>72</v>
      </c>
      <c r="G1290" s="104"/>
    </row>
    <row r="1291" spans="1:7">
      <c r="A1291" s="102" t="str">
        <f>DRIVER[[#This Row],[DATE]]&amp;DRIVER[[#This Row],[FIELD]]&amp;DRIVER[[#This Row],[TRIP NO]]</f>
        <v>45416OD04Q41781</v>
      </c>
      <c r="B1291" s="98">
        <v>97</v>
      </c>
      <c r="C1291" s="99">
        <v>45416</v>
      </c>
      <c r="D1291" s="100">
        <v>1</v>
      </c>
      <c r="E1291" s="102" t="s">
        <v>25</v>
      </c>
      <c r="F1291" s="103" t="s">
        <v>90</v>
      </c>
      <c r="G1291" s="104"/>
    </row>
    <row r="1292" spans="1:7">
      <c r="A1292" s="102" t="str">
        <f>DRIVER[[#This Row],[DATE]]&amp;DRIVER[[#This Row],[FIELD]]&amp;DRIVER[[#This Row],[TRIP NO]]</f>
        <v>45416OD04Q67611</v>
      </c>
      <c r="B1292" s="98">
        <v>98</v>
      </c>
      <c r="C1292" s="99">
        <v>45416</v>
      </c>
      <c r="D1292" s="100">
        <v>1</v>
      </c>
      <c r="E1292" s="102" t="s">
        <v>24</v>
      </c>
      <c r="F1292" s="103" t="s">
        <v>98</v>
      </c>
      <c r="G1292" s="104"/>
    </row>
    <row r="1293" spans="1:7">
      <c r="A1293" s="102" t="str">
        <f>DRIVER[[#This Row],[DATE]]&amp;DRIVER[[#This Row],[FIELD]]&amp;DRIVER[[#This Row],[TRIP NO]]</f>
        <v>45416OD04Q41281</v>
      </c>
      <c r="B1293" s="98">
        <v>99</v>
      </c>
      <c r="C1293" s="99">
        <v>45416</v>
      </c>
      <c r="D1293" s="100">
        <v>1</v>
      </c>
      <c r="E1293" s="102" t="s">
        <v>41</v>
      </c>
      <c r="F1293" s="103" t="s">
        <v>93</v>
      </c>
      <c r="G1293" s="104"/>
    </row>
    <row r="1294" spans="1:7">
      <c r="A1294" s="102" t="str">
        <f>DRIVER[[#This Row],[DATE]]&amp;DRIVER[[#This Row],[FIELD]]&amp;DRIVER[[#This Row],[TRIP NO]]</f>
        <v>45416OD04Q41371</v>
      </c>
      <c r="B1294" s="98">
        <v>100</v>
      </c>
      <c r="C1294" s="99">
        <v>45416</v>
      </c>
      <c r="D1294" s="100">
        <v>1</v>
      </c>
      <c r="E1294" s="102" t="s">
        <v>55</v>
      </c>
      <c r="F1294" s="103" t="s">
        <v>95</v>
      </c>
      <c r="G1294" s="104"/>
    </row>
    <row r="1295" spans="1:7">
      <c r="A1295" s="102" t="str">
        <f>DRIVER[[#This Row],[DATE]]&amp;DRIVER[[#This Row],[FIELD]]&amp;DRIVER[[#This Row],[TRIP NO]]</f>
        <v>45416OD04Q41441</v>
      </c>
      <c r="B1295" s="98">
        <v>101</v>
      </c>
      <c r="C1295" s="99">
        <v>45416</v>
      </c>
      <c r="D1295" s="100">
        <v>1</v>
      </c>
      <c r="E1295" s="102" t="s">
        <v>38</v>
      </c>
      <c r="F1295" s="103" t="s">
        <v>77</v>
      </c>
      <c r="G1295" s="104"/>
    </row>
    <row r="1296" spans="1:7">
      <c r="A1296" s="102" t="str">
        <f>DRIVER[[#This Row],[DATE]]&amp;DRIVER[[#This Row],[FIELD]]&amp;DRIVER[[#This Row],[TRIP NO]]</f>
        <v>45416OD04Q41731</v>
      </c>
      <c r="B1296" s="98">
        <v>102</v>
      </c>
      <c r="C1296" s="99">
        <v>45416</v>
      </c>
      <c r="D1296" s="100">
        <v>1</v>
      </c>
      <c r="E1296" s="102" t="s">
        <v>8</v>
      </c>
      <c r="F1296" s="103" t="s">
        <v>101</v>
      </c>
      <c r="G1296" s="104"/>
    </row>
    <row r="1297" spans="1:7">
      <c r="A1297" s="102" t="str">
        <f>DRIVER[[#This Row],[DATE]]&amp;DRIVER[[#This Row],[FIELD]]&amp;DRIVER[[#This Row],[TRIP NO]]</f>
        <v>45416OD34S26151</v>
      </c>
      <c r="B1297" s="98">
        <v>103</v>
      </c>
      <c r="C1297" s="99">
        <v>45416</v>
      </c>
      <c r="D1297" s="100">
        <v>1</v>
      </c>
      <c r="E1297" s="102" t="s">
        <v>40</v>
      </c>
      <c r="F1297" s="103" t="s">
        <v>92</v>
      </c>
      <c r="G1297" s="104"/>
    </row>
    <row r="1298" spans="1:7">
      <c r="A1298" s="102" t="str">
        <f>DRIVER[[#This Row],[DATE]]&amp;DRIVER[[#This Row],[FIELD]]&amp;DRIVER[[#This Row],[TRIP NO]]</f>
        <v>45416OD34S26271</v>
      </c>
      <c r="B1298" s="98">
        <v>104</v>
      </c>
      <c r="C1298" s="99">
        <v>45416</v>
      </c>
      <c r="D1298" s="100">
        <v>1</v>
      </c>
      <c r="E1298" s="102" t="s">
        <v>54</v>
      </c>
      <c r="F1298" s="103" t="s">
        <v>70</v>
      </c>
      <c r="G1298" s="104"/>
    </row>
    <row r="1299" spans="1:7">
      <c r="A1299" s="102" t="str">
        <f>DRIVER[[#This Row],[DATE]]&amp;DRIVER[[#This Row],[FIELD]]&amp;DRIVER[[#This Row],[TRIP NO]]</f>
        <v>45416OD34S26661</v>
      </c>
      <c r="B1299" s="98">
        <v>105</v>
      </c>
      <c r="C1299" s="99">
        <v>45416</v>
      </c>
      <c r="D1299" s="100">
        <v>1</v>
      </c>
      <c r="E1299" s="102" t="s">
        <v>45</v>
      </c>
      <c r="F1299" s="103" t="s">
        <v>104</v>
      </c>
      <c r="G1299" s="104"/>
    </row>
    <row r="1300" spans="1:7">
      <c r="A1300" s="102" t="str">
        <f>DRIVER[[#This Row],[DATE]]&amp;DRIVER[[#This Row],[FIELD]]&amp;DRIVER[[#This Row],[TRIP NO]]</f>
        <v>45416OD34S26681</v>
      </c>
      <c r="B1300" s="98">
        <v>106</v>
      </c>
      <c r="C1300" s="99">
        <v>45416</v>
      </c>
      <c r="D1300" s="100">
        <v>1</v>
      </c>
      <c r="E1300" s="102" t="s">
        <v>42</v>
      </c>
      <c r="F1300" s="103" t="s">
        <v>78</v>
      </c>
      <c r="G1300" s="104"/>
    </row>
    <row r="1301" spans="1:7">
      <c r="A1301" s="102" t="str">
        <f>DRIVER[[#This Row],[DATE]]&amp;DRIVER[[#This Row],[FIELD]]&amp;DRIVER[[#This Row],[TRIP NO]]</f>
        <v>45416OD34S61371</v>
      </c>
      <c r="B1301" s="98">
        <v>107</v>
      </c>
      <c r="C1301" s="99">
        <v>45416</v>
      </c>
      <c r="D1301" s="100">
        <v>1</v>
      </c>
      <c r="E1301" s="102" t="s">
        <v>44</v>
      </c>
      <c r="F1301" s="103" t="s">
        <v>71</v>
      </c>
      <c r="G1301" s="104"/>
    </row>
    <row r="1302" spans="1:7">
      <c r="A1302" s="102" t="str">
        <f>DRIVER[[#This Row],[DATE]]&amp;DRIVER[[#This Row],[FIELD]]&amp;DRIVER[[#This Row],[TRIP NO]]</f>
        <v>45416OD34S65081</v>
      </c>
      <c r="B1302" s="98">
        <v>108</v>
      </c>
      <c r="C1302" s="99">
        <v>45416</v>
      </c>
      <c r="D1302" s="100">
        <v>1</v>
      </c>
      <c r="E1302" s="102" t="s">
        <v>57</v>
      </c>
      <c r="F1302" s="103" t="s">
        <v>89</v>
      </c>
      <c r="G1302" s="104"/>
    </row>
    <row r="1303" spans="1:7">
      <c r="A1303" s="102" t="str">
        <f>DRIVER[[#This Row],[DATE]]&amp;DRIVER[[#This Row],[FIELD]]&amp;DRIVER[[#This Row],[TRIP NO]]</f>
        <v>45416OD04T11451</v>
      </c>
      <c r="B1303" s="98">
        <v>109</v>
      </c>
      <c r="C1303" s="99">
        <v>45416</v>
      </c>
      <c r="D1303" s="100">
        <v>1</v>
      </c>
      <c r="E1303" s="102" t="s">
        <v>13</v>
      </c>
      <c r="F1303" s="103" t="s">
        <v>74</v>
      </c>
      <c r="G1303" s="104"/>
    </row>
    <row r="1304" spans="1:7">
      <c r="A1304" s="102" t="str">
        <f>DRIVER[[#This Row],[DATE]]&amp;DRIVER[[#This Row],[FIELD]]&amp;DRIVER[[#This Row],[TRIP NO]]</f>
        <v>45416OD34R11451</v>
      </c>
      <c r="B1304" s="98">
        <v>110</v>
      </c>
      <c r="C1304" s="99">
        <v>45416</v>
      </c>
      <c r="D1304" s="100">
        <v>1</v>
      </c>
      <c r="E1304" s="102" t="s">
        <v>12</v>
      </c>
      <c r="F1304" s="103" t="s">
        <v>81</v>
      </c>
      <c r="G1304" s="104"/>
    </row>
    <row r="1305" spans="1:7">
      <c r="A1305" s="102" t="str">
        <f>DRIVER[[#This Row],[DATE]]&amp;DRIVER[[#This Row],[FIELD]]&amp;DRIVER[[#This Row],[TRIP NO]]</f>
        <v>45416OD34R13451</v>
      </c>
      <c r="B1305" s="98">
        <v>111</v>
      </c>
      <c r="C1305" s="99">
        <v>45416</v>
      </c>
      <c r="D1305" s="100">
        <v>1</v>
      </c>
      <c r="E1305" s="102" t="s">
        <v>11</v>
      </c>
      <c r="F1305" s="103" t="s">
        <v>97</v>
      </c>
      <c r="G1305" s="104"/>
    </row>
    <row r="1306" spans="1:7">
      <c r="A1306" s="102" t="str">
        <f>DRIVER[[#This Row],[DATE]]&amp;DRIVER[[#This Row],[FIELD]]&amp;DRIVER[[#This Row],[TRIP NO]]</f>
        <v>45416OD34S11451</v>
      </c>
      <c r="B1306" s="98">
        <v>112</v>
      </c>
      <c r="C1306" s="99">
        <v>45416</v>
      </c>
      <c r="D1306" s="100">
        <v>1</v>
      </c>
      <c r="E1306" s="102" t="s">
        <v>32</v>
      </c>
      <c r="F1306" s="103" t="s">
        <v>83</v>
      </c>
      <c r="G1306" s="104"/>
    </row>
    <row r="1307" spans="1:7">
      <c r="A1307" s="102" t="str">
        <f>DRIVER[[#This Row],[DATE]]&amp;DRIVER[[#This Row],[FIELD]]&amp;DRIVER[[#This Row],[TRIP NO]]</f>
        <v>45416OD34T11451</v>
      </c>
      <c r="B1307" s="98">
        <v>113</v>
      </c>
      <c r="C1307" s="99">
        <v>45416</v>
      </c>
      <c r="D1307" s="100">
        <v>1</v>
      </c>
      <c r="E1307" s="102" t="s">
        <v>34</v>
      </c>
      <c r="F1307" s="103" t="s">
        <v>84</v>
      </c>
      <c r="G1307" s="104"/>
    </row>
    <row r="1308" spans="1:7">
      <c r="A1308" s="102" t="str">
        <f>DRIVER[[#This Row],[DATE]]&amp;DRIVER[[#This Row],[FIELD]]&amp;DRIVER[[#This Row],[TRIP NO]]</f>
        <v>45416OD04V11451</v>
      </c>
      <c r="B1308" s="98">
        <v>114</v>
      </c>
      <c r="C1308" s="99">
        <v>45416</v>
      </c>
      <c r="D1308" s="100">
        <v>1</v>
      </c>
      <c r="E1308" s="102" t="s">
        <v>46</v>
      </c>
      <c r="F1308" s="103" t="s">
        <v>85</v>
      </c>
      <c r="G1308" s="104"/>
    </row>
    <row r="1309" spans="1:7">
      <c r="A1309" s="102" t="str">
        <f>DRIVER[[#This Row],[DATE]]&amp;DRIVER[[#This Row],[FIELD]]&amp;DRIVER[[#This Row],[TRIP NO]]</f>
        <v>45416OD04V13451</v>
      </c>
      <c r="B1309" s="98">
        <v>115</v>
      </c>
      <c r="C1309" s="99">
        <v>45416</v>
      </c>
      <c r="D1309" s="100">
        <v>1</v>
      </c>
      <c r="E1309" s="102" t="s">
        <v>48</v>
      </c>
      <c r="F1309" s="103" t="s">
        <v>86</v>
      </c>
      <c r="G1309" s="104"/>
    </row>
    <row r="1310" spans="1:7">
      <c r="A1310" s="102" t="str">
        <f>DRIVER[[#This Row],[DATE]]&amp;DRIVER[[#This Row],[FIELD]]&amp;DRIVER[[#This Row],[TRIP NO]]</f>
        <v>45416OD34U11451</v>
      </c>
      <c r="B1310" s="98">
        <v>116</v>
      </c>
      <c r="C1310" s="99">
        <v>45416</v>
      </c>
      <c r="D1310" s="100">
        <v>1</v>
      </c>
      <c r="E1310" s="102" t="s">
        <v>47</v>
      </c>
      <c r="F1310" s="103" t="s">
        <v>87</v>
      </c>
      <c r="G1310" s="104"/>
    </row>
    <row r="1311" spans="1:7">
      <c r="A1311" s="102" t="str">
        <f>DRIVER[[#This Row],[DATE]]&amp;DRIVER[[#This Row],[FIELD]]&amp;DRIVER[[#This Row],[TRIP NO]]</f>
        <v>45416OD34U13451</v>
      </c>
      <c r="B1311" s="98">
        <v>117</v>
      </c>
      <c r="C1311" s="99">
        <v>45416</v>
      </c>
      <c r="D1311" s="100">
        <v>1</v>
      </c>
      <c r="E1311" s="102" t="s">
        <v>49</v>
      </c>
      <c r="F1311" s="103" t="s">
        <v>88</v>
      </c>
      <c r="G1311" s="104"/>
    </row>
    <row r="1312" spans="1:7">
      <c r="A1312" s="110" t="str">
        <f>DRIVER[[#This Row],[DATE]]&amp;DRIVER[[#This Row],[FIELD]]&amp;DRIVER[[#This Row],[TRIP NO]]</f>
        <v>45416OD34S26272</v>
      </c>
      <c r="B1312" s="106">
        <v>118</v>
      </c>
      <c r="C1312" s="107">
        <v>45416</v>
      </c>
      <c r="D1312" s="108">
        <v>2</v>
      </c>
      <c r="E1312" s="110" t="s">
        <v>54</v>
      </c>
      <c r="F1312" s="111" t="s">
        <v>70</v>
      </c>
      <c r="G1312" s="104"/>
    </row>
    <row r="1313" spans="1:7">
      <c r="A1313" s="110" t="str">
        <f>DRIVER[[#This Row],[DATE]]&amp;DRIVER[[#This Row],[FIELD]]&amp;DRIVER[[#This Row],[TRIP NO]]</f>
        <v>45416OD34S26682</v>
      </c>
      <c r="B1313" s="106">
        <v>119</v>
      </c>
      <c r="C1313" s="107">
        <v>45416</v>
      </c>
      <c r="D1313" s="108">
        <v>2</v>
      </c>
      <c r="E1313" s="110" t="s">
        <v>42</v>
      </c>
      <c r="F1313" s="111" t="s">
        <v>78</v>
      </c>
      <c r="G1313" s="104"/>
    </row>
    <row r="1314" spans="1:7">
      <c r="A1314" s="110" t="str">
        <f>DRIVER[[#This Row],[DATE]]&amp;DRIVER[[#This Row],[FIELD]]&amp;DRIVER[[#This Row],[TRIP NO]]</f>
        <v>45416OD04T11452</v>
      </c>
      <c r="B1314" s="106">
        <v>120</v>
      </c>
      <c r="C1314" s="107">
        <v>45416</v>
      </c>
      <c r="D1314" s="108">
        <v>2</v>
      </c>
      <c r="E1314" s="110" t="s">
        <v>13</v>
      </c>
      <c r="F1314" s="111" t="s">
        <v>74</v>
      </c>
      <c r="G1314" s="104"/>
    </row>
    <row r="1315" spans="1:7">
      <c r="A1315" s="110" t="str">
        <f>DRIVER[[#This Row],[DATE]]&amp;DRIVER[[#This Row],[FIELD]]&amp;DRIVER[[#This Row],[TRIP NO]]</f>
        <v>45416OD34T11452</v>
      </c>
      <c r="B1315" s="106">
        <v>121</v>
      </c>
      <c r="C1315" s="107">
        <v>45416</v>
      </c>
      <c r="D1315" s="108">
        <v>2</v>
      </c>
      <c r="E1315" s="110" t="s">
        <v>34</v>
      </c>
      <c r="F1315" s="111" t="s">
        <v>84</v>
      </c>
      <c r="G1315" s="104"/>
    </row>
    <row r="1316" spans="1:7">
      <c r="A1316" s="110" t="str">
        <f>DRIVER[[#This Row],[DATE]]&amp;DRIVER[[#This Row],[FIELD]]&amp;DRIVER[[#This Row],[TRIP NO]]</f>
        <v>45416OD04V13452</v>
      </c>
      <c r="B1316" s="106">
        <v>122</v>
      </c>
      <c r="C1316" s="107">
        <v>45416</v>
      </c>
      <c r="D1316" s="108">
        <v>2</v>
      </c>
      <c r="E1316" s="110" t="s">
        <v>48</v>
      </c>
      <c r="F1316" s="111" t="s">
        <v>86</v>
      </c>
      <c r="G1316" s="104"/>
    </row>
    <row r="1317" spans="1:7">
      <c r="A1317" s="110" t="str">
        <f>DRIVER[[#This Row],[DATE]]&amp;DRIVER[[#This Row],[FIELD]]&amp;DRIVER[[#This Row],[TRIP NO]]</f>
        <v>45416OD34U11452</v>
      </c>
      <c r="B1317" s="106">
        <v>123</v>
      </c>
      <c r="C1317" s="107">
        <v>45416</v>
      </c>
      <c r="D1317" s="108">
        <v>2</v>
      </c>
      <c r="E1317" s="110" t="s">
        <v>47</v>
      </c>
      <c r="F1317" s="111" t="s">
        <v>87</v>
      </c>
      <c r="G1317" s="104"/>
    </row>
    <row r="1318" spans="1:7">
      <c r="A1318" s="110" t="str">
        <f>DRIVER[[#This Row],[DATE]]&amp;DRIVER[[#This Row],[FIELD]]&amp;DRIVER[[#This Row],[TRIP NO]]</f>
        <v>45416OD04V11452</v>
      </c>
      <c r="B1318" s="106">
        <v>124</v>
      </c>
      <c r="C1318" s="107">
        <v>45416</v>
      </c>
      <c r="D1318" s="108">
        <v>2</v>
      </c>
      <c r="E1318" s="110" t="s">
        <v>46</v>
      </c>
      <c r="F1318" s="111" t="s">
        <v>85</v>
      </c>
      <c r="G1318" s="104"/>
    </row>
    <row r="1319" spans="1:7">
      <c r="A1319" s="110" t="str">
        <f>DRIVER[[#This Row],[DATE]]&amp;DRIVER[[#This Row],[FIELD]]&amp;DRIVER[[#This Row],[TRIP NO]]</f>
        <v>45416OD04Q41552</v>
      </c>
      <c r="B1319" s="106">
        <v>125</v>
      </c>
      <c r="C1319" s="107">
        <v>45416</v>
      </c>
      <c r="D1319" s="108">
        <v>2</v>
      </c>
      <c r="E1319" s="110" t="s">
        <v>22</v>
      </c>
      <c r="F1319" s="111" t="s">
        <v>72</v>
      </c>
      <c r="G1319" s="104"/>
    </row>
    <row r="1320" spans="1:7">
      <c r="A1320" s="110" t="str">
        <f>DRIVER[[#This Row],[DATE]]&amp;DRIVER[[#This Row],[FIELD]]&amp;DRIVER[[#This Row],[TRIP NO]]</f>
        <v>45416OD34R11452</v>
      </c>
      <c r="B1320" s="106">
        <v>126</v>
      </c>
      <c r="C1320" s="107">
        <v>45416</v>
      </c>
      <c r="D1320" s="108">
        <v>2</v>
      </c>
      <c r="E1320" s="110" t="s">
        <v>12</v>
      </c>
      <c r="F1320" s="111" t="s">
        <v>81</v>
      </c>
      <c r="G1320" s="104"/>
    </row>
    <row r="1321" spans="1:7">
      <c r="A1321" s="110" t="str">
        <f>DRIVER[[#This Row],[DATE]]&amp;DRIVER[[#This Row],[FIELD]]&amp;DRIVER[[#This Row],[TRIP NO]]</f>
        <v>45416OD34U13452</v>
      </c>
      <c r="B1321" s="106">
        <v>127</v>
      </c>
      <c r="C1321" s="107">
        <v>45416</v>
      </c>
      <c r="D1321" s="108">
        <v>2</v>
      </c>
      <c r="E1321" s="110" t="s">
        <v>49</v>
      </c>
      <c r="F1321" s="111" t="s">
        <v>88</v>
      </c>
      <c r="G1321" s="104"/>
    </row>
    <row r="1322" spans="1:7">
      <c r="A1322" s="110" t="str">
        <f>DRIVER[[#This Row],[DATE]]&amp;DRIVER[[#This Row],[FIELD]]&amp;DRIVER[[#This Row],[TRIP NO]]</f>
        <v>45416OD34S65082</v>
      </c>
      <c r="B1322" s="106">
        <v>128</v>
      </c>
      <c r="C1322" s="107">
        <v>45416</v>
      </c>
      <c r="D1322" s="108">
        <v>2</v>
      </c>
      <c r="E1322" s="110" t="s">
        <v>57</v>
      </c>
      <c r="F1322" s="111" t="s">
        <v>89</v>
      </c>
      <c r="G1322" s="104"/>
    </row>
    <row r="1323" spans="1:7">
      <c r="A1323" s="110" t="str">
        <f>DRIVER[[#This Row],[DATE]]&amp;DRIVER[[#This Row],[FIELD]]&amp;DRIVER[[#This Row],[TRIP NO]]</f>
        <v>45416OD34S11452</v>
      </c>
      <c r="B1323" s="106">
        <v>129</v>
      </c>
      <c r="C1323" s="107">
        <v>45416</v>
      </c>
      <c r="D1323" s="108">
        <v>2</v>
      </c>
      <c r="E1323" s="110" t="s">
        <v>32</v>
      </c>
      <c r="F1323" s="111" t="s">
        <v>83</v>
      </c>
      <c r="G1323" s="104"/>
    </row>
    <row r="1324" spans="1:7">
      <c r="A1324" s="110" t="str">
        <f>DRIVER[[#This Row],[DATE]]&amp;DRIVER[[#This Row],[FIELD]]&amp;DRIVER[[#This Row],[TRIP NO]]</f>
        <v>45416OD04Q41732</v>
      </c>
      <c r="B1324" s="106">
        <v>130</v>
      </c>
      <c r="C1324" s="107">
        <v>45416</v>
      </c>
      <c r="D1324" s="108">
        <v>2</v>
      </c>
      <c r="E1324" s="110" t="s">
        <v>8</v>
      </c>
      <c r="F1324" s="111" t="s">
        <v>101</v>
      </c>
      <c r="G1324" s="104"/>
    </row>
    <row r="1325" spans="1:7">
      <c r="A1325" s="110" t="str">
        <f>DRIVER[[#This Row],[DATE]]&amp;DRIVER[[#This Row],[FIELD]]&amp;DRIVER[[#This Row],[TRIP NO]]</f>
        <v>45416OD04Q41442</v>
      </c>
      <c r="B1325" s="106">
        <v>131</v>
      </c>
      <c r="C1325" s="107">
        <v>45416</v>
      </c>
      <c r="D1325" s="108">
        <v>2</v>
      </c>
      <c r="E1325" s="110" t="s">
        <v>38</v>
      </c>
      <c r="F1325" s="111" t="s">
        <v>77</v>
      </c>
      <c r="G1325" s="104"/>
    </row>
    <row r="1326" spans="1:7">
      <c r="A1326" s="110" t="str">
        <f>DRIVER[[#This Row],[DATE]]&amp;DRIVER[[#This Row],[FIELD]]&amp;DRIVER[[#This Row],[TRIP NO]]</f>
        <v>45416OD34S26662</v>
      </c>
      <c r="B1326" s="106">
        <v>132</v>
      </c>
      <c r="C1326" s="107">
        <v>45416</v>
      </c>
      <c r="D1326" s="108">
        <v>2</v>
      </c>
      <c r="E1326" s="110" t="s">
        <v>45</v>
      </c>
      <c r="F1326" s="111" t="s">
        <v>104</v>
      </c>
      <c r="G1326" s="104"/>
    </row>
    <row r="1327" spans="1:7">
      <c r="A1327" s="110" t="str">
        <f>DRIVER[[#This Row],[DATE]]&amp;DRIVER[[#This Row],[FIELD]]&amp;DRIVER[[#This Row],[TRIP NO]]</f>
        <v>45416OD34R13452</v>
      </c>
      <c r="B1327" s="106">
        <v>133</v>
      </c>
      <c r="C1327" s="107">
        <v>45416</v>
      </c>
      <c r="D1327" s="108">
        <v>2</v>
      </c>
      <c r="E1327" s="110" t="s">
        <v>11</v>
      </c>
      <c r="F1327" s="111" t="s">
        <v>97</v>
      </c>
      <c r="G1327" s="104"/>
    </row>
    <row r="1328" spans="1:7">
      <c r="A1328" s="110" t="str">
        <f>DRIVER[[#This Row],[DATE]]&amp;DRIVER[[#This Row],[FIELD]]&amp;DRIVER[[#This Row],[TRIP NO]]</f>
        <v>45416OD04Q41282</v>
      </c>
      <c r="B1328" s="106">
        <v>134</v>
      </c>
      <c r="C1328" s="107">
        <v>45416</v>
      </c>
      <c r="D1328" s="108">
        <v>2</v>
      </c>
      <c r="E1328" s="110" t="s">
        <v>41</v>
      </c>
      <c r="F1328" s="111" t="s">
        <v>93</v>
      </c>
      <c r="G1328" s="104"/>
    </row>
    <row r="1329" spans="1:7">
      <c r="A1329" s="102" t="str">
        <f>DRIVER[[#This Row],[DATE]]&amp;DRIVER[[#This Row],[FIELD]]&amp;DRIVER[[#This Row],[TRIP NO]]</f>
        <v>45417OD04Q41181</v>
      </c>
      <c r="B1329" s="98">
        <v>135</v>
      </c>
      <c r="C1329" s="99">
        <v>45417</v>
      </c>
      <c r="D1329" s="100">
        <v>1</v>
      </c>
      <c r="E1329" s="102" t="s">
        <v>26</v>
      </c>
      <c r="F1329" s="103" t="s">
        <v>94</v>
      </c>
      <c r="G1329" s="104"/>
    </row>
    <row r="1330" spans="1:7">
      <c r="A1330" s="102" t="str">
        <f>DRIVER[[#This Row],[DATE]]&amp;DRIVER[[#This Row],[FIELD]]&amp;DRIVER[[#This Row],[TRIP NO]]</f>
        <v>45417OD04Q41551</v>
      </c>
      <c r="B1330" s="98">
        <v>136</v>
      </c>
      <c r="C1330" s="99">
        <v>45417</v>
      </c>
      <c r="D1330" s="100">
        <v>1</v>
      </c>
      <c r="E1330" s="102" t="s">
        <v>22</v>
      </c>
      <c r="F1330" s="103" t="s">
        <v>72</v>
      </c>
      <c r="G1330" s="104"/>
    </row>
    <row r="1331" spans="1:7">
      <c r="A1331" s="102" t="str">
        <f>DRIVER[[#This Row],[DATE]]&amp;DRIVER[[#This Row],[FIELD]]&amp;DRIVER[[#This Row],[TRIP NO]]</f>
        <v>45417OD04Q41781</v>
      </c>
      <c r="B1331" s="98">
        <v>137</v>
      </c>
      <c r="C1331" s="99">
        <v>45417</v>
      </c>
      <c r="D1331" s="100">
        <v>1</v>
      </c>
      <c r="E1331" s="102" t="s">
        <v>25</v>
      </c>
      <c r="F1331" s="103" t="s">
        <v>73</v>
      </c>
      <c r="G1331" s="104"/>
    </row>
    <row r="1332" spans="1:7">
      <c r="A1332" s="102" t="str">
        <f>DRIVER[[#This Row],[DATE]]&amp;DRIVER[[#This Row],[FIELD]]&amp;DRIVER[[#This Row],[TRIP NO]]</f>
        <v>45417OD04Q67611</v>
      </c>
      <c r="B1332" s="98">
        <v>138</v>
      </c>
      <c r="C1332" s="99">
        <v>45417</v>
      </c>
      <c r="D1332" s="100">
        <v>1</v>
      </c>
      <c r="E1332" s="102" t="s">
        <v>24</v>
      </c>
      <c r="F1332" s="103" t="s">
        <v>102</v>
      </c>
      <c r="G1332" s="104"/>
    </row>
    <row r="1333" spans="1:7">
      <c r="A1333" s="102" t="str">
        <f>DRIVER[[#This Row],[DATE]]&amp;DRIVER[[#This Row],[FIELD]]&amp;DRIVER[[#This Row],[TRIP NO]]</f>
        <v>45417OD04Q41281</v>
      </c>
      <c r="B1333" s="98">
        <v>139</v>
      </c>
      <c r="C1333" s="99">
        <v>45417</v>
      </c>
      <c r="D1333" s="100">
        <v>1</v>
      </c>
      <c r="E1333" s="102" t="s">
        <v>41</v>
      </c>
      <c r="F1333" s="103" t="s">
        <v>105</v>
      </c>
      <c r="G1333" s="104"/>
    </row>
    <row r="1334" spans="1:7">
      <c r="A1334" s="102" t="str">
        <f>DRIVER[[#This Row],[DATE]]&amp;DRIVER[[#This Row],[FIELD]]&amp;DRIVER[[#This Row],[TRIP NO]]</f>
        <v>45417OD04Q41371</v>
      </c>
      <c r="B1334" s="98">
        <v>140</v>
      </c>
      <c r="C1334" s="99">
        <v>45417</v>
      </c>
      <c r="D1334" s="100">
        <v>1</v>
      </c>
      <c r="E1334" s="102" t="s">
        <v>55</v>
      </c>
      <c r="F1334" s="103" t="s">
        <v>76</v>
      </c>
      <c r="G1334" s="104"/>
    </row>
    <row r="1335" spans="1:7">
      <c r="A1335" s="102" t="str">
        <f>DRIVER[[#This Row],[DATE]]&amp;DRIVER[[#This Row],[FIELD]]&amp;DRIVER[[#This Row],[TRIP NO]]</f>
        <v>45417OD04Q41441</v>
      </c>
      <c r="B1335" s="98">
        <v>141</v>
      </c>
      <c r="C1335" s="99">
        <v>45417</v>
      </c>
      <c r="D1335" s="100">
        <v>1</v>
      </c>
      <c r="E1335" s="102" t="s">
        <v>38</v>
      </c>
      <c r="F1335" s="103" t="s">
        <v>77</v>
      </c>
      <c r="G1335" s="104"/>
    </row>
    <row r="1336" spans="1:7">
      <c r="A1336" s="102" t="str">
        <f>DRIVER[[#This Row],[DATE]]&amp;DRIVER[[#This Row],[FIELD]]&amp;DRIVER[[#This Row],[TRIP NO]]</f>
        <v>45417OD04Q41731</v>
      </c>
      <c r="B1336" s="98">
        <v>142</v>
      </c>
      <c r="C1336" s="99">
        <v>45417</v>
      </c>
      <c r="D1336" s="100">
        <v>1</v>
      </c>
      <c r="E1336" s="102" t="s">
        <v>8</v>
      </c>
      <c r="F1336" s="103" t="s">
        <v>101</v>
      </c>
      <c r="G1336" s="104"/>
    </row>
    <row r="1337" spans="1:7">
      <c r="A1337" s="102" t="str">
        <f>DRIVER[[#This Row],[DATE]]&amp;DRIVER[[#This Row],[FIELD]]&amp;DRIVER[[#This Row],[TRIP NO]]</f>
        <v>45417OD34S26151</v>
      </c>
      <c r="B1337" s="98">
        <v>143</v>
      </c>
      <c r="C1337" s="99">
        <v>45417</v>
      </c>
      <c r="D1337" s="100">
        <v>1</v>
      </c>
      <c r="E1337" s="102" t="s">
        <v>40</v>
      </c>
      <c r="F1337" s="103" t="s">
        <v>103</v>
      </c>
      <c r="G1337" s="104"/>
    </row>
    <row r="1338" spans="1:7">
      <c r="A1338" s="102" t="str">
        <f>DRIVER[[#This Row],[DATE]]&amp;DRIVER[[#This Row],[FIELD]]&amp;DRIVER[[#This Row],[TRIP NO]]</f>
        <v>45417OD34S26271</v>
      </c>
      <c r="B1338" s="98">
        <v>144</v>
      </c>
      <c r="C1338" s="99">
        <v>45417</v>
      </c>
      <c r="D1338" s="100">
        <v>1</v>
      </c>
      <c r="E1338" s="102" t="s">
        <v>54</v>
      </c>
      <c r="F1338" s="103" t="s">
        <v>70</v>
      </c>
      <c r="G1338" s="104"/>
    </row>
    <row r="1339" spans="1:7">
      <c r="A1339" s="102" t="str">
        <f>DRIVER[[#This Row],[DATE]]&amp;DRIVER[[#This Row],[FIELD]]&amp;DRIVER[[#This Row],[TRIP NO]]</f>
        <v>45417OD34S26661</v>
      </c>
      <c r="B1339" s="98">
        <v>145</v>
      </c>
      <c r="C1339" s="99">
        <v>45417</v>
      </c>
      <c r="D1339" s="100">
        <v>1</v>
      </c>
      <c r="E1339" s="102" t="s">
        <v>45</v>
      </c>
      <c r="F1339" s="103" t="s">
        <v>104</v>
      </c>
      <c r="G1339" s="104"/>
    </row>
    <row r="1340" spans="1:7">
      <c r="A1340" s="102" t="str">
        <f>DRIVER[[#This Row],[DATE]]&amp;DRIVER[[#This Row],[FIELD]]&amp;DRIVER[[#This Row],[TRIP NO]]</f>
        <v>45417OD34S26681</v>
      </c>
      <c r="B1340" s="98">
        <v>146</v>
      </c>
      <c r="C1340" s="99">
        <v>45417</v>
      </c>
      <c r="D1340" s="100">
        <v>1</v>
      </c>
      <c r="E1340" s="102" t="s">
        <v>42</v>
      </c>
      <c r="F1340" s="103" t="s">
        <v>78</v>
      </c>
      <c r="G1340" s="104"/>
    </row>
    <row r="1341" spans="1:7">
      <c r="A1341" s="102" t="str">
        <f>DRIVER[[#This Row],[DATE]]&amp;DRIVER[[#This Row],[FIELD]]&amp;DRIVER[[#This Row],[TRIP NO]]</f>
        <v>45417OD34S61371</v>
      </c>
      <c r="B1341" s="98">
        <v>147</v>
      </c>
      <c r="C1341" s="99">
        <v>45417</v>
      </c>
      <c r="D1341" s="100">
        <v>1</v>
      </c>
      <c r="E1341" s="102" t="s">
        <v>44</v>
      </c>
      <c r="F1341" s="103" t="s">
        <v>71</v>
      </c>
      <c r="G1341" s="104"/>
    </row>
    <row r="1342" spans="1:7">
      <c r="A1342" s="102" t="str">
        <f>DRIVER[[#This Row],[DATE]]&amp;DRIVER[[#This Row],[FIELD]]&amp;DRIVER[[#This Row],[TRIP NO]]</f>
        <v>45417OD34S65081</v>
      </c>
      <c r="B1342" s="98">
        <v>148</v>
      </c>
      <c r="C1342" s="99">
        <v>45417</v>
      </c>
      <c r="D1342" s="100">
        <v>1</v>
      </c>
      <c r="E1342" s="102" t="s">
        <v>57</v>
      </c>
      <c r="F1342" s="103" t="s">
        <v>69</v>
      </c>
      <c r="G1342" s="104"/>
    </row>
    <row r="1343" spans="1:7">
      <c r="A1343" s="102" t="str">
        <f>DRIVER[[#This Row],[DATE]]&amp;DRIVER[[#This Row],[FIELD]]&amp;DRIVER[[#This Row],[TRIP NO]]</f>
        <v>45417OD04T11451</v>
      </c>
      <c r="B1343" s="98">
        <v>149</v>
      </c>
      <c r="C1343" s="99">
        <v>45417</v>
      </c>
      <c r="D1343" s="100">
        <v>1</v>
      </c>
      <c r="E1343" s="102" t="s">
        <v>13</v>
      </c>
      <c r="F1343" s="103" t="s">
        <v>74</v>
      </c>
      <c r="G1343" s="104"/>
    </row>
    <row r="1344" spans="1:7">
      <c r="A1344" s="102" t="str">
        <f>DRIVER[[#This Row],[DATE]]&amp;DRIVER[[#This Row],[FIELD]]&amp;DRIVER[[#This Row],[TRIP NO]]</f>
        <v>45417OD34R11451</v>
      </c>
      <c r="B1344" s="98">
        <v>150</v>
      </c>
      <c r="C1344" s="99">
        <v>45417</v>
      </c>
      <c r="D1344" s="100">
        <v>1</v>
      </c>
      <c r="E1344" s="102" t="s">
        <v>12</v>
      </c>
      <c r="F1344" s="103" t="s">
        <v>81</v>
      </c>
      <c r="G1344" s="104"/>
    </row>
    <row r="1345" spans="1:7">
      <c r="A1345" s="102" t="str">
        <f>DRIVER[[#This Row],[DATE]]&amp;DRIVER[[#This Row],[FIELD]]&amp;DRIVER[[#This Row],[TRIP NO]]</f>
        <v>45417OD34R13451</v>
      </c>
      <c r="B1345" s="98">
        <v>151</v>
      </c>
      <c r="C1345" s="99">
        <v>45417</v>
      </c>
      <c r="D1345" s="100">
        <v>1</v>
      </c>
      <c r="E1345" s="102" t="s">
        <v>11</v>
      </c>
      <c r="F1345" s="103" t="s">
        <v>84</v>
      </c>
      <c r="G1345" s="104"/>
    </row>
    <row r="1346" spans="1:7">
      <c r="A1346" s="102" t="str">
        <f>DRIVER[[#This Row],[DATE]]&amp;DRIVER[[#This Row],[FIELD]]&amp;DRIVER[[#This Row],[TRIP NO]]</f>
        <v>45417OD34S11451</v>
      </c>
      <c r="B1346" s="98">
        <v>152</v>
      </c>
      <c r="C1346" s="99">
        <v>45417</v>
      </c>
      <c r="D1346" s="100">
        <v>1</v>
      </c>
      <c r="E1346" s="102" t="s">
        <v>32</v>
      </c>
      <c r="F1346" s="103" t="s">
        <v>83</v>
      </c>
      <c r="G1346" s="104"/>
    </row>
    <row r="1347" spans="1:7">
      <c r="A1347" s="102" t="str">
        <f>DRIVER[[#This Row],[DATE]]&amp;DRIVER[[#This Row],[FIELD]]&amp;DRIVER[[#This Row],[TRIP NO]]</f>
        <v>45417OD04V11451</v>
      </c>
      <c r="B1347" s="98">
        <v>153</v>
      </c>
      <c r="C1347" s="99">
        <v>45417</v>
      </c>
      <c r="D1347" s="100">
        <v>1</v>
      </c>
      <c r="E1347" s="102" t="s">
        <v>46</v>
      </c>
      <c r="F1347" s="103" t="s">
        <v>85</v>
      </c>
      <c r="G1347" s="104"/>
    </row>
    <row r="1348" spans="1:7">
      <c r="A1348" s="102" t="str">
        <f>DRIVER[[#This Row],[DATE]]&amp;DRIVER[[#This Row],[FIELD]]&amp;DRIVER[[#This Row],[TRIP NO]]</f>
        <v>45417OD04V13451</v>
      </c>
      <c r="B1348" s="98">
        <v>154</v>
      </c>
      <c r="C1348" s="99">
        <v>45417</v>
      </c>
      <c r="D1348" s="100">
        <v>1</v>
      </c>
      <c r="E1348" s="102" t="s">
        <v>48</v>
      </c>
      <c r="F1348" s="103" t="s">
        <v>86</v>
      </c>
      <c r="G1348" s="104"/>
    </row>
    <row r="1349" spans="1:7">
      <c r="A1349" s="102" t="str">
        <f>DRIVER[[#This Row],[DATE]]&amp;DRIVER[[#This Row],[FIELD]]&amp;DRIVER[[#This Row],[TRIP NO]]</f>
        <v>45417OD34U11451</v>
      </c>
      <c r="B1349" s="98">
        <v>155</v>
      </c>
      <c r="C1349" s="99">
        <v>45417</v>
      </c>
      <c r="D1349" s="100">
        <v>1</v>
      </c>
      <c r="E1349" s="102" t="s">
        <v>47</v>
      </c>
      <c r="F1349" s="103" t="s">
        <v>87</v>
      </c>
      <c r="G1349" s="104"/>
    </row>
    <row r="1350" spans="1:7">
      <c r="A1350" s="102" t="str">
        <f>DRIVER[[#This Row],[DATE]]&amp;DRIVER[[#This Row],[FIELD]]&amp;DRIVER[[#This Row],[TRIP NO]]</f>
        <v>45417OD34U13451</v>
      </c>
      <c r="B1350" s="98">
        <v>156</v>
      </c>
      <c r="C1350" s="99">
        <v>45417</v>
      </c>
      <c r="D1350" s="100">
        <v>1</v>
      </c>
      <c r="E1350" s="102" t="s">
        <v>49</v>
      </c>
      <c r="F1350" s="103" t="s">
        <v>88</v>
      </c>
      <c r="G1350" s="104"/>
    </row>
    <row r="1351" spans="1:7">
      <c r="A1351" s="102" t="str">
        <f>DRIVER[[#This Row],[DATE]]&amp;DRIVER[[#This Row],[FIELD]]&amp;DRIVER[[#This Row],[TRIP NO]]</f>
        <v>45418OD04Q41181</v>
      </c>
      <c r="B1351" s="98">
        <v>157</v>
      </c>
      <c r="C1351" s="99">
        <v>45418</v>
      </c>
      <c r="D1351" s="100">
        <v>1</v>
      </c>
      <c r="E1351" s="102" t="s">
        <v>26</v>
      </c>
      <c r="F1351" s="103" t="s">
        <v>94</v>
      </c>
      <c r="G1351" s="104"/>
    </row>
    <row r="1352" spans="1:7">
      <c r="A1352" s="101" t="str">
        <f>DRIVER[[#This Row],[DATE]]&amp;DRIVER[[#This Row],[FIELD]]&amp;DRIVER[[#This Row],[TRIP NO]]</f>
        <v>45418OD04Q41551</v>
      </c>
      <c r="B1352" s="98">
        <v>158</v>
      </c>
      <c r="C1352" s="99">
        <v>45418</v>
      </c>
      <c r="D1352" s="100">
        <v>1</v>
      </c>
      <c r="E1352" s="101" t="s">
        <v>22</v>
      </c>
      <c r="F1352" s="118" t="s">
        <v>72</v>
      </c>
      <c r="G1352" s="104"/>
    </row>
    <row r="1353" spans="1:7">
      <c r="A1353" s="101" t="str">
        <f>DRIVER[[#This Row],[DATE]]&amp;DRIVER[[#This Row],[FIELD]]&amp;DRIVER[[#This Row],[TRIP NO]]</f>
        <v>45418OD04Q41781</v>
      </c>
      <c r="B1353" s="98">
        <v>159</v>
      </c>
      <c r="C1353" s="99">
        <v>45418</v>
      </c>
      <c r="D1353" s="100">
        <v>1</v>
      </c>
      <c r="E1353" s="101" t="s">
        <v>25</v>
      </c>
      <c r="F1353" s="118" t="s">
        <v>90</v>
      </c>
      <c r="G1353" s="104"/>
    </row>
    <row r="1354" spans="1:7">
      <c r="A1354" s="101" t="str">
        <f>DRIVER[[#This Row],[DATE]]&amp;DRIVER[[#This Row],[FIELD]]&amp;DRIVER[[#This Row],[TRIP NO]]</f>
        <v>45418OD04Q41281</v>
      </c>
      <c r="B1354" s="98">
        <v>160</v>
      </c>
      <c r="C1354" s="99">
        <v>45418</v>
      </c>
      <c r="D1354" s="100">
        <v>1</v>
      </c>
      <c r="E1354" s="101" t="s">
        <v>41</v>
      </c>
      <c r="F1354" s="118" t="s">
        <v>93</v>
      </c>
      <c r="G1354" s="104"/>
    </row>
    <row r="1355" spans="1:7">
      <c r="A1355" s="101" t="str">
        <f>DRIVER[[#This Row],[DATE]]&amp;DRIVER[[#This Row],[FIELD]]&amp;DRIVER[[#This Row],[TRIP NO]]</f>
        <v>45418OD04Q41371</v>
      </c>
      <c r="B1355" s="98">
        <v>161</v>
      </c>
      <c r="C1355" s="99">
        <v>45418</v>
      </c>
      <c r="D1355" s="100">
        <v>1</v>
      </c>
      <c r="E1355" s="101" t="s">
        <v>55</v>
      </c>
      <c r="F1355" s="118" t="s">
        <v>95</v>
      </c>
      <c r="G1355" s="104"/>
    </row>
    <row r="1356" spans="1:7">
      <c r="A1356" s="101" t="str">
        <f>DRIVER[[#This Row],[DATE]]&amp;DRIVER[[#This Row],[FIELD]]&amp;DRIVER[[#This Row],[TRIP NO]]</f>
        <v>45418OD04Q41441</v>
      </c>
      <c r="B1356" s="98">
        <v>162</v>
      </c>
      <c r="C1356" s="99">
        <v>45418</v>
      </c>
      <c r="D1356" s="100">
        <v>1</v>
      </c>
      <c r="E1356" s="101" t="s">
        <v>38</v>
      </c>
      <c r="F1356" s="118" t="s">
        <v>77</v>
      </c>
      <c r="G1356" s="104"/>
    </row>
    <row r="1357" spans="1:7">
      <c r="A1357" s="101" t="str">
        <f>DRIVER[[#This Row],[DATE]]&amp;DRIVER[[#This Row],[FIELD]]&amp;DRIVER[[#This Row],[TRIP NO]]</f>
        <v>45418OD04Q41731</v>
      </c>
      <c r="B1357" s="98">
        <v>163</v>
      </c>
      <c r="C1357" s="99">
        <v>45418</v>
      </c>
      <c r="D1357" s="100">
        <v>1</v>
      </c>
      <c r="E1357" s="101" t="s">
        <v>8</v>
      </c>
      <c r="F1357" s="118" t="s">
        <v>101</v>
      </c>
      <c r="G1357" s="104"/>
    </row>
    <row r="1358" spans="1:7">
      <c r="A1358" s="101" t="str">
        <f>DRIVER[[#This Row],[DATE]]&amp;DRIVER[[#This Row],[FIELD]]&amp;DRIVER[[#This Row],[TRIP NO]]</f>
        <v>45418OD34S26151</v>
      </c>
      <c r="B1358" s="98">
        <v>164</v>
      </c>
      <c r="C1358" s="99">
        <v>45418</v>
      </c>
      <c r="D1358" s="100">
        <v>1</v>
      </c>
      <c r="E1358" s="101" t="s">
        <v>40</v>
      </c>
      <c r="F1358" s="118" t="s">
        <v>103</v>
      </c>
      <c r="G1358" s="104"/>
    </row>
    <row r="1359" spans="1:7">
      <c r="A1359" s="101" t="str">
        <f>DRIVER[[#This Row],[DATE]]&amp;DRIVER[[#This Row],[FIELD]]&amp;DRIVER[[#This Row],[TRIP NO]]</f>
        <v>45418OD34S26271</v>
      </c>
      <c r="B1359" s="98">
        <v>165</v>
      </c>
      <c r="C1359" s="99">
        <v>45418</v>
      </c>
      <c r="D1359" s="100">
        <v>1</v>
      </c>
      <c r="E1359" s="101" t="s">
        <v>54</v>
      </c>
      <c r="F1359" s="118" t="s">
        <v>70</v>
      </c>
      <c r="G1359" s="104"/>
    </row>
    <row r="1360" spans="1:7">
      <c r="A1360" s="101" t="str">
        <f>DRIVER[[#This Row],[DATE]]&amp;DRIVER[[#This Row],[FIELD]]&amp;DRIVER[[#This Row],[TRIP NO]]</f>
        <v>45418OD34S26661</v>
      </c>
      <c r="B1360" s="98">
        <v>166</v>
      </c>
      <c r="C1360" s="99">
        <v>45418</v>
      </c>
      <c r="D1360" s="100">
        <v>1</v>
      </c>
      <c r="E1360" s="101" t="s">
        <v>45</v>
      </c>
      <c r="F1360" s="118" t="s">
        <v>104</v>
      </c>
      <c r="G1360" s="104"/>
    </row>
    <row r="1361" spans="1:7">
      <c r="A1361" s="101" t="str">
        <f>DRIVER[[#This Row],[DATE]]&amp;DRIVER[[#This Row],[FIELD]]&amp;DRIVER[[#This Row],[TRIP NO]]</f>
        <v>45418OD34S26681</v>
      </c>
      <c r="B1361" s="98">
        <v>167</v>
      </c>
      <c r="C1361" s="99">
        <v>45418</v>
      </c>
      <c r="D1361" s="100">
        <v>1</v>
      </c>
      <c r="E1361" s="101" t="s">
        <v>42</v>
      </c>
      <c r="F1361" s="118" t="s">
        <v>78</v>
      </c>
      <c r="G1361" s="104"/>
    </row>
    <row r="1362" spans="1:7">
      <c r="A1362" s="101" t="str">
        <f>DRIVER[[#This Row],[DATE]]&amp;DRIVER[[#This Row],[FIELD]]&amp;DRIVER[[#This Row],[TRIP NO]]</f>
        <v>45418OD34S61371</v>
      </c>
      <c r="B1362" s="98">
        <v>168</v>
      </c>
      <c r="C1362" s="99">
        <v>45418</v>
      </c>
      <c r="D1362" s="100">
        <v>1</v>
      </c>
      <c r="E1362" s="101" t="s">
        <v>44</v>
      </c>
      <c r="F1362" s="118" t="s">
        <v>71</v>
      </c>
      <c r="G1362" s="104"/>
    </row>
    <row r="1363" spans="1:7">
      <c r="A1363" s="101" t="str">
        <f>DRIVER[[#This Row],[DATE]]&amp;DRIVER[[#This Row],[FIELD]]&amp;DRIVER[[#This Row],[TRIP NO]]</f>
        <v>45418OD34S65081</v>
      </c>
      <c r="B1363" s="98">
        <v>169</v>
      </c>
      <c r="C1363" s="99">
        <v>45418</v>
      </c>
      <c r="D1363" s="100">
        <v>1</v>
      </c>
      <c r="E1363" s="101" t="s">
        <v>57</v>
      </c>
      <c r="F1363" s="118" t="s">
        <v>89</v>
      </c>
      <c r="G1363" s="104"/>
    </row>
    <row r="1364" spans="1:7">
      <c r="A1364" s="101" t="str">
        <f>DRIVER[[#This Row],[DATE]]&amp;DRIVER[[#This Row],[FIELD]]&amp;DRIVER[[#This Row],[TRIP NO]]</f>
        <v>45418OD04T11451</v>
      </c>
      <c r="B1364" s="98">
        <v>170</v>
      </c>
      <c r="C1364" s="99">
        <v>45418</v>
      </c>
      <c r="D1364" s="100">
        <v>1</v>
      </c>
      <c r="E1364" s="101" t="s">
        <v>13</v>
      </c>
      <c r="F1364" s="118" t="s">
        <v>74</v>
      </c>
      <c r="G1364" s="104"/>
    </row>
    <row r="1365" spans="1:7">
      <c r="A1365" s="101" t="str">
        <f>DRIVER[[#This Row],[DATE]]&amp;DRIVER[[#This Row],[FIELD]]&amp;DRIVER[[#This Row],[TRIP NO]]</f>
        <v>45418OD34R11451</v>
      </c>
      <c r="B1365" s="98">
        <v>171</v>
      </c>
      <c r="C1365" s="99">
        <v>45418</v>
      </c>
      <c r="D1365" s="100">
        <v>1</v>
      </c>
      <c r="E1365" s="101" t="s">
        <v>12</v>
      </c>
      <c r="F1365" s="118" t="s">
        <v>81</v>
      </c>
      <c r="G1365" s="104"/>
    </row>
    <row r="1366" spans="1:7">
      <c r="A1366" s="101" t="str">
        <f>DRIVER[[#This Row],[DATE]]&amp;DRIVER[[#This Row],[FIELD]]&amp;DRIVER[[#This Row],[TRIP NO]]</f>
        <v>45418OD34R13451</v>
      </c>
      <c r="B1366" s="98">
        <v>172</v>
      </c>
      <c r="C1366" s="99">
        <v>45418</v>
      </c>
      <c r="D1366" s="100">
        <v>1</v>
      </c>
      <c r="E1366" s="101" t="s">
        <v>11</v>
      </c>
      <c r="F1366" s="118" t="s">
        <v>82</v>
      </c>
      <c r="G1366" s="104"/>
    </row>
    <row r="1367" spans="1:7">
      <c r="A1367" s="101" t="str">
        <f>DRIVER[[#This Row],[DATE]]&amp;DRIVER[[#This Row],[FIELD]]&amp;DRIVER[[#This Row],[TRIP NO]]</f>
        <v>45418OD34S11451</v>
      </c>
      <c r="B1367" s="98">
        <v>173</v>
      </c>
      <c r="C1367" s="99">
        <v>45418</v>
      </c>
      <c r="D1367" s="100">
        <v>1</v>
      </c>
      <c r="E1367" s="101" t="s">
        <v>32</v>
      </c>
      <c r="F1367" s="118" t="s">
        <v>83</v>
      </c>
      <c r="G1367" s="104"/>
    </row>
    <row r="1368" spans="1:7">
      <c r="A1368" s="101" t="str">
        <f>DRIVER[[#This Row],[DATE]]&amp;DRIVER[[#This Row],[FIELD]]&amp;DRIVER[[#This Row],[TRIP NO]]</f>
        <v>45418OD34T11451</v>
      </c>
      <c r="B1368" s="98">
        <v>174</v>
      </c>
      <c r="C1368" s="99">
        <v>45418</v>
      </c>
      <c r="D1368" s="100">
        <v>1</v>
      </c>
      <c r="E1368" s="101" t="s">
        <v>34</v>
      </c>
      <c r="F1368" s="118" t="s">
        <v>84</v>
      </c>
      <c r="G1368" s="104"/>
    </row>
    <row r="1369" spans="1:7">
      <c r="A1369" s="101" t="str">
        <f>DRIVER[[#This Row],[DATE]]&amp;DRIVER[[#This Row],[FIELD]]&amp;DRIVER[[#This Row],[TRIP NO]]</f>
        <v>45418OD04V11451</v>
      </c>
      <c r="B1369" s="98">
        <v>175</v>
      </c>
      <c r="C1369" s="99">
        <v>45418</v>
      </c>
      <c r="D1369" s="100">
        <v>1</v>
      </c>
      <c r="E1369" s="101" t="s">
        <v>46</v>
      </c>
      <c r="F1369" s="118" t="s">
        <v>85</v>
      </c>
      <c r="G1369" s="104"/>
    </row>
    <row r="1370" spans="1:7">
      <c r="A1370" s="101" t="str">
        <f>DRIVER[[#This Row],[DATE]]&amp;DRIVER[[#This Row],[FIELD]]&amp;DRIVER[[#This Row],[TRIP NO]]</f>
        <v>45418OD04V13451</v>
      </c>
      <c r="B1370" s="98">
        <v>176</v>
      </c>
      <c r="C1370" s="99">
        <v>45418</v>
      </c>
      <c r="D1370" s="100">
        <v>1</v>
      </c>
      <c r="E1370" s="101" t="s">
        <v>48</v>
      </c>
      <c r="F1370" s="118" t="s">
        <v>86</v>
      </c>
      <c r="G1370" s="104"/>
    </row>
    <row r="1371" spans="1:7">
      <c r="A1371" s="101" t="str">
        <f>DRIVER[[#This Row],[DATE]]&amp;DRIVER[[#This Row],[FIELD]]&amp;DRIVER[[#This Row],[TRIP NO]]</f>
        <v>45418OD34U11451</v>
      </c>
      <c r="B1371" s="98">
        <v>177</v>
      </c>
      <c r="C1371" s="99">
        <v>45418</v>
      </c>
      <c r="D1371" s="100">
        <v>1</v>
      </c>
      <c r="E1371" s="101" t="s">
        <v>47</v>
      </c>
      <c r="F1371" s="118" t="s">
        <v>87</v>
      </c>
      <c r="G1371" s="104"/>
    </row>
    <row r="1372" spans="1:7">
      <c r="A1372" s="101" t="str">
        <f>DRIVER[[#This Row],[DATE]]&amp;DRIVER[[#This Row],[FIELD]]&amp;DRIVER[[#This Row],[TRIP NO]]</f>
        <v>45418OD34U13451</v>
      </c>
      <c r="B1372" s="98">
        <v>178</v>
      </c>
      <c r="C1372" s="99">
        <v>45418</v>
      </c>
      <c r="D1372" s="100">
        <v>1</v>
      </c>
      <c r="E1372" s="101" t="s">
        <v>49</v>
      </c>
      <c r="F1372" s="118" t="s">
        <v>88</v>
      </c>
      <c r="G1372" s="104"/>
    </row>
    <row r="1373" spans="1:7">
      <c r="A1373" s="110" t="str">
        <f>DRIVER[[#This Row],[DATE]]&amp;DRIVER[[#This Row],[FIELD]]&amp;DRIVER[[#This Row],[TRIP NO]]</f>
        <v>45418OD04T11452</v>
      </c>
      <c r="B1373" s="106">
        <v>179</v>
      </c>
      <c r="C1373" s="107">
        <v>45418</v>
      </c>
      <c r="D1373" s="108">
        <v>2</v>
      </c>
      <c r="E1373" s="110" t="s">
        <v>13</v>
      </c>
      <c r="F1373" s="111" t="s">
        <v>74</v>
      </c>
      <c r="G1373" s="104"/>
    </row>
    <row r="1374" spans="1:7">
      <c r="A1374" s="110" t="str">
        <f>DRIVER[[#This Row],[DATE]]&amp;DRIVER[[#This Row],[FIELD]]&amp;DRIVER[[#This Row],[TRIP NO]]</f>
        <v>45418OD34S26272</v>
      </c>
      <c r="B1374" s="106">
        <v>180</v>
      </c>
      <c r="C1374" s="107">
        <v>45418</v>
      </c>
      <c r="D1374" s="108">
        <v>2</v>
      </c>
      <c r="E1374" s="110" t="s">
        <v>54</v>
      </c>
      <c r="F1374" s="111" t="s">
        <v>70</v>
      </c>
      <c r="G1374" s="104"/>
    </row>
    <row r="1375" spans="1:7">
      <c r="A1375" s="110" t="str">
        <f>DRIVER[[#This Row],[DATE]]&amp;DRIVER[[#This Row],[FIELD]]&amp;DRIVER[[#This Row],[TRIP NO]]</f>
        <v>45418OD34S26682</v>
      </c>
      <c r="B1375" s="106">
        <v>181</v>
      </c>
      <c r="C1375" s="107">
        <v>45418</v>
      </c>
      <c r="D1375" s="108">
        <v>2</v>
      </c>
      <c r="E1375" s="110" t="s">
        <v>42</v>
      </c>
      <c r="F1375" s="111" t="s">
        <v>78</v>
      </c>
      <c r="G1375" s="104"/>
    </row>
    <row r="1376" spans="1:7">
      <c r="A1376" s="110" t="str">
        <f>DRIVER[[#This Row],[DATE]]&amp;DRIVER[[#This Row],[FIELD]]&amp;DRIVER[[#This Row],[TRIP NO]]</f>
        <v>45418OD34U11452</v>
      </c>
      <c r="B1376" s="106">
        <v>182</v>
      </c>
      <c r="C1376" s="107">
        <v>45418</v>
      </c>
      <c r="D1376" s="108">
        <v>2</v>
      </c>
      <c r="E1376" s="110" t="s">
        <v>47</v>
      </c>
      <c r="F1376" s="111" t="s">
        <v>87</v>
      </c>
      <c r="G1376" s="104"/>
    </row>
    <row r="1377" spans="1:7">
      <c r="A1377" s="110" t="str">
        <f>DRIVER[[#This Row],[DATE]]&amp;DRIVER[[#This Row],[FIELD]]&amp;DRIVER[[#This Row],[TRIP NO]]</f>
        <v>45418OD34S26662</v>
      </c>
      <c r="B1377" s="106">
        <v>183</v>
      </c>
      <c r="C1377" s="107">
        <v>45418</v>
      </c>
      <c r="D1377" s="108">
        <v>2</v>
      </c>
      <c r="E1377" s="110" t="s">
        <v>45</v>
      </c>
      <c r="F1377" s="111" t="s">
        <v>104</v>
      </c>
      <c r="G1377" s="104"/>
    </row>
    <row r="1378" spans="1:7">
      <c r="A1378" s="110" t="str">
        <f>DRIVER[[#This Row],[DATE]]&amp;DRIVER[[#This Row],[FIELD]]&amp;DRIVER[[#This Row],[TRIP NO]]</f>
        <v>45418OD34U13452</v>
      </c>
      <c r="B1378" s="106">
        <v>184</v>
      </c>
      <c r="C1378" s="107">
        <v>45418</v>
      </c>
      <c r="D1378" s="108">
        <v>2</v>
      </c>
      <c r="E1378" s="110" t="s">
        <v>49</v>
      </c>
      <c r="F1378" s="111" t="s">
        <v>88</v>
      </c>
      <c r="G1378" s="104"/>
    </row>
    <row r="1379" spans="1:7">
      <c r="A1379" s="110" t="str">
        <f>DRIVER[[#This Row],[DATE]]&amp;DRIVER[[#This Row],[FIELD]]&amp;DRIVER[[#This Row],[TRIP NO]]</f>
        <v>45418OD04V13452</v>
      </c>
      <c r="B1379" s="106">
        <v>185</v>
      </c>
      <c r="C1379" s="107">
        <v>45418</v>
      </c>
      <c r="D1379" s="108">
        <v>2</v>
      </c>
      <c r="E1379" s="110" t="s">
        <v>48</v>
      </c>
      <c r="F1379" s="111" t="s">
        <v>86</v>
      </c>
      <c r="G1379" s="104"/>
    </row>
    <row r="1380" spans="1:7">
      <c r="A1380" s="110" t="str">
        <f>DRIVER[[#This Row],[DATE]]&amp;DRIVER[[#This Row],[FIELD]]&amp;DRIVER[[#This Row],[TRIP NO]]</f>
        <v>45418OD04V11452</v>
      </c>
      <c r="B1380" s="106">
        <v>186</v>
      </c>
      <c r="C1380" s="107">
        <v>45418</v>
      </c>
      <c r="D1380" s="108">
        <v>2</v>
      </c>
      <c r="E1380" s="110" t="s">
        <v>46</v>
      </c>
      <c r="F1380" s="111" t="s">
        <v>85</v>
      </c>
      <c r="G1380" s="104"/>
    </row>
    <row r="1381" spans="1:7">
      <c r="A1381" s="110" t="str">
        <f>DRIVER[[#This Row],[DATE]]&amp;DRIVER[[#This Row],[FIELD]]&amp;DRIVER[[#This Row],[TRIP NO]]</f>
        <v>45418OD34T11452</v>
      </c>
      <c r="B1381" s="106">
        <v>187</v>
      </c>
      <c r="C1381" s="107">
        <v>45418</v>
      </c>
      <c r="D1381" s="108">
        <v>2</v>
      </c>
      <c r="E1381" s="110" t="s">
        <v>34</v>
      </c>
      <c r="F1381" s="111" t="s">
        <v>84</v>
      </c>
      <c r="G1381" s="104"/>
    </row>
    <row r="1382" spans="1:7">
      <c r="A1382" s="110" t="str">
        <f>DRIVER[[#This Row],[DATE]]&amp;DRIVER[[#This Row],[FIELD]]&amp;DRIVER[[#This Row],[TRIP NO]]</f>
        <v>45418OD34S11452</v>
      </c>
      <c r="B1382" s="106">
        <v>188</v>
      </c>
      <c r="C1382" s="107">
        <v>45418</v>
      </c>
      <c r="D1382" s="108">
        <v>2</v>
      </c>
      <c r="E1382" s="110" t="s">
        <v>32</v>
      </c>
      <c r="F1382" s="111" t="s">
        <v>83</v>
      </c>
      <c r="G1382" s="104"/>
    </row>
    <row r="1383" spans="1:7">
      <c r="A1383" s="110" t="str">
        <f>DRIVER[[#This Row],[DATE]]&amp;DRIVER[[#This Row],[FIELD]]&amp;DRIVER[[#This Row],[TRIP NO]]</f>
        <v>45418OD34R11452</v>
      </c>
      <c r="B1383" s="106">
        <v>189</v>
      </c>
      <c r="C1383" s="107">
        <v>45418</v>
      </c>
      <c r="D1383" s="108">
        <v>2</v>
      </c>
      <c r="E1383" s="110" t="s">
        <v>12</v>
      </c>
      <c r="F1383" s="111" t="s">
        <v>81</v>
      </c>
      <c r="G1383" s="104"/>
    </row>
    <row r="1384" spans="1:7">
      <c r="A1384" s="110" t="str">
        <f>DRIVER[[#This Row],[DATE]]&amp;DRIVER[[#This Row],[FIELD]]&amp;DRIVER[[#This Row],[TRIP NO]]</f>
        <v>45418OD04Q41442</v>
      </c>
      <c r="B1384" s="106">
        <v>190</v>
      </c>
      <c r="C1384" s="107">
        <v>45418</v>
      </c>
      <c r="D1384" s="108">
        <v>2</v>
      </c>
      <c r="E1384" s="110" t="s">
        <v>38</v>
      </c>
      <c r="F1384" s="111" t="s">
        <v>77</v>
      </c>
      <c r="G1384" s="104"/>
    </row>
    <row r="1385" spans="1:7">
      <c r="A1385" s="110" t="str">
        <f>DRIVER[[#This Row],[DATE]]&amp;DRIVER[[#This Row],[FIELD]]&amp;DRIVER[[#This Row],[TRIP NO]]</f>
        <v>45418OD34S26152</v>
      </c>
      <c r="B1385" s="106">
        <v>191</v>
      </c>
      <c r="C1385" s="107">
        <v>45418</v>
      </c>
      <c r="D1385" s="108">
        <v>2</v>
      </c>
      <c r="E1385" s="110" t="s">
        <v>40</v>
      </c>
      <c r="F1385" s="111" t="s">
        <v>103</v>
      </c>
      <c r="G1385" s="104"/>
    </row>
    <row r="1386" spans="1:7">
      <c r="A1386" s="110" t="str">
        <f>DRIVER[[#This Row],[DATE]]&amp;DRIVER[[#This Row],[FIELD]]&amp;DRIVER[[#This Row],[TRIP NO]]</f>
        <v>45418OD34S61372</v>
      </c>
      <c r="B1386" s="106">
        <v>192</v>
      </c>
      <c r="C1386" s="107">
        <v>45418</v>
      </c>
      <c r="D1386" s="108">
        <v>2</v>
      </c>
      <c r="E1386" s="110" t="s">
        <v>44</v>
      </c>
      <c r="F1386" s="111" t="s">
        <v>71</v>
      </c>
      <c r="G1386" s="104"/>
    </row>
    <row r="1387" spans="1:7">
      <c r="A1387" s="110" t="str">
        <f>DRIVER[[#This Row],[DATE]]&amp;DRIVER[[#This Row],[FIELD]]&amp;DRIVER[[#This Row],[TRIP NO]]</f>
        <v>45418OD04Q41182</v>
      </c>
      <c r="B1387" s="106">
        <v>193</v>
      </c>
      <c r="C1387" s="107">
        <v>45418</v>
      </c>
      <c r="D1387" s="108">
        <v>2</v>
      </c>
      <c r="E1387" s="110" t="s">
        <v>26</v>
      </c>
      <c r="F1387" s="111" t="s">
        <v>94</v>
      </c>
      <c r="G1387" s="104"/>
    </row>
    <row r="1388" spans="1:7">
      <c r="A1388" s="110" t="str">
        <f>DRIVER[[#This Row],[DATE]]&amp;DRIVER[[#This Row],[FIELD]]&amp;DRIVER[[#This Row],[TRIP NO]]</f>
        <v>45418OD04Q41552</v>
      </c>
      <c r="B1388" s="106">
        <v>194</v>
      </c>
      <c r="C1388" s="107">
        <v>45418</v>
      </c>
      <c r="D1388" s="108">
        <v>2</v>
      </c>
      <c r="E1388" s="110" t="s">
        <v>22</v>
      </c>
      <c r="F1388" s="111" t="s">
        <v>72</v>
      </c>
      <c r="G1388" s="104"/>
    </row>
    <row r="1389" spans="1:7">
      <c r="A1389" s="110" t="str">
        <f>DRIVER[[#This Row],[DATE]]&amp;DRIVER[[#This Row],[FIELD]]&amp;DRIVER[[#This Row],[TRIP NO]]</f>
        <v>45418OD34R13452</v>
      </c>
      <c r="B1389" s="106">
        <v>195</v>
      </c>
      <c r="C1389" s="107">
        <v>45418</v>
      </c>
      <c r="D1389" s="108">
        <v>2</v>
      </c>
      <c r="E1389" s="110" t="s">
        <v>11</v>
      </c>
      <c r="F1389" s="111" t="s">
        <v>82</v>
      </c>
      <c r="G1389" s="104"/>
    </row>
    <row r="1390" spans="1:7">
      <c r="A1390" s="110" t="str">
        <f>DRIVER[[#This Row],[DATE]]&amp;DRIVER[[#This Row],[FIELD]]&amp;DRIVER[[#This Row],[TRIP NO]]</f>
        <v>45418OD04Q41732</v>
      </c>
      <c r="B1390" s="106">
        <v>196</v>
      </c>
      <c r="C1390" s="107">
        <v>45418</v>
      </c>
      <c r="D1390" s="108">
        <v>2</v>
      </c>
      <c r="E1390" s="110" t="s">
        <v>8</v>
      </c>
      <c r="F1390" s="111" t="s">
        <v>101</v>
      </c>
      <c r="G1390" s="104"/>
    </row>
    <row r="1391" spans="1:7">
      <c r="A1391" s="110" t="str">
        <f>DRIVER[[#This Row],[DATE]]&amp;DRIVER[[#This Row],[FIELD]]&amp;DRIVER[[#This Row],[TRIP NO]]</f>
        <v>45418OD04Q41782</v>
      </c>
      <c r="B1391" s="106">
        <v>197</v>
      </c>
      <c r="C1391" s="107">
        <v>45418</v>
      </c>
      <c r="D1391" s="108">
        <v>2</v>
      </c>
      <c r="E1391" s="110" t="s">
        <v>25</v>
      </c>
      <c r="F1391" s="111" t="s">
        <v>90</v>
      </c>
      <c r="G1391" s="104"/>
    </row>
    <row r="1392" spans="1:7">
      <c r="A1392" s="110" t="str">
        <f>DRIVER[[#This Row],[DATE]]&amp;DRIVER[[#This Row],[FIELD]]&amp;DRIVER[[#This Row],[TRIP NO]]</f>
        <v>45418OD04Q41372</v>
      </c>
      <c r="B1392" s="106">
        <v>198</v>
      </c>
      <c r="C1392" s="107">
        <v>45418</v>
      </c>
      <c r="D1392" s="108">
        <v>2</v>
      </c>
      <c r="E1392" s="110" t="s">
        <v>55</v>
      </c>
      <c r="F1392" s="111" t="s">
        <v>95</v>
      </c>
      <c r="G1392" s="104"/>
    </row>
    <row r="1393" spans="1:7">
      <c r="A1393" s="102" t="str">
        <f>DRIVER[[#This Row],[DATE]]&amp;DRIVER[[#This Row],[FIELD]]&amp;DRIVER[[#This Row],[TRIP NO]]</f>
        <v>45419OD04Q41181</v>
      </c>
      <c r="B1393" s="98">
        <v>199</v>
      </c>
      <c r="C1393" s="99">
        <v>45419</v>
      </c>
      <c r="D1393" s="100">
        <v>1</v>
      </c>
      <c r="E1393" s="102" t="s">
        <v>26</v>
      </c>
      <c r="F1393" s="103" t="s">
        <v>91</v>
      </c>
      <c r="G1393" s="104"/>
    </row>
    <row r="1394" spans="1:7">
      <c r="A1394" s="102" t="str">
        <f>DRIVER[[#This Row],[DATE]]&amp;DRIVER[[#This Row],[FIELD]]&amp;DRIVER[[#This Row],[TRIP NO]]</f>
        <v>45419OD04Q41551</v>
      </c>
      <c r="B1394" s="98">
        <v>200</v>
      </c>
      <c r="C1394" s="99">
        <v>45419</v>
      </c>
      <c r="D1394" s="100">
        <v>1</v>
      </c>
      <c r="E1394" s="102" t="s">
        <v>22</v>
      </c>
      <c r="F1394" s="103" t="s">
        <v>72</v>
      </c>
      <c r="G1394" s="104"/>
    </row>
    <row r="1395" spans="1:7">
      <c r="A1395" s="102" t="str">
        <f>DRIVER[[#This Row],[DATE]]&amp;DRIVER[[#This Row],[FIELD]]&amp;DRIVER[[#This Row],[TRIP NO]]</f>
        <v>45419OD04Q41781</v>
      </c>
      <c r="B1395" s="98">
        <v>201</v>
      </c>
      <c r="C1395" s="99">
        <v>45419</v>
      </c>
      <c r="D1395" s="100">
        <v>1</v>
      </c>
      <c r="E1395" s="102" t="s">
        <v>25</v>
      </c>
      <c r="F1395" s="103" t="s">
        <v>73</v>
      </c>
      <c r="G1395" s="104"/>
    </row>
    <row r="1396" spans="1:7">
      <c r="A1396" s="102" t="str">
        <f>DRIVER[[#This Row],[DATE]]&amp;DRIVER[[#This Row],[FIELD]]&amp;DRIVER[[#This Row],[TRIP NO]]</f>
        <v>45419OD04Q41281</v>
      </c>
      <c r="B1396" s="98">
        <v>202</v>
      </c>
      <c r="C1396" s="99">
        <v>45419</v>
      </c>
      <c r="D1396" s="100">
        <v>1</v>
      </c>
      <c r="E1396" s="102" t="s">
        <v>41</v>
      </c>
      <c r="F1396" s="103" t="s">
        <v>105</v>
      </c>
      <c r="G1396" s="104"/>
    </row>
    <row r="1397" spans="1:7">
      <c r="A1397" s="102" t="str">
        <f>DRIVER[[#This Row],[DATE]]&amp;DRIVER[[#This Row],[FIELD]]&amp;DRIVER[[#This Row],[TRIP NO]]</f>
        <v>45419OD04Q41371</v>
      </c>
      <c r="B1397" s="98">
        <v>203</v>
      </c>
      <c r="C1397" s="99">
        <v>45419</v>
      </c>
      <c r="D1397" s="100">
        <v>1</v>
      </c>
      <c r="E1397" s="102" t="s">
        <v>55</v>
      </c>
      <c r="F1397" s="103" t="s">
        <v>99</v>
      </c>
      <c r="G1397" s="104"/>
    </row>
    <row r="1398" spans="1:7">
      <c r="A1398" s="102" t="str">
        <f>DRIVER[[#This Row],[DATE]]&amp;DRIVER[[#This Row],[FIELD]]&amp;DRIVER[[#This Row],[TRIP NO]]</f>
        <v>45419OD04Q41441</v>
      </c>
      <c r="B1398" s="98">
        <v>204</v>
      </c>
      <c r="C1398" s="99">
        <v>45419</v>
      </c>
      <c r="D1398" s="100">
        <v>1</v>
      </c>
      <c r="E1398" s="102" t="s">
        <v>38</v>
      </c>
      <c r="F1398" s="103" t="s">
        <v>77</v>
      </c>
      <c r="G1398" s="104"/>
    </row>
    <row r="1399" spans="1:7">
      <c r="A1399" s="102" t="str">
        <f>DRIVER[[#This Row],[DATE]]&amp;DRIVER[[#This Row],[FIELD]]&amp;DRIVER[[#This Row],[TRIP NO]]</f>
        <v>45419OD04Q41731</v>
      </c>
      <c r="B1399" s="98">
        <v>205</v>
      </c>
      <c r="C1399" s="99">
        <v>45419</v>
      </c>
      <c r="D1399" s="100">
        <v>1</v>
      </c>
      <c r="E1399" s="102" t="s">
        <v>8</v>
      </c>
      <c r="F1399" s="103" t="s">
        <v>101</v>
      </c>
      <c r="G1399" s="104"/>
    </row>
    <row r="1400" spans="1:7">
      <c r="A1400" s="102" t="str">
        <f>DRIVER[[#This Row],[DATE]]&amp;DRIVER[[#This Row],[FIELD]]&amp;DRIVER[[#This Row],[TRIP NO]]</f>
        <v>45419OD34S26151</v>
      </c>
      <c r="B1400" s="98">
        <v>206</v>
      </c>
      <c r="C1400" s="99">
        <v>45419</v>
      </c>
      <c r="D1400" s="100">
        <v>1</v>
      </c>
      <c r="E1400" s="102" t="s">
        <v>40</v>
      </c>
      <c r="F1400" s="103" t="s">
        <v>103</v>
      </c>
      <c r="G1400" s="104"/>
    </row>
    <row r="1401" spans="1:7">
      <c r="A1401" s="102" t="str">
        <f>DRIVER[[#This Row],[DATE]]&amp;DRIVER[[#This Row],[FIELD]]&amp;DRIVER[[#This Row],[TRIP NO]]</f>
        <v>45419OD34S26271</v>
      </c>
      <c r="B1401" s="98">
        <v>207</v>
      </c>
      <c r="C1401" s="99">
        <v>45419</v>
      </c>
      <c r="D1401" s="100">
        <v>1</v>
      </c>
      <c r="E1401" s="102" t="s">
        <v>54</v>
      </c>
      <c r="F1401" s="103" t="s">
        <v>70</v>
      </c>
      <c r="G1401" s="104"/>
    </row>
    <row r="1402" spans="1:7">
      <c r="A1402" s="102" t="str">
        <f>DRIVER[[#This Row],[DATE]]&amp;DRIVER[[#This Row],[FIELD]]&amp;DRIVER[[#This Row],[TRIP NO]]</f>
        <v>45419OD34S26661</v>
      </c>
      <c r="B1402" s="98">
        <v>208</v>
      </c>
      <c r="C1402" s="99">
        <v>45419</v>
      </c>
      <c r="D1402" s="100">
        <v>1</v>
      </c>
      <c r="E1402" s="102" t="s">
        <v>45</v>
      </c>
      <c r="F1402" s="103" t="s">
        <v>104</v>
      </c>
      <c r="G1402" s="104"/>
    </row>
    <row r="1403" spans="1:7">
      <c r="A1403" s="102" t="str">
        <f>DRIVER[[#This Row],[DATE]]&amp;DRIVER[[#This Row],[FIELD]]&amp;DRIVER[[#This Row],[TRIP NO]]</f>
        <v>45419OD34S26681</v>
      </c>
      <c r="B1403" s="98">
        <v>209</v>
      </c>
      <c r="C1403" s="99">
        <v>45419</v>
      </c>
      <c r="D1403" s="100">
        <v>1</v>
      </c>
      <c r="E1403" s="102" t="s">
        <v>42</v>
      </c>
      <c r="F1403" s="103" t="s">
        <v>78</v>
      </c>
      <c r="G1403" s="104"/>
    </row>
    <row r="1404" spans="1:7">
      <c r="A1404" s="102" t="str">
        <f>DRIVER[[#This Row],[DATE]]&amp;DRIVER[[#This Row],[FIELD]]&amp;DRIVER[[#This Row],[TRIP NO]]</f>
        <v>45419OD34S61371</v>
      </c>
      <c r="B1404" s="98">
        <v>210</v>
      </c>
      <c r="C1404" s="99">
        <v>45419</v>
      </c>
      <c r="D1404" s="100">
        <v>1</v>
      </c>
      <c r="E1404" s="102" t="s">
        <v>44</v>
      </c>
      <c r="F1404" s="103" t="s">
        <v>71</v>
      </c>
      <c r="G1404" s="104"/>
    </row>
    <row r="1405" spans="1:7">
      <c r="A1405" s="102" t="str">
        <f>DRIVER[[#This Row],[DATE]]&amp;DRIVER[[#This Row],[FIELD]]&amp;DRIVER[[#This Row],[TRIP NO]]</f>
        <v>45419OD34S65081</v>
      </c>
      <c r="B1405" s="98">
        <v>211</v>
      </c>
      <c r="C1405" s="99">
        <v>45419</v>
      </c>
      <c r="D1405" s="100">
        <v>1</v>
      </c>
      <c r="E1405" s="102" t="s">
        <v>57</v>
      </c>
      <c r="F1405" s="103" t="s">
        <v>69</v>
      </c>
      <c r="G1405" s="104"/>
    </row>
    <row r="1406" spans="1:7">
      <c r="A1406" s="102" t="str">
        <f>DRIVER[[#This Row],[DATE]]&amp;DRIVER[[#This Row],[FIELD]]&amp;DRIVER[[#This Row],[TRIP NO]]</f>
        <v>45419OD04T11451</v>
      </c>
      <c r="B1406" s="98">
        <v>212</v>
      </c>
      <c r="C1406" s="99">
        <v>45419</v>
      </c>
      <c r="D1406" s="100">
        <v>1</v>
      </c>
      <c r="E1406" s="102" t="s">
        <v>13</v>
      </c>
      <c r="F1406" s="103" t="s">
        <v>74</v>
      </c>
      <c r="G1406" s="104"/>
    </row>
    <row r="1407" spans="1:7">
      <c r="A1407" s="102" t="str">
        <f>DRIVER[[#This Row],[DATE]]&amp;DRIVER[[#This Row],[FIELD]]&amp;DRIVER[[#This Row],[TRIP NO]]</f>
        <v>45419OD34R11451</v>
      </c>
      <c r="B1407" s="98">
        <v>213</v>
      </c>
      <c r="C1407" s="99">
        <v>45419</v>
      </c>
      <c r="D1407" s="100">
        <v>1</v>
      </c>
      <c r="E1407" s="102" t="s">
        <v>12</v>
      </c>
      <c r="F1407" s="103" t="s">
        <v>81</v>
      </c>
      <c r="G1407" s="104"/>
    </row>
    <row r="1408" spans="1:7">
      <c r="A1408" s="102" t="str">
        <f>DRIVER[[#This Row],[DATE]]&amp;DRIVER[[#This Row],[FIELD]]&amp;DRIVER[[#This Row],[TRIP NO]]</f>
        <v>45419OD34R13451</v>
      </c>
      <c r="B1408" s="98">
        <v>214</v>
      </c>
      <c r="C1408" s="99">
        <v>45419</v>
      </c>
      <c r="D1408" s="100">
        <v>1</v>
      </c>
      <c r="E1408" s="102" t="s">
        <v>11</v>
      </c>
      <c r="F1408" s="103" t="s">
        <v>82</v>
      </c>
      <c r="G1408" s="104"/>
    </row>
    <row r="1409" spans="1:7">
      <c r="A1409" s="102" t="str">
        <f>DRIVER[[#This Row],[DATE]]&amp;DRIVER[[#This Row],[FIELD]]&amp;DRIVER[[#This Row],[TRIP NO]]</f>
        <v>45419OD34S11451</v>
      </c>
      <c r="B1409" s="98">
        <v>215</v>
      </c>
      <c r="C1409" s="99">
        <v>45419</v>
      </c>
      <c r="D1409" s="100">
        <v>1</v>
      </c>
      <c r="E1409" s="102" t="s">
        <v>32</v>
      </c>
      <c r="F1409" s="103" t="s">
        <v>83</v>
      </c>
      <c r="G1409" s="104"/>
    </row>
    <row r="1410" spans="1:7">
      <c r="A1410" s="102" t="str">
        <f>DRIVER[[#This Row],[DATE]]&amp;DRIVER[[#This Row],[FIELD]]&amp;DRIVER[[#This Row],[TRIP NO]]</f>
        <v>45419OD34T11451</v>
      </c>
      <c r="B1410" s="98">
        <v>216</v>
      </c>
      <c r="C1410" s="99">
        <v>45419</v>
      </c>
      <c r="D1410" s="100">
        <v>1</v>
      </c>
      <c r="E1410" s="102" t="s">
        <v>34</v>
      </c>
      <c r="F1410" s="103" t="s">
        <v>84</v>
      </c>
      <c r="G1410" s="104"/>
    </row>
    <row r="1411" spans="1:7">
      <c r="A1411" s="102" t="str">
        <f>DRIVER[[#This Row],[DATE]]&amp;DRIVER[[#This Row],[FIELD]]&amp;DRIVER[[#This Row],[TRIP NO]]</f>
        <v>45419OD04V11451</v>
      </c>
      <c r="B1411" s="98">
        <v>217</v>
      </c>
      <c r="C1411" s="99">
        <v>45419</v>
      </c>
      <c r="D1411" s="100">
        <v>1</v>
      </c>
      <c r="E1411" s="102" t="s">
        <v>46</v>
      </c>
      <c r="F1411" s="103" t="s">
        <v>85</v>
      </c>
      <c r="G1411" s="104"/>
    </row>
    <row r="1412" spans="1:7">
      <c r="A1412" s="102" t="str">
        <f>DRIVER[[#This Row],[DATE]]&amp;DRIVER[[#This Row],[FIELD]]&amp;DRIVER[[#This Row],[TRIP NO]]</f>
        <v>45419OD04V13451</v>
      </c>
      <c r="B1412" s="98">
        <v>218</v>
      </c>
      <c r="C1412" s="99">
        <v>45419</v>
      </c>
      <c r="D1412" s="100">
        <v>1</v>
      </c>
      <c r="E1412" s="102" t="s">
        <v>48</v>
      </c>
      <c r="F1412" s="103" t="s">
        <v>86</v>
      </c>
      <c r="G1412" s="104"/>
    </row>
    <row r="1413" spans="1:7">
      <c r="A1413" s="102" t="str">
        <f>DRIVER[[#This Row],[DATE]]&amp;DRIVER[[#This Row],[FIELD]]&amp;DRIVER[[#This Row],[TRIP NO]]</f>
        <v>45419OD34U11451</v>
      </c>
      <c r="B1413" s="98">
        <v>219</v>
      </c>
      <c r="C1413" s="99">
        <v>45419</v>
      </c>
      <c r="D1413" s="100">
        <v>1</v>
      </c>
      <c r="E1413" s="102" t="s">
        <v>47</v>
      </c>
      <c r="F1413" s="103" t="s">
        <v>87</v>
      </c>
      <c r="G1413" s="104"/>
    </row>
    <row r="1414" spans="1:7">
      <c r="A1414" s="102" t="str">
        <f>DRIVER[[#This Row],[DATE]]&amp;DRIVER[[#This Row],[FIELD]]&amp;DRIVER[[#This Row],[TRIP NO]]</f>
        <v>45419OD34U13451</v>
      </c>
      <c r="B1414" s="98">
        <v>220</v>
      </c>
      <c r="C1414" s="99">
        <v>45419</v>
      </c>
      <c r="D1414" s="100">
        <v>1</v>
      </c>
      <c r="E1414" s="102" t="s">
        <v>49</v>
      </c>
      <c r="F1414" s="103" t="s">
        <v>88</v>
      </c>
      <c r="G1414" s="104"/>
    </row>
    <row r="1415" spans="1:7">
      <c r="A1415" s="110" t="str">
        <f>DRIVER[[#This Row],[DATE]]&amp;DRIVER[[#This Row],[FIELD]]&amp;DRIVER[[#This Row],[TRIP NO]]</f>
        <v>45419OD34S26682</v>
      </c>
      <c r="B1415" s="106">
        <v>221</v>
      </c>
      <c r="C1415" s="107">
        <v>45419</v>
      </c>
      <c r="D1415" s="108">
        <v>2</v>
      </c>
      <c r="E1415" s="110" t="s">
        <v>42</v>
      </c>
      <c r="F1415" s="111" t="s">
        <v>78</v>
      </c>
      <c r="G1415" s="104"/>
    </row>
    <row r="1416" spans="1:7">
      <c r="A1416" s="110" t="str">
        <f>DRIVER[[#This Row],[DATE]]&amp;DRIVER[[#This Row],[FIELD]]&amp;DRIVER[[#This Row],[TRIP NO]]</f>
        <v>45419OD04T11452</v>
      </c>
      <c r="B1416" s="106">
        <v>222</v>
      </c>
      <c r="C1416" s="107">
        <v>45419</v>
      </c>
      <c r="D1416" s="108">
        <v>2</v>
      </c>
      <c r="E1416" s="110" t="s">
        <v>13</v>
      </c>
      <c r="F1416" s="111" t="s">
        <v>74</v>
      </c>
      <c r="G1416" s="104"/>
    </row>
    <row r="1417" spans="1:7">
      <c r="A1417" s="110" t="str">
        <f>DRIVER[[#This Row],[DATE]]&amp;DRIVER[[#This Row],[FIELD]]&amp;DRIVER[[#This Row],[TRIP NO]]</f>
        <v>45419OD34U11452</v>
      </c>
      <c r="B1417" s="106">
        <v>223</v>
      </c>
      <c r="C1417" s="107">
        <v>45419</v>
      </c>
      <c r="D1417" s="108">
        <v>2</v>
      </c>
      <c r="E1417" s="110" t="s">
        <v>47</v>
      </c>
      <c r="F1417" s="111" t="s">
        <v>87</v>
      </c>
      <c r="G1417" s="104"/>
    </row>
    <row r="1418" spans="1:7">
      <c r="A1418" s="110" t="str">
        <f>DRIVER[[#This Row],[DATE]]&amp;DRIVER[[#This Row],[FIELD]]&amp;DRIVER[[#This Row],[TRIP NO]]</f>
        <v>45419OD34U13452</v>
      </c>
      <c r="B1418" s="106">
        <v>224</v>
      </c>
      <c r="C1418" s="107">
        <v>45419</v>
      </c>
      <c r="D1418" s="108">
        <v>2</v>
      </c>
      <c r="E1418" s="110" t="s">
        <v>49</v>
      </c>
      <c r="F1418" s="111" t="s">
        <v>88</v>
      </c>
      <c r="G1418" s="104"/>
    </row>
    <row r="1419" spans="1:7">
      <c r="A1419" s="110" t="str">
        <f>DRIVER[[#This Row],[DATE]]&amp;DRIVER[[#This Row],[FIELD]]&amp;DRIVER[[#This Row],[TRIP NO]]</f>
        <v>45419OD04Q41552</v>
      </c>
      <c r="B1419" s="106">
        <v>225</v>
      </c>
      <c r="C1419" s="107">
        <v>45419</v>
      </c>
      <c r="D1419" s="108">
        <v>2</v>
      </c>
      <c r="E1419" s="110" t="s">
        <v>22</v>
      </c>
      <c r="F1419" s="111" t="s">
        <v>72</v>
      </c>
      <c r="G1419" s="104"/>
    </row>
    <row r="1420" spans="1:7">
      <c r="A1420" s="110" t="str">
        <f>DRIVER[[#This Row],[DATE]]&amp;DRIVER[[#This Row],[FIELD]]&amp;DRIVER[[#This Row],[TRIP NO]]</f>
        <v>45419OD04Q41282</v>
      </c>
      <c r="B1420" s="106">
        <v>226</v>
      </c>
      <c r="C1420" s="107">
        <v>45419</v>
      </c>
      <c r="D1420" s="108">
        <v>2</v>
      </c>
      <c r="E1420" s="110" t="s">
        <v>41</v>
      </c>
      <c r="F1420" s="111" t="s">
        <v>105</v>
      </c>
      <c r="G1420" s="104"/>
    </row>
    <row r="1421" spans="1:7">
      <c r="A1421" s="110" t="str">
        <f>DRIVER[[#This Row],[DATE]]&amp;DRIVER[[#This Row],[FIELD]]&amp;DRIVER[[#This Row],[TRIP NO]]</f>
        <v>45419OD34S26272</v>
      </c>
      <c r="B1421" s="106">
        <v>227</v>
      </c>
      <c r="C1421" s="107">
        <v>45419</v>
      </c>
      <c r="D1421" s="108">
        <v>2</v>
      </c>
      <c r="E1421" s="110" t="s">
        <v>54</v>
      </c>
      <c r="F1421" s="111" t="s">
        <v>70</v>
      </c>
      <c r="G1421" s="104"/>
    </row>
    <row r="1422" spans="1:7">
      <c r="A1422" s="110" t="str">
        <f>DRIVER[[#This Row],[DATE]]&amp;DRIVER[[#This Row],[FIELD]]&amp;DRIVER[[#This Row],[TRIP NO]]</f>
        <v>45419OD34S26662</v>
      </c>
      <c r="B1422" s="106">
        <v>228</v>
      </c>
      <c r="C1422" s="107">
        <v>45419</v>
      </c>
      <c r="D1422" s="108">
        <v>2</v>
      </c>
      <c r="E1422" s="110" t="s">
        <v>45</v>
      </c>
      <c r="F1422" s="111" t="s">
        <v>104</v>
      </c>
      <c r="G1422" s="104"/>
    </row>
    <row r="1423" spans="1:7">
      <c r="A1423" s="110" t="str">
        <f>DRIVER[[#This Row],[DATE]]&amp;DRIVER[[#This Row],[FIELD]]&amp;DRIVER[[#This Row],[TRIP NO]]</f>
        <v>45419OD34S61372</v>
      </c>
      <c r="B1423" s="106">
        <v>229</v>
      </c>
      <c r="C1423" s="107">
        <v>45419</v>
      </c>
      <c r="D1423" s="108">
        <v>2</v>
      </c>
      <c r="E1423" s="110" t="s">
        <v>44</v>
      </c>
      <c r="F1423" s="111" t="s">
        <v>71</v>
      </c>
      <c r="G1423" s="104"/>
    </row>
    <row r="1424" spans="1:7">
      <c r="A1424" s="110" t="str">
        <f>DRIVER[[#This Row],[DATE]]&amp;DRIVER[[#This Row],[FIELD]]&amp;DRIVER[[#This Row],[TRIP NO]]</f>
        <v>45419OD34S65082</v>
      </c>
      <c r="B1424" s="106">
        <v>230</v>
      </c>
      <c r="C1424" s="107">
        <v>45419</v>
      </c>
      <c r="D1424" s="108">
        <v>2</v>
      </c>
      <c r="E1424" s="110" t="s">
        <v>57</v>
      </c>
      <c r="F1424" s="111" t="s">
        <v>69</v>
      </c>
      <c r="G1424" s="104"/>
    </row>
    <row r="1425" spans="1:7">
      <c r="A1425" s="110" t="str">
        <f>DRIVER[[#This Row],[DATE]]&amp;DRIVER[[#This Row],[FIELD]]&amp;DRIVER[[#This Row],[TRIP NO]]</f>
        <v>45419OD34R11452</v>
      </c>
      <c r="B1425" s="106">
        <v>231</v>
      </c>
      <c r="C1425" s="107">
        <v>45419</v>
      </c>
      <c r="D1425" s="108">
        <v>2</v>
      </c>
      <c r="E1425" s="110" t="s">
        <v>12</v>
      </c>
      <c r="F1425" s="111" t="s">
        <v>81</v>
      </c>
      <c r="G1425" s="104"/>
    </row>
    <row r="1426" spans="1:7">
      <c r="A1426" s="110" t="str">
        <f>DRIVER[[#This Row],[DATE]]&amp;DRIVER[[#This Row],[FIELD]]&amp;DRIVER[[#This Row],[TRIP NO]]</f>
        <v>45419OD34R13452</v>
      </c>
      <c r="B1426" s="106">
        <v>232</v>
      </c>
      <c r="C1426" s="107">
        <v>45419</v>
      </c>
      <c r="D1426" s="108">
        <v>2</v>
      </c>
      <c r="E1426" s="110" t="s">
        <v>11</v>
      </c>
      <c r="F1426" s="111" t="s">
        <v>82</v>
      </c>
      <c r="G1426" s="104"/>
    </row>
    <row r="1427" spans="1:7">
      <c r="A1427" s="110" t="str">
        <f>DRIVER[[#This Row],[DATE]]&amp;DRIVER[[#This Row],[FIELD]]&amp;DRIVER[[#This Row],[TRIP NO]]</f>
        <v>45419OD34S11452</v>
      </c>
      <c r="B1427" s="106">
        <v>233</v>
      </c>
      <c r="C1427" s="107">
        <v>45419</v>
      </c>
      <c r="D1427" s="108">
        <v>2</v>
      </c>
      <c r="E1427" s="110" t="s">
        <v>32</v>
      </c>
      <c r="F1427" s="111" t="s">
        <v>83</v>
      </c>
      <c r="G1427" s="104"/>
    </row>
    <row r="1428" spans="1:7">
      <c r="A1428" s="110" t="str">
        <f>DRIVER[[#This Row],[DATE]]&amp;DRIVER[[#This Row],[FIELD]]&amp;DRIVER[[#This Row],[TRIP NO]]</f>
        <v>45419OD34T11452</v>
      </c>
      <c r="B1428" s="106">
        <v>234</v>
      </c>
      <c r="C1428" s="107">
        <v>45419</v>
      </c>
      <c r="D1428" s="108">
        <v>2</v>
      </c>
      <c r="E1428" s="110" t="s">
        <v>34</v>
      </c>
      <c r="F1428" s="111" t="s">
        <v>84</v>
      </c>
      <c r="G1428" s="104"/>
    </row>
    <row r="1429" spans="1:7">
      <c r="A1429" s="110" t="str">
        <f>DRIVER[[#This Row],[DATE]]&amp;DRIVER[[#This Row],[FIELD]]&amp;DRIVER[[#This Row],[TRIP NO]]</f>
        <v>45419OD04V11452</v>
      </c>
      <c r="B1429" s="106">
        <v>235</v>
      </c>
      <c r="C1429" s="107">
        <v>45419</v>
      </c>
      <c r="D1429" s="108">
        <v>2</v>
      </c>
      <c r="E1429" s="110" t="s">
        <v>46</v>
      </c>
      <c r="F1429" s="111" t="s">
        <v>85</v>
      </c>
      <c r="G1429" s="104"/>
    </row>
    <row r="1430" spans="1:7">
      <c r="A1430" s="110" t="str">
        <f>DRIVER[[#This Row],[DATE]]&amp;DRIVER[[#This Row],[FIELD]]&amp;DRIVER[[#This Row],[TRIP NO]]</f>
        <v>45419OD04V13452</v>
      </c>
      <c r="B1430" s="106">
        <v>236</v>
      </c>
      <c r="C1430" s="107">
        <v>45419</v>
      </c>
      <c r="D1430" s="108">
        <v>2</v>
      </c>
      <c r="E1430" s="110" t="s">
        <v>48</v>
      </c>
      <c r="F1430" s="111" t="s">
        <v>86</v>
      </c>
      <c r="G1430" s="104"/>
    </row>
    <row r="1431" spans="1:7">
      <c r="A1431" s="110" t="str">
        <f>DRIVER[[#This Row],[DATE]]&amp;DRIVER[[#This Row],[FIELD]]&amp;DRIVER[[#This Row],[TRIP NO]]</f>
        <v>45419OD04Q41372</v>
      </c>
      <c r="B1431" s="106">
        <v>237</v>
      </c>
      <c r="C1431" s="107">
        <v>45419</v>
      </c>
      <c r="D1431" s="108">
        <v>2</v>
      </c>
      <c r="E1431" s="110" t="s">
        <v>55</v>
      </c>
      <c r="F1431" s="111" t="s">
        <v>99</v>
      </c>
      <c r="G1431" s="104"/>
    </row>
    <row r="1432" spans="1:7">
      <c r="A1432" s="110" t="str">
        <f>DRIVER[[#This Row],[DATE]]&amp;DRIVER[[#This Row],[FIELD]]&amp;DRIVER[[#This Row],[TRIP NO]]</f>
        <v>45419OD04Q41732</v>
      </c>
      <c r="B1432" s="106">
        <v>238</v>
      </c>
      <c r="C1432" s="107">
        <v>45419</v>
      </c>
      <c r="D1432" s="108">
        <v>2</v>
      </c>
      <c r="E1432" s="110" t="s">
        <v>8</v>
      </c>
      <c r="F1432" s="111" t="s">
        <v>101</v>
      </c>
      <c r="G1432" s="104"/>
    </row>
    <row r="1433" spans="1:7">
      <c r="A1433" s="110" t="str">
        <f>DRIVER[[#This Row],[DATE]]&amp;DRIVER[[#This Row],[FIELD]]&amp;DRIVER[[#This Row],[TRIP NO]]</f>
        <v>45419OD04Q41782</v>
      </c>
      <c r="B1433" s="106">
        <v>239</v>
      </c>
      <c r="C1433" s="107">
        <v>45419</v>
      </c>
      <c r="D1433" s="108">
        <v>2</v>
      </c>
      <c r="E1433" s="110" t="s">
        <v>25</v>
      </c>
      <c r="F1433" s="111" t="s">
        <v>73</v>
      </c>
      <c r="G1433" s="104"/>
    </row>
    <row r="1434" spans="1:7">
      <c r="A1434" s="110" t="str">
        <f>DRIVER[[#This Row],[DATE]]&amp;DRIVER[[#This Row],[FIELD]]&amp;DRIVER[[#This Row],[TRIP NO]]</f>
        <v>45419OD04Q41182</v>
      </c>
      <c r="B1434" s="106">
        <v>240</v>
      </c>
      <c r="C1434" s="107">
        <v>45419</v>
      </c>
      <c r="D1434" s="108">
        <v>2</v>
      </c>
      <c r="E1434" s="110" t="s">
        <v>26</v>
      </c>
      <c r="F1434" s="111" t="s">
        <v>91</v>
      </c>
      <c r="G1434" s="104"/>
    </row>
    <row r="1435" spans="1:7">
      <c r="A1435" s="110" t="str">
        <f>DRIVER[[#This Row],[DATE]]&amp;DRIVER[[#This Row],[FIELD]]&amp;DRIVER[[#This Row],[TRIP NO]]</f>
        <v>45419OD04Q41442</v>
      </c>
      <c r="B1435" s="106">
        <v>241</v>
      </c>
      <c r="C1435" s="107">
        <v>45419</v>
      </c>
      <c r="D1435" s="108">
        <v>2</v>
      </c>
      <c r="E1435" s="110" t="s">
        <v>38</v>
      </c>
      <c r="F1435" s="111" t="s">
        <v>77</v>
      </c>
      <c r="G1435" s="104"/>
    </row>
    <row r="1436" spans="1:7">
      <c r="A1436" s="110" t="str">
        <f>DRIVER[[#This Row],[DATE]]&amp;DRIVER[[#This Row],[FIELD]]&amp;DRIVER[[#This Row],[TRIP NO]]</f>
        <v>45419OD34S26152</v>
      </c>
      <c r="B1436" s="106">
        <v>242</v>
      </c>
      <c r="C1436" s="107">
        <v>45419</v>
      </c>
      <c r="D1436" s="108">
        <v>2</v>
      </c>
      <c r="E1436" s="110" t="s">
        <v>40</v>
      </c>
      <c r="F1436" s="111" t="s">
        <v>103</v>
      </c>
      <c r="G1436" s="104"/>
    </row>
    <row r="1437" spans="1:7">
      <c r="A1437" s="102" t="str">
        <f>DRIVER[[#This Row],[DATE]]&amp;DRIVER[[#This Row],[FIELD]]&amp;DRIVER[[#This Row],[TRIP NO]]</f>
        <v>45420OD04Q41181</v>
      </c>
      <c r="B1437" s="98">
        <v>243</v>
      </c>
      <c r="C1437" s="99">
        <v>45420</v>
      </c>
      <c r="D1437" s="100">
        <v>1</v>
      </c>
      <c r="E1437" s="102" t="s">
        <v>26</v>
      </c>
      <c r="F1437" s="103" t="s">
        <v>94</v>
      </c>
      <c r="G1437" s="104"/>
    </row>
    <row r="1438" spans="1:7">
      <c r="A1438" s="102" t="str">
        <f>DRIVER[[#This Row],[DATE]]&amp;DRIVER[[#This Row],[FIELD]]&amp;DRIVER[[#This Row],[TRIP NO]]</f>
        <v>45420OD04Q41551</v>
      </c>
      <c r="B1438" s="98">
        <v>244</v>
      </c>
      <c r="C1438" s="99">
        <v>45420</v>
      </c>
      <c r="D1438" s="100">
        <v>1</v>
      </c>
      <c r="E1438" s="102" t="s">
        <v>22</v>
      </c>
      <c r="F1438" s="103" t="s">
        <v>72</v>
      </c>
      <c r="G1438" s="104"/>
    </row>
    <row r="1439" spans="1:7">
      <c r="A1439" s="102" t="str">
        <f>DRIVER[[#This Row],[DATE]]&amp;DRIVER[[#This Row],[FIELD]]&amp;DRIVER[[#This Row],[TRIP NO]]</f>
        <v>45420OD04Q41781</v>
      </c>
      <c r="B1439" s="98">
        <v>245</v>
      </c>
      <c r="C1439" s="99">
        <v>45420</v>
      </c>
      <c r="D1439" s="100">
        <v>1</v>
      </c>
      <c r="E1439" s="102" t="s">
        <v>25</v>
      </c>
      <c r="F1439" s="103" t="s">
        <v>90</v>
      </c>
      <c r="G1439" s="104"/>
    </row>
    <row r="1440" spans="1:7">
      <c r="A1440" s="102" t="str">
        <f>DRIVER[[#This Row],[DATE]]&amp;DRIVER[[#This Row],[FIELD]]&amp;DRIVER[[#This Row],[TRIP NO]]</f>
        <v>45420OD04Q41281</v>
      </c>
      <c r="B1440" s="98">
        <v>246</v>
      </c>
      <c r="C1440" s="99">
        <v>45420</v>
      </c>
      <c r="D1440" s="100">
        <v>1</v>
      </c>
      <c r="E1440" s="102" t="s">
        <v>41</v>
      </c>
      <c r="F1440" s="103" t="s">
        <v>93</v>
      </c>
      <c r="G1440" s="104"/>
    </row>
    <row r="1441" spans="1:7">
      <c r="A1441" s="102" t="str">
        <f>DRIVER[[#This Row],[DATE]]&amp;DRIVER[[#This Row],[FIELD]]&amp;DRIVER[[#This Row],[TRIP NO]]</f>
        <v>45420OD04Q41371</v>
      </c>
      <c r="B1441" s="98">
        <v>247</v>
      </c>
      <c r="C1441" s="99">
        <v>45420</v>
      </c>
      <c r="D1441" s="100">
        <v>1</v>
      </c>
      <c r="E1441" s="102" t="s">
        <v>55</v>
      </c>
      <c r="F1441" s="103" t="s">
        <v>95</v>
      </c>
      <c r="G1441" s="104"/>
    </row>
    <row r="1442" spans="1:7">
      <c r="A1442" s="102" t="str">
        <f>DRIVER[[#This Row],[DATE]]&amp;DRIVER[[#This Row],[FIELD]]&amp;DRIVER[[#This Row],[TRIP NO]]</f>
        <v>45420OD04Q41441</v>
      </c>
      <c r="B1442" s="98">
        <v>248</v>
      </c>
      <c r="C1442" s="99">
        <v>45420</v>
      </c>
      <c r="D1442" s="100">
        <v>1</v>
      </c>
      <c r="E1442" s="102" t="s">
        <v>38</v>
      </c>
      <c r="F1442" s="103" t="s">
        <v>76</v>
      </c>
      <c r="G1442" s="104"/>
    </row>
    <row r="1443" spans="1:7">
      <c r="A1443" s="102" t="str">
        <f>DRIVER[[#This Row],[DATE]]&amp;DRIVER[[#This Row],[FIELD]]&amp;DRIVER[[#This Row],[TRIP NO]]</f>
        <v>45420OD04Q41731</v>
      </c>
      <c r="B1443" s="98">
        <v>249</v>
      </c>
      <c r="C1443" s="99">
        <v>45420</v>
      </c>
      <c r="D1443" s="100">
        <v>1</v>
      </c>
      <c r="E1443" s="102" t="s">
        <v>8</v>
      </c>
      <c r="F1443" s="103" t="s">
        <v>101</v>
      </c>
      <c r="G1443" s="104"/>
    </row>
    <row r="1444" spans="1:7">
      <c r="A1444" s="102" t="str">
        <f>DRIVER[[#This Row],[DATE]]&amp;DRIVER[[#This Row],[FIELD]]&amp;DRIVER[[#This Row],[TRIP NO]]</f>
        <v>45420OD34S26151</v>
      </c>
      <c r="B1444" s="98">
        <v>250</v>
      </c>
      <c r="C1444" s="99">
        <v>45420</v>
      </c>
      <c r="D1444" s="100">
        <v>1</v>
      </c>
      <c r="E1444" s="102" t="s">
        <v>40</v>
      </c>
      <c r="F1444" s="103" t="s">
        <v>103</v>
      </c>
      <c r="G1444" s="104"/>
    </row>
    <row r="1445" spans="1:7">
      <c r="A1445" s="102" t="str">
        <f>DRIVER[[#This Row],[DATE]]&amp;DRIVER[[#This Row],[FIELD]]&amp;DRIVER[[#This Row],[TRIP NO]]</f>
        <v>45420OD34S26271</v>
      </c>
      <c r="B1445" s="98">
        <v>251</v>
      </c>
      <c r="C1445" s="99">
        <v>45420</v>
      </c>
      <c r="D1445" s="100">
        <v>1</v>
      </c>
      <c r="E1445" s="102" t="s">
        <v>54</v>
      </c>
      <c r="F1445" s="103" t="s">
        <v>70</v>
      </c>
      <c r="G1445" s="104"/>
    </row>
    <row r="1446" spans="1:7">
      <c r="A1446" s="102" t="str">
        <f>DRIVER[[#This Row],[DATE]]&amp;DRIVER[[#This Row],[FIELD]]&amp;DRIVER[[#This Row],[TRIP NO]]</f>
        <v>45420OD34S26661</v>
      </c>
      <c r="B1446" s="98">
        <v>252</v>
      </c>
      <c r="C1446" s="99">
        <v>45420</v>
      </c>
      <c r="D1446" s="100">
        <v>1</v>
      </c>
      <c r="E1446" s="102" t="s">
        <v>45</v>
      </c>
      <c r="F1446" s="103" t="s">
        <v>104</v>
      </c>
      <c r="G1446" s="104"/>
    </row>
    <row r="1447" spans="1:7">
      <c r="A1447" s="102" t="str">
        <f>DRIVER[[#This Row],[DATE]]&amp;DRIVER[[#This Row],[FIELD]]&amp;DRIVER[[#This Row],[TRIP NO]]</f>
        <v>45420OD34S26681</v>
      </c>
      <c r="B1447" s="98">
        <v>253</v>
      </c>
      <c r="C1447" s="99">
        <v>45420</v>
      </c>
      <c r="D1447" s="100">
        <v>1</v>
      </c>
      <c r="E1447" s="102" t="s">
        <v>42</v>
      </c>
      <c r="F1447" s="103" t="s">
        <v>78</v>
      </c>
      <c r="G1447" s="104"/>
    </row>
    <row r="1448" spans="1:7">
      <c r="A1448" s="102" t="str">
        <f>DRIVER[[#This Row],[DATE]]&amp;DRIVER[[#This Row],[FIELD]]&amp;DRIVER[[#This Row],[TRIP NO]]</f>
        <v>45420OD34S61371</v>
      </c>
      <c r="B1448" s="98">
        <v>254</v>
      </c>
      <c r="C1448" s="99">
        <v>45420</v>
      </c>
      <c r="D1448" s="100">
        <v>1</v>
      </c>
      <c r="E1448" s="102" t="s">
        <v>44</v>
      </c>
      <c r="F1448" s="103" t="s">
        <v>71</v>
      </c>
      <c r="G1448" s="104"/>
    </row>
    <row r="1449" spans="1:7">
      <c r="A1449" s="102" t="str">
        <f>DRIVER[[#This Row],[DATE]]&amp;DRIVER[[#This Row],[FIELD]]&amp;DRIVER[[#This Row],[TRIP NO]]</f>
        <v>45420OD34S65081</v>
      </c>
      <c r="B1449" s="98">
        <v>255</v>
      </c>
      <c r="C1449" s="99">
        <v>45420</v>
      </c>
      <c r="D1449" s="100">
        <v>1</v>
      </c>
      <c r="E1449" s="102" t="s">
        <v>57</v>
      </c>
      <c r="F1449" s="103" t="s">
        <v>89</v>
      </c>
      <c r="G1449" s="104"/>
    </row>
    <row r="1450" spans="1:7">
      <c r="A1450" s="102" t="str">
        <f>DRIVER[[#This Row],[DATE]]&amp;DRIVER[[#This Row],[FIELD]]&amp;DRIVER[[#This Row],[TRIP NO]]</f>
        <v>45420OD04T11451</v>
      </c>
      <c r="B1450" s="98">
        <v>256</v>
      </c>
      <c r="C1450" s="99">
        <v>45420</v>
      </c>
      <c r="D1450" s="100">
        <v>1</v>
      </c>
      <c r="E1450" s="102" t="s">
        <v>13</v>
      </c>
      <c r="F1450" s="103" t="s">
        <v>74</v>
      </c>
      <c r="G1450" s="104"/>
    </row>
    <row r="1451" spans="1:7">
      <c r="A1451" s="102" t="str">
        <f>DRIVER[[#This Row],[DATE]]&amp;DRIVER[[#This Row],[FIELD]]&amp;DRIVER[[#This Row],[TRIP NO]]</f>
        <v>45420OD34R11451</v>
      </c>
      <c r="B1451" s="98">
        <v>257</v>
      </c>
      <c r="C1451" s="99">
        <v>45420</v>
      </c>
      <c r="D1451" s="100">
        <v>1</v>
      </c>
      <c r="E1451" s="102" t="s">
        <v>12</v>
      </c>
      <c r="F1451" s="103" t="s">
        <v>81</v>
      </c>
      <c r="G1451" s="104"/>
    </row>
    <row r="1452" spans="1:7">
      <c r="A1452" s="102" t="str">
        <f>DRIVER[[#This Row],[DATE]]&amp;DRIVER[[#This Row],[FIELD]]&amp;DRIVER[[#This Row],[TRIP NO]]</f>
        <v>45420OD34R13451</v>
      </c>
      <c r="B1452" s="98">
        <v>258</v>
      </c>
      <c r="C1452" s="99">
        <v>45420</v>
      </c>
      <c r="D1452" s="100">
        <v>1</v>
      </c>
      <c r="E1452" s="102" t="s">
        <v>11</v>
      </c>
      <c r="F1452" s="103" t="s">
        <v>82</v>
      </c>
      <c r="G1452" s="104"/>
    </row>
    <row r="1453" spans="1:7">
      <c r="A1453" s="102" t="str">
        <f>DRIVER[[#This Row],[DATE]]&amp;DRIVER[[#This Row],[FIELD]]&amp;DRIVER[[#This Row],[TRIP NO]]</f>
        <v>45420OD34S11451</v>
      </c>
      <c r="B1453" s="98">
        <v>259</v>
      </c>
      <c r="C1453" s="99">
        <v>45420</v>
      </c>
      <c r="D1453" s="100">
        <v>1</v>
      </c>
      <c r="E1453" s="102" t="s">
        <v>32</v>
      </c>
      <c r="F1453" s="103" t="s">
        <v>83</v>
      </c>
      <c r="G1453" s="104"/>
    </row>
    <row r="1454" spans="1:7">
      <c r="A1454" s="102" t="str">
        <f>DRIVER[[#This Row],[DATE]]&amp;DRIVER[[#This Row],[FIELD]]&amp;DRIVER[[#This Row],[TRIP NO]]</f>
        <v>45420OD34T11451</v>
      </c>
      <c r="B1454" s="98">
        <v>260</v>
      </c>
      <c r="C1454" s="99">
        <v>45420</v>
      </c>
      <c r="D1454" s="100">
        <v>1</v>
      </c>
      <c r="E1454" s="102" t="s">
        <v>34</v>
      </c>
      <c r="F1454" s="103" t="s">
        <v>84</v>
      </c>
      <c r="G1454" s="104"/>
    </row>
    <row r="1455" spans="1:7">
      <c r="A1455" s="102" t="str">
        <f>DRIVER[[#This Row],[DATE]]&amp;DRIVER[[#This Row],[FIELD]]&amp;DRIVER[[#This Row],[TRIP NO]]</f>
        <v>45420OD04V11451</v>
      </c>
      <c r="B1455" s="98">
        <v>261</v>
      </c>
      <c r="C1455" s="99">
        <v>45420</v>
      </c>
      <c r="D1455" s="100">
        <v>1</v>
      </c>
      <c r="E1455" s="102" t="s">
        <v>46</v>
      </c>
      <c r="F1455" s="103" t="s">
        <v>85</v>
      </c>
      <c r="G1455" s="104"/>
    </row>
    <row r="1456" spans="1:7">
      <c r="A1456" s="102" t="str">
        <f>DRIVER[[#This Row],[DATE]]&amp;DRIVER[[#This Row],[FIELD]]&amp;DRIVER[[#This Row],[TRIP NO]]</f>
        <v>45420OD04V13451</v>
      </c>
      <c r="B1456" s="98">
        <v>262</v>
      </c>
      <c r="C1456" s="99">
        <v>45420</v>
      </c>
      <c r="D1456" s="100">
        <v>1</v>
      </c>
      <c r="E1456" s="102" t="s">
        <v>48</v>
      </c>
      <c r="F1456" s="103" t="s">
        <v>86</v>
      </c>
      <c r="G1456" s="104"/>
    </row>
    <row r="1457" spans="1:7">
      <c r="A1457" s="102" t="str">
        <f>DRIVER[[#This Row],[DATE]]&amp;DRIVER[[#This Row],[FIELD]]&amp;DRIVER[[#This Row],[TRIP NO]]</f>
        <v>45420OD34U11451</v>
      </c>
      <c r="B1457" s="98">
        <v>263</v>
      </c>
      <c r="C1457" s="99">
        <v>45420</v>
      </c>
      <c r="D1457" s="100">
        <v>1</v>
      </c>
      <c r="E1457" s="102" t="s">
        <v>47</v>
      </c>
      <c r="F1457" s="103" t="s">
        <v>87</v>
      </c>
      <c r="G1457" s="104"/>
    </row>
    <row r="1458" spans="1:7">
      <c r="A1458" s="102" t="str">
        <f>DRIVER[[#This Row],[DATE]]&amp;DRIVER[[#This Row],[FIELD]]&amp;DRIVER[[#This Row],[TRIP NO]]</f>
        <v>45420OD34U13451</v>
      </c>
      <c r="B1458" s="98">
        <v>264</v>
      </c>
      <c r="C1458" s="99">
        <v>45420</v>
      </c>
      <c r="D1458" s="100">
        <v>1</v>
      </c>
      <c r="E1458" s="102" t="s">
        <v>49</v>
      </c>
      <c r="F1458" s="103" t="s">
        <v>88</v>
      </c>
      <c r="G1458" s="104"/>
    </row>
    <row r="1459" spans="1:7">
      <c r="A1459" s="110" t="str">
        <f>DRIVER[[#This Row],[DATE]]&amp;DRIVER[[#This Row],[FIELD]]&amp;DRIVER[[#This Row],[TRIP NO]]</f>
        <v>45420OD04T11452</v>
      </c>
      <c r="B1459" s="106">
        <v>265</v>
      </c>
      <c r="C1459" s="107">
        <v>45420</v>
      </c>
      <c r="D1459" s="108">
        <v>2</v>
      </c>
      <c r="E1459" s="110" t="s">
        <v>13</v>
      </c>
      <c r="F1459" s="111" t="s">
        <v>74</v>
      </c>
      <c r="G1459" s="104"/>
    </row>
    <row r="1460" spans="1:7">
      <c r="A1460" s="110" t="str">
        <f>DRIVER[[#This Row],[DATE]]&amp;DRIVER[[#This Row],[FIELD]]&amp;DRIVER[[#This Row],[TRIP NO]]</f>
        <v>45420OD34R11452</v>
      </c>
      <c r="B1460" s="106">
        <v>266</v>
      </c>
      <c r="C1460" s="107">
        <v>45420</v>
      </c>
      <c r="D1460" s="108">
        <v>2</v>
      </c>
      <c r="E1460" s="110" t="s">
        <v>12</v>
      </c>
      <c r="F1460" s="111" t="s">
        <v>81</v>
      </c>
      <c r="G1460" s="104"/>
    </row>
    <row r="1461" spans="1:7">
      <c r="A1461" s="110" t="str">
        <f>DRIVER[[#This Row],[DATE]]&amp;DRIVER[[#This Row],[FIELD]]&amp;DRIVER[[#This Row],[TRIP NO]]</f>
        <v>45420OD34S11452</v>
      </c>
      <c r="B1461" s="106">
        <v>267</v>
      </c>
      <c r="C1461" s="107">
        <v>45420</v>
      </c>
      <c r="D1461" s="108">
        <v>2</v>
      </c>
      <c r="E1461" s="110" t="s">
        <v>32</v>
      </c>
      <c r="F1461" s="111" t="s">
        <v>83</v>
      </c>
      <c r="G1461" s="104"/>
    </row>
    <row r="1462" spans="1:7">
      <c r="A1462" s="110" t="str">
        <f>DRIVER[[#This Row],[DATE]]&amp;DRIVER[[#This Row],[FIELD]]&amp;DRIVER[[#This Row],[TRIP NO]]</f>
        <v>45420OD34T11452</v>
      </c>
      <c r="B1462" s="106">
        <v>268</v>
      </c>
      <c r="C1462" s="107">
        <v>45420</v>
      </c>
      <c r="D1462" s="108">
        <v>2</v>
      </c>
      <c r="E1462" s="110" t="s">
        <v>34</v>
      </c>
      <c r="F1462" s="111" t="s">
        <v>84</v>
      </c>
      <c r="G1462" s="104"/>
    </row>
    <row r="1463" spans="1:7">
      <c r="A1463" s="110" t="str">
        <f>DRIVER[[#This Row],[DATE]]&amp;DRIVER[[#This Row],[FIELD]]&amp;DRIVER[[#This Row],[TRIP NO]]</f>
        <v>45420OD04V11452</v>
      </c>
      <c r="B1463" s="106">
        <v>269</v>
      </c>
      <c r="C1463" s="107">
        <v>45420</v>
      </c>
      <c r="D1463" s="108">
        <v>2</v>
      </c>
      <c r="E1463" s="110" t="s">
        <v>46</v>
      </c>
      <c r="F1463" s="111" t="s">
        <v>85</v>
      </c>
      <c r="G1463" s="104"/>
    </row>
    <row r="1464" spans="1:7">
      <c r="A1464" s="110" t="str">
        <f>DRIVER[[#This Row],[DATE]]&amp;DRIVER[[#This Row],[FIELD]]&amp;DRIVER[[#This Row],[TRIP NO]]</f>
        <v>45420OD04V13452</v>
      </c>
      <c r="B1464" s="106">
        <v>270</v>
      </c>
      <c r="C1464" s="107">
        <v>45420</v>
      </c>
      <c r="D1464" s="108">
        <v>2</v>
      </c>
      <c r="E1464" s="110" t="s">
        <v>48</v>
      </c>
      <c r="F1464" s="111" t="s">
        <v>86</v>
      </c>
      <c r="G1464" s="104"/>
    </row>
    <row r="1465" spans="1:7">
      <c r="A1465" s="110" t="str">
        <f>DRIVER[[#This Row],[DATE]]&amp;DRIVER[[#This Row],[FIELD]]&amp;DRIVER[[#This Row],[TRIP NO]]</f>
        <v>45420OD34U11452</v>
      </c>
      <c r="B1465" s="106">
        <v>271</v>
      </c>
      <c r="C1465" s="107">
        <v>45420</v>
      </c>
      <c r="D1465" s="108">
        <v>2</v>
      </c>
      <c r="E1465" s="110" t="s">
        <v>47</v>
      </c>
      <c r="F1465" s="111" t="s">
        <v>87</v>
      </c>
      <c r="G1465" s="104"/>
    </row>
    <row r="1466" spans="1:7">
      <c r="A1466" s="110" t="str">
        <f>DRIVER[[#This Row],[DATE]]&amp;DRIVER[[#This Row],[FIELD]]&amp;DRIVER[[#This Row],[TRIP NO]]</f>
        <v>45420OD34U13452</v>
      </c>
      <c r="B1466" s="106">
        <v>272</v>
      </c>
      <c r="C1466" s="107">
        <v>45420</v>
      </c>
      <c r="D1466" s="108">
        <v>2</v>
      </c>
      <c r="E1466" s="110" t="s">
        <v>49</v>
      </c>
      <c r="F1466" s="111" t="s">
        <v>88</v>
      </c>
      <c r="G1466" s="104"/>
    </row>
    <row r="1467" spans="1:7">
      <c r="A1467" s="110" t="str">
        <f>DRIVER[[#This Row],[DATE]]&amp;DRIVER[[#This Row],[FIELD]]&amp;DRIVER[[#This Row],[TRIP NO]]</f>
        <v>45420OD34S26152</v>
      </c>
      <c r="B1467" s="106">
        <v>273</v>
      </c>
      <c r="C1467" s="107">
        <v>45420</v>
      </c>
      <c r="D1467" s="108">
        <v>2</v>
      </c>
      <c r="E1467" s="110" t="s">
        <v>40</v>
      </c>
      <c r="F1467" s="111" t="s">
        <v>103</v>
      </c>
      <c r="G1467" s="104"/>
    </row>
    <row r="1468" spans="1:7">
      <c r="A1468" s="110" t="str">
        <f>DRIVER[[#This Row],[DATE]]&amp;DRIVER[[#This Row],[FIELD]]&amp;DRIVER[[#This Row],[TRIP NO]]</f>
        <v>45420OD34S26272</v>
      </c>
      <c r="B1468" s="106">
        <v>274</v>
      </c>
      <c r="C1468" s="107">
        <v>45420</v>
      </c>
      <c r="D1468" s="108">
        <v>2</v>
      </c>
      <c r="E1468" s="110" t="s">
        <v>54</v>
      </c>
      <c r="F1468" s="111" t="s">
        <v>70</v>
      </c>
      <c r="G1468" s="104"/>
    </row>
    <row r="1469" spans="1:7">
      <c r="A1469" s="110" t="str">
        <f>DRIVER[[#This Row],[DATE]]&amp;DRIVER[[#This Row],[FIELD]]&amp;DRIVER[[#This Row],[TRIP NO]]</f>
        <v>45420OD34S26682</v>
      </c>
      <c r="B1469" s="106">
        <v>275</v>
      </c>
      <c r="C1469" s="107">
        <v>45420</v>
      </c>
      <c r="D1469" s="108">
        <v>2</v>
      </c>
      <c r="E1469" s="110" t="s">
        <v>42</v>
      </c>
      <c r="F1469" s="111" t="s">
        <v>78</v>
      </c>
      <c r="G1469" s="104"/>
    </row>
    <row r="1470" spans="1:7">
      <c r="A1470" s="110" t="str">
        <f>DRIVER[[#This Row],[DATE]]&amp;DRIVER[[#This Row],[FIELD]]&amp;DRIVER[[#This Row],[TRIP NO]]</f>
        <v>45420OD04Q41552</v>
      </c>
      <c r="B1470" s="106">
        <v>276</v>
      </c>
      <c r="C1470" s="107">
        <v>45420</v>
      </c>
      <c r="D1470" s="108">
        <v>2</v>
      </c>
      <c r="E1470" s="110" t="s">
        <v>22</v>
      </c>
      <c r="F1470" s="111" t="s">
        <v>72</v>
      </c>
      <c r="G1470" s="104"/>
    </row>
    <row r="1471" spans="1:7">
      <c r="A1471" s="110" t="str">
        <f>DRIVER[[#This Row],[DATE]]&amp;DRIVER[[#This Row],[FIELD]]&amp;DRIVER[[#This Row],[TRIP NO]]</f>
        <v>45420OD34S65082</v>
      </c>
      <c r="B1471" s="106">
        <v>277</v>
      </c>
      <c r="C1471" s="107">
        <v>45420</v>
      </c>
      <c r="D1471" s="108">
        <v>2</v>
      </c>
      <c r="E1471" s="110" t="s">
        <v>57</v>
      </c>
      <c r="F1471" s="111" t="s">
        <v>89</v>
      </c>
      <c r="G1471" s="104"/>
    </row>
    <row r="1472" spans="1:7">
      <c r="A1472" s="110" t="str">
        <f>DRIVER[[#This Row],[DATE]]&amp;DRIVER[[#This Row],[FIELD]]&amp;DRIVER[[#This Row],[TRIP NO]]</f>
        <v>45420OD04Q41732</v>
      </c>
      <c r="B1472" s="106">
        <v>278</v>
      </c>
      <c r="C1472" s="107">
        <v>45420</v>
      </c>
      <c r="D1472" s="108">
        <v>2</v>
      </c>
      <c r="E1472" s="110" t="s">
        <v>8</v>
      </c>
      <c r="F1472" s="111" t="s">
        <v>101</v>
      </c>
      <c r="G1472" s="104"/>
    </row>
    <row r="1473" spans="1:7">
      <c r="A1473" s="110" t="str">
        <f>DRIVER[[#This Row],[DATE]]&amp;DRIVER[[#This Row],[FIELD]]&amp;DRIVER[[#This Row],[TRIP NO]]</f>
        <v>45420OD04Q41182</v>
      </c>
      <c r="B1473" s="106">
        <v>279</v>
      </c>
      <c r="C1473" s="107">
        <v>45420</v>
      </c>
      <c r="D1473" s="108">
        <v>2</v>
      </c>
      <c r="E1473" s="110" t="s">
        <v>26</v>
      </c>
      <c r="F1473" s="111" t="s">
        <v>94</v>
      </c>
      <c r="G1473" s="104"/>
    </row>
    <row r="1474" spans="1:7">
      <c r="A1474" s="110" t="str">
        <f>DRIVER[[#This Row],[DATE]]&amp;DRIVER[[#This Row],[FIELD]]&amp;DRIVER[[#This Row],[TRIP NO]]</f>
        <v>45420OD34R13452</v>
      </c>
      <c r="B1474" s="106">
        <v>280</v>
      </c>
      <c r="C1474" s="107">
        <v>45420</v>
      </c>
      <c r="D1474" s="108">
        <v>2</v>
      </c>
      <c r="E1474" s="110" t="s">
        <v>11</v>
      </c>
      <c r="F1474" s="111" t="s">
        <v>82</v>
      </c>
      <c r="G1474" s="104"/>
    </row>
    <row r="1475" spans="1:7">
      <c r="A1475" s="110" t="str">
        <f>DRIVER[[#This Row],[DATE]]&amp;DRIVER[[#This Row],[FIELD]]&amp;DRIVER[[#This Row],[TRIP NO]]</f>
        <v>45420OD34S61372</v>
      </c>
      <c r="B1475" s="106">
        <v>281</v>
      </c>
      <c r="C1475" s="107">
        <v>45420</v>
      </c>
      <c r="D1475" s="108">
        <v>2</v>
      </c>
      <c r="E1475" s="110" t="s">
        <v>44</v>
      </c>
      <c r="F1475" s="111" t="s">
        <v>71</v>
      </c>
      <c r="G1475" s="104"/>
    </row>
    <row r="1476" spans="1:7">
      <c r="A1476" s="110" t="str">
        <f>DRIVER[[#This Row],[DATE]]&amp;DRIVER[[#This Row],[FIELD]]&amp;DRIVER[[#This Row],[TRIP NO]]</f>
        <v>45420OD04Q41442</v>
      </c>
      <c r="B1476" s="106">
        <v>282</v>
      </c>
      <c r="C1476" s="107">
        <v>45420</v>
      </c>
      <c r="D1476" s="108">
        <v>2</v>
      </c>
      <c r="E1476" s="110" t="s">
        <v>38</v>
      </c>
      <c r="F1476" s="111" t="s">
        <v>76</v>
      </c>
      <c r="G1476" s="104"/>
    </row>
    <row r="1477" spans="1:7">
      <c r="A1477" s="110" t="str">
        <f>DRIVER[[#This Row],[DATE]]&amp;DRIVER[[#This Row],[FIELD]]&amp;DRIVER[[#This Row],[TRIP NO]]</f>
        <v>45420OD04Q41372</v>
      </c>
      <c r="B1477" s="106">
        <v>283</v>
      </c>
      <c r="C1477" s="107">
        <v>45420</v>
      </c>
      <c r="D1477" s="108">
        <v>2</v>
      </c>
      <c r="E1477" s="110" t="s">
        <v>55</v>
      </c>
      <c r="F1477" s="111" t="s">
        <v>95</v>
      </c>
      <c r="G1477" s="104"/>
    </row>
    <row r="1478" spans="1:7">
      <c r="A1478" s="110" t="str">
        <f>DRIVER[[#This Row],[DATE]]&amp;DRIVER[[#This Row],[FIELD]]&amp;DRIVER[[#This Row],[TRIP NO]]</f>
        <v>45420OD04Q41282</v>
      </c>
      <c r="B1478" s="106">
        <v>284</v>
      </c>
      <c r="C1478" s="107">
        <v>45420</v>
      </c>
      <c r="D1478" s="108">
        <v>2</v>
      </c>
      <c r="E1478" s="110" t="s">
        <v>41</v>
      </c>
      <c r="F1478" s="111" t="s">
        <v>93</v>
      </c>
      <c r="G1478" s="104"/>
    </row>
    <row r="1479" spans="1:7">
      <c r="A1479" s="110" t="str">
        <f>DRIVER[[#This Row],[DATE]]&amp;DRIVER[[#This Row],[FIELD]]&amp;DRIVER[[#This Row],[TRIP NO]]</f>
        <v>45420OD04Q41782</v>
      </c>
      <c r="B1479" s="106">
        <v>285</v>
      </c>
      <c r="C1479" s="107">
        <v>45420</v>
      </c>
      <c r="D1479" s="108">
        <v>2</v>
      </c>
      <c r="E1479" s="110" t="s">
        <v>25</v>
      </c>
      <c r="F1479" s="111" t="s">
        <v>90</v>
      </c>
      <c r="G1479" s="104"/>
    </row>
    <row r="1480" spans="1:7">
      <c r="A1480" s="102" t="str">
        <f>DRIVER[[#This Row],[DATE]]&amp;DRIVER[[#This Row],[FIELD]]&amp;DRIVER[[#This Row],[TRIP NO]]</f>
        <v>45421OD04Q41551</v>
      </c>
      <c r="B1480" s="98">
        <v>286</v>
      </c>
      <c r="C1480" s="99">
        <v>45421</v>
      </c>
      <c r="D1480" s="100">
        <v>1</v>
      </c>
      <c r="E1480" s="102" t="s">
        <v>22</v>
      </c>
      <c r="F1480" s="103" t="s">
        <v>72</v>
      </c>
      <c r="G1480" s="104"/>
    </row>
    <row r="1481" spans="1:7">
      <c r="A1481" s="102" t="str">
        <f>DRIVER[[#This Row],[DATE]]&amp;DRIVER[[#This Row],[FIELD]]&amp;DRIVER[[#This Row],[TRIP NO]]</f>
        <v>45421OD04Q41781</v>
      </c>
      <c r="B1481" s="98">
        <v>287</v>
      </c>
      <c r="C1481" s="99">
        <v>45421</v>
      </c>
      <c r="D1481" s="100">
        <v>1</v>
      </c>
      <c r="E1481" s="102" t="s">
        <v>25</v>
      </c>
      <c r="F1481" s="103" t="s">
        <v>73</v>
      </c>
      <c r="G1481" s="104"/>
    </row>
    <row r="1482" spans="1:7">
      <c r="A1482" s="102" t="str">
        <f>DRIVER[[#This Row],[DATE]]&amp;DRIVER[[#This Row],[FIELD]]&amp;DRIVER[[#This Row],[TRIP NO]]</f>
        <v>45421OD04Q41281</v>
      </c>
      <c r="B1482" s="98">
        <v>288</v>
      </c>
      <c r="C1482" s="99">
        <v>45421</v>
      </c>
      <c r="D1482" s="100">
        <v>1</v>
      </c>
      <c r="E1482" s="102" t="s">
        <v>41</v>
      </c>
      <c r="F1482" s="103" t="s">
        <v>105</v>
      </c>
      <c r="G1482" s="104"/>
    </row>
    <row r="1483" spans="1:7">
      <c r="A1483" s="102" t="str">
        <f>DRIVER[[#This Row],[DATE]]&amp;DRIVER[[#This Row],[FIELD]]&amp;DRIVER[[#This Row],[TRIP NO]]</f>
        <v>45421OD04Q41371</v>
      </c>
      <c r="B1483" s="98">
        <v>289</v>
      </c>
      <c r="C1483" s="99">
        <v>45421</v>
      </c>
      <c r="D1483" s="100">
        <v>1</v>
      </c>
      <c r="E1483" s="102" t="s">
        <v>55</v>
      </c>
      <c r="F1483" s="103" t="s">
        <v>99</v>
      </c>
      <c r="G1483" s="104"/>
    </row>
    <row r="1484" spans="1:7">
      <c r="A1484" s="102" t="str">
        <f>DRIVER[[#This Row],[DATE]]&amp;DRIVER[[#This Row],[FIELD]]&amp;DRIVER[[#This Row],[TRIP NO]]</f>
        <v>45421OD04Q41441</v>
      </c>
      <c r="B1484" s="98">
        <v>290</v>
      </c>
      <c r="C1484" s="99">
        <v>45421</v>
      </c>
      <c r="D1484" s="100">
        <v>1</v>
      </c>
      <c r="E1484" s="102" t="s">
        <v>38</v>
      </c>
      <c r="F1484" s="103" t="s">
        <v>93</v>
      </c>
      <c r="G1484" s="104"/>
    </row>
    <row r="1485" spans="1:7">
      <c r="A1485" s="102" t="str">
        <f>DRIVER[[#This Row],[DATE]]&amp;DRIVER[[#This Row],[FIELD]]&amp;DRIVER[[#This Row],[TRIP NO]]</f>
        <v>45421OD04Q41731</v>
      </c>
      <c r="B1485" s="98">
        <v>291</v>
      </c>
      <c r="C1485" s="99">
        <v>45421</v>
      </c>
      <c r="D1485" s="100">
        <v>1</v>
      </c>
      <c r="E1485" s="102" t="s">
        <v>8</v>
      </c>
      <c r="F1485" s="103" t="s">
        <v>101</v>
      </c>
      <c r="G1485" s="104"/>
    </row>
    <row r="1486" spans="1:7">
      <c r="A1486" s="102" t="str">
        <f>DRIVER[[#This Row],[DATE]]&amp;DRIVER[[#This Row],[FIELD]]&amp;DRIVER[[#This Row],[TRIP NO]]</f>
        <v>45421OD34S26151</v>
      </c>
      <c r="B1486" s="98">
        <v>292</v>
      </c>
      <c r="C1486" s="99">
        <v>45421</v>
      </c>
      <c r="D1486" s="100">
        <v>1</v>
      </c>
      <c r="E1486" s="102" t="s">
        <v>40</v>
      </c>
      <c r="F1486" s="103" t="s">
        <v>92</v>
      </c>
      <c r="G1486" s="104"/>
    </row>
    <row r="1487" spans="1:7">
      <c r="A1487" s="102" t="str">
        <f>DRIVER[[#This Row],[DATE]]&amp;DRIVER[[#This Row],[FIELD]]&amp;DRIVER[[#This Row],[TRIP NO]]</f>
        <v>45421OD34S26271</v>
      </c>
      <c r="B1487" s="98">
        <v>293</v>
      </c>
      <c r="C1487" s="99">
        <v>45421</v>
      </c>
      <c r="D1487" s="100">
        <v>1</v>
      </c>
      <c r="E1487" s="102" t="s">
        <v>54</v>
      </c>
      <c r="F1487" s="103" t="s">
        <v>70</v>
      </c>
      <c r="G1487" s="104"/>
    </row>
    <row r="1488" spans="1:7">
      <c r="A1488" s="102" t="str">
        <f>DRIVER[[#This Row],[DATE]]&amp;DRIVER[[#This Row],[FIELD]]&amp;DRIVER[[#This Row],[TRIP NO]]</f>
        <v>45421OD34S26681</v>
      </c>
      <c r="B1488" s="98">
        <v>294</v>
      </c>
      <c r="C1488" s="99">
        <v>45421</v>
      </c>
      <c r="D1488" s="100">
        <v>1</v>
      </c>
      <c r="E1488" s="102" t="s">
        <v>42</v>
      </c>
      <c r="F1488" s="103" t="s">
        <v>78</v>
      </c>
      <c r="G1488" s="104"/>
    </row>
    <row r="1489" spans="1:7">
      <c r="A1489" s="102" t="str">
        <f>DRIVER[[#This Row],[DATE]]&amp;DRIVER[[#This Row],[FIELD]]&amp;DRIVER[[#This Row],[TRIP NO]]</f>
        <v>45421OD34S61371</v>
      </c>
      <c r="B1489" s="98">
        <v>295</v>
      </c>
      <c r="C1489" s="99">
        <v>45421</v>
      </c>
      <c r="D1489" s="100">
        <v>1</v>
      </c>
      <c r="E1489" s="102" t="s">
        <v>44</v>
      </c>
      <c r="F1489" s="103" t="s">
        <v>71</v>
      </c>
      <c r="G1489" s="104"/>
    </row>
    <row r="1490" spans="1:7">
      <c r="A1490" s="102" t="str">
        <f>DRIVER[[#This Row],[DATE]]&amp;DRIVER[[#This Row],[FIELD]]&amp;DRIVER[[#This Row],[TRIP NO]]</f>
        <v>45421OD34S65081</v>
      </c>
      <c r="B1490" s="98">
        <v>296</v>
      </c>
      <c r="C1490" s="99">
        <v>45421</v>
      </c>
      <c r="D1490" s="100">
        <v>1</v>
      </c>
      <c r="E1490" s="102" t="s">
        <v>57</v>
      </c>
      <c r="F1490" s="103" t="s">
        <v>69</v>
      </c>
      <c r="G1490" s="104"/>
    </row>
    <row r="1491" spans="1:7">
      <c r="A1491" s="102" t="str">
        <f>DRIVER[[#This Row],[DATE]]&amp;DRIVER[[#This Row],[FIELD]]&amp;DRIVER[[#This Row],[TRIP NO]]</f>
        <v>45421OD04T11451</v>
      </c>
      <c r="B1491" s="98">
        <v>297</v>
      </c>
      <c r="C1491" s="99">
        <v>45421</v>
      </c>
      <c r="D1491" s="100">
        <v>1</v>
      </c>
      <c r="E1491" s="102" t="s">
        <v>13</v>
      </c>
      <c r="F1491" s="103" t="s">
        <v>74</v>
      </c>
      <c r="G1491" s="104"/>
    </row>
    <row r="1492" spans="1:7">
      <c r="A1492" s="102" t="str">
        <f>DRIVER[[#This Row],[DATE]]&amp;DRIVER[[#This Row],[FIELD]]&amp;DRIVER[[#This Row],[TRIP NO]]</f>
        <v>45421OD34R11451</v>
      </c>
      <c r="B1492" s="98">
        <v>298</v>
      </c>
      <c r="C1492" s="99">
        <v>45421</v>
      </c>
      <c r="D1492" s="100">
        <v>1</v>
      </c>
      <c r="E1492" s="102" t="s">
        <v>12</v>
      </c>
      <c r="F1492" s="103" t="s">
        <v>81</v>
      </c>
      <c r="G1492" s="104"/>
    </row>
    <row r="1493" spans="1:7">
      <c r="A1493" s="102" t="str">
        <f>DRIVER[[#This Row],[DATE]]&amp;DRIVER[[#This Row],[FIELD]]&amp;DRIVER[[#This Row],[TRIP NO]]</f>
        <v>45421OD34R13451</v>
      </c>
      <c r="B1493" s="98">
        <v>299</v>
      </c>
      <c r="C1493" s="99">
        <v>45421</v>
      </c>
      <c r="D1493" s="100">
        <v>1</v>
      </c>
      <c r="E1493" s="102" t="s">
        <v>11</v>
      </c>
      <c r="F1493" s="103" t="s">
        <v>82</v>
      </c>
      <c r="G1493" s="104"/>
    </row>
    <row r="1494" spans="1:7">
      <c r="A1494" s="102" t="str">
        <f>DRIVER[[#This Row],[DATE]]&amp;DRIVER[[#This Row],[FIELD]]&amp;DRIVER[[#This Row],[TRIP NO]]</f>
        <v>45421OD34S11451</v>
      </c>
      <c r="B1494" s="98">
        <v>300</v>
      </c>
      <c r="C1494" s="99">
        <v>45421</v>
      </c>
      <c r="D1494" s="100">
        <v>1</v>
      </c>
      <c r="E1494" s="102" t="s">
        <v>32</v>
      </c>
      <c r="F1494" s="103" t="s">
        <v>83</v>
      </c>
      <c r="G1494" s="104"/>
    </row>
    <row r="1495" spans="1:7">
      <c r="A1495" s="102" t="str">
        <f>DRIVER[[#This Row],[DATE]]&amp;DRIVER[[#This Row],[FIELD]]&amp;DRIVER[[#This Row],[TRIP NO]]</f>
        <v>45421OD04V11451</v>
      </c>
      <c r="B1495" s="98">
        <v>301</v>
      </c>
      <c r="C1495" s="99">
        <v>45421</v>
      </c>
      <c r="D1495" s="100">
        <v>1</v>
      </c>
      <c r="E1495" s="102" t="s">
        <v>46</v>
      </c>
      <c r="F1495" s="103" t="s">
        <v>85</v>
      </c>
      <c r="G1495" s="104"/>
    </row>
    <row r="1496" spans="1:7">
      <c r="A1496" s="102" t="str">
        <f>DRIVER[[#This Row],[DATE]]&amp;DRIVER[[#This Row],[FIELD]]&amp;DRIVER[[#This Row],[TRIP NO]]</f>
        <v>45421OD04V13451</v>
      </c>
      <c r="B1496" s="98">
        <v>302</v>
      </c>
      <c r="C1496" s="99">
        <v>45421</v>
      </c>
      <c r="D1496" s="100">
        <v>1</v>
      </c>
      <c r="E1496" s="102" t="s">
        <v>48</v>
      </c>
      <c r="F1496" s="103" t="s">
        <v>86</v>
      </c>
      <c r="G1496" s="104"/>
    </row>
    <row r="1497" spans="1:7">
      <c r="A1497" s="102" t="str">
        <f>DRIVER[[#This Row],[DATE]]&amp;DRIVER[[#This Row],[FIELD]]&amp;DRIVER[[#This Row],[TRIP NO]]</f>
        <v>45421OD34U11451</v>
      </c>
      <c r="B1497" s="98">
        <v>303</v>
      </c>
      <c r="C1497" s="99">
        <v>45421</v>
      </c>
      <c r="D1497" s="100">
        <v>1</v>
      </c>
      <c r="E1497" s="102" t="s">
        <v>47</v>
      </c>
      <c r="F1497" s="103" t="s">
        <v>87</v>
      </c>
      <c r="G1497" s="104"/>
    </row>
    <row r="1498" spans="1:7">
      <c r="A1498" s="102" t="str">
        <f>DRIVER[[#This Row],[DATE]]&amp;DRIVER[[#This Row],[FIELD]]&amp;DRIVER[[#This Row],[TRIP NO]]</f>
        <v>45421OD34U13451</v>
      </c>
      <c r="B1498" s="98">
        <v>304</v>
      </c>
      <c r="C1498" s="99">
        <v>45421</v>
      </c>
      <c r="D1498" s="100">
        <v>1</v>
      </c>
      <c r="E1498" s="102" t="s">
        <v>49</v>
      </c>
      <c r="F1498" s="103" t="s">
        <v>88</v>
      </c>
      <c r="G1498" s="104"/>
    </row>
    <row r="1499" spans="1:7">
      <c r="A1499" s="110" t="str">
        <f>DRIVER[[#This Row],[DATE]]&amp;DRIVER[[#This Row],[FIELD]]&amp;DRIVER[[#This Row],[TRIP NO]]</f>
        <v>45421OD34S26272</v>
      </c>
      <c r="B1499" s="106">
        <v>305</v>
      </c>
      <c r="C1499" s="107">
        <v>45421</v>
      </c>
      <c r="D1499" s="108">
        <v>2</v>
      </c>
      <c r="E1499" s="110" t="s">
        <v>54</v>
      </c>
      <c r="F1499" s="111" t="s">
        <v>98</v>
      </c>
      <c r="G1499" s="104"/>
    </row>
    <row r="1500" spans="1:7">
      <c r="A1500" s="110" t="str">
        <f>DRIVER[[#This Row],[DATE]]&amp;DRIVER[[#This Row],[FIELD]]&amp;DRIVER[[#This Row],[TRIP NO]]</f>
        <v>45421OD34S26682</v>
      </c>
      <c r="B1500" s="106">
        <v>306</v>
      </c>
      <c r="C1500" s="107">
        <v>45421</v>
      </c>
      <c r="D1500" s="108">
        <v>2</v>
      </c>
      <c r="E1500" s="110" t="s">
        <v>42</v>
      </c>
      <c r="F1500" s="111" t="s">
        <v>89</v>
      </c>
      <c r="G1500" s="104"/>
    </row>
    <row r="1501" spans="1:7">
      <c r="A1501" s="110" t="str">
        <f>DRIVER[[#This Row],[DATE]]&amp;DRIVER[[#This Row],[FIELD]]&amp;DRIVER[[#This Row],[TRIP NO]]</f>
        <v>45421OD04V13452</v>
      </c>
      <c r="B1501" s="106">
        <v>307</v>
      </c>
      <c r="C1501" s="107">
        <v>45421</v>
      </c>
      <c r="D1501" s="108">
        <v>2</v>
      </c>
      <c r="E1501" s="110" t="s">
        <v>48</v>
      </c>
      <c r="F1501" s="111" t="s">
        <v>86</v>
      </c>
      <c r="G1501" s="104"/>
    </row>
    <row r="1502" spans="1:7">
      <c r="A1502" s="110" t="str">
        <f>DRIVER[[#This Row],[DATE]]&amp;DRIVER[[#This Row],[FIELD]]&amp;DRIVER[[#This Row],[TRIP NO]]</f>
        <v>45421OD34U13452</v>
      </c>
      <c r="B1502" s="106">
        <v>308</v>
      </c>
      <c r="C1502" s="107">
        <v>45421</v>
      </c>
      <c r="D1502" s="108">
        <v>2</v>
      </c>
      <c r="E1502" s="110" t="s">
        <v>49</v>
      </c>
      <c r="F1502" s="111" t="s">
        <v>88</v>
      </c>
      <c r="G1502" s="104"/>
    </row>
    <row r="1503" spans="1:7">
      <c r="A1503" s="110" t="str">
        <f>DRIVER[[#This Row],[DATE]]&amp;DRIVER[[#This Row],[FIELD]]&amp;DRIVER[[#This Row],[TRIP NO]]</f>
        <v>45421OD34U11452</v>
      </c>
      <c r="B1503" s="106">
        <v>309</v>
      </c>
      <c r="C1503" s="107">
        <v>45421</v>
      </c>
      <c r="D1503" s="108">
        <v>2</v>
      </c>
      <c r="E1503" s="110" t="s">
        <v>47</v>
      </c>
      <c r="F1503" s="111" t="s">
        <v>87</v>
      </c>
      <c r="G1503" s="104"/>
    </row>
    <row r="1504" spans="1:7">
      <c r="A1504" s="110" t="str">
        <f>DRIVER[[#This Row],[DATE]]&amp;DRIVER[[#This Row],[FIELD]]&amp;DRIVER[[#This Row],[TRIP NO]]</f>
        <v>45421OD04T11452</v>
      </c>
      <c r="B1504" s="106">
        <v>310</v>
      </c>
      <c r="C1504" s="107">
        <v>45421</v>
      </c>
      <c r="D1504" s="108">
        <v>2</v>
      </c>
      <c r="E1504" s="110" t="s">
        <v>13</v>
      </c>
      <c r="F1504" s="111" t="s">
        <v>79</v>
      </c>
      <c r="G1504" s="104"/>
    </row>
    <row r="1505" spans="1:7">
      <c r="A1505" s="110" t="str">
        <f>DRIVER[[#This Row],[DATE]]&amp;DRIVER[[#This Row],[FIELD]]&amp;DRIVER[[#This Row],[TRIP NO]]</f>
        <v>45421OD04Q41732</v>
      </c>
      <c r="B1505" s="106">
        <v>311</v>
      </c>
      <c r="C1505" s="107">
        <v>45421</v>
      </c>
      <c r="D1505" s="108">
        <v>2</v>
      </c>
      <c r="E1505" s="110" t="s">
        <v>8</v>
      </c>
      <c r="F1505" s="111" t="s">
        <v>101</v>
      </c>
      <c r="G1505" s="104"/>
    </row>
    <row r="1506" spans="1:7">
      <c r="A1506" s="102" t="str">
        <f>DRIVER[[#This Row],[DATE]]&amp;DRIVER[[#This Row],[FIELD]]&amp;DRIVER[[#This Row],[TRIP NO]]</f>
        <v>45424OD04Q41551</v>
      </c>
      <c r="B1506" s="98">
        <v>312</v>
      </c>
      <c r="C1506" s="99">
        <v>45424</v>
      </c>
      <c r="D1506" s="100">
        <v>1</v>
      </c>
      <c r="E1506" s="102" t="s">
        <v>22</v>
      </c>
      <c r="F1506" s="103" t="s">
        <v>91</v>
      </c>
      <c r="G1506" s="104"/>
    </row>
    <row r="1507" spans="1:7">
      <c r="A1507" s="102" t="str">
        <f>DRIVER[[#This Row],[DATE]]&amp;DRIVER[[#This Row],[FIELD]]&amp;DRIVER[[#This Row],[TRIP NO]]</f>
        <v>45424OD04Q41781</v>
      </c>
      <c r="B1507" s="98">
        <v>313</v>
      </c>
      <c r="C1507" s="99">
        <v>45424</v>
      </c>
      <c r="D1507" s="100">
        <v>1</v>
      </c>
      <c r="E1507" s="102" t="s">
        <v>25</v>
      </c>
      <c r="F1507" s="103" t="s">
        <v>90</v>
      </c>
      <c r="G1507" s="104"/>
    </row>
    <row r="1508" spans="1:7">
      <c r="A1508" s="102" t="str">
        <f>DRIVER[[#This Row],[DATE]]&amp;DRIVER[[#This Row],[FIELD]]&amp;DRIVER[[#This Row],[TRIP NO]]</f>
        <v>45424OD04Q41281</v>
      </c>
      <c r="B1508" s="98">
        <v>314</v>
      </c>
      <c r="C1508" s="99">
        <v>45424</v>
      </c>
      <c r="D1508" s="100">
        <v>1</v>
      </c>
      <c r="E1508" s="102" t="s">
        <v>41</v>
      </c>
      <c r="F1508" s="103" t="s">
        <v>93</v>
      </c>
      <c r="G1508" s="104"/>
    </row>
    <row r="1509" spans="1:7">
      <c r="A1509" s="102" t="str">
        <f>DRIVER[[#This Row],[DATE]]&amp;DRIVER[[#This Row],[FIELD]]&amp;DRIVER[[#This Row],[TRIP NO]]</f>
        <v>45424OD04Q41371</v>
      </c>
      <c r="B1509" s="98">
        <v>315</v>
      </c>
      <c r="C1509" s="99">
        <v>45424</v>
      </c>
      <c r="D1509" s="100">
        <v>1</v>
      </c>
      <c r="E1509" s="102" t="s">
        <v>55</v>
      </c>
      <c r="F1509" s="103" t="s">
        <v>95</v>
      </c>
      <c r="G1509" s="104"/>
    </row>
    <row r="1510" spans="1:7">
      <c r="A1510" s="102" t="str">
        <f>DRIVER[[#This Row],[DATE]]&amp;DRIVER[[#This Row],[FIELD]]&amp;DRIVER[[#This Row],[TRIP NO]]</f>
        <v>45424OD04Q41441</v>
      </c>
      <c r="B1510" s="98">
        <v>316</v>
      </c>
      <c r="C1510" s="99">
        <v>45424</v>
      </c>
      <c r="D1510" s="100">
        <v>1</v>
      </c>
      <c r="E1510" s="102" t="s">
        <v>38</v>
      </c>
      <c r="F1510" s="103" t="s">
        <v>76</v>
      </c>
      <c r="G1510" s="104"/>
    </row>
    <row r="1511" spans="1:7">
      <c r="A1511" s="102" t="str">
        <f>DRIVER[[#This Row],[DATE]]&amp;DRIVER[[#This Row],[FIELD]]&amp;DRIVER[[#This Row],[TRIP NO]]</f>
        <v>45424OD04Q41731</v>
      </c>
      <c r="B1511" s="98">
        <v>317</v>
      </c>
      <c r="C1511" s="99">
        <v>45424</v>
      </c>
      <c r="D1511" s="100">
        <v>1</v>
      </c>
      <c r="E1511" s="102" t="s">
        <v>8</v>
      </c>
      <c r="F1511" s="103" t="s">
        <v>101</v>
      </c>
      <c r="G1511" s="104"/>
    </row>
    <row r="1512" spans="1:7">
      <c r="A1512" s="102" t="str">
        <f>DRIVER[[#This Row],[DATE]]&amp;DRIVER[[#This Row],[FIELD]]&amp;DRIVER[[#This Row],[TRIP NO]]</f>
        <v>45424OD34S26151</v>
      </c>
      <c r="B1512" s="98">
        <v>318</v>
      </c>
      <c r="C1512" s="99">
        <v>45424</v>
      </c>
      <c r="D1512" s="100">
        <v>1</v>
      </c>
      <c r="E1512" s="102" t="s">
        <v>40</v>
      </c>
      <c r="F1512" s="103" t="s">
        <v>92</v>
      </c>
      <c r="G1512" s="104"/>
    </row>
    <row r="1513" spans="1:7">
      <c r="A1513" s="102" t="str">
        <f>DRIVER[[#This Row],[DATE]]&amp;DRIVER[[#This Row],[FIELD]]&amp;DRIVER[[#This Row],[TRIP NO]]</f>
        <v>45424OD34S26271</v>
      </c>
      <c r="B1513" s="98">
        <v>319</v>
      </c>
      <c r="C1513" s="99">
        <v>45424</v>
      </c>
      <c r="D1513" s="100">
        <v>1</v>
      </c>
      <c r="E1513" s="102" t="s">
        <v>54</v>
      </c>
      <c r="F1513" s="103" t="s">
        <v>103</v>
      </c>
      <c r="G1513" s="104"/>
    </row>
    <row r="1514" spans="1:7">
      <c r="A1514" s="102" t="str">
        <f>DRIVER[[#This Row],[DATE]]&amp;DRIVER[[#This Row],[FIELD]]&amp;DRIVER[[#This Row],[TRIP NO]]</f>
        <v>45424OD34S26681</v>
      </c>
      <c r="B1514" s="98">
        <v>320</v>
      </c>
      <c r="C1514" s="99">
        <v>45424</v>
      </c>
      <c r="D1514" s="100">
        <v>1</v>
      </c>
      <c r="E1514" s="102" t="s">
        <v>42</v>
      </c>
      <c r="F1514" s="103" t="s">
        <v>94</v>
      </c>
      <c r="G1514" s="104"/>
    </row>
    <row r="1515" spans="1:7">
      <c r="A1515" s="102" t="str">
        <f>DRIVER[[#This Row],[DATE]]&amp;DRIVER[[#This Row],[FIELD]]&amp;DRIVER[[#This Row],[TRIP NO]]</f>
        <v>45424OD34S61371</v>
      </c>
      <c r="B1515" s="98">
        <v>321</v>
      </c>
      <c r="C1515" s="99">
        <v>45424</v>
      </c>
      <c r="D1515" s="100">
        <v>1</v>
      </c>
      <c r="E1515" s="102" t="s">
        <v>44</v>
      </c>
      <c r="F1515" s="103" t="s">
        <v>98</v>
      </c>
      <c r="G1515" s="104"/>
    </row>
    <row r="1516" spans="1:7">
      <c r="A1516" s="102" t="str">
        <f>DRIVER[[#This Row],[DATE]]&amp;DRIVER[[#This Row],[FIELD]]&amp;DRIVER[[#This Row],[TRIP NO]]</f>
        <v>45424OD34S65081</v>
      </c>
      <c r="B1516" s="98">
        <v>322</v>
      </c>
      <c r="C1516" s="99">
        <v>45424</v>
      </c>
      <c r="D1516" s="100">
        <v>1</v>
      </c>
      <c r="E1516" s="102" t="s">
        <v>57</v>
      </c>
      <c r="F1516" s="103" t="s">
        <v>89</v>
      </c>
      <c r="G1516" s="104"/>
    </row>
    <row r="1517" spans="1:7">
      <c r="A1517" s="102" t="str">
        <f>DRIVER[[#This Row],[DATE]]&amp;DRIVER[[#This Row],[FIELD]]&amp;DRIVER[[#This Row],[TRIP NO]]</f>
        <v>45424OD04T11451</v>
      </c>
      <c r="B1517" s="98">
        <v>323</v>
      </c>
      <c r="C1517" s="99">
        <v>45424</v>
      </c>
      <c r="D1517" s="100">
        <v>1</v>
      </c>
      <c r="E1517" s="102" t="s">
        <v>13</v>
      </c>
      <c r="F1517" s="103" t="s">
        <v>79</v>
      </c>
      <c r="G1517" s="104"/>
    </row>
    <row r="1518" spans="1:7">
      <c r="A1518" s="102" t="str">
        <f>DRIVER[[#This Row],[DATE]]&amp;DRIVER[[#This Row],[FIELD]]&amp;DRIVER[[#This Row],[TRIP NO]]</f>
        <v>45424OD34R11451</v>
      </c>
      <c r="B1518" s="98">
        <v>324</v>
      </c>
      <c r="C1518" s="99">
        <v>45424</v>
      </c>
      <c r="D1518" s="100">
        <v>1</v>
      </c>
      <c r="E1518" s="102" t="s">
        <v>12</v>
      </c>
      <c r="F1518" s="103" t="s">
        <v>81</v>
      </c>
      <c r="G1518" s="104"/>
    </row>
    <row r="1519" spans="1:7">
      <c r="A1519" s="102" t="str">
        <f>DRIVER[[#This Row],[DATE]]&amp;DRIVER[[#This Row],[FIELD]]&amp;DRIVER[[#This Row],[TRIP NO]]</f>
        <v>45424OD34R13451</v>
      </c>
      <c r="B1519" s="98">
        <v>325</v>
      </c>
      <c r="C1519" s="99">
        <v>45424</v>
      </c>
      <c r="D1519" s="100">
        <v>1</v>
      </c>
      <c r="E1519" s="102" t="s">
        <v>11</v>
      </c>
      <c r="F1519" s="103" t="s">
        <v>97</v>
      </c>
      <c r="G1519" s="104"/>
    </row>
    <row r="1520" spans="1:7">
      <c r="A1520" s="102" t="str">
        <f>DRIVER[[#This Row],[DATE]]&amp;DRIVER[[#This Row],[FIELD]]&amp;DRIVER[[#This Row],[TRIP NO]]</f>
        <v>45424OD34S11451</v>
      </c>
      <c r="B1520" s="98">
        <v>326</v>
      </c>
      <c r="C1520" s="99">
        <v>45424</v>
      </c>
      <c r="D1520" s="100">
        <v>1</v>
      </c>
      <c r="E1520" s="102" t="s">
        <v>32</v>
      </c>
      <c r="F1520" s="103" t="s">
        <v>82</v>
      </c>
      <c r="G1520" s="104"/>
    </row>
    <row r="1521" spans="1:7">
      <c r="A1521" s="102" t="str">
        <f>DRIVER[[#This Row],[DATE]]&amp;DRIVER[[#This Row],[FIELD]]&amp;DRIVER[[#This Row],[TRIP NO]]</f>
        <v>45424OD34T11451</v>
      </c>
      <c r="B1521" s="98">
        <v>327</v>
      </c>
      <c r="C1521" s="99">
        <v>45424</v>
      </c>
      <c r="D1521" s="100">
        <v>1</v>
      </c>
      <c r="E1521" s="102" t="s">
        <v>34</v>
      </c>
      <c r="F1521" s="103" t="s">
        <v>84</v>
      </c>
      <c r="G1521" s="104"/>
    </row>
    <row r="1522" spans="1:7">
      <c r="A1522" s="102" t="str">
        <f>DRIVER[[#This Row],[DATE]]&amp;DRIVER[[#This Row],[FIELD]]&amp;DRIVER[[#This Row],[TRIP NO]]</f>
        <v>45424OD04V11451</v>
      </c>
      <c r="B1522" s="98">
        <v>328</v>
      </c>
      <c r="C1522" s="99">
        <v>45424</v>
      </c>
      <c r="D1522" s="100">
        <v>1</v>
      </c>
      <c r="E1522" s="102" t="s">
        <v>46</v>
      </c>
      <c r="F1522" s="103" t="s">
        <v>69</v>
      </c>
      <c r="G1522" s="104"/>
    </row>
    <row r="1523" spans="1:7">
      <c r="A1523" s="102" t="str">
        <f>DRIVER[[#This Row],[DATE]]&amp;DRIVER[[#This Row],[FIELD]]&amp;DRIVER[[#This Row],[TRIP NO]]</f>
        <v>45424OD04V13451</v>
      </c>
      <c r="B1523" s="98">
        <v>329</v>
      </c>
      <c r="C1523" s="99">
        <v>45424</v>
      </c>
      <c r="D1523" s="100">
        <v>1</v>
      </c>
      <c r="E1523" s="102" t="s">
        <v>48</v>
      </c>
      <c r="F1523" s="103" t="s">
        <v>71</v>
      </c>
      <c r="G1523" s="104"/>
    </row>
    <row r="1524" spans="1:7">
      <c r="A1524" s="102" t="str">
        <f>DRIVER[[#This Row],[DATE]]&amp;DRIVER[[#This Row],[FIELD]]&amp;DRIVER[[#This Row],[TRIP NO]]</f>
        <v>45424OD34U11451</v>
      </c>
      <c r="B1524" s="98">
        <v>330</v>
      </c>
      <c r="C1524" s="99">
        <v>45424</v>
      </c>
      <c r="D1524" s="100">
        <v>1</v>
      </c>
      <c r="E1524" s="102" t="s">
        <v>47</v>
      </c>
      <c r="F1524" s="103" t="s">
        <v>87</v>
      </c>
      <c r="G1524" s="104"/>
    </row>
    <row r="1525" spans="1:7">
      <c r="A1525" s="102" t="str">
        <f>DRIVER[[#This Row],[DATE]]&amp;DRIVER[[#This Row],[FIELD]]&amp;DRIVER[[#This Row],[TRIP NO]]</f>
        <v>45424OD34U13451</v>
      </c>
      <c r="B1525" s="98">
        <v>331</v>
      </c>
      <c r="C1525" s="99">
        <v>45424</v>
      </c>
      <c r="D1525" s="100">
        <v>1</v>
      </c>
      <c r="E1525" s="102" t="s">
        <v>49</v>
      </c>
      <c r="F1525" s="103" t="s">
        <v>88</v>
      </c>
      <c r="G1525" s="104"/>
    </row>
    <row r="1526" spans="1:7">
      <c r="A1526" s="102" t="str">
        <f>DRIVER[[#This Row],[DATE]]&amp;DRIVER[[#This Row],[FIELD]]&amp;DRIVER[[#This Row],[TRIP NO]]</f>
        <v>45425OD04Q41551</v>
      </c>
      <c r="B1526" s="98">
        <v>332</v>
      </c>
      <c r="C1526" s="99">
        <v>45425</v>
      </c>
      <c r="D1526" s="100">
        <v>1</v>
      </c>
      <c r="E1526" s="102" t="s">
        <v>22</v>
      </c>
      <c r="F1526" s="103" t="s">
        <v>91</v>
      </c>
      <c r="G1526" s="104"/>
    </row>
    <row r="1527" spans="1:7">
      <c r="A1527" s="102" t="str">
        <f>DRIVER[[#This Row],[DATE]]&amp;DRIVER[[#This Row],[FIELD]]&amp;DRIVER[[#This Row],[TRIP NO]]</f>
        <v>45425OD04Q41781</v>
      </c>
      <c r="B1527" s="98">
        <v>333</v>
      </c>
      <c r="C1527" s="99">
        <v>45425</v>
      </c>
      <c r="D1527" s="100">
        <v>1</v>
      </c>
      <c r="E1527" s="102" t="s">
        <v>25</v>
      </c>
      <c r="F1527" s="103" t="s">
        <v>73</v>
      </c>
      <c r="G1527" s="104"/>
    </row>
    <row r="1528" spans="1:7">
      <c r="A1528" s="102" t="str">
        <f>DRIVER[[#This Row],[DATE]]&amp;DRIVER[[#This Row],[FIELD]]&amp;DRIVER[[#This Row],[TRIP NO]]</f>
        <v>45425OD04Q41281</v>
      </c>
      <c r="B1528" s="98">
        <v>334</v>
      </c>
      <c r="C1528" s="99">
        <v>45425</v>
      </c>
      <c r="D1528" s="100">
        <v>1</v>
      </c>
      <c r="E1528" s="102" t="s">
        <v>41</v>
      </c>
      <c r="F1528" s="103" t="s">
        <v>105</v>
      </c>
      <c r="G1528" s="104"/>
    </row>
    <row r="1529" spans="1:7">
      <c r="A1529" s="102" t="str">
        <f>DRIVER[[#This Row],[DATE]]&amp;DRIVER[[#This Row],[FIELD]]&amp;DRIVER[[#This Row],[TRIP NO]]</f>
        <v>45425OD04Q41371</v>
      </c>
      <c r="B1529" s="98">
        <v>335</v>
      </c>
      <c r="C1529" s="99">
        <v>45425</v>
      </c>
      <c r="D1529" s="100">
        <v>1</v>
      </c>
      <c r="E1529" s="102" t="s">
        <v>55</v>
      </c>
      <c r="F1529" s="103" t="s">
        <v>99</v>
      </c>
      <c r="G1529" s="104"/>
    </row>
    <row r="1530" spans="1:7">
      <c r="A1530" s="102" t="str">
        <f>DRIVER[[#This Row],[DATE]]&amp;DRIVER[[#This Row],[FIELD]]&amp;DRIVER[[#This Row],[TRIP NO]]</f>
        <v>45425OD04Q41441</v>
      </c>
      <c r="B1530" s="98">
        <v>336</v>
      </c>
      <c r="C1530" s="99">
        <v>45425</v>
      </c>
      <c r="D1530" s="100">
        <v>1</v>
      </c>
      <c r="E1530" s="102" t="s">
        <v>38</v>
      </c>
      <c r="F1530" s="103" t="s">
        <v>77</v>
      </c>
      <c r="G1530" s="104"/>
    </row>
    <row r="1531" spans="1:7">
      <c r="A1531" s="102" t="str">
        <f>DRIVER[[#This Row],[DATE]]&amp;DRIVER[[#This Row],[FIELD]]&amp;DRIVER[[#This Row],[TRIP NO]]</f>
        <v>45425OD04Q41731</v>
      </c>
      <c r="B1531" s="98">
        <v>337</v>
      </c>
      <c r="C1531" s="99">
        <v>45425</v>
      </c>
      <c r="D1531" s="100">
        <v>1</v>
      </c>
      <c r="E1531" s="102" t="s">
        <v>8</v>
      </c>
      <c r="F1531" s="103" t="s">
        <v>101</v>
      </c>
      <c r="G1531" s="104"/>
    </row>
    <row r="1532" spans="1:7">
      <c r="A1532" s="102" t="str">
        <f>DRIVER[[#This Row],[DATE]]&amp;DRIVER[[#This Row],[FIELD]]&amp;DRIVER[[#This Row],[TRIP NO]]</f>
        <v>45425OD34S26151</v>
      </c>
      <c r="B1532" s="98">
        <v>338</v>
      </c>
      <c r="C1532" s="99">
        <v>45425</v>
      </c>
      <c r="D1532" s="100">
        <v>1</v>
      </c>
      <c r="E1532" s="102" t="s">
        <v>40</v>
      </c>
      <c r="F1532" s="103" t="s">
        <v>92</v>
      </c>
      <c r="G1532" s="104"/>
    </row>
    <row r="1533" spans="1:7">
      <c r="A1533" s="102" t="str">
        <f>DRIVER[[#This Row],[DATE]]&amp;DRIVER[[#This Row],[FIELD]]&amp;DRIVER[[#This Row],[TRIP NO]]</f>
        <v>45425OD34S26271</v>
      </c>
      <c r="B1533" s="98">
        <v>339</v>
      </c>
      <c r="C1533" s="99">
        <v>45425</v>
      </c>
      <c r="D1533" s="100">
        <v>1</v>
      </c>
      <c r="E1533" s="102" t="s">
        <v>54</v>
      </c>
      <c r="F1533" s="103" t="s">
        <v>103</v>
      </c>
      <c r="G1533" s="104"/>
    </row>
    <row r="1534" spans="1:7">
      <c r="A1534" s="102" t="str">
        <f>DRIVER[[#This Row],[DATE]]&amp;DRIVER[[#This Row],[FIELD]]&amp;DRIVER[[#This Row],[TRIP NO]]</f>
        <v>45425OD34S26681</v>
      </c>
      <c r="B1534" s="98">
        <v>340</v>
      </c>
      <c r="C1534" s="99">
        <v>45425</v>
      </c>
      <c r="D1534" s="100">
        <v>1</v>
      </c>
      <c r="E1534" s="102" t="s">
        <v>42</v>
      </c>
      <c r="F1534" s="103" t="s">
        <v>94</v>
      </c>
      <c r="G1534" s="104"/>
    </row>
    <row r="1535" spans="1:7">
      <c r="A1535" s="102" t="str">
        <f>DRIVER[[#This Row],[DATE]]&amp;DRIVER[[#This Row],[FIELD]]&amp;DRIVER[[#This Row],[TRIP NO]]</f>
        <v>45425OD34S61371</v>
      </c>
      <c r="B1535" s="98">
        <v>341</v>
      </c>
      <c r="C1535" s="99">
        <v>45425</v>
      </c>
      <c r="D1535" s="100">
        <v>1</v>
      </c>
      <c r="E1535" s="102" t="s">
        <v>44</v>
      </c>
      <c r="F1535" s="103" t="s">
        <v>98</v>
      </c>
      <c r="G1535" s="104"/>
    </row>
    <row r="1536" spans="1:7">
      <c r="A1536" s="102" t="str">
        <f>DRIVER[[#This Row],[DATE]]&amp;DRIVER[[#This Row],[FIELD]]&amp;DRIVER[[#This Row],[TRIP NO]]</f>
        <v>45425OD34S65081</v>
      </c>
      <c r="B1536" s="98">
        <v>342</v>
      </c>
      <c r="C1536" s="99">
        <v>45425</v>
      </c>
      <c r="D1536" s="100">
        <v>1</v>
      </c>
      <c r="E1536" s="102" t="s">
        <v>57</v>
      </c>
      <c r="F1536" s="103" t="s">
        <v>69</v>
      </c>
      <c r="G1536" s="104"/>
    </row>
    <row r="1537" spans="1:7">
      <c r="A1537" s="102" t="str">
        <f>DRIVER[[#This Row],[DATE]]&amp;DRIVER[[#This Row],[FIELD]]&amp;DRIVER[[#This Row],[TRIP NO]]</f>
        <v>45425OD04T11451</v>
      </c>
      <c r="B1537" s="98">
        <v>343</v>
      </c>
      <c r="C1537" s="99">
        <v>45425</v>
      </c>
      <c r="D1537" s="100">
        <v>1</v>
      </c>
      <c r="E1537" s="102" t="s">
        <v>13</v>
      </c>
      <c r="F1537" s="103" t="s">
        <v>79</v>
      </c>
      <c r="G1537" s="104"/>
    </row>
    <row r="1538" spans="1:7">
      <c r="A1538" s="102" t="str">
        <f>DRIVER[[#This Row],[DATE]]&amp;DRIVER[[#This Row],[FIELD]]&amp;DRIVER[[#This Row],[TRIP NO]]</f>
        <v>45425OD34R11451</v>
      </c>
      <c r="B1538" s="98">
        <v>344</v>
      </c>
      <c r="C1538" s="99">
        <v>45425</v>
      </c>
      <c r="D1538" s="100">
        <v>1</v>
      </c>
      <c r="E1538" s="102" t="s">
        <v>12</v>
      </c>
      <c r="F1538" s="103" t="s">
        <v>81</v>
      </c>
      <c r="G1538" s="104"/>
    </row>
    <row r="1539" spans="1:7">
      <c r="A1539" s="102" t="str">
        <f>DRIVER[[#This Row],[DATE]]&amp;DRIVER[[#This Row],[FIELD]]&amp;DRIVER[[#This Row],[TRIP NO]]</f>
        <v>45425OD34R13451</v>
      </c>
      <c r="B1539" s="98">
        <v>345</v>
      </c>
      <c r="C1539" s="99">
        <v>45425</v>
      </c>
      <c r="D1539" s="100">
        <v>1</v>
      </c>
      <c r="E1539" s="102" t="s">
        <v>11</v>
      </c>
      <c r="F1539" s="103" t="s">
        <v>97</v>
      </c>
      <c r="G1539" s="104"/>
    </row>
    <row r="1540" spans="1:7">
      <c r="A1540" s="102" t="str">
        <f>DRIVER[[#This Row],[DATE]]&amp;DRIVER[[#This Row],[FIELD]]&amp;DRIVER[[#This Row],[TRIP NO]]</f>
        <v>45425OD34S11451</v>
      </c>
      <c r="B1540" s="98">
        <v>346</v>
      </c>
      <c r="C1540" s="99">
        <v>45425</v>
      </c>
      <c r="D1540" s="100">
        <v>1</v>
      </c>
      <c r="E1540" s="102" t="s">
        <v>32</v>
      </c>
      <c r="F1540" s="103" t="s">
        <v>71</v>
      </c>
      <c r="G1540" s="104"/>
    </row>
    <row r="1541" spans="1:7">
      <c r="A1541" s="102" t="str">
        <f>DRIVER[[#This Row],[DATE]]&amp;DRIVER[[#This Row],[FIELD]]&amp;DRIVER[[#This Row],[TRIP NO]]</f>
        <v>45425OD34T11451</v>
      </c>
      <c r="B1541" s="98">
        <v>347</v>
      </c>
      <c r="C1541" s="99">
        <v>45425</v>
      </c>
      <c r="D1541" s="100">
        <v>1</v>
      </c>
      <c r="E1541" s="102" t="s">
        <v>34</v>
      </c>
      <c r="F1541" s="103" t="s">
        <v>84</v>
      </c>
      <c r="G1541" s="104"/>
    </row>
    <row r="1542" spans="1:7">
      <c r="A1542" s="102" t="str">
        <f>DRIVER[[#This Row],[DATE]]&amp;DRIVER[[#This Row],[FIELD]]&amp;DRIVER[[#This Row],[TRIP NO]]</f>
        <v>45425OD04V11451</v>
      </c>
      <c r="B1542" s="98">
        <v>348</v>
      </c>
      <c r="C1542" s="99">
        <v>45425</v>
      </c>
      <c r="D1542" s="100">
        <v>1</v>
      </c>
      <c r="E1542" s="102" t="s">
        <v>46</v>
      </c>
      <c r="F1542" s="103" t="s">
        <v>85</v>
      </c>
      <c r="G1542" s="104"/>
    </row>
    <row r="1543" spans="1:7">
      <c r="A1543" s="102" t="str">
        <f>DRIVER[[#This Row],[DATE]]&amp;DRIVER[[#This Row],[FIELD]]&amp;DRIVER[[#This Row],[TRIP NO]]</f>
        <v>45425OD04V13451</v>
      </c>
      <c r="B1543" s="98">
        <v>349</v>
      </c>
      <c r="C1543" s="99">
        <v>45425</v>
      </c>
      <c r="D1543" s="100">
        <v>1</v>
      </c>
      <c r="E1543" s="102" t="s">
        <v>48</v>
      </c>
      <c r="F1543" s="103" t="s">
        <v>86</v>
      </c>
      <c r="G1543" s="104"/>
    </row>
    <row r="1544" spans="1:7">
      <c r="A1544" s="102" t="str">
        <f>DRIVER[[#This Row],[DATE]]&amp;DRIVER[[#This Row],[FIELD]]&amp;DRIVER[[#This Row],[TRIP NO]]</f>
        <v>45425OD34U11451</v>
      </c>
      <c r="B1544" s="98">
        <v>350</v>
      </c>
      <c r="C1544" s="99">
        <v>45425</v>
      </c>
      <c r="D1544" s="100">
        <v>1</v>
      </c>
      <c r="E1544" s="102" t="s">
        <v>47</v>
      </c>
      <c r="F1544" s="103" t="s">
        <v>87</v>
      </c>
      <c r="G1544" s="104"/>
    </row>
    <row r="1545" spans="1:7">
      <c r="A1545" s="102" t="str">
        <f>DRIVER[[#This Row],[DATE]]&amp;DRIVER[[#This Row],[FIELD]]&amp;DRIVER[[#This Row],[TRIP NO]]</f>
        <v>45425OD34U13451</v>
      </c>
      <c r="B1545" s="98">
        <v>351</v>
      </c>
      <c r="C1545" s="99">
        <v>45425</v>
      </c>
      <c r="D1545" s="100">
        <v>1</v>
      </c>
      <c r="E1545" s="102" t="s">
        <v>49</v>
      </c>
      <c r="F1545" s="103" t="s">
        <v>88</v>
      </c>
      <c r="G1545" s="104"/>
    </row>
    <row r="1546" spans="1:7">
      <c r="A1546" s="110" t="str">
        <f>DRIVER[[#This Row],[DATE]]&amp;DRIVER[[#This Row],[FIELD]]&amp;DRIVER[[#This Row],[TRIP NO]]</f>
        <v>45425OD34U13452</v>
      </c>
      <c r="B1546" s="106">
        <v>352</v>
      </c>
      <c r="C1546" s="107">
        <v>45425</v>
      </c>
      <c r="D1546" s="108">
        <v>2</v>
      </c>
      <c r="E1546" s="110" t="s">
        <v>49</v>
      </c>
      <c r="F1546" s="111" t="s">
        <v>88</v>
      </c>
      <c r="G1546" s="104"/>
    </row>
    <row r="1547" spans="1:7">
      <c r="A1547" s="110" t="str">
        <f>DRIVER[[#This Row],[DATE]]&amp;DRIVER[[#This Row],[FIELD]]&amp;DRIVER[[#This Row],[TRIP NO]]</f>
        <v>45425OD34T11452</v>
      </c>
      <c r="B1547" s="106">
        <v>353</v>
      </c>
      <c r="C1547" s="107">
        <v>45425</v>
      </c>
      <c r="D1547" s="108">
        <v>2</v>
      </c>
      <c r="E1547" s="110" t="s">
        <v>34</v>
      </c>
      <c r="F1547" s="111" t="s">
        <v>84</v>
      </c>
      <c r="G1547" s="104"/>
    </row>
    <row r="1548" spans="1:7">
      <c r="A1548" s="110" t="str">
        <f>DRIVER[[#This Row],[DATE]]&amp;DRIVER[[#This Row],[FIELD]]&amp;DRIVER[[#This Row],[TRIP NO]]</f>
        <v>45425OD04T11452</v>
      </c>
      <c r="B1548" s="106">
        <v>354</v>
      </c>
      <c r="C1548" s="107">
        <v>45425</v>
      </c>
      <c r="D1548" s="108">
        <v>2</v>
      </c>
      <c r="E1548" s="110" t="s">
        <v>13</v>
      </c>
      <c r="F1548" s="111" t="s">
        <v>79</v>
      </c>
      <c r="G1548" s="104"/>
    </row>
    <row r="1549" spans="1:7">
      <c r="A1549" s="110" t="str">
        <f>DRIVER[[#This Row],[DATE]]&amp;DRIVER[[#This Row],[FIELD]]&amp;DRIVER[[#This Row],[TRIP NO]]</f>
        <v>45425OD04V13452</v>
      </c>
      <c r="B1549" s="106">
        <v>355</v>
      </c>
      <c r="C1549" s="107">
        <v>45425</v>
      </c>
      <c r="D1549" s="108">
        <v>2</v>
      </c>
      <c r="E1549" s="110" t="s">
        <v>48</v>
      </c>
      <c r="F1549" s="111" t="s">
        <v>86</v>
      </c>
      <c r="G1549" s="104"/>
    </row>
    <row r="1550" spans="1:7">
      <c r="A1550" s="110" t="str">
        <f>DRIVER[[#This Row],[DATE]]&amp;DRIVER[[#This Row],[FIELD]]&amp;DRIVER[[#This Row],[TRIP NO]]</f>
        <v>45425OD34U11452</v>
      </c>
      <c r="B1550" s="106">
        <v>356</v>
      </c>
      <c r="C1550" s="107">
        <v>45425</v>
      </c>
      <c r="D1550" s="108">
        <v>2</v>
      </c>
      <c r="E1550" s="110" t="s">
        <v>47</v>
      </c>
      <c r="F1550" s="111" t="s">
        <v>87</v>
      </c>
      <c r="G1550" s="104"/>
    </row>
    <row r="1551" spans="1:7">
      <c r="A1551" s="110" t="str">
        <f>DRIVER[[#This Row],[DATE]]&amp;DRIVER[[#This Row],[FIELD]]&amp;DRIVER[[#This Row],[TRIP NO]]</f>
        <v>45425OD34S11452</v>
      </c>
      <c r="B1551" s="106">
        <v>357</v>
      </c>
      <c r="C1551" s="107">
        <v>45425</v>
      </c>
      <c r="D1551" s="108">
        <v>2</v>
      </c>
      <c r="E1551" s="110" t="s">
        <v>32</v>
      </c>
      <c r="F1551" s="111" t="s">
        <v>71</v>
      </c>
      <c r="G1551" s="104"/>
    </row>
    <row r="1552" spans="1:7">
      <c r="A1552" s="110" t="str">
        <f>DRIVER[[#This Row],[DATE]]&amp;DRIVER[[#This Row],[FIELD]]&amp;DRIVER[[#This Row],[TRIP NO]]</f>
        <v>45425OD34S65082</v>
      </c>
      <c r="B1552" s="106">
        <v>358</v>
      </c>
      <c r="C1552" s="107">
        <v>45425</v>
      </c>
      <c r="D1552" s="108">
        <v>2</v>
      </c>
      <c r="E1552" s="110" t="s">
        <v>57</v>
      </c>
      <c r="F1552" s="111" t="s">
        <v>69</v>
      </c>
      <c r="G1552" s="104"/>
    </row>
    <row r="1553" spans="1:7">
      <c r="A1553" s="110" t="str">
        <f>DRIVER[[#This Row],[DATE]]&amp;DRIVER[[#This Row],[FIELD]]&amp;DRIVER[[#This Row],[TRIP NO]]</f>
        <v>45425OD04Q41782</v>
      </c>
      <c r="B1553" s="106">
        <v>359</v>
      </c>
      <c r="C1553" s="107">
        <v>45425</v>
      </c>
      <c r="D1553" s="108">
        <v>2</v>
      </c>
      <c r="E1553" s="110" t="s">
        <v>25</v>
      </c>
      <c r="F1553" s="111" t="s">
        <v>73</v>
      </c>
      <c r="G1553" s="104"/>
    </row>
    <row r="1554" spans="1:7">
      <c r="A1554" s="110" t="str">
        <f>DRIVER[[#This Row],[DATE]]&amp;DRIVER[[#This Row],[FIELD]]&amp;DRIVER[[#This Row],[TRIP NO]]</f>
        <v>45425OD04V11452</v>
      </c>
      <c r="B1554" s="106">
        <v>360</v>
      </c>
      <c r="C1554" s="107">
        <v>45425</v>
      </c>
      <c r="D1554" s="108">
        <v>2</v>
      </c>
      <c r="E1554" s="110" t="s">
        <v>46</v>
      </c>
      <c r="F1554" s="111" t="s">
        <v>85</v>
      </c>
      <c r="G1554" s="104"/>
    </row>
    <row r="1555" spans="1:7">
      <c r="A1555" s="110" t="str">
        <f>DRIVER[[#This Row],[DATE]]&amp;DRIVER[[#This Row],[FIELD]]&amp;DRIVER[[#This Row],[TRIP NO]]</f>
        <v>45425OD04Q41372</v>
      </c>
      <c r="B1555" s="106">
        <v>361</v>
      </c>
      <c r="C1555" s="107">
        <v>45425</v>
      </c>
      <c r="D1555" s="108">
        <v>2</v>
      </c>
      <c r="E1555" s="110" t="s">
        <v>55</v>
      </c>
      <c r="F1555" s="111" t="s">
        <v>99</v>
      </c>
      <c r="G1555" s="104"/>
    </row>
    <row r="1556" spans="1:7">
      <c r="A1556" s="102" t="str">
        <f>DRIVER[[#This Row],[DATE]]&amp;DRIVER[[#This Row],[FIELD]]&amp;DRIVER[[#This Row],[TRIP NO]]</f>
        <v>45426OD04Q41391</v>
      </c>
      <c r="B1556" s="98">
        <v>362</v>
      </c>
      <c r="C1556" s="99">
        <v>45426</v>
      </c>
      <c r="D1556" s="100">
        <v>1</v>
      </c>
      <c r="E1556" s="102" t="s">
        <v>21</v>
      </c>
      <c r="F1556" s="103" t="s">
        <v>82</v>
      </c>
      <c r="G1556" s="104"/>
    </row>
    <row r="1557" spans="1:7">
      <c r="A1557" s="102" t="str">
        <f>DRIVER[[#This Row],[DATE]]&amp;DRIVER[[#This Row],[FIELD]]&amp;DRIVER[[#This Row],[TRIP NO]]</f>
        <v>45426OD04Q41551</v>
      </c>
      <c r="B1557" s="98">
        <v>363</v>
      </c>
      <c r="C1557" s="99">
        <v>45426</v>
      </c>
      <c r="D1557" s="100">
        <v>1</v>
      </c>
      <c r="E1557" s="102" t="s">
        <v>22</v>
      </c>
      <c r="F1557" s="103" t="s">
        <v>91</v>
      </c>
      <c r="G1557" s="104"/>
    </row>
    <row r="1558" spans="1:7">
      <c r="A1558" s="102" t="str">
        <f>DRIVER[[#This Row],[DATE]]&amp;DRIVER[[#This Row],[FIELD]]&amp;DRIVER[[#This Row],[TRIP NO]]</f>
        <v>45426OD04Q41781</v>
      </c>
      <c r="B1558" s="98">
        <v>364</v>
      </c>
      <c r="C1558" s="99">
        <v>45426</v>
      </c>
      <c r="D1558" s="100">
        <v>1</v>
      </c>
      <c r="E1558" s="102" t="s">
        <v>25</v>
      </c>
      <c r="F1558" s="103" t="s">
        <v>90</v>
      </c>
      <c r="G1558" s="104"/>
    </row>
    <row r="1559" spans="1:7">
      <c r="A1559" s="102" t="str">
        <f>DRIVER[[#This Row],[DATE]]&amp;DRIVER[[#This Row],[FIELD]]&amp;DRIVER[[#This Row],[TRIP NO]]</f>
        <v>45426OD04Q41281</v>
      </c>
      <c r="B1559" s="98">
        <v>365</v>
      </c>
      <c r="C1559" s="99">
        <v>45426</v>
      </c>
      <c r="D1559" s="100">
        <v>1</v>
      </c>
      <c r="E1559" s="102" t="s">
        <v>41</v>
      </c>
      <c r="F1559" s="103" t="s">
        <v>93</v>
      </c>
      <c r="G1559" s="104"/>
    </row>
    <row r="1560" spans="1:7">
      <c r="A1560" s="102" t="str">
        <f>DRIVER[[#This Row],[DATE]]&amp;DRIVER[[#This Row],[FIELD]]&amp;DRIVER[[#This Row],[TRIP NO]]</f>
        <v>45426OD04Q41371</v>
      </c>
      <c r="B1560" s="98">
        <v>366</v>
      </c>
      <c r="C1560" s="99">
        <v>45426</v>
      </c>
      <c r="D1560" s="100">
        <v>1</v>
      </c>
      <c r="E1560" s="102" t="s">
        <v>55</v>
      </c>
      <c r="F1560" s="103" t="s">
        <v>95</v>
      </c>
      <c r="G1560" s="104"/>
    </row>
    <row r="1561" spans="1:7">
      <c r="A1561" s="102" t="str">
        <f>DRIVER[[#This Row],[DATE]]&amp;DRIVER[[#This Row],[FIELD]]&amp;DRIVER[[#This Row],[TRIP NO]]</f>
        <v>45426OD04Q41441</v>
      </c>
      <c r="B1561" s="98">
        <v>367</v>
      </c>
      <c r="C1561" s="99">
        <v>45426</v>
      </c>
      <c r="D1561" s="100">
        <v>1</v>
      </c>
      <c r="E1561" s="102" t="s">
        <v>38</v>
      </c>
      <c r="F1561" s="103" t="s">
        <v>76</v>
      </c>
      <c r="G1561" s="104"/>
    </row>
    <row r="1562" spans="1:7">
      <c r="A1562" s="102" t="str">
        <f>DRIVER[[#This Row],[DATE]]&amp;DRIVER[[#This Row],[FIELD]]&amp;DRIVER[[#This Row],[TRIP NO]]</f>
        <v>45426OD04Q41731</v>
      </c>
      <c r="B1562" s="98">
        <v>368</v>
      </c>
      <c r="C1562" s="99">
        <v>45426</v>
      </c>
      <c r="D1562" s="100">
        <v>1</v>
      </c>
      <c r="E1562" s="102" t="s">
        <v>8</v>
      </c>
      <c r="F1562" s="103" t="s">
        <v>101</v>
      </c>
      <c r="G1562" s="104"/>
    </row>
    <row r="1563" spans="1:7">
      <c r="A1563" s="102" t="str">
        <f>DRIVER[[#This Row],[DATE]]&amp;DRIVER[[#This Row],[FIELD]]&amp;DRIVER[[#This Row],[TRIP NO]]</f>
        <v>45426OD34S26151</v>
      </c>
      <c r="B1563" s="98">
        <v>369</v>
      </c>
      <c r="C1563" s="99">
        <v>45426</v>
      </c>
      <c r="D1563" s="100">
        <v>1</v>
      </c>
      <c r="E1563" s="102" t="s">
        <v>40</v>
      </c>
      <c r="F1563" s="103" t="s">
        <v>92</v>
      </c>
      <c r="G1563" s="104"/>
    </row>
    <row r="1564" spans="1:7">
      <c r="A1564" s="102" t="str">
        <f>DRIVER[[#This Row],[DATE]]&amp;DRIVER[[#This Row],[FIELD]]&amp;DRIVER[[#This Row],[TRIP NO]]</f>
        <v>45426OD34S26271</v>
      </c>
      <c r="B1564" s="98">
        <v>370</v>
      </c>
      <c r="C1564" s="99">
        <v>45426</v>
      </c>
      <c r="D1564" s="100">
        <v>1</v>
      </c>
      <c r="E1564" s="102" t="s">
        <v>54</v>
      </c>
      <c r="F1564" s="103" t="s">
        <v>103</v>
      </c>
      <c r="G1564" s="104"/>
    </row>
    <row r="1565" spans="1:7">
      <c r="A1565" s="102" t="str">
        <f>DRIVER[[#This Row],[DATE]]&amp;DRIVER[[#This Row],[FIELD]]&amp;DRIVER[[#This Row],[TRIP NO]]</f>
        <v>45426OD34S26661</v>
      </c>
      <c r="B1565" s="98">
        <v>371</v>
      </c>
      <c r="C1565" s="99">
        <v>45426</v>
      </c>
      <c r="D1565" s="100">
        <v>1</v>
      </c>
      <c r="E1565" s="102" t="s">
        <v>45</v>
      </c>
      <c r="F1565" s="103" t="s">
        <v>106</v>
      </c>
      <c r="G1565" s="104"/>
    </row>
    <row r="1566" spans="1:7">
      <c r="A1566" s="102" t="str">
        <f>DRIVER[[#This Row],[DATE]]&amp;DRIVER[[#This Row],[FIELD]]&amp;DRIVER[[#This Row],[TRIP NO]]</f>
        <v>45426OD34S26681</v>
      </c>
      <c r="B1566" s="98">
        <v>372</v>
      </c>
      <c r="C1566" s="99">
        <v>45426</v>
      </c>
      <c r="D1566" s="100">
        <v>1</v>
      </c>
      <c r="E1566" s="102" t="s">
        <v>42</v>
      </c>
      <c r="F1566" s="103" t="s">
        <v>94</v>
      </c>
      <c r="G1566" s="104"/>
    </row>
    <row r="1567" spans="1:7">
      <c r="A1567" s="102" t="str">
        <f>DRIVER[[#This Row],[DATE]]&amp;DRIVER[[#This Row],[FIELD]]&amp;DRIVER[[#This Row],[TRIP NO]]</f>
        <v>45426OD34S61371</v>
      </c>
      <c r="B1567" s="98">
        <v>373</v>
      </c>
      <c r="C1567" s="99">
        <v>45426</v>
      </c>
      <c r="D1567" s="100">
        <v>1</v>
      </c>
      <c r="E1567" s="102" t="s">
        <v>44</v>
      </c>
      <c r="F1567" s="103" t="s">
        <v>80</v>
      </c>
      <c r="G1567" s="104"/>
    </row>
    <row r="1568" spans="1:7">
      <c r="A1568" s="102" t="str">
        <f>DRIVER[[#This Row],[DATE]]&amp;DRIVER[[#This Row],[FIELD]]&amp;DRIVER[[#This Row],[TRIP NO]]</f>
        <v>45426OD34S65081</v>
      </c>
      <c r="B1568" s="98">
        <v>374</v>
      </c>
      <c r="C1568" s="99">
        <v>45426</v>
      </c>
      <c r="D1568" s="100">
        <v>1</v>
      </c>
      <c r="E1568" s="102" t="s">
        <v>57</v>
      </c>
      <c r="F1568" s="103" t="s">
        <v>89</v>
      </c>
      <c r="G1568" s="104"/>
    </row>
    <row r="1569" spans="1:7">
      <c r="A1569" s="102" t="str">
        <f>DRIVER[[#This Row],[DATE]]&amp;DRIVER[[#This Row],[FIELD]]&amp;DRIVER[[#This Row],[TRIP NO]]</f>
        <v>45426OD04T11451</v>
      </c>
      <c r="B1569" s="98">
        <v>375</v>
      </c>
      <c r="C1569" s="99">
        <v>45426</v>
      </c>
      <c r="D1569" s="100">
        <v>1</v>
      </c>
      <c r="E1569" s="102" t="s">
        <v>13</v>
      </c>
      <c r="F1569" s="103" t="s">
        <v>79</v>
      </c>
      <c r="G1569" s="104"/>
    </row>
    <row r="1570" spans="1:7">
      <c r="A1570" s="102" t="str">
        <f>DRIVER[[#This Row],[DATE]]&amp;DRIVER[[#This Row],[FIELD]]&amp;DRIVER[[#This Row],[TRIP NO]]</f>
        <v>45426OD34R11451</v>
      </c>
      <c r="B1570" s="98">
        <v>376</v>
      </c>
      <c r="C1570" s="99">
        <v>45426</v>
      </c>
      <c r="D1570" s="100">
        <v>1</v>
      </c>
      <c r="E1570" s="102" t="s">
        <v>12</v>
      </c>
      <c r="F1570" s="103" t="s">
        <v>81</v>
      </c>
      <c r="G1570" s="104"/>
    </row>
    <row r="1571" spans="1:7">
      <c r="A1571" s="102" t="str">
        <f>DRIVER[[#This Row],[DATE]]&amp;DRIVER[[#This Row],[FIELD]]&amp;DRIVER[[#This Row],[TRIP NO]]</f>
        <v>45426OD34R13451</v>
      </c>
      <c r="B1571" s="98">
        <v>377</v>
      </c>
      <c r="C1571" s="99">
        <v>45426</v>
      </c>
      <c r="D1571" s="100">
        <v>1</v>
      </c>
      <c r="E1571" s="102" t="s">
        <v>11</v>
      </c>
      <c r="F1571" s="103" t="s">
        <v>97</v>
      </c>
      <c r="G1571" s="104"/>
    </row>
    <row r="1572" spans="1:7">
      <c r="A1572" s="102" t="str">
        <f>DRIVER[[#This Row],[DATE]]&amp;DRIVER[[#This Row],[FIELD]]&amp;DRIVER[[#This Row],[TRIP NO]]</f>
        <v>45426OD34S11451</v>
      </c>
      <c r="B1572" s="98">
        <v>378</v>
      </c>
      <c r="C1572" s="99">
        <v>45426</v>
      </c>
      <c r="D1572" s="100">
        <v>1</v>
      </c>
      <c r="E1572" s="102" t="s">
        <v>32</v>
      </c>
      <c r="F1572" s="103" t="s">
        <v>71</v>
      </c>
      <c r="G1572" s="104"/>
    </row>
    <row r="1573" spans="1:7">
      <c r="A1573" s="102" t="str">
        <f>DRIVER[[#This Row],[DATE]]&amp;DRIVER[[#This Row],[FIELD]]&amp;DRIVER[[#This Row],[TRIP NO]]</f>
        <v>45426OD34T11451</v>
      </c>
      <c r="B1573" s="98">
        <v>379</v>
      </c>
      <c r="C1573" s="99">
        <v>45426</v>
      </c>
      <c r="D1573" s="100">
        <v>1</v>
      </c>
      <c r="E1573" s="102" t="s">
        <v>34</v>
      </c>
      <c r="F1573" s="103" t="s">
        <v>84</v>
      </c>
      <c r="G1573" s="104"/>
    </row>
    <row r="1574" spans="1:7">
      <c r="A1574" s="102" t="str">
        <f>DRIVER[[#This Row],[DATE]]&amp;DRIVER[[#This Row],[FIELD]]&amp;DRIVER[[#This Row],[TRIP NO]]</f>
        <v>45426OD04V11451</v>
      </c>
      <c r="B1574" s="98">
        <v>380</v>
      </c>
      <c r="C1574" s="99">
        <v>45426</v>
      </c>
      <c r="D1574" s="100">
        <v>1</v>
      </c>
      <c r="E1574" s="102" t="s">
        <v>46</v>
      </c>
      <c r="F1574" s="103" t="s">
        <v>85</v>
      </c>
      <c r="G1574" s="104"/>
    </row>
    <row r="1575" spans="1:7">
      <c r="A1575" s="102" t="str">
        <f>DRIVER[[#This Row],[DATE]]&amp;DRIVER[[#This Row],[FIELD]]&amp;DRIVER[[#This Row],[TRIP NO]]</f>
        <v>45426OD04V13451</v>
      </c>
      <c r="B1575" s="98">
        <v>381</v>
      </c>
      <c r="C1575" s="99">
        <v>45426</v>
      </c>
      <c r="D1575" s="100">
        <v>1</v>
      </c>
      <c r="E1575" s="102" t="s">
        <v>48</v>
      </c>
      <c r="F1575" s="103" t="s">
        <v>86</v>
      </c>
      <c r="G1575" s="104"/>
    </row>
    <row r="1576" spans="1:7">
      <c r="A1576" s="102" t="str">
        <f>DRIVER[[#This Row],[DATE]]&amp;DRIVER[[#This Row],[FIELD]]&amp;DRIVER[[#This Row],[TRIP NO]]</f>
        <v>45426OD34U11451</v>
      </c>
      <c r="B1576" s="98">
        <v>382</v>
      </c>
      <c r="C1576" s="99">
        <v>45426</v>
      </c>
      <c r="D1576" s="100">
        <v>1</v>
      </c>
      <c r="E1576" s="102" t="s">
        <v>47</v>
      </c>
      <c r="F1576" s="103" t="s">
        <v>87</v>
      </c>
      <c r="G1576" s="104"/>
    </row>
    <row r="1577" spans="1:7">
      <c r="A1577" s="102" t="str">
        <f>DRIVER[[#This Row],[DATE]]&amp;DRIVER[[#This Row],[FIELD]]&amp;DRIVER[[#This Row],[TRIP NO]]</f>
        <v>45426OD34U13451</v>
      </c>
      <c r="B1577" s="98">
        <v>383</v>
      </c>
      <c r="C1577" s="99">
        <v>45426</v>
      </c>
      <c r="D1577" s="100">
        <v>1</v>
      </c>
      <c r="E1577" s="102" t="s">
        <v>49</v>
      </c>
      <c r="F1577" s="103" t="s">
        <v>88</v>
      </c>
      <c r="G1577" s="104"/>
    </row>
    <row r="1578" spans="1:7">
      <c r="A1578" s="110" t="str">
        <f>DRIVER[[#This Row],[DATE]]&amp;DRIVER[[#This Row],[FIELD]]&amp;DRIVER[[#This Row],[TRIP NO]]</f>
        <v>45426OD34U11452</v>
      </c>
      <c r="B1578" s="106">
        <v>384</v>
      </c>
      <c r="C1578" s="107">
        <v>45426</v>
      </c>
      <c r="D1578" s="108">
        <v>2</v>
      </c>
      <c r="E1578" s="110" t="s">
        <v>47</v>
      </c>
      <c r="F1578" s="111" t="s">
        <v>87</v>
      </c>
      <c r="G1578" s="104"/>
    </row>
    <row r="1579" spans="1:7">
      <c r="A1579" s="110" t="str">
        <f>DRIVER[[#This Row],[DATE]]&amp;DRIVER[[#This Row],[FIELD]]&amp;DRIVER[[#This Row],[TRIP NO]]</f>
        <v>45426OD34S11452</v>
      </c>
      <c r="B1579" s="106">
        <v>385</v>
      </c>
      <c r="C1579" s="107">
        <v>45426</v>
      </c>
      <c r="D1579" s="108">
        <v>2</v>
      </c>
      <c r="E1579" s="110" t="s">
        <v>32</v>
      </c>
      <c r="F1579" s="111" t="s">
        <v>71</v>
      </c>
      <c r="G1579" s="104"/>
    </row>
    <row r="1580" spans="1:7">
      <c r="A1580" s="110" t="str">
        <f>DRIVER[[#This Row],[DATE]]&amp;DRIVER[[#This Row],[FIELD]]&amp;DRIVER[[#This Row],[TRIP NO]]</f>
        <v>45426OD04V13452</v>
      </c>
      <c r="B1580" s="106">
        <v>386</v>
      </c>
      <c r="C1580" s="107">
        <v>45426</v>
      </c>
      <c r="D1580" s="108">
        <v>2</v>
      </c>
      <c r="E1580" s="110" t="s">
        <v>48</v>
      </c>
      <c r="F1580" s="111" t="s">
        <v>86</v>
      </c>
      <c r="G1580" s="104"/>
    </row>
    <row r="1581" spans="1:7">
      <c r="A1581" s="110" t="str">
        <f>DRIVER[[#This Row],[DATE]]&amp;DRIVER[[#This Row],[FIELD]]&amp;DRIVER[[#This Row],[TRIP NO]]</f>
        <v>45426OD34T11452</v>
      </c>
      <c r="B1581" s="106">
        <v>387</v>
      </c>
      <c r="C1581" s="107">
        <v>45426</v>
      </c>
      <c r="D1581" s="108">
        <v>2</v>
      </c>
      <c r="E1581" s="110" t="s">
        <v>34</v>
      </c>
      <c r="F1581" s="111" t="s">
        <v>84</v>
      </c>
      <c r="G1581" s="104"/>
    </row>
    <row r="1582" spans="1:7">
      <c r="A1582" s="110" t="str">
        <f>DRIVER[[#This Row],[DATE]]&amp;DRIVER[[#This Row],[FIELD]]&amp;DRIVER[[#This Row],[TRIP NO]]</f>
        <v>45426OD04Q41732</v>
      </c>
      <c r="B1582" s="106">
        <v>388</v>
      </c>
      <c r="C1582" s="107">
        <v>45426</v>
      </c>
      <c r="D1582" s="108">
        <v>2</v>
      </c>
      <c r="E1582" s="110" t="s">
        <v>8</v>
      </c>
      <c r="F1582" s="111" t="s">
        <v>101</v>
      </c>
      <c r="G1582" s="104"/>
    </row>
    <row r="1583" spans="1:7">
      <c r="A1583" s="110" t="str">
        <f>DRIVER[[#This Row],[DATE]]&amp;DRIVER[[#This Row],[FIELD]]&amp;DRIVER[[#This Row],[TRIP NO]]</f>
        <v>45426OD04T11452</v>
      </c>
      <c r="B1583" s="106">
        <v>389</v>
      </c>
      <c r="C1583" s="107">
        <v>45426</v>
      </c>
      <c r="D1583" s="108">
        <v>2</v>
      </c>
      <c r="E1583" s="110" t="s">
        <v>13</v>
      </c>
      <c r="F1583" s="111" t="s">
        <v>79</v>
      </c>
      <c r="G1583" s="104"/>
    </row>
    <row r="1584" spans="1:7">
      <c r="A1584" s="110" t="str">
        <f>DRIVER[[#This Row],[DATE]]&amp;DRIVER[[#This Row],[FIELD]]&amp;DRIVER[[#This Row],[TRIP NO]]</f>
        <v>45426OD04V11452</v>
      </c>
      <c r="B1584" s="106">
        <v>390</v>
      </c>
      <c r="C1584" s="107">
        <v>45426</v>
      </c>
      <c r="D1584" s="108">
        <v>2</v>
      </c>
      <c r="E1584" s="110" t="s">
        <v>46</v>
      </c>
      <c r="F1584" s="111" t="s">
        <v>85</v>
      </c>
      <c r="G1584" s="104"/>
    </row>
    <row r="1585" spans="1:7">
      <c r="A1585" s="110" t="str">
        <f>DRIVER[[#This Row],[DATE]]&amp;DRIVER[[#This Row],[FIELD]]&amp;DRIVER[[#This Row],[TRIP NO]]</f>
        <v>45426OD34R11452</v>
      </c>
      <c r="B1585" s="106">
        <v>391</v>
      </c>
      <c r="C1585" s="107">
        <v>45426</v>
      </c>
      <c r="D1585" s="108">
        <v>2</v>
      </c>
      <c r="E1585" s="110" t="s">
        <v>12</v>
      </c>
      <c r="F1585" s="111" t="s">
        <v>81</v>
      </c>
      <c r="G1585" s="104"/>
    </row>
    <row r="1586" spans="1:7">
      <c r="A1586" s="102" t="str">
        <f>DRIVER[[#This Row],[DATE]]&amp;DRIVER[[#This Row],[FIELD]]&amp;DRIVER[[#This Row],[TRIP NO]]</f>
        <v>45427OD04Q41391</v>
      </c>
      <c r="B1586" s="98">
        <v>392</v>
      </c>
      <c r="C1586" s="99">
        <v>45427</v>
      </c>
      <c r="D1586" s="100">
        <v>1</v>
      </c>
      <c r="E1586" s="102" t="s">
        <v>21</v>
      </c>
      <c r="F1586" s="103" t="s">
        <v>89</v>
      </c>
      <c r="G1586" s="104"/>
    </row>
    <row r="1587" spans="1:7">
      <c r="A1587" s="102" t="str">
        <f>DRIVER[[#This Row],[DATE]]&amp;DRIVER[[#This Row],[FIELD]]&amp;DRIVER[[#This Row],[TRIP NO]]</f>
        <v>45427OD04Q41551</v>
      </c>
      <c r="B1587" s="98">
        <v>393</v>
      </c>
      <c r="C1587" s="99">
        <v>45427</v>
      </c>
      <c r="D1587" s="100">
        <v>1</v>
      </c>
      <c r="E1587" s="102" t="s">
        <v>22</v>
      </c>
      <c r="F1587" s="103" t="s">
        <v>72</v>
      </c>
      <c r="G1587" s="104"/>
    </row>
    <row r="1588" spans="1:7">
      <c r="A1588" s="102" t="str">
        <f>DRIVER[[#This Row],[DATE]]&amp;DRIVER[[#This Row],[FIELD]]&amp;DRIVER[[#This Row],[TRIP NO]]</f>
        <v>45427OD04Q41781</v>
      </c>
      <c r="B1588" s="98">
        <v>394</v>
      </c>
      <c r="C1588" s="99">
        <v>45427</v>
      </c>
      <c r="D1588" s="100">
        <v>1</v>
      </c>
      <c r="E1588" s="102" t="s">
        <v>25</v>
      </c>
      <c r="F1588" s="103" t="s">
        <v>73</v>
      </c>
      <c r="G1588" s="104"/>
    </row>
    <row r="1589" spans="1:7">
      <c r="A1589" s="102" t="str">
        <f>DRIVER[[#This Row],[DATE]]&amp;DRIVER[[#This Row],[FIELD]]&amp;DRIVER[[#This Row],[TRIP NO]]</f>
        <v>45427OD04Q41281</v>
      </c>
      <c r="B1589" s="98">
        <v>395</v>
      </c>
      <c r="C1589" s="99">
        <v>45427</v>
      </c>
      <c r="D1589" s="100">
        <v>1</v>
      </c>
      <c r="E1589" s="102" t="s">
        <v>41</v>
      </c>
      <c r="F1589" s="103" t="s">
        <v>105</v>
      </c>
      <c r="G1589" s="104"/>
    </row>
    <row r="1590" spans="1:7">
      <c r="A1590" s="102" t="str">
        <f>DRIVER[[#This Row],[DATE]]&amp;DRIVER[[#This Row],[FIELD]]&amp;DRIVER[[#This Row],[TRIP NO]]</f>
        <v>45427OD04Q41371</v>
      </c>
      <c r="B1590" s="98">
        <v>396</v>
      </c>
      <c r="C1590" s="99">
        <v>45427</v>
      </c>
      <c r="D1590" s="100">
        <v>1</v>
      </c>
      <c r="E1590" s="102" t="s">
        <v>55</v>
      </c>
      <c r="F1590" s="103" t="s">
        <v>99</v>
      </c>
      <c r="G1590" s="104"/>
    </row>
    <row r="1591" spans="1:7">
      <c r="A1591" s="102" t="str">
        <f>DRIVER[[#This Row],[DATE]]&amp;DRIVER[[#This Row],[FIELD]]&amp;DRIVER[[#This Row],[TRIP NO]]</f>
        <v>45427OD04Q41441</v>
      </c>
      <c r="B1591" s="98">
        <v>397</v>
      </c>
      <c r="C1591" s="99">
        <v>45427</v>
      </c>
      <c r="D1591" s="100">
        <v>1</v>
      </c>
      <c r="E1591" s="102" t="s">
        <v>38</v>
      </c>
      <c r="F1591" s="103" t="s">
        <v>77</v>
      </c>
      <c r="G1591" s="104"/>
    </row>
    <row r="1592" spans="1:7">
      <c r="A1592" s="102" t="str">
        <f>DRIVER[[#This Row],[DATE]]&amp;DRIVER[[#This Row],[FIELD]]&amp;DRIVER[[#This Row],[TRIP NO]]</f>
        <v>45427OD04Q41731</v>
      </c>
      <c r="B1592" s="98">
        <v>398</v>
      </c>
      <c r="C1592" s="99">
        <v>45427</v>
      </c>
      <c r="D1592" s="100">
        <v>1</v>
      </c>
      <c r="E1592" s="102" t="s">
        <v>8</v>
      </c>
      <c r="F1592" s="103" t="s">
        <v>101</v>
      </c>
      <c r="G1592" s="104"/>
    </row>
    <row r="1593" spans="1:7">
      <c r="A1593" s="102" t="str">
        <f>DRIVER[[#This Row],[DATE]]&amp;DRIVER[[#This Row],[FIELD]]&amp;DRIVER[[#This Row],[TRIP NO]]</f>
        <v>45427OD34S26151</v>
      </c>
      <c r="B1593" s="98">
        <v>399</v>
      </c>
      <c r="C1593" s="99">
        <v>45427</v>
      </c>
      <c r="D1593" s="100">
        <v>1</v>
      </c>
      <c r="E1593" s="102" t="s">
        <v>40</v>
      </c>
      <c r="F1593" s="103" t="s">
        <v>92</v>
      </c>
      <c r="G1593" s="104"/>
    </row>
    <row r="1594" spans="1:7">
      <c r="A1594" s="102" t="str">
        <f>DRIVER[[#This Row],[DATE]]&amp;DRIVER[[#This Row],[FIELD]]&amp;DRIVER[[#This Row],[TRIP NO]]</f>
        <v>45427OD34S26271</v>
      </c>
      <c r="B1594" s="98">
        <v>400</v>
      </c>
      <c r="C1594" s="99">
        <v>45427</v>
      </c>
      <c r="D1594" s="100">
        <v>1</v>
      </c>
      <c r="E1594" s="102" t="s">
        <v>54</v>
      </c>
      <c r="F1594" s="103" t="s">
        <v>103</v>
      </c>
      <c r="G1594" s="104"/>
    </row>
    <row r="1595" spans="1:7">
      <c r="A1595" s="102" t="str">
        <f>DRIVER[[#This Row],[DATE]]&amp;DRIVER[[#This Row],[FIELD]]&amp;DRIVER[[#This Row],[TRIP NO]]</f>
        <v>45427OD34S26661</v>
      </c>
      <c r="B1595" s="98">
        <v>401</v>
      </c>
      <c r="C1595" s="99">
        <v>45427</v>
      </c>
      <c r="D1595" s="100">
        <v>1</v>
      </c>
      <c r="E1595" s="102" t="s">
        <v>45</v>
      </c>
      <c r="F1595" s="103" t="s">
        <v>106</v>
      </c>
      <c r="G1595" s="104"/>
    </row>
    <row r="1596" spans="1:7">
      <c r="A1596" s="102" t="str">
        <f>DRIVER[[#This Row],[DATE]]&amp;DRIVER[[#This Row],[FIELD]]&amp;DRIVER[[#This Row],[TRIP NO]]</f>
        <v>45427OD34S26681</v>
      </c>
      <c r="B1596" s="98">
        <v>402</v>
      </c>
      <c r="C1596" s="99">
        <v>45427</v>
      </c>
      <c r="D1596" s="100">
        <v>1</v>
      </c>
      <c r="E1596" s="102" t="s">
        <v>42</v>
      </c>
      <c r="F1596" s="103" t="s">
        <v>68</v>
      </c>
      <c r="G1596" s="104"/>
    </row>
    <row r="1597" spans="1:7">
      <c r="A1597" s="102" t="str">
        <f>DRIVER[[#This Row],[DATE]]&amp;DRIVER[[#This Row],[FIELD]]&amp;DRIVER[[#This Row],[TRIP NO]]</f>
        <v>45427OD34S61371</v>
      </c>
      <c r="B1597" s="98">
        <v>403</v>
      </c>
      <c r="C1597" s="99">
        <v>45427</v>
      </c>
      <c r="D1597" s="100">
        <v>1</v>
      </c>
      <c r="E1597" s="102" t="s">
        <v>44</v>
      </c>
      <c r="F1597" s="103" t="s">
        <v>80</v>
      </c>
      <c r="G1597" s="104"/>
    </row>
    <row r="1598" spans="1:7">
      <c r="A1598" s="102" t="str">
        <f>DRIVER[[#This Row],[DATE]]&amp;DRIVER[[#This Row],[FIELD]]&amp;DRIVER[[#This Row],[TRIP NO]]</f>
        <v>45427OD34S65081</v>
      </c>
      <c r="B1598" s="98">
        <v>404</v>
      </c>
      <c r="C1598" s="99">
        <v>45427</v>
      </c>
      <c r="D1598" s="100">
        <v>1</v>
      </c>
      <c r="E1598" s="102" t="s">
        <v>57</v>
      </c>
      <c r="F1598" s="103" t="s">
        <v>69</v>
      </c>
      <c r="G1598" s="104"/>
    </row>
    <row r="1599" spans="1:7">
      <c r="A1599" s="102" t="str">
        <f>DRIVER[[#This Row],[DATE]]&amp;DRIVER[[#This Row],[FIELD]]&amp;DRIVER[[#This Row],[TRIP NO]]</f>
        <v>45427OD04T11451</v>
      </c>
      <c r="B1599" s="98">
        <v>405</v>
      </c>
      <c r="C1599" s="99">
        <v>45427</v>
      </c>
      <c r="D1599" s="100">
        <v>1</v>
      </c>
      <c r="E1599" s="102" t="s">
        <v>13</v>
      </c>
      <c r="F1599" s="103" t="s">
        <v>79</v>
      </c>
      <c r="G1599" s="104"/>
    </row>
    <row r="1600" spans="1:7">
      <c r="A1600" s="102" t="str">
        <f>DRIVER[[#This Row],[DATE]]&amp;DRIVER[[#This Row],[FIELD]]&amp;DRIVER[[#This Row],[TRIP NO]]</f>
        <v>45427OD34R11451</v>
      </c>
      <c r="B1600" s="98">
        <v>406</v>
      </c>
      <c r="C1600" s="99">
        <v>45427</v>
      </c>
      <c r="D1600" s="100">
        <v>1</v>
      </c>
      <c r="E1600" s="102" t="s">
        <v>12</v>
      </c>
      <c r="F1600" s="103" t="s">
        <v>81</v>
      </c>
      <c r="G1600" s="104"/>
    </row>
    <row r="1601" spans="1:7">
      <c r="A1601" s="102" t="str">
        <f>DRIVER[[#This Row],[DATE]]&amp;DRIVER[[#This Row],[FIELD]]&amp;DRIVER[[#This Row],[TRIP NO]]</f>
        <v>45427OD34R13451</v>
      </c>
      <c r="B1601" s="98">
        <v>407</v>
      </c>
      <c r="C1601" s="99">
        <v>45427</v>
      </c>
      <c r="D1601" s="100">
        <v>1</v>
      </c>
      <c r="E1601" s="102" t="s">
        <v>11</v>
      </c>
      <c r="F1601" s="103" t="s">
        <v>82</v>
      </c>
      <c r="G1601" s="104"/>
    </row>
    <row r="1602" spans="1:7">
      <c r="A1602" s="102" t="str">
        <f>DRIVER[[#This Row],[DATE]]&amp;DRIVER[[#This Row],[FIELD]]&amp;DRIVER[[#This Row],[TRIP NO]]</f>
        <v>45427OD34S11451</v>
      </c>
      <c r="B1602" s="98">
        <v>408</v>
      </c>
      <c r="C1602" s="99">
        <v>45427</v>
      </c>
      <c r="D1602" s="100">
        <v>1</v>
      </c>
      <c r="E1602" s="102" t="s">
        <v>32</v>
      </c>
      <c r="F1602" s="103" t="s">
        <v>71</v>
      </c>
      <c r="G1602" s="104"/>
    </row>
    <row r="1603" spans="1:7">
      <c r="A1603" s="102" t="str">
        <f>DRIVER[[#This Row],[DATE]]&amp;DRIVER[[#This Row],[FIELD]]&amp;DRIVER[[#This Row],[TRIP NO]]</f>
        <v>45427OD34T11451</v>
      </c>
      <c r="B1603" s="98">
        <v>409</v>
      </c>
      <c r="C1603" s="99">
        <v>45427</v>
      </c>
      <c r="D1603" s="100">
        <v>1</v>
      </c>
      <c r="E1603" s="102" t="s">
        <v>34</v>
      </c>
      <c r="F1603" s="103" t="s">
        <v>84</v>
      </c>
      <c r="G1603" s="104"/>
    </row>
    <row r="1604" spans="1:7">
      <c r="A1604" s="102" t="str">
        <f>DRIVER[[#This Row],[DATE]]&amp;DRIVER[[#This Row],[FIELD]]&amp;DRIVER[[#This Row],[TRIP NO]]</f>
        <v>45427OD04V11451</v>
      </c>
      <c r="B1604" s="98">
        <v>410</v>
      </c>
      <c r="C1604" s="99">
        <v>45427</v>
      </c>
      <c r="D1604" s="100">
        <v>1</v>
      </c>
      <c r="E1604" s="102" t="s">
        <v>46</v>
      </c>
      <c r="F1604" s="103" t="s">
        <v>85</v>
      </c>
      <c r="G1604" s="104"/>
    </row>
    <row r="1605" spans="1:7">
      <c r="A1605" s="102" t="str">
        <f>DRIVER[[#This Row],[DATE]]&amp;DRIVER[[#This Row],[FIELD]]&amp;DRIVER[[#This Row],[TRIP NO]]</f>
        <v>45427OD04V13451</v>
      </c>
      <c r="B1605" s="98">
        <v>411</v>
      </c>
      <c r="C1605" s="99">
        <v>45427</v>
      </c>
      <c r="D1605" s="100">
        <v>1</v>
      </c>
      <c r="E1605" s="102" t="s">
        <v>48</v>
      </c>
      <c r="F1605" s="103" t="s">
        <v>86</v>
      </c>
      <c r="G1605" s="104"/>
    </row>
    <row r="1606" spans="1:7">
      <c r="A1606" s="102" t="str">
        <f>DRIVER[[#This Row],[DATE]]&amp;DRIVER[[#This Row],[FIELD]]&amp;DRIVER[[#This Row],[TRIP NO]]</f>
        <v>45427OD34U11451</v>
      </c>
      <c r="B1606" s="98">
        <v>412</v>
      </c>
      <c r="C1606" s="99">
        <v>45427</v>
      </c>
      <c r="D1606" s="100">
        <v>1</v>
      </c>
      <c r="E1606" s="102" t="s">
        <v>47</v>
      </c>
      <c r="F1606" s="103" t="s">
        <v>87</v>
      </c>
      <c r="G1606" s="104"/>
    </row>
    <row r="1607" spans="1:7">
      <c r="A1607" s="102" t="str">
        <f>DRIVER[[#This Row],[DATE]]&amp;DRIVER[[#This Row],[FIELD]]&amp;DRIVER[[#This Row],[TRIP NO]]</f>
        <v>45427OD34U13451</v>
      </c>
      <c r="B1607" s="98">
        <v>413</v>
      </c>
      <c r="C1607" s="99">
        <v>45427</v>
      </c>
      <c r="D1607" s="100">
        <v>1</v>
      </c>
      <c r="E1607" s="102" t="s">
        <v>49</v>
      </c>
      <c r="F1607" s="103" t="s">
        <v>88</v>
      </c>
      <c r="G1607" s="104"/>
    </row>
    <row r="1608" spans="1:7">
      <c r="A1608" s="110" t="str">
        <f>DRIVER[[#This Row],[DATE]]&amp;DRIVER[[#This Row],[FIELD]]&amp;DRIVER[[#This Row],[TRIP NO]]</f>
        <v>45427OD04Q41782</v>
      </c>
      <c r="B1608" s="106">
        <v>414</v>
      </c>
      <c r="C1608" s="107">
        <v>45427</v>
      </c>
      <c r="D1608" s="108">
        <v>2</v>
      </c>
      <c r="E1608" s="110" t="s">
        <v>25</v>
      </c>
      <c r="F1608" s="111" t="s">
        <v>73</v>
      </c>
      <c r="G1608" s="104"/>
    </row>
    <row r="1609" spans="1:7">
      <c r="A1609" s="110" t="str">
        <f>DRIVER[[#This Row],[DATE]]&amp;DRIVER[[#This Row],[FIELD]]&amp;DRIVER[[#This Row],[TRIP NO]]</f>
        <v>45427OD04Q41732</v>
      </c>
      <c r="B1609" s="106">
        <v>415</v>
      </c>
      <c r="C1609" s="107">
        <v>45427</v>
      </c>
      <c r="D1609" s="108">
        <v>2</v>
      </c>
      <c r="E1609" s="110" t="s">
        <v>8</v>
      </c>
      <c r="F1609" s="111" t="s">
        <v>101</v>
      </c>
      <c r="G1609" s="104"/>
    </row>
    <row r="1610" spans="1:7">
      <c r="A1610" s="110" t="str">
        <f>DRIVER[[#This Row],[DATE]]&amp;DRIVER[[#This Row],[FIELD]]&amp;DRIVER[[#This Row],[TRIP NO]]</f>
        <v>45427OD04Q41552</v>
      </c>
      <c r="B1610" s="106">
        <v>416</v>
      </c>
      <c r="C1610" s="107">
        <v>45427</v>
      </c>
      <c r="D1610" s="108">
        <v>2</v>
      </c>
      <c r="E1610" s="110" t="s">
        <v>22</v>
      </c>
      <c r="F1610" s="111" t="s">
        <v>72</v>
      </c>
      <c r="G1610" s="104"/>
    </row>
    <row r="1611" spans="1:7">
      <c r="A1611" s="110" t="str">
        <f>DRIVER[[#This Row],[DATE]]&amp;DRIVER[[#This Row],[FIELD]]&amp;DRIVER[[#This Row],[TRIP NO]]</f>
        <v>45427OD04Q41282</v>
      </c>
      <c r="B1611" s="106">
        <v>417</v>
      </c>
      <c r="C1611" s="107">
        <v>45427</v>
      </c>
      <c r="D1611" s="108">
        <v>2</v>
      </c>
      <c r="E1611" s="110" t="s">
        <v>41</v>
      </c>
      <c r="F1611" s="111" t="s">
        <v>105</v>
      </c>
      <c r="G1611" s="104"/>
    </row>
    <row r="1612" spans="1:7">
      <c r="A1612" s="110" t="str">
        <f>DRIVER[[#This Row],[DATE]]&amp;DRIVER[[#This Row],[FIELD]]&amp;DRIVER[[#This Row],[TRIP NO]]</f>
        <v>45427OD34U13452</v>
      </c>
      <c r="B1612" s="106">
        <v>418</v>
      </c>
      <c r="C1612" s="107">
        <v>45427</v>
      </c>
      <c r="D1612" s="108">
        <v>2</v>
      </c>
      <c r="E1612" s="110" t="s">
        <v>49</v>
      </c>
      <c r="F1612" s="111" t="s">
        <v>88</v>
      </c>
      <c r="G1612" s="104"/>
    </row>
    <row r="1613" spans="1:7">
      <c r="A1613" s="110" t="str">
        <f>DRIVER[[#This Row],[DATE]]&amp;DRIVER[[#This Row],[FIELD]]&amp;DRIVER[[#This Row],[TRIP NO]]</f>
        <v>45427OD34U11452</v>
      </c>
      <c r="B1613" s="106">
        <v>419</v>
      </c>
      <c r="C1613" s="107">
        <v>45427</v>
      </c>
      <c r="D1613" s="108">
        <v>2</v>
      </c>
      <c r="E1613" s="110" t="s">
        <v>47</v>
      </c>
      <c r="F1613" s="111" t="s">
        <v>87</v>
      </c>
      <c r="G1613" s="104"/>
    </row>
    <row r="1614" spans="1:7">
      <c r="A1614" s="110" t="str">
        <f>DRIVER[[#This Row],[DATE]]&amp;DRIVER[[#This Row],[FIELD]]&amp;DRIVER[[#This Row],[TRIP NO]]</f>
        <v>45427OD04Q41372</v>
      </c>
      <c r="B1614" s="106">
        <v>420</v>
      </c>
      <c r="C1614" s="107">
        <v>45427</v>
      </c>
      <c r="D1614" s="108">
        <v>2</v>
      </c>
      <c r="E1614" s="110" t="s">
        <v>55</v>
      </c>
      <c r="F1614" s="111" t="s">
        <v>99</v>
      </c>
      <c r="G1614" s="104"/>
    </row>
    <row r="1615" spans="1:7">
      <c r="A1615" s="110" t="str">
        <f>DRIVER[[#This Row],[DATE]]&amp;DRIVER[[#This Row],[FIELD]]&amp;DRIVER[[#This Row],[TRIP NO]]</f>
        <v>45427OD04T11452</v>
      </c>
      <c r="B1615" s="106">
        <v>421</v>
      </c>
      <c r="C1615" s="107">
        <v>45427</v>
      </c>
      <c r="D1615" s="108">
        <v>2</v>
      </c>
      <c r="E1615" s="110" t="s">
        <v>13</v>
      </c>
      <c r="F1615" s="111" t="s">
        <v>79</v>
      </c>
      <c r="G1615" s="104"/>
    </row>
    <row r="1616" spans="1:7">
      <c r="A1616" s="110" t="str">
        <f>DRIVER[[#This Row],[DATE]]&amp;DRIVER[[#This Row],[FIELD]]&amp;DRIVER[[#This Row],[TRIP NO]]</f>
        <v>45427OD04V13452</v>
      </c>
      <c r="B1616" s="106">
        <v>422</v>
      </c>
      <c r="C1616" s="107">
        <v>45427</v>
      </c>
      <c r="D1616" s="108">
        <v>2</v>
      </c>
      <c r="E1616" s="110" t="s">
        <v>48</v>
      </c>
      <c r="F1616" s="111" t="s">
        <v>86</v>
      </c>
      <c r="G1616" s="104"/>
    </row>
    <row r="1617" spans="1:7">
      <c r="A1617" s="110" t="str">
        <f>DRIVER[[#This Row],[DATE]]&amp;DRIVER[[#This Row],[FIELD]]&amp;DRIVER[[#This Row],[TRIP NO]]</f>
        <v>45427OD34T11452</v>
      </c>
      <c r="B1617" s="106">
        <v>423</v>
      </c>
      <c r="C1617" s="107">
        <v>45427</v>
      </c>
      <c r="D1617" s="108">
        <v>2</v>
      </c>
      <c r="E1617" s="110" t="s">
        <v>34</v>
      </c>
      <c r="F1617" s="111" t="s">
        <v>84</v>
      </c>
      <c r="G1617" s="104"/>
    </row>
    <row r="1618" spans="1:7">
      <c r="A1618" s="110" t="str">
        <f>DRIVER[[#This Row],[DATE]]&amp;DRIVER[[#This Row],[FIELD]]&amp;DRIVER[[#This Row],[TRIP NO]]</f>
        <v>45427OD04V11452</v>
      </c>
      <c r="B1618" s="106">
        <v>424</v>
      </c>
      <c r="C1618" s="107">
        <v>45427</v>
      </c>
      <c r="D1618" s="108">
        <v>2</v>
      </c>
      <c r="E1618" s="110" t="s">
        <v>46</v>
      </c>
      <c r="F1618" s="111" t="s">
        <v>85</v>
      </c>
      <c r="G1618" s="104"/>
    </row>
    <row r="1619" spans="1:7">
      <c r="A1619" s="110" t="str">
        <f>DRIVER[[#This Row],[DATE]]&amp;DRIVER[[#This Row],[FIELD]]&amp;DRIVER[[#This Row],[TRIP NO]]</f>
        <v>45427OD34R11452</v>
      </c>
      <c r="B1619" s="106">
        <v>425</v>
      </c>
      <c r="C1619" s="107">
        <v>45427</v>
      </c>
      <c r="D1619" s="108">
        <v>2</v>
      </c>
      <c r="E1619" s="110" t="s">
        <v>12</v>
      </c>
      <c r="F1619" s="111" t="s">
        <v>81</v>
      </c>
      <c r="G1619" s="104"/>
    </row>
    <row r="1620" spans="1:7">
      <c r="A1620" s="102" t="str">
        <f>DRIVER[[#This Row],[DATE]]&amp;DRIVER[[#This Row],[FIELD]]&amp;DRIVER[[#This Row],[TRIP NO]]</f>
        <v>45428OD04Q41391</v>
      </c>
      <c r="B1620" s="98">
        <v>426</v>
      </c>
      <c r="C1620" s="99">
        <v>45428</v>
      </c>
      <c r="D1620" s="100">
        <v>1</v>
      </c>
      <c r="E1620" s="102" t="s">
        <v>21</v>
      </c>
      <c r="F1620" s="103" t="s">
        <v>89</v>
      </c>
      <c r="G1620" s="104"/>
    </row>
    <row r="1621" spans="1:7">
      <c r="A1621" s="102" t="str">
        <f>DRIVER[[#This Row],[DATE]]&amp;DRIVER[[#This Row],[FIELD]]&amp;DRIVER[[#This Row],[TRIP NO]]</f>
        <v>45428OD04Q41551</v>
      </c>
      <c r="B1621" s="98">
        <v>427</v>
      </c>
      <c r="C1621" s="99">
        <v>45428</v>
      </c>
      <c r="D1621" s="100">
        <v>1</v>
      </c>
      <c r="E1621" s="102" t="s">
        <v>22</v>
      </c>
      <c r="F1621" s="103" t="s">
        <v>72</v>
      </c>
      <c r="G1621" s="104"/>
    </row>
    <row r="1622" spans="1:7">
      <c r="A1622" s="102" t="str">
        <f>DRIVER[[#This Row],[DATE]]&amp;DRIVER[[#This Row],[FIELD]]&amp;DRIVER[[#This Row],[TRIP NO]]</f>
        <v>45428OD04Q67611</v>
      </c>
      <c r="B1622" s="98">
        <v>428</v>
      </c>
      <c r="C1622" s="99">
        <v>45428</v>
      </c>
      <c r="D1622" s="100">
        <v>1</v>
      </c>
      <c r="E1622" s="102" t="s">
        <v>24</v>
      </c>
      <c r="F1622" s="103" t="s">
        <v>98</v>
      </c>
      <c r="G1622" s="104"/>
    </row>
    <row r="1623" spans="1:7">
      <c r="A1623" s="102" t="str">
        <f>DRIVER[[#This Row],[DATE]]&amp;DRIVER[[#This Row],[FIELD]]&amp;DRIVER[[#This Row],[TRIP NO]]</f>
        <v>45428OD04Q41781</v>
      </c>
      <c r="B1623" s="98">
        <v>429</v>
      </c>
      <c r="C1623" s="99">
        <v>45428</v>
      </c>
      <c r="D1623" s="100">
        <v>1</v>
      </c>
      <c r="E1623" s="102" t="s">
        <v>25</v>
      </c>
      <c r="F1623" s="103" t="s">
        <v>90</v>
      </c>
      <c r="G1623" s="104"/>
    </row>
    <row r="1624" spans="1:7">
      <c r="A1624" s="102" t="str">
        <f>DRIVER[[#This Row],[DATE]]&amp;DRIVER[[#This Row],[FIELD]]&amp;DRIVER[[#This Row],[TRIP NO]]</f>
        <v>45428OD04Q41281</v>
      </c>
      <c r="B1624" s="98">
        <v>430</v>
      </c>
      <c r="C1624" s="99">
        <v>45428</v>
      </c>
      <c r="D1624" s="100">
        <v>1</v>
      </c>
      <c r="E1624" s="102" t="s">
        <v>41</v>
      </c>
      <c r="F1624" s="103" t="s">
        <v>93</v>
      </c>
      <c r="G1624" s="104"/>
    </row>
    <row r="1625" spans="1:7">
      <c r="A1625" s="102" t="str">
        <f>DRIVER[[#This Row],[DATE]]&amp;DRIVER[[#This Row],[FIELD]]&amp;DRIVER[[#This Row],[TRIP NO]]</f>
        <v>45428OD04Q41371</v>
      </c>
      <c r="B1625" s="98">
        <v>431</v>
      </c>
      <c r="C1625" s="99">
        <v>45428</v>
      </c>
      <c r="D1625" s="100">
        <v>1</v>
      </c>
      <c r="E1625" s="102" t="s">
        <v>55</v>
      </c>
      <c r="F1625" s="103" t="s">
        <v>95</v>
      </c>
      <c r="G1625" s="104"/>
    </row>
    <row r="1626" spans="1:7">
      <c r="A1626" s="102" t="str">
        <f>DRIVER[[#This Row],[DATE]]&amp;DRIVER[[#This Row],[FIELD]]&amp;DRIVER[[#This Row],[TRIP NO]]</f>
        <v>45428OD04Q41731</v>
      </c>
      <c r="B1626" s="98">
        <v>432</v>
      </c>
      <c r="C1626" s="99">
        <v>45428</v>
      </c>
      <c r="D1626" s="100">
        <v>1</v>
      </c>
      <c r="E1626" s="102" t="s">
        <v>8</v>
      </c>
      <c r="F1626" s="103" t="s">
        <v>101</v>
      </c>
      <c r="G1626" s="104"/>
    </row>
    <row r="1627" spans="1:7">
      <c r="A1627" s="102" t="str">
        <f>DRIVER[[#This Row],[DATE]]&amp;DRIVER[[#This Row],[FIELD]]&amp;DRIVER[[#This Row],[TRIP NO]]</f>
        <v>45428OD34S26151</v>
      </c>
      <c r="B1627" s="98">
        <v>433</v>
      </c>
      <c r="C1627" s="99">
        <v>45428</v>
      </c>
      <c r="D1627" s="100">
        <v>1</v>
      </c>
      <c r="E1627" s="102" t="s">
        <v>40</v>
      </c>
      <c r="F1627" s="103" t="s">
        <v>92</v>
      </c>
      <c r="G1627" s="104"/>
    </row>
    <row r="1628" spans="1:7">
      <c r="A1628" s="102" t="str">
        <f>DRIVER[[#This Row],[DATE]]&amp;DRIVER[[#This Row],[FIELD]]&amp;DRIVER[[#This Row],[TRIP NO]]</f>
        <v>45428OD34S26271</v>
      </c>
      <c r="B1628" s="98">
        <v>434</v>
      </c>
      <c r="C1628" s="99">
        <v>45428</v>
      </c>
      <c r="D1628" s="100">
        <v>1</v>
      </c>
      <c r="E1628" s="102" t="s">
        <v>54</v>
      </c>
      <c r="F1628" s="103" t="s">
        <v>103</v>
      </c>
      <c r="G1628" s="104"/>
    </row>
    <row r="1629" spans="1:7">
      <c r="A1629" s="102" t="str">
        <f>DRIVER[[#This Row],[DATE]]&amp;DRIVER[[#This Row],[FIELD]]&amp;DRIVER[[#This Row],[TRIP NO]]</f>
        <v>45428OD34S26661</v>
      </c>
      <c r="B1629" s="98">
        <v>435</v>
      </c>
      <c r="C1629" s="99">
        <v>45428</v>
      </c>
      <c r="D1629" s="100">
        <v>1</v>
      </c>
      <c r="E1629" s="102" t="s">
        <v>45</v>
      </c>
      <c r="F1629" s="103" t="s">
        <v>106</v>
      </c>
      <c r="G1629" s="104"/>
    </row>
    <row r="1630" spans="1:7">
      <c r="A1630" s="102" t="str">
        <f>DRIVER[[#This Row],[DATE]]&amp;DRIVER[[#This Row],[FIELD]]&amp;DRIVER[[#This Row],[TRIP NO]]</f>
        <v>45428OD34S26681</v>
      </c>
      <c r="B1630" s="98">
        <v>436</v>
      </c>
      <c r="C1630" s="99">
        <v>45428</v>
      </c>
      <c r="D1630" s="100">
        <v>1</v>
      </c>
      <c r="E1630" s="102" t="s">
        <v>42</v>
      </c>
      <c r="F1630" s="103" t="s">
        <v>68</v>
      </c>
      <c r="G1630" s="104"/>
    </row>
    <row r="1631" spans="1:7">
      <c r="A1631" s="102" t="str">
        <f>DRIVER[[#This Row],[DATE]]&amp;DRIVER[[#This Row],[FIELD]]&amp;DRIVER[[#This Row],[TRIP NO]]</f>
        <v>45428OD34S61371</v>
      </c>
      <c r="B1631" s="98">
        <v>437</v>
      </c>
      <c r="C1631" s="99">
        <v>45428</v>
      </c>
      <c r="D1631" s="100">
        <v>1</v>
      </c>
      <c r="E1631" s="102" t="s">
        <v>44</v>
      </c>
      <c r="F1631" s="103" t="s">
        <v>80</v>
      </c>
      <c r="G1631" s="104"/>
    </row>
    <row r="1632" spans="1:7">
      <c r="A1632" s="102" t="str">
        <f>DRIVER[[#This Row],[DATE]]&amp;DRIVER[[#This Row],[FIELD]]&amp;DRIVER[[#This Row],[TRIP NO]]</f>
        <v>45428OD34S65081</v>
      </c>
      <c r="B1632" s="98">
        <v>438</v>
      </c>
      <c r="C1632" s="99">
        <v>45428</v>
      </c>
      <c r="D1632" s="100">
        <v>1</v>
      </c>
      <c r="E1632" s="102" t="s">
        <v>57</v>
      </c>
      <c r="F1632" s="103" t="s">
        <v>69</v>
      </c>
      <c r="G1632" s="104"/>
    </row>
    <row r="1633" spans="1:7">
      <c r="A1633" s="102" t="str">
        <f>DRIVER[[#This Row],[DATE]]&amp;DRIVER[[#This Row],[FIELD]]&amp;DRIVER[[#This Row],[TRIP NO]]</f>
        <v>45428OD04T11451</v>
      </c>
      <c r="B1633" s="98">
        <v>439</v>
      </c>
      <c r="C1633" s="99">
        <v>45428</v>
      </c>
      <c r="D1633" s="100">
        <v>1</v>
      </c>
      <c r="E1633" s="102" t="s">
        <v>13</v>
      </c>
      <c r="F1633" s="103" t="s">
        <v>79</v>
      </c>
      <c r="G1633" s="104"/>
    </row>
    <row r="1634" spans="1:7">
      <c r="A1634" s="102" t="str">
        <f>DRIVER[[#This Row],[DATE]]&amp;DRIVER[[#This Row],[FIELD]]&amp;DRIVER[[#This Row],[TRIP NO]]</f>
        <v>45428OD34R11451</v>
      </c>
      <c r="B1634" s="98">
        <v>440</v>
      </c>
      <c r="C1634" s="99">
        <v>45428</v>
      </c>
      <c r="D1634" s="100">
        <v>1</v>
      </c>
      <c r="E1634" s="102" t="s">
        <v>12</v>
      </c>
      <c r="F1634" s="103" t="s">
        <v>81</v>
      </c>
      <c r="G1634" s="104"/>
    </row>
    <row r="1635" spans="1:7">
      <c r="A1635" s="102" t="str">
        <f>DRIVER[[#This Row],[DATE]]&amp;DRIVER[[#This Row],[FIELD]]&amp;DRIVER[[#This Row],[TRIP NO]]</f>
        <v>45428OD34R13451</v>
      </c>
      <c r="B1635" s="98">
        <v>441</v>
      </c>
      <c r="C1635" s="99">
        <v>45428</v>
      </c>
      <c r="D1635" s="100">
        <v>1</v>
      </c>
      <c r="E1635" s="102" t="s">
        <v>11</v>
      </c>
      <c r="F1635" s="103" t="s">
        <v>82</v>
      </c>
      <c r="G1635" s="104"/>
    </row>
    <row r="1636" spans="1:7">
      <c r="A1636" s="102" t="str">
        <f>DRIVER[[#This Row],[DATE]]&amp;DRIVER[[#This Row],[FIELD]]&amp;DRIVER[[#This Row],[TRIP NO]]</f>
        <v>45428OD34S11451</v>
      </c>
      <c r="B1636" s="98">
        <v>442</v>
      </c>
      <c r="C1636" s="99">
        <v>45428</v>
      </c>
      <c r="D1636" s="100">
        <v>1</v>
      </c>
      <c r="E1636" s="102" t="s">
        <v>32</v>
      </c>
      <c r="F1636" s="103" t="s">
        <v>71</v>
      </c>
      <c r="G1636" s="104"/>
    </row>
    <row r="1637" spans="1:7">
      <c r="A1637" s="102" t="str">
        <f>DRIVER[[#This Row],[DATE]]&amp;DRIVER[[#This Row],[FIELD]]&amp;DRIVER[[#This Row],[TRIP NO]]</f>
        <v>45428OD34T11451</v>
      </c>
      <c r="B1637" s="98">
        <v>443</v>
      </c>
      <c r="C1637" s="99">
        <v>45428</v>
      </c>
      <c r="D1637" s="100">
        <v>1</v>
      </c>
      <c r="E1637" s="102" t="s">
        <v>34</v>
      </c>
      <c r="F1637" s="103" t="s">
        <v>84</v>
      </c>
      <c r="G1637" s="104"/>
    </row>
    <row r="1638" spans="1:7">
      <c r="A1638" s="102" t="str">
        <f>DRIVER[[#This Row],[DATE]]&amp;DRIVER[[#This Row],[FIELD]]&amp;DRIVER[[#This Row],[TRIP NO]]</f>
        <v>45428OD04V11451</v>
      </c>
      <c r="B1638" s="98">
        <v>444</v>
      </c>
      <c r="C1638" s="99">
        <v>45428</v>
      </c>
      <c r="D1638" s="100">
        <v>1</v>
      </c>
      <c r="E1638" s="102" t="s">
        <v>46</v>
      </c>
      <c r="F1638" s="103" t="s">
        <v>85</v>
      </c>
      <c r="G1638" s="104"/>
    </row>
    <row r="1639" spans="1:7">
      <c r="A1639" s="102" t="str">
        <f>DRIVER[[#This Row],[DATE]]&amp;DRIVER[[#This Row],[FIELD]]&amp;DRIVER[[#This Row],[TRIP NO]]</f>
        <v>45428OD04V13451</v>
      </c>
      <c r="B1639" s="98">
        <v>445</v>
      </c>
      <c r="C1639" s="99">
        <v>45428</v>
      </c>
      <c r="D1639" s="100">
        <v>1</v>
      </c>
      <c r="E1639" s="102" t="s">
        <v>48</v>
      </c>
      <c r="F1639" s="103" t="s">
        <v>86</v>
      </c>
      <c r="G1639" s="104"/>
    </row>
    <row r="1640" spans="1:7">
      <c r="A1640" s="102" t="str">
        <f>DRIVER[[#This Row],[DATE]]&amp;DRIVER[[#This Row],[FIELD]]&amp;DRIVER[[#This Row],[TRIP NO]]</f>
        <v>45428OD34U11451</v>
      </c>
      <c r="B1640" s="98">
        <v>446</v>
      </c>
      <c r="C1640" s="99">
        <v>45428</v>
      </c>
      <c r="D1640" s="100">
        <v>1</v>
      </c>
      <c r="E1640" s="102" t="s">
        <v>47</v>
      </c>
      <c r="F1640" s="103" t="s">
        <v>87</v>
      </c>
      <c r="G1640" s="104"/>
    </row>
    <row r="1641" spans="1:7">
      <c r="A1641" s="102" t="str">
        <f>DRIVER[[#This Row],[DATE]]&amp;DRIVER[[#This Row],[FIELD]]&amp;DRIVER[[#This Row],[TRIP NO]]</f>
        <v>45428OD34U13451</v>
      </c>
      <c r="B1641" s="98">
        <v>447</v>
      </c>
      <c r="C1641" s="99">
        <v>45428</v>
      </c>
      <c r="D1641" s="100">
        <v>1</v>
      </c>
      <c r="E1641" s="102" t="s">
        <v>49</v>
      </c>
      <c r="F1641" s="103" t="s">
        <v>88</v>
      </c>
      <c r="G1641" s="104"/>
    </row>
    <row r="1642" spans="1:7">
      <c r="A1642" s="110" t="str">
        <f>DRIVER[[#This Row],[DATE]]&amp;DRIVER[[#This Row],[FIELD]]&amp;DRIVER[[#This Row],[TRIP NO]]</f>
        <v>45428OD34S61372</v>
      </c>
      <c r="B1642" s="106">
        <v>448</v>
      </c>
      <c r="C1642" s="107">
        <v>45428</v>
      </c>
      <c r="D1642" s="108">
        <v>2</v>
      </c>
      <c r="E1642" s="110" t="s">
        <v>44</v>
      </c>
      <c r="F1642" s="111" t="s">
        <v>80</v>
      </c>
      <c r="G1642" s="104"/>
    </row>
    <row r="1643" spans="1:7">
      <c r="A1643" s="110" t="str">
        <f>DRIVER[[#This Row],[DATE]]&amp;DRIVER[[#This Row],[FIELD]]&amp;DRIVER[[#This Row],[TRIP NO]]</f>
        <v>45428OD34S26662</v>
      </c>
      <c r="B1643" s="106">
        <v>449</v>
      </c>
      <c r="C1643" s="107">
        <v>45428</v>
      </c>
      <c r="D1643" s="108">
        <v>2</v>
      </c>
      <c r="E1643" s="110" t="s">
        <v>45</v>
      </c>
      <c r="F1643" s="111" t="s">
        <v>106</v>
      </c>
      <c r="G1643" s="104"/>
    </row>
    <row r="1644" spans="1:7">
      <c r="A1644" s="110" t="str">
        <f>DRIVER[[#This Row],[DATE]]&amp;DRIVER[[#This Row],[FIELD]]&amp;DRIVER[[#This Row],[TRIP NO]]</f>
        <v>45428OD04Q41392</v>
      </c>
      <c r="B1644" s="106">
        <v>450</v>
      </c>
      <c r="C1644" s="107">
        <v>45428</v>
      </c>
      <c r="D1644" s="108">
        <v>2</v>
      </c>
      <c r="E1644" s="110" t="s">
        <v>21</v>
      </c>
      <c r="F1644" s="111" t="s">
        <v>89</v>
      </c>
      <c r="G1644" s="104"/>
    </row>
    <row r="1645" spans="1:7">
      <c r="A1645" s="110" t="str">
        <f>DRIVER[[#This Row],[DATE]]&amp;DRIVER[[#This Row],[FIELD]]&amp;DRIVER[[#This Row],[TRIP NO]]</f>
        <v>45428OD34R13452</v>
      </c>
      <c r="B1645" s="106">
        <v>451</v>
      </c>
      <c r="C1645" s="107">
        <v>45428</v>
      </c>
      <c r="D1645" s="108">
        <v>2</v>
      </c>
      <c r="E1645" s="110" t="s">
        <v>11</v>
      </c>
      <c r="F1645" s="111" t="s">
        <v>82</v>
      </c>
      <c r="G1645" s="104"/>
    </row>
    <row r="1646" spans="1:7">
      <c r="A1646" s="110" t="str">
        <f>DRIVER[[#This Row],[DATE]]&amp;DRIVER[[#This Row],[FIELD]]&amp;DRIVER[[#This Row],[TRIP NO]]</f>
        <v>45428OD34S26682</v>
      </c>
      <c r="B1646" s="106">
        <v>452</v>
      </c>
      <c r="C1646" s="107">
        <v>45428</v>
      </c>
      <c r="D1646" s="108">
        <v>2</v>
      </c>
      <c r="E1646" s="110" t="s">
        <v>42</v>
      </c>
      <c r="F1646" s="111" t="s">
        <v>68</v>
      </c>
      <c r="G1646" s="104"/>
    </row>
    <row r="1647" spans="1:7">
      <c r="A1647" s="110" t="str">
        <f>DRIVER[[#This Row],[DATE]]&amp;DRIVER[[#This Row],[FIELD]]&amp;DRIVER[[#This Row],[TRIP NO]]</f>
        <v>45428OD34U11452</v>
      </c>
      <c r="B1647" s="106">
        <v>453</v>
      </c>
      <c r="C1647" s="107">
        <v>45428</v>
      </c>
      <c r="D1647" s="108">
        <v>2</v>
      </c>
      <c r="E1647" s="110" t="s">
        <v>47</v>
      </c>
      <c r="F1647" s="111" t="s">
        <v>87</v>
      </c>
      <c r="G1647" s="104"/>
    </row>
    <row r="1648" spans="1:7">
      <c r="A1648" s="110" t="str">
        <f>DRIVER[[#This Row],[DATE]]&amp;DRIVER[[#This Row],[FIELD]]&amp;DRIVER[[#This Row],[TRIP NO]]</f>
        <v>45428OD04Q41552</v>
      </c>
      <c r="B1648" s="106">
        <v>454</v>
      </c>
      <c r="C1648" s="107">
        <v>45428</v>
      </c>
      <c r="D1648" s="108">
        <v>2</v>
      </c>
      <c r="E1648" s="110" t="s">
        <v>22</v>
      </c>
      <c r="F1648" s="111" t="s">
        <v>72</v>
      </c>
      <c r="G1648" s="104"/>
    </row>
    <row r="1649" spans="1:7">
      <c r="A1649" s="110" t="str">
        <f>DRIVER[[#This Row],[DATE]]&amp;DRIVER[[#This Row],[FIELD]]&amp;DRIVER[[#This Row],[TRIP NO]]</f>
        <v>45428OD04Q41732</v>
      </c>
      <c r="B1649" s="106">
        <v>455</v>
      </c>
      <c r="C1649" s="107">
        <v>45428</v>
      </c>
      <c r="D1649" s="108">
        <v>2</v>
      </c>
      <c r="E1649" s="110" t="s">
        <v>8</v>
      </c>
      <c r="F1649" s="111" t="s">
        <v>101</v>
      </c>
      <c r="G1649" s="104"/>
    </row>
    <row r="1650" spans="1:7">
      <c r="A1650" s="110" t="str">
        <f>DRIVER[[#This Row],[DATE]]&amp;DRIVER[[#This Row],[FIELD]]&amp;DRIVER[[#This Row],[TRIP NO]]</f>
        <v>45428OD34U13452</v>
      </c>
      <c r="B1650" s="106">
        <v>456</v>
      </c>
      <c r="C1650" s="107">
        <v>45428</v>
      </c>
      <c r="D1650" s="108">
        <v>2</v>
      </c>
      <c r="E1650" s="110" t="s">
        <v>49</v>
      </c>
      <c r="F1650" s="111" t="s">
        <v>88</v>
      </c>
      <c r="G1650" s="104"/>
    </row>
    <row r="1651" spans="1:7">
      <c r="A1651" s="110" t="str">
        <f>DRIVER[[#This Row],[DATE]]&amp;DRIVER[[#This Row],[FIELD]]&amp;DRIVER[[#This Row],[TRIP NO]]</f>
        <v>45428OD34S65082</v>
      </c>
      <c r="B1651" s="106">
        <v>457</v>
      </c>
      <c r="C1651" s="107">
        <v>45428</v>
      </c>
      <c r="D1651" s="108">
        <v>2</v>
      </c>
      <c r="E1651" s="110" t="s">
        <v>57</v>
      </c>
      <c r="F1651" s="111" t="s">
        <v>69</v>
      </c>
      <c r="G1651" s="104"/>
    </row>
    <row r="1652" spans="1:7">
      <c r="A1652" s="110" t="str">
        <f>DRIVER[[#This Row],[DATE]]&amp;DRIVER[[#This Row],[FIELD]]&amp;DRIVER[[#This Row],[TRIP NO]]</f>
        <v>45428OD34S11452</v>
      </c>
      <c r="B1652" s="106">
        <v>458</v>
      </c>
      <c r="C1652" s="107">
        <v>45428</v>
      </c>
      <c r="D1652" s="108">
        <v>2</v>
      </c>
      <c r="E1652" s="110" t="s">
        <v>32</v>
      </c>
      <c r="F1652" s="111" t="s">
        <v>71</v>
      </c>
      <c r="G1652" s="104"/>
    </row>
    <row r="1653" spans="1:7">
      <c r="A1653" s="110" t="str">
        <f>DRIVER[[#This Row],[DATE]]&amp;DRIVER[[#This Row],[FIELD]]&amp;DRIVER[[#This Row],[TRIP NO]]</f>
        <v>45428OD34S26152</v>
      </c>
      <c r="B1653" s="106">
        <v>459</v>
      </c>
      <c r="C1653" s="107">
        <v>45428</v>
      </c>
      <c r="D1653" s="108">
        <v>2</v>
      </c>
      <c r="E1653" s="110" t="s">
        <v>40</v>
      </c>
      <c r="F1653" s="111" t="s">
        <v>92</v>
      </c>
      <c r="G1653" s="104"/>
    </row>
    <row r="1654" spans="1:7">
      <c r="A1654" s="110" t="str">
        <f>DRIVER[[#This Row],[DATE]]&amp;DRIVER[[#This Row],[FIELD]]&amp;DRIVER[[#This Row],[TRIP NO]]</f>
        <v>45428OD04Q41372</v>
      </c>
      <c r="B1654" s="106">
        <v>460</v>
      </c>
      <c r="C1654" s="107">
        <v>45428</v>
      </c>
      <c r="D1654" s="108">
        <v>2</v>
      </c>
      <c r="E1654" s="110" t="s">
        <v>55</v>
      </c>
      <c r="F1654" s="111" t="s">
        <v>95</v>
      </c>
      <c r="G1654" s="104"/>
    </row>
    <row r="1655" spans="1:7">
      <c r="A1655" s="110" t="str">
        <f>DRIVER[[#This Row],[DATE]]&amp;DRIVER[[#This Row],[FIELD]]&amp;DRIVER[[#This Row],[TRIP NO]]</f>
        <v>45428OD04Q41282</v>
      </c>
      <c r="B1655" s="106">
        <v>461</v>
      </c>
      <c r="C1655" s="107">
        <v>45428</v>
      </c>
      <c r="D1655" s="108">
        <v>2</v>
      </c>
      <c r="E1655" s="110" t="s">
        <v>41</v>
      </c>
      <c r="F1655" s="111" t="s">
        <v>93</v>
      </c>
      <c r="G1655" s="104"/>
    </row>
    <row r="1656" spans="1:7">
      <c r="A1656" s="110" t="str">
        <f>DRIVER[[#This Row],[DATE]]&amp;DRIVER[[#This Row],[FIELD]]&amp;DRIVER[[#This Row],[TRIP NO]]</f>
        <v>45428OD04Q67612</v>
      </c>
      <c r="B1656" s="106">
        <v>462</v>
      </c>
      <c r="C1656" s="107">
        <v>45428</v>
      </c>
      <c r="D1656" s="108">
        <v>2</v>
      </c>
      <c r="E1656" s="110" t="s">
        <v>24</v>
      </c>
      <c r="F1656" s="111" t="s">
        <v>98</v>
      </c>
      <c r="G1656" s="104"/>
    </row>
    <row r="1657" spans="1:7">
      <c r="A1657" s="110" t="str">
        <f>DRIVER[[#This Row],[DATE]]&amp;DRIVER[[#This Row],[FIELD]]&amp;DRIVER[[#This Row],[TRIP NO]]</f>
        <v>45428OD04Q41782</v>
      </c>
      <c r="B1657" s="106">
        <v>463</v>
      </c>
      <c r="C1657" s="107">
        <v>45428</v>
      </c>
      <c r="D1657" s="108">
        <v>2</v>
      </c>
      <c r="E1657" s="110" t="s">
        <v>25</v>
      </c>
      <c r="F1657" s="111" t="s">
        <v>90</v>
      </c>
      <c r="G1657" s="104"/>
    </row>
    <row r="1658" spans="1:7">
      <c r="A1658" s="115" t="str">
        <f>DRIVER[[#This Row],[DATE]]&amp;DRIVER[[#This Row],[FIELD]]&amp;DRIVER[[#This Row],[TRIP NO]]</f>
        <v>45428OD34S61373</v>
      </c>
      <c r="B1658" s="112">
        <v>464</v>
      </c>
      <c r="C1658" s="113">
        <v>45428</v>
      </c>
      <c r="D1658" s="114">
        <v>3</v>
      </c>
      <c r="E1658" s="115" t="s">
        <v>44</v>
      </c>
      <c r="F1658" s="116" t="s">
        <v>80</v>
      </c>
      <c r="G1658" s="104"/>
    </row>
    <row r="1659" spans="1:7">
      <c r="A1659" s="115" t="str">
        <f>DRIVER[[#This Row],[DATE]]&amp;DRIVER[[#This Row],[FIELD]]&amp;DRIVER[[#This Row],[TRIP NO]]</f>
        <v>45428OD34S26663</v>
      </c>
      <c r="B1659" s="112">
        <v>465</v>
      </c>
      <c r="C1659" s="113">
        <v>45428</v>
      </c>
      <c r="D1659" s="114">
        <v>3</v>
      </c>
      <c r="E1659" s="115" t="s">
        <v>45</v>
      </c>
      <c r="F1659" s="116" t="s">
        <v>91</v>
      </c>
      <c r="G1659" s="104"/>
    </row>
    <row r="1660" spans="1:7">
      <c r="A1660" s="102" t="str">
        <f>DRIVER[[#This Row],[DATE]]&amp;DRIVER[[#This Row],[FIELD]]&amp;DRIVER[[#This Row],[TRIP NO]]</f>
        <v>45429OD04Q41181</v>
      </c>
      <c r="B1660" s="98">
        <v>466</v>
      </c>
      <c r="C1660" s="99">
        <v>45429</v>
      </c>
      <c r="D1660" s="100">
        <v>1</v>
      </c>
      <c r="E1660" s="102" t="s">
        <v>26</v>
      </c>
      <c r="F1660" s="103" t="s">
        <v>102</v>
      </c>
      <c r="G1660" s="104"/>
    </row>
    <row r="1661" spans="1:7">
      <c r="A1661" s="102" t="str">
        <f>DRIVER[[#This Row],[DATE]]&amp;DRIVER[[#This Row],[FIELD]]&amp;DRIVER[[#This Row],[TRIP NO]]</f>
        <v>45429OD04Q41391</v>
      </c>
      <c r="B1661" s="98">
        <v>467</v>
      </c>
      <c r="C1661" s="99">
        <v>45429</v>
      </c>
      <c r="D1661" s="100">
        <v>1</v>
      </c>
      <c r="E1661" s="102" t="s">
        <v>21</v>
      </c>
      <c r="F1661" s="103" t="s">
        <v>89</v>
      </c>
      <c r="G1661" s="104"/>
    </row>
    <row r="1662" spans="1:7">
      <c r="A1662" s="102" t="str">
        <f>DRIVER[[#This Row],[DATE]]&amp;DRIVER[[#This Row],[FIELD]]&amp;DRIVER[[#This Row],[TRIP NO]]</f>
        <v>45429OD04Q41551</v>
      </c>
      <c r="B1662" s="98">
        <v>468</v>
      </c>
      <c r="C1662" s="99">
        <v>45429</v>
      </c>
      <c r="D1662" s="100">
        <v>1</v>
      </c>
      <c r="E1662" s="102" t="s">
        <v>22</v>
      </c>
      <c r="F1662" s="103" t="s">
        <v>94</v>
      </c>
      <c r="G1662" s="104"/>
    </row>
    <row r="1663" spans="1:7">
      <c r="A1663" s="102" t="str">
        <f>DRIVER[[#This Row],[DATE]]&amp;DRIVER[[#This Row],[FIELD]]&amp;DRIVER[[#This Row],[TRIP NO]]</f>
        <v>45429OD04Q67611</v>
      </c>
      <c r="B1663" s="98">
        <v>469</v>
      </c>
      <c r="C1663" s="99">
        <v>45429</v>
      </c>
      <c r="D1663" s="100">
        <v>1</v>
      </c>
      <c r="E1663" s="102" t="s">
        <v>24</v>
      </c>
      <c r="F1663" s="103" t="s">
        <v>91</v>
      </c>
      <c r="G1663" s="104"/>
    </row>
    <row r="1664" spans="1:7">
      <c r="A1664" s="102" t="str">
        <f>DRIVER[[#This Row],[DATE]]&amp;DRIVER[[#This Row],[FIELD]]&amp;DRIVER[[#This Row],[TRIP NO]]</f>
        <v>45429OD04Q41781</v>
      </c>
      <c r="B1664" s="98">
        <v>470</v>
      </c>
      <c r="C1664" s="99">
        <v>45429</v>
      </c>
      <c r="D1664" s="100">
        <v>1</v>
      </c>
      <c r="E1664" s="102" t="s">
        <v>25</v>
      </c>
      <c r="F1664" s="103" t="s">
        <v>73</v>
      </c>
      <c r="G1664" s="104"/>
    </row>
    <row r="1665" spans="1:7">
      <c r="A1665" s="102" t="str">
        <f>DRIVER[[#This Row],[DATE]]&amp;DRIVER[[#This Row],[FIELD]]&amp;DRIVER[[#This Row],[TRIP NO]]</f>
        <v>45429OD04Q41281</v>
      </c>
      <c r="B1665" s="98">
        <v>471</v>
      </c>
      <c r="C1665" s="99">
        <v>45429</v>
      </c>
      <c r="D1665" s="100">
        <v>1</v>
      </c>
      <c r="E1665" s="102" t="s">
        <v>41</v>
      </c>
      <c r="F1665" s="103" t="s">
        <v>105</v>
      </c>
      <c r="G1665" s="104"/>
    </row>
    <row r="1666" spans="1:7">
      <c r="A1666" s="102" t="str">
        <f>DRIVER[[#This Row],[DATE]]&amp;DRIVER[[#This Row],[FIELD]]&amp;DRIVER[[#This Row],[TRIP NO]]</f>
        <v>45429OD04Q41371</v>
      </c>
      <c r="B1666" s="98">
        <v>472</v>
      </c>
      <c r="C1666" s="99">
        <v>45429</v>
      </c>
      <c r="D1666" s="100">
        <v>1</v>
      </c>
      <c r="E1666" s="102" t="s">
        <v>55</v>
      </c>
      <c r="F1666" s="103" t="s">
        <v>99</v>
      </c>
      <c r="G1666" s="104"/>
    </row>
    <row r="1667" spans="1:7">
      <c r="A1667" s="102" t="str">
        <f>DRIVER[[#This Row],[DATE]]&amp;DRIVER[[#This Row],[FIELD]]&amp;DRIVER[[#This Row],[TRIP NO]]</f>
        <v>45429OD04Q41731</v>
      </c>
      <c r="B1667" s="98">
        <v>473</v>
      </c>
      <c r="C1667" s="99">
        <v>45429</v>
      </c>
      <c r="D1667" s="100">
        <v>1</v>
      </c>
      <c r="E1667" s="102" t="s">
        <v>8</v>
      </c>
      <c r="F1667" s="103" t="s">
        <v>101</v>
      </c>
      <c r="G1667" s="104"/>
    </row>
    <row r="1668" spans="1:7">
      <c r="A1668" s="102" t="str">
        <f>DRIVER[[#This Row],[DATE]]&amp;DRIVER[[#This Row],[FIELD]]&amp;DRIVER[[#This Row],[TRIP NO]]</f>
        <v>45429OD34S26151</v>
      </c>
      <c r="B1668" s="98">
        <v>474</v>
      </c>
      <c r="C1668" s="99">
        <v>45429</v>
      </c>
      <c r="D1668" s="100">
        <v>1</v>
      </c>
      <c r="E1668" s="102" t="s">
        <v>40</v>
      </c>
      <c r="F1668" s="103" t="s">
        <v>92</v>
      </c>
      <c r="G1668" s="104"/>
    </row>
    <row r="1669" spans="1:7">
      <c r="A1669" s="102" t="str">
        <f>DRIVER[[#This Row],[DATE]]&amp;DRIVER[[#This Row],[FIELD]]&amp;DRIVER[[#This Row],[TRIP NO]]</f>
        <v>45429OD34S26271</v>
      </c>
      <c r="B1669" s="98">
        <v>475</v>
      </c>
      <c r="C1669" s="99">
        <v>45429</v>
      </c>
      <c r="D1669" s="100">
        <v>1</v>
      </c>
      <c r="E1669" s="102" t="s">
        <v>54</v>
      </c>
      <c r="F1669" s="103" t="s">
        <v>96</v>
      </c>
      <c r="G1669" s="104"/>
    </row>
    <row r="1670" spans="1:7">
      <c r="A1670" s="102" t="str">
        <f>DRIVER[[#This Row],[DATE]]&amp;DRIVER[[#This Row],[FIELD]]&amp;DRIVER[[#This Row],[TRIP NO]]</f>
        <v>45429OD34S26661</v>
      </c>
      <c r="B1670" s="98">
        <v>476</v>
      </c>
      <c r="C1670" s="99">
        <v>45429</v>
      </c>
      <c r="D1670" s="100">
        <v>1</v>
      </c>
      <c r="E1670" s="102" t="s">
        <v>45</v>
      </c>
      <c r="F1670" s="103" t="s">
        <v>106</v>
      </c>
      <c r="G1670" s="104"/>
    </row>
    <row r="1671" spans="1:7">
      <c r="A1671" s="102" t="str">
        <f>DRIVER[[#This Row],[DATE]]&amp;DRIVER[[#This Row],[FIELD]]&amp;DRIVER[[#This Row],[TRIP NO]]</f>
        <v>45429OD34S26681</v>
      </c>
      <c r="B1671" s="98">
        <v>477</v>
      </c>
      <c r="C1671" s="99">
        <v>45429</v>
      </c>
      <c r="D1671" s="100">
        <v>1</v>
      </c>
      <c r="E1671" s="102" t="s">
        <v>42</v>
      </c>
      <c r="F1671" s="103" t="s">
        <v>68</v>
      </c>
      <c r="G1671" s="104"/>
    </row>
    <row r="1672" spans="1:7">
      <c r="A1672" s="102" t="str">
        <f>DRIVER[[#This Row],[DATE]]&amp;DRIVER[[#This Row],[FIELD]]&amp;DRIVER[[#This Row],[TRIP NO]]</f>
        <v>45429OD34S61371</v>
      </c>
      <c r="B1672" s="98">
        <v>478</v>
      </c>
      <c r="C1672" s="99">
        <v>45429</v>
      </c>
      <c r="D1672" s="100">
        <v>1</v>
      </c>
      <c r="E1672" s="102" t="s">
        <v>44</v>
      </c>
      <c r="F1672" s="103" t="s">
        <v>80</v>
      </c>
      <c r="G1672" s="104"/>
    </row>
    <row r="1673" spans="1:7">
      <c r="A1673" s="102" t="str">
        <f>DRIVER[[#This Row],[DATE]]&amp;DRIVER[[#This Row],[FIELD]]&amp;DRIVER[[#This Row],[TRIP NO]]</f>
        <v>45429OD34S65081</v>
      </c>
      <c r="B1673" s="98">
        <v>479</v>
      </c>
      <c r="C1673" s="99">
        <v>45429</v>
      </c>
      <c r="D1673" s="100">
        <v>1</v>
      </c>
      <c r="E1673" s="102" t="s">
        <v>57</v>
      </c>
      <c r="F1673" s="103" t="s">
        <v>69</v>
      </c>
      <c r="G1673" s="104"/>
    </row>
    <row r="1674" spans="1:7">
      <c r="A1674" s="102" t="str">
        <f>DRIVER[[#This Row],[DATE]]&amp;DRIVER[[#This Row],[FIELD]]&amp;DRIVER[[#This Row],[TRIP NO]]</f>
        <v>45429OD04T11451</v>
      </c>
      <c r="B1674" s="98">
        <v>480</v>
      </c>
      <c r="C1674" s="99">
        <v>45429</v>
      </c>
      <c r="D1674" s="100">
        <v>1</v>
      </c>
      <c r="E1674" s="102" t="s">
        <v>13</v>
      </c>
      <c r="F1674" s="103" t="s">
        <v>72</v>
      </c>
      <c r="G1674" s="104"/>
    </row>
    <row r="1675" spans="1:7">
      <c r="A1675" s="102" t="str">
        <f>DRIVER[[#This Row],[DATE]]&amp;DRIVER[[#This Row],[FIELD]]&amp;DRIVER[[#This Row],[TRIP NO]]</f>
        <v>45429OD34R11451</v>
      </c>
      <c r="B1675" s="98">
        <v>481</v>
      </c>
      <c r="C1675" s="99">
        <v>45429</v>
      </c>
      <c r="D1675" s="100">
        <v>1</v>
      </c>
      <c r="E1675" s="102" t="s">
        <v>12</v>
      </c>
      <c r="F1675" s="103" t="s">
        <v>81</v>
      </c>
      <c r="G1675" s="104"/>
    </row>
    <row r="1676" spans="1:7">
      <c r="A1676" s="102" t="str">
        <f>DRIVER[[#This Row],[DATE]]&amp;DRIVER[[#This Row],[FIELD]]&amp;DRIVER[[#This Row],[TRIP NO]]</f>
        <v>45429OD34R13451</v>
      </c>
      <c r="B1676" s="98">
        <v>482</v>
      </c>
      <c r="C1676" s="99">
        <v>45429</v>
      </c>
      <c r="D1676" s="100">
        <v>1</v>
      </c>
      <c r="E1676" s="102" t="s">
        <v>11</v>
      </c>
      <c r="F1676" s="103" t="s">
        <v>82</v>
      </c>
      <c r="G1676" s="104"/>
    </row>
    <row r="1677" spans="1:7">
      <c r="A1677" s="102" t="str">
        <f>DRIVER[[#This Row],[DATE]]&amp;DRIVER[[#This Row],[FIELD]]&amp;DRIVER[[#This Row],[TRIP NO]]</f>
        <v>45429OD34S11451</v>
      </c>
      <c r="B1677" s="98">
        <v>483</v>
      </c>
      <c r="C1677" s="99">
        <v>45429</v>
      </c>
      <c r="D1677" s="100">
        <v>1</v>
      </c>
      <c r="E1677" s="102" t="s">
        <v>32</v>
      </c>
      <c r="F1677" s="103" t="s">
        <v>71</v>
      </c>
      <c r="G1677" s="104"/>
    </row>
    <row r="1678" spans="1:7">
      <c r="A1678" s="102" t="str">
        <f>DRIVER[[#This Row],[DATE]]&amp;DRIVER[[#This Row],[FIELD]]&amp;DRIVER[[#This Row],[TRIP NO]]</f>
        <v>45429OD34T11451</v>
      </c>
      <c r="B1678" s="98">
        <v>484</v>
      </c>
      <c r="C1678" s="99">
        <v>45429</v>
      </c>
      <c r="D1678" s="100">
        <v>1</v>
      </c>
      <c r="E1678" s="102" t="s">
        <v>34</v>
      </c>
      <c r="F1678" s="103" t="s">
        <v>84</v>
      </c>
      <c r="G1678" s="104"/>
    </row>
    <row r="1679" spans="1:7">
      <c r="A1679" s="102" t="str">
        <f>DRIVER[[#This Row],[DATE]]&amp;DRIVER[[#This Row],[FIELD]]&amp;DRIVER[[#This Row],[TRIP NO]]</f>
        <v>45429OD04V11451</v>
      </c>
      <c r="B1679" s="98">
        <v>485</v>
      </c>
      <c r="C1679" s="99">
        <v>45429</v>
      </c>
      <c r="D1679" s="100">
        <v>1</v>
      </c>
      <c r="E1679" s="102" t="s">
        <v>46</v>
      </c>
      <c r="F1679" s="103" t="s">
        <v>85</v>
      </c>
      <c r="G1679" s="104"/>
    </row>
    <row r="1680" spans="1:7">
      <c r="A1680" s="102" t="str">
        <f>DRIVER[[#This Row],[DATE]]&amp;DRIVER[[#This Row],[FIELD]]&amp;DRIVER[[#This Row],[TRIP NO]]</f>
        <v>45429OD04V13451</v>
      </c>
      <c r="B1680" s="98">
        <v>486</v>
      </c>
      <c r="C1680" s="99">
        <v>45429</v>
      </c>
      <c r="D1680" s="100">
        <v>1</v>
      </c>
      <c r="E1680" s="102" t="s">
        <v>48</v>
      </c>
      <c r="F1680" s="103" t="s">
        <v>86</v>
      </c>
      <c r="G1680" s="104"/>
    </row>
    <row r="1681" spans="1:7">
      <c r="A1681" s="102" t="str">
        <f>DRIVER[[#This Row],[DATE]]&amp;DRIVER[[#This Row],[FIELD]]&amp;DRIVER[[#This Row],[TRIP NO]]</f>
        <v>45429OD34U11451</v>
      </c>
      <c r="B1681" s="98">
        <v>487</v>
      </c>
      <c r="C1681" s="99">
        <v>45429</v>
      </c>
      <c r="D1681" s="100">
        <v>1</v>
      </c>
      <c r="E1681" s="102" t="s">
        <v>47</v>
      </c>
      <c r="F1681" s="103" t="s">
        <v>87</v>
      </c>
      <c r="G1681" s="104"/>
    </row>
    <row r="1682" spans="1:7">
      <c r="A1682" s="102" t="str">
        <f>DRIVER[[#This Row],[DATE]]&amp;DRIVER[[#This Row],[FIELD]]&amp;DRIVER[[#This Row],[TRIP NO]]</f>
        <v>45429OD34U13451</v>
      </c>
      <c r="B1682" s="98">
        <v>488</v>
      </c>
      <c r="C1682" s="99">
        <v>45429</v>
      </c>
      <c r="D1682" s="100">
        <v>1</v>
      </c>
      <c r="E1682" s="102" t="s">
        <v>49</v>
      </c>
      <c r="F1682" s="103" t="s">
        <v>88</v>
      </c>
      <c r="G1682" s="104"/>
    </row>
    <row r="1683" spans="1:7">
      <c r="A1683" s="110" t="str">
        <f>DRIVER[[#This Row],[DATE]]&amp;DRIVER[[#This Row],[FIELD]]&amp;DRIVER[[#This Row],[TRIP NO]]</f>
        <v>45429OD34U11452</v>
      </c>
      <c r="B1683" s="106">
        <v>489</v>
      </c>
      <c r="C1683" s="107">
        <v>45429</v>
      </c>
      <c r="D1683" s="108">
        <v>2</v>
      </c>
      <c r="E1683" s="110" t="s">
        <v>47</v>
      </c>
      <c r="F1683" s="111" t="s">
        <v>87</v>
      </c>
      <c r="G1683" s="104"/>
    </row>
    <row r="1684" spans="1:7">
      <c r="A1684" s="110" t="str">
        <f>DRIVER[[#This Row],[DATE]]&amp;DRIVER[[#This Row],[FIELD]]&amp;DRIVER[[#This Row],[TRIP NO]]</f>
        <v>45429OD04V11452</v>
      </c>
      <c r="B1684" s="106">
        <v>490</v>
      </c>
      <c r="C1684" s="107">
        <v>45429</v>
      </c>
      <c r="D1684" s="108">
        <v>2</v>
      </c>
      <c r="E1684" s="110" t="s">
        <v>46</v>
      </c>
      <c r="F1684" s="111" t="s">
        <v>85</v>
      </c>
      <c r="G1684" s="104"/>
    </row>
    <row r="1685" spans="1:7">
      <c r="A1685" s="110" t="str">
        <f>DRIVER[[#This Row],[DATE]]&amp;DRIVER[[#This Row],[FIELD]]&amp;DRIVER[[#This Row],[TRIP NO]]</f>
        <v>45429OD34T11452</v>
      </c>
      <c r="B1685" s="106">
        <v>491</v>
      </c>
      <c r="C1685" s="107">
        <v>45429</v>
      </c>
      <c r="D1685" s="108">
        <v>2</v>
      </c>
      <c r="E1685" s="110" t="s">
        <v>34</v>
      </c>
      <c r="F1685" s="111" t="s">
        <v>84</v>
      </c>
      <c r="G1685" s="104"/>
    </row>
    <row r="1686" spans="1:7">
      <c r="A1686" s="110" t="str">
        <f>DRIVER[[#This Row],[DATE]]&amp;DRIVER[[#This Row],[FIELD]]&amp;DRIVER[[#This Row],[TRIP NO]]</f>
        <v>45429OD34U13452</v>
      </c>
      <c r="B1686" s="106">
        <v>492</v>
      </c>
      <c r="C1686" s="107">
        <v>45429</v>
      </c>
      <c r="D1686" s="108">
        <v>2</v>
      </c>
      <c r="E1686" s="110" t="s">
        <v>49</v>
      </c>
      <c r="F1686" s="111" t="s">
        <v>88</v>
      </c>
      <c r="G1686" s="104"/>
    </row>
    <row r="1687" spans="1:7">
      <c r="A1687" s="110" t="str">
        <f>DRIVER[[#This Row],[DATE]]&amp;DRIVER[[#This Row],[FIELD]]&amp;DRIVER[[#This Row],[TRIP NO]]</f>
        <v>45429OD04V13452</v>
      </c>
      <c r="B1687" s="106">
        <v>493</v>
      </c>
      <c r="C1687" s="107">
        <v>45429</v>
      </c>
      <c r="D1687" s="108">
        <v>2</v>
      </c>
      <c r="E1687" s="110" t="s">
        <v>48</v>
      </c>
      <c r="F1687" s="111" t="s">
        <v>86</v>
      </c>
      <c r="G1687" s="104"/>
    </row>
    <row r="1688" spans="1:7">
      <c r="A1688" s="110" t="str">
        <f>DRIVER[[#This Row],[DATE]]&amp;DRIVER[[#This Row],[FIELD]]&amp;DRIVER[[#This Row],[TRIP NO]]</f>
        <v>45429OD34S11452</v>
      </c>
      <c r="B1688" s="106">
        <v>494</v>
      </c>
      <c r="C1688" s="107">
        <v>45429</v>
      </c>
      <c r="D1688" s="108">
        <v>2</v>
      </c>
      <c r="E1688" s="110" t="s">
        <v>32</v>
      </c>
      <c r="F1688" s="111" t="s">
        <v>71</v>
      </c>
      <c r="G1688" s="104"/>
    </row>
    <row r="1689" spans="1:7">
      <c r="A1689" s="110" t="str">
        <f>DRIVER[[#This Row],[DATE]]&amp;DRIVER[[#This Row],[FIELD]]&amp;DRIVER[[#This Row],[TRIP NO]]</f>
        <v>45429OD04T11452</v>
      </c>
      <c r="B1689" s="106">
        <v>495</v>
      </c>
      <c r="C1689" s="107">
        <v>45429</v>
      </c>
      <c r="D1689" s="108">
        <v>2</v>
      </c>
      <c r="E1689" s="110" t="s">
        <v>13</v>
      </c>
      <c r="F1689" s="111" t="s">
        <v>72</v>
      </c>
      <c r="G1689" s="104"/>
    </row>
    <row r="1690" spans="1:7">
      <c r="A1690" s="110" t="str">
        <f>DRIVER[[#This Row],[DATE]]&amp;DRIVER[[#This Row],[FIELD]]&amp;DRIVER[[#This Row],[TRIP NO]]</f>
        <v>45429OD04Q41732</v>
      </c>
      <c r="B1690" s="106">
        <v>496</v>
      </c>
      <c r="C1690" s="107">
        <v>45429</v>
      </c>
      <c r="D1690" s="108">
        <v>2</v>
      </c>
      <c r="E1690" s="110" t="s">
        <v>8</v>
      </c>
      <c r="F1690" s="111" t="s">
        <v>101</v>
      </c>
      <c r="G1690" s="104"/>
    </row>
    <row r="1691" spans="1:7">
      <c r="A1691" s="110" t="str">
        <f>DRIVER[[#This Row],[DATE]]&amp;DRIVER[[#This Row],[FIELD]]&amp;DRIVER[[#This Row],[TRIP NO]]</f>
        <v>45429OD34S65082</v>
      </c>
      <c r="B1691" s="106">
        <v>497</v>
      </c>
      <c r="C1691" s="107">
        <v>45429</v>
      </c>
      <c r="D1691" s="108">
        <v>2</v>
      </c>
      <c r="E1691" s="110" t="s">
        <v>57</v>
      </c>
      <c r="F1691" s="111" t="s">
        <v>69</v>
      </c>
      <c r="G1691" s="104"/>
    </row>
    <row r="1692" spans="1:7">
      <c r="A1692" s="110" t="str">
        <f>DRIVER[[#This Row],[DATE]]&amp;DRIVER[[#This Row],[FIELD]]&amp;DRIVER[[#This Row],[TRIP NO]]</f>
        <v>45429OD04Q67612</v>
      </c>
      <c r="B1692" s="106">
        <v>498</v>
      </c>
      <c r="C1692" s="107">
        <v>45429</v>
      </c>
      <c r="D1692" s="108">
        <v>2</v>
      </c>
      <c r="E1692" s="110" t="s">
        <v>24</v>
      </c>
      <c r="F1692" s="111" t="s">
        <v>91</v>
      </c>
      <c r="G1692" s="104"/>
    </row>
    <row r="1693" spans="1:7">
      <c r="A1693" s="110" t="str">
        <f>DRIVER[[#This Row],[DATE]]&amp;DRIVER[[#This Row],[FIELD]]&amp;DRIVER[[#This Row],[TRIP NO]]</f>
        <v>45429OD04Q41392</v>
      </c>
      <c r="B1693" s="106">
        <v>499</v>
      </c>
      <c r="C1693" s="107">
        <v>45429</v>
      </c>
      <c r="D1693" s="108">
        <v>2</v>
      </c>
      <c r="E1693" s="110" t="s">
        <v>21</v>
      </c>
      <c r="F1693" s="111" t="s">
        <v>89</v>
      </c>
      <c r="G1693" s="104"/>
    </row>
    <row r="1694" spans="1:7">
      <c r="A1694" s="110" t="str">
        <f>DRIVER[[#This Row],[DATE]]&amp;DRIVER[[#This Row],[FIELD]]&amp;DRIVER[[#This Row],[TRIP NO]]</f>
        <v>45429OD34S26662</v>
      </c>
      <c r="B1694" s="106">
        <v>500</v>
      </c>
      <c r="C1694" s="107">
        <v>45429</v>
      </c>
      <c r="D1694" s="108">
        <v>2</v>
      </c>
      <c r="E1694" s="110" t="s">
        <v>45</v>
      </c>
      <c r="F1694" s="111" t="s">
        <v>106</v>
      </c>
      <c r="G1694" s="104"/>
    </row>
    <row r="1695" spans="1:7">
      <c r="A1695" s="110" t="str">
        <f>DRIVER[[#This Row],[DATE]]&amp;DRIVER[[#This Row],[FIELD]]&amp;DRIVER[[#This Row],[TRIP NO]]</f>
        <v>45429OD04Q41552</v>
      </c>
      <c r="B1695" s="106">
        <v>501</v>
      </c>
      <c r="C1695" s="107">
        <v>45429</v>
      </c>
      <c r="D1695" s="108">
        <v>2</v>
      </c>
      <c r="E1695" s="110" t="s">
        <v>22</v>
      </c>
      <c r="F1695" s="111" t="s">
        <v>94</v>
      </c>
      <c r="G1695" s="104"/>
    </row>
    <row r="1696" spans="1:7">
      <c r="A1696" s="110" t="str">
        <f>DRIVER[[#This Row],[DATE]]&amp;DRIVER[[#This Row],[FIELD]]&amp;DRIVER[[#This Row],[TRIP NO]]</f>
        <v>45429OD34R13452</v>
      </c>
      <c r="B1696" s="106">
        <v>502</v>
      </c>
      <c r="C1696" s="107">
        <v>45429</v>
      </c>
      <c r="D1696" s="108">
        <v>2</v>
      </c>
      <c r="E1696" s="110" t="s">
        <v>11</v>
      </c>
      <c r="F1696" s="111" t="s">
        <v>82</v>
      </c>
      <c r="G1696" s="104"/>
    </row>
    <row r="1697" spans="1:7">
      <c r="A1697" s="110" t="str">
        <f>DRIVER[[#This Row],[DATE]]&amp;DRIVER[[#This Row],[FIELD]]&amp;DRIVER[[#This Row],[TRIP NO]]</f>
        <v>45429OD04Q41372</v>
      </c>
      <c r="B1697" s="106">
        <v>503</v>
      </c>
      <c r="C1697" s="107">
        <v>45429</v>
      </c>
      <c r="D1697" s="108">
        <v>2</v>
      </c>
      <c r="E1697" s="110" t="s">
        <v>55</v>
      </c>
      <c r="F1697" s="111" t="s">
        <v>99</v>
      </c>
      <c r="G1697" s="104"/>
    </row>
    <row r="1698" spans="1:7">
      <c r="A1698" s="110" t="str">
        <f>DRIVER[[#This Row],[DATE]]&amp;DRIVER[[#This Row],[FIELD]]&amp;DRIVER[[#This Row],[TRIP NO]]</f>
        <v>45429OD34S26682</v>
      </c>
      <c r="B1698" s="106">
        <v>504</v>
      </c>
      <c r="C1698" s="107">
        <v>45429</v>
      </c>
      <c r="D1698" s="108">
        <v>2</v>
      </c>
      <c r="E1698" s="110" t="s">
        <v>42</v>
      </c>
      <c r="F1698" s="111" t="s">
        <v>68</v>
      </c>
      <c r="G1698" s="104"/>
    </row>
    <row r="1699" spans="1:7">
      <c r="A1699" s="110" t="str">
        <f>DRIVER[[#This Row],[DATE]]&amp;DRIVER[[#This Row],[FIELD]]&amp;DRIVER[[#This Row],[TRIP NO]]</f>
        <v>45429OD34S61372</v>
      </c>
      <c r="B1699" s="106">
        <v>505</v>
      </c>
      <c r="C1699" s="107">
        <v>45429</v>
      </c>
      <c r="D1699" s="108">
        <v>2</v>
      </c>
      <c r="E1699" s="110" t="s">
        <v>44</v>
      </c>
      <c r="F1699" s="111" t="s">
        <v>80</v>
      </c>
      <c r="G1699" s="104"/>
    </row>
    <row r="1700" spans="1:7">
      <c r="A1700" s="110" t="str">
        <f>DRIVER[[#This Row],[DATE]]&amp;DRIVER[[#This Row],[FIELD]]&amp;DRIVER[[#This Row],[TRIP NO]]</f>
        <v>45429OD34S26152</v>
      </c>
      <c r="B1700" s="106">
        <v>506</v>
      </c>
      <c r="C1700" s="107">
        <v>45429</v>
      </c>
      <c r="D1700" s="108">
        <v>2</v>
      </c>
      <c r="E1700" s="110" t="s">
        <v>40</v>
      </c>
      <c r="F1700" s="111" t="s">
        <v>73</v>
      </c>
      <c r="G1700" s="104"/>
    </row>
    <row r="1701" spans="1:7">
      <c r="A1701" s="110" t="str">
        <f>DRIVER[[#This Row],[DATE]]&amp;DRIVER[[#This Row],[FIELD]]&amp;DRIVER[[#This Row],[TRIP NO]]</f>
        <v>45429OD34R11452</v>
      </c>
      <c r="B1701" s="106">
        <v>507</v>
      </c>
      <c r="C1701" s="107">
        <v>45429</v>
      </c>
      <c r="D1701" s="108">
        <v>2</v>
      </c>
      <c r="E1701" s="110" t="s">
        <v>12</v>
      </c>
      <c r="F1701" s="111" t="s">
        <v>81</v>
      </c>
      <c r="G1701" s="104"/>
    </row>
    <row r="1702" spans="1:7">
      <c r="A1702" s="102" t="str">
        <f>DRIVER[[#This Row],[DATE]]&amp;DRIVER[[#This Row],[FIELD]]&amp;DRIVER[[#This Row],[TRIP NO]]</f>
        <v>45430OD04Q41181</v>
      </c>
      <c r="B1702" s="98">
        <v>508</v>
      </c>
      <c r="C1702" s="99">
        <v>45430</v>
      </c>
      <c r="D1702" s="100">
        <v>1</v>
      </c>
      <c r="E1702" s="102" t="s">
        <v>26</v>
      </c>
      <c r="F1702" s="103" t="s">
        <v>102</v>
      </c>
      <c r="G1702" s="104"/>
    </row>
    <row r="1703" spans="1:7">
      <c r="A1703" s="102" t="str">
        <f>DRIVER[[#This Row],[DATE]]&amp;DRIVER[[#This Row],[FIELD]]&amp;DRIVER[[#This Row],[TRIP NO]]</f>
        <v>45430OD04Q41231</v>
      </c>
      <c r="B1703" s="98">
        <v>509</v>
      </c>
      <c r="C1703" s="99">
        <v>45430</v>
      </c>
      <c r="D1703" s="100">
        <v>1</v>
      </c>
      <c r="E1703" s="102" t="s">
        <v>39</v>
      </c>
      <c r="F1703" s="103" t="s">
        <v>107</v>
      </c>
      <c r="G1703" s="104"/>
    </row>
    <row r="1704" spans="1:7">
      <c r="A1704" s="102" t="str">
        <f>DRIVER[[#This Row],[DATE]]&amp;DRIVER[[#This Row],[FIELD]]&amp;DRIVER[[#This Row],[TRIP NO]]</f>
        <v>45430OD04Q41391</v>
      </c>
      <c r="B1704" s="98">
        <v>510</v>
      </c>
      <c r="C1704" s="99">
        <v>45430</v>
      </c>
      <c r="D1704" s="100">
        <v>1</v>
      </c>
      <c r="E1704" s="102" t="s">
        <v>21</v>
      </c>
      <c r="F1704" s="103" t="s">
        <v>94</v>
      </c>
      <c r="G1704" s="104"/>
    </row>
    <row r="1705" spans="1:7">
      <c r="A1705" s="102" t="str">
        <f>DRIVER[[#This Row],[DATE]]&amp;DRIVER[[#This Row],[FIELD]]&amp;DRIVER[[#This Row],[TRIP NO]]</f>
        <v>45430OD04Q41551</v>
      </c>
      <c r="B1705" s="98">
        <v>511</v>
      </c>
      <c r="C1705" s="99">
        <v>45430</v>
      </c>
      <c r="D1705" s="100">
        <v>1</v>
      </c>
      <c r="E1705" s="102" t="s">
        <v>22</v>
      </c>
      <c r="F1705" s="103" t="s">
        <v>72</v>
      </c>
      <c r="G1705" s="104"/>
    </row>
    <row r="1706" spans="1:7">
      <c r="A1706" s="102" t="str">
        <f>DRIVER[[#This Row],[DATE]]&amp;DRIVER[[#This Row],[FIELD]]&amp;DRIVER[[#This Row],[TRIP NO]]</f>
        <v>45430OD04Q67611</v>
      </c>
      <c r="B1706" s="98">
        <v>512</v>
      </c>
      <c r="C1706" s="99">
        <v>45430</v>
      </c>
      <c r="D1706" s="100">
        <v>1</v>
      </c>
      <c r="E1706" s="102" t="s">
        <v>24</v>
      </c>
      <c r="F1706" s="103" t="s">
        <v>98</v>
      </c>
      <c r="G1706" s="104"/>
    </row>
    <row r="1707" spans="1:7">
      <c r="A1707" s="102" t="str">
        <f>DRIVER[[#This Row],[DATE]]&amp;DRIVER[[#This Row],[FIELD]]&amp;DRIVER[[#This Row],[TRIP NO]]</f>
        <v>45430OD04Q41781</v>
      </c>
      <c r="B1707" s="98">
        <v>513</v>
      </c>
      <c r="C1707" s="99">
        <v>45430</v>
      </c>
      <c r="D1707" s="100">
        <v>1</v>
      </c>
      <c r="E1707" s="102" t="s">
        <v>25</v>
      </c>
      <c r="F1707" s="103" t="s">
        <v>90</v>
      </c>
      <c r="G1707" s="104"/>
    </row>
    <row r="1708" spans="1:7">
      <c r="A1708" s="102" t="str">
        <f>DRIVER[[#This Row],[DATE]]&amp;DRIVER[[#This Row],[FIELD]]&amp;DRIVER[[#This Row],[TRIP NO]]</f>
        <v>45430OD04Q41281</v>
      </c>
      <c r="B1708" s="98">
        <v>514</v>
      </c>
      <c r="C1708" s="99">
        <v>45430</v>
      </c>
      <c r="D1708" s="100">
        <v>1</v>
      </c>
      <c r="E1708" s="102" t="s">
        <v>41</v>
      </c>
      <c r="F1708" s="103" t="s">
        <v>93</v>
      </c>
      <c r="G1708" s="104"/>
    </row>
    <row r="1709" spans="1:7">
      <c r="A1709" s="102" t="str">
        <f>DRIVER[[#This Row],[DATE]]&amp;DRIVER[[#This Row],[FIELD]]&amp;DRIVER[[#This Row],[TRIP NO]]</f>
        <v>45430OD04Q41371</v>
      </c>
      <c r="B1709" s="98">
        <v>515</v>
      </c>
      <c r="C1709" s="99">
        <v>45430</v>
      </c>
      <c r="D1709" s="100">
        <v>1</v>
      </c>
      <c r="E1709" s="102" t="s">
        <v>55</v>
      </c>
      <c r="F1709" s="103" t="s">
        <v>95</v>
      </c>
      <c r="G1709" s="104"/>
    </row>
    <row r="1710" spans="1:7">
      <c r="A1710" s="102" t="str">
        <f>DRIVER[[#This Row],[DATE]]&amp;DRIVER[[#This Row],[FIELD]]&amp;DRIVER[[#This Row],[TRIP NO]]</f>
        <v>45430OD04Q41731</v>
      </c>
      <c r="B1710" s="98">
        <v>516</v>
      </c>
      <c r="C1710" s="99">
        <v>45430</v>
      </c>
      <c r="D1710" s="100">
        <v>1</v>
      </c>
      <c r="E1710" s="102" t="s">
        <v>8</v>
      </c>
      <c r="F1710" s="103" t="s">
        <v>101</v>
      </c>
      <c r="G1710" s="104"/>
    </row>
    <row r="1711" spans="1:7">
      <c r="A1711" s="102" t="str">
        <f>DRIVER[[#This Row],[DATE]]&amp;DRIVER[[#This Row],[FIELD]]&amp;DRIVER[[#This Row],[TRIP NO]]</f>
        <v>45430OD34S26151</v>
      </c>
      <c r="B1711" s="98">
        <v>517</v>
      </c>
      <c r="C1711" s="99">
        <v>45430</v>
      </c>
      <c r="D1711" s="100">
        <v>1</v>
      </c>
      <c r="E1711" s="102" t="s">
        <v>40</v>
      </c>
      <c r="F1711" s="103" t="s">
        <v>92</v>
      </c>
      <c r="G1711" s="104"/>
    </row>
    <row r="1712" spans="1:7">
      <c r="A1712" s="102" t="str">
        <f>DRIVER[[#This Row],[DATE]]&amp;DRIVER[[#This Row],[FIELD]]&amp;DRIVER[[#This Row],[TRIP NO]]</f>
        <v>45430OD34S26271</v>
      </c>
      <c r="B1712" s="98">
        <v>518</v>
      </c>
      <c r="C1712" s="99">
        <v>45430</v>
      </c>
      <c r="D1712" s="100">
        <v>1</v>
      </c>
      <c r="E1712" s="102" t="s">
        <v>54</v>
      </c>
      <c r="F1712" s="103" t="s">
        <v>103</v>
      </c>
      <c r="G1712" s="104"/>
    </row>
    <row r="1713" spans="1:7">
      <c r="A1713" s="102" t="str">
        <f>DRIVER[[#This Row],[DATE]]&amp;DRIVER[[#This Row],[FIELD]]&amp;DRIVER[[#This Row],[TRIP NO]]</f>
        <v>45430OD34S26661</v>
      </c>
      <c r="B1713" s="98">
        <v>519</v>
      </c>
      <c r="C1713" s="99">
        <v>45430</v>
      </c>
      <c r="D1713" s="100">
        <v>1</v>
      </c>
      <c r="E1713" s="102" t="s">
        <v>45</v>
      </c>
      <c r="F1713" s="103" t="s">
        <v>106</v>
      </c>
      <c r="G1713" s="104"/>
    </row>
    <row r="1714" spans="1:7">
      <c r="A1714" s="102" t="str">
        <f>DRIVER[[#This Row],[DATE]]&amp;DRIVER[[#This Row],[FIELD]]&amp;DRIVER[[#This Row],[TRIP NO]]</f>
        <v>45430OD34S26681</v>
      </c>
      <c r="B1714" s="98">
        <v>520</v>
      </c>
      <c r="C1714" s="99">
        <v>45430</v>
      </c>
      <c r="D1714" s="100">
        <v>1</v>
      </c>
      <c r="E1714" s="102" t="s">
        <v>42</v>
      </c>
      <c r="F1714" s="103" t="s">
        <v>68</v>
      </c>
      <c r="G1714" s="104"/>
    </row>
    <row r="1715" spans="1:7">
      <c r="A1715" s="102" t="str">
        <f>DRIVER[[#This Row],[DATE]]&amp;DRIVER[[#This Row],[FIELD]]&amp;DRIVER[[#This Row],[TRIP NO]]</f>
        <v>45430OD34S61371</v>
      </c>
      <c r="B1715" s="98">
        <v>521</v>
      </c>
      <c r="C1715" s="99">
        <v>45430</v>
      </c>
      <c r="D1715" s="100">
        <v>1</v>
      </c>
      <c r="E1715" s="102" t="s">
        <v>44</v>
      </c>
      <c r="F1715" s="103" t="s">
        <v>80</v>
      </c>
      <c r="G1715" s="104"/>
    </row>
    <row r="1716" spans="1:7">
      <c r="A1716" s="102" t="str">
        <f>DRIVER[[#This Row],[DATE]]&amp;DRIVER[[#This Row],[FIELD]]&amp;DRIVER[[#This Row],[TRIP NO]]</f>
        <v>45430OD34S61391</v>
      </c>
      <c r="B1716" s="98">
        <v>522</v>
      </c>
      <c r="C1716" s="99">
        <v>45430</v>
      </c>
      <c r="D1716" s="100">
        <v>1</v>
      </c>
      <c r="E1716" s="102" t="s">
        <v>52</v>
      </c>
      <c r="F1716" s="103" t="s">
        <v>89</v>
      </c>
      <c r="G1716" s="104"/>
    </row>
    <row r="1717" spans="1:7">
      <c r="A1717" s="102" t="str">
        <f>DRIVER[[#This Row],[DATE]]&amp;DRIVER[[#This Row],[FIELD]]&amp;DRIVER[[#This Row],[TRIP NO]]</f>
        <v>45430OD04T11451</v>
      </c>
      <c r="B1717" s="98">
        <v>523</v>
      </c>
      <c r="C1717" s="99">
        <v>45430</v>
      </c>
      <c r="D1717" s="100">
        <v>1</v>
      </c>
      <c r="E1717" s="102" t="s">
        <v>13</v>
      </c>
      <c r="F1717" s="103" t="s">
        <v>71</v>
      </c>
      <c r="G1717" s="104"/>
    </row>
    <row r="1718" spans="1:7">
      <c r="A1718" s="102" t="str">
        <f>DRIVER[[#This Row],[DATE]]&amp;DRIVER[[#This Row],[FIELD]]&amp;DRIVER[[#This Row],[TRIP NO]]</f>
        <v>45430OD34R11451</v>
      </c>
      <c r="B1718" s="98">
        <v>524</v>
      </c>
      <c r="C1718" s="99">
        <v>45430</v>
      </c>
      <c r="D1718" s="100">
        <v>1</v>
      </c>
      <c r="E1718" s="102" t="s">
        <v>12</v>
      </c>
      <c r="F1718" s="103" t="s">
        <v>81</v>
      </c>
      <c r="G1718" s="104"/>
    </row>
    <row r="1719" spans="1:7">
      <c r="A1719" s="102" t="str">
        <f>DRIVER[[#This Row],[DATE]]&amp;DRIVER[[#This Row],[FIELD]]&amp;DRIVER[[#This Row],[TRIP NO]]</f>
        <v>45430OD34R13451</v>
      </c>
      <c r="B1719" s="98">
        <v>525</v>
      </c>
      <c r="C1719" s="99">
        <v>45430</v>
      </c>
      <c r="D1719" s="100">
        <v>1</v>
      </c>
      <c r="E1719" s="102" t="s">
        <v>11</v>
      </c>
      <c r="F1719" s="103" t="s">
        <v>82</v>
      </c>
      <c r="G1719" s="104"/>
    </row>
    <row r="1720" spans="1:7">
      <c r="A1720" s="102" t="str">
        <f>DRIVER[[#This Row],[DATE]]&amp;DRIVER[[#This Row],[FIELD]]&amp;DRIVER[[#This Row],[TRIP NO]]</f>
        <v>45430OD34S11451</v>
      </c>
      <c r="B1720" s="98">
        <v>526</v>
      </c>
      <c r="C1720" s="99">
        <v>45430</v>
      </c>
      <c r="D1720" s="100">
        <v>1</v>
      </c>
      <c r="E1720" s="102" t="s">
        <v>32</v>
      </c>
      <c r="F1720" s="103" t="s">
        <v>83</v>
      </c>
      <c r="G1720" s="104"/>
    </row>
    <row r="1721" spans="1:7">
      <c r="A1721" s="102" t="str">
        <f>DRIVER[[#This Row],[DATE]]&amp;DRIVER[[#This Row],[FIELD]]&amp;DRIVER[[#This Row],[TRIP NO]]</f>
        <v>45430OD34T11451</v>
      </c>
      <c r="B1721" s="98">
        <v>527</v>
      </c>
      <c r="C1721" s="99">
        <v>45430</v>
      </c>
      <c r="D1721" s="100">
        <v>1</v>
      </c>
      <c r="E1721" s="102" t="s">
        <v>34</v>
      </c>
      <c r="F1721" s="103" t="s">
        <v>84</v>
      </c>
      <c r="G1721" s="104"/>
    </row>
    <row r="1722" spans="1:7">
      <c r="A1722" s="102" t="str">
        <f>DRIVER[[#This Row],[DATE]]&amp;DRIVER[[#This Row],[FIELD]]&amp;DRIVER[[#This Row],[TRIP NO]]</f>
        <v>45430OD04V11451</v>
      </c>
      <c r="B1722" s="98">
        <v>528</v>
      </c>
      <c r="C1722" s="99">
        <v>45430</v>
      </c>
      <c r="D1722" s="100">
        <v>1</v>
      </c>
      <c r="E1722" s="102" t="s">
        <v>46</v>
      </c>
      <c r="F1722" s="103" t="s">
        <v>85</v>
      </c>
      <c r="G1722" s="104"/>
    </row>
    <row r="1723" spans="1:7">
      <c r="A1723" s="102" t="str">
        <f>DRIVER[[#This Row],[DATE]]&amp;DRIVER[[#This Row],[FIELD]]&amp;DRIVER[[#This Row],[TRIP NO]]</f>
        <v>45430OD04V13451</v>
      </c>
      <c r="B1723" s="98">
        <v>529</v>
      </c>
      <c r="C1723" s="99">
        <v>45430</v>
      </c>
      <c r="D1723" s="100">
        <v>1</v>
      </c>
      <c r="E1723" s="102" t="s">
        <v>48</v>
      </c>
      <c r="F1723" s="103" t="s">
        <v>86</v>
      </c>
      <c r="G1723" s="104"/>
    </row>
    <row r="1724" spans="1:7">
      <c r="A1724" s="102" t="str">
        <f>DRIVER[[#This Row],[DATE]]&amp;DRIVER[[#This Row],[FIELD]]&amp;DRIVER[[#This Row],[TRIP NO]]</f>
        <v>45430OD34U11451</v>
      </c>
      <c r="B1724" s="98">
        <v>530</v>
      </c>
      <c r="C1724" s="99">
        <v>45430</v>
      </c>
      <c r="D1724" s="100">
        <v>1</v>
      </c>
      <c r="E1724" s="102" t="s">
        <v>47</v>
      </c>
      <c r="F1724" s="103" t="s">
        <v>87</v>
      </c>
      <c r="G1724" s="104"/>
    </row>
    <row r="1725" spans="1:7">
      <c r="A1725" s="102" t="str">
        <f>DRIVER[[#This Row],[DATE]]&amp;DRIVER[[#This Row],[FIELD]]&amp;DRIVER[[#This Row],[TRIP NO]]</f>
        <v>45430OD34U13451</v>
      </c>
      <c r="B1725" s="98">
        <v>531</v>
      </c>
      <c r="C1725" s="99">
        <v>45430</v>
      </c>
      <c r="D1725" s="100">
        <v>1</v>
      </c>
      <c r="E1725" s="102" t="s">
        <v>49</v>
      </c>
      <c r="F1725" s="103" t="s">
        <v>88</v>
      </c>
      <c r="G1725" s="104"/>
    </row>
    <row r="1726" spans="1:7">
      <c r="A1726" s="110" t="str">
        <f>DRIVER[[#This Row],[DATE]]&amp;DRIVER[[#This Row],[FIELD]]&amp;DRIVER[[#This Row],[TRIP NO]]</f>
        <v>45430OD04V11452</v>
      </c>
      <c r="B1726" s="106">
        <v>532</v>
      </c>
      <c r="C1726" s="107">
        <v>45430</v>
      </c>
      <c r="D1726" s="108">
        <v>2</v>
      </c>
      <c r="E1726" s="110" t="s">
        <v>46</v>
      </c>
      <c r="F1726" s="111" t="s">
        <v>85</v>
      </c>
      <c r="G1726" s="104"/>
    </row>
    <row r="1727" spans="1:7">
      <c r="A1727" s="110" t="str">
        <f>DRIVER[[#This Row],[DATE]]&amp;DRIVER[[#This Row],[FIELD]]&amp;DRIVER[[#This Row],[TRIP NO]]</f>
        <v>45430OD04V13452</v>
      </c>
      <c r="B1727" s="106">
        <v>533</v>
      </c>
      <c r="C1727" s="107">
        <v>45430</v>
      </c>
      <c r="D1727" s="108">
        <v>2</v>
      </c>
      <c r="E1727" s="110" t="s">
        <v>48</v>
      </c>
      <c r="F1727" s="111" t="s">
        <v>86</v>
      </c>
      <c r="G1727" s="104"/>
    </row>
    <row r="1728" spans="1:7">
      <c r="A1728" s="110" t="str">
        <f>DRIVER[[#This Row],[DATE]]&amp;DRIVER[[#This Row],[FIELD]]&amp;DRIVER[[#This Row],[TRIP NO]]</f>
        <v>45430OD34U11452</v>
      </c>
      <c r="B1728" s="106">
        <v>534</v>
      </c>
      <c r="C1728" s="107">
        <v>45430</v>
      </c>
      <c r="D1728" s="108">
        <v>2</v>
      </c>
      <c r="E1728" s="110" t="s">
        <v>47</v>
      </c>
      <c r="F1728" s="111" t="s">
        <v>87</v>
      </c>
      <c r="G1728" s="104"/>
    </row>
    <row r="1729" spans="1:7">
      <c r="A1729" s="110" t="str">
        <f>DRIVER[[#This Row],[DATE]]&amp;DRIVER[[#This Row],[FIELD]]&amp;DRIVER[[#This Row],[TRIP NO]]</f>
        <v>45430OD34U13452</v>
      </c>
      <c r="B1729" s="106">
        <v>535</v>
      </c>
      <c r="C1729" s="107">
        <v>45430</v>
      </c>
      <c r="D1729" s="108">
        <v>2</v>
      </c>
      <c r="E1729" s="110" t="s">
        <v>49</v>
      </c>
      <c r="F1729" s="111" t="s">
        <v>88</v>
      </c>
      <c r="G1729" s="104"/>
    </row>
    <row r="1730" spans="1:7">
      <c r="A1730" s="110" t="str">
        <f>DRIVER[[#This Row],[DATE]]&amp;DRIVER[[#This Row],[FIELD]]&amp;DRIVER[[#This Row],[TRIP NO]]</f>
        <v>45430OD04Q41732</v>
      </c>
      <c r="B1730" s="106">
        <v>536</v>
      </c>
      <c r="C1730" s="107">
        <v>45430</v>
      </c>
      <c r="D1730" s="108">
        <v>2</v>
      </c>
      <c r="E1730" s="110" t="s">
        <v>8</v>
      </c>
      <c r="F1730" s="111" t="s">
        <v>101</v>
      </c>
      <c r="G1730" s="104"/>
    </row>
    <row r="1731" spans="1:7">
      <c r="A1731" s="110" t="str">
        <f>DRIVER[[#This Row],[DATE]]&amp;DRIVER[[#This Row],[FIELD]]&amp;DRIVER[[#This Row],[TRIP NO]]</f>
        <v>45430OD34S11452</v>
      </c>
      <c r="B1731" s="106">
        <v>537</v>
      </c>
      <c r="C1731" s="107">
        <v>45430</v>
      </c>
      <c r="D1731" s="108">
        <v>2</v>
      </c>
      <c r="E1731" s="110" t="s">
        <v>32</v>
      </c>
      <c r="F1731" s="111" t="s">
        <v>83</v>
      </c>
      <c r="G1731" s="104"/>
    </row>
    <row r="1732" spans="1:7">
      <c r="A1732" s="110" t="str">
        <f>DRIVER[[#This Row],[DATE]]&amp;DRIVER[[#This Row],[FIELD]]&amp;DRIVER[[#This Row],[TRIP NO]]</f>
        <v>45430OD34R13452</v>
      </c>
      <c r="B1732" s="106">
        <v>538</v>
      </c>
      <c r="C1732" s="107">
        <v>45430</v>
      </c>
      <c r="D1732" s="108">
        <v>2</v>
      </c>
      <c r="E1732" s="110" t="s">
        <v>11</v>
      </c>
      <c r="F1732" s="111" t="s">
        <v>82</v>
      </c>
      <c r="G1732" s="104"/>
    </row>
    <row r="1733" spans="1:7">
      <c r="A1733" s="110" t="str">
        <f>DRIVER[[#This Row],[DATE]]&amp;DRIVER[[#This Row],[FIELD]]&amp;DRIVER[[#This Row],[TRIP NO]]</f>
        <v>45430OD34R11452</v>
      </c>
      <c r="B1733" s="106">
        <v>539</v>
      </c>
      <c r="C1733" s="107">
        <v>45430</v>
      </c>
      <c r="D1733" s="108">
        <v>2</v>
      </c>
      <c r="E1733" s="110" t="s">
        <v>12</v>
      </c>
      <c r="F1733" s="111" t="s">
        <v>81</v>
      </c>
      <c r="G1733" s="104"/>
    </row>
    <row r="1734" spans="1:7">
      <c r="A1734" s="110" t="str">
        <f>DRIVER[[#This Row],[DATE]]&amp;DRIVER[[#This Row],[FIELD]]&amp;DRIVER[[#This Row],[TRIP NO]]</f>
        <v>45430OD04Q41552</v>
      </c>
      <c r="B1734" s="106">
        <v>540</v>
      </c>
      <c r="C1734" s="107">
        <v>45430</v>
      </c>
      <c r="D1734" s="108">
        <v>2</v>
      </c>
      <c r="E1734" s="110" t="s">
        <v>22</v>
      </c>
      <c r="F1734" s="111" t="s">
        <v>72</v>
      </c>
      <c r="G1734" s="104"/>
    </row>
    <row r="1735" spans="1:7">
      <c r="A1735" s="110" t="str">
        <f>DRIVER[[#This Row],[DATE]]&amp;DRIVER[[#This Row],[FIELD]]&amp;DRIVER[[#This Row],[TRIP NO]]</f>
        <v>45430OD34T11452</v>
      </c>
      <c r="B1735" s="106">
        <v>541</v>
      </c>
      <c r="C1735" s="107">
        <v>45430</v>
      </c>
      <c r="D1735" s="108">
        <v>2</v>
      </c>
      <c r="E1735" s="110" t="s">
        <v>34</v>
      </c>
      <c r="F1735" s="111" t="s">
        <v>84</v>
      </c>
      <c r="G1735" s="104"/>
    </row>
    <row r="1736" spans="1:7">
      <c r="A1736" s="110" t="str">
        <f>DRIVER[[#This Row],[DATE]]&amp;DRIVER[[#This Row],[FIELD]]&amp;DRIVER[[#This Row],[TRIP NO]]</f>
        <v>45430OD34S26152</v>
      </c>
      <c r="B1736" s="106">
        <v>542</v>
      </c>
      <c r="C1736" s="107">
        <v>45430</v>
      </c>
      <c r="D1736" s="108">
        <v>2</v>
      </c>
      <c r="E1736" s="110" t="s">
        <v>40</v>
      </c>
      <c r="F1736" s="111" t="s">
        <v>92</v>
      </c>
      <c r="G1736" s="104"/>
    </row>
    <row r="1737" spans="1:7">
      <c r="A1737" s="102" t="str">
        <f>DRIVER[[#This Row],[DATE]]&amp;DRIVER[[#This Row],[FIELD]]&amp;DRIVER[[#This Row],[TRIP NO]]</f>
        <v>45431OD04Q41181</v>
      </c>
      <c r="B1737" s="98">
        <v>543</v>
      </c>
      <c r="C1737" s="99">
        <v>45431</v>
      </c>
      <c r="D1737" s="100">
        <v>1</v>
      </c>
      <c r="E1737" s="102" t="s">
        <v>26</v>
      </c>
      <c r="F1737" s="103" t="s">
        <v>102</v>
      </c>
      <c r="G1737" s="104"/>
    </row>
    <row r="1738" spans="1:7">
      <c r="A1738" s="102" t="str">
        <f>DRIVER[[#This Row],[DATE]]&amp;DRIVER[[#This Row],[FIELD]]&amp;DRIVER[[#This Row],[TRIP NO]]</f>
        <v>45431OD04Q41231</v>
      </c>
      <c r="B1738" s="98">
        <v>544</v>
      </c>
      <c r="C1738" s="99">
        <v>45431</v>
      </c>
      <c r="D1738" s="100">
        <v>1</v>
      </c>
      <c r="E1738" s="102" t="s">
        <v>39</v>
      </c>
      <c r="F1738" s="103" t="s">
        <v>107</v>
      </c>
      <c r="G1738" s="104"/>
    </row>
    <row r="1739" spans="1:7">
      <c r="A1739" s="102" t="str">
        <f>DRIVER[[#This Row],[DATE]]&amp;DRIVER[[#This Row],[FIELD]]&amp;DRIVER[[#This Row],[TRIP NO]]</f>
        <v>45431OD04Q41391</v>
      </c>
      <c r="B1739" s="98">
        <v>545</v>
      </c>
      <c r="C1739" s="99">
        <v>45431</v>
      </c>
      <c r="D1739" s="100">
        <v>1</v>
      </c>
      <c r="E1739" s="102" t="s">
        <v>21</v>
      </c>
      <c r="F1739" s="103" t="s">
        <v>91</v>
      </c>
      <c r="G1739" s="104"/>
    </row>
    <row r="1740" spans="1:7">
      <c r="A1740" s="102" t="str">
        <f>DRIVER[[#This Row],[DATE]]&amp;DRIVER[[#This Row],[FIELD]]&amp;DRIVER[[#This Row],[TRIP NO]]</f>
        <v>45431OD04Q41551</v>
      </c>
      <c r="B1740" s="98">
        <v>546</v>
      </c>
      <c r="C1740" s="99">
        <v>45431</v>
      </c>
      <c r="D1740" s="100">
        <v>1</v>
      </c>
      <c r="E1740" s="102" t="s">
        <v>22</v>
      </c>
      <c r="F1740" s="103" t="s">
        <v>72</v>
      </c>
      <c r="G1740" s="104"/>
    </row>
    <row r="1741" spans="1:7">
      <c r="A1741" s="102" t="str">
        <f>DRIVER[[#This Row],[DATE]]&amp;DRIVER[[#This Row],[FIELD]]&amp;DRIVER[[#This Row],[TRIP NO]]</f>
        <v>45431OD04Q67611</v>
      </c>
      <c r="B1741" s="98">
        <v>547</v>
      </c>
      <c r="C1741" s="99">
        <v>45431</v>
      </c>
      <c r="D1741" s="100">
        <v>1</v>
      </c>
      <c r="E1741" s="102" t="s">
        <v>24</v>
      </c>
      <c r="F1741" s="103" t="s">
        <v>89</v>
      </c>
      <c r="G1741" s="104"/>
    </row>
    <row r="1742" spans="1:7">
      <c r="A1742" s="102" t="str">
        <f>DRIVER[[#This Row],[DATE]]&amp;DRIVER[[#This Row],[FIELD]]&amp;DRIVER[[#This Row],[TRIP NO]]</f>
        <v>45431OD04Q41781</v>
      </c>
      <c r="B1742" s="98">
        <v>548</v>
      </c>
      <c r="C1742" s="99">
        <v>45431</v>
      </c>
      <c r="D1742" s="100">
        <v>1</v>
      </c>
      <c r="E1742" s="102" t="s">
        <v>25</v>
      </c>
      <c r="F1742" s="103" t="s">
        <v>73</v>
      </c>
      <c r="G1742" s="104"/>
    </row>
    <row r="1743" spans="1:7">
      <c r="A1743" s="102" t="str">
        <f>DRIVER[[#This Row],[DATE]]&amp;DRIVER[[#This Row],[FIELD]]&amp;DRIVER[[#This Row],[TRIP NO]]</f>
        <v>45431OD04Q41281</v>
      </c>
      <c r="B1743" s="98">
        <v>549</v>
      </c>
      <c r="C1743" s="99">
        <v>45431</v>
      </c>
      <c r="D1743" s="100">
        <v>1</v>
      </c>
      <c r="E1743" s="102" t="s">
        <v>41</v>
      </c>
      <c r="F1743" s="103" t="s">
        <v>105</v>
      </c>
      <c r="G1743" s="104"/>
    </row>
    <row r="1744" spans="1:7">
      <c r="A1744" s="102" t="str">
        <f>DRIVER[[#This Row],[DATE]]&amp;DRIVER[[#This Row],[FIELD]]&amp;DRIVER[[#This Row],[TRIP NO]]</f>
        <v>45431OD04Q41371</v>
      </c>
      <c r="B1744" s="98">
        <v>550</v>
      </c>
      <c r="C1744" s="99">
        <v>45431</v>
      </c>
      <c r="D1744" s="100">
        <v>1</v>
      </c>
      <c r="E1744" s="102" t="s">
        <v>55</v>
      </c>
      <c r="F1744" s="103" t="s">
        <v>99</v>
      </c>
      <c r="G1744" s="104"/>
    </row>
    <row r="1745" spans="1:7">
      <c r="A1745" s="102" t="str">
        <f>DRIVER[[#This Row],[DATE]]&amp;DRIVER[[#This Row],[FIELD]]&amp;DRIVER[[#This Row],[TRIP NO]]</f>
        <v>45431OD04Q41731</v>
      </c>
      <c r="B1745" s="98">
        <v>551</v>
      </c>
      <c r="C1745" s="99">
        <v>45431</v>
      </c>
      <c r="D1745" s="100">
        <v>1</v>
      </c>
      <c r="E1745" s="102" t="s">
        <v>8</v>
      </c>
      <c r="F1745" s="103" t="s">
        <v>101</v>
      </c>
      <c r="G1745" s="104"/>
    </row>
    <row r="1746" spans="1:7">
      <c r="A1746" s="102" t="str">
        <f>DRIVER[[#This Row],[DATE]]&amp;DRIVER[[#This Row],[FIELD]]&amp;DRIVER[[#This Row],[TRIP NO]]</f>
        <v>45431OD34S26151</v>
      </c>
      <c r="B1746" s="98">
        <v>552</v>
      </c>
      <c r="C1746" s="99">
        <v>45431</v>
      </c>
      <c r="D1746" s="100">
        <v>1</v>
      </c>
      <c r="E1746" s="102" t="s">
        <v>40</v>
      </c>
      <c r="F1746" s="103" t="s">
        <v>92</v>
      </c>
      <c r="G1746" s="104"/>
    </row>
    <row r="1747" spans="1:7">
      <c r="A1747" s="102" t="str">
        <f>DRIVER[[#This Row],[DATE]]&amp;DRIVER[[#This Row],[FIELD]]&amp;DRIVER[[#This Row],[TRIP NO]]</f>
        <v>45431OD34S26271</v>
      </c>
      <c r="B1747" s="98">
        <v>553</v>
      </c>
      <c r="C1747" s="99">
        <v>45431</v>
      </c>
      <c r="D1747" s="100">
        <v>1</v>
      </c>
      <c r="E1747" s="102" t="s">
        <v>54</v>
      </c>
      <c r="F1747" s="103" t="s">
        <v>103</v>
      </c>
      <c r="G1747" s="104"/>
    </row>
    <row r="1748" spans="1:7">
      <c r="A1748" s="102" t="str">
        <f>DRIVER[[#This Row],[DATE]]&amp;DRIVER[[#This Row],[FIELD]]&amp;DRIVER[[#This Row],[TRIP NO]]</f>
        <v>45431OD34S26661</v>
      </c>
      <c r="B1748" s="98">
        <v>554</v>
      </c>
      <c r="C1748" s="99">
        <v>45431</v>
      </c>
      <c r="D1748" s="100">
        <v>1</v>
      </c>
      <c r="E1748" s="102" t="s">
        <v>45</v>
      </c>
      <c r="F1748" s="103" t="s">
        <v>106</v>
      </c>
      <c r="G1748" s="104"/>
    </row>
    <row r="1749" spans="1:7">
      <c r="A1749" s="102" t="str">
        <f>DRIVER[[#This Row],[DATE]]&amp;DRIVER[[#This Row],[FIELD]]&amp;DRIVER[[#This Row],[TRIP NO]]</f>
        <v>45431OD34S26681</v>
      </c>
      <c r="B1749" s="98">
        <v>555</v>
      </c>
      <c r="C1749" s="99">
        <v>45431</v>
      </c>
      <c r="D1749" s="100">
        <v>1</v>
      </c>
      <c r="E1749" s="102" t="s">
        <v>42</v>
      </c>
      <c r="F1749" s="103" t="s">
        <v>68</v>
      </c>
      <c r="G1749" s="104"/>
    </row>
    <row r="1750" spans="1:7">
      <c r="A1750" s="102" t="str">
        <f>DRIVER[[#This Row],[DATE]]&amp;DRIVER[[#This Row],[FIELD]]&amp;DRIVER[[#This Row],[TRIP NO]]</f>
        <v>45431OD34S61371</v>
      </c>
      <c r="B1750" s="98">
        <v>556</v>
      </c>
      <c r="C1750" s="99">
        <v>45431</v>
      </c>
      <c r="D1750" s="100">
        <v>1</v>
      </c>
      <c r="E1750" s="102" t="s">
        <v>44</v>
      </c>
      <c r="F1750" s="103" t="s">
        <v>80</v>
      </c>
      <c r="G1750" s="104"/>
    </row>
    <row r="1751" spans="1:7">
      <c r="A1751" s="102" t="str">
        <f>DRIVER[[#This Row],[DATE]]&amp;DRIVER[[#This Row],[FIELD]]&amp;DRIVER[[#This Row],[TRIP NO]]</f>
        <v>45431OD34S61391</v>
      </c>
      <c r="B1751" s="98">
        <v>557</v>
      </c>
      <c r="C1751" s="99">
        <v>45431</v>
      </c>
      <c r="D1751" s="100">
        <v>1</v>
      </c>
      <c r="E1751" s="102" t="s">
        <v>52</v>
      </c>
      <c r="F1751" s="103" t="s">
        <v>94</v>
      </c>
      <c r="G1751" s="104"/>
    </row>
    <row r="1752" spans="1:7">
      <c r="A1752" s="102" t="str">
        <f>DRIVER[[#This Row],[DATE]]&amp;DRIVER[[#This Row],[FIELD]]&amp;DRIVER[[#This Row],[TRIP NO]]</f>
        <v>45431OD34S65081</v>
      </c>
      <c r="B1752" s="98">
        <v>558</v>
      </c>
      <c r="C1752" s="99">
        <v>45431</v>
      </c>
      <c r="D1752" s="100">
        <v>1</v>
      </c>
      <c r="E1752" s="102" t="s">
        <v>57</v>
      </c>
      <c r="F1752" s="103" t="s">
        <v>69</v>
      </c>
      <c r="G1752" s="104"/>
    </row>
    <row r="1753" spans="1:7">
      <c r="A1753" s="102" t="str">
        <f>DRIVER[[#This Row],[DATE]]&amp;DRIVER[[#This Row],[FIELD]]&amp;DRIVER[[#This Row],[TRIP NO]]</f>
        <v>45431OD04T11451</v>
      </c>
      <c r="B1753" s="98">
        <v>559</v>
      </c>
      <c r="C1753" s="99">
        <v>45431</v>
      </c>
      <c r="D1753" s="100">
        <v>1</v>
      </c>
      <c r="E1753" s="102" t="s">
        <v>13</v>
      </c>
      <c r="F1753" s="103" t="s">
        <v>71</v>
      </c>
      <c r="G1753" s="104"/>
    </row>
    <row r="1754" spans="1:7">
      <c r="A1754" s="102" t="str">
        <f>DRIVER[[#This Row],[DATE]]&amp;DRIVER[[#This Row],[FIELD]]&amp;DRIVER[[#This Row],[TRIP NO]]</f>
        <v>45431OD34R11451</v>
      </c>
      <c r="B1754" s="98">
        <v>560</v>
      </c>
      <c r="C1754" s="99">
        <v>45431</v>
      </c>
      <c r="D1754" s="100">
        <v>1</v>
      </c>
      <c r="E1754" s="102" t="s">
        <v>12</v>
      </c>
      <c r="F1754" s="103" t="s">
        <v>81</v>
      </c>
      <c r="G1754" s="104"/>
    </row>
    <row r="1755" spans="1:7">
      <c r="A1755" s="102" t="str">
        <f>DRIVER[[#This Row],[DATE]]&amp;DRIVER[[#This Row],[FIELD]]&amp;DRIVER[[#This Row],[TRIP NO]]</f>
        <v>45431OD34R13451</v>
      </c>
      <c r="B1755" s="98">
        <v>561</v>
      </c>
      <c r="C1755" s="99">
        <v>45431</v>
      </c>
      <c r="D1755" s="100">
        <v>1</v>
      </c>
      <c r="E1755" s="102" t="s">
        <v>11</v>
      </c>
      <c r="F1755" s="103" t="s">
        <v>71</v>
      </c>
      <c r="G1755" s="104"/>
    </row>
    <row r="1756" spans="1:7">
      <c r="A1756" s="102" t="str">
        <f>DRIVER[[#This Row],[DATE]]&amp;DRIVER[[#This Row],[FIELD]]&amp;DRIVER[[#This Row],[TRIP NO]]</f>
        <v>45431OD34S11451</v>
      </c>
      <c r="B1756" s="98">
        <v>562</v>
      </c>
      <c r="C1756" s="99">
        <v>45431</v>
      </c>
      <c r="D1756" s="100">
        <v>1</v>
      </c>
      <c r="E1756" s="102" t="s">
        <v>32</v>
      </c>
      <c r="F1756" s="103" t="s">
        <v>83</v>
      </c>
      <c r="G1756" s="104"/>
    </row>
    <row r="1757" spans="1:7">
      <c r="A1757" s="102" t="str">
        <f>DRIVER[[#This Row],[DATE]]&amp;DRIVER[[#This Row],[FIELD]]&amp;DRIVER[[#This Row],[TRIP NO]]</f>
        <v>45431OD34T11451</v>
      </c>
      <c r="B1757" s="98">
        <v>563</v>
      </c>
      <c r="C1757" s="99">
        <v>45431</v>
      </c>
      <c r="D1757" s="100">
        <v>1</v>
      </c>
      <c r="E1757" s="102" t="s">
        <v>34</v>
      </c>
      <c r="F1757" s="103" t="s">
        <v>84</v>
      </c>
      <c r="G1757" s="104"/>
    </row>
    <row r="1758" spans="1:7">
      <c r="A1758" s="102" t="str">
        <f>DRIVER[[#This Row],[DATE]]&amp;DRIVER[[#This Row],[FIELD]]&amp;DRIVER[[#This Row],[TRIP NO]]</f>
        <v>45431OD04V11451</v>
      </c>
      <c r="B1758" s="98">
        <v>564</v>
      </c>
      <c r="C1758" s="99">
        <v>45431</v>
      </c>
      <c r="D1758" s="100">
        <v>1</v>
      </c>
      <c r="E1758" s="102" t="s">
        <v>46</v>
      </c>
      <c r="F1758" s="103" t="s">
        <v>85</v>
      </c>
      <c r="G1758" s="104"/>
    </row>
    <row r="1759" spans="1:7">
      <c r="A1759" s="102" t="str">
        <f>DRIVER[[#This Row],[DATE]]&amp;DRIVER[[#This Row],[FIELD]]&amp;DRIVER[[#This Row],[TRIP NO]]</f>
        <v>45431OD04V13451</v>
      </c>
      <c r="B1759" s="98">
        <v>565</v>
      </c>
      <c r="C1759" s="99">
        <v>45431</v>
      </c>
      <c r="D1759" s="100">
        <v>1</v>
      </c>
      <c r="E1759" s="102" t="s">
        <v>48</v>
      </c>
      <c r="F1759" s="103" t="s">
        <v>86</v>
      </c>
      <c r="G1759" s="104"/>
    </row>
    <row r="1760" spans="1:7">
      <c r="A1760" s="102" t="str">
        <f>DRIVER[[#This Row],[DATE]]&amp;DRIVER[[#This Row],[FIELD]]&amp;DRIVER[[#This Row],[TRIP NO]]</f>
        <v>45431OD34U11451</v>
      </c>
      <c r="B1760" s="98">
        <v>566</v>
      </c>
      <c r="C1760" s="99">
        <v>45431</v>
      </c>
      <c r="D1760" s="100">
        <v>1</v>
      </c>
      <c r="E1760" s="102" t="s">
        <v>47</v>
      </c>
      <c r="F1760" s="103" t="s">
        <v>87</v>
      </c>
      <c r="G1760" s="104"/>
    </row>
    <row r="1761" spans="1:7">
      <c r="A1761" s="102" t="str">
        <f>DRIVER[[#This Row],[DATE]]&amp;DRIVER[[#This Row],[FIELD]]&amp;DRIVER[[#This Row],[TRIP NO]]</f>
        <v>45431OD34U13451</v>
      </c>
      <c r="B1761" s="98">
        <v>567</v>
      </c>
      <c r="C1761" s="99">
        <v>45431</v>
      </c>
      <c r="D1761" s="100">
        <v>1</v>
      </c>
      <c r="E1761" s="102" t="s">
        <v>49</v>
      </c>
      <c r="F1761" s="103" t="s">
        <v>88</v>
      </c>
      <c r="G1761" s="104"/>
    </row>
    <row r="1762" spans="1:7">
      <c r="A1762" s="110" t="str">
        <f>DRIVER[[#This Row],[DATE]]&amp;DRIVER[[#This Row],[FIELD]]&amp;DRIVER[[#This Row],[TRIP NO]]</f>
        <v>45431OD34U13452</v>
      </c>
      <c r="B1762" s="106">
        <v>568</v>
      </c>
      <c r="C1762" s="107">
        <v>45431</v>
      </c>
      <c r="D1762" s="108">
        <v>2</v>
      </c>
      <c r="E1762" s="110" t="s">
        <v>49</v>
      </c>
      <c r="F1762" s="111" t="s">
        <v>88</v>
      </c>
      <c r="G1762" s="104"/>
    </row>
    <row r="1763" spans="1:7">
      <c r="A1763" s="110" t="str">
        <f>DRIVER[[#This Row],[DATE]]&amp;DRIVER[[#This Row],[FIELD]]&amp;DRIVER[[#This Row],[TRIP NO]]</f>
        <v>45431OD34U11452</v>
      </c>
      <c r="B1763" s="106">
        <v>569</v>
      </c>
      <c r="C1763" s="107">
        <v>45431</v>
      </c>
      <c r="D1763" s="108">
        <v>2</v>
      </c>
      <c r="E1763" s="110" t="s">
        <v>47</v>
      </c>
      <c r="F1763" s="111" t="s">
        <v>87</v>
      </c>
      <c r="G1763" s="104"/>
    </row>
    <row r="1764" spans="1:7">
      <c r="A1764" s="110" t="str">
        <f>DRIVER[[#This Row],[DATE]]&amp;DRIVER[[#This Row],[FIELD]]&amp;DRIVER[[#This Row],[TRIP NO]]</f>
        <v>45431OD04V13452</v>
      </c>
      <c r="B1764" s="106">
        <v>570</v>
      </c>
      <c r="C1764" s="107">
        <v>45431</v>
      </c>
      <c r="D1764" s="108">
        <v>2</v>
      </c>
      <c r="E1764" s="110" t="s">
        <v>48</v>
      </c>
      <c r="F1764" s="111" t="s">
        <v>86</v>
      </c>
      <c r="G1764" s="104"/>
    </row>
    <row r="1765" spans="1:7">
      <c r="A1765" s="110" t="str">
        <f>DRIVER[[#This Row],[DATE]]&amp;DRIVER[[#This Row],[FIELD]]&amp;DRIVER[[#This Row],[TRIP NO]]</f>
        <v>45431OD04V11452</v>
      </c>
      <c r="B1765" s="106">
        <v>571</v>
      </c>
      <c r="C1765" s="107">
        <v>45431</v>
      </c>
      <c r="D1765" s="108">
        <v>2</v>
      </c>
      <c r="E1765" s="110" t="s">
        <v>46</v>
      </c>
      <c r="F1765" s="111" t="s">
        <v>85</v>
      </c>
      <c r="G1765" s="104"/>
    </row>
    <row r="1766" spans="1:7">
      <c r="A1766" s="110" t="str">
        <f>DRIVER[[#This Row],[DATE]]&amp;DRIVER[[#This Row],[FIELD]]&amp;DRIVER[[#This Row],[TRIP NO]]</f>
        <v>45431OD34S11452</v>
      </c>
      <c r="B1766" s="106">
        <v>572</v>
      </c>
      <c r="C1766" s="107">
        <v>45431</v>
      </c>
      <c r="D1766" s="108">
        <v>2</v>
      </c>
      <c r="E1766" s="110" t="s">
        <v>32</v>
      </c>
      <c r="F1766" s="111" t="s">
        <v>83</v>
      </c>
      <c r="G1766" s="104"/>
    </row>
    <row r="1767" spans="1:7">
      <c r="A1767" s="110" t="str">
        <f>DRIVER[[#This Row],[DATE]]&amp;DRIVER[[#This Row],[FIELD]]&amp;DRIVER[[#This Row],[TRIP NO]]</f>
        <v>45431OD04Q41552</v>
      </c>
      <c r="B1767" s="106">
        <v>573</v>
      </c>
      <c r="C1767" s="107">
        <v>45431</v>
      </c>
      <c r="D1767" s="108">
        <v>2</v>
      </c>
      <c r="E1767" s="110" t="s">
        <v>22</v>
      </c>
      <c r="F1767" s="111" t="s">
        <v>72</v>
      </c>
      <c r="G1767" s="104"/>
    </row>
    <row r="1768" spans="1:7">
      <c r="A1768" s="110" t="str">
        <f>DRIVER[[#This Row],[DATE]]&amp;DRIVER[[#This Row],[FIELD]]&amp;DRIVER[[#This Row],[TRIP NO]]</f>
        <v>45431OD04Q67612</v>
      </c>
      <c r="B1768" s="106">
        <v>574</v>
      </c>
      <c r="C1768" s="107">
        <v>45431</v>
      </c>
      <c r="D1768" s="108">
        <v>2</v>
      </c>
      <c r="E1768" s="110" t="s">
        <v>24</v>
      </c>
      <c r="F1768" s="111" t="s">
        <v>89</v>
      </c>
      <c r="G1768" s="104"/>
    </row>
    <row r="1769" spans="1:7">
      <c r="A1769" s="110" t="str">
        <f>DRIVER[[#This Row],[DATE]]&amp;DRIVER[[#This Row],[FIELD]]&amp;DRIVER[[#This Row],[TRIP NO]]</f>
        <v>45431OD04Q41732</v>
      </c>
      <c r="B1769" s="106">
        <v>575</v>
      </c>
      <c r="C1769" s="107">
        <v>45431</v>
      </c>
      <c r="D1769" s="108">
        <v>2</v>
      </c>
      <c r="E1769" s="110" t="s">
        <v>8</v>
      </c>
      <c r="F1769" s="111" t="s">
        <v>101</v>
      </c>
      <c r="G1769" s="104"/>
    </row>
    <row r="1770" spans="1:7">
      <c r="A1770" s="110" t="str">
        <f>DRIVER[[#This Row],[DATE]]&amp;DRIVER[[#This Row],[FIELD]]&amp;DRIVER[[#This Row],[TRIP NO]]</f>
        <v>45431OD34S26662</v>
      </c>
      <c r="B1770" s="106">
        <v>576</v>
      </c>
      <c r="C1770" s="107">
        <v>45431</v>
      </c>
      <c r="D1770" s="108">
        <v>2</v>
      </c>
      <c r="E1770" s="110" t="s">
        <v>45</v>
      </c>
      <c r="F1770" s="111" t="s">
        <v>106</v>
      </c>
      <c r="G1770" s="104"/>
    </row>
    <row r="1771" spans="1:7">
      <c r="A1771" s="110" t="str">
        <f>DRIVER[[#This Row],[DATE]]&amp;DRIVER[[#This Row],[FIELD]]&amp;DRIVER[[#This Row],[TRIP NO]]</f>
        <v>45431OD34S61372</v>
      </c>
      <c r="B1771" s="106">
        <v>577</v>
      </c>
      <c r="C1771" s="107">
        <v>45431</v>
      </c>
      <c r="D1771" s="108">
        <v>2</v>
      </c>
      <c r="E1771" s="110" t="s">
        <v>44</v>
      </c>
      <c r="F1771" s="111" t="s">
        <v>80</v>
      </c>
      <c r="G1771" s="104"/>
    </row>
    <row r="1772" spans="1:7">
      <c r="A1772" s="110" t="str">
        <f>DRIVER[[#This Row],[DATE]]&amp;DRIVER[[#This Row],[FIELD]]&amp;DRIVER[[#This Row],[TRIP NO]]</f>
        <v>45431OD34S61392</v>
      </c>
      <c r="B1772" s="106">
        <v>578</v>
      </c>
      <c r="C1772" s="107">
        <v>45431</v>
      </c>
      <c r="D1772" s="108">
        <v>2</v>
      </c>
      <c r="E1772" s="110" t="s">
        <v>52</v>
      </c>
      <c r="F1772" s="111" t="s">
        <v>94</v>
      </c>
      <c r="G1772" s="104"/>
    </row>
    <row r="1773" spans="1:7">
      <c r="A1773" s="110" t="str">
        <f>DRIVER[[#This Row],[DATE]]&amp;DRIVER[[#This Row],[FIELD]]&amp;DRIVER[[#This Row],[TRIP NO]]</f>
        <v>45431OD04Q41182</v>
      </c>
      <c r="B1773" s="106">
        <v>579</v>
      </c>
      <c r="C1773" s="107">
        <v>45431</v>
      </c>
      <c r="D1773" s="108">
        <v>2</v>
      </c>
      <c r="E1773" s="110" t="s">
        <v>26</v>
      </c>
      <c r="F1773" s="111" t="s">
        <v>102</v>
      </c>
      <c r="G1773" s="104"/>
    </row>
    <row r="1774" spans="1:7">
      <c r="A1774" s="110" t="str">
        <f>DRIVER[[#This Row],[DATE]]&amp;DRIVER[[#This Row],[FIELD]]&amp;DRIVER[[#This Row],[TRIP NO]]</f>
        <v>45431OD34T11452</v>
      </c>
      <c r="B1774" s="106">
        <v>580</v>
      </c>
      <c r="C1774" s="107">
        <v>45431</v>
      </c>
      <c r="D1774" s="108">
        <v>2</v>
      </c>
      <c r="E1774" s="110" t="s">
        <v>34</v>
      </c>
      <c r="F1774" s="111" t="s">
        <v>84</v>
      </c>
      <c r="G1774" s="104"/>
    </row>
    <row r="1775" spans="1:7">
      <c r="A1775" s="110" t="str">
        <f>DRIVER[[#This Row],[DATE]]&amp;DRIVER[[#This Row],[FIELD]]&amp;DRIVER[[#This Row],[TRIP NO]]</f>
        <v>45431OD04Q41782</v>
      </c>
      <c r="B1775" s="106">
        <v>581</v>
      </c>
      <c r="C1775" s="107">
        <v>45431</v>
      </c>
      <c r="D1775" s="108">
        <v>2</v>
      </c>
      <c r="E1775" s="110" t="s">
        <v>25</v>
      </c>
      <c r="F1775" s="111" t="s">
        <v>73</v>
      </c>
      <c r="G1775" s="104"/>
    </row>
    <row r="1776" spans="1:7">
      <c r="A1776" s="110" t="str">
        <f>DRIVER[[#This Row],[DATE]]&amp;DRIVER[[#This Row],[FIELD]]&amp;DRIVER[[#This Row],[TRIP NO]]</f>
        <v>45431OD04Q41282</v>
      </c>
      <c r="B1776" s="106">
        <v>582</v>
      </c>
      <c r="C1776" s="107">
        <v>45431</v>
      </c>
      <c r="D1776" s="108">
        <v>2</v>
      </c>
      <c r="E1776" s="110" t="s">
        <v>41</v>
      </c>
      <c r="F1776" s="111" t="s">
        <v>105</v>
      </c>
      <c r="G1776" s="104"/>
    </row>
    <row r="1777" spans="1:7">
      <c r="A1777" s="110" t="str">
        <f>DRIVER[[#This Row],[DATE]]&amp;DRIVER[[#This Row],[FIELD]]&amp;DRIVER[[#This Row],[TRIP NO]]</f>
        <v>45431OD04Q41232</v>
      </c>
      <c r="B1777" s="106">
        <v>583</v>
      </c>
      <c r="C1777" s="107">
        <v>45431</v>
      </c>
      <c r="D1777" s="108">
        <v>2</v>
      </c>
      <c r="E1777" s="110" t="s">
        <v>39</v>
      </c>
      <c r="F1777" s="111" t="s">
        <v>107</v>
      </c>
      <c r="G1777" s="104"/>
    </row>
    <row r="1778" spans="1:7">
      <c r="A1778" s="110" t="str">
        <f>DRIVER[[#This Row],[DATE]]&amp;DRIVER[[#This Row],[FIELD]]&amp;DRIVER[[#This Row],[TRIP NO]]</f>
        <v>45431OD04Q41392</v>
      </c>
      <c r="B1778" s="106">
        <v>584</v>
      </c>
      <c r="C1778" s="107">
        <v>45431</v>
      </c>
      <c r="D1778" s="108">
        <v>2</v>
      </c>
      <c r="E1778" s="110" t="s">
        <v>21</v>
      </c>
      <c r="F1778" s="111" t="s">
        <v>91</v>
      </c>
      <c r="G1778" s="104"/>
    </row>
    <row r="1779" spans="1:7">
      <c r="A1779" s="110" t="str">
        <f>DRIVER[[#This Row],[DATE]]&amp;DRIVER[[#This Row],[FIELD]]&amp;DRIVER[[#This Row],[TRIP NO]]</f>
        <v>45431OD34S26152</v>
      </c>
      <c r="B1779" s="106">
        <v>585</v>
      </c>
      <c r="C1779" s="107">
        <v>45431</v>
      </c>
      <c r="D1779" s="108">
        <v>2</v>
      </c>
      <c r="E1779" s="110" t="s">
        <v>40</v>
      </c>
      <c r="F1779" s="111" t="s">
        <v>92</v>
      </c>
      <c r="G1779" s="104"/>
    </row>
    <row r="1780" spans="1:7">
      <c r="A1780" s="102" t="str">
        <f>DRIVER[[#This Row],[DATE]]&amp;DRIVER[[#This Row],[FIELD]]&amp;DRIVER[[#This Row],[TRIP NO]]</f>
        <v>45433OD04Q41181</v>
      </c>
      <c r="B1780" s="98">
        <v>586</v>
      </c>
      <c r="C1780" s="99">
        <v>45433</v>
      </c>
      <c r="D1780" s="100">
        <v>1</v>
      </c>
      <c r="E1780" s="102" t="s">
        <v>26</v>
      </c>
      <c r="F1780" s="103" t="s">
        <v>89</v>
      </c>
      <c r="G1780" s="104"/>
    </row>
    <row r="1781" spans="1:7">
      <c r="A1781" s="102" t="str">
        <f>DRIVER[[#This Row],[DATE]]&amp;DRIVER[[#This Row],[FIELD]]&amp;DRIVER[[#This Row],[TRIP NO]]</f>
        <v>45433OD04Q41231</v>
      </c>
      <c r="B1781" s="98">
        <v>587</v>
      </c>
      <c r="C1781" s="99">
        <v>45433</v>
      </c>
      <c r="D1781" s="100">
        <v>1</v>
      </c>
      <c r="E1781" s="102" t="s">
        <v>39</v>
      </c>
      <c r="F1781" s="103" t="s">
        <v>69</v>
      </c>
      <c r="G1781" s="104"/>
    </row>
    <row r="1782" spans="1:7">
      <c r="A1782" s="102" t="str">
        <f>DRIVER[[#This Row],[DATE]]&amp;DRIVER[[#This Row],[FIELD]]&amp;DRIVER[[#This Row],[TRIP NO]]</f>
        <v>45433OD04Q41391</v>
      </c>
      <c r="B1782" s="98">
        <v>588</v>
      </c>
      <c r="C1782" s="99">
        <v>45433</v>
      </c>
      <c r="D1782" s="100">
        <v>1</v>
      </c>
      <c r="E1782" s="102" t="s">
        <v>21</v>
      </c>
      <c r="F1782" s="103" t="s">
        <v>91</v>
      </c>
      <c r="G1782" s="104"/>
    </row>
    <row r="1783" spans="1:7">
      <c r="A1783" s="102" t="str">
        <f>DRIVER[[#This Row],[DATE]]&amp;DRIVER[[#This Row],[FIELD]]&amp;DRIVER[[#This Row],[TRIP NO]]</f>
        <v>45433OD04Q41551</v>
      </c>
      <c r="B1783" s="98">
        <v>589</v>
      </c>
      <c r="C1783" s="99">
        <v>45433</v>
      </c>
      <c r="D1783" s="100">
        <v>1</v>
      </c>
      <c r="E1783" s="102" t="s">
        <v>22</v>
      </c>
      <c r="F1783" s="103" t="s">
        <v>72</v>
      </c>
      <c r="G1783" s="104"/>
    </row>
    <row r="1784" spans="1:7">
      <c r="A1784" s="102" t="str">
        <f>DRIVER[[#This Row],[DATE]]&amp;DRIVER[[#This Row],[FIELD]]&amp;DRIVER[[#This Row],[TRIP NO]]</f>
        <v>45433OD04Q67611</v>
      </c>
      <c r="B1784" s="98">
        <v>590</v>
      </c>
      <c r="C1784" s="99">
        <v>45433</v>
      </c>
      <c r="D1784" s="100">
        <v>1</v>
      </c>
      <c r="E1784" s="102" t="s">
        <v>24</v>
      </c>
      <c r="F1784" s="103" t="s">
        <v>98</v>
      </c>
      <c r="G1784" s="104"/>
    </row>
    <row r="1785" spans="1:7">
      <c r="A1785" s="102" t="str">
        <f>DRIVER[[#This Row],[DATE]]&amp;DRIVER[[#This Row],[FIELD]]&amp;DRIVER[[#This Row],[TRIP NO]]</f>
        <v>45433OD04Q41781</v>
      </c>
      <c r="B1785" s="98">
        <v>591</v>
      </c>
      <c r="C1785" s="99">
        <v>45433</v>
      </c>
      <c r="D1785" s="100">
        <v>1</v>
      </c>
      <c r="E1785" s="102" t="s">
        <v>25</v>
      </c>
      <c r="F1785" s="103" t="s">
        <v>73</v>
      </c>
      <c r="G1785" s="104"/>
    </row>
    <row r="1786" spans="1:7">
      <c r="A1786" s="102" t="str">
        <f>DRIVER[[#This Row],[DATE]]&amp;DRIVER[[#This Row],[FIELD]]&amp;DRIVER[[#This Row],[TRIP NO]]</f>
        <v>45433OD04Q41281</v>
      </c>
      <c r="B1786" s="98">
        <v>592</v>
      </c>
      <c r="C1786" s="99">
        <v>45433</v>
      </c>
      <c r="D1786" s="100">
        <v>1</v>
      </c>
      <c r="E1786" s="102" t="s">
        <v>41</v>
      </c>
      <c r="F1786" s="103" t="s">
        <v>105</v>
      </c>
      <c r="G1786" s="104"/>
    </row>
    <row r="1787" spans="1:7">
      <c r="A1787" s="102" t="str">
        <f>DRIVER[[#This Row],[DATE]]&amp;DRIVER[[#This Row],[FIELD]]&amp;DRIVER[[#This Row],[TRIP NO]]</f>
        <v>45433OD04Q41371</v>
      </c>
      <c r="B1787" s="98">
        <v>593</v>
      </c>
      <c r="C1787" s="99">
        <v>45433</v>
      </c>
      <c r="D1787" s="100">
        <v>1</v>
      </c>
      <c r="E1787" s="102" t="s">
        <v>55</v>
      </c>
      <c r="F1787" s="103" t="s">
        <v>99</v>
      </c>
      <c r="G1787" s="104"/>
    </row>
    <row r="1788" spans="1:7">
      <c r="A1788" s="102" t="str">
        <f>DRIVER[[#This Row],[DATE]]&amp;DRIVER[[#This Row],[FIELD]]&amp;DRIVER[[#This Row],[TRIP NO]]</f>
        <v>45433OD04Q41701</v>
      </c>
      <c r="B1788" s="98">
        <v>594</v>
      </c>
      <c r="C1788" s="99">
        <v>45433</v>
      </c>
      <c r="D1788" s="100">
        <v>1</v>
      </c>
      <c r="E1788" s="102" t="s">
        <v>10</v>
      </c>
      <c r="F1788" s="103" t="s">
        <v>76</v>
      </c>
      <c r="G1788" s="104"/>
    </row>
    <row r="1789" spans="1:7">
      <c r="A1789" s="102" t="str">
        <f>DRIVER[[#This Row],[DATE]]&amp;DRIVER[[#This Row],[FIELD]]&amp;DRIVER[[#This Row],[TRIP NO]]</f>
        <v>45433OD04Q41731</v>
      </c>
      <c r="B1789" s="98">
        <v>595</v>
      </c>
      <c r="C1789" s="99">
        <v>45433</v>
      </c>
      <c r="D1789" s="100">
        <v>1</v>
      </c>
      <c r="E1789" s="102" t="s">
        <v>8</v>
      </c>
      <c r="F1789" s="103" t="s">
        <v>101</v>
      </c>
      <c r="G1789" s="104"/>
    </row>
    <row r="1790" spans="1:7">
      <c r="A1790" s="102" t="str">
        <f>DRIVER[[#This Row],[DATE]]&amp;DRIVER[[#This Row],[FIELD]]&amp;DRIVER[[#This Row],[TRIP NO]]</f>
        <v>45433OD34S26151</v>
      </c>
      <c r="B1790" s="98">
        <v>596</v>
      </c>
      <c r="C1790" s="99">
        <v>45433</v>
      </c>
      <c r="D1790" s="100">
        <v>1</v>
      </c>
      <c r="E1790" s="102" t="s">
        <v>40</v>
      </c>
      <c r="F1790" s="103" t="s">
        <v>79</v>
      </c>
      <c r="G1790" s="104"/>
    </row>
    <row r="1791" spans="1:7">
      <c r="A1791" s="102" t="str">
        <f>DRIVER[[#This Row],[DATE]]&amp;DRIVER[[#This Row],[FIELD]]&amp;DRIVER[[#This Row],[TRIP NO]]</f>
        <v>45433OD34S26271</v>
      </c>
      <c r="B1791" s="98">
        <v>597</v>
      </c>
      <c r="C1791" s="99">
        <v>45433</v>
      </c>
      <c r="D1791" s="100">
        <v>1</v>
      </c>
      <c r="E1791" s="102" t="s">
        <v>54</v>
      </c>
      <c r="F1791" s="103" t="s">
        <v>104</v>
      </c>
      <c r="G1791" s="104"/>
    </row>
    <row r="1792" spans="1:7">
      <c r="A1792" s="102" t="str">
        <f>DRIVER[[#This Row],[DATE]]&amp;DRIVER[[#This Row],[FIELD]]&amp;DRIVER[[#This Row],[TRIP NO]]</f>
        <v>45433OD34S26661</v>
      </c>
      <c r="B1792" s="98">
        <v>598</v>
      </c>
      <c r="C1792" s="99">
        <v>45433</v>
      </c>
      <c r="D1792" s="100">
        <v>1</v>
      </c>
      <c r="E1792" s="102" t="s">
        <v>45</v>
      </c>
      <c r="F1792" s="103" t="s">
        <v>106</v>
      </c>
      <c r="G1792" s="104"/>
    </row>
    <row r="1793" spans="1:7">
      <c r="A1793" s="102" t="str">
        <f>DRIVER[[#This Row],[DATE]]&amp;DRIVER[[#This Row],[FIELD]]&amp;DRIVER[[#This Row],[TRIP NO]]</f>
        <v>45433OD34S26681</v>
      </c>
      <c r="B1793" s="98">
        <v>599</v>
      </c>
      <c r="C1793" s="99">
        <v>45433</v>
      </c>
      <c r="D1793" s="100">
        <v>1</v>
      </c>
      <c r="E1793" s="102" t="s">
        <v>42</v>
      </c>
      <c r="F1793" s="103" t="s">
        <v>68</v>
      </c>
      <c r="G1793" s="104"/>
    </row>
    <row r="1794" spans="1:7">
      <c r="A1794" s="102" t="str">
        <f>DRIVER[[#This Row],[DATE]]&amp;DRIVER[[#This Row],[FIELD]]&amp;DRIVER[[#This Row],[TRIP NO]]</f>
        <v>45433OD34S61371</v>
      </c>
      <c r="B1794" s="98">
        <v>600</v>
      </c>
      <c r="C1794" s="99">
        <v>45433</v>
      </c>
      <c r="D1794" s="100">
        <v>1</v>
      </c>
      <c r="E1794" s="102" t="s">
        <v>44</v>
      </c>
      <c r="F1794" s="103" t="s">
        <v>80</v>
      </c>
      <c r="G1794" s="104"/>
    </row>
    <row r="1795" spans="1:7">
      <c r="A1795" s="102" t="str">
        <f>DRIVER[[#This Row],[DATE]]&amp;DRIVER[[#This Row],[FIELD]]&amp;DRIVER[[#This Row],[TRIP NO]]</f>
        <v>45433OD34S61391</v>
      </c>
      <c r="B1795" s="98">
        <v>601</v>
      </c>
      <c r="C1795" s="99">
        <v>45433</v>
      </c>
      <c r="D1795" s="100">
        <v>1</v>
      </c>
      <c r="E1795" s="102" t="s">
        <v>52</v>
      </c>
      <c r="F1795" s="103" t="s">
        <v>94</v>
      </c>
      <c r="G1795" s="104"/>
    </row>
    <row r="1796" spans="1:7">
      <c r="A1796" s="102" t="str">
        <f>DRIVER[[#This Row],[DATE]]&amp;DRIVER[[#This Row],[FIELD]]&amp;DRIVER[[#This Row],[TRIP NO]]</f>
        <v>45433OD34S65081</v>
      </c>
      <c r="B1796" s="98">
        <v>602</v>
      </c>
      <c r="C1796" s="99">
        <v>45433</v>
      </c>
      <c r="D1796" s="100">
        <v>1</v>
      </c>
      <c r="E1796" s="102" t="s">
        <v>57</v>
      </c>
      <c r="F1796" s="103" t="s">
        <v>107</v>
      </c>
      <c r="G1796" s="104"/>
    </row>
    <row r="1797" spans="1:7">
      <c r="A1797" s="102" t="str">
        <f>DRIVER[[#This Row],[DATE]]&amp;DRIVER[[#This Row],[FIELD]]&amp;DRIVER[[#This Row],[TRIP NO]]</f>
        <v>45433OD04T11451</v>
      </c>
      <c r="B1797" s="98">
        <v>603</v>
      </c>
      <c r="C1797" s="99">
        <v>45433</v>
      </c>
      <c r="D1797" s="100">
        <v>1</v>
      </c>
      <c r="E1797" s="102" t="s">
        <v>13</v>
      </c>
      <c r="F1797" s="103" t="s">
        <v>71</v>
      </c>
      <c r="G1797" s="104"/>
    </row>
    <row r="1798" spans="1:7">
      <c r="A1798" s="102" t="str">
        <f>DRIVER[[#This Row],[DATE]]&amp;DRIVER[[#This Row],[FIELD]]&amp;DRIVER[[#This Row],[TRIP NO]]</f>
        <v>45433OD34R11451</v>
      </c>
      <c r="B1798" s="98">
        <v>604</v>
      </c>
      <c r="C1798" s="99">
        <v>45433</v>
      </c>
      <c r="D1798" s="100">
        <v>1</v>
      </c>
      <c r="E1798" s="102" t="s">
        <v>12</v>
      </c>
      <c r="F1798" s="103" t="s">
        <v>81</v>
      </c>
      <c r="G1798" s="104"/>
    </row>
    <row r="1799" spans="1:7">
      <c r="A1799" s="102" t="str">
        <f>DRIVER[[#This Row],[DATE]]&amp;DRIVER[[#This Row],[FIELD]]&amp;DRIVER[[#This Row],[TRIP NO]]</f>
        <v>45433OD34S11451</v>
      </c>
      <c r="B1799" s="98">
        <v>605</v>
      </c>
      <c r="C1799" s="99">
        <v>45433</v>
      </c>
      <c r="D1799" s="100">
        <v>1</v>
      </c>
      <c r="E1799" s="102" t="s">
        <v>32</v>
      </c>
      <c r="F1799" s="103" t="s">
        <v>83</v>
      </c>
      <c r="G1799" s="104"/>
    </row>
    <row r="1800" spans="1:7">
      <c r="A1800" s="102" t="str">
        <f>DRIVER[[#This Row],[DATE]]&amp;DRIVER[[#This Row],[FIELD]]&amp;DRIVER[[#This Row],[TRIP NO]]</f>
        <v>45433OD34T11451</v>
      </c>
      <c r="B1800" s="98">
        <v>606</v>
      </c>
      <c r="C1800" s="99">
        <v>45433</v>
      </c>
      <c r="D1800" s="100">
        <v>1</v>
      </c>
      <c r="E1800" s="102" t="s">
        <v>34</v>
      </c>
      <c r="F1800" s="103" t="s">
        <v>84</v>
      </c>
      <c r="G1800" s="104"/>
    </row>
    <row r="1801" spans="1:7">
      <c r="A1801" s="102" t="str">
        <f>DRIVER[[#This Row],[DATE]]&amp;DRIVER[[#This Row],[FIELD]]&amp;DRIVER[[#This Row],[TRIP NO]]</f>
        <v>45433OD04V11451</v>
      </c>
      <c r="B1801" s="98">
        <v>607</v>
      </c>
      <c r="C1801" s="99">
        <v>45433</v>
      </c>
      <c r="D1801" s="100">
        <v>1</v>
      </c>
      <c r="E1801" s="102" t="s">
        <v>46</v>
      </c>
      <c r="F1801" s="103" t="s">
        <v>85</v>
      </c>
      <c r="G1801" s="104"/>
    </row>
    <row r="1802" spans="1:7">
      <c r="A1802" s="102" t="str">
        <f>DRIVER[[#This Row],[DATE]]&amp;DRIVER[[#This Row],[FIELD]]&amp;DRIVER[[#This Row],[TRIP NO]]</f>
        <v>45433OD04V13451</v>
      </c>
      <c r="B1802" s="98">
        <v>608</v>
      </c>
      <c r="C1802" s="99">
        <v>45433</v>
      </c>
      <c r="D1802" s="100">
        <v>1</v>
      </c>
      <c r="E1802" s="102" t="s">
        <v>48</v>
      </c>
      <c r="F1802" s="103" t="s">
        <v>86</v>
      </c>
      <c r="G1802" s="104"/>
    </row>
    <row r="1803" spans="1:7">
      <c r="A1803" s="102" t="str">
        <f>DRIVER[[#This Row],[DATE]]&amp;DRIVER[[#This Row],[FIELD]]&amp;DRIVER[[#This Row],[TRIP NO]]</f>
        <v>45433OD34U11451</v>
      </c>
      <c r="B1803" s="98">
        <v>609</v>
      </c>
      <c r="C1803" s="99">
        <v>45433</v>
      </c>
      <c r="D1803" s="100">
        <v>1</v>
      </c>
      <c r="E1803" s="102" t="s">
        <v>47</v>
      </c>
      <c r="F1803" s="103" t="s">
        <v>87</v>
      </c>
      <c r="G1803" s="104"/>
    </row>
    <row r="1804" spans="1:7">
      <c r="A1804" s="102" t="str">
        <f>DRIVER[[#This Row],[DATE]]&amp;DRIVER[[#This Row],[FIELD]]&amp;DRIVER[[#This Row],[TRIP NO]]</f>
        <v>45433OD34U13451</v>
      </c>
      <c r="B1804" s="98">
        <v>610</v>
      </c>
      <c r="C1804" s="99">
        <v>45433</v>
      </c>
      <c r="D1804" s="100">
        <v>1</v>
      </c>
      <c r="E1804" s="102" t="s">
        <v>49</v>
      </c>
      <c r="F1804" s="103" t="s">
        <v>88</v>
      </c>
      <c r="G1804" s="104"/>
    </row>
    <row r="1805" spans="1:7">
      <c r="A1805" s="110" t="str">
        <f>DRIVER[[#This Row],[DATE]]&amp;DRIVER[[#This Row],[FIELD]]&amp;DRIVER[[#This Row],[TRIP NO]]</f>
        <v>45433OD34U11452</v>
      </c>
      <c r="B1805" s="106">
        <v>611</v>
      </c>
      <c r="C1805" s="107">
        <v>45433</v>
      </c>
      <c r="D1805" s="108">
        <v>2</v>
      </c>
      <c r="E1805" s="110" t="s">
        <v>47</v>
      </c>
      <c r="F1805" s="111" t="s">
        <v>87</v>
      </c>
      <c r="G1805" s="104"/>
    </row>
    <row r="1806" spans="1:7">
      <c r="A1806" s="110" t="str">
        <f>DRIVER[[#This Row],[DATE]]&amp;DRIVER[[#This Row],[FIELD]]&amp;DRIVER[[#This Row],[TRIP NO]]</f>
        <v>45433OD34U13452</v>
      </c>
      <c r="B1806" s="106">
        <v>612</v>
      </c>
      <c r="C1806" s="107">
        <v>45433</v>
      </c>
      <c r="D1806" s="108">
        <v>2</v>
      </c>
      <c r="E1806" s="110" t="s">
        <v>49</v>
      </c>
      <c r="F1806" s="111" t="s">
        <v>88</v>
      </c>
      <c r="G1806" s="104"/>
    </row>
    <row r="1807" spans="1:7">
      <c r="A1807" s="110" t="str">
        <f>DRIVER[[#This Row],[DATE]]&amp;DRIVER[[#This Row],[FIELD]]&amp;DRIVER[[#This Row],[TRIP NO]]</f>
        <v>45433OD34S11452</v>
      </c>
      <c r="B1807" s="106">
        <v>613</v>
      </c>
      <c r="C1807" s="107">
        <v>45433</v>
      </c>
      <c r="D1807" s="108">
        <v>2</v>
      </c>
      <c r="E1807" s="110" t="s">
        <v>32</v>
      </c>
      <c r="F1807" s="111" t="s">
        <v>83</v>
      </c>
      <c r="G1807" s="104"/>
    </row>
    <row r="1808" spans="1:7">
      <c r="A1808" s="102" t="str">
        <f>DRIVER[[#This Row],[DATE]]&amp;DRIVER[[#This Row],[FIELD]]&amp;DRIVER[[#This Row],[TRIP NO]]</f>
        <v>45434OD04Q41181</v>
      </c>
      <c r="B1808" s="98">
        <v>614</v>
      </c>
      <c r="C1808" s="99">
        <v>45434</v>
      </c>
      <c r="D1808" s="100">
        <v>1</v>
      </c>
      <c r="E1808" s="102" t="s">
        <v>26</v>
      </c>
      <c r="F1808" s="103" t="s">
        <v>102</v>
      </c>
      <c r="G1808" s="104"/>
    </row>
    <row r="1809" spans="1:7">
      <c r="A1809" s="102" t="str">
        <f>DRIVER[[#This Row],[DATE]]&amp;DRIVER[[#This Row],[FIELD]]&amp;DRIVER[[#This Row],[TRIP NO]]</f>
        <v>45434OD04Q41231</v>
      </c>
      <c r="B1809" s="98">
        <v>615</v>
      </c>
      <c r="C1809" s="99">
        <v>45434</v>
      </c>
      <c r="D1809" s="100">
        <v>1</v>
      </c>
      <c r="E1809" s="102" t="s">
        <v>39</v>
      </c>
      <c r="F1809" s="103" t="s">
        <v>89</v>
      </c>
      <c r="G1809" s="104"/>
    </row>
    <row r="1810" spans="1:7">
      <c r="A1810" s="102" t="str">
        <f>DRIVER[[#This Row],[DATE]]&amp;DRIVER[[#This Row],[FIELD]]&amp;DRIVER[[#This Row],[TRIP NO]]</f>
        <v>45434OD04Q41391</v>
      </c>
      <c r="B1810" s="98">
        <v>616</v>
      </c>
      <c r="C1810" s="99">
        <v>45434</v>
      </c>
      <c r="D1810" s="100">
        <v>1</v>
      </c>
      <c r="E1810" s="102" t="s">
        <v>21</v>
      </c>
      <c r="F1810" s="103" t="s">
        <v>96</v>
      </c>
      <c r="G1810" s="104"/>
    </row>
    <row r="1811" spans="1:7">
      <c r="A1811" s="102" t="str">
        <f>DRIVER[[#This Row],[DATE]]&amp;DRIVER[[#This Row],[FIELD]]&amp;DRIVER[[#This Row],[TRIP NO]]</f>
        <v>45434OD04Q41551</v>
      </c>
      <c r="B1811" s="98">
        <v>617</v>
      </c>
      <c r="C1811" s="99">
        <v>45434</v>
      </c>
      <c r="D1811" s="100">
        <v>1</v>
      </c>
      <c r="E1811" s="102" t="s">
        <v>22</v>
      </c>
      <c r="F1811" s="103" t="s">
        <v>72</v>
      </c>
      <c r="G1811" s="104"/>
    </row>
    <row r="1812" spans="1:7">
      <c r="A1812" s="102" t="str">
        <f>DRIVER[[#This Row],[DATE]]&amp;DRIVER[[#This Row],[FIELD]]&amp;DRIVER[[#This Row],[TRIP NO]]</f>
        <v>45434OD04Q67611</v>
      </c>
      <c r="B1812" s="98">
        <v>618</v>
      </c>
      <c r="C1812" s="99">
        <v>45434</v>
      </c>
      <c r="D1812" s="100">
        <v>1</v>
      </c>
      <c r="E1812" s="102" t="s">
        <v>24</v>
      </c>
      <c r="F1812" s="103" t="s">
        <v>103</v>
      </c>
      <c r="G1812" s="104"/>
    </row>
    <row r="1813" spans="1:7">
      <c r="A1813" s="102" t="str">
        <f>DRIVER[[#This Row],[DATE]]&amp;DRIVER[[#This Row],[FIELD]]&amp;DRIVER[[#This Row],[TRIP NO]]</f>
        <v>45434OD04Q41781</v>
      </c>
      <c r="B1813" s="98">
        <v>619</v>
      </c>
      <c r="C1813" s="99">
        <v>45434</v>
      </c>
      <c r="D1813" s="100">
        <v>1</v>
      </c>
      <c r="E1813" s="102" t="s">
        <v>25</v>
      </c>
      <c r="F1813" s="103" t="s">
        <v>90</v>
      </c>
      <c r="G1813" s="104"/>
    </row>
    <row r="1814" spans="1:7">
      <c r="A1814" s="102" t="str">
        <f>DRIVER[[#This Row],[DATE]]&amp;DRIVER[[#This Row],[FIELD]]&amp;DRIVER[[#This Row],[TRIP NO]]</f>
        <v>45434OD04Q41281</v>
      </c>
      <c r="B1814" s="98">
        <v>620</v>
      </c>
      <c r="C1814" s="99">
        <v>45434</v>
      </c>
      <c r="D1814" s="100">
        <v>1</v>
      </c>
      <c r="E1814" s="102" t="s">
        <v>41</v>
      </c>
      <c r="F1814" s="103" t="s">
        <v>93</v>
      </c>
      <c r="G1814" s="104"/>
    </row>
    <row r="1815" spans="1:7">
      <c r="A1815" s="102" t="str">
        <f>DRIVER[[#This Row],[DATE]]&amp;DRIVER[[#This Row],[FIELD]]&amp;DRIVER[[#This Row],[TRIP NO]]</f>
        <v>45434OD04Q41371</v>
      </c>
      <c r="B1815" s="98">
        <v>621</v>
      </c>
      <c r="C1815" s="99">
        <v>45434</v>
      </c>
      <c r="D1815" s="100">
        <v>1</v>
      </c>
      <c r="E1815" s="102" t="s">
        <v>55</v>
      </c>
      <c r="F1815" s="103" t="s">
        <v>95</v>
      </c>
      <c r="G1815" s="104"/>
    </row>
    <row r="1816" spans="1:7">
      <c r="A1816" s="102" t="str">
        <f>DRIVER[[#This Row],[DATE]]&amp;DRIVER[[#This Row],[FIELD]]&amp;DRIVER[[#This Row],[TRIP NO]]</f>
        <v>45434OD04Q41701</v>
      </c>
      <c r="B1816" s="98">
        <v>622</v>
      </c>
      <c r="C1816" s="99">
        <v>45434</v>
      </c>
      <c r="D1816" s="100">
        <v>1</v>
      </c>
      <c r="E1816" s="102" t="s">
        <v>10</v>
      </c>
      <c r="F1816" s="103" t="s">
        <v>76</v>
      </c>
      <c r="G1816" s="104"/>
    </row>
    <row r="1817" spans="1:7">
      <c r="A1817" s="102" t="str">
        <f>DRIVER[[#This Row],[DATE]]&amp;DRIVER[[#This Row],[FIELD]]&amp;DRIVER[[#This Row],[TRIP NO]]</f>
        <v>45434OD04Q41731</v>
      </c>
      <c r="B1817" s="98">
        <v>623</v>
      </c>
      <c r="C1817" s="99">
        <v>45434</v>
      </c>
      <c r="D1817" s="100">
        <v>1</v>
      </c>
      <c r="E1817" s="102" t="s">
        <v>8</v>
      </c>
      <c r="F1817" s="103" t="s">
        <v>101</v>
      </c>
      <c r="G1817" s="104"/>
    </row>
    <row r="1818" spans="1:7">
      <c r="A1818" s="102" t="str">
        <f>DRIVER[[#This Row],[DATE]]&amp;DRIVER[[#This Row],[FIELD]]&amp;DRIVER[[#This Row],[TRIP NO]]</f>
        <v>45434OD34S26151</v>
      </c>
      <c r="B1818" s="98">
        <v>624</v>
      </c>
      <c r="C1818" s="99">
        <v>45434</v>
      </c>
      <c r="D1818" s="100">
        <v>1</v>
      </c>
      <c r="E1818" s="102" t="s">
        <v>40</v>
      </c>
      <c r="F1818" s="103" t="s">
        <v>79</v>
      </c>
      <c r="G1818" s="104"/>
    </row>
    <row r="1819" spans="1:7">
      <c r="A1819" s="102" t="str">
        <f>DRIVER[[#This Row],[DATE]]&amp;DRIVER[[#This Row],[FIELD]]&amp;DRIVER[[#This Row],[TRIP NO]]</f>
        <v>45434OD34S26271</v>
      </c>
      <c r="B1819" s="98">
        <v>625</v>
      </c>
      <c r="C1819" s="99">
        <v>45434</v>
      </c>
      <c r="D1819" s="100">
        <v>1</v>
      </c>
      <c r="E1819" s="102" t="s">
        <v>54</v>
      </c>
      <c r="F1819" s="103" t="s">
        <v>104</v>
      </c>
      <c r="G1819" s="104"/>
    </row>
    <row r="1820" spans="1:7">
      <c r="A1820" s="102" t="str">
        <f>DRIVER[[#This Row],[DATE]]&amp;DRIVER[[#This Row],[FIELD]]&amp;DRIVER[[#This Row],[TRIP NO]]</f>
        <v>45434OD34S26661</v>
      </c>
      <c r="B1820" s="98">
        <v>626</v>
      </c>
      <c r="C1820" s="99">
        <v>45434</v>
      </c>
      <c r="D1820" s="100">
        <v>1</v>
      </c>
      <c r="E1820" s="102" t="s">
        <v>45</v>
      </c>
      <c r="F1820" s="103" t="s">
        <v>106</v>
      </c>
      <c r="G1820" s="104"/>
    </row>
    <row r="1821" spans="1:7">
      <c r="A1821" s="102" t="str">
        <f>DRIVER[[#This Row],[DATE]]&amp;DRIVER[[#This Row],[FIELD]]&amp;DRIVER[[#This Row],[TRIP NO]]</f>
        <v>45434OD34S26681</v>
      </c>
      <c r="B1821" s="98">
        <v>627</v>
      </c>
      <c r="C1821" s="99">
        <v>45434</v>
      </c>
      <c r="D1821" s="100">
        <v>1</v>
      </c>
      <c r="E1821" s="102" t="s">
        <v>42</v>
      </c>
      <c r="F1821" s="103" t="s">
        <v>68</v>
      </c>
      <c r="G1821" s="104"/>
    </row>
    <row r="1822" spans="1:7">
      <c r="A1822" s="102" t="str">
        <f>DRIVER[[#This Row],[DATE]]&amp;DRIVER[[#This Row],[FIELD]]&amp;DRIVER[[#This Row],[TRIP NO]]</f>
        <v>45434OD34S61371</v>
      </c>
      <c r="B1822" s="98">
        <v>628</v>
      </c>
      <c r="C1822" s="99">
        <v>45434</v>
      </c>
      <c r="D1822" s="100">
        <v>1</v>
      </c>
      <c r="E1822" s="102" t="s">
        <v>44</v>
      </c>
      <c r="F1822" s="103" t="s">
        <v>80</v>
      </c>
      <c r="G1822" s="104"/>
    </row>
    <row r="1823" spans="1:7">
      <c r="A1823" s="102" t="str">
        <f>DRIVER[[#This Row],[DATE]]&amp;DRIVER[[#This Row],[FIELD]]&amp;DRIVER[[#This Row],[TRIP NO]]</f>
        <v>45434OD34S61391</v>
      </c>
      <c r="B1823" s="98">
        <v>629</v>
      </c>
      <c r="C1823" s="99">
        <v>45434</v>
      </c>
      <c r="D1823" s="100">
        <v>1</v>
      </c>
      <c r="E1823" s="102" t="s">
        <v>52</v>
      </c>
      <c r="F1823" s="103" t="s">
        <v>94</v>
      </c>
      <c r="G1823" s="104"/>
    </row>
    <row r="1824" spans="1:7">
      <c r="A1824" s="102" t="str">
        <f>DRIVER[[#This Row],[DATE]]&amp;DRIVER[[#This Row],[FIELD]]&amp;DRIVER[[#This Row],[TRIP NO]]</f>
        <v>45434OD34S65081</v>
      </c>
      <c r="B1824" s="98">
        <v>630</v>
      </c>
      <c r="C1824" s="99">
        <v>45434</v>
      </c>
      <c r="D1824" s="100">
        <v>1</v>
      </c>
      <c r="E1824" s="102" t="s">
        <v>57</v>
      </c>
      <c r="F1824" s="103" t="s">
        <v>107</v>
      </c>
      <c r="G1824" s="104"/>
    </row>
    <row r="1825" spans="1:7">
      <c r="A1825" s="102" t="str">
        <f>DRIVER[[#This Row],[DATE]]&amp;DRIVER[[#This Row],[FIELD]]&amp;DRIVER[[#This Row],[TRIP NO]]</f>
        <v>45434OD04T11451</v>
      </c>
      <c r="B1825" s="98">
        <v>631</v>
      </c>
      <c r="C1825" s="99">
        <v>45434</v>
      </c>
      <c r="D1825" s="100">
        <v>1</v>
      </c>
      <c r="E1825" s="102" t="s">
        <v>13</v>
      </c>
      <c r="F1825" s="103" t="s">
        <v>71</v>
      </c>
      <c r="G1825" s="104"/>
    </row>
    <row r="1826" spans="1:7">
      <c r="A1826" s="102" t="str">
        <f>DRIVER[[#This Row],[DATE]]&amp;DRIVER[[#This Row],[FIELD]]&amp;DRIVER[[#This Row],[TRIP NO]]</f>
        <v>45434OD34R13451</v>
      </c>
      <c r="B1826" s="98">
        <v>632</v>
      </c>
      <c r="C1826" s="99">
        <v>45434</v>
      </c>
      <c r="D1826" s="100">
        <v>1</v>
      </c>
      <c r="E1826" s="102" t="s">
        <v>11</v>
      </c>
      <c r="F1826" s="103" t="s">
        <v>97</v>
      </c>
      <c r="G1826" s="104"/>
    </row>
    <row r="1827" spans="1:7">
      <c r="A1827" s="102" t="str">
        <f>DRIVER[[#This Row],[DATE]]&amp;DRIVER[[#This Row],[FIELD]]&amp;DRIVER[[#This Row],[TRIP NO]]</f>
        <v>45434OD34S11451</v>
      </c>
      <c r="B1827" s="98">
        <v>633</v>
      </c>
      <c r="C1827" s="99">
        <v>45434</v>
      </c>
      <c r="D1827" s="100">
        <v>1</v>
      </c>
      <c r="E1827" s="102" t="s">
        <v>32</v>
      </c>
      <c r="F1827" s="103" t="s">
        <v>83</v>
      </c>
      <c r="G1827" s="104"/>
    </row>
    <row r="1828" spans="1:7">
      <c r="A1828" s="102" t="str">
        <f>DRIVER[[#This Row],[DATE]]&amp;DRIVER[[#This Row],[FIELD]]&amp;DRIVER[[#This Row],[TRIP NO]]</f>
        <v>45434OD34T11451</v>
      </c>
      <c r="B1828" s="98">
        <v>634</v>
      </c>
      <c r="C1828" s="99">
        <v>45434</v>
      </c>
      <c r="D1828" s="100">
        <v>1</v>
      </c>
      <c r="E1828" s="102" t="s">
        <v>34</v>
      </c>
      <c r="F1828" s="103" t="s">
        <v>84</v>
      </c>
      <c r="G1828" s="104"/>
    </row>
    <row r="1829" spans="1:7">
      <c r="A1829" s="102" t="str">
        <f>DRIVER[[#This Row],[DATE]]&amp;DRIVER[[#This Row],[FIELD]]&amp;DRIVER[[#This Row],[TRIP NO]]</f>
        <v>45434OD04V11451</v>
      </c>
      <c r="B1829" s="98">
        <v>635</v>
      </c>
      <c r="C1829" s="99">
        <v>45434</v>
      </c>
      <c r="D1829" s="100">
        <v>1</v>
      </c>
      <c r="E1829" s="102" t="s">
        <v>46</v>
      </c>
      <c r="F1829" s="103" t="s">
        <v>85</v>
      </c>
      <c r="G1829" s="104"/>
    </row>
    <row r="1830" spans="1:7">
      <c r="A1830" s="102" t="str">
        <f>DRIVER[[#This Row],[DATE]]&amp;DRIVER[[#This Row],[FIELD]]&amp;DRIVER[[#This Row],[TRIP NO]]</f>
        <v>45434OD04V13451</v>
      </c>
      <c r="B1830" s="98">
        <v>636</v>
      </c>
      <c r="C1830" s="99">
        <v>45434</v>
      </c>
      <c r="D1830" s="100">
        <v>1</v>
      </c>
      <c r="E1830" s="102" t="s">
        <v>48</v>
      </c>
      <c r="F1830" s="103" t="s">
        <v>86</v>
      </c>
      <c r="G1830" s="104"/>
    </row>
    <row r="1831" spans="1:7">
      <c r="A1831" s="102" t="str">
        <f>DRIVER[[#This Row],[DATE]]&amp;DRIVER[[#This Row],[FIELD]]&amp;DRIVER[[#This Row],[TRIP NO]]</f>
        <v>45434OD34U11451</v>
      </c>
      <c r="B1831" s="98">
        <v>637</v>
      </c>
      <c r="C1831" s="99">
        <v>45434</v>
      </c>
      <c r="D1831" s="100">
        <v>1</v>
      </c>
      <c r="E1831" s="102" t="s">
        <v>47</v>
      </c>
      <c r="F1831" s="103" t="s">
        <v>87</v>
      </c>
      <c r="G1831" s="104"/>
    </row>
    <row r="1832" spans="1:7">
      <c r="A1832" s="102" t="str">
        <f>DRIVER[[#This Row],[DATE]]&amp;DRIVER[[#This Row],[FIELD]]&amp;DRIVER[[#This Row],[TRIP NO]]</f>
        <v>45434OD34U13451</v>
      </c>
      <c r="B1832" s="98">
        <v>638</v>
      </c>
      <c r="C1832" s="99">
        <v>45434</v>
      </c>
      <c r="D1832" s="100">
        <v>1</v>
      </c>
      <c r="E1832" s="102" t="s">
        <v>49</v>
      </c>
      <c r="F1832" s="103" t="s">
        <v>88</v>
      </c>
      <c r="G1832" s="104"/>
    </row>
    <row r="1833" spans="1:7">
      <c r="A1833" s="110" t="str">
        <f>DRIVER[[#This Row],[DATE]]&amp;DRIVER[[#This Row],[FIELD]]&amp;DRIVER[[#This Row],[TRIP NO]]</f>
        <v>45434OD34T11452</v>
      </c>
      <c r="B1833" s="106">
        <v>639</v>
      </c>
      <c r="C1833" s="107">
        <v>45434</v>
      </c>
      <c r="D1833" s="108">
        <v>2</v>
      </c>
      <c r="E1833" s="110" t="s">
        <v>34</v>
      </c>
      <c r="F1833" s="119" t="s">
        <v>84</v>
      </c>
      <c r="G1833" s="104"/>
    </row>
    <row r="1834" spans="1:7">
      <c r="A1834" s="110" t="str">
        <f>DRIVER[[#This Row],[DATE]]&amp;DRIVER[[#This Row],[FIELD]]&amp;DRIVER[[#This Row],[TRIP NO]]</f>
        <v>45434OD04Q41552</v>
      </c>
      <c r="B1834" s="106">
        <v>640</v>
      </c>
      <c r="C1834" s="107">
        <v>45434</v>
      </c>
      <c r="D1834" s="108">
        <v>2</v>
      </c>
      <c r="E1834" s="110" t="s">
        <v>22</v>
      </c>
      <c r="F1834" s="119" t="s">
        <v>72</v>
      </c>
      <c r="G1834" s="104"/>
    </row>
    <row r="1835" spans="1:7">
      <c r="A1835" s="110" t="str">
        <f>DRIVER[[#This Row],[DATE]]&amp;DRIVER[[#This Row],[FIELD]]&amp;DRIVER[[#This Row],[TRIP NO]]</f>
        <v>45434OD04V13452</v>
      </c>
      <c r="B1835" s="106">
        <v>641</v>
      </c>
      <c r="C1835" s="107">
        <v>45434</v>
      </c>
      <c r="D1835" s="108">
        <v>2</v>
      </c>
      <c r="E1835" s="110" t="s">
        <v>48</v>
      </c>
      <c r="F1835" s="119" t="s">
        <v>86</v>
      </c>
      <c r="G1835" s="104"/>
    </row>
    <row r="1836" spans="1:7">
      <c r="A1836" s="110" t="str">
        <f>DRIVER[[#This Row],[DATE]]&amp;DRIVER[[#This Row],[FIELD]]&amp;DRIVER[[#This Row],[TRIP NO]]</f>
        <v>45434OD04V11452</v>
      </c>
      <c r="B1836" s="106">
        <v>642</v>
      </c>
      <c r="C1836" s="107">
        <v>45434</v>
      </c>
      <c r="D1836" s="108">
        <v>2</v>
      </c>
      <c r="E1836" s="110" t="s">
        <v>46</v>
      </c>
      <c r="F1836" s="119" t="s">
        <v>85</v>
      </c>
      <c r="G1836" s="104"/>
    </row>
    <row r="1837" spans="1:7">
      <c r="A1837" s="110" t="str">
        <f>DRIVER[[#This Row],[DATE]]&amp;DRIVER[[#This Row],[FIELD]]&amp;DRIVER[[#This Row],[TRIP NO]]</f>
        <v>45434OD04T11452</v>
      </c>
      <c r="B1837" s="106">
        <v>643</v>
      </c>
      <c r="C1837" s="107">
        <v>45434</v>
      </c>
      <c r="D1837" s="108">
        <v>2</v>
      </c>
      <c r="E1837" s="110" t="s">
        <v>13</v>
      </c>
      <c r="F1837" s="119" t="s">
        <v>71</v>
      </c>
      <c r="G1837" s="104"/>
    </row>
    <row r="1838" spans="1:7">
      <c r="A1838" s="110" t="str">
        <f>DRIVER[[#This Row],[DATE]]&amp;DRIVER[[#This Row],[FIELD]]&amp;DRIVER[[#This Row],[TRIP NO]]</f>
        <v>45434OD04Q41232</v>
      </c>
      <c r="B1838" s="106">
        <v>644</v>
      </c>
      <c r="C1838" s="107">
        <v>45434</v>
      </c>
      <c r="D1838" s="108">
        <v>2</v>
      </c>
      <c r="E1838" s="110" t="s">
        <v>39</v>
      </c>
      <c r="F1838" s="119" t="s">
        <v>89</v>
      </c>
      <c r="G1838" s="104"/>
    </row>
    <row r="1839" spans="1:7">
      <c r="A1839" s="110" t="str">
        <f>DRIVER[[#This Row],[DATE]]&amp;DRIVER[[#This Row],[FIELD]]&amp;DRIVER[[#This Row],[TRIP NO]]</f>
        <v>45434OD34S11452</v>
      </c>
      <c r="B1839" s="106">
        <v>645</v>
      </c>
      <c r="C1839" s="107">
        <v>45434</v>
      </c>
      <c r="D1839" s="108">
        <v>2</v>
      </c>
      <c r="E1839" s="110" t="s">
        <v>32</v>
      </c>
      <c r="F1839" s="119" t="s">
        <v>83</v>
      </c>
      <c r="G1839" s="104"/>
    </row>
    <row r="1840" spans="1:7">
      <c r="A1840" s="110" t="str">
        <f>DRIVER[[#This Row],[DATE]]&amp;DRIVER[[#This Row],[FIELD]]&amp;DRIVER[[#This Row],[TRIP NO]]</f>
        <v>45434OD34U11452</v>
      </c>
      <c r="B1840" s="106">
        <v>646</v>
      </c>
      <c r="C1840" s="107">
        <v>45434</v>
      </c>
      <c r="D1840" s="108">
        <v>2</v>
      </c>
      <c r="E1840" s="110" t="s">
        <v>47</v>
      </c>
      <c r="F1840" s="119" t="s">
        <v>87</v>
      </c>
      <c r="G1840" s="104"/>
    </row>
    <row r="1841" spans="1:7">
      <c r="A1841" s="110" t="str">
        <f>DRIVER[[#This Row],[DATE]]&amp;DRIVER[[#This Row],[FIELD]]&amp;DRIVER[[#This Row],[TRIP NO]]</f>
        <v>45434OD04Q41732</v>
      </c>
      <c r="B1841" s="106">
        <v>647</v>
      </c>
      <c r="C1841" s="107">
        <v>45434</v>
      </c>
      <c r="D1841" s="108">
        <v>2</v>
      </c>
      <c r="E1841" s="110" t="s">
        <v>8</v>
      </c>
      <c r="F1841" s="119" t="s">
        <v>101</v>
      </c>
      <c r="G1841" s="104"/>
    </row>
    <row r="1842" spans="1:7">
      <c r="A1842" s="110" t="str">
        <f>DRIVER[[#This Row],[DATE]]&amp;DRIVER[[#This Row],[FIELD]]&amp;DRIVER[[#This Row],[TRIP NO]]</f>
        <v>45434OD34S61372</v>
      </c>
      <c r="B1842" s="106">
        <v>648</v>
      </c>
      <c r="C1842" s="107">
        <v>45434</v>
      </c>
      <c r="D1842" s="108">
        <v>2</v>
      </c>
      <c r="E1842" s="110" t="s">
        <v>44</v>
      </c>
      <c r="F1842" s="111" t="s">
        <v>80</v>
      </c>
      <c r="G1842" s="104"/>
    </row>
    <row r="1843" spans="1:7">
      <c r="A1843" s="110" t="str">
        <f>DRIVER[[#This Row],[DATE]]&amp;DRIVER[[#This Row],[FIELD]]&amp;DRIVER[[#This Row],[TRIP NO]]</f>
        <v>45434OD34S26662</v>
      </c>
      <c r="B1843" s="106">
        <v>649</v>
      </c>
      <c r="C1843" s="107">
        <v>45434</v>
      </c>
      <c r="D1843" s="108">
        <v>2</v>
      </c>
      <c r="E1843" s="110" t="s">
        <v>45</v>
      </c>
      <c r="F1843" s="111" t="s">
        <v>106</v>
      </c>
      <c r="G1843" s="104"/>
    </row>
    <row r="1844" spans="1:7">
      <c r="A1844" s="110" t="str">
        <f>DRIVER[[#This Row],[DATE]]&amp;DRIVER[[#This Row],[FIELD]]&amp;DRIVER[[#This Row],[TRIP NO]]</f>
        <v>45434OD34S61392</v>
      </c>
      <c r="B1844" s="106">
        <v>650</v>
      </c>
      <c r="C1844" s="107">
        <v>45434</v>
      </c>
      <c r="D1844" s="108">
        <v>2</v>
      </c>
      <c r="E1844" s="110" t="s">
        <v>52</v>
      </c>
      <c r="F1844" s="111" t="s">
        <v>94</v>
      </c>
      <c r="G1844" s="104"/>
    </row>
    <row r="1845" spans="1:7">
      <c r="A1845" s="102" t="str">
        <f>DRIVER[[#This Row],[DATE]]&amp;DRIVER[[#This Row],[FIELD]]&amp;DRIVER[[#This Row],[TRIP NO]]</f>
        <v>45435OD04Q41181</v>
      </c>
      <c r="B1845" s="98">
        <v>651</v>
      </c>
      <c r="C1845" s="99">
        <v>45435</v>
      </c>
      <c r="D1845" s="100">
        <v>1</v>
      </c>
      <c r="E1845" s="102" t="s">
        <v>26</v>
      </c>
      <c r="F1845" s="103" t="s">
        <v>102</v>
      </c>
      <c r="G1845" s="104"/>
    </row>
    <row r="1846" spans="1:7">
      <c r="A1846" s="102" t="str">
        <f>DRIVER[[#This Row],[DATE]]&amp;DRIVER[[#This Row],[FIELD]]&amp;DRIVER[[#This Row],[TRIP NO]]</f>
        <v>45435OD04Q41231</v>
      </c>
      <c r="B1846" s="98">
        <v>652</v>
      </c>
      <c r="C1846" s="99">
        <v>45435</v>
      </c>
      <c r="D1846" s="100">
        <v>1</v>
      </c>
      <c r="E1846" s="102" t="s">
        <v>39</v>
      </c>
      <c r="F1846" s="103" t="s">
        <v>69</v>
      </c>
      <c r="G1846" s="104"/>
    </row>
    <row r="1847" spans="1:7">
      <c r="A1847" s="102" t="str">
        <f>DRIVER[[#This Row],[DATE]]&amp;DRIVER[[#This Row],[FIELD]]&amp;DRIVER[[#This Row],[TRIP NO]]</f>
        <v>45435OD04Q41391</v>
      </c>
      <c r="B1847" s="98">
        <v>653</v>
      </c>
      <c r="C1847" s="99">
        <v>45435</v>
      </c>
      <c r="D1847" s="100">
        <v>1</v>
      </c>
      <c r="E1847" s="102" t="s">
        <v>21</v>
      </c>
      <c r="F1847" s="103" t="s">
        <v>96</v>
      </c>
      <c r="G1847" s="104"/>
    </row>
    <row r="1848" spans="1:7">
      <c r="A1848" s="102" t="str">
        <f>DRIVER[[#This Row],[DATE]]&amp;DRIVER[[#This Row],[FIELD]]&amp;DRIVER[[#This Row],[TRIP NO]]</f>
        <v>45435OD04Q41551</v>
      </c>
      <c r="B1848" s="98">
        <v>654</v>
      </c>
      <c r="C1848" s="99">
        <v>45435</v>
      </c>
      <c r="D1848" s="100">
        <v>1</v>
      </c>
      <c r="E1848" s="102" t="s">
        <v>22</v>
      </c>
      <c r="F1848" s="103" t="s">
        <v>72</v>
      </c>
      <c r="G1848" s="104"/>
    </row>
    <row r="1849" spans="1:7">
      <c r="A1849" s="102" t="str">
        <f>DRIVER[[#This Row],[DATE]]&amp;DRIVER[[#This Row],[FIELD]]&amp;DRIVER[[#This Row],[TRIP NO]]</f>
        <v>45435OD04Q67611</v>
      </c>
      <c r="B1849" s="98">
        <v>655</v>
      </c>
      <c r="C1849" s="99">
        <v>45435</v>
      </c>
      <c r="D1849" s="100">
        <v>1</v>
      </c>
      <c r="E1849" s="102" t="s">
        <v>24</v>
      </c>
      <c r="F1849" s="103" t="s">
        <v>104</v>
      </c>
      <c r="G1849" s="104"/>
    </row>
    <row r="1850" spans="1:7">
      <c r="A1850" s="102" t="str">
        <f>DRIVER[[#This Row],[DATE]]&amp;DRIVER[[#This Row],[FIELD]]&amp;DRIVER[[#This Row],[TRIP NO]]</f>
        <v>45435OD04Q41781</v>
      </c>
      <c r="B1850" s="98">
        <v>656</v>
      </c>
      <c r="C1850" s="99">
        <v>45435</v>
      </c>
      <c r="D1850" s="100">
        <v>1</v>
      </c>
      <c r="E1850" s="102" t="s">
        <v>25</v>
      </c>
      <c r="F1850" s="103" t="s">
        <v>73</v>
      </c>
      <c r="G1850" s="104"/>
    </row>
    <row r="1851" spans="1:7">
      <c r="A1851" s="102" t="str">
        <f>DRIVER[[#This Row],[DATE]]&amp;DRIVER[[#This Row],[FIELD]]&amp;DRIVER[[#This Row],[TRIP NO]]</f>
        <v>45435OD04Q41281</v>
      </c>
      <c r="B1851" s="98">
        <v>657</v>
      </c>
      <c r="C1851" s="99">
        <v>45435</v>
      </c>
      <c r="D1851" s="100">
        <v>1</v>
      </c>
      <c r="E1851" s="102" t="s">
        <v>41</v>
      </c>
      <c r="F1851" s="103" t="s">
        <v>105</v>
      </c>
      <c r="G1851" s="104"/>
    </row>
    <row r="1852" spans="1:7">
      <c r="A1852" s="102" t="str">
        <f>DRIVER[[#This Row],[DATE]]&amp;DRIVER[[#This Row],[FIELD]]&amp;DRIVER[[#This Row],[TRIP NO]]</f>
        <v>45435OD04Q41371</v>
      </c>
      <c r="B1852" s="98">
        <v>658</v>
      </c>
      <c r="C1852" s="99">
        <v>45435</v>
      </c>
      <c r="D1852" s="100">
        <v>1</v>
      </c>
      <c r="E1852" s="102" t="s">
        <v>55</v>
      </c>
      <c r="F1852" s="103" t="s">
        <v>99</v>
      </c>
      <c r="G1852" s="104"/>
    </row>
    <row r="1853" spans="1:7">
      <c r="A1853" s="102" t="str">
        <f>DRIVER[[#This Row],[DATE]]&amp;DRIVER[[#This Row],[FIELD]]&amp;DRIVER[[#This Row],[TRIP NO]]</f>
        <v>45435OD04Q41701</v>
      </c>
      <c r="B1853" s="98">
        <v>659</v>
      </c>
      <c r="C1853" s="99">
        <v>45435</v>
      </c>
      <c r="D1853" s="100">
        <v>1</v>
      </c>
      <c r="E1853" s="102" t="s">
        <v>10</v>
      </c>
      <c r="F1853" s="103" t="s">
        <v>77</v>
      </c>
      <c r="G1853" s="104"/>
    </row>
    <row r="1854" spans="1:7">
      <c r="A1854" s="102" t="str">
        <f>DRIVER[[#This Row],[DATE]]&amp;DRIVER[[#This Row],[FIELD]]&amp;DRIVER[[#This Row],[TRIP NO]]</f>
        <v>45435OD04Q41731</v>
      </c>
      <c r="B1854" s="98">
        <v>660</v>
      </c>
      <c r="C1854" s="99">
        <v>45435</v>
      </c>
      <c r="D1854" s="100">
        <v>1</v>
      </c>
      <c r="E1854" s="102" t="s">
        <v>8</v>
      </c>
      <c r="F1854" s="103" t="s">
        <v>101</v>
      </c>
      <c r="G1854" s="104"/>
    </row>
    <row r="1855" spans="1:7">
      <c r="A1855" s="102" t="str">
        <f>DRIVER[[#This Row],[DATE]]&amp;DRIVER[[#This Row],[FIELD]]&amp;DRIVER[[#This Row],[TRIP NO]]</f>
        <v>45435OD34S26151</v>
      </c>
      <c r="B1855" s="98">
        <v>661</v>
      </c>
      <c r="C1855" s="99">
        <v>45435</v>
      </c>
      <c r="D1855" s="100">
        <v>1</v>
      </c>
      <c r="E1855" s="102" t="s">
        <v>40</v>
      </c>
      <c r="F1855" s="103" t="s">
        <v>79</v>
      </c>
      <c r="G1855" s="104"/>
    </row>
    <row r="1856" spans="1:7">
      <c r="A1856" s="102" t="str">
        <f>DRIVER[[#This Row],[DATE]]&amp;DRIVER[[#This Row],[FIELD]]&amp;DRIVER[[#This Row],[TRIP NO]]</f>
        <v>45435OD34S26271</v>
      </c>
      <c r="B1856" s="98">
        <v>662</v>
      </c>
      <c r="C1856" s="99">
        <v>45435</v>
      </c>
      <c r="D1856" s="100">
        <v>1</v>
      </c>
      <c r="E1856" s="102" t="s">
        <v>54</v>
      </c>
      <c r="F1856" s="103" t="s">
        <v>103</v>
      </c>
      <c r="G1856" s="104"/>
    </row>
    <row r="1857" spans="1:7">
      <c r="A1857" s="102" t="str">
        <f>DRIVER[[#This Row],[DATE]]&amp;DRIVER[[#This Row],[FIELD]]&amp;DRIVER[[#This Row],[TRIP NO]]</f>
        <v>45435OD34S26661</v>
      </c>
      <c r="B1857" s="98">
        <v>663</v>
      </c>
      <c r="C1857" s="99">
        <v>45435</v>
      </c>
      <c r="D1857" s="100">
        <v>1</v>
      </c>
      <c r="E1857" s="102" t="s">
        <v>45</v>
      </c>
      <c r="F1857" s="103" t="s">
        <v>106</v>
      </c>
      <c r="G1857" s="104"/>
    </row>
    <row r="1858" spans="1:7">
      <c r="A1858" s="102" t="str">
        <f>DRIVER[[#This Row],[DATE]]&amp;DRIVER[[#This Row],[FIELD]]&amp;DRIVER[[#This Row],[TRIP NO]]</f>
        <v>45435OD34S26681</v>
      </c>
      <c r="B1858" s="98">
        <v>664</v>
      </c>
      <c r="C1858" s="99">
        <v>45435</v>
      </c>
      <c r="D1858" s="100">
        <v>1</v>
      </c>
      <c r="E1858" s="102" t="s">
        <v>42</v>
      </c>
      <c r="F1858" s="103" t="s">
        <v>68</v>
      </c>
      <c r="G1858" s="104"/>
    </row>
    <row r="1859" spans="1:7">
      <c r="A1859" s="102" t="str">
        <f>DRIVER[[#This Row],[DATE]]&amp;DRIVER[[#This Row],[FIELD]]&amp;DRIVER[[#This Row],[TRIP NO]]</f>
        <v>45435OD34S61371</v>
      </c>
      <c r="B1859" s="98">
        <v>665</v>
      </c>
      <c r="C1859" s="99">
        <v>45435</v>
      </c>
      <c r="D1859" s="100">
        <v>1</v>
      </c>
      <c r="E1859" s="102" t="s">
        <v>44</v>
      </c>
      <c r="F1859" s="103" t="s">
        <v>80</v>
      </c>
      <c r="G1859" s="104"/>
    </row>
    <row r="1860" spans="1:7">
      <c r="A1860" s="102" t="str">
        <f>DRIVER[[#This Row],[DATE]]&amp;DRIVER[[#This Row],[FIELD]]&amp;DRIVER[[#This Row],[TRIP NO]]</f>
        <v>45435OD34S61391</v>
      </c>
      <c r="B1860" s="98">
        <v>666</v>
      </c>
      <c r="C1860" s="99">
        <v>45435</v>
      </c>
      <c r="D1860" s="100">
        <v>1</v>
      </c>
      <c r="E1860" s="102" t="s">
        <v>52</v>
      </c>
      <c r="F1860" s="103" t="s">
        <v>94</v>
      </c>
      <c r="G1860" s="104"/>
    </row>
    <row r="1861" spans="1:7">
      <c r="A1861" s="102" t="str">
        <f>DRIVER[[#This Row],[DATE]]&amp;DRIVER[[#This Row],[FIELD]]&amp;DRIVER[[#This Row],[TRIP NO]]</f>
        <v>45435OD34S65081</v>
      </c>
      <c r="B1861" s="98">
        <v>667</v>
      </c>
      <c r="C1861" s="99">
        <v>45435</v>
      </c>
      <c r="D1861" s="100">
        <v>1</v>
      </c>
      <c r="E1861" s="102" t="s">
        <v>57</v>
      </c>
      <c r="F1861" s="103" t="s">
        <v>107</v>
      </c>
      <c r="G1861" s="104"/>
    </row>
    <row r="1862" spans="1:7">
      <c r="A1862" s="102" t="str">
        <f>DRIVER[[#This Row],[DATE]]&amp;DRIVER[[#This Row],[FIELD]]&amp;DRIVER[[#This Row],[TRIP NO]]</f>
        <v>45435OD04T11451</v>
      </c>
      <c r="B1862" s="98">
        <v>668</v>
      </c>
      <c r="C1862" s="99">
        <v>45435</v>
      </c>
      <c r="D1862" s="100">
        <v>1</v>
      </c>
      <c r="E1862" s="102" t="s">
        <v>13</v>
      </c>
      <c r="F1862" s="103" t="s">
        <v>71</v>
      </c>
      <c r="G1862" s="104"/>
    </row>
    <row r="1863" spans="1:7">
      <c r="A1863" s="102" t="str">
        <f>DRIVER[[#This Row],[DATE]]&amp;DRIVER[[#This Row],[FIELD]]&amp;DRIVER[[#This Row],[TRIP NO]]</f>
        <v>45435OD34R11451</v>
      </c>
      <c r="B1863" s="98">
        <v>669</v>
      </c>
      <c r="C1863" s="99">
        <v>45435</v>
      </c>
      <c r="D1863" s="100">
        <v>1</v>
      </c>
      <c r="E1863" s="102" t="s">
        <v>12</v>
      </c>
      <c r="F1863" s="103" t="s">
        <v>81</v>
      </c>
      <c r="G1863" s="104"/>
    </row>
    <row r="1864" spans="1:7">
      <c r="A1864" s="102" t="str">
        <f>DRIVER[[#This Row],[DATE]]&amp;DRIVER[[#This Row],[FIELD]]&amp;DRIVER[[#This Row],[TRIP NO]]</f>
        <v>45435OD34R13451</v>
      </c>
      <c r="B1864" s="98">
        <v>670</v>
      </c>
      <c r="C1864" s="99">
        <v>45435</v>
      </c>
      <c r="D1864" s="100">
        <v>1</v>
      </c>
      <c r="E1864" s="102" t="s">
        <v>11</v>
      </c>
      <c r="F1864" s="103" t="s">
        <v>97</v>
      </c>
      <c r="G1864" s="104"/>
    </row>
    <row r="1865" spans="1:7">
      <c r="A1865" s="102" t="str">
        <f>DRIVER[[#This Row],[DATE]]&amp;DRIVER[[#This Row],[FIELD]]&amp;DRIVER[[#This Row],[TRIP NO]]</f>
        <v>45435OD34S11451</v>
      </c>
      <c r="B1865" s="98">
        <v>671</v>
      </c>
      <c r="C1865" s="99">
        <v>45435</v>
      </c>
      <c r="D1865" s="100">
        <v>1</v>
      </c>
      <c r="E1865" s="102" t="s">
        <v>32</v>
      </c>
      <c r="F1865" s="103" t="s">
        <v>83</v>
      </c>
      <c r="G1865" s="104"/>
    </row>
    <row r="1866" spans="1:7">
      <c r="A1866" s="102" t="str">
        <f>DRIVER[[#This Row],[DATE]]&amp;DRIVER[[#This Row],[FIELD]]&amp;DRIVER[[#This Row],[TRIP NO]]</f>
        <v>45435OD34T11451</v>
      </c>
      <c r="B1866" s="98">
        <v>672</v>
      </c>
      <c r="C1866" s="99">
        <v>45435</v>
      </c>
      <c r="D1866" s="100">
        <v>1</v>
      </c>
      <c r="E1866" s="102" t="s">
        <v>34</v>
      </c>
      <c r="F1866" s="103" t="s">
        <v>84</v>
      </c>
      <c r="G1866" s="104"/>
    </row>
    <row r="1867" spans="1:7">
      <c r="A1867" s="102" t="str">
        <f>DRIVER[[#This Row],[DATE]]&amp;DRIVER[[#This Row],[FIELD]]&amp;DRIVER[[#This Row],[TRIP NO]]</f>
        <v>45435OD04V11451</v>
      </c>
      <c r="B1867" s="98">
        <v>673</v>
      </c>
      <c r="C1867" s="99">
        <v>45435</v>
      </c>
      <c r="D1867" s="100">
        <v>1</v>
      </c>
      <c r="E1867" s="102" t="s">
        <v>46</v>
      </c>
      <c r="F1867" s="103" t="s">
        <v>85</v>
      </c>
      <c r="G1867" s="104"/>
    </row>
    <row r="1868" spans="1:7">
      <c r="A1868" s="102" t="str">
        <f>DRIVER[[#This Row],[DATE]]&amp;DRIVER[[#This Row],[FIELD]]&amp;DRIVER[[#This Row],[TRIP NO]]</f>
        <v>45435OD04V13451</v>
      </c>
      <c r="B1868" s="98">
        <v>674</v>
      </c>
      <c r="C1868" s="99">
        <v>45435</v>
      </c>
      <c r="D1868" s="100">
        <v>1</v>
      </c>
      <c r="E1868" s="102" t="s">
        <v>48</v>
      </c>
      <c r="F1868" s="103" t="s">
        <v>86</v>
      </c>
      <c r="G1868" s="104"/>
    </row>
    <row r="1869" spans="1:7">
      <c r="A1869" s="102" t="str">
        <f>DRIVER[[#This Row],[DATE]]&amp;DRIVER[[#This Row],[FIELD]]&amp;DRIVER[[#This Row],[TRIP NO]]</f>
        <v>45435OD34U11451</v>
      </c>
      <c r="B1869" s="98">
        <v>675</v>
      </c>
      <c r="C1869" s="99">
        <v>45435</v>
      </c>
      <c r="D1869" s="100">
        <v>1</v>
      </c>
      <c r="E1869" s="102" t="s">
        <v>47</v>
      </c>
      <c r="F1869" s="103" t="s">
        <v>87</v>
      </c>
      <c r="G1869" s="104"/>
    </row>
    <row r="1870" spans="1:7">
      <c r="A1870" s="102" t="str">
        <f>DRIVER[[#This Row],[DATE]]&amp;DRIVER[[#This Row],[FIELD]]&amp;DRIVER[[#This Row],[TRIP NO]]</f>
        <v>45435OD34U13451</v>
      </c>
      <c r="B1870" s="98">
        <v>676</v>
      </c>
      <c r="C1870" s="99">
        <v>45435</v>
      </c>
      <c r="D1870" s="100">
        <v>1</v>
      </c>
      <c r="E1870" s="102" t="s">
        <v>49</v>
      </c>
      <c r="F1870" s="103" t="s">
        <v>88</v>
      </c>
      <c r="G1870" s="104"/>
    </row>
    <row r="1871" spans="1:7">
      <c r="A1871" s="110" t="str">
        <f>DRIVER[[#This Row],[DATE]]&amp;DRIVER[[#This Row],[FIELD]]&amp;DRIVER[[#This Row],[TRIP NO]]</f>
        <v>45435OD34R11452</v>
      </c>
      <c r="B1871" s="106">
        <v>677</v>
      </c>
      <c r="C1871" s="107">
        <v>45435</v>
      </c>
      <c r="D1871" s="108">
        <v>2</v>
      </c>
      <c r="E1871" s="110" t="s">
        <v>12</v>
      </c>
      <c r="F1871" s="111" t="s">
        <v>81</v>
      </c>
      <c r="G1871" s="104"/>
    </row>
    <row r="1872" spans="1:7">
      <c r="A1872" s="110" t="str">
        <f>DRIVER[[#This Row],[DATE]]&amp;DRIVER[[#This Row],[FIELD]]&amp;DRIVER[[#This Row],[TRIP NO]]</f>
        <v>45435OD34U13452</v>
      </c>
      <c r="B1872" s="106">
        <v>678</v>
      </c>
      <c r="C1872" s="107">
        <v>45435</v>
      </c>
      <c r="D1872" s="108">
        <v>2</v>
      </c>
      <c r="E1872" s="110" t="s">
        <v>49</v>
      </c>
      <c r="F1872" s="111" t="s">
        <v>88</v>
      </c>
      <c r="G1872" s="104"/>
    </row>
    <row r="1873" spans="1:7">
      <c r="A1873" s="110" t="str">
        <f>DRIVER[[#This Row],[DATE]]&amp;DRIVER[[#This Row],[FIELD]]&amp;DRIVER[[#This Row],[TRIP NO]]</f>
        <v>45435OD34S26152</v>
      </c>
      <c r="B1873" s="106">
        <v>679</v>
      </c>
      <c r="C1873" s="107">
        <v>45435</v>
      </c>
      <c r="D1873" s="108">
        <v>2</v>
      </c>
      <c r="E1873" s="110" t="s">
        <v>40</v>
      </c>
      <c r="F1873" s="111" t="s">
        <v>79</v>
      </c>
      <c r="G1873" s="104"/>
    </row>
    <row r="1874" spans="1:7">
      <c r="A1874" s="110" t="str">
        <f>DRIVER[[#This Row],[DATE]]&amp;DRIVER[[#This Row],[FIELD]]&amp;DRIVER[[#This Row],[TRIP NO]]</f>
        <v>45435OD34R13452</v>
      </c>
      <c r="B1874" s="106">
        <v>680</v>
      </c>
      <c r="C1874" s="107">
        <v>45435</v>
      </c>
      <c r="D1874" s="108">
        <v>2</v>
      </c>
      <c r="E1874" s="110" t="s">
        <v>11</v>
      </c>
      <c r="F1874" s="111" t="s">
        <v>97</v>
      </c>
      <c r="G1874" s="104"/>
    </row>
    <row r="1875" spans="1:7">
      <c r="A1875" s="110" t="str">
        <f>DRIVER[[#This Row],[DATE]]&amp;DRIVER[[#This Row],[FIELD]]&amp;DRIVER[[#This Row],[TRIP NO]]</f>
        <v>45435OD04Q41702</v>
      </c>
      <c r="B1875" s="106">
        <v>681</v>
      </c>
      <c r="C1875" s="107">
        <v>45435</v>
      </c>
      <c r="D1875" s="108">
        <v>2</v>
      </c>
      <c r="E1875" s="110" t="s">
        <v>10</v>
      </c>
      <c r="F1875" s="111" t="s">
        <v>77</v>
      </c>
      <c r="G1875" s="104"/>
    </row>
    <row r="1876" spans="1:7">
      <c r="A1876" s="110" t="str">
        <f>DRIVER[[#This Row],[DATE]]&amp;DRIVER[[#This Row],[FIELD]]&amp;DRIVER[[#This Row],[TRIP NO]]</f>
        <v>45435OD04Q41372</v>
      </c>
      <c r="B1876" s="106">
        <v>682</v>
      </c>
      <c r="C1876" s="107">
        <v>45435</v>
      </c>
      <c r="D1876" s="108">
        <v>2</v>
      </c>
      <c r="E1876" s="110" t="s">
        <v>55</v>
      </c>
      <c r="F1876" s="111" t="s">
        <v>99</v>
      </c>
      <c r="G1876" s="104"/>
    </row>
    <row r="1877" spans="1:7">
      <c r="A1877" s="110" t="str">
        <f>DRIVER[[#This Row],[DATE]]&amp;DRIVER[[#This Row],[FIELD]]&amp;DRIVER[[#This Row],[TRIP NO]]</f>
        <v>45435OD34S26682</v>
      </c>
      <c r="B1877" s="106">
        <v>683</v>
      </c>
      <c r="C1877" s="107">
        <v>45435</v>
      </c>
      <c r="D1877" s="108">
        <v>2</v>
      </c>
      <c r="E1877" s="110" t="s">
        <v>42</v>
      </c>
      <c r="F1877" s="111" t="s">
        <v>68</v>
      </c>
      <c r="G1877" s="104"/>
    </row>
    <row r="1878" spans="1:7">
      <c r="A1878" s="110" t="str">
        <f>DRIVER[[#This Row],[DATE]]&amp;DRIVER[[#This Row],[FIELD]]&amp;DRIVER[[#This Row],[TRIP NO]]</f>
        <v>45435OD04Q41182</v>
      </c>
      <c r="B1878" s="106">
        <v>684</v>
      </c>
      <c r="C1878" s="107">
        <v>45435</v>
      </c>
      <c r="D1878" s="108">
        <v>2</v>
      </c>
      <c r="E1878" s="110" t="s">
        <v>26</v>
      </c>
      <c r="F1878" s="111" t="s">
        <v>102</v>
      </c>
      <c r="G1878" s="104"/>
    </row>
    <row r="1879" spans="1:7">
      <c r="A1879" s="110" t="str">
        <f>DRIVER[[#This Row],[DATE]]&amp;DRIVER[[#This Row],[FIELD]]&amp;DRIVER[[#This Row],[TRIP NO]]</f>
        <v>45435OD04T11452</v>
      </c>
      <c r="B1879" s="106">
        <v>685</v>
      </c>
      <c r="C1879" s="107">
        <v>45435</v>
      </c>
      <c r="D1879" s="108">
        <v>2</v>
      </c>
      <c r="E1879" s="110" t="s">
        <v>13</v>
      </c>
      <c r="F1879" s="111" t="s">
        <v>71</v>
      </c>
      <c r="G1879" s="104"/>
    </row>
    <row r="1880" spans="1:7">
      <c r="A1880" s="110" t="str">
        <f>DRIVER[[#This Row],[DATE]]&amp;DRIVER[[#This Row],[FIELD]]&amp;DRIVER[[#This Row],[TRIP NO]]</f>
        <v>45435OD34T11452</v>
      </c>
      <c r="B1880" s="106">
        <v>686</v>
      </c>
      <c r="C1880" s="107">
        <v>45435</v>
      </c>
      <c r="D1880" s="108">
        <v>2</v>
      </c>
      <c r="E1880" s="110" t="s">
        <v>34</v>
      </c>
      <c r="F1880" s="111" t="s">
        <v>84</v>
      </c>
      <c r="G1880" s="104"/>
    </row>
    <row r="1881" spans="1:7">
      <c r="A1881" s="110" t="str">
        <f>DRIVER[[#This Row],[DATE]]&amp;DRIVER[[#This Row],[FIELD]]&amp;DRIVER[[#This Row],[TRIP NO]]</f>
        <v>45435OD04V11452</v>
      </c>
      <c r="B1881" s="106">
        <v>687</v>
      </c>
      <c r="C1881" s="107">
        <v>45435</v>
      </c>
      <c r="D1881" s="108">
        <v>2</v>
      </c>
      <c r="E1881" s="110" t="s">
        <v>46</v>
      </c>
      <c r="F1881" s="111" t="s">
        <v>85</v>
      </c>
      <c r="G1881" s="104"/>
    </row>
    <row r="1882" spans="1:7">
      <c r="A1882" s="110" t="str">
        <f>DRIVER[[#This Row],[DATE]]&amp;DRIVER[[#This Row],[FIELD]]&amp;DRIVER[[#This Row],[TRIP NO]]</f>
        <v>45435OD34S26272</v>
      </c>
      <c r="B1882" s="106">
        <v>688</v>
      </c>
      <c r="C1882" s="107">
        <v>45435</v>
      </c>
      <c r="D1882" s="108">
        <v>2</v>
      </c>
      <c r="E1882" s="110" t="s">
        <v>54</v>
      </c>
      <c r="F1882" s="111" t="s">
        <v>103</v>
      </c>
      <c r="G1882" s="104"/>
    </row>
    <row r="1883" spans="1:7">
      <c r="A1883" s="110" t="str">
        <f>DRIVER[[#This Row],[DATE]]&amp;DRIVER[[#This Row],[FIELD]]&amp;DRIVER[[#This Row],[TRIP NO]]</f>
        <v>45435OD34S26662</v>
      </c>
      <c r="B1883" s="106">
        <v>689</v>
      </c>
      <c r="C1883" s="107">
        <v>45435</v>
      </c>
      <c r="D1883" s="108">
        <v>2</v>
      </c>
      <c r="E1883" s="110" t="s">
        <v>45</v>
      </c>
      <c r="F1883" s="111" t="s">
        <v>106</v>
      </c>
      <c r="G1883" s="104"/>
    </row>
    <row r="1884" spans="1:7">
      <c r="A1884" s="110" t="str">
        <f>DRIVER[[#This Row],[DATE]]&amp;DRIVER[[#This Row],[FIELD]]&amp;DRIVER[[#This Row],[TRIP NO]]</f>
        <v>45435OD04Q41782</v>
      </c>
      <c r="B1884" s="106">
        <v>690</v>
      </c>
      <c r="C1884" s="107">
        <v>45435</v>
      </c>
      <c r="D1884" s="108">
        <v>2</v>
      </c>
      <c r="E1884" s="110" t="s">
        <v>25</v>
      </c>
      <c r="F1884" s="111" t="s">
        <v>73</v>
      </c>
      <c r="G1884" s="104"/>
    </row>
    <row r="1885" spans="1:7">
      <c r="A1885" s="110" t="str">
        <f>DRIVER[[#This Row],[DATE]]&amp;DRIVER[[#This Row],[FIELD]]&amp;DRIVER[[#This Row],[TRIP NO]]</f>
        <v>45435OD04Q41232</v>
      </c>
      <c r="B1885" s="106">
        <v>691</v>
      </c>
      <c r="C1885" s="107">
        <v>45435</v>
      </c>
      <c r="D1885" s="108">
        <v>2</v>
      </c>
      <c r="E1885" s="110" t="s">
        <v>39</v>
      </c>
      <c r="F1885" s="111" t="s">
        <v>69</v>
      </c>
      <c r="G1885" s="104"/>
    </row>
    <row r="1886" spans="1:7">
      <c r="A1886" s="110" t="str">
        <f>DRIVER[[#This Row],[DATE]]&amp;DRIVER[[#This Row],[FIELD]]&amp;DRIVER[[#This Row],[TRIP NO]]</f>
        <v>45435OD34S11452</v>
      </c>
      <c r="B1886" s="106">
        <v>692</v>
      </c>
      <c r="C1886" s="107">
        <v>45435</v>
      </c>
      <c r="D1886" s="108">
        <v>2</v>
      </c>
      <c r="E1886" s="110" t="s">
        <v>32</v>
      </c>
      <c r="F1886" s="111" t="s">
        <v>83</v>
      </c>
      <c r="G1886" s="104"/>
    </row>
    <row r="1887" spans="1:7">
      <c r="A1887" s="110" t="str">
        <f>DRIVER[[#This Row],[DATE]]&amp;DRIVER[[#This Row],[FIELD]]&amp;DRIVER[[#This Row],[TRIP NO]]</f>
        <v>45435OD34U11452</v>
      </c>
      <c r="B1887" s="106">
        <v>693</v>
      </c>
      <c r="C1887" s="107">
        <v>45435</v>
      </c>
      <c r="D1887" s="108">
        <v>2</v>
      </c>
      <c r="E1887" s="110" t="s">
        <v>47</v>
      </c>
      <c r="F1887" s="111" t="s">
        <v>87</v>
      </c>
      <c r="G1887" s="104"/>
    </row>
    <row r="1888" spans="1:7">
      <c r="A1888" s="110" t="str">
        <f>DRIVER[[#This Row],[DATE]]&amp;DRIVER[[#This Row],[FIELD]]&amp;DRIVER[[#This Row],[TRIP NO]]</f>
        <v>45435OD04Q41282</v>
      </c>
      <c r="B1888" s="106">
        <v>694</v>
      </c>
      <c r="C1888" s="107">
        <v>45435</v>
      </c>
      <c r="D1888" s="108">
        <v>2</v>
      </c>
      <c r="E1888" s="110" t="s">
        <v>41</v>
      </c>
      <c r="F1888" s="111" t="s">
        <v>105</v>
      </c>
      <c r="G1888" s="104"/>
    </row>
    <row r="1889" spans="1:7">
      <c r="A1889" s="110" t="str">
        <f>DRIVER[[#This Row],[DATE]]&amp;DRIVER[[#This Row],[FIELD]]&amp;DRIVER[[#This Row],[TRIP NO]]</f>
        <v>45435OD34S61392</v>
      </c>
      <c r="B1889" s="106">
        <v>695</v>
      </c>
      <c r="C1889" s="107">
        <v>45435</v>
      </c>
      <c r="D1889" s="108">
        <v>2</v>
      </c>
      <c r="E1889" s="110" t="s">
        <v>52</v>
      </c>
      <c r="F1889" s="111" t="s">
        <v>94</v>
      </c>
      <c r="G1889" s="104"/>
    </row>
    <row r="1890" spans="1:7">
      <c r="A1890" s="110" t="str">
        <f>DRIVER[[#This Row],[DATE]]&amp;DRIVER[[#This Row],[FIELD]]&amp;DRIVER[[#This Row],[TRIP NO]]</f>
        <v>45435OD34S65082</v>
      </c>
      <c r="B1890" s="106">
        <v>696</v>
      </c>
      <c r="C1890" s="107">
        <v>45435</v>
      </c>
      <c r="D1890" s="108">
        <v>2</v>
      </c>
      <c r="E1890" s="110" t="s">
        <v>57</v>
      </c>
      <c r="F1890" s="111" t="s">
        <v>107</v>
      </c>
      <c r="G1890" s="104"/>
    </row>
    <row r="1891" spans="1:7">
      <c r="A1891" s="110" t="str">
        <f>DRIVER[[#This Row],[DATE]]&amp;DRIVER[[#This Row],[FIELD]]&amp;DRIVER[[#This Row],[TRIP NO]]</f>
        <v>45435OD04V13452</v>
      </c>
      <c r="B1891" s="106">
        <v>697</v>
      </c>
      <c r="C1891" s="107">
        <v>45435</v>
      </c>
      <c r="D1891" s="108">
        <v>2</v>
      </c>
      <c r="E1891" s="110" t="s">
        <v>48</v>
      </c>
      <c r="F1891" s="111" t="s">
        <v>86</v>
      </c>
      <c r="G1891" s="104"/>
    </row>
    <row r="1892" spans="1:7">
      <c r="A1892" s="110" t="str">
        <f>DRIVER[[#This Row],[DATE]]&amp;DRIVER[[#This Row],[FIELD]]&amp;DRIVER[[#This Row],[TRIP NO]]</f>
        <v>45435OD04Q67612</v>
      </c>
      <c r="B1892" s="106">
        <v>698</v>
      </c>
      <c r="C1892" s="107">
        <v>45435</v>
      </c>
      <c r="D1892" s="108">
        <v>2</v>
      </c>
      <c r="E1892" s="110" t="s">
        <v>24</v>
      </c>
      <c r="F1892" s="111" t="s">
        <v>104</v>
      </c>
      <c r="G1892" s="104"/>
    </row>
    <row r="1893" spans="1:7">
      <c r="A1893" s="110" t="str">
        <f>DRIVER[[#This Row],[DATE]]&amp;DRIVER[[#This Row],[FIELD]]&amp;DRIVER[[#This Row],[TRIP NO]]</f>
        <v>45435OD04Q41732</v>
      </c>
      <c r="B1893" s="106">
        <v>699</v>
      </c>
      <c r="C1893" s="107">
        <v>45435</v>
      </c>
      <c r="D1893" s="108">
        <v>2</v>
      </c>
      <c r="E1893" s="110" t="s">
        <v>8</v>
      </c>
      <c r="F1893" s="111" t="s">
        <v>101</v>
      </c>
      <c r="G1893" s="104"/>
    </row>
    <row r="1894" spans="1:7">
      <c r="A1894" s="110" t="str">
        <f>DRIVER[[#This Row],[DATE]]&amp;DRIVER[[#This Row],[FIELD]]&amp;DRIVER[[#This Row],[TRIP NO]]</f>
        <v>45435OD34S61372</v>
      </c>
      <c r="B1894" s="106">
        <v>700</v>
      </c>
      <c r="C1894" s="107">
        <v>45435</v>
      </c>
      <c r="D1894" s="108">
        <v>2</v>
      </c>
      <c r="E1894" s="110" t="s">
        <v>44</v>
      </c>
      <c r="F1894" s="111" t="s">
        <v>80</v>
      </c>
      <c r="G1894" s="104"/>
    </row>
    <row r="1895" spans="1:7">
      <c r="A1895" s="110" t="str">
        <f>DRIVER[[#This Row],[DATE]]&amp;DRIVER[[#This Row],[FIELD]]&amp;DRIVER[[#This Row],[TRIP NO]]</f>
        <v>45435OD04Q41392</v>
      </c>
      <c r="B1895" s="106">
        <v>701</v>
      </c>
      <c r="C1895" s="107">
        <v>45435</v>
      </c>
      <c r="D1895" s="108">
        <v>2</v>
      </c>
      <c r="E1895" s="110" t="s">
        <v>21</v>
      </c>
      <c r="F1895" s="111" t="s">
        <v>72</v>
      </c>
      <c r="G1895" s="104"/>
    </row>
    <row r="1896" spans="1:7">
      <c r="A1896" s="102" t="str">
        <f>DRIVER[[#This Row],[DATE]]&amp;DRIVER[[#This Row],[FIELD]]&amp;DRIVER[[#This Row],[TRIP NO]]</f>
        <v>45436OD04Q41181</v>
      </c>
      <c r="B1896" s="98">
        <v>702</v>
      </c>
      <c r="C1896" s="99">
        <v>45436</v>
      </c>
      <c r="D1896" s="100">
        <v>1</v>
      </c>
      <c r="E1896" s="102" t="s">
        <v>26</v>
      </c>
      <c r="F1896" s="103" t="s">
        <v>102</v>
      </c>
      <c r="G1896" s="104"/>
    </row>
    <row r="1897" spans="1:7">
      <c r="A1897" s="102" t="str">
        <f>DRIVER[[#This Row],[DATE]]&amp;DRIVER[[#This Row],[FIELD]]&amp;DRIVER[[#This Row],[TRIP NO]]</f>
        <v>45436OD04Q41231</v>
      </c>
      <c r="B1897" s="98">
        <v>703</v>
      </c>
      <c r="C1897" s="99">
        <v>45436</v>
      </c>
      <c r="D1897" s="100">
        <v>1</v>
      </c>
      <c r="E1897" s="102" t="s">
        <v>39</v>
      </c>
      <c r="F1897" s="103" t="s">
        <v>89</v>
      </c>
      <c r="G1897" s="104"/>
    </row>
    <row r="1898" spans="1:7">
      <c r="A1898" s="102" t="str">
        <f>DRIVER[[#This Row],[DATE]]&amp;DRIVER[[#This Row],[FIELD]]&amp;DRIVER[[#This Row],[TRIP NO]]</f>
        <v>45436OD04Q41391</v>
      </c>
      <c r="B1898" s="98">
        <v>704</v>
      </c>
      <c r="C1898" s="99">
        <v>45436</v>
      </c>
      <c r="D1898" s="100">
        <v>1</v>
      </c>
      <c r="E1898" s="102" t="s">
        <v>21</v>
      </c>
      <c r="F1898" s="103" t="s">
        <v>96</v>
      </c>
      <c r="G1898" s="104"/>
    </row>
    <row r="1899" spans="1:7">
      <c r="A1899" s="102" t="str">
        <f>DRIVER[[#This Row],[DATE]]&amp;DRIVER[[#This Row],[FIELD]]&amp;DRIVER[[#This Row],[TRIP NO]]</f>
        <v>45436OD04Q41551</v>
      </c>
      <c r="B1899" s="98">
        <v>705</v>
      </c>
      <c r="C1899" s="99">
        <v>45436</v>
      </c>
      <c r="D1899" s="100">
        <v>1</v>
      </c>
      <c r="E1899" s="102" t="s">
        <v>22</v>
      </c>
      <c r="F1899" s="103" t="s">
        <v>72</v>
      </c>
      <c r="G1899" s="104"/>
    </row>
    <row r="1900" spans="1:7">
      <c r="A1900" s="102" t="str">
        <f>DRIVER[[#This Row],[DATE]]&amp;DRIVER[[#This Row],[FIELD]]&amp;DRIVER[[#This Row],[TRIP NO]]</f>
        <v>45436OD04Q67611</v>
      </c>
      <c r="B1900" s="98">
        <v>706</v>
      </c>
      <c r="C1900" s="99">
        <v>45436</v>
      </c>
      <c r="D1900" s="100">
        <v>1</v>
      </c>
      <c r="E1900" s="102" t="s">
        <v>24</v>
      </c>
      <c r="F1900" s="103" t="s">
        <v>104</v>
      </c>
      <c r="G1900" s="104"/>
    </row>
    <row r="1901" spans="1:7">
      <c r="A1901" s="102" t="str">
        <f>DRIVER[[#This Row],[DATE]]&amp;DRIVER[[#This Row],[FIELD]]&amp;DRIVER[[#This Row],[TRIP NO]]</f>
        <v>45436OD04Q41781</v>
      </c>
      <c r="B1901" s="98">
        <v>707</v>
      </c>
      <c r="C1901" s="99">
        <v>45436</v>
      </c>
      <c r="D1901" s="100">
        <v>1</v>
      </c>
      <c r="E1901" s="102" t="s">
        <v>25</v>
      </c>
      <c r="F1901" s="103" t="s">
        <v>73</v>
      </c>
      <c r="G1901" s="104"/>
    </row>
    <row r="1902" spans="1:7">
      <c r="A1902" s="102" t="str">
        <f>DRIVER[[#This Row],[DATE]]&amp;DRIVER[[#This Row],[FIELD]]&amp;DRIVER[[#This Row],[TRIP NO]]</f>
        <v>45436OD04Q41281</v>
      </c>
      <c r="B1902" s="98">
        <v>708</v>
      </c>
      <c r="C1902" s="99">
        <v>45436</v>
      </c>
      <c r="D1902" s="100">
        <v>1</v>
      </c>
      <c r="E1902" s="102" t="s">
        <v>41</v>
      </c>
      <c r="F1902" s="103" t="s">
        <v>93</v>
      </c>
      <c r="G1902" s="104"/>
    </row>
    <row r="1903" spans="1:7">
      <c r="A1903" s="102" t="str">
        <f>DRIVER[[#This Row],[DATE]]&amp;DRIVER[[#This Row],[FIELD]]&amp;DRIVER[[#This Row],[TRIP NO]]</f>
        <v>45436OD04Q41371</v>
      </c>
      <c r="B1903" s="98">
        <v>709</v>
      </c>
      <c r="C1903" s="99">
        <v>45436</v>
      </c>
      <c r="D1903" s="100">
        <v>1</v>
      </c>
      <c r="E1903" s="102" t="s">
        <v>55</v>
      </c>
      <c r="F1903" s="103" t="s">
        <v>95</v>
      </c>
      <c r="G1903" s="104"/>
    </row>
    <row r="1904" spans="1:7">
      <c r="A1904" s="102" t="str">
        <f>DRIVER[[#This Row],[DATE]]&amp;DRIVER[[#This Row],[FIELD]]&amp;DRIVER[[#This Row],[TRIP NO]]</f>
        <v>45436OD04Q41701</v>
      </c>
      <c r="B1904" s="98">
        <v>710</v>
      </c>
      <c r="C1904" s="99">
        <v>45436</v>
      </c>
      <c r="D1904" s="100">
        <v>1</v>
      </c>
      <c r="E1904" s="102" t="s">
        <v>10</v>
      </c>
      <c r="F1904" s="103" t="s">
        <v>77</v>
      </c>
      <c r="G1904" s="104"/>
    </row>
    <row r="1905" spans="1:7">
      <c r="A1905" s="102" t="str">
        <f>DRIVER[[#This Row],[DATE]]&amp;DRIVER[[#This Row],[FIELD]]&amp;DRIVER[[#This Row],[TRIP NO]]</f>
        <v>45436OD04Q41731</v>
      </c>
      <c r="B1905" s="98">
        <v>711</v>
      </c>
      <c r="C1905" s="99">
        <v>45436</v>
      </c>
      <c r="D1905" s="100">
        <v>1</v>
      </c>
      <c r="E1905" s="102" t="s">
        <v>8</v>
      </c>
      <c r="F1905" s="103" t="s">
        <v>76</v>
      </c>
      <c r="G1905" s="104"/>
    </row>
    <row r="1906" spans="1:7">
      <c r="A1906" s="102" t="str">
        <f>DRIVER[[#This Row],[DATE]]&amp;DRIVER[[#This Row],[FIELD]]&amp;DRIVER[[#This Row],[TRIP NO]]</f>
        <v>45436OD34S26151</v>
      </c>
      <c r="B1906" s="98">
        <v>712</v>
      </c>
      <c r="C1906" s="99">
        <v>45436</v>
      </c>
      <c r="D1906" s="100">
        <v>1</v>
      </c>
      <c r="E1906" s="102" t="s">
        <v>40</v>
      </c>
      <c r="F1906" s="103" t="s">
        <v>79</v>
      </c>
      <c r="G1906" s="104"/>
    </row>
    <row r="1907" spans="1:7">
      <c r="A1907" s="102" t="str">
        <f>DRIVER[[#This Row],[DATE]]&amp;DRIVER[[#This Row],[FIELD]]&amp;DRIVER[[#This Row],[TRIP NO]]</f>
        <v>45436OD34S26661</v>
      </c>
      <c r="B1907" s="98">
        <v>713</v>
      </c>
      <c r="C1907" s="99">
        <v>45436</v>
      </c>
      <c r="D1907" s="100">
        <v>1</v>
      </c>
      <c r="E1907" s="102" t="s">
        <v>45</v>
      </c>
      <c r="F1907" s="103" t="s">
        <v>69</v>
      </c>
      <c r="G1907" s="104"/>
    </row>
    <row r="1908" spans="1:7">
      <c r="A1908" s="102" t="str">
        <f>DRIVER[[#This Row],[DATE]]&amp;DRIVER[[#This Row],[FIELD]]&amp;DRIVER[[#This Row],[TRIP NO]]</f>
        <v>45436OD34S26681</v>
      </c>
      <c r="B1908" s="98">
        <v>714</v>
      </c>
      <c r="C1908" s="99">
        <v>45436</v>
      </c>
      <c r="D1908" s="100">
        <v>1</v>
      </c>
      <c r="E1908" s="102" t="s">
        <v>42</v>
      </c>
      <c r="F1908" s="103" t="s">
        <v>92</v>
      </c>
      <c r="G1908" s="104"/>
    </row>
    <row r="1909" spans="1:7">
      <c r="A1909" s="102" t="str">
        <f>DRIVER[[#This Row],[DATE]]&amp;DRIVER[[#This Row],[FIELD]]&amp;DRIVER[[#This Row],[TRIP NO]]</f>
        <v>45436OD34S61371</v>
      </c>
      <c r="B1909" s="98">
        <v>715</v>
      </c>
      <c r="C1909" s="99">
        <v>45436</v>
      </c>
      <c r="D1909" s="100">
        <v>1</v>
      </c>
      <c r="E1909" s="102" t="s">
        <v>44</v>
      </c>
      <c r="F1909" s="103" t="s">
        <v>80</v>
      </c>
      <c r="G1909" s="104"/>
    </row>
    <row r="1910" spans="1:7">
      <c r="A1910" s="102" t="str">
        <f>DRIVER[[#This Row],[DATE]]&amp;DRIVER[[#This Row],[FIELD]]&amp;DRIVER[[#This Row],[TRIP NO]]</f>
        <v>45436OD34S61391</v>
      </c>
      <c r="B1910" s="98">
        <v>716</v>
      </c>
      <c r="C1910" s="99">
        <v>45436</v>
      </c>
      <c r="D1910" s="100">
        <v>1</v>
      </c>
      <c r="E1910" s="102" t="s">
        <v>52</v>
      </c>
      <c r="F1910" s="103" t="s">
        <v>94</v>
      </c>
      <c r="G1910" s="104"/>
    </row>
    <row r="1911" spans="1:7">
      <c r="A1911" s="102" t="str">
        <f>DRIVER[[#This Row],[DATE]]&amp;DRIVER[[#This Row],[FIELD]]&amp;DRIVER[[#This Row],[TRIP NO]]</f>
        <v>45436OD34S65081</v>
      </c>
      <c r="B1911" s="98">
        <v>717</v>
      </c>
      <c r="C1911" s="99">
        <v>45436</v>
      </c>
      <c r="D1911" s="100">
        <v>1</v>
      </c>
      <c r="E1911" s="102" t="s">
        <v>57</v>
      </c>
      <c r="F1911" s="103" t="s">
        <v>107</v>
      </c>
      <c r="G1911" s="104"/>
    </row>
    <row r="1912" spans="1:7">
      <c r="A1912" s="102" t="str">
        <f>DRIVER[[#This Row],[DATE]]&amp;DRIVER[[#This Row],[FIELD]]&amp;DRIVER[[#This Row],[TRIP NO]]</f>
        <v>45436OD04T11451</v>
      </c>
      <c r="B1912" s="98">
        <v>718</v>
      </c>
      <c r="C1912" s="99">
        <v>45436</v>
      </c>
      <c r="D1912" s="100">
        <v>1</v>
      </c>
      <c r="E1912" s="102" t="s">
        <v>13</v>
      </c>
      <c r="F1912" s="103" t="s">
        <v>71</v>
      </c>
      <c r="G1912" s="104"/>
    </row>
    <row r="1913" spans="1:7">
      <c r="A1913" s="102" t="str">
        <f>DRIVER[[#This Row],[DATE]]&amp;DRIVER[[#This Row],[FIELD]]&amp;DRIVER[[#This Row],[TRIP NO]]</f>
        <v>45436OD34R11451</v>
      </c>
      <c r="B1913" s="98">
        <v>719</v>
      </c>
      <c r="C1913" s="99">
        <v>45436</v>
      </c>
      <c r="D1913" s="100">
        <v>1</v>
      </c>
      <c r="E1913" s="102" t="s">
        <v>12</v>
      </c>
      <c r="F1913" s="103" t="s">
        <v>81</v>
      </c>
      <c r="G1913" s="104"/>
    </row>
    <row r="1914" spans="1:7">
      <c r="A1914" s="102" t="str">
        <f>DRIVER[[#This Row],[DATE]]&amp;DRIVER[[#This Row],[FIELD]]&amp;DRIVER[[#This Row],[TRIP NO]]</f>
        <v>45436OD34R13451</v>
      </c>
      <c r="B1914" s="98">
        <v>720</v>
      </c>
      <c r="C1914" s="99">
        <v>45436</v>
      </c>
      <c r="D1914" s="100">
        <v>1</v>
      </c>
      <c r="E1914" s="102" t="s">
        <v>11</v>
      </c>
      <c r="F1914" s="103" t="s">
        <v>97</v>
      </c>
      <c r="G1914" s="104"/>
    </row>
    <row r="1915" spans="1:7">
      <c r="A1915" s="102" t="str">
        <f>DRIVER[[#This Row],[DATE]]&amp;DRIVER[[#This Row],[FIELD]]&amp;DRIVER[[#This Row],[TRIP NO]]</f>
        <v>45436OD34S11451</v>
      </c>
      <c r="B1915" s="98">
        <v>721</v>
      </c>
      <c r="C1915" s="99">
        <v>45436</v>
      </c>
      <c r="D1915" s="100">
        <v>1</v>
      </c>
      <c r="E1915" s="102" t="s">
        <v>32</v>
      </c>
      <c r="F1915" s="103" t="s">
        <v>83</v>
      </c>
      <c r="G1915" s="104"/>
    </row>
    <row r="1916" spans="1:7">
      <c r="A1916" s="102" t="str">
        <f>DRIVER[[#This Row],[DATE]]&amp;DRIVER[[#This Row],[FIELD]]&amp;DRIVER[[#This Row],[TRIP NO]]</f>
        <v>45436OD34T11451</v>
      </c>
      <c r="B1916" s="98">
        <v>722</v>
      </c>
      <c r="C1916" s="99">
        <v>45436</v>
      </c>
      <c r="D1916" s="100">
        <v>1</v>
      </c>
      <c r="E1916" s="102" t="s">
        <v>34</v>
      </c>
      <c r="F1916" s="103" t="s">
        <v>84</v>
      </c>
      <c r="G1916" s="104"/>
    </row>
    <row r="1917" spans="1:7">
      <c r="A1917" s="102" t="str">
        <f>DRIVER[[#This Row],[DATE]]&amp;DRIVER[[#This Row],[FIELD]]&amp;DRIVER[[#This Row],[TRIP NO]]</f>
        <v>45436OD04V11451</v>
      </c>
      <c r="B1917" s="98">
        <v>723</v>
      </c>
      <c r="C1917" s="99">
        <v>45436</v>
      </c>
      <c r="D1917" s="100">
        <v>1</v>
      </c>
      <c r="E1917" s="102" t="s">
        <v>46</v>
      </c>
      <c r="F1917" s="103" t="s">
        <v>85</v>
      </c>
      <c r="G1917" s="104"/>
    </row>
    <row r="1918" spans="1:7">
      <c r="A1918" s="102" t="str">
        <f>DRIVER[[#This Row],[DATE]]&amp;DRIVER[[#This Row],[FIELD]]&amp;DRIVER[[#This Row],[TRIP NO]]</f>
        <v>45436OD04V13451</v>
      </c>
      <c r="B1918" s="98">
        <v>724</v>
      </c>
      <c r="C1918" s="99">
        <v>45436</v>
      </c>
      <c r="D1918" s="100">
        <v>1</v>
      </c>
      <c r="E1918" s="102" t="s">
        <v>48</v>
      </c>
      <c r="F1918" s="103" t="s">
        <v>86</v>
      </c>
      <c r="G1918" s="104"/>
    </row>
    <row r="1919" spans="1:7">
      <c r="A1919" s="102" t="str">
        <f>DRIVER[[#This Row],[DATE]]&amp;DRIVER[[#This Row],[FIELD]]&amp;DRIVER[[#This Row],[TRIP NO]]</f>
        <v>45436OD34U11451</v>
      </c>
      <c r="B1919" s="98">
        <v>725</v>
      </c>
      <c r="C1919" s="99">
        <v>45436</v>
      </c>
      <c r="D1919" s="100">
        <v>1</v>
      </c>
      <c r="E1919" s="102" t="s">
        <v>47</v>
      </c>
      <c r="F1919" s="103" t="s">
        <v>87</v>
      </c>
      <c r="G1919" s="104"/>
    </row>
    <row r="1920" spans="1:7">
      <c r="A1920" s="102" t="str">
        <f>DRIVER[[#This Row],[DATE]]&amp;DRIVER[[#This Row],[FIELD]]&amp;DRIVER[[#This Row],[TRIP NO]]</f>
        <v>45436OD34U13451</v>
      </c>
      <c r="B1920" s="98">
        <v>726</v>
      </c>
      <c r="C1920" s="99">
        <v>45436</v>
      </c>
      <c r="D1920" s="100">
        <v>1</v>
      </c>
      <c r="E1920" s="102" t="s">
        <v>49</v>
      </c>
      <c r="F1920" s="103" t="s">
        <v>88</v>
      </c>
      <c r="G1920" s="104"/>
    </row>
    <row r="1921" spans="1:7">
      <c r="A1921" s="110" t="str">
        <f>DRIVER[[#This Row],[DATE]]&amp;DRIVER[[#This Row],[FIELD]]&amp;DRIVER[[#This Row],[TRIP NO]]</f>
        <v>45436OD04V11452</v>
      </c>
      <c r="B1921" s="106">
        <v>727</v>
      </c>
      <c r="C1921" s="107">
        <v>45436</v>
      </c>
      <c r="D1921" s="108">
        <v>2</v>
      </c>
      <c r="E1921" s="110" t="s">
        <v>46</v>
      </c>
      <c r="F1921" s="111" t="s">
        <v>85</v>
      </c>
      <c r="G1921" s="104"/>
    </row>
    <row r="1922" spans="1:7">
      <c r="A1922" s="110" t="str">
        <f>DRIVER[[#This Row],[DATE]]&amp;DRIVER[[#This Row],[FIELD]]&amp;DRIVER[[#This Row],[TRIP NO]]</f>
        <v>45436OD04T11452</v>
      </c>
      <c r="B1922" s="106">
        <v>728</v>
      </c>
      <c r="C1922" s="107">
        <v>45436</v>
      </c>
      <c r="D1922" s="108">
        <v>2</v>
      </c>
      <c r="E1922" s="110" t="s">
        <v>13</v>
      </c>
      <c r="F1922" s="111" t="s">
        <v>71</v>
      </c>
      <c r="G1922" s="104"/>
    </row>
    <row r="1923" spans="1:7">
      <c r="A1923" s="110" t="str">
        <f>DRIVER[[#This Row],[DATE]]&amp;DRIVER[[#This Row],[FIELD]]&amp;DRIVER[[#This Row],[TRIP NO]]</f>
        <v>45436OD34R13452</v>
      </c>
      <c r="B1923" s="106">
        <v>729</v>
      </c>
      <c r="C1923" s="107">
        <v>45436</v>
      </c>
      <c r="D1923" s="108">
        <v>2</v>
      </c>
      <c r="E1923" s="110" t="s">
        <v>11</v>
      </c>
      <c r="F1923" s="111" t="s">
        <v>97</v>
      </c>
      <c r="G1923" s="104"/>
    </row>
    <row r="1924" spans="1:7">
      <c r="A1924" s="110" t="str">
        <f>DRIVER[[#This Row],[DATE]]&amp;DRIVER[[#This Row],[FIELD]]&amp;DRIVER[[#This Row],[TRIP NO]]</f>
        <v>45436OD34S26152</v>
      </c>
      <c r="B1924" s="106">
        <v>730</v>
      </c>
      <c r="C1924" s="107">
        <v>45436</v>
      </c>
      <c r="D1924" s="108">
        <v>2</v>
      </c>
      <c r="E1924" s="110" t="s">
        <v>40</v>
      </c>
      <c r="F1924" s="111" t="s">
        <v>79</v>
      </c>
      <c r="G1924" s="104"/>
    </row>
    <row r="1925" spans="1:7">
      <c r="A1925" s="102" t="str">
        <f>DRIVER[[#This Row],[DATE]]&amp;DRIVER[[#This Row],[FIELD]]&amp;DRIVER[[#This Row],[TRIP NO]]</f>
        <v>45437OD04Q41181</v>
      </c>
      <c r="B1925" s="98">
        <v>731</v>
      </c>
      <c r="C1925" s="99">
        <v>45437</v>
      </c>
      <c r="D1925" s="100">
        <v>1</v>
      </c>
      <c r="E1925" s="102" t="s">
        <v>26</v>
      </c>
      <c r="F1925" s="103" t="s">
        <v>102</v>
      </c>
      <c r="G1925" s="104"/>
    </row>
    <row r="1926" spans="1:7">
      <c r="A1926" s="102" t="str">
        <f>DRIVER[[#This Row],[DATE]]&amp;DRIVER[[#This Row],[FIELD]]&amp;DRIVER[[#This Row],[TRIP NO]]</f>
        <v>45437OD04Q41231</v>
      </c>
      <c r="B1926" s="98">
        <v>732</v>
      </c>
      <c r="C1926" s="99">
        <v>45437</v>
      </c>
      <c r="D1926" s="100">
        <v>1</v>
      </c>
      <c r="E1926" s="102" t="s">
        <v>39</v>
      </c>
      <c r="F1926" s="103" t="s">
        <v>69</v>
      </c>
      <c r="G1926" s="104"/>
    </row>
    <row r="1927" spans="1:7">
      <c r="A1927" s="102" t="str">
        <f>DRIVER[[#This Row],[DATE]]&amp;DRIVER[[#This Row],[FIELD]]&amp;DRIVER[[#This Row],[TRIP NO]]</f>
        <v>45437OD04Q41391</v>
      </c>
      <c r="B1927" s="98">
        <v>733</v>
      </c>
      <c r="C1927" s="99">
        <v>45437</v>
      </c>
      <c r="D1927" s="100">
        <v>1</v>
      </c>
      <c r="E1927" s="102" t="s">
        <v>21</v>
      </c>
      <c r="F1927" s="103" t="s">
        <v>96</v>
      </c>
      <c r="G1927" s="104"/>
    </row>
    <row r="1928" spans="1:7">
      <c r="A1928" s="102" t="str">
        <f>DRIVER[[#This Row],[DATE]]&amp;DRIVER[[#This Row],[FIELD]]&amp;DRIVER[[#This Row],[TRIP NO]]</f>
        <v>45437OD04Q41551</v>
      </c>
      <c r="B1928" s="98">
        <v>734</v>
      </c>
      <c r="C1928" s="99">
        <v>45437</v>
      </c>
      <c r="D1928" s="100">
        <v>1</v>
      </c>
      <c r="E1928" s="102" t="s">
        <v>22</v>
      </c>
      <c r="F1928" s="103" t="s">
        <v>72</v>
      </c>
      <c r="G1928" s="104"/>
    </row>
    <row r="1929" spans="1:7">
      <c r="A1929" s="102" t="str">
        <f>DRIVER[[#This Row],[DATE]]&amp;DRIVER[[#This Row],[FIELD]]&amp;DRIVER[[#This Row],[TRIP NO]]</f>
        <v>45437OD04Q67611</v>
      </c>
      <c r="B1929" s="98">
        <v>735</v>
      </c>
      <c r="C1929" s="99">
        <v>45437</v>
      </c>
      <c r="D1929" s="100">
        <v>1</v>
      </c>
      <c r="E1929" s="102" t="s">
        <v>24</v>
      </c>
      <c r="F1929" s="103" t="s">
        <v>68</v>
      </c>
      <c r="G1929" s="104"/>
    </row>
    <row r="1930" spans="1:7">
      <c r="A1930" s="102" t="str">
        <f>DRIVER[[#This Row],[DATE]]&amp;DRIVER[[#This Row],[FIELD]]&amp;DRIVER[[#This Row],[TRIP NO]]</f>
        <v>45437OD04Q41781</v>
      </c>
      <c r="B1930" s="98">
        <v>736</v>
      </c>
      <c r="C1930" s="99">
        <v>45437</v>
      </c>
      <c r="D1930" s="100">
        <v>1</v>
      </c>
      <c r="E1930" s="102" t="s">
        <v>25</v>
      </c>
      <c r="F1930" s="103" t="s">
        <v>73</v>
      </c>
      <c r="G1930" s="104"/>
    </row>
    <row r="1931" spans="1:7">
      <c r="A1931" s="102" t="str">
        <f>DRIVER[[#This Row],[DATE]]&amp;DRIVER[[#This Row],[FIELD]]&amp;DRIVER[[#This Row],[TRIP NO]]</f>
        <v>45437OD04Q41281</v>
      </c>
      <c r="B1931" s="98">
        <v>737</v>
      </c>
      <c r="C1931" s="99">
        <v>45437</v>
      </c>
      <c r="D1931" s="100">
        <v>1</v>
      </c>
      <c r="E1931" s="102" t="s">
        <v>41</v>
      </c>
      <c r="F1931" s="103" t="s">
        <v>105</v>
      </c>
      <c r="G1931" s="104"/>
    </row>
    <row r="1932" spans="1:7">
      <c r="A1932" s="102" t="str">
        <f>DRIVER[[#This Row],[DATE]]&amp;DRIVER[[#This Row],[FIELD]]&amp;DRIVER[[#This Row],[TRIP NO]]</f>
        <v>45437OD04Q41371</v>
      </c>
      <c r="B1932" s="98">
        <v>738</v>
      </c>
      <c r="C1932" s="99">
        <v>45437</v>
      </c>
      <c r="D1932" s="100">
        <v>1</v>
      </c>
      <c r="E1932" s="102" t="s">
        <v>55</v>
      </c>
      <c r="F1932" s="103" t="s">
        <v>99</v>
      </c>
      <c r="G1932" s="104"/>
    </row>
    <row r="1933" spans="1:7">
      <c r="A1933" s="102" t="str">
        <f>DRIVER[[#This Row],[DATE]]&amp;DRIVER[[#This Row],[FIELD]]&amp;DRIVER[[#This Row],[TRIP NO]]</f>
        <v>45437OD04Q41701</v>
      </c>
      <c r="B1933" s="98">
        <v>739</v>
      </c>
      <c r="C1933" s="99">
        <v>45437</v>
      </c>
      <c r="D1933" s="100">
        <v>1</v>
      </c>
      <c r="E1933" s="102" t="s">
        <v>10</v>
      </c>
      <c r="F1933" s="103" t="s">
        <v>77</v>
      </c>
      <c r="G1933" s="104"/>
    </row>
    <row r="1934" spans="1:7">
      <c r="A1934" s="102" t="str">
        <f>DRIVER[[#This Row],[DATE]]&amp;DRIVER[[#This Row],[FIELD]]&amp;DRIVER[[#This Row],[TRIP NO]]</f>
        <v>45437OD04Q41731</v>
      </c>
      <c r="B1934" s="98">
        <v>740</v>
      </c>
      <c r="C1934" s="99">
        <v>45437</v>
      </c>
      <c r="D1934" s="100">
        <v>1</v>
      </c>
      <c r="E1934" s="102" t="s">
        <v>8</v>
      </c>
      <c r="F1934" s="103" t="s">
        <v>76</v>
      </c>
      <c r="G1934" s="104"/>
    </row>
    <row r="1935" spans="1:7">
      <c r="A1935" s="102" t="str">
        <f>DRIVER[[#This Row],[DATE]]&amp;DRIVER[[#This Row],[FIELD]]&amp;DRIVER[[#This Row],[TRIP NO]]</f>
        <v>45437OD34S26151</v>
      </c>
      <c r="B1935" s="98">
        <v>741</v>
      </c>
      <c r="C1935" s="99">
        <v>45437</v>
      </c>
      <c r="D1935" s="100">
        <v>1</v>
      </c>
      <c r="E1935" s="102" t="s">
        <v>40</v>
      </c>
      <c r="F1935" s="103" t="s">
        <v>79</v>
      </c>
      <c r="G1935" s="104"/>
    </row>
    <row r="1936" spans="1:7">
      <c r="A1936" s="102" t="str">
        <f>DRIVER[[#This Row],[DATE]]&amp;DRIVER[[#This Row],[FIELD]]&amp;DRIVER[[#This Row],[TRIP NO]]</f>
        <v>45437OD34S26271</v>
      </c>
      <c r="B1936" s="98">
        <v>742</v>
      </c>
      <c r="C1936" s="99">
        <v>45437</v>
      </c>
      <c r="D1936" s="100">
        <v>1</v>
      </c>
      <c r="E1936" s="102" t="s">
        <v>54</v>
      </c>
      <c r="F1936" s="103" t="s">
        <v>103</v>
      </c>
      <c r="G1936" s="104"/>
    </row>
    <row r="1937" spans="1:7">
      <c r="A1937" s="102" t="str">
        <f>DRIVER[[#This Row],[DATE]]&amp;DRIVER[[#This Row],[FIELD]]&amp;DRIVER[[#This Row],[TRIP NO]]</f>
        <v>45437OD34S26661</v>
      </c>
      <c r="B1937" s="98">
        <v>743</v>
      </c>
      <c r="C1937" s="99">
        <v>45437</v>
      </c>
      <c r="D1937" s="100">
        <v>1</v>
      </c>
      <c r="E1937" s="102" t="s">
        <v>45</v>
      </c>
      <c r="F1937" s="103" t="s">
        <v>106</v>
      </c>
      <c r="G1937" s="104"/>
    </row>
    <row r="1938" spans="1:7">
      <c r="A1938" s="102" t="str">
        <f>DRIVER[[#This Row],[DATE]]&amp;DRIVER[[#This Row],[FIELD]]&amp;DRIVER[[#This Row],[TRIP NO]]</f>
        <v>45437OD34S26681</v>
      </c>
      <c r="B1938" s="98">
        <v>744</v>
      </c>
      <c r="C1938" s="99">
        <v>45437</v>
      </c>
      <c r="D1938" s="100">
        <v>1</v>
      </c>
      <c r="E1938" s="102" t="s">
        <v>42</v>
      </c>
      <c r="F1938" s="103" t="s">
        <v>92</v>
      </c>
      <c r="G1938" s="104"/>
    </row>
    <row r="1939" spans="1:7">
      <c r="A1939" s="102" t="str">
        <f>DRIVER[[#This Row],[DATE]]&amp;DRIVER[[#This Row],[FIELD]]&amp;DRIVER[[#This Row],[TRIP NO]]</f>
        <v>45437OD34S61371</v>
      </c>
      <c r="B1939" s="98">
        <v>745</v>
      </c>
      <c r="C1939" s="99">
        <v>45437</v>
      </c>
      <c r="D1939" s="100">
        <v>1</v>
      </c>
      <c r="E1939" s="102" t="s">
        <v>44</v>
      </c>
      <c r="F1939" s="103" t="s">
        <v>92</v>
      </c>
      <c r="G1939" s="104"/>
    </row>
    <row r="1940" spans="1:7">
      <c r="A1940" s="102" t="str">
        <f>DRIVER[[#This Row],[DATE]]&amp;DRIVER[[#This Row],[FIELD]]&amp;DRIVER[[#This Row],[TRIP NO]]</f>
        <v>45437OD34S61391</v>
      </c>
      <c r="B1940" s="98">
        <v>746</v>
      </c>
      <c r="C1940" s="99">
        <v>45437</v>
      </c>
      <c r="D1940" s="100">
        <v>1</v>
      </c>
      <c r="E1940" s="102" t="s">
        <v>52</v>
      </c>
      <c r="F1940" s="103" t="s">
        <v>94</v>
      </c>
      <c r="G1940" s="104"/>
    </row>
    <row r="1941" spans="1:7">
      <c r="A1941" s="102" t="str">
        <f>DRIVER[[#This Row],[DATE]]&amp;DRIVER[[#This Row],[FIELD]]&amp;DRIVER[[#This Row],[TRIP NO]]</f>
        <v>45437OD34S65081</v>
      </c>
      <c r="B1941" s="98">
        <v>747</v>
      </c>
      <c r="C1941" s="99">
        <v>45437</v>
      </c>
      <c r="D1941" s="100">
        <v>1</v>
      </c>
      <c r="E1941" s="102" t="s">
        <v>57</v>
      </c>
      <c r="F1941" s="103" t="s">
        <v>107</v>
      </c>
      <c r="G1941" s="104"/>
    </row>
    <row r="1942" spans="1:7">
      <c r="A1942" s="102" t="str">
        <f>DRIVER[[#This Row],[DATE]]&amp;DRIVER[[#This Row],[FIELD]]&amp;DRIVER[[#This Row],[TRIP NO]]</f>
        <v>45437OD04T11451</v>
      </c>
      <c r="B1942" s="98">
        <v>748</v>
      </c>
      <c r="C1942" s="99">
        <v>45437</v>
      </c>
      <c r="D1942" s="100">
        <v>1</v>
      </c>
      <c r="E1942" s="102" t="s">
        <v>13</v>
      </c>
      <c r="F1942" s="103" t="s">
        <v>71</v>
      </c>
      <c r="G1942" s="104"/>
    </row>
    <row r="1943" spans="1:7">
      <c r="A1943" s="102" t="str">
        <f>DRIVER[[#This Row],[DATE]]&amp;DRIVER[[#This Row],[FIELD]]&amp;DRIVER[[#This Row],[TRIP NO]]</f>
        <v>45437OD34R11451</v>
      </c>
      <c r="B1943" s="98">
        <v>749</v>
      </c>
      <c r="C1943" s="99">
        <v>45437</v>
      </c>
      <c r="D1943" s="100">
        <v>1</v>
      </c>
      <c r="E1943" s="102" t="s">
        <v>12</v>
      </c>
      <c r="F1943" s="103" t="s">
        <v>81</v>
      </c>
      <c r="G1943" s="104"/>
    </row>
    <row r="1944" spans="1:7">
      <c r="A1944" s="102" t="str">
        <f>DRIVER[[#This Row],[DATE]]&amp;DRIVER[[#This Row],[FIELD]]&amp;DRIVER[[#This Row],[TRIP NO]]</f>
        <v>45437OD34R13451</v>
      </c>
      <c r="B1944" s="98">
        <v>750</v>
      </c>
      <c r="C1944" s="99">
        <v>45437</v>
      </c>
      <c r="D1944" s="100">
        <v>1</v>
      </c>
      <c r="E1944" s="102" t="s">
        <v>11</v>
      </c>
      <c r="F1944" s="103" t="s">
        <v>97</v>
      </c>
      <c r="G1944" s="104"/>
    </row>
    <row r="1945" spans="1:7">
      <c r="A1945" s="102" t="str">
        <f>DRIVER[[#This Row],[DATE]]&amp;DRIVER[[#This Row],[FIELD]]&amp;DRIVER[[#This Row],[TRIP NO]]</f>
        <v>45437OD34S11451</v>
      </c>
      <c r="B1945" s="98">
        <v>751</v>
      </c>
      <c r="C1945" s="99">
        <v>45437</v>
      </c>
      <c r="D1945" s="100">
        <v>1</v>
      </c>
      <c r="E1945" s="102" t="s">
        <v>32</v>
      </c>
      <c r="F1945" s="103" t="s">
        <v>83</v>
      </c>
      <c r="G1945" s="104"/>
    </row>
    <row r="1946" spans="1:7">
      <c r="A1946" s="102" t="str">
        <f>DRIVER[[#This Row],[DATE]]&amp;DRIVER[[#This Row],[FIELD]]&amp;DRIVER[[#This Row],[TRIP NO]]</f>
        <v>45437OD34T11451</v>
      </c>
      <c r="B1946" s="98">
        <v>752</v>
      </c>
      <c r="C1946" s="99">
        <v>45437</v>
      </c>
      <c r="D1946" s="100">
        <v>1</v>
      </c>
      <c r="E1946" s="102" t="s">
        <v>34</v>
      </c>
      <c r="F1946" s="103" t="s">
        <v>84</v>
      </c>
      <c r="G1946" s="104"/>
    </row>
    <row r="1947" spans="1:7">
      <c r="A1947" s="102" t="str">
        <f>DRIVER[[#This Row],[DATE]]&amp;DRIVER[[#This Row],[FIELD]]&amp;DRIVER[[#This Row],[TRIP NO]]</f>
        <v>45437OD04V11451</v>
      </c>
      <c r="B1947" s="98">
        <v>753</v>
      </c>
      <c r="C1947" s="99">
        <v>45437</v>
      </c>
      <c r="D1947" s="100">
        <v>1</v>
      </c>
      <c r="E1947" s="102" t="s">
        <v>46</v>
      </c>
      <c r="F1947" s="103" t="s">
        <v>85</v>
      </c>
      <c r="G1947" s="104"/>
    </row>
    <row r="1948" spans="1:7">
      <c r="A1948" s="102" t="str">
        <f>DRIVER[[#This Row],[DATE]]&amp;DRIVER[[#This Row],[FIELD]]&amp;DRIVER[[#This Row],[TRIP NO]]</f>
        <v>45437OD04V13451</v>
      </c>
      <c r="B1948" s="98">
        <v>754</v>
      </c>
      <c r="C1948" s="99">
        <v>45437</v>
      </c>
      <c r="D1948" s="100">
        <v>1</v>
      </c>
      <c r="E1948" s="102" t="s">
        <v>48</v>
      </c>
      <c r="F1948" s="103" t="s">
        <v>71</v>
      </c>
      <c r="G1948" s="104"/>
    </row>
    <row r="1949" spans="1:7">
      <c r="A1949" s="102" t="str">
        <f>DRIVER[[#This Row],[DATE]]&amp;DRIVER[[#This Row],[FIELD]]&amp;DRIVER[[#This Row],[TRIP NO]]</f>
        <v>45437OD34U11451</v>
      </c>
      <c r="B1949" s="98">
        <v>755</v>
      </c>
      <c r="C1949" s="99">
        <v>45437</v>
      </c>
      <c r="D1949" s="100">
        <v>1</v>
      </c>
      <c r="E1949" s="102" t="s">
        <v>47</v>
      </c>
      <c r="F1949" s="103" t="s">
        <v>87</v>
      </c>
      <c r="G1949" s="104"/>
    </row>
    <row r="1950" spans="1:7">
      <c r="A1950" s="102" t="str">
        <f>DRIVER[[#This Row],[DATE]]&amp;DRIVER[[#This Row],[FIELD]]&amp;DRIVER[[#This Row],[TRIP NO]]</f>
        <v>45437OD34U13451</v>
      </c>
      <c r="B1950" s="98">
        <v>756</v>
      </c>
      <c r="C1950" s="99">
        <v>45437</v>
      </c>
      <c r="D1950" s="100">
        <v>1</v>
      </c>
      <c r="E1950" s="102" t="s">
        <v>49</v>
      </c>
      <c r="F1950" s="103" t="s">
        <v>88</v>
      </c>
      <c r="G1950" s="104"/>
    </row>
    <row r="1951" spans="1:7">
      <c r="A1951" s="110" t="str">
        <f>DRIVER[[#This Row],[DATE]]&amp;DRIVER[[#This Row],[FIELD]]&amp;DRIVER[[#This Row],[TRIP NO]]</f>
        <v>45437OD04Q41702</v>
      </c>
      <c r="B1951" s="106">
        <v>757</v>
      </c>
      <c r="C1951" s="107">
        <v>45437</v>
      </c>
      <c r="D1951" s="108">
        <v>2</v>
      </c>
      <c r="E1951" s="110" t="s">
        <v>10</v>
      </c>
      <c r="F1951" s="111" t="s">
        <v>77</v>
      </c>
      <c r="G1951" s="104"/>
    </row>
    <row r="1952" spans="1:7">
      <c r="A1952" s="110" t="str">
        <f>DRIVER[[#This Row],[DATE]]&amp;DRIVER[[#This Row],[FIELD]]&amp;DRIVER[[#This Row],[TRIP NO]]</f>
        <v>45437OD34U11452</v>
      </c>
      <c r="B1952" s="106">
        <v>758</v>
      </c>
      <c r="C1952" s="107">
        <v>45437</v>
      </c>
      <c r="D1952" s="108">
        <v>2</v>
      </c>
      <c r="E1952" s="110" t="s">
        <v>47</v>
      </c>
      <c r="F1952" s="111" t="s">
        <v>87</v>
      </c>
      <c r="G1952" s="104"/>
    </row>
    <row r="1953" spans="1:7">
      <c r="A1953" s="110" t="str">
        <f>DRIVER[[#This Row],[DATE]]&amp;DRIVER[[#This Row],[FIELD]]&amp;DRIVER[[#This Row],[TRIP NO]]</f>
        <v>45437OD34U13452</v>
      </c>
      <c r="B1953" s="106">
        <v>759</v>
      </c>
      <c r="C1953" s="107">
        <v>45437</v>
      </c>
      <c r="D1953" s="108">
        <v>2</v>
      </c>
      <c r="E1953" s="110" t="s">
        <v>49</v>
      </c>
      <c r="F1953" s="111" t="s">
        <v>88</v>
      </c>
      <c r="G1953" s="104"/>
    </row>
    <row r="1954" spans="1:7">
      <c r="A1954" s="110" t="str">
        <f>DRIVER[[#This Row],[DATE]]&amp;DRIVER[[#This Row],[FIELD]]&amp;DRIVER[[#This Row],[TRIP NO]]</f>
        <v>45437OD34S11452</v>
      </c>
      <c r="B1954" s="106">
        <v>760</v>
      </c>
      <c r="C1954" s="107">
        <v>45437</v>
      </c>
      <c r="D1954" s="108">
        <v>2</v>
      </c>
      <c r="E1954" s="110" t="s">
        <v>32</v>
      </c>
      <c r="F1954" s="111" t="s">
        <v>83</v>
      </c>
      <c r="G1954" s="104"/>
    </row>
    <row r="1955" spans="1:7">
      <c r="A1955" s="110" t="str">
        <f>DRIVER[[#This Row],[DATE]]&amp;DRIVER[[#This Row],[FIELD]]&amp;DRIVER[[#This Row],[TRIP NO]]</f>
        <v>45437OD34T11452</v>
      </c>
      <c r="B1955" s="106">
        <v>761</v>
      </c>
      <c r="C1955" s="107">
        <v>45437</v>
      </c>
      <c r="D1955" s="108">
        <v>2</v>
      </c>
      <c r="E1955" s="110" t="s">
        <v>34</v>
      </c>
      <c r="F1955" s="111" t="s">
        <v>84</v>
      </c>
      <c r="G1955" s="104"/>
    </row>
    <row r="1956" spans="1:7">
      <c r="A1956" s="110" t="str">
        <f>DRIVER[[#This Row],[DATE]]&amp;DRIVER[[#This Row],[FIELD]]&amp;DRIVER[[#This Row],[TRIP NO]]</f>
        <v>45437OD04V11452</v>
      </c>
      <c r="B1956" s="106">
        <v>762</v>
      </c>
      <c r="C1956" s="107">
        <v>45437</v>
      </c>
      <c r="D1956" s="108">
        <v>2</v>
      </c>
      <c r="E1956" s="110" t="s">
        <v>46</v>
      </c>
      <c r="F1956" s="111" t="s">
        <v>85</v>
      </c>
      <c r="G1956" s="104"/>
    </row>
    <row r="1957" spans="1:7">
      <c r="A1957" s="110" t="str">
        <f>DRIVER[[#This Row],[DATE]]&amp;DRIVER[[#This Row],[FIELD]]&amp;DRIVER[[#This Row],[TRIP NO]]</f>
        <v>45437OD34R11452</v>
      </c>
      <c r="B1957" s="106">
        <v>763</v>
      </c>
      <c r="C1957" s="107">
        <v>45437</v>
      </c>
      <c r="D1957" s="108">
        <v>2</v>
      </c>
      <c r="E1957" s="110" t="s">
        <v>12</v>
      </c>
      <c r="F1957" s="111" t="s">
        <v>81</v>
      </c>
      <c r="G1957" s="104"/>
    </row>
    <row r="1958" spans="1:7">
      <c r="A1958" s="110" t="str">
        <f>DRIVER[[#This Row],[DATE]]&amp;DRIVER[[#This Row],[FIELD]]&amp;DRIVER[[#This Row],[TRIP NO]]</f>
        <v>45437OD04Q41372</v>
      </c>
      <c r="B1958" s="106">
        <v>764</v>
      </c>
      <c r="C1958" s="107">
        <v>45437</v>
      </c>
      <c r="D1958" s="108">
        <v>2</v>
      </c>
      <c r="E1958" s="110" t="s">
        <v>55</v>
      </c>
      <c r="F1958" s="111" t="s">
        <v>99</v>
      </c>
      <c r="G1958" s="104"/>
    </row>
    <row r="1959" spans="1:7">
      <c r="A1959" s="110" t="str">
        <f>DRIVER[[#This Row],[DATE]]&amp;DRIVER[[#This Row],[FIELD]]&amp;DRIVER[[#This Row],[TRIP NO]]</f>
        <v>45437OD04Q41282</v>
      </c>
      <c r="B1959" s="106">
        <v>765</v>
      </c>
      <c r="C1959" s="107">
        <v>45437</v>
      </c>
      <c r="D1959" s="108">
        <v>2</v>
      </c>
      <c r="E1959" s="110" t="s">
        <v>41</v>
      </c>
      <c r="F1959" s="111" t="s">
        <v>105</v>
      </c>
      <c r="G1959" s="104"/>
    </row>
    <row r="1960" spans="1:7">
      <c r="A1960" s="110" t="str">
        <f>DRIVER[[#This Row],[DATE]]&amp;DRIVER[[#This Row],[FIELD]]&amp;DRIVER[[#This Row],[TRIP NO]]</f>
        <v>45437OD04Q67612</v>
      </c>
      <c r="B1960" s="106">
        <v>766</v>
      </c>
      <c r="C1960" s="107">
        <v>45437</v>
      </c>
      <c r="D1960" s="108">
        <v>2</v>
      </c>
      <c r="E1960" s="110" t="s">
        <v>24</v>
      </c>
      <c r="F1960" s="111" t="s">
        <v>68</v>
      </c>
      <c r="G1960" s="104"/>
    </row>
    <row r="1961" spans="1:7">
      <c r="A1961" s="110" t="str">
        <f>DRIVER[[#This Row],[DATE]]&amp;DRIVER[[#This Row],[FIELD]]&amp;DRIVER[[#This Row],[TRIP NO]]</f>
        <v>45437OD04Q41182</v>
      </c>
      <c r="B1961" s="106">
        <v>767</v>
      </c>
      <c r="C1961" s="107">
        <v>45437</v>
      </c>
      <c r="D1961" s="108">
        <v>2</v>
      </c>
      <c r="E1961" s="110" t="s">
        <v>26</v>
      </c>
      <c r="F1961" s="111" t="s">
        <v>102</v>
      </c>
      <c r="G1961" s="104"/>
    </row>
    <row r="1962" spans="1:7">
      <c r="A1962" s="110" t="str">
        <f>DRIVER[[#This Row],[DATE]]&amp;DRIVER[[#This Row],[FIELD]]&amp;DRIVER[[#This Row],[TRIP NO]]</f>
        <v>45437OD04Q41782</v>
      </c>
      <c r="B1962" s="106">
        <v>768</v>
      </c>
      <c r="C1962" s="107">
        <v>45437</v>
      </c>
      <c r="D1962" s="108">
        <v>2</v>
      </c>
      <c r="E1962" s="110" t="s">
        <v>25</v>
      </c>
      <c r="F1962" s="111" t="s">
        <v>73</v>
      </c>
      <c r="G1962" s="104"/>
    </row>
    <row r="1963" spans="1:7">
      <c r="A1963" s="110" t="str">
        <f>DRIVER[[#This Row],[DATE]]&amp;DRIVER[[#This Row],[FIELD]]&amp;DRIVER[[#This Row],[TRIP NO]]</f>
        <v>45437OD04Q41732</v>
      </c>
      <c r="B1963" s="106">
        <v>769</v>
      </c>
      <c r="C1963" s="107">
        <v>45437</v>
      </c>
      <c r="D1963" s="108">
        <v>2</v>
      </c>
      <c r="E1963" s="110" t="s">
        <v>8</v>
      </c>
      <c r="F1963" s="111" t="s">
        <v>76</v>
      </c>
      <c r="G1963" s="104"/>
    </row>
    <row r="1964" spans="1:7">
      <c r="A1964" s="110" t="str">
        <f>DRIVER[[#This Row],[DATE]]&amp;DRIVER[[#This Row],[FIELD]]&amp;DRIVER[[#This Row],[TRIP NO]]</f>
        <v>45437OD04Q41232</v>
      </c>
      <c r="B1964" s="106">
        <v>770</v>
      </c>
      <c r="C1964" s="107">
        <v>45437</v>
      </c>
      <c r="D1964" s="108">
        <v>2</v>
      </c>
      <c r="E1964" s="110" t="s">
        <v>39</v>
      </c>
      <c r="F1964" s="111" t="s">
        <v>69</v>
      </c>
      <c r="G1964" s="104"/>
    </row>
    <row r="1965" spans="1:7">
      <c r="A1965" s="110" t="str">
        <f>DRIVER[[#This Row],[DATE]]&amp;DRIVER[[#This Row],[FIELD]]&amp;DRIVER[[#This Row],[TRIP NO]]</f>
        <v>45437OD04Q41552</v>
      </c>
      <c r="B1965" s="106">
        <v>771</v>
      </c>
      <c r="C1965" s="107">
        <v>45437</v>
      </c>
      <c r="D1965" s="108">
        <v>2</v>
      </c>
      <c r="E1965" s="110" t="s">
        <v>22</v>
      </c>
      <c r="F1965" s="111" t="s">
        <v>72</v>
      </c>
      <c r="G1965" s="104"/>
    </row>
    <row r="1966" spans="1:7">
      <c r="A1966" s="110" t="str">
        <f>DRIVER[[#This Row],[DATE]]&amp;DRIVER[[#This Row],[FIELD]]&amp;DRIVER[[#This Row],[TRIP NO]]</f>
        <v>45437OD34S65082</v>
      </c>
      <c r="B1966" s="106">
        <v>772</v>
      </c>
      <c r="C1966" s="107">
        <v>45437</v>
      </c>
      <c r="D1966" s="108">
        <v>2</v>
      </c>
      <c r="E1966" s="110" t="s">
        <v>57</v>
      </c>
      <c r="F1966" s="111" t="s">
        <v>107</v>
      </c>
      <c r="G1966" s="104"/>
    </row>
    <row r="1967" spans="1:7">
      <c r="A1967" s="102" t="str">
        <f>DRIVER[[#This Row],[DATE]]&amp;DRIVER[[#This Row],[FIELD]]&amp;DRIVER[[#This Row],[TRIP NO]]</f>
        <v>45438OD04Q41181</v>
      </c>
      <c r="B1967" s="98">
        <v>773</v>
      </c>
      <c r="C1967" s="99">
        <v>45438</v>
      </c>
      <c r="D1967" s="100">
        <v>1</v>
      </c>
      <c r="E1967" s="102" t="s">
        <v>26</v>
      </c>
      <c r="F1967" s="103" t="s">
        <v>102</v>
      </c>
      <c r="G1967" s="104"/>
    </row>
    <row r="1968" spans="1:7">
      <c r="A1968" s="102" t="str">
        <f>DRIVER[[#This Row],[DATE]]&amp;DRIVER[[#This Row],[FIELD]]&amp;DRIVER[[#This Row],[TRIP NO]]</f>
        <v>45438OD04Q41231</v>
      </c>
      <c r="B1968" s="98">
        <v>774</v>
      </c>
      <c r="C1968" s="99">
        <v>45438</v>
      </c>
      <c r="D1968" s="100">
        <v>1</v>
      </c>
      <c r="E1968" s="102" t="s">
        <v>39</v>
      </c>
      <c r="F1968" s="103" t="s">
        <v>89</v>
      </c>
      <c r="G1968" s="104"/>
    </row>
    <row r="1969" spans="1:7">
      <c r="A1969" s="102" t="str">
        <f>DRIVER[[#This Row],[DATE]]&amp;DRIVER[[#This Row],[FIELD]]&amp;DRIVER[[#This Row],[TRIP NO]]</f>
        <v>45438OD04Q41391</v>
      </c>
      <c r="B1969" s="98">
        <v>775</v>
      </c>
      <c r="C1969" s="99">
        <v>45438</v>
      </c>
      <c r="D1969" s="100">
        <v>1</v>
      </c>
      <c r="E1969" s="102" t="s">
        <v>21</v>
      </c>
      <c r="F1969" s="103" t="s">
        <v>96</v>
      </c>
      <c r="G1969" s="104"/>
    </row>
    <row r="1970" spans="1:7">
      <c r="A1970" s="102" t="str">
        <f>DRIVER[[#This Row],[DATE]]&amp;DRIVER[[#This Row],[FIELD]]&amp;DRIVER[[#This Row],[TRIP NO]]</f>
        <v>45438OD04Q41551</v>
      </c>
      <c r="B1970" s="98">
        <v>776</v>
      </c>
      <c r="C1970" s="99">
        <v>45438</v>
      </c>
      <c r="D1970" s="100">
        <v>1</v>
      </c>
      <c r="E1970" s="102" t="s">
        <v>22</v>
      </c>
      <c r="F1970" s="103" t="s">
        <v>72</v>
      </c>
      <c r="G1970" s="104"/>
    </row>
    <row r="1971" spans="1:7">
      <c r="A1971" s="102" t="str">
        <f>DRIVER[[#This Row],[DATE]]&amp;DRIVER[[#This Row],[FIELD]]&amp;DRIVER[[#This Row],[TRIP NO]]</f>
        <v>45438OD04Q67611</v>
      </c>
      <c r="B1971" s="98">
        <v>777</v>
      </c>
      <c r="C1971" s="99">
        <v>45438</v>
      </c>
      <c r="D1971" s="100">
        <v>1</v>
      </c>
      <c r="E1971" s="102" t="s">
        <v>24</v>
      </c>
      <c r="F1971" s="103" t="s">
        <v>68</v>
      </c>
      <c r="G1971" s="104"/>
    </row>
    <row r="1972" spans="1:7">
      <c r="A1972" s="102" t="str">
        <f>DRIVER[[#This Row],[DATE]]&amp;DRIVER[[#This Row],[FIELD]]&amp;DRIVER[[#This Row],[TRIP NO]]</f>
        <v>45438OD04Q41781</v>
      </c>
      <c r="B1972" s="98">
        <v>778</v>
      </c>
      <c r="C1972" s="99">
        <v>45438</v>
      </c>
      <c r="D1972" s="100">
        <v>1</v>
      </c>
      <c r="E1972" s="102" t="s">
        <v>25</v>
      </c>
      <c r="F1972" s="103" t="s">
        <v>73</v>
      </c>
      <c r="G1972" s="104"/>
    </row>
    <row r="1973" spans="1:7">
      <c r="A1973" s="102" t="str">
        <f>DRIVER[[#This Row],[DATE]]&amp;DRIVER[[#This Row],[FIELD]]&amp;DRIVER[[#This Row],[TRIP NO]]</f>
        <v>45438OD04Q41281</v>
      </c>
      <c r="B1973" s="98">
        <v>779</v>
      </c>
      <c r="C1973" s="99">
        <v>45438</v>
      </c>
      <c r="D1973" s="100">
        <v>1</v>
      </c>
      <c r="E1973" s="102" t="s">
        <v>41</v>
      </c>
      <c r="F1973" s="103" t="s">
        <v>93</v>
      </c>
      <c r="G1973" s="104"/>
    </row>
    <row r="1974" spans="1:7">
      <c r="A1974" s="102" t="str">
        <f>DRIVER[[#This Row],[DATE]]&amp;DRIVER[[#This Row],[FIELD]]&amp;DRIVER[[#This Row],[TRIP NO]]</f>
        <v>45438OD04Q41371</v>
      </c>
      <c r="B1974" s="98">
        <v>780</v>
      </c>
      <c r="C1974" s="99">
        <v>45438</v>
      </c>
      <c r="D1974" s="100">
        <v>1</v>
      </c>
      <c r="E1974" s="102" t="s">
        <v>55</v>
      </c>
      <c r="F1974" s="103" t="s">
        <v>95</v>
      </c>
      <c r="G1974" s="104"/>
    </row>
    <row r="1975" spans="1:7">
      <c r="A1975" s="102" t="str">
        <f>DRIVER[[#This Row],[DATE]]&amp;DRIVER[[#This Row],[FIELD]]&amp;DRIVER[[#This Row],[TRIP NO]]</f>
        <v>45438OD04Q41701</v>
      </c>
      <c r="B1975" s="98">
        <v>781</v>
      </c>
      <c r="C1975" s="99">
        <v>45438</v>
      </c>
      <c r="D1975" s="100">
        <v>1</v>
      </c>
      <c r="E1975" s="102" t="s">
        <v>10</v>
      </c>
      <c r="F1975" s="103" t="s">
        <v>76</v>
      </c>
      <c r="G1975" s="104"/>
    </row>
    <row r="1976" spans="1:7">
      <c r="A1976" s="102" t="str">
        <f>DRIVER[[#This Row],[DATE]]&amp;DRIVER[[#This Row],[FIELD]]&amp;DRIVER[[#This Row],[TRIP NO]]</f>
        <v>45438OD04Q41731</v>
      </c>
      <c r="B1976" s="98">
        <v>782</v>
      </c>
      <c r="C1976" s="99">
        <v>45438</v>
      </c>
      <c r="D1976" s="100">
        <v>1</v>
      </c>
      <c r="E1976" s="102" t="s">
        <v>8</v>
      </c>
      <c r="F1976" s="103" t="s">
        <v>101</v>
      </c>
      <c r="G1976" s="104"/>
    </row>
    <row r="1977" spans="1:7">
      <c r="A1977" s="102" t="str">
        <f>DRIVER[[#This Row],[DATE]]&amp;DRIVER[[#This Row],[FIELD]]&amp;DRIVER[[#This Row],[TRIP NO]]</f>
        <v>45438OD34S26151</v>
      </c>
      <c r="B1977" s="98">
        <v>783</v>
      </c>
      <c r="C1977" s="99">
        <v>45438</v>
      </c>
      <c r="D1977" s="100">
        <v>1</v>
      </c>
      <c r="E1977" s="102" t="s">
        <v>40</v>
      </c>
      <c r="F1977" s="103" t="s">
        <v>92</v>
      </c>
      <c r="G1977" s="104"/>
    </row>
    <row r="1978" spans="1:7">
      <c r="A1978" s="102" t="str">
        <f>DRIVER[[#This Row],[DATE]]&amp;DRIVER[[#This Row],[FIELD]]&amp;DRIVER[[#This Row],[TRIP NO]]</f>
        <v>45438OD34S26271</v>
      </c>
      <c r="B1978" s="98">
        <v>784</v>
      </c>
      <c r="C1978" s="99">
        <v>45438</v>
      </c>
      <c r="D1978" s="100">
        <v>1</v>
      </c>
      <c r="E1978" s="102" t="s">
        <v>54</v>
      </c>
      <c r="F1978" s="103" t="s">
        <v>82</v>
      </c>
      <c r="G1978" s="104"/>
    </row>
    <row r="1979" spans="1:7">
      <c r="A1979" s="102" t="str">
        <f>DRIVER[[#This Row],[DATE]]&amp;DRIVER[[#This Row],[FIELD]]&amp;DRIVER[[#This Row],[TRIP NO]]</f>
        <v>45438OD34S26661</v>
      </c>
      <c r="B1979" s="98">
        <v>785</v>
      </c>
      <c r="C1979" s="99">
        <v>45438</v>
      </c>
      <c r="D1979" s="100">
        <v>1</v>
      </c>
      <c r="E1979" s="102" t="s">
        <v>45</v>
      </c>
      <c r="F1979" s="103" t="s">
        <v>106</v>
      </c>
      <c r="G1979" s="104"/>
    </row>
    <row r="1980" spans="1:7">
      <c r="A1980" s="102" t="str">
        <f>DRIVER[[#This Row],[DATE]]&amp;DRIVER[[#This Row],[FIELD]]&amp;DRIVER[[#This Row],[TRIP NO]]</f>
        <v>45438OD34S26681</v>
      </c>
      <c r="B1980" s="98">
        <v>786</v>
      </c>
      <c r="C1980" s="99">
        <v>45438</v>
      </c>
      <c r="D1980" s="100">
        <v>1</v>
      </c>
      <c r="E1980" s="102" t="s">
        <v>42</v>
      </c>
      <c r="F1980" s="103" t="s">
        <v>91</v>
      </c>
      <c r="G1980" s="104"/>
    </row>
    <row r="1981" spans="1:7">
      <c r="A1981" s="102" t="str">
        <f>DRIVER[[#This Row],[DATE]]&amp;DRIVER[[#This Row],[FIELD]]&amp;DRIVER[[#This Row],[TRIP NO]]</f>
        <v>45438OD34S61371</v>
      </c>
      <c r="B1981" s="98">
        <v>787</v>
      </c>
      <c r="C1981" s="99">
        <v>45438</v>
      </c>
      <c r="D1981" s="100">
        <v>1</v>
      </c>
      <c r="E1981" s="102" t="s">
        <v>44</v>
      </c>
      <c r="F1981" s="103" t="s">
        <v>80</v>
      </c>
      <c r="G1981" s="104"/>
    </row>
    <row r="1982" spans="1:7">
      <c r="A1982" s="102" t="str">
        <f>DRIVER[[#This Row],[DATE]]&amp;DRIVER[[#This Row],[FIELD]]&amp;DRIVER[[#This Row],[TRIP NO]]</f>
        <v>45438OD34S61391</v>
      </c>
      <c r="B1982" s="98">
        <v>788</v>
      </c>
      <c r="C1982" s="99">
        <v>45438</v>
      </c>
      <c r="D1982" s="100">
        <v>1</v>
      </c>
      <c r="E1982" s="102" t="s">
        <v>52</v>
      </c>
      <c r="F1982" s="103" t="s">
        <v>94</v>
      </c>
      <c r="G1982" s="104"/>
    </row>
    <row r="1983" spans="1:7">
      <c r="A1983" s="102" t="str">
        <f>DRIVER[[#This Row],[DATE]]&amp;DRIVER[[#This Row],[FIELD]]&amp;DRIVER[[#This Row],[TRIP NO]]</f>
        <v>45438OD34S65081</v>
      </c>
      <c r="B1983" s="98">
        <v>789</v>
      </c>
      <c r="C1983" s="99">
        <v>45438</v>
      </c>
      <c r="D1983" s="100">
        <v>1</v>
      </c>
      <c r="E1983" s="102" t="s">
        <v>57</v>
      </c>
      <c r="F1983" s="103" t="s">
        <v>107</v>
      </c>
      <c r="G1983" s="104"/>
    </row>
    <row r="1984" spans="1:7">
      <c r="A1984" s="102" t="str">
        <f>DRIVER[[#This Row],[DATE]]&amp;DRIVER[[#This Row],[FIELD]]&amp;DRIVER[[#This Row],[TRIP NO]]</f>
        <v>45438OD04T11451</v>
      </c>
      <c r="B1984" s="98">
        <v>790</v>
      </c>
      <c r="C1984" s="99">
        <v>45438</v>
      </c>
      <c r="D1984" s="100">
        <v>1</v>
      </c>
      <c r="E1984" s="102" t="s">
        <v>13</v>
      </c>
      <c r="F1984" s="103" t="s">
        <v>71</v>
      </c>
      <c r="G1984" s="104"/>
    </row>
    <row r="1985" spans="1:7">
      <c r="A1985" s="102" t="str">
        <f>DRIVER[[#This Row],[DATE]]&amp;DRIVER[[#This Row],[FIELD]]&amp;DRIVER[[#This Row],[TRIP NO]]</f>
        <v>45438OD34R11451</v>
      </c>
      <c r="B1985" s="98">
        <v>791</v>
      </c>
      <c r="C1985" s="99">
        <v>45438</v>
      </c>
      <c r="D1985" s="100">
        <v>1</v>
      </c>
      <c r="E1985" s="102" t="s">
        <v>12</v>
      </c>
      <c r="F1985" s="103" t="s">
        <v>81</v>
      </c>
      <c r="G1985" s="104"/>
    </row>
    <row r="1986" spans="1:7">
      <c r="A1986" s="102" t="str">
        <f>DRIVER[[#This Row],[DATE]]&amp;DRIVER[[#This Row],[FIELD]]&amp;DRIVER[[#This Row],[TRIP NO]]</f>
        <v>45438OD34R13451</v>
      </c>
      <c r="B1986" s="98">
        <v>792</v>
      </c>
      <c r="C1986" s="99">
        <v>45438</v>
      </c>
      <c r="D1986" s="100">
        <v>1</v>
      </c>
      <c r="E1986" s="102" t="s">
        <v>11</v>
      </c>
      <c r="F1986" s="103" t="s">
        <v>79</v>
      </c>
      <c r="G1986" s="104"/>
    </row>
    <row r="1987" spans="1:7">
      <c r="A1987" s="102" t="str">
        <f>DRIVER[[#This Row],[DATE]]&amp;DRIVER[[#This Row],[FIELD]]&amp;DRIVER[[#This Row],[TRIP NO]]</f>
        <v>45438OD34S11451</v>
      </c>
      <c r="B1987" s="98">
        <v>793</v>
      </c>
      <c r="C1987" s="99">
        <v>45438</v>
      </c>
      <c r="D1987" s="100">
        <v>1</v>
      </c>
      <c r="E1987" s="102" t="s">
        <v>32</v>
      </c>
      <c r="F1987" s="103" t="s">
        <v>83</v>
      </c>
      <c r="G1987" s="104"/>
    </row>
    <row r="1988" spans="1:7">
      <c r="A1988" s="102" t="str">
        <f>DRIVER[[#This Row],[DATE]]&amp;DRIVER[[#This Row],[FIELD]]&amp;DRIVER[[#This Row],[TRIP NO]]</f>
        <v>45438OD34T11451</v>
      </c>
      <c r="B1988" s="98">
        <v>794</v>
      </c>
      <c r="C1988" s="99">
        <v>45438</v>
      </c>
      <c r="D1988" s="100">
        <v>1</v>
      </c>
      <c r="E1988" s="102" t="s">
        <v>34</v>
      </c>
      <c r="F1988" s="103" t="s">
        <v>84</v>
      </c>
      <c r="G1988" s="104"/>
    </row>
    <row r="1989" spans="1:7">
      <c r="A1989" s="102" t="str">
        <f>DRIVER[[#This Row],[DATE]]&amp;DRIVER[[#This Row],[FIELD]]&amp;DRIVER[[#This Row],[TRIP NO]]</f>
        <v>45438OD04V11451</v>
      </c>
      <c r="B1989" s="98">
        <v>795</v>
      </c>
      <c r="C1989" s="99">
        <v>45438</v>
      </c>
      <c r="D1989" s="100">
        <v>1</v>
      </c>
      <c r="E1989" s="102" t="s">
        <v>46</v>
      </c>
      <c r="F1989" s="103" t="s">
        <v>85</v>
      </c>
      <c r="G1989" s="104"/>
    </row>
    <row r="1990" spans="1:7">
      <c r="A1990" s="102" t="str">
        <f>DRIVER[[#This Row],[DATE]]&amp;DRIVER[[#This Row],[FIELD]]&amp;DRIVER[[#This Row],[TRIP NO]]</f>
        <v>45438OD04V13451</v>
      </c>
      <c r="B1990" s="98">
        <v>796</v>
      </c>
      <c r="C1990" s="99">
        <v>45438</v>
      </c>
      <c r="D1990" s="100">
        <v>1</v>
      </c>
      <c r="E1990" s="102" t="s">
        <v>48</v>
      </c>
      <c r="F1990" s="103" t="s">
        <v>86</v>
      </c>
      <c r="G1990" s="104"/>
    </row>
    <row r="1991" spans="1:7">
      <c r="A1991" s="102" t="str">
        <f>DRIVER[[#This Row],[DATE]]&amp;DRIVER[[#This Row],[FIELD]]&amp;DRIVER[[#This Row],[TRIP NO]]</f>
        <v>45438OD34U11451</v>
      </c>
      <c r="B1991" s="98">
        <v>797</v>
      </c>
      <c r="C1991" s="99">
        <v>45438</v>
      </c>
      <c r="D1991" s="100">
        <v>1</v>
      </c>
      <c r="E1991" s="102" t="s">
        <v>47</v>
      </c>
      <c r="F1991" s="103" t="s">
        <v>87</v>
      </c>
      <c r="G1991" s="104"/>
    </row>
    <row r="1992" spans="1:7">
      <c r="A1992" s="102" t="str">
        <f>DRIVER[[#This Row],[DATE]]&amp;DRIVER[[#This Row],[FIELD]]&amp;DRIVER[[#This Row],[TRIP NO]]</f>
        <v>45438OD34U13451</v>
      </c>
      <c r="B1992" s="98">
        <v>798</v>
      </c>
      <c r="C1992" s="99">
        <v>45438</v>
      </c>
      <c r="D1992" s="100">
        <v>1</v>
      </c>
      <c r="E1992" s="102" t="s">
        <v>49</v>
      </c>
      <c r="F1992" s="103" t="s">
        <v>88</v>
      </c>
      <c r="G1992" s="104"/>
    </row>
    <row r="1993" spans="1:7">
      <c r="A1993" s="110" t="str">
        <f>DRIVER[[#This Row],[DATE]]&amp;DRIVER[[#This Row],[FIELD]]&amp;DRIVER[[#This Row],[TRIP NO]]</f>
        <v>45438OD34U13452</v>
      </c>
      <c r="B1993" s="106">
        <v>799</v>
      </c>
      <c r="C1993" s="107">
        <v>45438</v>
      </c>
      <c r="D1993" s="108">
        <v>2</v>
      </c>
      <c r="E1993" s="110" t="s">
        <v>49</v>
      </c>
      <c r="F1993" s="111" t="s">
        <v>88</v>
      </c>
      <c r="G1993" s="104"/>
    </row>
    <row r="1994" spans="1:7">
      <c r="A1994" s="110" t="str">
        <f>DRIVER[[#This Row],[DATE]]&amp;DRIVER[[#This Row],[FIELD]]&amp;DRIVER[[#This Row],[TRIP NO]]</f>
        <v>45438OD34U11452</v>
      </c>
      <c r="B1994" s="106">
        <v>800</v>
      </c>
      <c r="C1994" s="107">
        <v>45438</v>
      </c>
      <c r="D1994" s="108">
        <v>2</v>
      </c>
      <c r="E1994" s="110" t="s">
        <v>47</v>
      </c>
      <c r="F1994" s="111" t="s">
        <v>87</v>
      </c>
      <c r="G1994" s="104"/>
    </row>
    <row r="1995" spans="1:7">
      <c r="A1995" s="110" t="str">
        <f>DRIVER[[#This Row],[DATE]]&amp;DRIVER[[#This Row],[FIELD]]&amp;DRIVER[[#This Row],[TRIP NO]]</f>
        <v>45438OD34T11452</v>
      </c>
      <c r="B1995" s="106">
        <v>801</v>
      </c>
      <c r="C1995" s="107">
        <v>45438</v>
      </c>
      <c r="D1995" s="108">
        <v>2</v>
      </c>
      <c r="E1995" s="110" t="s">
        <v>34</v>
      </c>
      <c r="F1995" s="111" t="s">
        <v>84</v>
      </c>
      <c r="G1995" s="104"/>
    </row>
    <row r="1996" spans="1:7">
      <c r="A1996" s="110" t="str">
        <f>DRIVER[[#This Row],[DATE]]&amp;DRIVER[[#This Row],[FIELD]]&amp;DRIVER[[#This Row],[TRIP NO]]</f>
        <v>45438OD04Q41702</v>
      </c>
      <c r="B1996" s="106">
        <v>802</v>
      </c>
      <c r="C1996" s="107">
        <v>45438</v>
      </c>
      <c r="D1996" s="108">
        <v>2</v>
      </c>
      <c r="E1996" s="110" t="s">
        <v>10</v>
      </c>
      <c r="F1996" s="111" t="s">
        <v>76</v>
      </c>
      <c r="G1996" s="104"/>
    </row>
    <row r="1997" spans="1:7">
      <c r="A1997" s="110" t="str">
        <f>DRIVER[[#This Row],[DATE]]&amp;DRIVER[[#This Row],[FIELD]]&amp;DRIVER[[#This Row],[TRIP NO]]</f>
        <v>45438OD34S61372</v>
      </c>
      <c r="B1997" s="106">
        <v>803</v>
      </c>
      <c r="C1997" s="107">
        <v>45438</v>
      </c>
      <c r="D1997" s="108">
        <v>2</v>
      </c>
      <c r="E1997" s="110" t="s">
        <v>44</v>
      </c>
      <c r="F1997" s="111" t="s">
        <v>80</v>
      </c>
      <c r="G1997" s="104"/>
    </row>
    <row r="1998" spans="1:7">
      <c r="A1998" s="110" t="str">
        <f>DRIVER[[#This Row],[DATE]]&amp;DRIVER[[#This Row],[FIELD]]&amp;DRIVER[[#This Row],[TRIP NO]]</f>
        <v>45438OD04V11452</v>
      </c>
      <c r="B1998" s="106">
        <v>804</v>
      </c>
      <c r="C1998" s="107">
        <v>45438</v>
      </c>
      <c r="D1998" s="108">
        <v>2</v>
      </c>
      <c r="E1998" s="110" t="s">
        <v>46</v>
      </c>
      <c r="F1998" s="111" t="s">
        <v>85</v>
      </c>
      <c r="G1998" s="104"/>
    </row>
    <row r="1999" spans="1:7">
      <c r="A1999" s="110" t="str">
        <f>DRIVER[[#This Row],[DATE]]&amp;DRIVER[[#This Row],[FIELD]]&amp;DRIVER[[#This Row],[TRIP NO]]</f>
        <v>45438OD34S26152</v>
      </c>
      <c r="B1999" s="106">
        <v>805</v>
      </c>
      <c r="C1999" s="107">
        <v>45438</v>
      </c>
      <c r="D1999" s="108">
        <v>2</v>
      </c>
      <c r="E1999" s="110" t="s">
        <v>40</v>
      </c>
      <c r="F1999" s="111" t="s">
        <v>92</v>
      </c>
      <c r="G1999" s="104"/>
    </row>
    <row r="2000" spans="1:7">
      <c r="A2000" s="110" t="str">
        <f>DRIVER[[#This Row],[DATE]]&amp;DRIVER[[#This Row],[FIELD]]&amp;DRIVER[[#This Row],[TRIP NO]]</f>
        <v>45438OD04Q41372</v>
      </c>
      <c r="B2000" s="106">
        <v>806</v>
      </c>
      <c r="C2000" s="107">
        <v>45438</v>
      </c>
      <c r="D2000" s="108">
        <v>2</v>
      </c>
      <c r="E2000" s="110" t="s">
        <v>55</v>
      </c>
      <c r="F2000" s="111" t="s">
        <v>95</v>
      </c>
      <c r="G2000" s="104"/>
    </row>
    <row r="2001" spans="1:7">
      <c r="A2001" s="110" t="str">
        <f>DRIVER[[#This Row],[DATE]]&amp;DRIVER[[#This Row],[FIELD]]&amp;DRIVER[[#This Row],[TRIP NO]]</f>
        <v>45438OD04Q41282</v>
      </c>
      <c r="B2001" s="106">
        <v>807</v>
      </c>
      <c r="C2001" s="107">
        <v>45438</v>
      </c>
      <c r="D2001" s="108">
        <v>2</v>
      </c>
      <c r="E2001" s="110" t="s">
        <v>41</v>
      </c>
      <c r="F2001" s="111" t="s">
        <v>93</v>
      </c>
      <c r="G2001" s="104"/>
    </row>
    <row r="2002" spans="1:7">
      <c r="A2002" s="110" t="str">
        <f>DRIVER[[#This Row],[DATE]]&amp;DRIVER[[#This Row],[FIELD]]&amp;DRIVER[[#This Row],[TRIP NO]]</f>
        <v>45438OD34R11452</v>
      </c>
      <c r="B2002" s="106">
        <v>808</v>
      </c>
      <c r="C2002" s="107">
        <v>45438</v>
      </c>
      <c r="D2002" s="108">
        <v>2</v>
      </c>
      <c r="E2002" s="110" t="s">
        <v>12</v>
      </c>
      <c r="F2002" s="111" t="s">
        <v>81</v>
      </c>
      <c r="G2002" s="104"/>
    </row>
    <row r="2003" spans="1:7">
      <c r="A2003" s="110" t="str">
        <f>DRIVER[[#This Row],[DATE]]&amp;DRIVER[[#This Row],[FIELD]]&amp;DRIVER[[#This Row],[TRIP NO]]</f>
        <v>45438OD34S65082</v>
      </c>
      <c r="B2003" s="106">
        <v>809</v>
      </c>
      <c r="C2003" s="107">
        <v>45438</v>
      </c>
      <c r="D2003" s="108">
        <v>2</v>
      </c>
      <c r="E2003" s="110" t="s">
        <v>57</v>
      </c>
      <c r="F2003" s="111" t="s">
        <v>107</v>
      </c>
      <c r="G2003" s="104"/>
    </row>
    <row r="2004" spans="1:7">
      <c r="A2004" s="110" t="str">
        <f>DRIVER[[#This Row],[DATE]]&amp;DRIVER[[#This Row],[FIELD]]&amp;DRIVER[[#This Row],[TRIP NO]]</f>
        <v>45438OD34S26662</v>
      </c>
      <c r="B2004" s="106">
        <v>810</v>
      </c>
      <c r="C2004" s="107">
        <v>45438</v>
      </c>
      <c r="D2004" s="108">
        <v>2</v>
      </c>
      <c r="E2004" s="110" t="s">
        <v>45</v>
      </c>
      <c r="F2004" s="111" t="s">
        <v>106</v>
      </c>
      <c r="G2004" s="104"/>
    </row>
    <row r="2005" spans="1:7">
      <c r="A2005" s="110" t="str">
        <f>DRIVER[[#This Row],[DATE]]&amp;DRIVER[[#This Row],[FIELD]]&amp;DRIVER[[#This Row],[TRIP NO]]</f>
        <v>45438OD34S61392</v>
      </c>
      <c r="B2005" s="106">
        <v>811</v>
      </c>
      <c r="C2005" s="107">
        <v>45438</v>
      </c>
      <c r="D2005" s="108">
        <v>2</v>
      </c>
      <c r="E2005" s="110" t="s">
        <v>52</v>
      </c>
      <c r="F2005" s="111" t="s">
        <v>94</v>
      </c>
      <c r="G2005" s="104"/>
    </row>
    <row r="2006" spans="1:7">
      <c r="A2006" s="110" t="str">
        <f>DRIVER[[#This Row],[DATE]]&amp;DRIVER[[#This Row],[FIELD]]&amp;DRIVER[[#This Row],[TRIP NO]]</f>
        <v>45438OD04Q41392</v>
      </c>
      <c r="B2006" s="106">
        <v>812</v>
      </c>
      <c r="C2006" s="107">
        <v>45438</v>
      </c>
      <c r="D2006" s="108">
        <v>2</v>
      </c>
      <c r="E2006" s="110" t="s">
        <v>21</v>
      </c>
      <c r="F2006" s="111" t="s">
        <v>96</v>
      </c>
      <c r="G2006" s="104"/>
    </row>
    <row r="2007" spans="1:7">
      <c r="A2007" s="110" t="str">
        <f>DRIVER[[#This Row],[DATE]]&amp;DRIVER[[#This Row],[FIELD]]&amp;DRIVER[[#This Row],[TRIP NO]]</f>
        <v>45438OD04Q41232</v>
      </c>
      <c r="B2007" s="106">
        <v>813</v>
      </c>
      <c r="C2007" s="107">
        <v>45438</v>
      </c>
      <c r="D2007" s="108">
        <v>2</v>
      </c>
      <c r="E2007" s="110" t="s">
        <v>39</v>
      </c>
      <c r="F2007" s="111" t="s">
        <v>89</v>
      </c>
      <c r="G2007" s="104"/>
    </row>
    <row r="2008" spans="1:7">
      <c r="A2008" s="110" t="str">
        <f>DRIVER[[#This Row],[DATE]]&amp;DRIVER[[#This Row],[FIELD]]&amp;DRIVER[[#This Row],[TRIP NO]]</f>
        <v>45438OD04T11452</v>
      </c>
      <c r="B2008" s="106">
        <v>814</v>
      </c>
      <c r="C2008" s="107">
        <v>45438</v>
      </c>
      <c r="D2008" s="108">
        <v>2</v>
      </c>
      <c r="E2008" s="110" t="s">
        <v>13</v>
      </c>
      <c r="F2008" s="111" t="s">
        <v>71</v>
      </c>
      <c r="G2008" s="104"/>
    </row>
    <row r="2009" spans="1:7">
      <c r="A2009" s="110" t="str">
        <f>DRIVER[[#This Row],[DATE]]&amp;DRIVER[[#This Row],[FIELD]]&amp;DRIVER[[#This Row],[TRIP NO]]</f>
        <v>45438OD34S26272</v>
      </c>
      <c r="B2009" s="106">
        <v>815</v>
      </c>
      <c r="C2009" s="107">
        <v>45438</v>
      </c>
      <c r="D2009" s="108">
        <v>2</v>
      </c>
      <c r="E2009" s="110" t="s">
        <v>54</v>
      </c>
      <c r="F2009" s="111" t="s">
        <v>82</v>
      </c>
      <c r="G2009" s="104"/>
    </row>
    <row r="2010" spans="1:7">
      <c r="A2010" s="110" t="str">
        <f>DRIVER[[#This Row],[DATE]]&amp;DRIVER[[#This Row],[FIELD]]&amp;DRIVER[[#This Row],[TRIP NO]]</f>
        <v>45438OD34S26682</v>
      </c>
      <c r="B2010" s="106">
        <v>816</v>
      </c>
      <c r="C2010" s="107">
        <v>45438</v>
      </c>
      <c r="D2010" s="108">
        <v>2</v>
      </c>
      <c r="E2010" s="110" t="s">
        <v>42</v>
      </c>
      <c r="F2010" s="111" t="s">
        <v>91</v>
      </c>
      <c r="G2010" s="104"/>
    </row>
    <row r="2011" spans="1:7">
      <c r="A2011" s="110" t="str">
        <f>DRIVER[[#This Row],[DATE]]&amp;DRIVER[[#This Row],[FIELD]]&amp;DRIVER[[#This Row],[TRIP NO]]</f>
        <v>45438OD04Q67612</v>
      </c>
      <c r="B2011" s="106">
        <v>817</v>
      </c>
      <c r="C2011" s="107">
        <v>45438</v>
      </c>
      <c r="D2011" s="108">
        <v>2</v>
      </c>
      <c r="E2011" s="110" t="s">
        <v>24</v>
      </c>
      <c r="F2011" s="111" t="s">
        <v>68</v>
      </c>
      <c r="G2011" s="104"/>
    </row>
    <row r="2012" spans="1:7">
      <c r="A2012" s="110" t="str">
        <f>DRIVER[[#This Row],[DATE]]&amp;DRIVER[[#This Row],[FIELD]]&amp;DRIVER[[#This Row],[TRIP NO]]</f>
        <v>45438OD04Q41182</v>
      </c>
      <c r="B2012" s="106">
        <v>818</v>
      </c>
      <c r="C2012" s="107">
        <v>45438</v>
      </c>
      <c r="D2012" s="108">
        <v>2</v>
      </c>
      <c r="E2012" s="110" t="s">
        <v>26</v>
      </c>
      <c r="F2012" s="111" t="s">
        <v>102</v>
      </c>
      <c r="G2012" s="104"/>
    </row>
    <row r="2013" spans="1:7">
      <c r="A2013" s="110" t="str">
        <f>DRIVER[[#This Row],[DATE]]&amp;DRIVER[[#This Row],[FIELD]]&amp;DRIVER[[#This Row],[TRIP NO]]</f>
        <v>45438OD04Q41782</v>
      </c>
      <c r="B2013" s="106">
        <v>819</v>
      </c>
      <c r="C2013" s="107">
        <v>45438</v>
      </c>
      <c r="D2013" s="108">
        <v>2</v>
      </c>
      <c r="E2013" s="110" t="s">
        <v>25</v>
      </c>
      <c r="F2013" s="111" t="s">
        <v>73</v>
      </c>
      <c r="G2013" s="104"/>
    </row>
    <row r="2014" spans="1:7">
      <c r="A2014" s="110" t="str">
        <f>DRIVER[[#This Row],[DATE]]&amp;DRIVER[[#This Row],[FIELD]]&amp;DRIVER[[#This Row],[TRIP NO]]</f>
        <v>45438OD34S11452</v>
      </c>
      <c r="B2014" s="106">
        <v>820</v>
      </c>
      <c r="C2014" s="107">
        <v>45438</v>
      </c>
      <c r="D2014" s="108">
        <v>2</v>
      </c>
      <c r="E2014" s="110" t="s">
        <v>32</v>
      </c>
      <c r="F2014" s="111" t="s">
        <v>83</v>
      </c>
      <c r="G2014" s="104"/>
    </row>
    <row r="2015" spans="1:7">
      <c r="A2015" s="110" t="str">
        <f>DRIVER[[#This Row],[DATE]]&amp;DRIVER[[#This Row],[FIELD]]&amp;DRIVER[[#This Row],[TRIP NO]]</f>
        <v>45438OD04Q41732</v>
      </c>
      <c r="B2015" s="106">
        <v>821</v>
      </c>
      <c r="C2015" s="107">
        <v>45438</v>
      </c>
      <c r="D2015" s="108">
        <v>2</v>
      </c>
      <c r="E2015" s="110" t="s">
        <v>8</v>
      </c>
      <c r="F2015" s="111" t="s">
        <v>101</v>
      </c>
      <c r="G2015" s="104"/>
    </row>
    <row r="2016" spans="1:7">
      <c r="A2016" s="110" t="str">
        <f>DRIVER[[#This Row],[DATE]]&amp;DRIVER[[#This Row],[FIELD]]&amp;DRIVER[[#This Row],[TRIP NO]]</f>
        <v>45438OD04V13452</v>
      </c>
      <c r="B2016" s="106">
        <v>822</v>
      </c>
      <c r="C2016" s="107">
        <v>45438</v>
      </c>
      <c r="D2016" s="108">
        <v>2</v>
      </c>
      <c r="E2016" s="110" t="s">
        <v>48</v>
      </c>
      <c r="F2016" s="111" t="s">
        <v>86</v>
      </c>
      <c r="G2016" s="104"/>
    </row>
    <row r="2017" spans="1:7">
      <c r="A2017" s="102" t="str">
        <f>DRIVER[[#This Row],[DATE]]&amp;DRIVER[[#This Row],[FIELD]]&amp;DRIVER[[#This Row],[TRIP NO]]</f>
        <v>45439OD04Q41181</v>
      </c>
      <c r="B2017" s="98">
        <v>823</v>
      </c>
      <c r="C2017" s="99">
        <v>45439</v>
      </c>
      <c r="D2017" s="100">
        <v>1</v>
      </c>
      <c r="E2017" s="102" t="s">
        <v>26</v>
      </c>
      <c r="F2017" s="103" t="s">
        <v>75</v>
      </c>
      <c r="G2017" s="104"/>
    </row>
    <row r="2018" spans="1:7">
      <c r="A2018" s="102" t="str">
        <f>DRIVER[[#This Row],[DATE]]&amp;DRIVER[[#This Row],[FIELD]]&amp;DRIVER[[#This Row],[TRIP NO]]</f>
        <v>45439OD04Q41231</v>
      </c>
      <c r="B2018" s="98">
        <v>824</v>
      </c>
      <c r="C2018" s="99">
        <v>45439</v>
      </c>
      <c r="D2018" s="100">
        <v>1</v>
      </c>
      <c r="E2018" s="102" t="s">
        <v>39</v>
      </c>
      <c r="F2018" s="103" t="s">
        <v>89</v>
      </c>
      <c r="G2018" s="104"/>
    </row>
    <row r="2019" spans="1:7">
      <c r="A2019" s="102" t="str">
        <f>DRIVER[[#This Row],[DATE]]&amp;DRIVER[[#This Row],[FIELD]]&amp;DRIVER[[#This Row],[TRIP NO]]</f>
        <v>45439OD04Q41391</v>
      </c>
      <c r="B2019" s="98">
        <v>825</v>
      </c>
      <c r="C2019" s="99">
        <v>45439</v>
      </c>
      <c r="D2019" s="100">
        <v>1</v>
      </c>
      <c r="E2019" s="102" t="s">
        <v>21</v>
      </c>
      <c r="F2019" s="103" t="s">
        <v>96</v>
      </c>
      <c r="G2019" s="104"/>
    </row>
    <row r="2020" spans="1:7">
      <c r="A2020" s="102" t="str">
        <f>DRIVER[[#This Row],[DATE]]&amp;DRIVER[[#This Row],[FIELD]]&amp;DRIVER[[#This Row],[TRIP NO]]</f>
        <v>45439OD04Q67611</v>
      </c>
      <c r="B2020" s="98">
        <v>826</v>
      </c>
      <c r="C2020" s="99">
        <v>45439</v>
      </c>
      <c r="D2020" s="100">
        <v>1</v>
      </c>
      <c r="E2020" s="102" t="s">
        <v>24</v>
      </c>
      <c r="F2020" s="103" t="s">
        <v>68</v>
      </c>
      <c r="G2020" s="104"/>
    </row>
    <row r="2021" spans="1:7">
      <c r="A2021" s="102" t="str">
        <f>DRIVER[[#This Row],[DATE]]&amp;DRIVER[[#This Row],[FIELD]]&amp;DRIVER[[#This Row],[TRIP NO]]</f>
        <v>45439OD04Q41781</v>
      </c>
      <c r="B2021" s="98">
        <v>827</v>
      </c>
      <c r="C2021" s="99">
        <v>45439</v>
      </c>
      <c r="D2021" s="100">
        <v>1</v>
      </c>
      <c r="E2021" s="102" t="s">
        <v>25</v>
      </c>
      <c r="F2021" s="103" t="s">
        <v>73</v>
      </c>
      <c r="G2021" s="104"/>
    </row>
    <row r="2022" spans="1:7">
      <c r="A2022" s="102" t="str">
        <f>DRIVER[[#This Row],[DATE]]&amp;DRIVER[[#This Row],[FIELD]]&amp;DRIVER[[#This Row],[TRIP NO]]</f>
        <v>45439OD04Q41281</v>
      </c>
      <c r="B2022" s="98">
        <v>828</v>
      </c>
      <c r="C2022" s="99">
        <v>45439</v>
      </c>
      <c r="D2022" s="100">
        <v>1</v>
      </c>
      <c r="E2022" s="102" t="s">
        <v>41</v>
      </c>
      <c r="F2022" s="103" t="s">
        <v>105</v>
      </c>
      <c r="G2022" s="104"/>
    </row>
    <row r="2023" spans="1:7">
      <c r="A2023" s="102" t="str">
        <f>DRIVER[[#This Row],[DATE]]&amp;DRIVER[[#This Row],[FIELD]]&amp;DRIVER[[#This Row],[TRIP NO]]</f>
        <v>45439OD04Q41371</v>
      </c>
      <c r="B2023" s="98">
        <v>829</v>
      </c>
      <c r="C2023" s="99">
        <v>45439</v>
      </c>
      <c r="D2023" s="100">
        <v>1</v>
      </c>
      <c r="E2023" s="102" t="s">
        <v>55</v>
      </c>
      <c r="F2023" s="103" t="s">
        <v>99</v>
      </c>
      <c r="G2023" s="104"/>
    </row>
    <row r="2024" spans="1:7">
      <c r="A2024" s="102" t="str">
        <f>DRIVER[[#This Row],[DATE]]&amp;DRIVER[[#This Row],[FIELD]]&amp;DRIVER[[#This Row],[TRIP NO]]</f>
        <v>45439OD04Q41701</v>
      </c>
      <c r="B2024" s="98">
        <v>830</v>
      </c>
      <c r="C2024" s="99">
        <v>45439</v>
      </c>
      <c r="D2024" s="100">
        <v>1</v>
      </c>
      <c r="E2024" s="102" t="s">
        <v>10</v>
      </c>
      <c r="F2024" s="103" t="s">
        <v>77</v>
      </c>
      <c r="G2024" s="104"/>
    </row>
    <row r="2025" spans="1:7">
      <c r="A2025" s="102" t="str">
        <f>DRIVER[[#This Row],[DATE]]&amp;DRIVER[[#This Row],[FIELD]]&amp;DRIVER[[#This Row],[TRIP NO]]</f>
        <v>45439OD04Q41731</v>
      </c>
      <c r="B2025" s="98">
        <v>831</v>
      </c>
      <c r="C2025" s="99">
        <v>45439</v>
      </c>
      <c r="D2025" s="100">
        <v>1</v>
      </c>
      <c r="E2025" s="102" t="s">
        <v>8</v>
      </c>
      <c r="F2025" s="103" t="s">
        <v>101</v>
      </c>
      <c r="G2025" s="104"/>
    </row>
    <row r="2026" spans="1:7">
      <c r="A2026" s="102" t="str">
        <f>DRIVER[[#This Row],[DATE]]&amp;DRIVER[[#This Row],[FIELD]]&amp;DRIVER[[#This Row],[TRIP NO]]</f>
        <v>45439OD34S26151</v>
      </c>
      <c r="B2026" s="98">
        <v>832</v>
      </c>
      <c r="C2026" s="99">
        <v>45439</v>
      </c>
      <c r="D2026" s="100">
        <v>1</v>
      </c>
      <c r="E2026" s="102" t="s">
        <v>40</v>
      </c>
      <c r="F2026" s="103" t="s">
        <v>92</v>
      </c>
      <c r="G2026" s="104"/>
    </row>
    <row r="2027" spans="1:7">
      <c r="A2027" s="102" t="str">
        <f>DRIVER[[#This Row],[DATE]]&amp;DRIVER[[#This Row],[FIELD]]&amp;DRIVER[[#This Row],[TRIP NO]]</f>
        <v>45439OD34S26271</v>
      </c>
      <c r="B2027" s="98">
        <v>833</v>
      </c>
      <c r="C2027" s="99">
        <v>45439</v>
      </c>
      <c r="D2027" s="100">
        <v>1</v>
      </c>
      <c r="E2027" s="102" t="s">
        <v>54</v>
      </c>
      <c r="F2027" s="103" t="s">
        <v>82</v>
      </c>
      <c r="G2027" s="104"/>
    </row>
    <row r="2028" spans="1:7">
      <c r="A2028" s="102" t="str">
        <f>DRIVER[[#This Row],[DATE]]&amp;DRIVER[[#This Row],[FIELD]]&amp;DRIVER[[#This Row],[TRIP NO]]</f>
        <v>45439OD34S26661</v>
      </c>
      <c r="B2028" s="98">
        <v>834</v>
      </c>
      <c r="C2028" s="99">
        <v>45439</v>
      </c>
      <c r="D2028" s="100">
        <v>1</v>
      </c>
      <c r="E2028" s="102" t="s">
        <v>45</v>
      </c>
      <c r="F2028" s="103" t="s">
        <v>106</v>
      </c>
      <c r="G2028" s="104"/>
    </row>
    <row r="2029" spans="1:7">
      <c r="A2029" s="102" t="str">
        <f>DRIVER[[#This Row],[DATE]]&amp;DRIVER[[#This Row],[FIELD]]&amp;DRIVER[[#This Row],[TRIP NO]]</f>
        <v>45439OD34S26681</v>
      </c>
      <c r="B2029" s="98">
        <v>835</v>
      </c>
      <c r="C2029" s="99">
        <v>45439</v>
      </c>
      <c r="D2029" s="100">
        <v>1</v>
      </c>
      <c r="E2029" s="102" t="s">
        <v>42</v>
      </c>
      <c r="F2029" s="103" t="s">
        <v>91</v>
      </c>
      <c r="G2029" s="104"/>
    </row>
    <row r="2030" spans="1:7">
      <c r="A2030" s="102" t="str">
        <f>DRIVER[[#This Row],[DATE]]&amp;DRIVER[[#This Row],[FIELD]]&amp;DRIVER[[#This Row],[TRIP NO]]</f>
        <v>45439OD34S61371</v>
      </c>
      <c r="B2030" s="98">
        <v>836</v>
      </c>
      <c r="C2030" s="99">
        <v>45439</v>
      </c>
      <c r="D2030" s="100">
        <v>1</v>
      </c>
      <c r="E2030" s="102" t="s">
        <v>44</v>
      </c>
      <c r="F2030" s="103" t="s">
        <v>80</v>
      </c>
      <c r="G2030" s="104"/>
    </row>
    <row r="2031" spans="1:7">
      <c r="A2031" s="102" t="str">
        <f>DRIVER[[#This Row],[DATE]]&amp;DRIVER[[#This Row],[FIELD]]&amp;DRIVER[[#This Row],[TRIP NO]]</f>
        <v>45439OD34S61391</v>
      </c>
      <c r="B2031" s="98">
        <v>837</v>
      </c>
      <c r="C2031" s="99">
        <v>45439</v>
      </c>
      <c r="D2031" s="100">
        <v>1</v>
      </c>
      <c r="E2031" s="102" t="s">
        <v>52</v>
      </c>
      <c r="F2031" s="103" t="s">
        <v>72</v>
      </c>
      <c r="G2031" s="104"/>
    </row>
    <row r="2032" spans="1:7">
      <c r="A2032" s="102" t="str">
        <f>DRIVER[[#This Row],[DATE]]&amp;DRIVER[[#This Row],[FIELD]]&amp;DRIVER[[#This Row],[TRIP NO]]</f>
        <v>45439OD34S65081</v>
      </c>
      <c r="B2032" s="98">
        <v>838</v>
      </c>
      <c r="C2032" s="99">
        <v>45439</v>
      </c>
      <c r="D2032" s="100">
        <v>1</v>
      </c>
      <c r="E2032" s="102" t="s">
        <v>57</v>
      </c>
      <c r="F2032" s="103" t="s">
        <v>103</v>
      </c>
      <c r="G2032" s="104"/>
    </row>
    <row r="2033" spans="1:7">
      <c r="A2033" s="102" t="str">
        <f>DRIVER[[#This Row],[DATE]]&amp;DRIVER[[#This Row],[FIELD]]&amp;DRIVER[[#This Row],[TRIP NO]]</f>
        <v>45439OD04T11451</v>
      </c>
      <c r="B2033" s="98">
        <v>839</v>
      </c>
      <c r="C2033" s="99">
        <v>45439</v>
      </c>
      <c r="D2033" s="100">
        <v>1</v>
      </c>
      <c r="E2033" s="102" t="s">
        <v>13</v>
      </c>
      <c r="F2033" s="103" t="s">
        <v>71</v>
      </c>
      <c r="G2033" s="104"/>
    </row>
    <row r="2034" spans="1:7">
      <c r="A2034" s="102" t="str">
        <f>DRIVER[[#This Row],[DATE]]&amp;DRIVER[[#This Row],[FIELD]]&amp;DRIVER[[#This Row],[TRIP NO]]</f>
        <v>45439OD34R11451</v>
      </c>
      <c r="B2034" s="98">
        <v>840</v>
      </c>
      <c r="C2034" s="99">
        <v>45439</v>
      </c>
      <c r="D2034" s="100">
        <v>1</v>
      </c>
      <c r="E2034" s="102" t="s">
        <v>12</v>
      </c>
      <c r="F2034" s="103" t="s">
        <v>81</v>
      </c>
      <c r="G2034" s="104"/>
    </row>
    <row r="2035" spans="1:7">
      <c r="A2035" s="102" t="str">
        <f>DRIVER[[#This Row],[DATE]]&amp;DRIVER[[#This Row],[FIELD]]&amp;DRIVER[[#This Row],[TRIP NO]]</f>
        <v>45439OD34R13451</v>
      </c>
      <c r="B2035" s="98">
        <v>841</v>
      </c>
      <c r="C2035" s="99">
        <v>45439</v>
      </c>
      <c r="D2035" s="100">
        <v>1</v>
      </c>
      <c r="E2035" s="102" t="s">
        <v>11</v>
      </c>
      <c r="F2035" s="103" t="s">
        <v>97</v>
      </c>
      <c r="G2035" s="104"/>
    </row>
    <row r="2036" spans="1:7">
      <c r="A2036" s="102" t="str">
        <f>DRIVER[[#This Row],[DATE]]&amp;DRIVER[[#This Row],[FIELD]]&amp;DRIVER[[#This Row],[TRIP NO]]</f>
        <v>45439OD34S11451</v>
      </c>
      <c r="B2036" s="98">
        <v>842</v>
      </c>
      <c r="C2036" s="99">
        <v>45439</v>
      </c>
      <c r="D2036" s="100">
        <v>1</v>
      </c>
      <c r="E2036" s="102" t="s">
        <v>32</v>
      </c>
      <c r="F2036" s="103" t="s">
        <v>83</v>
      </c>
      <c r="G2036" s="104"/>
    </row>
    <row r="2037" spans="1:7">
      <c r="A2037" s="102" t="str">
        <f>DRIVER[[#This Row],[DATE]]&amp;DRIVER[[#This Row],[FIELD]]&amp;DRIVER[[#This Row],[TRIP NO]]</f>
        <v>45439OD34T11451</v>
      </c>
      <c r="B2037" s="98">
        <v>843</v>
      </c>
      <c r="C2037" s="99">
        <v>45439</v>
      </c>
      <c r="D2037" s="100">
        <v>1</v>
      </c>
      <c r="E2037" s="102" t="s">
        <v>34</v>
      </c>
      <c r="F2037" s="103" t="s">
        <v>84</v>
      </c>
      <c r="G2037" s="104"/>
    </row>
    <row r="2038" spans="1:7">
      <c r="A2038" s="102" t="str">
        <f>DRIVER[[#This Row],[DATE]]&amp;DRIVER[[#This Row],[FIELD]]&amp;DRIVER[[#This Row],[TRIP NO]]</f>
        <v>45439OD04V11451</v>
      </c>
      <c r="B2038" s="98">
        <v>844</v>
      </c>
      <c r="C2038" s="99">
        <v>45439</v>
      </c>
      <c r="D2038" s="100">
        <v>1</v>
      </c>
      <c r="E2038" s="102" t="s">
        <v>46</v>
      </c>
      <c r="F2038" s="103" t="s">
        <v>85</v>
      </c>
      <c r="G2038" s="104"/>
    </row>
    <row r="2039" spans="1:7">
      <c r="A2039" s="102" t="str">
        <f>DRIVER[[#This Row],[DATE]]&amp;DRIVER[[#This Row],[FIELD]]&amp;DRIVER[[#This Row],[TRIP NO]]</f>
        <v>45439OD04V13451</v>
      </c>
      <c r="B2039" s="98">
        <v>845</v>
      </c>
      <c r="C2039" s="99">
        <v>45439</v>
      </c>
      <c r="D2039" s="100">
        <v>1</v>
      </c>
      <c r="E2039" s="102" t="s">
        <v>48</v>
      </c>
      <c r="F2039" s="103" t="s">
        <v>86</v>
      </c>
      <c r="G2039" s="104"/>
    </row>
    <row r="2040" spans="1:7">
      <c r="A2040" s="102" t="str">
        <f>DRIVER[[#This Row],[DATE]]&amp;DRIVER[[#This Row],[FIELD]]&amp;DRIVER[[#This Row],[TRIP NO]]</f>
        <v>45439OD34U11451</v>
      </c>
      <c r="B2040" s="98">
        <v>846</v>
      </c>
      <c r="C2040" s="99">
        <v>45439</v>
      </c>
      <c r="D2040" s="100">
        <v>1</v>
      </c>
      <c r="E2040" s="102" t="s">
        <v>47</v>
      </c>
      <c r="F2040" s="103" t="s">
        <v>87</v>
      </c>
      <c r="G2040" s="104"/>
    </row>
    <row r="2041" spans="1:7">
      <c r="A2041" s="102" t="str">
        <f>DRIVER[[#This Row],[DATE]]&amp;DRIVER[[#This Row],[FIELD]]&amp;DRIVER[[#This Row],[TRIP NO]]</f>
        <v>45439OD34U13451</v>
      </c>
      <c r="B2041" s="98">
        <v>847</v>
      </c>
      <c r="C2041" s="99">
        <v>45439</v>
      </c>
      <c r="D2041" s="100">
        <v>1</v>
      </c>
      <c r="E2041" s="102" t="s">
        <v>49</v>
      </c>
      <c r="F2041" s="103" t="s">
        <v>88</v>
      </c>
      <c r="G2041" s="104"/>
    </row>
    <row r="2042" spans="1:7">
      <c r="A2042" s="110" t="str">
        <f>DRIVER[[#This Row],[DATE]]&amp;DRIVER[[#This Row],[FIELD]]&amp;DRIVER[[#This Row],[TRIP NO]]</f>
        <v>45439OD34U13452</v>
      </c>
      <c r="B2042" s="106">
        <v>848</v>
      </c>
      <c r="C2042" s="107">
        <v>45439</v>
      </c>
      <c r="D2042" s="108">
        <v>2</v>
      </c>
      <c r="E2042" s="110" t="s">
        <v>49</v>
      </c>
      <c r="F2042" s="111" t="s">
        <v>88</v>
      </c>
      <c r="G2042" s="104"/>
    </row>
    <row r="2043" spans="1:7">
      <c r="A2043" s="110" t="str">
        <f>DRIVER[[#This Row],[DATE]]&amp;DRIVER[[#This Row],[FIELD]]&amp;DRIVER[[#This Row],[TRIP NO]]</f>
        <v>45439OD34U11452</v>
      </c>
      <c r="B2043" s="106">
        <v>849</v>
      </c>
      <c r="C2043" s="107">
        <v>45439</v>
      </c>
      <c r="D2043" s="108">
        <v>2</v>
      </c>
      <c r="E2043" s="110" t="s">
        <v>47</v>
      </c>
      <c r="F2043" s="111" t="s">
        <v>87</v>
      </c>
      <c r="G2043" s="104"/>
    </row>
    <row r="2044" spans="1:7">
      <c r="A2044" s="110" t="str">
        <f>DRIVER[[#This Row],[DATE]]&amp;DRIVER[[#This Row],[FIELD]]&amp;DRIVER[[#This Row],[TRIP NO]]</f>
        <v>45439OD34T11452</v>
      </c>
      <c r="B2044" s="106">
        <v>850</v>
      </c>
      <c r="C2044" s="107">
        <v>45439</v>
      </c>
      <c r="D2044" s="108">
        <v>2</v>
      </c>
      <c r="E2044" s="110" t="s">
        <v>34</v>
      </c>
      <c r="F2044" s="111" t="s">
        <v>84</v>
      </c>
      <c r="G2044" s="104"/>
    </row>
    <row r="2045" spans="1:7">
      <c r="A2045" s="110" t="str">
        <f>DRIVER[[#This Row],[DATE]]&amp;DRIVER[[#This Row],[FIELD]]&amp;DRIVER[[#This Row],[TRIP NO]]</f>
        <v>45439OD04T11452</v>
      </c>
      <c r="B2045" s="106">
        <v>851</v>
      </c>
      <c r="C2045" s="107">
        <v>45439</v>
      </c>
      <c r="D2045" s="108">
        <v>2</v>
      </c>
      <c r="E2045" s="110" t="s">
        <v>13</v>
      </c>
      <c r="F2045" s="111" t="s">
        <v>71</v>
      </c>
      <c r="G2045" s="104"/>
    </row>
    <row r="2046" spans="1:7">
      <c r="A2046" s="110" t="str">
        <f>DRIVER[[#This Row],[DATE]]&amp;DRIVER[[#This Row],[FIELD]]&amp;DRIVER[[#This Row],[TRIP NO]]</f>
        <v>45439OD04V11452</v>
      </c>
      <c r="B2046" s="106">
        <v>852</v>
      </c>
      <c r="C2046" s="107">
        <v>45439</v>
      </c>
      <c r="D2046" s="108">
        <v>2</v>
      </c>
      <c r="E2046" s="110" t="s">
        <v>46</v>
      </c>
      <c r="F2046" s="111" t="s">
        <v>85</v>
      </c>
      <c r="G2046" s="104"/>
    </row>
    <row r="2047" spans="1:7">
      <c r="A2047" s="110" t="str">
        <f>DRIVER[[#This Row],[DATE]]&amp;DRIVER[[#This Row],[FIELD]]&amp;DRIVER[[#This Row],[TRIP NO]]</f>
        <v>45439OD04V13452</v>
      </c>
      <c r="B2047" s="106">
        <v>853</v>
      </c>
      <c r="C2047" s="107">
        <v>45439</v>
      </c>
      <c r="D2047" s="108">
        <v>2</v>
      </c>
      <c r="E2047" s="110" t="s">
        <v>48</v>
      </c>
      <c r="F2047" s="111" t="s">
        <v>86</v>
      </c>
      <c r="G2047" s="104"/>
    </row>
    <row r="2048" spans="1:7">
      <c r="A2048" s="110" t="str">
        <f>DRIVER[[#This Row],[DATE]]&amp;DRIVER[[#This Row],[FIELD]]&amp;DRIVER[[#This Row],[TRIP NO]]</f>
        <v>45439OD04Q41182</v>
      </c>
      <c r="B2048" s="106">
        <v>854</v>
      </c>
      <c r="C2048" s="107">
        <v>45439</v>
      </c>
      <c r="D2048" s="108">
        <v>2</v>
      </c>
      <c r="E2048" s="110" t="s">
        <v>26</v>
      </c>
      <c r="F2048" s="111" t="s">
        <v>75</v>
      </c>
      <c r="G2048" s="104"/>
    </row>
    <row r="2049" spans="1:7">
      <c r="A2049" s="110" t="str">
        <f>DRIVER[[#This Row],[DATE]]&amp;DRIVER[[#This Row],[FIELD]]&amp;DRIVER[[#This Row],[TRIP NO]]</f>
        <v>45439OD04Q41702</v>
      </c>
      <c r="B2049" s="106">
        <v>855</v>
      </c>
      <c r="C2049" s="107">
        <v>45439</v>
      </c>
      <c r="D2049" s="108">
        <v>2</v>
      </c>
      <c r="E2049" s="110" t="s">
        <v>10</v>
      </c>
      <c r="F2049" s="111" t="s">
        <v>77</v>
      </c>
      <c r="G2049" s="104"/>
    </row>
    <row r="2050" spans="1:7">
      <c r="A2050" s="110" t="str">
        <f>DRIVER[[#This Row],[DATE]]&amp;DRIVER[[#This Row],[FIELD]]&amp;DRIVER[[#This Row],[TRIP NO]]</f>
        <v>45439OD34S26682</v>
      </c>
      <c r="B2050" s="106">
        <v>856</v>
      </c>
      <c r="C2050" s="107">
        <v>45439</v>
      </c>
      <c r="D2050" s="108">
        <v>2</v>
      </c>
      <c r="E2050" s="110" t="s">
        <v>42</v>
      </c>
      <c r="F2050" s="111" t="s">
        <v>91</v>
      </c>
      <c r="G2050" s="104"/>
    </row>
    <row r="2051" spans="1:7">
      <c r="A2051" s="110" t="str">
        <f>DRIVER[[#This Row],[DATE]]&amp;DRIVER[[#This Row],[FIELD]]&amp;DRIVER[[#This Row],[TRIP NO]]</f>
        <v>45439OD34R11452</v>
      </c>
      <c r="B2051" s="106">
        <v>857</v>
      </c>
      <c r="C2051" s="107">
        <v>45439</v>
      </c>
      <c r="D2051" s="108">
        <v>2</v>
      </c>
      <c r="E2051" s="110" t="s">
        <v>12</v>
      </c>
      <c r="F2051" s="111" t="s">
        <v>81</v>
      </c>
      <c r="G2051" s="104"/>
    </row>
    <row r="2052" spans="1:7">
      <c r="A2052" s="110" t="str">
        <f>DRIVER[[#This Row],[DATE]]&amp;DRIVER[[#This Row],[FIELD]]&amp;DRIVER[[#This Row],[TRIP NO]]</f>
        <v>45439OD34S61372</v>
      </c>
      <c r="B2052" s="106">
        <v>858</v>
      </c>
      <c r="C2052" s="107">
        <v>45439</v>
      </c>
      <c r="D2052" s="108">
        <v>2</v>
      </c>
      <c r="E2052" s="110" t="s">
        <v>44</v>
      </c>
      <c r="F2052" s="111" t="s">
        <v>80</v>
      </c>
      <c r="G2052" s="104"/>
    </row>
    <row r="2053" spans="1:7">
      <c r="A2053" s="110" t="str">
        <f>DRIVER[[#This Row],[DATE]]&amp;DRIVER[[#This Row],[FIELD]]&amp;DRIVER[[#This Row],[TRIP NO]]</f>
        <v>45439OD04Q41372</v>
      </c>
      <c r="B2053" s="106">
        <v>859</v>
      </c>
      <c r="C2053" s="107">
        <v>45439</v>
      </c>
      <c r="D2053" s="108">
        <v>2</v>
      </c>
      <c r="E2053" s="110" t="s">
        <v>55</v>
      </c>
      <c r="F2053" s="111" t="s">
        <v>99</v>
      </c>
      <c r="G2053" s="104"/>
    </row>
    <row r="2054" spans="1:7">
      <c r="A2054" s="110" t="str">
        <f>DRIVER[[#This Row],[DATE]]&amp;DRIVER[[#This Row],[FIELD]]&amp;DRIVER[[#This Row],[TRIP NO]]</f>
        <v>45439OD34S61392</v>
      </c>
      <c r="B2054" s="106">
        <v>860</v>
      </c>
      <c r="C2054" s="107">
        <v>45439</v>
      </c>
      <c r="D2054" s="108">
        <v>2</v>
      </c>
      <c r="E2054" s="110" t="s">
        <v>52</v>
      </c>
      <c r="F2054" s="111" t="s">
        <v>72</v>
      </c>
      <c r="G2054" s="104"/>
    </row>
    <row r="2055" spans="1:7">
      <c r="A2055" s="110" t="str">
        <f>DRIVER[[#This Row],[DATE]]&amp;DRIVER[[#This Row],[FIELD]]&amp;DRIVER[[#This Row],[TRIP NO]]</f>
        <v>45439OD04Q41232</v>
      </c>
      <c r="B2055" s="106">
        <v>861</v>
      </c>
      <c r="C2055" s="107">
        <v>45439</v>
      </c>
      <c r="D2055" s="108">
        <v>2</v>
      </c>
      <c r="E2055" s="110" t="s">
        <v>39</v>
      </c>
      <c r="F2055" s="111" t="s">
        <v>89</v>
      </c>
      <c r="G2055" s="104"/>
    </row>
    <row r="2056" spans="1:7">
      <c r="A2056" s="110" t="str">
        <f>DRIVER[[#This Row],[DATE]]&amp;DRIVER[[#This Row],[FIELD]]&amp;DRIVER[[#This Row],[TRIP NO]]</f>
        <v>45439OD34S26272</v>
      </c>
      <c r="B2056" s="106">
        <v>862</v>
      </c>
      <c r="C2056" s="107">
        <v>45439</v>
      </c>
      <c r="D2056" s="108">
        <v>2</v>
      </c>
      <c r="E2056" s="110" t="s">
        <v>54</v>
      </c>
      <c r="F2056" s="111" t="s">
        <v>82</v>
      </c>
      <c r="G2056" s="104"/>
    </row>
    <row r="2057" spans="1:7">
      <c r="A2057" s="110" t="str">
        <f>DRIVER[[#This Row],[DATE]]&amp;DRIVER[[#This Row],[FIELD]]&amp;DRIVER[[#This Row],[TRIP NO]]</f>
        <v>45439OD34S26662</v>
      </c>
      <c r="B2057" s="106">
        <v>863</v>
      </c>
      <c r="C2057" s="107">
        <v>45439</v>
      </c>
      <c r="D2057" s="108">
        <v>2</v>
      </c>
      <c r="E2057" s="110" t="s">
        <v>45</v>
      </c>
      <c r="F2057" s="111" t="s">
        <v>106</v>
      </c>
      <c r="G2057" s="104"/>
    </row>
    <row r="2058" spans="1:7">
      <c r="A2058" s="110" t="str">
        <f>DRIVER[[#This Row],[DATE]]&amp;DRIVER[[#This Row],[FIELD]]&amp;DRIVER[[#This Row],[TRIP NO]]</f>
        <v>45439OD34S65082</v>
      </c>
      <c r="B2058" s="106">
        <v>864</v>
      </c>
      <c r="C2058" s="107">
        <v>45439</v>
      </c>
      <c r="D2058" s="108">
        <v>2</v>
      </c>
      <c r="E2058" s="110" t="s">
        <v>57</v>
      </c>
      <c r="F2058" s="111" t="s">
        <v>103</v>
      </c>
      <c r="G2058" s="104"/>
    </row>
    <row r="2059" spans="1:7">
      <c r="A2059" s="110" t="str">
        <f>DRIVER[[#This Row],[DATE]]&amp;DRIVER[[#This Row],[FIELD]]&amp;DRIVER[[#This Row],[TRIP NO]]</f>
        <v>45439OD34S11452</v>
      </c>
      <c r="B2059" s="106">
        <v>865</v>
      </c>
      <c r="C2059" s="107">
        <v>45439</v>
      </c>
      <c r="D2059" s="108">
        <v>2</v>
      </c>
      <c r="E2059" s="110" t="s">
        <v>32</v>
      </c>
      <c r="F2059" s="111" t="s">
        <v>83</v>
      </c>
      <c r="G2059" s="104"/>
    </row>
    <row r="2060" spans="1:7">
      <c r="A2060" s="110" t="str">
        <f>DRIVER[[#This Row],[DATE]]&amp;DRIVER[[#This Row],[FIELD]]&amp;DRIVER[[#This Row],[TRIP NO]]</f>
        <v>45439OD04Q41392</v>
      </c>
      <c r="B2060" s="106">
        <v>866</v>
      </c>
      <c r="C2060" s="107">
        <v>45439</v>
      </c>
      <c r="D2060" s="108">
        <v>2</v>
      </c>
      <c r="E2060" s="110" t="s">
        <v>21</v>
      </c>
      <c r="F2060" s="111" t="s">
        <v>96</v>
      </c>
      <c r="G2060" s="104"/>
    </row>
    <row r="2061" spans="1:7">
      <c r="A2061" s="110" t="str">
        <f>DRIVER[[#This Row],[DATE]]&amp;DRIVER[[#This Row],[FIELD]]&amp;DRIVER[[#This Row],[TRIP NO]]</f>
        <v>45439OD34R13452</v>
      </c>
      <c r="B2061" s="106">
        <v>867</v>
      </c>
      <c r="C2061" s="107">
        <v>45439</v>
      </c>
      <c r="D2061" s="108">
        <v>2</v>
      </c>
      <c r="E2061" s="110" t="s">
        <v>11</v>
      </c>
      <c r="F2061" s="111" t="s">
        <v>97</v>
      </c>
      <c r="G2061" s="104"/>
    </row>
    <row r="2062" spans="1:7">
      <c r="A2062" s="102" t="str">
        <f>DRIVER[[#This Row],[DATE]]&amp;DRIVER[[#This Row],[FIELD]]&amp;DRIVER[[#This Row],[TRIP NO]]</f>
        <v>45440OD04Q41181</v>
      </c>
      <c r="B2062" s="98">
        <v>868</v>
      </c>
      <c r="C2062" s="99">
        <v>45440</v>
      </c>
      <c r="D2062" s="100">
        <v>1</v>
      </c>
      <c r="E2062" s="102" t="s">
        <v>26</v>
      </c>
      <c r="F2062" s="103" t="s">
        <v>75</v>
      </c>
      <c r="G2062" s="104"/>
    </row>
    <row r="2063" spans="1:7">
      <c r="A2063" s="102" t="str">
        <f>DRIVER[[#This Row],[DATE]]&amp;DRIVER[[#This Row],[FIELD]]&amp;DRIVER[[#This Row],[TRIP NO]]</f>
        <v>45440OD04Q41231</v>
      </c>
      <c r="B2063" s="98">
        <v>869</v>
      </c>
      <c r="C2063" s="99">
        <v>45440</v>
      </c>
      <c r="D2063" s="100">
        <v>1</v>
      </c>
      <c r="E2063" s="102" t="s">
        <v>39</v>
      </c>
      <c r="F2063" s="103" t="s">
        <v>69</v>
      </c>
      <c r="G2063" s="104"/>
    </row>
    <row r="2064" spans="1:7">
      <c r="A2064" s="102" t="str">
        <f>DRIVER[[#This Row],[DATE]]&amp;DRIVER[[#This Row],[FIELD]]&amp;DRIVER[[#This Row],[TRIP NO]]</f>
        <v>45440OD04Q41391</v>
      </c>
      <c r="B2064" s="98">
        <v>870</v>
      </c>
      <c r="C2064" s="99">
        <v>45440</v>
      </c>
      <c r="D2064" s="100">
        <v>1</v>
      </c>
      <c r="E2064" s="102" t="s">
        <v>21</v>
      </c>
      <c r="F2064" s="103" t="s">
        <v>72</v>
      </c>
      <c r="G2064" s="104"/>
    </row>
    <row r="2065" spans="1:7">
      <c r="A2065" s="102" t="str">
        <f>DRIVER[[#This Row],[DATE]]&amp;DRIVER[[#This Row],[FIELD]]&amp;DRIVER[[#This Row],[TRIP NO]]</f>
        <v>45440OD04Q67611</v>
      </c>
      <c r="B2065" s="98">
        <v>871</v>
      </c>
      <c r="C2065" s="99">
        <v>45440</v>
      </c>
      <c r="D2065" s="100">
        <v>1</v>
      </c>
      <c r="E2065" s="102" t="s">
        <v>24</v>
      </c>
      <c r="F2065" s="103" t="s">
        <v>68</v>
      </c>
      <c r="G2065" s="104"/>
    </row>
    <row r="2066" spans="1:7">
      <c r="A2066" s="102" t="str">
        <f>DRIVER[[#This Row],[DATE]]&amp;DRIVER[[#This Row],[FIELD]]&amp;DRIVER[[#This Row],[TRIP NO]]</f>
        <v>45440OD04Q41781</v>
      </c>
      <c r="B2066" s="98">
        <v>872</v>
      </c>
      <c r="C2066" s="99">
        <v>45440</v>
      </c>
      <c r="D2066" s="100">
        <v>1</v>
      </c>
      <c r="E2066" s="102" t="s">
        <v>25</v>
      </c>
      <c r="F2066" s="103" t="s">
        <v>73</v>
      </c>
      <c r="G2066" s="104"/>
    </row>
    <row r="2067" spans="1:7">
      <c r="A2067" s="102" t="str">
        <f>DRIVER[[#This Row],[DATE]]&amp;DRIVER[[#This Row],[FIELD]]&amp;DRIVER[[#This Row],[TRIP NO]]</f>
        <v>45440OD04Q41281</v>
      </c>
      <c r="B2067" s="98">
        <v>873</v>
      </c>
      <c r="C2067" s="99">
        <v>45440</v>
      </c>
      <c r="D2067" s="100">
        <v>1</v>
      </c>
      <c r="E2067" s="102" t="s">
        <v>41</v>
      </c>
      <c r="F2067" s="103" t="s">
        <v>93</v>
      </c>
      <c r="G2067" s="104"/>
    </row>
    <row r="2068" spans="1:7">
      <c r="A2068" s="102" t="str">
        <f>DRIVER[[#This Row],[DATE]]&amp;DRIVER[[#This Row],[FIELD]]&amp;DRIVER[[#This Row],[TRIP NO]]</f>
        <v>45440OD04Q41371</v>
      </c>
      <c r="B2068" s="98">
        <v>874</v>
      </c>
      <c r="C2068" s="99">
        <v>45440</v>
      </c>
      <c r="D2068" s="100">
        <v>1</v>
      </c>
      <c r="E2068" s="102" t="s">
        <v>55</v>
      </c>
      <c r="F2068" s="103" t="s">
        <v>95</v>
      </c>
      <c r="G2068" s="104"/>
    </row>
    <row r="2069" spans="1:7">
      <c r="A2069" s="102" t="str">
        <f>DRIVER[[#This Row],[DATE]]&amp;DRIVER[[#This Row],[FIELD]]&amp;DRIVER[[#This Row],[TRIP NO]]</f>
        <v>45440OD04Q41701</v>
      </c>
      <c r="B2069" s="98">
        <v>875</v>
      </c>
      <c r="C2069" s="99">
        <v>45440</v>
      </c>
      <c r="D2069" s="100">
        <v>1</v>
      </c>
      <c r="E2069" s="102" t="s">
        <v>10</v>
      </c>
      <c r="F2069" s="103" t="s">
        <v>76</v>
      </c>
      <c r="G2069" s="104"/>
    </row>
    <row r="2070" spans="1:7">
      <c r="A2070" s="102" t="str">
        <f>DRIVER[[#This Row],[DATE]]&amp;DRIVER[[#This Row],[FIELD]]&amp;DRIVER[[#This Row],[TRIP NO]]</f>
        <v>45440OD34S26151</v>
      </c>
      <c r="B2070" s="98">
        <v>876</v>
      </c>
      <c r="C2070" s="99">
        <v>45440</v>
      </c>
      <c r="D2070" s="100">
        <v>1</v>
      </c>
      <c r="E2070" s="102" t="s">
        <v>40</v>
      </c>
      <c r="F2070" s="103" t="s">
        <v>92</v>
      </c>
      <c r="G2070" s="104"/>
    </row>
    <row r="2071" spans="1:7">
      <c r="A2071" s="102" t="str">
        <f>DRIVER[[#This Row],[DATE]]&amp;DRIVER[[#This Row],[FIELD]]&amp;DRIVER[[#This Row],[TRIP NO]]</f>
        <v>45440OD34S26271</v>
      </c>
      <c r="B2071" s="98">
        <v>877</v>
      </c>
      <c r="C2071" s="99">
        <v>45440</v>
      </c>
      <c r="D2071" s="100">
        <v>1</v>
      </c>
      <c r="E2071" s="102" t="s">
        <v>54</v>
      </c>
      <c r="F2071" s="103" t="s">
        <v>103</v>
      </c>
      <c r="G2071" s="104"/>
    </row>
    <row r="2072" spans="1:7">
      <c r="A2072" s="102" t="str">
        <f>DRIVER[[#This Row],[DATE]]&amp;DRIVER[[#This Row],[FIELD]]&amp;DRIVER[[#This Row],[TRIP NO]]</f>
        <v>45440OD34S26661</v>
      </c>
      <c r="B2072" s="98">
        <v>878</v>
      </c>
      <c r="C2072" s="99">
        <v>45440</v>
      </c>
      <c r="D2072" s="100">
        <v>1</v>
      </c>
      <c r="E2072" s="102" t="s">
        <v>45</v>
      </c>
      <c r="F2072" s="103" t="s">
        <v>106</v>
      </c>
      <c r="G2072" s="104"/>
    </row>
    <row r="2073" spans="1:7">
      <c r="A2073" s="102" t="str">
        <f>DRIVER[[#This Row],[DATE]]&amp;DRIVER[[#This Row],[FIELD]]&amp;DRIVER[[#This Row],[TRIP NO]]</f>
        <v>45440OD34S26681</v>
      </c>
      <c r="B2073" s="98">
        <v>879</v>
      </c>
      <c r="C2073" s="99">
        <v>45440</v>
      </c>
      <c r="D2073" s="100">
        <v>1</v>
      </c>
      <c r="E2073" s="102" t="s">
        <v>42</v>
      </c>
      <c r="F2073" s="103" t="s">
        <v>108</v>
      </c>
      <c r="G2073" s="104"/>
    </row>
    <row r="2074" spans="1:7">
      <c r="A2074" s="102" t="str">
        <f>DRIVER[[#This Row],[DATE]]&amp;DRIVER[[#This Row],[FIELD]]&amp;DRIVER[[#This Row],[TRIP NO]]</f>
        <v>45440OD34S61371</v>
      </c>
      <c r="B2074" s="98">
        <v>880</v>
      </c>
      <c r="C2074" s="99">
        <v>45440</v>
      </c>
      <c r="D2074" s="100">
        <v>1</v>
      </c>
      <c r="E2074" s="102" t="s">
        <v>44</v>
      </c>
      <c r="F2074" s="103" t="s">
        <v>80</v>
      </c>
      <c r="G2074" s="104"/>
    </row>
    <row r="2075" spans="1:7">
      <c r="A2075" s="102" t="str">
        <f>DRIVER[[#This Row],[DATE]]&amp;DRIVER[[#This Row],[FIELD]]&amp;DRIVER[[#This Row],[TRIP NO]]</f>
        <v>45440OD34S61391</v>
      </c>
      <c r="B2075" s="98">
        <v>881</v>
      </c>
      <c r="C2075" s="99">
        <v>45440</v>
      </c>
      <c r="D2075" s="100">
        <v>1</v>
      </c>
      <c r="E2075" s="102" t="s">
        <v>52</v>
      </c>
      <c r="F2075" s="103" t="s">
        <v>94</v>
      </c>
      <c r="G2075" s="104"/>
    </row>
    <row r="2076" spans="1:7">
      <c r="A2076" s="102" t="str">
        <f>DRIVER[[#This Row],[DATE]]&amp;DRIVER[[#This Row],[FIELD]]&amp;DRIVER[[#This Row],[TRIP NO]]</f>
        <v>45440OD34S65081</v>
      </c>
      <c r="B2076" s="98">
        <v>882</v>
      </c>
      <c r="C2076" s="99">
        <v>45440</v>
      </c>
      <c r="D2076" s="100">
        <v>1</v>
      </c>
      <c r="E2076" s="102" t="s">
        <v>57</v>
      </c>
      <c r="F2076" s="103" t="s">
        <v>82</v>
      </c>
      <c r="G2076" s="104"/>
    </row>
    <row r="2077" spans="1:7">
      <c r="A2077" s="102" t="str">
        <f>DRIVER[[#This Row],[DATE]]&amp;DRIVER[[#This Row],[FIELD]]&amp;DRIVER[[#This Row],[TRIP NO]]</f>
        <v>45440OD04T11451</v>
      </c>
      <c r="B2077" s="98">
        <v>883</v>
      </c>
      <c r="C2077" s="99">
        <v>45440</v>
      </c>
      <c r="D2077" s="100">
        <v>1</v>
      </c>
      <c r="E2077" s="102" t="s">
        <v>13</v>
      </c>
      <c r="F2077" s="103" t="s">
        <v>71</v>
      </c>
      <c r="G2077" s="104"/>
    </row>
    <row r="2078" spans="1:7">
      <c r="A2078" s="102" t="str">
        <f>DRIVER[[#This Row],[DATE]]&amp;DRIVER[[#This Row],[FIELD]]&amp;DRIVER[[#This Row],[TRIP NO]]</f>
        <v>45440OD34R11451</v>
      </c>
      <c r="B2078" s="98">
        <v>884</v>
      </c>
      <c r="C2078" s="99">
        <v>45440</v>
      </c>
      <c r="D2078" s="100">
        <v>1</v>
      </c>
      <c r="E2078" s="102" t="s">
        <v>12</v>
      </c>
      <c r="F2078" s="103" t="s">
        <v>81</v>
      </c>
      <c r="G2078" s="104"/>
    </row>
    <row r="2079" spans="1:7">
      <c r="A2079" s="102" t="str">
        <f>DRIVER[[#This Row],[DATE]]&amp;DRIVER[[#This Row],[FIELD]]&amp;DRIVER[[#This Row],[TRIP NO]]</f>
        <v>45440OD34R13451</v>
      </c>
      <c r="B2079" s="98">
        <v>885</v>
      </c>
      <c r="C2079" s="99">
        <v>45440</v>
      </c>
      <c r="D2079" s="100">
        <v>1</v>
      </c>
      <c r="E2079" s="102" t="s">
        <v>11</v>
      </c>
      <c r="F2079" s="103" t="s">
        <v>97</v>
      </c>
      <c r="G2079" s="104"/>
    </row>
    <row r="2080" spans="1:7">
      <c r="A2080" s="102" t="str">
        <f>DRIVER[[#This Row],[DATE]]&amp;DRIVER[[#This Row],[FIELD]]&amp;DRIVER[[#This Row],[TRIP NO]]</f>
        <v>45440OD34S11451</v>
      </c>
      <c r="B2080" s="98">
        <v>886</v>
      </c>
      <c r="C2080" s="99">
        <v>45440</v>
      </c>
      <c r="D2080" s="100">
        <v>1</v>
      </c>
      <c r="E2080" s="102" t="s">
        <v>32</v>
      </c>
      <c r="F2080" s="103" t="s">
        <v>83</v>
      </c>
      <c r="G2080" s="104"/>
    </row>
    <row r="2081" spans="1:7">
      <c r="A2081" s="102" t="str">
        <f>DRIVER[[#This Row],[DATE]]&amp;DRIVER[[#This Row],[FIELD]]&amp;DRIVER[[#This Row],[TRIP NO]]</f>
        <v>45440OD34T11451</v>
      </c>
      <c r="B2081" s="98">
        <v>887</v>
      </c>
      <c r="C2081" s="99">
        <v>45440</v>
      </c>
      <c r="D2081" s="100">
        <v>1</v>
      </c>
      <c r="E2081" s="102" t="s">
        <v>34</v>
      </c>
      <c r="F2081" s="103" t="s">
        <v>84</v>
      </c>
      <c r="G2081" s="104"/>
    </row>
    <row r="2082" spans="1:7">
      <c r="A2082" s="102" t="str">
        <f>DRIVER[[#This Row],[DATE]]&amp;DRIVER[[#This Row],[FIELD]]&amp;DRIVER[[#This Row],[TRIP NO]]</f>
        <v>45440OD04V11451</v>
      </c>
      <c r="B2082" s="98">
        <v>888</v>
      </c>
      <c r="C2082" s="99">
        <v>45440</v>
      </c>
      <c r="D2082" s="100">
        <v>1</v>
      </c>
      <c r="E2082" s="102" t="s">
        <v>46</v>
      </c>
      <c r="F2082" s="103" t="s">
        <v>85</v>
      </c>
      <c r="G2082" s="104"/>
    </row>
    <row r="2083" spans="1:7">
      <c r="A2083" s="102" t="str">
        <f>DRIVER[[#This Row],[DATE]]&amp;DRIVER[[#This Row],[FIELD]]&amp;DRIVER[[#This Row],[TRIP NO]]</f>
        <v>45440OD04V13451</v>
      </c>
      <c r="B2083" s="98">
        <v>889</v>
      </c>
      <c r="C2083" s="99">
        <v>45440</v>
      </c>
      <c r="D2083" s="100">
        <v>1</v>
      </c>
      <c r="E2083" s="102" t="s">
        <v>48</v>
      </c>
      <c r="F2083" s="103" t="s">
        <v>86</v>
      </c>
      <c r="G2083" s="104"/>
    </row>
    <row r="2084" spans="1:7">
      <c r="A2084" s="102" t="str">
        <f>DRIVER[[#This Row],[DATE]]&amp;DRIVER[[#This Row],[FIELD]]&amp;DRIVER[[#This Row],[TRIP NO]]</f>
        <v>45440OD34U11451</v>
      </c>
      <c r="B2084" s="98">
        <v>890</v>
      </c>
      <c r="C2084" s="99">
        <v>45440</v>
      </c>
      <c r="D2084" s="100">
        <v>1</v>
      </c>
      <c r="E2084" s="102" t="s">
        <v>47</v>
      </c>
      <c r="F2084" s="103" t="s">
        <v>87</v>
      </c>
      <c r="G2084" s="104"/>
    </row>
    <row r="2085" spans="1:7">
      <c r="A2085" s="102" t="str">
        <f>DRIVER[[#This Row],[DATE]]&amp;DRIVER[[#This Row],[FIELD]]&amp;DRIVER[[#This Row],[TRIP NO]]</f>
        <v>45440OD34U13451</v>
      </c>
      <c r="B2085" s="98">
        <v>891</v>
      </c>
      <c r="C2085" s="99">
        <v>45440</v>
      </c>
      <c r="D2085" s="100">
        <v>1</v>
      </c>
      <c r="E2085" s="102" t="s">
        <v>49</v>
      </c>
      <c r="F2085" s="103" t="s">
        <v>88</v>
      </c>
      <c r="G2085" s="104"/>
    </row>
    <row r="2086" spans="1:7">
      <c r="A2086" s="110" t="str">
        <f>DRIVER[[#This Row],[DATE]]&amp;DRIVER[[#This Row],[FIELD]]&amp;DRIVER[[#This Row],[TRIP NO]]</f>
        <v>45440OD04Q41182</v>
      </c>
      <c r="B2086" s="106">
        <v>892</v>
      </c>
      <c r="C2086" s="107">
        <v>45440</v>
      </c>
      <c r="D2086" s="108">
        <v>2</v>
      </c>
      <c r="E2086" s="110" t="s">
        <v>26</v>
      </c>
      <c r="F2086" s="111" t="s">
        <v>75</v>
      </c>
      <c r="G2086" s="104"/>
    </row>
    <row r="2087" spans="1:7">
      <c r="A2087" s="110" t="str">
        <f>DRIVER[[#This Row],[DATE]]&amp;DRIVER[[#This Row],[FIELD]]&amp;DRIVER[[#This Row],[TRIP NO]]</f>
        <v>45440OD34S61372</v>
      </c>
      <c r="B2087" s="106">
        <v>893</v>
      </c>
      <c r="C2087" s="107">
        <v>45440</v>
      </c>
      <c r="D2087" s="108">
        <v>2</v>
      </c>
      <c r="E2087" s="110" t="s">
        <v>44</v>
      </c>
      <c r="F2087" s="111" t="s">
        <v>80</v>
      </c>
      <c r="G2087" s="104"/>
    </row>
    <row r="2088" spans="1:7">
      <c r="A2088" s="110" t="str">
        <f>DRIVER[[#This Row],[DATE]]&amp;DRIVER[[#This Row],[FIELD]]&amp;DRIVER[[#This Row],[TRIP NO]]</f>
        <v>45440OD04Q41232</v>
      </c>
      <c r="B2088" s="106">
        <v>894</v>
      </c>
      <c r="C2088" s="107">
        <v>45440</v>
      </c>
      <c r="D2088" s="108">
        <v>2</v>
      </c>
      <c r="E2088" s="110" t="s">
        <v>39</v>
      </c>
      <c r="F2088" s="111" t="s">
        <v>69</v>
      </c>
      <c r="G2088" s="104"/>
    </row>
    <row r="2089" spans="1:7">
      <c r="A2089" s="110" t="str">
        <f>DRIVER[[#This Row],[DATE]]&amp;DRIVER[[#This Row],[FIELD]]&amp;DRIVER[[#This Row],[TRIP NO]]</f>
        <v>45440OD34S26152</v>
      </c>
      <c r="B2089" s="106">
        <v>895</v>
      </c>
      <c r="C2089" s="107">
        <v>45440</v>
      </c>
      <c r="D2089" s="108">
        <v>2</v>
      </c>
      <c r="E2089" s="110" t="s">
        <v>40</v>
      </c>
      <c r="F2089" s="111" t="s">
        <v>92</v>
      </c>
      <c r="G2089" s="104"/>
    </row>
    <row r="2090" spans="1:7">
      <c r="A2090" s="110" t="str">
        <f>DRIVER[[#This Row],[DATE]]&amp;DRIVER[[#This Row],[FIELD]]&amp;DRIVER[[#This Row],[TRIP NO]]</f>
        <v>45440OD04Q41282</v>
      </c>
      <c r="B2090" s="106">
        <v>896</v>
      </c>
      <c r="C2090" s="107">
        <v>45440</v>
      </c>
      <c r="D2090" s="108">
        <v>2</v>
      </c>
      <c r="E2090" s="110" t="s">
        <v>41</v>
      </c>
      <c r="F2090" s="111" t="s">
        <v>93</v>
      </c>
      <c r="G2090" s="104"/>
    </row>
    <row r="2091" spans="1:7">
      <c r="A2091" s="110" t="str">
        <f>DRIVER[[#This Row],[DATE]]&amp;DRIVER[[#This Row],[FIELD]]&amp;DRIVER[[#This Row],[TRIP NO]]</f>
        <v>45440OD34R11452</v>
      </c>
      <c r="B2091" s="106">
        <v>897</v>
      </c>
      <c r="C2091" s="107">
        <v>45440</v>
      </c>
      <c r="D2091" s="108">
        <v>2</v>
      </c>
      <c r="E2091" s="110" t="s">
        <v>12</v>
      </c>
      <c r="F2091" s="111" t="s">
        <v>81</v>
      </c>
      <c r="G2091" s="104"/>
    </row>
    <row r="2092" spans="1:7">
      <c r="A2092" s="110" t="str">
        <f>DRIVER[[#This Row],[DATE]]&amp;DRIVER[[#This Row],[FIELD]]&amp;DRIVER[[#This Row],[TRIP NO]]</f>
        <v>45440OD34U11452</v>
      </c>
      <c r="B2092" s="106">
        <v>898</v>
      </c>
      <c r="C2092" s="107">
        <v>45440</v>
      </c>
      <c r="D2092" s="108">
        <v>2</v>
      </c>
      <c r="E2092" s="110" t="s">
        <v>47</v>
      </c>
      <c r="F2092" s="111" t="s">
        <v>87</v>
      </c>
      <c r="G2092" s="104"/>
    </row>
    <row r="2093" spans="1:7">
      <c r="A2093" s="110" t="str">
        <f>DRIVER[[#This Row],[DATE]]&amp;DRIVER[[#This Row],[FIELD]]&amp;DRIVER[[#This Row],[TRIP NO]]</f>
        <v>45440OD34U13452</v>
      </c>
      <c r="B2093" s="106">
        <v>899</v>
      </c>
      <c r="C2093" s="107">
        <v>45440</v>
      </c>
      <c r="D2093" s="108">
        <v>2</v>
      </c>
      <c r="E2093" s="110" t="s">
        <v>49</v>
      </c>
      <c r="F2093" s="111" t="s">
        <v>88</v>
      </c>
      <c r="G2093" s="104"/>
    </row>
    <row r="2094" spans="1:7">
      <c r="A2094" s="110" t="str">
        <f>DRIVER[[#This Row],[DATE]]&amp;DRIVER[[#This Row],[FIELD]]&amp;DRIVER[[#This Row],[TRIP NO]]</f>
        <v>45440OD34T11452</v>
      </c>
      <c r="B2094" s="106">
        <v>900</v>
      </c>
      <c r="C2094" s="107">
        <v>45440</v>
      </c>
      <c r="D2094" s="108">
        <v>2</v>
      </c>
      <c r="E2094" s="110" t="s">
        <v>34</v>
      </c>
      <c r="F2094" s="111" t="s">
        <v>84</v>
      </c>
      <c r="G2094" s="104"/>
    </row>
    <row r="2095" spans="1:7">
      <c r="A2095" s="110" t="str">
        <f>DRIVER[[#This Row],[DATE]]&amp;DRIVER[[#This Row],[FIELD]]&amp;DRIVER[[#This Row],[TRIP NO]]</f>
        <v>45440OD04V11452</v>
      </c>
      <c r="B2095" s="106">
        <v>901</v>
      </c>
      <c r="C2095" s="107">
        <v>45440</v>
      </c>
      <c r="D2095" s="108">
        <v>2</v>
      </c>
      <c r="E2095" s="110" t="s">
        <v>46</v>
      </c>
      <c r="F2095" s="111" t="s">
        <v>85</v>
      </c>
      <c r="G2095" s="104"/>
    </row>
    <row r="2096" spans="1:7">
      <c r="A2096" s="110" t="str">
        <f>DRIVER[[#This Row],[DATE]]&amp;DRIVER[[#This Row],[FIELD]]&amp;DRIVER[[#This Row],[TRIP NO]]</f>
        <v>45440OD04V13452</v>
      </c>
      <c r="B2096" s="106">
        <v>902</v>
      </c>
      <c r="C2096" s="107">
        <v>45440</v>
      </c>
      <c r="D2096" s="108">
        <v>2</v>
      </c>
      <c r="E2096" s="110" t="s">
        <v>48</v>
      </c>
      <c r="F2096" s="111" t="s">
        <v>86</v>
      </c>
      <c r="G2096" s="104"/>
    </row>
    <row r="2097" spans="1:7">
      <c r="A2097" s="110" t="str">
        <f>DRIVER[[#This Row],[DATE]]&amp;DRIVER[[#This Row],[FIELD]]&amp;DRIVER[[#This Row],[TRIP NO]]</f>
        <v>45440OD34R13452</v>
      </c>
      <c r="B2097" s="106">
        <v>903</v>
      </c>
      <c r="C2097" s="107">
        <v>45440</v>
      </c>
      <c r="D2097" s="108">
        <v>2</v>
      </c>
      <c r="E2097" s="110" t="s">
        <v>11</v>
      </c>
      <c r="F2097" s="111" t="s">
        <v>97</v>
      </c>
      <c r="G2097" s="104"/>
    </row>
    <row r="2098" spans="1:7">
      <c r="A2098" s="110" t="str">
        <f>DRIVER[[#This Row],[DATE]]&amp;DRIVER[[#This Row],[FIELD]]&amp;DRIVER[[#This Row],[TRIP NO]]</f>
        <v>45440OD04T11452</v>
      </c>
      <c r="B2098" s="106">
        <v>904</v>
      </c>
      <c r="C2098" s="107">
        <v>45440</v>
      </c>
      <c r="D2098" s="108">
        <v>2</v>
      </c>
      <c r="E2098" s="110" t="s">
        <v>13</v>
      </c>
      <c r="F2098" s="111" t="s">
        <v>71</v>
      </c>
      <c r="G2098" s="104"/>
    </row>
    <row r="2099" spans="1:7">
      <c r="A2099" s="110" t="str">
        <f>DRIVER[[#This Row],[DATE]]&amp;DRIVER[[#This Row],[FIELD]]&amp;DRIVER[[#This Row],[TRIP NO]]</f>
        <v>45440OD04Q41782</v>
      </c>
      <c r="B2099" s="106">
        <v>905</v>
      </c>
      <c r="C2099" s="107">
        <v>45440</v>
      </c>
      <c r="D2099" s="108">
        <v>2</v>
      </c>
      <c r="E2099" s="110" t="s">
        <v>25</v>
      </c>
      <c r="F2099" s="111" t="s">
        <v>73</v>
      </c>
      <c r="G2099" s="104"/>
    </row>
    <row r="2100" spans="1:7">
      <c r="A2100" s="110" t="str">
        <f>DRIVER[[#This Row],[DATE]]&amp;DRIVER[[#This Row],[FIELD]]&amp;DRIVER[[#This Row],[TRIP NO]]</f>
        <v>45440OD04Q41372</v>
      </c>
      <c r="B2100" s="106">
        <v>906</v>
      </c>
      <c r="C2100" s="107">
        <v>45440</v>
      </c>
      <c r="D2100" s="108">
        <v>2</v>
      </c>
      <c r="E2100" s="110" t="s">
        <v>55</v>
      </c>
      <c r="F2100" s="111" t="s">
        <v>95</v>
      </c>
      <c r="G2100" s="104"/>
    </row>
    <row r="2101" spans="1:7">
      <c r="A2101" s="110" t="str">
        <f>DRIVER[[#This Row],[DATE]]&amp;DRIVER[[#This Row],[FIELD]]&amp;DRIVER[[#This Row],[TRIP NO]]</f>
        <v>45440OD34S65082</v>
      </c>
      <c r="B2101" s="106">
        <v>907</v>
      </c>
      <c r="C2101" s="107">
        <v>45440</v>
      </c>
      <c r="D2101" s="108">
        <v>2</v>
      </c>
      <c r="E2101" s="110" t="s">
        <v>57</v>
      </c>
      <c r="F2101" s="111" t="s">
        <v>82</v>
      </c>
      <c r="G2101" s="104"/>
    </row>
    <row r="2102" spans="1:7">
      <c r="A2102" s="110" t="str">
        <f>DRIVER[[#This Row],[DATE]]&amp;DRIVER[[#This Row],[FIELD]]&amp;DRIVER[[#This Row],[TRIP NO]]</f>
        <v>45440OD04Q41392</v>
      </c>
      <c r="B2102" s="106">
        <v>908</v>
      </c>
      <c r="C2102" s="107">
        <v>45440</v>
      </c>
      <c r="D2102" s="108">
        <v>2</v>
      </c>
      <c r="E2102" s="110" t="s">
        <v>21</v>
      </c>
      <c r="F2102" s="111" t="s">
        <v>72</v>
      </c>
      <c r="G2102" s="104"/>
    </row>
    <row r="2103" spans="1:7">
      <c r="A2103" s="110" t="str">
        <f>DRIVER[[#This Row],[DATE]]&amp;DRIVER[[#This Row],[FIELD]]&amp;DRIVER[[#This Row],[TRIP NO]]</f>
        <v>45440OD34S26682</v>
      </c>
      <c r="B2103" s="106">
        <v>909</v>
      </c>
      <c r="C2103" s="107">
        <v>45440</v>
      </c>
      <c r="D2103" s="108">
        <v>2</v>
      </c>
      <c r="E2103" s="110" t="s">
        <v>42</v>
      </c>
      <c r="F2103" s="111" t="s">
        <v>108</v>
      </c>
      <c r="G2103" s="104"/>
    </row>
    <row r="2104" spans="1:7">
      <c r="A2104" s="110" t="str">
        <f>DRIVER[[#This Row],[DATE]]&amp;DRIVER[[#This Row],[FIELD]]&amp;DRIVER[[#This Row],[TRIP NO]]</f>
        <v>45440OD34S61392</v>
      </c>
      <c r="B2104" s="106">
        <v>910</v>
      </c>
      <c r="C2104" s="107">
        <v>45440</v>
      </c>
      <c r="D2104" s="108">
        <v>2</v>
      </c>
      <c r="E2104" s="110" t="s">
        <v>52</v>
      </c>
      <c r="F2104" s="111" t="s">
        <v>79</v>
      </c>
      <c r="G2104" s="104"/>
    </row>
    <row r="2105" spans="1:7">
      <c r="A2105" s="110" t="str">
        <f>DRIVER[[#This Row],[DATE]]&amp;DRIVER[[#This Row],[FIELD]]&amp;DRIVER[[#This Row],[TRIP NO]]</f>
        <v>45440OD34S26272</v>
      </c>
      <c r="B2105" s="106">
        <v>911</v>
      </c>
      <c r="C2105" s="107">
        <v>45440</v>
      </c>
      <c r="D2105" s="108">
        <v>2</v>
      </c>
      <c r="E2105" s="110" t="s">
        <v>54</v>
      </c>
      <c r="F2105" s="111" t="s">
        <v>103</v>
      </c>
      <c r="G2105" s="104"/>
    </row>
    <row r="2106" spans="1:7">
      <c r="A2106" s="110" t="str">
        <f>DRIVER[[#This Row],[DATE]]&amp;DRIVER[[#This Row],[FIELD]]&amp;DRIVER[[#This Row],[TRIP NO]]</f>
        <v>45440OD34S26662</v>
      </c>
      <c r="B2106" s="106">
        <v>912</v>
      </c>
      <c r="C2106" s="107">
        <v>45440</v>
      </c>
      <c r="D2106" s="108">
        <v>2</v>
      </c>
      <c r="E2106" s="110" t="s">
        <v>45</v>
      </c>
      <c r="F2106" s="111" t="s">
        <v>106</v>
      </c>
      <c r="G2106" s="104"/>
    </row>
    <row r="2107" spans="1:7">
      <c r="A2107" s="110" t="str">
        <f>DRIVER[[#This Row],[DATE]]&amp;DRIVER[[#This Row],[FIELD]]&amp;DRIVER[[#This Row],[TRIP NO]]</f>
        <v>45440OD34S11452</v>
      </c>
      <c r="B2107" s="106">
        <v>913</v>
      </c>
      <c r="C2107" s="107">
        <v>45440</v>
      </c>
      <c r="D2107" s="108">
        <v>2</v>
      </c>
      <c r="E2107" s="110" t="s">
        <v>32</v>
      </c>
      <c r="F2107" s="111" t="s">
        <v>83</v>
      </c>
      <c r="G2107" s="104"/>
    </row>
    <row r="2108" spans="1:7">
      <c r="A2108" s="102" t="str">
        <f>DRIVER[[#This Row],[DATE]]&amp;DRIVER[[#This Row],[FIELD]]&amp;DRIVER[[#This Row],[TRIP NO]]</f>
        <v>45441OD04Q41181</v>
      </c>
      <c r="B2108" s="98">
        <v>914</v>
      </c>
      <c r="C2108" s="99">
        <v>45441</v>
      </c>
      <c r="D2108" s="100">
        <v>1</v>
      </c>
      <c r="E2108" s="102" t="s">
        <v>26</v>
      </c>
      <c r="F2108" s="103" t="s">
        <v>75</v>
      </c>
      <c r="G2108" s="104"/>
    </row>
    <row r="2109" spans="1:7">
      <c r="A2109" s="102" t="str">
        <f>DRIVER[[#This Row],[DATE]]&amp;DRIVER[[#This Row],[FIELD]]&amp;DRIVER[[#This Row],[TRIP NO]]</f>
        <v>45441OD04Q41231</v>
      </c>
      <c r="B2109" s="98">
        <v>915</v>
      </c>
      <c r="C2109" s="99">
        <v>45441</v>
      </c>
      <c r="D2109" s="100">
        <v>1</v>
      </c>
      <c r="E2109" s="102" t="s">
        <v>39</v>
      </c>
      <c r="F2109" s="103" t="s">
        <v>69</v>
      </c>
      <c r="G2109" s="104"/>
    </row>
    <row r="2110" spans="1:7">
      <c r="A2110" s="102" t="str">
        <f>DRIVER[[#This Row],[DATE]]&amp;DRIVER[[#This Row],[FIELD]]&amp;DRIVER[[#This Row],[TRIP NO]]</f>
        <v>45441OD04Q41391</v>
      </c>
      <c r="B2110" s="98">
        <v>916</v>
      </c>
      <c r="C2110" s="99">
        <v>45441</v>
      </c>
      <c r="D2110" s="100">
        <v>1</v>
      </c>
      <c r="E2110" s="102" t="s">
        <v>21</v>
      </c>
      <c r="F2110" s="103" t="s">
        <v>102</v>
      </c>
      <c r="G2110" s="104"/>
    </row>
    <row r="2111" spans="1:7">
      <c r="A2111" s="102" t="str">
        <f>DRIVER[[#This Row],[DATE]]&amp;DRIVER[[#This Row],[FIELD]]&amp;DRIVER[[#This Row],[TRIP NO]]</f>
        <v>45441OD04Q67611</v>
      </c>
      <c r="B2111" s="98">
        <v>917</v>
      </c>
      <c r="C2111" s="99">
        <v>45441</v>
      </c>
      <c r="D2111" s="100">
        <v>1</v>
      </c>
      <c r="E2111" s="102" t="s">
        <v>24</v>
      </c>
      <c r="F2111" s="103" t="s">
        <v>68</v>
      </c>
      <c r="G2111" s="104"/>
    </row>
    <row r="2112" spans="1:7">
      <c r="A2112" s="102" t="str">
        <f>DRIVER[[#This Row],[DATE]]&amp;DRIVER[[#This Row],[FIELD]]&amp;DRIVER[[#This Row],[TRIP NO]]</f>
        <v>45441OD04Q41781</v>
      </c>
      <c r="B2112" s="98">
        <v>918</v>
      </c>
      <c r="C2112" s="99">
        <v>45441</v>
      </c>
      <c r="D2112" s="100">
        <v>1</v>
      </c>
      <c r="E2112" s="102" t="s">
        <v>25</v>
      </c>
      <c r="F2112" s="103" t="s">
        <v>82</v>
      </c>
      <c r="G2112" s="104"/>
    </row>
    <row r="2113" spans="1:7">
      <c r="A2113" s="102" t="str">
        <f>DRIVER[[#This Row],[DATE]]&amp;DRIVER[[#This Row],[FIELD]]&amp;DRIVER[[#This Row],[TRIP NO]]</f>
        <v>45441OD04Q41281</v>
      </c>
      <c r="B2113" s="98">
        <v>919</v>
      </c>
      <c r="C2113" s="99">
        <v>45441</v>
      </c>
      <c r="D2113" s="100">
        <v>1</v>
      </c>
      <c r="E2113" s="102" t="s">
        <v>41</v>
      </c>
      <c r="F2113" s="103" t="s">
        <v>105</v>
      </c>
      <c r="G2113" s="104"/>
    </row>
    <row r="2114" spans="1:7">
      <c r="A2114" s="102" t="str">
        <f>DRIVER[[#This Row],[DATE]]&amp;DRIVER[[#This Row],[FIELD]]&amp;DRIVER[[#This Row],[TRIP NO]]</f>
        <v>45441OD04Q41371</v>
      </c>
      <c r="B2114" s="98">
        <v>920</v>
      </c>
      <c r="C2114" s="99">
        <v>45441</v>
      </c>
      <c r="D2114" s="100">
        <v>1</v>
      </c>
      <c r="E2114" s="102" t="s">
        <v>55</v>
      </c>
      <c r="F2114" s="103" t="s">
        <v>99</v>
      </c>
      <c r="G2114" s="104"/>
    </row>
    <row r="2115" spans="1:7">
      <c r="A2115" s="102" t="str">
        <f>DRIVER[[#This Row],[DATE]]&amp;DRIVER[[#This Row],[FIELD]]&amp;DRIVER[[#This Row],[TRIP NO]]</f>
        <v>45441OD04Q41701</v>
      </c>
      <c r="B2115" s="98">
        <v>921</v>
      </c>
      <c r="C2115" s="99">
        <v>45441</v>
      </c>
      <c r="D2115" s="100">
        <v>1</v>
      </c>
      <c r="E2115" s="102" t="s">
        <v>10</v>
      </c>
      <c r="F2115" s="103" t="s">
        <v>77</v>
      </c>
      <c r="G2115" s="104"/>
    </row>
    <row r="2116" spans="1:7">
      <c r="A2116" s="102" t="str">
        <f>DRIVER[[#This Row],[DATE]]&amp;DRIVER[[#This Row],[FIELD]]&amp;DRIVER[[#This Row],[TRIP NO]]</f>
        <v>45441OD34S26151</v>
      </c>
      <c r="B2116" s="98">
        <v>922</v>
      </c>
      <c r="C2116" s="99">
        <v>45441</v>
      </c>
      <c r="D2116" s="100">
        <v>1</v>
      </c>
      <c r="E2116" s="102" t="s">
        <v>40</v>
      </c>
      <c r="F2116" s="103" t="s">
        <v>92</v>
      </c>
      <c r="G2116" s="104"/>
    </row>
    <row r="2117" spans="1:7">
      <c r="A2117" s="102" t="str">
        <f>DRIVER[[#This Row],[DATE]]&amp;DRIVER[[#This Row],[FIELD]]&amp;DRIVER[[#This Row],[TRIP NO]]</f>
        <v>45441OD34S26271</v>
      </c>
      <c r="B2117" s="98">
        <v>923</v>
      </c>
      <c r="C2117" s="99">
        <v>45441</v>
      </c>
      <c r="D2117" s="100">
        <v>1</v>
      </c>
      <c r="E2117" s="102" t="s">
        <v>54</v>
      </c>
      <c r="F2117" s="103" t="s">
        <v>103</v>
      </c>
      <c r="G2117" s="104"/>
    </row>
    <row r="2118" spans="1:7">
      <c r="A2118" s="102" t="str">
        <f>DRIVER[[#This Row],[DATE]]&amp;DRIVER[[#This Row],[FIELD]]&amp;DRIVER[[#This Row],[TRIP NO]]</f>
        <v>45441OD34S26661</v>
      </c>
      <c r="B2118" s="98">
        <v>924</v>
      </c>
      <c r="C2118" s="99">
        <v>45441</v>
      </c>
      <c r="D2118" s="100">
        <v>1</v>
      </c>
      <c r="E2118" s="102" t="s">
        <v>45</v>
      </c>
      <c r="F2118" s="103" t="s">
        <v>91</v>
      </c>
      <c r="G2118" s="104"/>
    </row>
    <row r="2119" spans="1:7">
      <c r="A2119" s="102" t="str">
        <f>DRIVER[[#This Row],[DATE]]&amp;DRIVER[[#This Row],[FIELD]]&amp;DRIVER[[#This Row],[TRIP NO]]</f>
        <v>45441OD34S26681</v>
      </c>
      <c r="B2119" s="98">
        <v>925</v>
      </c>
      <c r="C2119" s="99">
        <v>45441</v>
      </c>
      <c r="D2119" s="100">
        <v>1</v>
      </c>
      <c r="E2119" s="102" t="s">
        <v>42</v>
      </c>
      <c r="F2119" s="103" t="s">
        <v>108</v>
      </c>
      <c r="G2119" s="104"/>
    </row>
    <row r="2120" spans="1:7">
      <c r="A2120" s="102" t="str">
        <f>DRIVER[[#This Row],[DATE]]&amp;DRIVER[[#This Row],[FIELD]]&amp;DRIVER[[#This Row],[TRIP NO]]</f>
        <v>45441OD34S61371</v>
      </c>
      <c r="B2120" s="98">
        <v>926</v>
      </c>
      <c r="C2120" s="99">
        <v>45441</v>
      </c>
      <c r="D2120" s="100">
        <v>1</v>
      </c>
      <c r="E2120" s="102" t="s">
        <v>44</v>
      </c>
      <c r="F2120" s="103" t="s">
        <v>80</v>
      </c>
      <c r="G2120" s="104"/>
    </row>
    <row r="2121" spans="1:7">
      <c r="A2121" s="102" t="str">
        <f>DRIVER[[#This Row],[DATE]]&amp;DRIVER[[#This Row],[FIELD]]&amp;DRIVER[[#This Row],[TRIP NO]]</f>
        <v>45441OD34S61391</v>
      </c>
      <c r="B2121" s="98">
        <v>927</v>
      </c>
      <c r="C2121" s="99">
        <v>45441</v>
      </c>
      <c r="D2121" s="100">
        <v>1</v>
      </c>
      <c r="E2121" s="102" t="s">
        <v>52</v>
      </c>
      <c r="F2121" s="103" t="s">
        <v>94</v>
      </c>
      <c r="G2121" s="104"/>
    </row>
    <row r="2122" spans="1:7">
      <c r="A2122" s="102" t="str">
        <f>DRIVER[[#This Row],[DATE]]&amp;DRIVER[[#This Row],[FIELD]]&amp;DRIVER[[#This Row],[TRIP NO]]</f>
        <v>45441OD34S65081</v>
      </c>
      <c r="B2122" s="98">
        <v>928</v>
      </c>
      <c r="C2122" s="99">
        <v>45441</v>
      </c>
      <c r="D2122" s="100">
        <v>1</v>
      </c>
      <c r="E2122" s="102" t="s">
        <v>57</v>
      </c>
      <c r="F2122" s="103" t="s">
        <v>107</v>
      </c>
      <c r="G2122" s="104"/>
    </row>
    <row r="2123" spans="1:7">
      <c r="A2123" s="102" t="str">
        <f>DRIVER[[#This Row],[DATE]]&amp;DRIVER[[#This Row],[FIELD]]&amp;DRIVER[[#This Row],[TRIP NO]]</f>
        <v>45441OD04T11451</v>
      </c>
      <c r="B2123" s="98">
        <v>929</v>
      </c>
      <c r="C2123" s="99">
        <v>45441</v>
      </c>
      <c r="D2123" s="100">
        <v>1</v>
      </c>
      <c r="E2123" s="102" t="s">
        <v>13</v>
      </c>
      <c r="F2123" s="103" t="s">
        <v>71</v>
      </c>
      <c r="G2123" s="104"/>
    </row>
    <row r="2124" spans="1:7">
      <c r="A2124" s="102" t="str">
        <f>DRIVER[[#This Row],[DATE]]&amp;DRIVER[[#This Row],[FIELD]]&amp;DRIVER[[#This Row],[TRIP NO]]</f>
        <v>45441OD34R11451</v>
      </c>
      <c r="B2124" s="98">
        <v>930</v>
      </c>
      <c r="C2124" s="99">
        <v>45441</v>
      </c>
      <c r="D2124" s="100">
        <v>1</v>
      </c>
      <c r="E2124" s="102" t="s">
        <v>12</v>
      </c>
      <c r="F2124" s="103" t="s">
        <v>81</v>
      </c>
      <c r="G2124" s="104"/>
    </row>
    <row r="2125" spans="1:7">
      <c r="A2125" s="102" t="str">
        <f>DRIVER[[#This Row],[DATE]]&amp;DRIVER[[#This Row],[FIELD]]&amp;DRIVER[[#This Row],[TRIP NO]]</f>
        <v>45441OD34R13451</v>
      </c>
      <c r="B2125" s="98">
        <v>931</v>
      </c>
      <c r="C2125" s="99">
        <v>45441</v>
      </c>
      <c r="D2125" s="100">
        <v>1</v>
      </c>
      <c r="E2125" s="102" t="s">
        <v>11</v>
      </c>
      <c r="F2125" s="103" t="s">
        <v>97</v>
      </c>
      <c r="G2125" s="104"/>
    </row>
    <row r="2126" spans="1:7">
      <c r="A2126" s="102" t="str">
        <f>DRIVER[[#This Row],[DATE]]&amp;DRIVER[[#This Row],[FIELD]]&amp;DRIVER[[#This Row],[TRIP NO]]</f>
        <v>45441OD34S11451</v>
      </c>
      <c r="B2126" s="98">
        <v>932</v>
      </c>
      <c r="C2126" s="99">
        <v>45441</v>
      </c>
      <c r="D2126" s="100">
        <v>1</v>
      </c>
      <c r="E2126" s="102" t="s">
        <v>32</v>
      </c>
      <c r="F2126" s="103" t="s">
        <v>83</v>
      </c>
      <c r="G2126" s="104"/>
    </row>
    <row r="2127" spans="1:7">
      <c r="A2127" s="102" t="str">
        <f>DRIVER[[#This Row],[DATE]]&amp;DRIVER[[#This Row],[FIELD]]&amp;DRIVER[[#This Row],[TRIP NO]]</f>
        <v>45441OD34T11451</v>
      </c>
      <c r="B2127" s="98">
        <v>933</v>
      </c>
      <c r="C2127" s="99">
        <v>45441</v>
      </c>
      <c r="D2127" s="100">
        <v>1</v>
      </c>
      <c r="E2127" s="102" t="s">
        <v>34</v>
      </c>
      <c r="F2127" s="103" t="s">
        <v>84</v>
      </c>
      <c r="G2127" s="104"/>
    </row>
    <row r="2128" spans="1:7">
      <c r="A2128" s="102" t="str">
        <f>DRIVER[[#This Row],[DATE]]&amp;DRIVER[[#This Row],[FIELD]]&amp;DRIVER[[#This Row],[TRIP NO]]</f>
        <v>45441OD04V11451</v>
      </c>
      <c r="B2128" s="98">
        <v>934</v>
      </c>
      <c r="C2128" s="99">
        <v>45441</v>
      </c>
      <c r="D2128" s="100">
        <v>1</v>
      </c>
      <c r="E2128" s="102" t="s">
        <v>46</v>
      </c>
      <c r="F2128" s="103" t="s">
        <v>85</v>
      </c>
      <c r="G2128" s="104"/>
    </row>
    <row r="2129" spans="1:7">
      <c r="A2129" s="102" t="str">
        <f>DRIVER[[#This Row],[DATE]]&amp;DRIVER[[#This Row],[FIELD]]&amp;DRIVER[[#This Row],[TRIP NO]]</f>
        <v>45441OD04V13451</v>
      </c>
      <c r="B2129" s="98">
        <v>935</v>
      </c>
      <c r="C2129" s="99">
        <v>45441</v>
      </c>
      <c r="D2129" s="100">
        <v>1</v>
      </c>
      <c r="E2129" s="102" t="s">
        <v>48</v>
      </c>
      <c r="F2129" s="103" t="s">
        <v>86</v>
      </c>
      <c r="G2129" s="104"/>
    </row>
    <row r="2130" spans="1:7">
      <c r="A2130" s="102" t="str">
        <f>DRIVER[[#This Row],[DATE]]&amp;DRIVER[[#This Row],[FIELD]]&amp;DRIVER[[#This Row],[TRIP NO]]</f>
        <v>45441OD34U11451</v>
      </c>
      <c r="B2130" s="98">
        <v>936</v>
      </c>
      <c r="C2130" s="99">
        <v>45441</v>
      </c>
      <c r="D2130" s="100">
        <v>1</v>
      </c>
      <c r="E2130" s="102" t="s">
        <v>47</v>
      </c>
      <c r="F2130" s="103" t="s">
        <v>87</v>
      </c>
      <c r="G2130" s="104"/>
    </row>
    <row r="2131" spans="1:7">
      <c r="A2131" s="102" t="str">
        <f>DRIVER[[#This Row],[DATE]]&amp;DRIVER[[#This Row],[FIELD]]&amp;DRIVER[[#This Row],[TRIP NO]]</f>
        <v>45441OD34U13451</v>
      </c>
      <c r="B2131" s="98">
        <v>937</v>
      </c>
      <c r="C2131" s="99">
        <v>45441</v>
      </c>
      <c r="D2131" s="100">
        <v>1</v>
      </c>
      <c r="E2131" s="102" t="s">
        <v>49</v>
      </c>
      <c r="F2131" s="103" t="s">
        <v>88</v>
      </c>
      <c r="G2131" s="104"/>
    </row>
    <row r="2132" spans="1:7">
      <c r="A2132" s="110" t="str">
        <f>DRIVER[[#This Row],[DATE]]&amp;DRIVER[[#This Row],[FIELD]]&amp;DRIVER[[#This Row],[TRIP NO]]</f>
        <v>45441OD34U11452</v>
      </c>
      <c r="B2132" s="106">
        <v>938</v>
      </c>
      <c r="C2132" s="107">
        <v>45441</v>
      </c>
      <c r="D2132" s="108">
        <v>2</v>
      </c>
      <c r="E2132" s="110" t="s">
        <v>47</v>
      </c>
      <c r="F2132" s="111" t="s">
        <v>87</v>
      </c>
      <c r="G2132" s="104"/>
    </row>
    <row r="2133" spans="1:7">
      <c r="A2133" s="110" t="str">
        <f>DRIVER[[#This Row],[DATE]]&amp;DRIVER[[#This Row],[FIELD]]&amp;DRIVER[[#This Row],[TRIP NO]]</f>
        <v>45441OD34U13452</v>
      </c>
      <c r="B2133" s="106">
        <v>939</v>
      </c>
      <c r="C2133" s="107">
        <v>45441</v>
      </c>
      <c r="D2133" s="108">
        <v>2</v>
      </c>
      <c r="E2133" s="110" t="s">
        <v>49</v>
      </c>
      <c r="F2133" s="111" t="s">
        <v>88</v>
      </c>
      <c r="G2133" s="104"/>
    </row>
    <row r="2134" spans="1:7">
      <c r="A2134" s="110" t="str">
        <f>DRIVER[[#This Row],[DATE]]&amp;DRIVER[[#This Row],[FIELD]]&amp;DRIVER[[#This Row],[TRIP NO]]</f>
        <v>45441OD04V13452</v>
      </c>
      <c r="B2134" s="106">
        <v>940</v>
      </c>
      <c r="C2134" s="107">
        <v>45441</v>
      </c>
      <c r="D2134" s="108">
        <v>2</v>
      </c>
      <c r="E2134" s="110" t="s">
        <v>48</v>
      </c>
      <c r="F2134" s="111" t="s">
        <v>86</v>
      </c>
      <c r="G2134" s="104"/>
    </row>
    <row r="2135" spans="1:7">
      <c r="A2135" s="110" t="str">
        <f>DRIVER[[#This Row],[DATE]]&amp;DRIVER[[#This Row],[FIELD]]&amp;DRIVER[[#This Row],[TRIP NO]]</f>
        <v>45441OD34T11452</v>
      </c>
      <c r="B2135" s="106">
        <v>941</v>
      </c>
      <c r="C2135" s="107">
        <v>45441</v>
      </c>
      <c r="D2135" s="108">
        <v>2</v>
      </c>
      <c r="E2135" s="110" t="s">
        <v>34</v>
      </c>
      <c r="F2135" s="111" t="s">
        <v>84</v>
      </c>
      <c r="G2135" s="104"/>
    </row>
    <row r="2136" spans="1:7">
      <c r="A2136" s="110" t="str">
        <f>DRIVER[[#This Row],[DATE]]&amp;DRIVER[[#This Row],[FIELD]]&amp;DRIVER[[#This Row],[TRIP NO]]</f>
        <v>45441OD04T11452</v>
      </c>
      <c r="B2136" s="106">
        <v>942</v>
      </c>
      <c r="C2136" s="107">
        <v>45441</v>
      </c>
      <c r="D2136" s="108">
        <v>2</v>
      </c>
      <c r="E2136" s="110" t="s">
        <v>13</v>
      </c>
      <c r="F2136" s="111" t="s">
        <v>71</v>
      </c>
      <c r="G2136" s="104"/>
    </row>
    <row r="2137" spans="1:7">
      <c r="A2137" s="110" t="str">
        <f>DRIVER[[#This Row],[DATE]]&amp;DRIVER[[#This Row],[FIELD]]&amp;DRIVER[[#This Row],[TRIP NO]]</f>
        <v>45441OD04Q41182</v>
      </c>
      <c r="B2137" s="106">
        <v>943</v>
      </c>
      <c r="C2137" s="107">
        <v>45441</v>
      </c>
      <c r="D2137" s="108">
        <v>2</v>
      </c>
      <c r="E2137" s="110" t="s">
        <v>26</v>
      </c>
      <c r="F2137" s="111" t="s">
        <v>75</v>
      </c>
      <c r="G2137" s="104"/>
    </row>
    <row r="2138" spans="1:7">
      <c r="A2138" s="110" t="str">
        <f>DRIVER[[#This Row],[DATE]]&amp;DRIVER[[#This Row],[FIELD]]&amp;DRIVER[[#This Row],[TRIP NO]]</f>
        <v>45441OD04Q41282</v>
      </c>
      <c r="B2138" s="106">
        <v>944</v>
      </c>
      <c r="C2138" s="107">
        <v>45441</v>
      </c>
      <c r="D2138" s="108">
        <v>2</v>
      </c>
      <c r="E2138" s="110" t="s">
        <v>41</v>
      </c>
      <c r="F2138" s="111" t="s">
        <v>105</v>
      </c>
      <c r="G2138" s="104"/>
    </row>
    <row r="2139" spans="1:7">
      <c r="A2139" s="110" t="str">
        <f>DRIVER[[#This Row],[DATE]]&amp;DRIVER[[#This Row],[FIELD]]&amp;DRIVER[[#This Row],[TRIP NO]]</f>
        <v>45441OD04Q41372</v>
      </c>
      <c r="B2139" s="106">
        <v>945</v>
      </c>
      <c r="C2139" s="107">
        <v>45441</v>
      </c>
      <c r="D2139" s="108">
        <v>2</v>
      </c>
      <c r="E2139" s="110" t="s">
        <v>55</v>
      </c>
      <c r="F2139" s="111" t="s">
        <v>99</v>
      </c>
      <c r="G2139" s="104"/>
    </row>
    <row r="2140" spans="1:7">
      <c r="A2140" s="110" t="str">
        <f>DRIVER[[#This Row],[DATE]]&amp;DRIVER[[#This Row],[FIELD]]&amp;DRIVER[[#This Row],[TRIP NO]]</f>
        <v>45441OD04Q41232</v>
      </c>
      <c r="B2140" s="106">
        <v>946</v>
      </c>
      <c r="C2140" s="107">
        <v>45441</v>
      </c>
      <c r="D2140" s="108">
        <v>2</v>
      </c>
      <c r="E2140" s="110" t="s">
        <v>39</v>
      </c>
      <c r="F2140" s="111" t="s">
        <v>69</v>
      </c>
      <c r="G2140" s="104"/>
    </row>
    <row r="2141" spans="1:7">
      <c r="A2141" s="110" t="str">
        <f>DRIVER[[#This Row],[DATE]]&amp;DRIVER[[#This Row],[FIELD]]&amp;DRIVER[[#This Row],[TRIP NO]]</f>
        <v>45441OD04Q41702</v>
      </c>
      <c r="B2141" s="106">
        <v>947</v>
      </c>
      <c r="C2141" s="107">
        <v>45441</v>
      </c>
      <c r="D2141" s="108">
        <v>2</v>
      </c>
      <c r="E2141" s="110" t="s">
        <v>10</v>
      </c>
      <c r="F2141" s="111" t="s">
        <v>77</v>
      </c>
      <c r="G2141" s="104"/>
    </row>
    <row r="2142" spans="1:7">
      <c r="A2142" s="110" t="str">
        <f>DRIVER[[#This Row],[DATE]]&amp;DRIVER[[#This Row],[FIELD]]&amp;DRIVER[[#This Row],[TRIP NO]]</f>
        <v>45441OD34S61372</v>
      </c>
      <c r="B2142" s="106">
        <v>948</v>
      </c>
      <c r="C2142" s="107">
        <v>45441</v>
      </c>
      <c r="D2142" s="108">
        <v>2</v>
      </c>
      <c r="E2142" s="110" t="s">
        <v>44</v>
      </c>
      <c r="F2142" s="111" t="s">
        <v>80</v>
      </c>
      <c r="G2142" s="104"/>
    </row>
    <row r="2143" spans="1:7">
      <c r="A2143" s="110" t="str">
        <f>DRIVER[[#This Row],[DATE]]&amp;DRIVER[[#This Row],[FIELD]]&amp;DRIVER[[#This Row],[TRIP NO]]</f>
        <v>45441OD04V11452</v>
      </c>
      <c r="B2143" s="106">
        <v>949</v>
      </c>
      <c r="C2143" s="107">
        <v>45441</v>
      </c>
      <c r="D2143" s="108">
        <v>2</v>
      </c>
      <c r="E2143" s="110" t="s">
        <v>46</v>
      </c>
      <c r="F2143" s="111" t="s">
        <v>72</v>
      </c>
      <c r="G2143" s="104"/>
    </row>
    <row r="2144" spans="1:7">
      <c r="A2144" s="110" t="str">
        <f>DRIVER[[#This Row],[DATE]]&amp;DRIVER[[#This Row],[FIELD]]&amp;DRIVER[[#This Row],[TRIP NO]]</f>
        <v>45441OD04Q41392</v>
      </c>
      <c r="B2144" s="106">
        <v>950</v>
      </c>
      <c r="C2144" s="107">
        <v>45441</v>
      </c>
      <c r="D2144" s="108">
        <v>2</v>
      </c>
      <c r="E2144" s="110" t="s">
        <v>21</v>
      </c>
      <c r="F2144" s="111" t="s">
        <v>102</v>
      </c>
      <c r="G2144" s="104"/>
    </row>
    <row r="2145" spans="1:7">
      <c r="A2145" s="110" t="str">
        <f>DRIVER[[#This Row],[DATE]]&amp;DRIVER[[#This Row],[FIELD]]&amp;DRIVER[[#This Row],[TRIP NO]]</f>
        <v>45441OD34S26682</v>
      </c>
      <c r="B2145" s="106">
        <v>951</v>
      </c>
      <c r="C2145" s="107">
        <v>45441</v>
      </c>
      <c r="D2145" s="108">
        <v>2</v>
      </c>
      <c r="E2145" s="110" t="s">
        <v>42</v>
      </c>
      <c r="F2145" s="111" t="s">
        <v>108</v>
      </c>
      <c r="G2145" s="104"/>
    </row>
    <row r="2146" spans="1:7">
      <c r="A2146" s="110" t="str">
        <f>DRIVER[[#This Row],[DATE]]&amp;DRIVER[[#This Row],[FIELD]]&amp;DRIVER[[#This Row],[TRIP NO]]</f>
        <v>45442OD04Q41181</v>
      </c>
      <c r="B2146" s="106">
        <v>952</v>
      </c>
      <c r="C2146" s="107">
        <v>45442</v>
      </c>
      <c r="D2146" s="108">
        <v>1</v>
      </c>
      <c r="E2146" s="110" t="s">
        <v>26</v>
      </c>
      <c r="F2146" s="111" t="s">
        <v>102</v>
      </c>
      <c r="G2146" s="104"/>
    </row>
    <row r="2147" spans="1:7">
      <c r="A2147" s="110" t="str">
        <f>DRIVER[[#This Row],[DATE]]&amp;DRIVER[[#This Row],[FIELD]]&amp;DRIVER[[#This Row],[TRIP NO]]</f>
        <v>45442OD04Q41231</v>
      </c>
      <c r="B2147" s="106">
        <v>953</v>
      </c>
      <c r="C2147" s="107">
        <v>45442</v>
      </c>
      <c r="D2147" s="108">
        <v>1</v>
      </c>
      <c r="E2147" s="110" t="s">
        <v>39</v>
      </c>
      <c r="F2147" s="111" t="s">
        <v>69</v>
      </c>
      <c r="G2147" s="104"/>
    </row>
    <row r="2148" spans="1:7">
      <c r="A2148" s="110" t="str">
        <f>DRIVER[[#This Row],[DATE]]&amp;DRIVER[[#This Row],[FIELD]]&amp;DRIVER[[#This Row],[TRIP NO]]</f>
        <v>45442OD04Q41391</v>
      </c>
      <c r="B2148" s="106">
        <v>954</v>
      </c>
      <c r="C2148" s="107">
        <v>45442</v>
      </c>
      <c r="D2148" s="108">
        <v>1</v>
      </c>
      <c r="E2148" s="110" t="s">
        <v>21</v>
      </c>
      <c r="F2148" s="111" t="s">
        <v>96</v>
      </c>
      <c r="G2148" s="104"/>
    </row>
    <row r="2149" spans="1:7">
      <c r="A2149" s="110" t="str">
        <f>DRIVER[[#This Row],[DATE]]&amp;DRIVER[[#This Row],[FIELD]]&amp;DRIVER[[#This Row],[TRIP NO]]</f>
        <v>45442OD04Q41551</v>
      </c>
      <c r="B2149" s="106">
        <v>955</v>
      </c>
      <c r="C2149" s="107">
        <v>45442</v>
      </c>
      <c r="D2149" s="108">
        <v>1</v>
      </c>
      <c r="E2149" s="110" t="s">
        <v>22</v>
      </c>
      <c r="F2149" s="111" t="s">
        <v>104</v>
      </c>
      <c r="G2149" s="104"/>
    </row>
    <row r="2150" spans="1:7">
      <c r="A2150" s="110" t="str">
        <f>DRIVER[[#This Row],[DATE]]&amp;DRIVER[[#This Row],[FIELD]]&amp;DRIVER[[#This Row],[TRIP NO]]</f>
        <v>45442OD04Q67611</v>
      </c>
      <c r="B2150" s="106">
        <v>956</v>
      </c>
      <c r="C2150" s="107">
        <v>45442</v>
      </c>
      <c r="D2150" s="108">
        <v>1</v>
      </c>
      <c r="E2150" s="110" t="s">
        <v>24</v>
      </c>
      <c r="F2150" s="111" t="s">
        <v>68</v>
      </c>
      <c r="G2150" s="104"/>
    </row>
    <row r="2151" spans="1:7">
      <c r="A2151" s="110" t="str">
        <f>DRIVER[[#This Row],[DATE]]&amp;DRIVER[[#This Row],[FIELD]]&amp;DRIVER[[#This Row],[TRIP NO]]</f>
        <v>45442OD04Q41781</v>
      </c>
      <c r="B2151" s="106">
        <v>957</v>
      </c>
      <c r="C2151" s="107">
        <v>45442</v>
      </c>
      <c r="D2151" s="108">
        <v>1</v>
      </c>
      <c r="E2151" s="110" t="s">
        <v>25</v>
      </c>
      <c r="F2151" s="111" t="s">
        <v>73</v>
      </c>
      <c r="G2151" s="104"/>
    </row>
    <row r="2152" spans="1:7">
      <c r="A2152" s="110" t="str">
        <f>DRIVER[[#This Row],[DATE]]&amp;DRIVER[[#This Row],[FIELD]]&amp;DRIVER[[#This Row],[TRIP NO]]</f>
        <v>45442OD04Q41281</v>
      </c>
      <c r="B2152" s="106">
        <v>958</v>
      </c>
      <c r="C2152" s="107">
        <v>45442</v>
      </c>
      <c r="D2152" s="108">
        <v>1</v>
      </c>
      <c r="E2152" s="110" t="s">
        <v>41</v>
      </c>
      <c r="F2152" s="111" t="s">
        <v>101</v>
      </c>
      <c r="G2152" s="104"/>
    </row>
    <row r="2153" spans="1:7">
      <c r="A2153" s="110" t="str">
        <f>DRIVER[[#This Row],[DATE]]&amp;DRIVER[[#This Row],[FIELD]]&amp;DRIVER[[#This Row],[TRIP NO]]</f>
        <v>45442OD04Q41371</v>
      </c>
      <c r="B2153" s="106">
        <v>959</v>
      </c>
      <c r="C2153" s="107">
        <v>45442</v>
      </c>
      <c r="D2153" s="108">
        <v>1</v>
      </c>
      <c r="E2153" s="110" t="s">
        <v>55</v>
      </c>
      <c r="F2153" s="111" t="s">
        <v>95</v>
      </c>
      <c r="G2153" s="104"/>
    </row>
    <row r="2154" spans="1:7">
      <c r="A2154" s="110" t="str">
        <f>DRIVER[[#This Row],[DATE]]&amp;DRIVER[[#This Row],[FIELD]]&amp;DRIVER[[#This Row],[TRIP NO]]</f>
        <v>45442OD04Q41701</v>
      </c>
      <c r="B2154" s="106">
        <v>960</v>
      </c>
      <c r="C2154" s="107">
        <v>45442</v>
      </c>
      <c r="D2154" s="108">
        <v>1</v>
      </c>
      <c r="E2154" s="110" t="s">
        <v>10</v>
      </c>
      <c r="F2154" s="111" t="s">
        <v>76</v>
      </c>
      <c r="G2154" s="104"/>
    </row>
    <row r="2155" spans="1:7">
      <c r="A2155" s="110" t="str">
        <f>DRIVER[[#This Row],[DATE]]&amp;DRIVER[[#This Row],[FIELD]]&amp;DRIVER[[#This Row],[TRIP NO]]</f>
        <v>45442OD34S26151</v>
      </c>
      <c r="B2155" s="106">
        <v>961</v>
      </c>
      <c r="C2155" s="107">
        <v>45442</v>
      </c>
      <c r="D2155" s="108">
        <v>1</v>
      </c>
      <c r="E2155" s="110" t="s">
        <v>40</v>
      </c>
      <c r="F2155" s="111" t="s">
        <v>92</v>
      </c>
      <c r="G2155" s="104"/>
    </row>
    <row r="2156" spans="1:7">
      <c r="A2156" s="110" t="str">
        <f>DRIVER[[#This Row],[DATE]]&amp;DRIVER[[#This Row],[FIELD]]&amp;DRIVER[[#This Row],[TRIP NO]]</f>
        <v>45442OD34S26271</v>
      </c>
      <c r="B2156" s="106">
        <v>962</v>
      </c>
      <c r="C2156" s="107">
        <v>45442</v>
      </c>
      <c r="D2156" s="108">
        <v>1</v>
      </c>
      <c r="E2156" s="110" t="s">
        <v>54</v>
      </c>
      <c r="F2156" s="111" t="s">
        <v>103</v>
      </c>
      <c r="G2156" s="104"/>
    </row>
    <row r="2157" spans="1:7">
      <c r="A2157" s="110" t="str">
        <f>DRIVER[[#This Row],[DATE]]&amp;DRIVER[[#This Row],[FIELD]]&amp;DRIVER[[#This Row],[TRIP NO]]</f>
        <v>45442OD34S26661</v>
      </c>
      <c r="B2157" s="106">
        <v>963</v>
      </c>
      <c r="C2157" s="107">
        <v>45442</v>
      </c>
      <c r="D2157" s="108">
        <v>1</v>
      </c>
      <c r="E2157" s="110" t="s">
        <v>45</v>
      </c>
      <c r="F2157" s="111" t="s">
        <v>91</v>
      </c>
      <c r="G2157" s="104"/>
    </row>
    <row r="2158" spans="1:7">
      <c r="A2158" s="110" t="str">
        <f>DRIVER[[#This Row],[DATE]]&amp;DRIVER[[#This Row],[FIELD]]&amp;DRIVER[[#This Row],[TRIP NO]]</f>
        <v>45442OD34S26681</v>
      </c>
      <c r="B2158" s="106">
        <v>964</v>
      </c>
      <c r="C2158" s="107">
        <v>45442</v>
      </c>
      <c r="D2158" s="108">
        <v>1</v>
      </c>
      <c r="E2158" s="110" t="s">
        <v>42</v>
      </c>
      <c r="F2158" s="111" t="s">
        <v>108</v>
      </c>
      <c r="G2158" s="104"/>
    </row>
    <row r="2159" spans="1:7">
      <c r="A2159" s="110" t="str">
        <f>DRIVER[[#This Row],[DATE]]&amp;DRIVER[[#This Row],[FIELD]]&amp;DRIVER[[#This Row],[TRIP NO]]</f>
        <v>45442OD34S61371</v>
      </c>
      <c r="B2159" s="106">
        <v>965</v>
      </c>
      <c r="C2159" s="107">
        <v>45442</v>
      </c>
      <c r="D2159" s="108">
        <v>1</v>
      </c>
      <c r="E2159" s="110" t="s">
        <v>44</v>
      </c>
      <c r="F2159" s="111" t="s">
        <v>80</v>
      </c>
      <c r="G2159" s="104"/>
    </row>
    <row r="2160" spans="1:7">
      <c r="A2160" s="110" t="str">
        <f>DRIVER[[#This Row],[DATE]]&amp;DRIVER[[#This Row],[FIELD]]&amp;DRIVER[[#This Row],[TRIP NO]]</f>
        <v>45442OD34S61391</v>
      </c>
      <c r="B2160" s="106">
        <v>966</v>
      </c>
      <c r="C2160" s="107">
        <v>45442</v>
      </c>
      <c r="D2160" s="108">
        <v>1</v>
      </c>
      <c r="E2160" s="110" t="s">
        <v>52</v>
      </c>
      <c r="F2160" s="111" t="s">
        <v>94</v>
      </c>
      <c r="G2160" s="104"/>
    </row>
    <row r="2161" spans="1:7">
      <c r="A2161" s="110" t="str">
        <f>DRIVER[[#This Row],[DATE]]&amp;DRIVER[[#This Row],[FIELD]]&amp;DRIVER[[#This Row],[TRIP NO]]</f>
        <v>45442OD34S65081</v>
      </c>
      <c r="B2161" s="106">
        <v>967</v>
      </c>
      <c r="C2161" s="107">
        <v>45442</v>
      </c>
      <c r="D2161" s="108">
        <v>1</v>
      </c>
      <c r="E2161" s="110" t="s">
        <v>57</v>
      </c>
      <c r="F2161" s="111" t="s">
        <v>75</v>
      </c>
      <c r="G2161" s="104"/>
    </row>
    <row r="2162" spans="1:7">
      <c r="A2162" s="110" t="str">
        <f>DRIVER[[#This Row],[DATE]]&amp;DRIVER[[#This Row],[FIELD]]&amp;DRIVER[[#This Row],[TRIP NO]]</f>
        <v>45442OD04T11451</v>
      </c>
      <c r="B2162" s="106">
        <v>968</v>
      </c>
      <c r="C2162" s="107">
        <v>45442</v>
      </c>
      <c r="D2162" s="108">
        <v>1</v>
      </c>
      <c r="E2162" s="110" t="s">
        <v>13</v>
      </c>
      <c r="F2162" s="111" t="s">
        <v>71</v>
      </c>
      <c r="G2162" s="104"/>
    </row>
    <row r="2163" spans="1:7">
      <c r="A2163" s="110" t="str">
        <f>DRIVER[[#This Row],[DATE]]&amp;DRIVER[[#This Row],[FIELD]]&amp;DRIVER[[#This Row],[TRIP NO]]</f>
        <v>45442OD34R11451</v>
      </c>
      <c r="B2163" s="106">
        <v>969</v>
      </c>
      <c r="C2163" s="107">
        <v>45442</v>
      </c>
      <c r="D2163" s="108">
        <v>1</v>
      </c>
      <c r="E2163" s="110" t="s">
        <v>12</v>
      </c>
      <c r="F2163" s="111" t="s">
        <v>81</v>
      </c>
      <c r="G2163" s="104"/>
    </row>
    <row r="2164" spans="1:7">
      <c r="A2164" s="110" t="str">
        <f>DRIVER[[#This Row],[DATE]]&amp;DRIVER[[#This Row],[FIELD]]&amp;DRIVER[[#This Row],[TRIP NO]]</f>
        <v>45442OD34R13451</v>
      </c>
      <c r="B2164" s="106">
        <v>970</v>
      </c>
      <c r="C2164" s="107">
        <v>45442</v>
      </c>
      <c r="D2164" s="108">
        <v>1</v>
      </c>
      <c r="E2164" s="110" t="s">
        <v>11</v>
      </c>
      <c r="F2164" s="111" t="s">
        <v>97</v>
      </c>
      <c r="G2164" s="104"/>
    </row>
    <row r="2165" spans="1:7">
      <c r="A2165" s="110" t="str">
        <f>DRIVER[[#This Row],[DATE]]&amp;DRIVER[[#This Row],[FIELD]]&amp;DRIVER[[#This Row],[TRIP NO]]</f>
        <v>45442OD34S11451</v>
      </c>
      <c r="B2165" s="106">
        <v>971</v>
      </c>
      <c r="C2165" s="107">
        <v>45442</v>
      </c>
      <c r="D2165" s="108">
        <v>1</v>
      </c>
      <c r="E2165" s="110" t="s">
        <v>32</v>
      </c>
      <c r="F2165" s="111" t="s">
        <v>83</v>
      </c>
      <c r="G2165" s="104"/>
    </row>
    <row r="2166" spans="1:7">
      <c r="A2166" s="110" t="str">
        <f>DRIVER[[#This Row],[DATE]]&amp;DRIVER[[#This Row],[FIELD]]&amp;DRIVER[[#This Row],[TRIP NO]]</f>
        <v>45442OD34T11451</v>
      </c>
      <c r="B2166" s="106">
        <v>972</v>
      </c>
      <c r="C2166" s="107">
        <v>45442</v>
      </c>
      <c r="D2166" s="108">
        <v>1</v>
      </c>
      <c r="E2166" s="110" t="s">
        <v>34</v>
      </c>
      <c r="F2166" s="111" t="s">
        <v>84</v>
      </c>
      <c r="G2166" s="104"/>
    </row>
    <row r="2167" spans="1:7">
      <c r="A2167" s="110" t="str">
        <f>DRIVER[[#This Row],[DATE]]&amp;DRIVER[[#This Row],[FIELD]]&amp;DRIVER[[#This Row],[TRIP NO]]</f>
        <v>45442OD04V11451</v>
      </c>
      <c r="B2167" s="106">
        <v>973</v>
      </c>
      <c r="C2167" s="107">
        <v>45442</v>
      </c>
      <c r="D2167" s="108">
        <v>1</v>
      </c>
      <c r="E2167" s="110" t="s">
        <v>46</v>
      </c>
      <c r="F2167" s="111" t="s">
        <v>72</v>
      </c>
      <c r="G2167" s="104"/>
    </row>
    <row r="2168" spans="1:7">
      <c r="A2168" s="110" t="str">
        <f>DRIVER[[#This Row],[DATE]]&amp;DRIVER[[#This Row],[FIELD]]&amp;DRIVER[[#This Row],[TRIP NO]]</f>
        <v>45442OD04V13451</v>
      </c>
      <c r="B2168" s="106">
        <v>974</v>
      </c>
      <c r="C2168" s="107">
        <v>45442</v>
      </c>
      <c r="D2168" s="108">
        <v>1</v>
      </c>
      <c r="E2168" s="110" t="s">
        <v>48</v>
      </c>
      <c r="F2168" s="111" t="s">
        <v>86</v>
      </c>
      <c r="G2168" s="104"/>
    </row>
    <row r="2169" spans="1:7">
      <c r="A2169" s="110" t="str">
        <f>DRIVER[[#This Row],[DATE]]&amp;DRIVER[[#This Row],[FIELD]]&amp;DRIVER[[#This Row],[TRIP NO]]</f>
        <v>45442OD34U11451</v>
      </c>
      <c r="B2169" s="106">
        <v>975</v>
      </c>
      <c r="C2169" s="107">
        <v>45442</v>
      </c>
      <c r="D2169" s="108">
        <v>1</v>
      </c>
      <c r="E2169" s="110" t="s">
        <v>47</v>
      </c>
      <c r="F2169" s="111" t="s">
        <v>87</v>
      </c>
      <c r="G2169" s="104"/>
    </row>
    <row r="2170" spans="1:7">
      <c r="A2170" s="110" t="str">
        <f>DRIVER[[#This Row],[DATE]]&amp;DRIVER[[#This Row],[FIELD]]&amp;DRIVER[[#This Row],[TRIP NO]]</f>
        <v>45442OD34U13451</v>
      </c>
      <c r="B2170" s="106">
        <v>976</v>
      </c>
      <c r="C2170" s="107">
        <v>45442</v>
      </c>
      <c r="D2170" s="108">
        <v>1</v>
      </c>
      <c r="E2170" s="110" t="s">
        <v>49</v>
      </c>
      <c r="F2170" s="111" t="s">
        <v>88</v>
      </c>
      <c r="G2170" s="104"/>
    </row>
    <row r="2171" spans="1:7">
      <c r="A2171" s="110" t="str">
        <f>DRIVER[[#This Row],[DATE]]&amp;DRIVER[[#This Row],[FIELD]]&amp;DRIVER[[#This Row],[TRIP NO]]</f>
        <v>45442OD34S11452</v>
      </c>
      <c r="B2171" s="106">
        <v>977</v>
      </c>
      <c r="C2171" s="107">
        <v>45442</v>
      </c>
      <c r="D2171" s="108">
        <v>2</v>
      </c>
      <c r="E2171" s="110" t="s">
        <v>32</v>
      </c>
      <c r="F2171" s="111" t="s">
        <v>83</v>
      </c>
      <c r="G2171" s="104"/>
    </row>
    <row r="2172" spans="1:7">
      <c r="A2172" s="110" t="str">
        <f>DRIVER[[#This Row],[DATE]]&amp;DRIVER[[#This Row],[FIELD]]&amp;DRIVER[[#This Row],[TRIP NO]]</f>
        <v>45442OD34U13452</v>
      </c>
      <c r="B2172" s="106">
        <v>978</v>
      </c>
      <c r="C2172" s="107">
        <v>45442</v>
      </c>
      <c r="D2172" s="108">
        <v>2</v>
      </c>
      <c r="E2172" s="110" t="s">
        <v>49</v>
      </c>
      <c r="F2172" s="111" t="s">
        <v>88</v>
      </c>
      <c r="G2172" s="104"/>
    </row>
    <row r="2173" spans="1:7">
      <c r="A2173" s="110" t="str">
        <f>DRIVER[[#This Row],[DATE]]&amp;DRIVER[[#This Row],[FIELD]]&amp;DRIVER[[#This Row],[TRIP NO]]</f>
        <v>45442OD04V13452</v>
      </c>
      <c r="B2173" s="106">
        <v>979</v>
      </c>
      <c r="C2173" s="107">
        <v>45442</v>
      </c>
      <c r="D2173" s="108">
        <v>2</v>
      </c>
      <c r="E2173" s="110" t="s">
        <v>48</v>
      </c>
      <c r="F2173" s="111" t="s">
        <v>86</v>
      </c>
      <c r="G2173" s="104"/>
    </row>
    <row r="2174" spans="1:7">
      <c r="A2174" s="110" t="str">
        <f>DRIVER[[#This Row],[DATE]]&amp;DRIVER[[#This Row],[FIELD]]&amp;DRIVER[[#This Row],[TRIP NO]]</f>
        <v>45442OD34U11452</v>
      </c>
      <c r="B2174" s="106">
        <v>980</v>
      </c>
      <c r="C2174" s="107">
        <v>45442</v>
      </c>
      <c r="D2174" s="108">
        <v>2</v>
      </c>
      <c r="E2174" s="110" t="s">
        <v>47</v>
      </c>
      <c r="F2174" s="111" t="s">
        <v>87</v>
      </c>
      <c r="G2174" s="104"/>
    </row>
    <row r="2175" spans="1:7">
      <c r="A2175" s="110" t="str">
        <f>DRIVER[[#This Row],[DATE]]&amp;DRIVER[[#This Row],[FIELD]]&amp;DRIVER[[#This Row],[TRIP NO]]</f>
        <v>45442OD04Q41282</v>
      </c>
      <c r="B2175" s="106">
        <v>981</v>
      </c>
      <c r="C2175" s="107">
        <v>45442</v>
      </c>
      <c r="D2175" s="108">
        <v>2</v>
      </c>
      <c r="E2175" s="110" t="s">
        <v>41</v>
      </c>
      <c r="F2175" s="111" t="s">
        <v>101</v>
      </c>
    </row>
    <row r="2176" spans="1:7">
      <c r="A2176" s="110" t="str">
        <f>DRIVER[[#This Row],[DATE]]&amp;DRIVER[[#This Row],[FIELD]]&amp;DRIVER[[#This Row],[TRIP NO]]</f>
        <v>45442OD04Q41552</v>
      </c>
      <c r="B2176" s="106">
        <v>982</v>
      </c>
      <c r="C2176" s="107">
        <v>45442</v>
      </c>
      <c r="D2176" s="108">
        <v>2</v>
      </c>
      <c r="E2176" s="110" t="s">
        <v>22</v>
      </c>
      <c r="F2176" s="111" t="s">
        <v>104</v>
      </c>
    </row>
    <row r="2177" spans="1:6">
      <c r="A2177" s="110" t="str">
        <f>DRIVER[[#This Row],[DATE]]&amp;DRIVER[[#This Row],[FIELD]]&amp;DRIVER[[#This Row],[TRIP NO]]</f>
        <v>45442OD34T11452</v>
      </c>
      <c r="B2177" s="106">
        <v>983</v>
      </c>
      <c r="C2177" s="107">
        <v>45442</v>
      </c>
      <c r="D2177" s="108">
        <v>2</v>
      </c>
      <c r="E2177" s="110" t="s">
        <v>34</v>
      </c>
      <c r="F2177" s="111" t="s">
        <v>84</v>
      </c>
    </row>
    <row r="2178" spans="1:6">
      <c r="A2178" s="110" t="str">
        <f>DRIVER[[#This Row],[DATE]]&amp;DRIVER[[#This Row],[FIELD]]&amp;DRIVER[[#This Row],[TRIP NO]]</f>
        <v>45442OD34S65082</v>
      </c>
      <c r="B2178" s="106">
        <v>984</v>
      </c>
      <c r="C2178" s="107">
        <v>45442</v>
      </c>
      <c r="D2178" s="108">
        <v>2</v>
      </c>
      <c r="E2178" s="110" t="s">
        <v>57</v>
      </c>
      <c r="F2178" s="111" t="s">
        <v>75</v>
      </c>
    </row>
    <row r="2179" spans="1:6">
      <c r="A2179" s="110" t="str">
        <f>DRIVER[[#This Row],[DATE]]&amp;DRIVER[[#This Row],[FIELD]]&amp;DRIVER[[#This Row],[TRIP NO]]</f>
        <v>45442OD34S26682</v>
      </c>
      <c r="B2179" s="106">
        <v>985</v>
      </c>
      <c r="C2179" s="107">
        <v>45442</v>
      </c>
      <c r="D2179" s="108">
        <v>2</v>
      </c>
      <c r="E2179" s="110" t="s">
        <v>42</v>
      </c>
      <c r="F2179" s="111" t="s">
        <v>108</v>
      </c>
    </row>
    <row r="2180" spans="1:6">
      <c r="A2180" s="110" t="str">
        <f>DRIVER[[#This Row],[DATE]]&amp;DRIVER[[#This Row],[FIELD]]&amp;DRIVER[[#This Row],[TRIP NO]]</f>
        <v>45442OD04Q41372</v>
      </c>
      <c r="B2180" s="106">
        <v>986</v>
      </c>
      <c r="C2180" s="107">
        <v>45442</v>
      </c>
      <c r="D2180" s="108">
        <v>2</v>
      </c>
      <c r="E2180" s="110" t="s">
        <v>55</v>
      </c>
      <c r="F2180" s="111" t="s">
        <v>95</v>
      </c>
    </row>
    <row r="2181" spans="1:6">
      <c r="A2181" s="110" t="str">
        <f>DRIVER[[#This Row],[DATE]]&amp;DRIVER[[#This Row],[FIELD]]&amp;DRIVER[[#This Row],[TRIP NO]]</f>
        <v>45442OD34R11452</v>
      </c>
      <c r="B2181" s="106">
        <v>987</v>
      </c>
      <c r="C2181" s="107">
        <v>45442</v>
      </c>
      <c r="D2181" s="108">
        <v>2</v>
      </c>
      <c r="E2181" s="110" t="s">
        <v>12</v>
      </c>
      <c r="F2181" s="111" t="s">
        <v>81</v>
      </c>
    </row>
    <row r="2182" spans="1:6">
      <c r="A2182" s="110" t="str">
        <f>DRIVER[[#This Row],[DATE]]&amp;DRIVER[[#This Row],[FIELD]]&amp;DRIVER[[#This Row],[TRIP NO]]</f>
        <v>45442OD04V11452</v>
      </c>
      <c r="B2182" s="106">
        <v>988</v>
      </c>
      <c r="C2182" s="107">
        <v>45442</v>
      </c>
      <c r="D2182" s="108">
        <v>2</v>
      </c>
      <c r="E2182" s="110" t="s">
        <v>46</v>
      </c>
      <c r="F2182" s="111" t="s">
        <v>72</v>
      </c>
    </row>
    <row r="2183" spans="1:6">
      <c r="A2183" s="110" t="str">
        <f>DRIVER[[#This Row],[DATE]]&amp;DRIVER[[#This Row],[FIELD]]&amp;DRIVER[[#This Row],[TRIP NO]]</f>
        <v>45442OD04Q41782</v>
      </c>
      <c r="B2183" s="106">
        <v>989</v>
      </c>
      <c r="C2183" s="107">
        <v>45442</v>
      </c>
      <c r="D2183" s="108">
        <v>2</v>
      </c>
      <c r="E2183" s="110" t="s">
        <v>25</v>
      </c>
      <c r="F2183" s="111" t="s">
        <v>73</v>
      </c>
    </row>
    <row r="2184" spans="1:6">
      <c r="A2184" s="110" t="str">
        <f>DRIVER[[#This Row],[DATE]]&amp;DRIVER[[#This Row],[FIELD]]&amp;DRIVER[[#This Row],[TRIP NO]]</f>
        <v>45442OD34S61372</v>
      </c>
      <c r="B2184" s="106">
        <v>990</v>
      </c>
      <c r="C2184" s="107">
        <v>45442</v>
      </c>
      <c r="D2184" s="108">
        <v>2</v>
      </c>
      <c r="E2184" s="110" t="s">
        <v>44</v>
      </c>
      <c r="F2184" s="111" t="s">
        <v>80</v>
      </c>
    </row>
    <row r="2185" spans="1:6">
      <c r="A2185" s="110" t="str">
        <f>DRIVER[[#This Row],[DATE]]&amp;DRIVER[[#This Row],[FIELD]]&amp;DRIVER[[#This Row],[TRIP NO]]</f>
        <v>45442OD04Q67612</v>
      </c>
      <c r="B2185" s="106">
        <v>991</v>
      </c>
      <c r="C2185" s="107">
        <v>45442</v>
      </c>
      <c r="D2185" s="108">
        <v>2</v>
      </c>
      <c r="E2185" s="110" t="s">
        <v>24</v>
      </c>
      <c r="F2185" s="111" t="s">
        <v>68</v>
      </c>
    </row>
    <row r="2186" spans="1:6">
      <c r="A2186" s="110" t="str">
        <f>DRIVER[[#This Row],[DATE]]&amp;DRIVER[[#This Row],[FIELD]]&amp;DRIVER[[#This Row],[TRIP NO]]</f>
        <v>45442OD34S26662</v>
      </c>
      <c r="B2186" s="106">
        <v>992</v>
      </c>
      <c r="C2186" s="107">
        <v>45442</v>
      </c>
      <c r="D2186" s="108">
        <v>2</v>
      </c>
      <c r="E2186" s="110" t="s">
        <v>45</v>
      </c>
      <c r="F2186" s="111" t="s">
        <v>91</v>
      </c>
    </row>
    <row r="2187" spans="1:6">
      <c r="A2187" s="110" t="str">
        <f>DRIVER[[#This Row],[DATE]]&amp;DRIVER[[#This Row],[FIELD]]&amp;DRIVER[[#This Row],[TRIP NO]]</f>
        <v>45442OD04Q41182</v>
      </c>
      <c r="B2187" s="106">
        <v>993</v>
      </c>
      <c r="C2187" s="107">
        <v>45442</v>
      </c>
      <c r="D2187" s="108">
        <v>2</v>
      </c>
      <c r="E2187" s="110" t="s">
        <v>26</v>
      </c>
      <c r="F2187" s="111" t="s">
        <v>102</v>
      </c>
    </row>
    <row r="2188" spans="1:6">
      <c r="A2188" s="201" t="str">
        <f>DRIVER[[#This Row],[DATE]]&amp;DRIVER[[#This Row],[FIELD]]&amp;DRIVER[[#This Row],[TRIP NO]]</f>
        <v>45443OD04Q41181</v>
      </c>
      <c r="B2188" s="211">
        <v>994</v>
      </c>
      <c r="C2188" s="212">
        <v>45443</v>
      </c>
      <c r="D2188" s="213">
        <v>1</v>
      </c>
      <c r="E2188" s="206" t="s">
        <v>26</v>
      </c>
      <c r="F2188" s="207" t="s">
        <v>102</v>
      </c>
    </row>
    <row r="2189" spans="1:6">
      <c r="A2189" s="201" t="str">
        <f>DRIVER[[#This Row],[DATE]]&amp;DRIVER[[#This Row],[FIELD]]&amp;DRIVER[[#This Row],[TRIP NO]]</f>
        <v>45443OD04Q41231</v>
      </c>
      <c r="B2189" s="211">
        <v>995</v>
      </c>
      <c r="C2189" s="212">
        <v>45443</v>
      </c>
      <c r="D2189" s="213">
        <v>1</v>
      </c>
      <c r="E2189" s="206" t="s">
        <v>39</v>
      </c>
      <c r="F2189" s="207" t="s">
        <v>69</v>
      </c>
    </row>
    <row r="2190" spans="1:6">
      <c r="A2190" s="201" t="str">
        <f>DRIVER[[#This Row],[DATE]]&amp;DRIVER[[#This Row],[FIELD]]&amp;DRIVER[[#This Row],[TRIP NO]]</f>
        <v>45443OD04Q41391</v>
      </c>
      <c r="B2190" s="211">
        <v>996</v>
      </c>
      <c r="C2190" s="212">
        <v>45443</v>
      </c>
      <c r="D2190" s="213">
        <v>1</v>
      </c>
      <c r="E2190" s="206" t="s">
        <v>21</v>
      </c>
      <c r="F2190" s="207" t="s">
        <v>96</v>
      </c>
    </row>
    <row r="2191" spans="1:6">
      <c r="A2191" s="201" t="str">
        <f>DRIVER[[#This Row],[DATE]]&amp;DRIVER[[#This Row],[FIELD]]&amp;DRIVER[[#This Row],[TRIP NO]]</f>
        <v>45443OD04Q41551</v>
      </c>
      <c r="B2191" s="211">
        <v>997</v>
      </c>
      <c r="C2191" s="212">
        <v>45443</v>
      </c>
      <c r="D2191" s="213">
        <v>1</v>
      </c>
      <c r="E2191" s="206" t="s">
        <v>22</v>
      </c>
      <c r="F2191" s="207" t="s">
        <v>104</v>
      </c>
    </row>
    <row r="2192" spans="1:6">
      <c r="A2192" s="201" t="str">
        <f>DRIVER[[#This Row],[DATE]]&amp;DRIVER[[#This Row],[FIELD]]&amp;DRIVER[[#This Row],[TRIP NO]]</f>
        <v>45443OD04Q67611</v>
      </c>
      <c r="B2192" s="211">
        <v>998</v>
      </c>
      <c r="C2192" s="212">
        <v>45443</v>
      </c>
      <c r="D2192" s="213">
        <v>1</v>
      </c>
      <c r="E2192" s="206" t="s">
        <v>24</v>
      </c>
      <c r="F2192" s="207" t="s">
        <v>68</v>
      </c>
    </row>
    <row r="2193" spans="1:6">
      <c r="A2193" s="201" t="str">
        <f>DRIVER[[#This Row],[DATE]]&amp;DRIVER[[#This Row],[FIELD]]&amp;DRIVER[[#This Row],[TRIP NO]]</f>
        <v>45443OD04Q41781</v>
      </c>
      <c r="B2193" s="211">
        <v>999</v>
      </c>
      <c r="C2193" s="212">
        <v>45443</v>
      </c>
      <c r="D2193" s="213">
        <v>1</v>
      </c>
      <c r="E2193" s="206" t="s">
        <v>25</v>
      </c>
      <c r="F2193" s="207" t="s">
        <v>73</v>
      </c>
    </row>
    <row r="2194" spans="1:6">
      <c r="A2194" s="201" t="str">
        <f>DRIVER[[#This Row],[DATE]]&amp;DRIVER[[#This Row],[FIELD]]&amp;DRIVER[[#This Row],[TRIP NO]]</f>
        <v>45443OD04Q41281</v>
      </c>
      <c r="B2194" s="211">
        <v>1000</v>
      </c>
      <c r="C2194" s="212">
        <v>45443</v>
      </c>
      <c r="D2194" s="213">
        <v>1</v>
      </c>
      <c r="E2194" s="206" t="s">
        <v>41</v>
      </c>
      <c r="F2194" s="207" t="s">
        <v>105</v>
      </c>
    </row>
    <row r="2195" spans="1:6">
      <c r="A2195" s="201" t="str">
        <f>DRIVER[[#This Row],[DATE]]&amp;DRIVER[[#This Row],[FIELD]]&amp;DRIVER[[#This Row],[TRIP NO]]</f>
        <v>45443OD04Q41371</v>
      </c>
      <c r="B2195" s="211">
        <v>1001</v>
      </c>
      <c r="C2195" s="212">
        <v>45443</v>
      </c>
      <c r="D2195" s="213">
        <v>1</v>
      </c>
      <c r="E2195" s="206" t="s">
        <v>55</v>
      </c>
      <c r="F2195" s="207" t="s">
        <v>99</v>
      </c>
    </row>
    <row r="2196" spans="1:6">
      <c r="A2196" s="201" t="str">
        <f>DRIVER[[#This Row],[DATE]]&amp;DRIVER[[#This Row],[FIELD]]&amp;DRIVER[[#This Row],[TRIP NO]]</f>
        <v>45443OD04Q41701</v>
      </c>
      <c r="B2196" s="211">
        <v>1002</v>
      </c>
      <c r="C2196" s="212">
        <v>45443</v>
      </c>
      <c r="D2196" s="213">
        <v>1</v>
      </c>
      <c r="E2196" s="206" t="s">
        <v>10</v>
      </c>
      <c r="F2196" s="207" t="s">
        <v>77</v>
      </c>
    </row>
    <row r="2197" spans="1:6">
      <c r="A2197" s="201" t="str">
        <f>DRIVER[[#This Row],[DATE]]&amp;DRIVER[[#This Row],[FIELD]]&amp;DRIVER[[#This Row],[TRIP NO]]</f>
        <v>45443OD34S26151</v>
      </c>
      <c r="B2197" s="211">
        <v>1003</v>
      </c>
      <c r="C2197" s="212">
        <v>45443</v>
      </c>
      <c r="D2197" s="213">
        <v>1</v>
      </c>
      <c r="E2197" s="206" t="s">
        <v>40</v>
      </c>
      <c r="F2197" s="207" t="s">
        <v>92</v>
      </c>
    </row>
    <row r="2198" spans="1:6">
      <c r="A2198" s="201" t="str">
        <f>DRIVER[[#This Row],[DATE]]&amp;DRIVER[[#This Row],[FIELD]]&amp;DRIVER[[#This Row],[TRIP NO]]</f>
        <v>45443OD34S26271</v>
      </c>
      <c r="B2198" s="211">
        <v>1004</v>
      </c>
      <c r="C2198" s="212">
        <v>45443</v>
      </c>
      <c r="D2198" s="213">
        <v>1</v>
      </c>
      <c r="E2198" s="206" t="s">
        <v>54</v>
      </c>
      <c r="F2198" s="207" t="s">
        <v>79</v>
      </c>
    </row>
    <row r="2199" spans="1:6">
      <c r="A2199" s="201" t="str">
        <f>DRIVER[[#This Row],[DATE]]&amp;DRIVER[[#This Row],[FIELD]]&amp;DRIVER[[#This Row],[TRIP NO]]</f>
        <v>45443OD34S26661</v>
      </c>
      <c r="B2199" s="211">
        <v>1005</v>
      </c>
      <c r="C2199" s="212">
        <v>45443</v>
      </c>
      <c r="D2199" s="213">
        <v>1</v>
      </c>
      <c r="E2199" s="206" t="s">
        <v>45</v>
      </c>
      <c r="F2199" s="207" t="s">
        <v>91</v>
      </c>
    </row>
    <row r="2200" spans="1:6">
      <c r="A2200" s="201" t="str">
        <f>DRIVER[[#This Row],[DATE]]&amp;DRIVER[[#This Row],[FIELD]]&amp;DRIVER[[#This Row],[TRIP NO]]</f>
        <v>45443OD34S26681</v>
      </c>
      <c r="B2200" s="211">
        <v>1006</v>
      </c>
      <c r="C2200" s="212">
        <v>45443</v>
      </c>
      <c r="D2200" s="213">
        <v>1</v>
      </c>
      <c r="E2200" s="206" t="s">
        <v>42</v>
      </c>
      <c r="F2200" s="207" t="s">
        <v>108</v>
      </c>
    </row>
    <row r="2201" spans="1:6">
      <c r="A2201" s="201" t="str">
        <f>DRIVER[[#This Row],[DATE]]&amp;DRIVER[[#This Row],[FIELD]]&amp;DRIVER[[#This Row],[TRIP NO]]</f>
        <v>45443OD34S61371</v>
      </c>
      <c r="B2201" s="211">
        <v>1007</v>
      </c>
      <c r="C2201" s="212">
        <v>45443</v>
      </c>
      <c r="D2201" s="213">
        <v>1</v>
      </c>
      <c r="E2201" s="206" t="s">
        <v>44</v>
      </c>
      <c r="F2201" s="207" t="s">
        <v>80</v>
      </c>
    </row>
    <row r="2202" spans="1:6">
      <c r="A2202" s="201" t="str">
        <f>DRIVER[[#This Row],[DATE]]&amp;DRIVER[[#This Row],[FIELD]]&amp;DRIVER[[#This Row],[TRIP NO]]</f>
        <v>45443OD34S61391</v>
      </c>
      <c r="B2202" s="211">
        <v>1008</v>
      </c>
      <c r="C2202" s="212">
        <v>45443</v>
      </c>
      <c r="D2202" s="213">
        <v>1</v>
      </c>
      <c r="E2202" s="206" t="s">
        <v>52</v>
      </c>
      <c r="F2202" s="207" t="s">
        <v>160</v>
      </c>
    </row>
    <row r="2203" spans="1:6">
      <c r="A2203" s="201" t="str">
        <f>DRIVER[[#This Row],[DATE]]&amp;DRIVER[[#This Row],[FIELD]]&amp;DRIVER[[#This Row],[TRIP NO]]</f>
        <v>45443OD34S65081</v>
      </c>
      <c r="B2203" s="211">
        <v>1009</v>
      </c>
      <c r="C2203" s="212">
        <v>45443</v>
      </c>
      <c r="D2203" s="213">
        <v>1</v>
      </c>
      <c r="E2203" s="206" t="s">
        <v>57</v>
      </c>
      <c r="F2203" s="207" t="s">
        <v>75</v>
      </c>
    </row>
    <row r="2204" spans="1:6">
      <c r="A2204" s="201" t="str">
        <f>DRIVER[[#This Row],[DATE]]&amp;DRIVER[[#This Row],[FIELD]]&amp;DRIVER[[#This Row],[TRIP NO]]</f>
        <v>45443OD04T11451</v>
      </c>
      <c r="B2204" s="211">
        <v>1010</v>
      </c>
      <c r="C2204" s="212">
        <v>45443</v>
      </c>
      <c r="D2204" s="213">
        <v>1</v>
      </c>
      <c r="E2204" s="206" t="s">
        <v>13</v>
      </c>
      <c r="F2204" s="207" t="s">
        <v>71</v>
      </c>
    </row>
    <row r="2205" spans="1:6">
      <c r="A2205" s="201" t="str">
        <f>DRIVER[[#This Row],[DATE]]&amp;DRIVER[[#This Row],[FIELD]]&amp;DRIVER[[#This Row],[TRIP NO]]</f>
        <v>45443OD34R11451</v>
      </c>
      <c r="B2205" s="211">
        <v>1011</v>
      </c>
      <c r="C2205" s="212">
        <v>45443</v>
      </c>
      <c r="D2205" s="213">
        <v>1</v>
      </c>
      <c r="E2205" s="206" t="s">
        <v>12</v>
      </c>
      <c r="F2205" s="207" t="s">
        <v>81</v>
      </c>
    </row>
    <row r="2206" spans="1:6">
      <c r="A2206" s="201" t="str">
        <f>DRIVER[[#This Row],[DATE]]&amp;DRIVER[[#This Row],[FIELD]]&amp;DRIVER[[#This Row],[TRIP NO]]</f>
        <v>45443OD34R13451</v>
      </c>
      <c r="B2206" s="211">
        <v>1012</v>
      </c>
      <c r="C2206" s="212">
        <v>45443</v>
      </c>
      <c r="D2206" s="213">
        <v>1</v>
      </c>
      <c r="E2206" s="206" t="s">
        <v>11</v>
      </c>
      <c r="F2206" s="207" t="s">
        <v>97</v>
      </c>
    </row>
    <row r="2207" spans="1:6">
      <c r="A2207" s="201" t="str">
        <f>DRIVER[[#This Row],[DATE]]&amp;DRIVER[[#This Row],[FIELD]]&amp;DRIVER[[#This Row],[TRIP NO]]</f>
        <v>45443OD34S11451</v>
      </c>
      <c r="B2207" s="211">
        <v>1013</v>
      </c>
      <c r="C2207" s="212">
        <v>45443</v>
      </c>
      <c r="D2207" s="213">
        <v>1</v>
      </c>
      <c r="E2207" s="206" t="s">
        <v>32</v>
      </c>
      <c r="F2207" s="207" t="s">
        <v>83</v>
      </c>
    </row>
    <row r="2208" spans="1:6">
      <c r="A2208" s="201" t="str">
        <f>DRIVER[[#This Row],[DATE]]&amp;DRIVER[[#This Row],[FIELD]]&amp;DRIVER[[#This Row],[TRIP NO]]</f>
        <v>45443OD34T11451</v>
      </c>
      <c r="B2208" s="211">
        <v>1014</v>
      </c>
      <c r="C2208" s="212">
        <v>45443</v>
      </c>
      <c r="D2208" s="213">
        <v>1</v>
      </c>
      <c r="E2208" s="206" t="s">
        <v>34</v>
      </c>
      <c r="F2208" s="207" t="s">
        <v>84</v>
      </c>
    </row>
    <row r="2209" spans="1:6">
      <c r="A2209" s="201" t="str">
        <f>DRIVER[[#This Row],[DATE]]&amp;DRIVER[[#This Row],[FIELD]]&amp;DRIVER[[#This Row],[TRIP NO]]</f>
        <v>45443OD04V11451</v>
      </c>
      <c r="B2209" s="211">
        <v>1015</v>
      </c>
      <c r="C2209" s="212">
        <v>45443</v>
      </c>
      <c r="D2209" s="213">
        <v>1</v>
      </c>
      <c r="E2209" s="206" t="s">
        <v>46</v>
      </c>
      <c r="F2209" s="207" t="s">
        <v>82</v>
      </c>
    </row>
    <row r="2210" spans="1:6">
      <c r="A2210" s="201" t="str">
        <f>DRIVER[[#This Row],[DATE]]&amp;DRIVER[[#This Row],[FIELD]]&amp;DRIVER[[#This Row],[TRIP NO]]</f>
        <v>45443OD04V13451</v>
      </c>
      <c r="B2210" s="211">
        <v>1016</v>
      </c>
      <c r="C2210" s="212">
        <v>45443</v>
      </c>
      <c r="D2210" s="213">
        <v>1</v>
      </c>
      <c r="E2210" s="206" t="s">
        <v>48</v>
      </c>
      <c r="F2210" s="207" t="s">
        <v>86</v>
      </c>
    </row>
    <row r="2211" spans="1:6">
      <c r="A2211" s="201" t="str">
        <f>DRIVER[[#This Row],[DATE]]&amp;DRIVER[[#This Row],[FIELD]]&amp;DRIVER[[#This Row],[TRIP NO]]</f>
        <v>45443OD34U11451</v>
      </c>
      <c r="B2211" s="211">
        <v>1017</v>
      </c>
      <c r="C2211" s="212">
        <v>45443</v>
      </c>
      <c r="D2211" s="213">
        <v>1</v>
      </c>
      <c r="E2211" s="206" t="s">
        <v>47</v>
      </c>
      <c r="F2211" s="207" t="s">
        <v>87</v>
      </c>
    </row>
    <row r="2212" spans="1:6">
      <c r="A2212" s="201" t="str">
        <f>DRIVER[[#This Row],[DATE]]&amp;DRIVER[[#This Row],[FIELD]]&amp;DRIVER[[#This Row],[TRIP NO]]</f>
        <v>45443OD34U13451</v>
      </c>
      <c r="B2212" s="211">
        <v>1018</v>
      </c>
      <c r="C2212" s="212">
        <v>45443</v>
      </c>
      <c r="D2212" s="213">
        <v>1</v>
      </c>
      <c r="E2212" s="206" t="s">
        <v>49</v>
      </c>
      <c r="F2212" s="207" t="s">
        <v>88</v>
      </c>
    </row>
    <row r="2213" spans="1:6">
      <c r="A2213" s="201" t="str">
        <f>DRIVER[[#This Row],[DATE]]&amp;DRIVER[[#This Row],[FIELD]]&amp;DRIVER[[#This Row],[TRIP NO]]</f>
        <v>45443OD04V13452</v>
      </c>
      <c r="B2213" s="214">
        <v>1019</v>
      </c>
      <c r="C2213" s="215">
        <v>45443</v>
      </c>
      <c r="D2213" s="216">
        <v>2</v>
      </c>
      <c r="E2213" s="208" t="s">
        <v>48</v>
      </c>
      <c r="F2213" s="209" t="s">
        <v>86</v>
      </c>
    </row>
    <row r="2214" spans="1:6">
      <c r="A2214" s="201" t="str">
        <f>DRIVER[[#This Row],[DATE]]&amp;DRIVER[[#This Row],[FIELD]]&amp;DRIVER[[#This Row],[TRIP NO]]</f>
        <v>45443OD34S11452</v>
      </c>
      <c r="B2214" s="214">
        <v>1020</v>
      </c>
      <c r="C2214" s="215">
        <v>45443</v>
      </c>
      <c r="D2214" s="216">
        <v>2</v>
      </c>
      <c r="E2214" s="208" t="s">
        <v>32</v>
      </c>
      <c r="F2214" s="209" t="s">
        <v>83</v>
      </c>
    </row>
    <row r="2215" spans="1:6">
      <c r="A2215" s="201" t="str">
        <f>DRIVER[[#This Row],[DATE]]&amp;DRIVER[[#This Row],[FIELD]]&amp;DRIVER[[#This Row],[TRIP NO]]</f>
        <v>45443OD34U13452</v>
      </c>
      <c r="B2215" s="214">
        <v>1021</v>
      </c>
      <c r="C2215" s="215">
        <v>45443</v>
      </c>
      <c r="D2215" s="216">
        <v>2</v>
      </c>
      <c r="E2215" s="208" t="s">
        <v>49</v>
      </c>
      <c r="F2215" s="209" t="s">
        <v>88</v>
      </c>
    </row>
    <row r="2216" spans="1:6">
      <c r="A2216" s="201" t="str">
        <f>DRIVER[[#This Row],[DATE]]&amp;DRIVER[[#This Row],[FIELD]]&amp;DRIVER[[#This Row],[TRIP NO]]</f>
        <v>45443OD34U11452</v>
      </c>
      <c r="B2216" s="214">
        <v>1022</v>
      </c>
      <c r="C2216" s="215">
        <v>45443</v>
      </c>
      <c r="D2216" s="216">
        <v>2</v>
      </c>
      <c r="E2216" s="208" t="s">
        <v>47</v>
      </c>
      <c r="F2216" s="209" t="s">
        <v>87</v>
      </c>
    </row>
    <row r="2217" spans="1:6">
      <c r="A2217" s="201" t="str">
        <f>DRIVER[[#This Row],[DATE]]&amp;DRIVER[[#This Row],[FIELD]]&amp;DRIVER[[#This Row],[TRIP NO]]</f>
        <v>45443OD34T11452</v>
      </c>
      <c r="B2217" s="214">
        <v>1023</v>
      </c>
      <c r="C2217" s="215">
        <v>45443</v>
      </c>
      <c r="D2217" s="216">
        <v>2</v>
      </c>
      <c r="E2217" s="208" t="s">
        <v>34</v>
      </c>
      <c r="F2217" s="209" t="s">
        <v>84</v>
      </c>
    </row>
    <row r="2218" spans="1:6">
      <c r="A2218" s="201" t="str">
        <f>DRIVER[[#This Row],[DATE]]&amp;DRIVER[[#This Row],[FIELD]]&amp;DRIVER[[#This Row],[TRIP NO]]</f>
        <v>45443OD34R11452</v>
      </c>
      <c r="B2218" s="214">
        <v>1024</v>
      </c>
      <c r="C2218" s="215">
        <v>45443</v>
      </c>
      <c r="D2218" s="216">
        <v>2</v>
      </c>
      <c r="E2218" s="208" t="s">
        <v>12</v>
      </c>
      <c r="F2218" s="209" t="s">
        <v>81</v>
      </c>
    </row>
    <row r="2219" spans="1:6">
      <c r="A2219" s="201" t="str">
        <f>DRIVER[[#This Row],[DATE]]&amp;DRIVER[[#This Row],[FIELD]]&amp;DRIVER[[#This Row],[TRIP NO]]</f>
        <v>45443OD04T11452</v>
      </c>
      <c r="B2219" s="214">
        <v>1025</v>
      </c>
      <c r="C2219" s="215">
        <v>45443</v>
      </c>
      <c r="D2219" s="216">
        <v>2</v>
      </c>
      <c r="E2219" s="208" t="s">
        <v>13</v>
      </c>
      <c r="F2219" s="209" t="s">
        <v>71</v>
      </c>
    </row>
    <row r="2220" spans="1:6">
      <c r="A2220" s="201" t="str">
        <f>DRIVER[[#This Row],[DATE]]&amp;DRIVER[[#This Row],[FIELD]]&amp;DRIVER[[#This Row],[TRIP NO]]</f>
        <v>45443OD04V11452</v>
      </c>
      <c r="B2220" s="214">
        <v>1026</v>
      </c>
      <c r="C2220" s="215">
        <v>45443</v>
      </c>
      <c r="D2220" s="216">
        <v>2</v>
      </c>
      <c r="E2220" s="208" t="s">
        <v>46</v>
      </c>
      <c r="F2220" s="209" t="s">
        <v>82</v>
      </c>
    </row>
    <row r="2221" spans="1:6">
      <c r="A2221" s="201" t="str">
        <f>DRIVER[[#This Row],[DATE]]&amp;DRIVER[[#This Row],[FIELD]]&amp;DRIVER[[#This Row],[TRIP NO]]</f>
        <v>45443OD04Q41782</v>
      </c>
      <c r="B2221" s="214">
        <v>1027</v>
      </c>
      <c r="C2221" s="215">
        <v>45443</v>
      </c>
      <c r="D2221" s="216">
        <v>2</v>
      </c>
      <c r="E2221" s="208" t="s">
        <v>25</v>
      </c>
      <c r="F2221" s="209" t="s">
        <v>73</v>
      </c>
    </row>
    <row r="2222" spans="1:6">
      <c r="A2222" s="201" t="str">
        <f>DRIVER[[#This Row],[DATE]]&amp;DRIVER[[#This Row],[FIELD]]&amp;DRIVER[[#This Row],[TRIP NO]]</f>
        <v>45443OD04Q41282</v>
      </c>
      <c r="B2222" s="214">
        <v>1028</v>
      </c>
      <c r="C2222" s="215">
        <v>45443</v>
      </c>
      <c r="D2222" s="216">
        <v>2</v>
      </c>
      <c r="E2222" s="208" t="s">
        <v>41</v>
      </c>
      <c r="F2222" s="209" t="s">
        <v>105</v>
      </c>
    </row>
    <row r="2223" spans="1:6">
      <c r="A2223" s="201" t="str">
        <f>DRIVER[[#This Row],[DATE]]&amp;DRIVER[[#This Row],[FIELD]]&amp;DRIVER[[#This Row],[TRIP NO]]</f>
        <v>45443OD04Q41702</v>
      </c>
      <c r="B2223" s="214">
        <v>1029</v>
      </c>
      <c r="C2223" s="215">
        <v>45443</v>
      </c>
      <c r="D2223" s="216">
        <v>2</v>
      </c>
      <c r="E2223" s="208" t="s">
        <v>10</v>
      </c>
      <c r="F2223" s="209" t="s">
        <v>77</v>
      </c>
    </row>
    <row r="2224" spans="1:6">
      <c r="A2224" s="201" t="str">
        <f>DRIVER[[#This Row],[DATE]]&amp;DRIVER[[#This Row],[FIELD]]&amp;DRIVER[[#This Row],[TRIP NO]]</f>
        <v>45443OD34S26152</v>
      </c>
      <c r="B2224" s="214">
        <v>1030</v>
      </c>
      <c r="C2224" s="215">
        <v>45443</v>
      </c>
      <c r="D2224" s="216">
        <v>2</v>
      </c>
      <c r="E2224" s="208" t="s">
        <v>40</v>
      </c>
      <c r="F2224" s="209" t="s">
        <v>92</v>
      </c>
    </row>
    <row r="2225" spans="1:6">
      <c r="A2225" s="201" t="str">
        <f>DRIVER[[#This Row],[DATE]]&amp;DRIVER[[#This Row],[FIELD]]&amp;DRIVER[[#This Row],[TRIP NO]]</f>
        <v>45443OD34S26662</v>
      </c>
      <c r="B2225" s="214">
        <v>1031</v>
      </c>
      <c r="C2225" s="215">
        <v>45443</v>
      </c>
      <c r="D2225" s="216">
        <v>2</v>
      </c>
      <c r="E2225" s="208" t="s">
        <v>45</v>
      </c>
      <c r="F2225" s="209" t="s">
        <v>91</v>
      </c>
    </row>
    <row r="2226" spans="1:6">
      <c r="A2226" s="201" t="str">
        <f>DRIVER[[#This Row],[DATE]]&amp;DRIVER[[#This Row],[FIELD]]&amp;DRIVER[[#This Row],[TRIP NO]]</f>
        <v>45443OD04Q41372</v>
      </c>
      <c r="B2226" s="214">
        <v>1032</v>
      </c>
      <c r="C2226" s="215">
        <v>45443</v>
      </c>
      <c r="D2226" s="216">
        <v>2</v>
      </c>
      <c r="E2226" s="208" t="s">
        <v>55</v>
      </c>
      <c r="F2226" s="209" t="s">
        <v>99</v>
      </c>
    </row>
    <row r="2227" spans="1:6">
      <c r="A2227" s="201" t="str">
        <f>DRIVER[[#This Row],[DATE]]&amp;DRIVER[[#This Row],[FIELD]]&amp;DRIVER[[#This Row],[TRIP NO]]</f>
        <v>45443OD04Q41182</v>
      </c>
      <c r="B2227" s="214">
        <v>1033</v>
      </c>
      <c r="C2227" s="215">
        <v>45443</v>
      </c>
      <c r="D2227" s="216">
        <v>2</v>
      </c>
      <c r="E2227" s="208" t="s">
        <v>26</v>
      </c>
      <c r="F2227" s="209" t="s">
        <v>102</v>
      </c>
    </row>
    <row r="2228" spans="1:6">
      <c r="A2228" s="201" t="str">
        <f>DRIVER[[#This Row],[DATE]]&amp;DRIVER[[#This Row],[FIELD]]&amp;DRIVER[[#This Row],[TRIP NO]]</f>
        <v>45443OD04Q67612</v>
      </c>
      <c r="B2228" s="214">
        <v>1034</v>
      </c>
      <c r="C2228" s="215">
        <v>45443</v>
      </c>
      <c r="D2228" s="216">
        <v>2</v>
      </c>
      <c r="E2228" s="208" t="s">
        <v>24</v>
      </c>
      <c r="F2228" s="210" t="s">
        <v>79</v>
      </c>
    </row>
    <row r="2229" spans="1:6">
      <c r="A2229" s="201" t="str">
        <f>DRIVER[[#This Row],[DATE]]&amp;DRIVER[[#This Row],[FIELD]]&amp;DRIVER[[#This Row],[TRIP NO]]</f>
        <v>45443OD34S61372</v>
      </c>
      <c r="B2229" s="214">
        <v>1035</v>
      </c>
      <c r="C2229" s="215">
        <v>45443</v>
      </c>
      <c r="D2229" s="216">
        <v>2</v>
      </c>
      <c r="E2229" s="208" t="s">
        <v>44</v>
      </c>
      <c r="F2229" s="209" t="s">
        <v>80</v>
      </c>
    </row>
    <row r="2230" spans="1:6">
      <c r="A2230" s="201" t="str">
        <f>DRIVER[[#This Row],[DATE]]&amp;DRIVER[[#This Row],[FIELD]]&amp;DRIVER[[#This Row],[TRIP NO]]</f>
        <v>45443OD04Q41232</v>
      </c>
      <c r="B2230" s="214">
        <v>1036</v>
      </c>
      <c r="C2230" s="215">
        <v>45443</v>
      </c>
      <c r="D2230" s="216">
        <v>2</v>
      </c>
      <c r="E2230" s="208" t="s">
        <v>39</v>
      </c>
      <c r="F2230" s="209" t="s">
        <v>69</v>
      </c>
    </row>
    <row r="2231" spans="1:6">
      <c r="A2231" s="201" t="str">
        <f>DRIVER[[#This Row],[DATE]]&amp;DRIVER[[#This Row],[FIELD]]&amp;DRIVER[[#This Row],[TRIP NO]]</f>
        <v>45443OD34S26682</v>
      </c>
      <c r="B2231" s="214">
        <v>1037</v>
      </c>
      <c r="C2231" s="215">
        <v>45443</v>
      </c>
      <c r="D2231" s="216">
        <v>2</v>
      </c>
      <c r="E2231" s="208" t="s">
        <v>42</v>
      </c>
      <c r="F2231" s="209" t="s">
        <v>108</v>
      </c>
    </row>
    <row r="2232" spans="1:6">
      <c r="A2232" s="201" t="str">
        <f>DRIVER[[#This Row],[DATE]]&amp;DRIVER[[#This Row],[FIELD]]&amp;DRIVER[[#This Row],[TRIP NO]]</f>
        <v>45444OD04Q41181</v>
      </c>
      <c r="B2232" s="202">
        <v>1</v>
      </c>
      <c r="C2232" s="203">
        <v>45444</v>
      </c>
      <c r="D2232" s="204">
        <v>1</v>
      </c>
      <c r="E2232" s="120" t="s">
        <v>26</v>
      </c>
      <c r="F2232" s="205" t="s">
        <v>75</v>
      </c>
    </row>
    <row r="2233" spans="1:6">
      <c r="A2233" s="201" t="str">
        <f>DRIVER[[#This Row],[DATE]]&amp;DRIVER[[#This Row],[FIELD]]&amp;DRIVER[[#This Row],[TRIP NO]]</f>
        <v>45444OD04Q41231</v>
      </c>
      <c r="B2233" s="202">
        <v>2</v>
      </c>
      <c r="C2233" s="203">
        <v>45444</v>
      </c>
      <c r="D2233" s="204">
        <v>1</v>
      </c>
      <c r="E2233" s="120" t="s">
        <v>39</v>
      </c>
      <c r="F2233" s="205" t="s">
        <v>108</v>
      </c>
    </row>
    <row r="2234" spans="1:6">
      <c r="A2234" s="201" t="str">
        <f>DRIVER[[#This Row],[DATE]]&amp;DRIVER[[#This Row],[FIELD]]&amp;DRIVER[[#This Row],[TRIP NO]]</f>
        <v>45444OD04Q67611</v>
      </c>
      <c r="B2234" s="202">
        <v>3</v>
      </c>
      <c r="C2234" s="203">
        <v>45444</v>
      </c>
      <c r="D2234" s="204">
        <v>1</v>
      </c>
      <c r="E2234" s="120" t="s">
        <v>24</v>
      </c>
      <c r="F2234" s="205" t="s">
        <v>79</v>
      </c>
    </row>
    <row r="2235" spans="1:6">
      <c r="A2235" s="201" t="str">
        <f>DRIVER[[#This Row],[DATE]]&amp;DRIVER[[#This Row],[FIELD]]&amp;DRIVER[[#This Row],[TRIP NO]]</f>
        <v>45444OD04Q41701</v>
      </c>
      <c r="B2235" s="202">
        <v>4</v>
      </c>
      <c r="C2235" s="203">
        <v>45444</v>
      </c>
      <c r="D2235" s="204">
        <v>1</v>
      </c>
      <c r="E2235" s="120" t="s">
        <v>10</v>
      </c>
      <c r="F2235" s="205" t="s">
        <v>101</v>
      </c>
    </row>
    <row r="2236" spans="1:6">
      <c r="A2236" s="201" t="str">
        <f>DRIVER[[#This Row],[DATE]]&amp;DRIVER[[#This Row],[FIELD]]&amp;DRIVER[[#This Row],[TRIP NO]]</f>
        <v>45444OD34S11451</v>
      </c>
      <c r="B2236" s="202">
        <v>5</v>
      </c>
      <c r="C2236" s="203">
        <v>45444</v>
      </c>
      <c r="D2236" s="204">
        <v>1</v>
      </c>
      <c r="E2236" s="120" t="s">
        <v>32</v>
      </c>
      <c r="F2236" s="205" t="s">
        <v>83</v>
      </c>
    </row>
    <row r="2237" spans="1:6">
      <c r="A2237" s="201" t="str">
        <f>DRIVER[[#This Row],[DATE]]&amp;DRIVER[[#This Row],[FIELD]]&amp;DRIVER[[#This Row],[TRIP NO]]</f>
        <v>45444OD04V13451</v>
      </c>
      <c r="B2237" s="202">
        <v>6</v>
      </c>
      <c r="C2237" s="203">
        <v>45444</v>
      </c>
      <c r="D2237" s="204">
        <v>1</v>
      </c>
      <c r="E2237" s="120" t="s">
        <v>48</v>
      </c>
      <c r="F2237" s="205" t="s">
        <v>86</v>
      </c>
    </row>
    <row r="2238" spans="1:6">
      <c r="A2238" s="201" t="str">
        <f>DRIVER[[#This Row],[DATE]]&amp;DRIVER[[#This Row],[FIELD]]&amp;DRIVER[[#This Row],[TRIP NO]]</f>
        <v>45444OD34U11451</v>
      </c>
      <c r="B2238" s="202">
        <v>7</v>
      </c>
      <c r="C2238" s="203">
        <v>45444</v>
      </c>
      <c r="D2238" s="204">
        <v>1</v>
      </c>
      <c r="E2238" s="120" t="s">
        <v>47</v>
      </c>
      <c r="F2238" s="205" t="s">
        <v>87</v>
      </c>
    </row>
    <row r="2239" spans="1:6">
      <c r="A2239" s="201" t="str">
        <f>DRIVER[[#This Row],[DATE]]&amp;DRIVER[[#This Row],[FIELD]]&amp;DRIVER[[#This Row],[TRIP NO]]</f>
        <v>45444OD34U13451</v>
      </c>
      <c r="B2239" s="202">
        <v>8</v>
      </c>
      <c r="C2239" s="203">
        <v>45444</v>
      </c>
      <c r="D2239" s="204">
        <v>1</v>
      </c>
      <c r="E2239" s="120" t="s">
        <v>49</v>
      </c>
      <c r="F2239" s="205" t="s">
        <v>88</v>
      </c>
    </row>
    <row r="2240" spans="1:6">
      <c r="A2240" s="201" t="str">
        <f>DRIVER[[#This Row],[DATE]]&amp;DRIVER[[#This Row],[FIELD]]&amp;DRIVER[[#This Row],[TRIP NO]]</f>
        <v>45445OD04Q41181</v>
      </c>
      <c r="B2240" s="202">
        <v>1</v>
      </c>
      <c r="C2240" s="203">
        <v>45445</v>
      </c>
      <c r="D2240" s="204">
        <v>1</v>
      </c>
      <c r="E2240" s="120" t="s">
        <v>26</v>
      </c>
      <c r="F2240" s="205" t="s">
        <v>75</v>
      </c>
    </row>
    <row r="2241" spans="1:6">
      <c r="A2241" s="201" t="str">
        <f>DRIVER[[#This Row],[DATE]]&amp;DRIVER[[#This Row],[FIELD]]&amp;DRIVER[[#This Row],[TRIP NO]]</f>
        <v>45445OD04Q41231</v>
      </c>
      <c r="B2241" s="202">
        <v>2</v>
      </c>
      <c r="C2241" s="203">
        <v>45445</v>
      </c>
      <c r="D2241" s="204">
        <v>1</v>
      </c>
      <c r="E2241" s="120" t="s">
        <v>39</v>
      </c>
      <c r="F2241" s="205" t="s">
        <v>69</v>
      </c>
    </row>
    <row r="2242" spans="1:6">
      <c r="A2242" s="201" t="str">
        <f>DRIVER[[#This Row],[DATE]]&amp;DRIVER[[#This Row],[FIELD]]&amp;DRIVER[[#This Row],[TRIP NO]]</f>
        <v>45445OD04Q41391</v>
      </c>
      <c r="B2242" s="202">
        <v>3</v>
      </c>
      <c r="C2242" s="203">
        <v>45445</v>
      </c>
      <c r="D2242" s="204">
        <v>1</v>
      </c>
      <c r="E2242" s="120" t="s">
        <v>21</v>
      </c>
      <c r="F2242" s="205" t="s">
        <v>82</v>
      </c>
    </row>
    <row r="2243" spans="1:6">
      <c r="A2243" s="201" t="str">
        <f>DRIVER[[#This Row],[DATE]]&amp;DRIVER[[#This Row],[FIELD]]&amp;DRIVER[[#This Row],[TRIP NO]]</f>
        <v>45445OD04Q67611</v>
      </c>
      <c r="B2243" s="202">
        <v>4</v>
      </c>
      <c r="C2243" s="203">
        <v>45445</v>
      </c>
      <c r="D2243" s="204">
        <v>1</v>
      </c>
      <c r="E2243" s="120" t="s">
        <v>24</v>
      </c>
      <c r="F2243" s="205" t="s">
        <v>79</v>
      </c>
    </row>
    <row r="2244" spans="1:6">
      <c r="A2244" s="201" t="str">
        <f>DRIVER[[#This Row],[DATE]]&amp;DRIVER[[#This Row],[FIELD]]&amp;DRIVER[[#This Row],[TRIP NO]]</f>
        <v>45445OD04Q41781</v>
      </c>
      <c r="B2244" s="202">
        <v>5</v>
      </c>
      <c r="C2244" s="203">
        <v>45445</v>
      </c>
      <c r="D2244" s="204">
        <v>1</v>
      </c>
      <c r="E2244" s="120" t="s">
        <v>25</v>
      </c>
      <c r="F2244" s="205" t="s">
        <v>73</v>
      </c>
    </row>
    <row r="2245" spans="1:6">
      <c r="A2245" s="201" t="str">
        <f>DRIVER[[#This Row],[DATE]]&amp;DRIVER[[#This Row],[FIELD]]&amp;DRIVER[[#This Row],[TRIP NO]]</f>
        <v>45445OD04Q41281</v>
      </c>
      <c r="B2245" s="202">
        <v>6</v>
      </c>
      <c r="C2245" s="203">
        <v>45445</v>
      </c>
      <c r="D2245" s="204">
        <v>1</v>
      </c>
      <c r="E2245" s="120" t="s">
        <v>41</v>
      </c>
      <c r="F2245" s="205" t="s">
        <v>105</v>
      </c>
    </row>
    <row r="2246" spans="1:6">
      <c r="A2246" s="201" t="str">
        <f>DRIVER[[#This Row],[DATE]]&amp;DRIVER[[#This Row],[FIELD]]&amp;DRIVER[[#This Row],[TRIP NO]]</f>
        <v>45445OD04Q41371</v>
      </c>
      <c r="B2246" s="202">
        <v>7</v>
      </c>
      <c r="C2246" s="203">
        <v>45445</v>
      </c>
      <c r="D2246" s="204">
        <v>1</v>
      </c>
      <c r="E2246" s="120" t="s">
        <v>55</v>
      </c>
      <c r="F2246" s="205" t="s">
        <v>99</v>
      </c>
    </row>
    <row r="2247" spans="1:6">
      <c r="A2247" s="201" t="str">
        <f>DRIVER[[#This Row],[DATE]]&amp;DRIVER[[#This Row],[FIELD]]&amp;DRIVER[[#This Row],[TRIP NO]]</f>
        <v>45445OD04Q41701</v>
      </c>
      <c r="B2247" s="202">
        <v>8</v>
      </c>
      <c r="C2247" s="203">
        <v>45445</v>
      </c>
      <c r="D2247" s="204">
        <v>1</v>
      </c>
      <c r="E2247" s="120" t="s">
        <v>10</v>
      </c>
      <c r="F2247" s="205" t="s">
        <v>76</v>
      </c>
    </row>
    <row r="2248" spans="1:6">
      <c r="A2248" s="201" t="str">
        <f>DRIVER[[#This Row],[DATE]]&amp;DRIVER[[#This Row],[FIELD]]&amp;DRIVER[[#This Row],[TRIP NO]]</f>
        <v>45445OD34S26151</v>
      </c>
      <c r="B2248" s="202">
        <v>9</v>
      </c>
      <c r="C2248" s="203">
        <v>45445</v>
      </c>
      <c r="D2248" s="204">
        <v>1</v>
      </c>
      <c r="E2248" s="120" t="s">
        <v>40</v>
      </c>
      <c r="F2248" s="205" t="s">
        <v>92</v>
      </c>
    </row>
    <row r="2249" spans="1:6">
      <c r="A2249" s="201" t="str">
        <f>DRIVER[[#This Row],[DATE]]&amp;DRIVER[[#This Row],[FIELD]]&amp;DRIVER[[#This Row],[TRIP NO]]</f>
        <v>45445OD34S26271</v>
      </c>
      <c r="B2249" s="202">
        <v>10</v>
      </c>
      <c r="C2249" s="203">
        <v>45445</v>
      </c>
      <c r="D2249" s="204">
        <v>1</v>
      </c>
      <c r="E2249" s="120" t="s">
        <v>54</v>
      </c>
      <c r="F2249" s="205" t="s">
        <v>103</v>
      </c>
    </row>
    <row r="2250" spans="1:6">
      <c r="A2250" s="201" t="str">
        <f>DRIVER[[#This Row],[DATE]]&amp;DRIVER[[#This Row],[FIELD]]&amp;DRIVER[[#This Row],[TRIP NO]]</f>
        <v>45445OD34S26661</v>
      </c>
      <c r="B2250" s="202">
        <v>11</v>
      </c>
      <c r="C2250" s="203">
        <v>45445</v>
      </c>
      <c r="D2250" s="204">
        <v>1</v>
      </c>
      <c r="E2250" s="120" t="s">
        <v>45</v>
      </c>
      <c r="F2250" s="205" t="s">
        <v>91</v>
      </c>
    </row>
    <row r="2251" spans="1:6">
      <c r="A2251" s="201" t="str">
        <f>DRIVER[[#This Row],[DATE]]&amp;DRIVER[[#This Row],[FIELD]]&amp;DRIVER[[#This Row],[TRIP NO]]</f>
        <v>45445OD34S26681</v>
      </c>
      <c r="B2251" s="202">
        <v>12</v>
      </c>
      <c r="C2251" s="203">
        <v>45445</v>
      </c>
      <c r="D2251" s="204">
        <v>1</v>
      </c>
      <c r="E2251" s="120" t="s">
        <v>42</v>
      </c>
      <c r="F2251" s="205" t="s">
        <v>108</v>
      </c>
    </row>
    <row r="2252" spans="1:6">
      <c r="A2252" s="201" t="str">
        <f>DRIVER[[#This Row],[DATE]]&amp;DRIVER[[#This Row],[FIELD]]&amp;DRIVER[[#This Row],[TRIP NO]]</f>
        <v>45445OD34S61371</v>
      </c>
      <c r="B2252" s="202">
        <v>13</v>
      </c>
      <c r="C2252" s="203">
        <v>45445</v>
      </c>
      <c r="D2252" s="204">
        <v>1</v>
      </c>
      <c r="E2252" s="120" t="s">
        <v>44</v>
      </c>
      <c r="F2252" s="205" t="s">
        <v>80</v>
      </c>
    </row>
    <row r="2253" spans="1:6">
      <c r="A2253" s="201" t="str">
        <f>DRIVER[[#This Row],[DATE]]&amp;DRIVER[[#This Row],[FIELD]]&amp;DRIVER[[#This Row],[TRIP NO]]</f>
        <v>45445OD34S61391</v>
      </c>
      <c r="B2253" s="202">
        <v>14</v>
      </c>
      <c r="C2253" s="203">
        <v>45445</v>
      </c>
      <c r="D2253" s="204">
        <v>1</v>
      </c>
      <c r="E2253" s="120" t="s">
        <v>52</v>
      </c>
      <c r="F2253" s="205" t="s">
        <v>94</v>
      </c>
    </row>
    <row r="2254" spans="1:6">
      <c r="A2254" s="201" t="str">
        <f>DRIVER[[#This Row],[DATE]]&amp;DRIVER[[#This Row],[FIELD]]&amp;DRIVER[[#This Row],[TRIP NO]]</f>
        <v>45445OD04T11451</v>
      </c>
      <c r="B2254" s="202">
        <v>15</v>
      </c>
      <c r="C2254" s="203">
        <v>45445</v>
      </c>
      <c r="D2254" s="204">
        <v>1</v>
      </c>
      <c r="E2254" s="120" t="s">
        <v>13</v>
      </c>
      <c r="F2254" s="205" t="s">
        <v>71</v>
      </c>
    </row>
    <row r="2255" spans="1:6">
      <c r="A2255" s="201" t="str">
        <f>DRIVER[[#This Row],[DATE]]&amp;DRIVER[[#This Row],[FIELD]]&amp;DRIVER[[#This Row],[TRIP NO]]</f>
        <v>45445OD34S11451</v>
      </c>
      <c r="B2255" s="202">
        <v>16</v>
      </c>
      <c r="C2255" s="203">
        <v>45445</v>
      </c>
      <c r="D2255" s="204">
        <v>1</v>
      </c>
      <c r="E2255" s="120" t="s">
        <v>32</v>
      </c>
      <c r="F2255" s="205" t="s">
        <v>83</v>
      </c>
    </row>
    <row r="2256" spans="1:6">
      <c r="A2256" s="201" t="str">
        <f>DRIVER[[#This Row],[DATE]]&amp;DRIVER[[#This Row],[FIELD]]&amp;DRIVER[[#This Row],[TRIP NO]]</f>
        <v>45445OD34T11451</v>
      </c>
      <c r="B2256" s="202">
        <v>17</v>
      </c>
      <c r="C2256" s="203">
        <v>45445</v>
      </c>
      <c r="D2256" s="204">
        <v>1</v>
      </c>
      <c r="E2256" s="120" t="s">
        <v>34</v>
      </c>
      <c r="F2256" s="205" t="s">
        <v>84</v>
      </c>
    </row>
    <row r="2257" spans="1:6">
      <c r="A2257" s="201" t="str">
        <f>DRIVER[[#This Row],[DATE]]&amp;DRIVER[[#This Row],[FIELD]]&amp;DRIVER[[#This Row],[TRIP NO]]</f>
        <v>45445OD04V13451</v>
      </c>
      <c r="B2257" s="202">
        <v>18</v>
      </c>
      <c r="C2257" s="203">
        <v>45445</v>
      </c>
      <c r="D2257" s="204">
        <v>1</v>
      </c>
      <c r="E2257" s="120" t="s">
        <v>48</v>
      </c>
      <c r="F2257" s="205" t="s">
        <v>86</v>
      </c>
    </row>
    <row r="2258" spans="1:6">
      <c r="A2258" s="201" t="str">
        <f>DRIVER[[#This Row],[DATE]]&amp;DRIVER[[#This Row],[FIELD]]&amp;DRIVER[[#This Row],[TRIP NO]]</f>
        <v>45445OD34U11451</v>
      </c>
      <c r="B2258" s="202">
        <v>19</v>
      </c>
      <c r="C2258" s="203">
        <v>45445</v>
      </c>
      <c r="D2258" s="204">
        <v>1</v>
      </c>
      <c r="E2258" s="120" t="s">
        <v>47</v>
      </c>
      <c r="F2258" s="205" t="s">
        <v>87</v>
      </c>
    </row>
    <row r="2259" spans="1:6">
      <c r="A2259" s="201" t="str">
        <f>DRIVER[[#This Row],[DATE]]&amp;DRIVER[[#This Row],[FIELD]]&amp;DRIVER[[#This Row],[TRIP NO]]</f>
        <v>45445OD34U13451</v>
      </c>
      <c r="B2259" s="202">
        <v>20</v>
      </c>
      <c r="C2259" s="203">
        <v>45445</v>
      </c>
      <c r="D2259" s="204">
        <v>1</v>
      </c>
      <c r="E2259" s="120" t="s">
        <v>49</v>
      </c>
      <c r="F2259" s="205" t="s">
        <v>88</v>
      </c>
    </row>
    <row r="2260" spans="1:6">
      <c r="A2260" s="201" t="str">
        <f>DRIVER[[#This Row],[DATE]]&amp;DRIVER[[#This Row],[FIELD]]&amp;DRIVER[[#This Row],[TRIP NO]]</f>
        <v>45445OD34T11452</v>
      </c>
      <c r="B2260" s="202">
        <v>21</v>
      </c>
      <c r="C2260" s="203">
        <v>45445</v>
      </c>
      <c r="D2260" s="204">
        <v>2</v>
      </c>
      <c r="E2260" s="120" t="s">
        <v>34</v>
      </c>
      <c r="F2260" s="205" t="s">
        <v>84</v>
      </c>
    </row>
    <row r="2261" spans="1:6">
      <c r="A2261" s="201" t="str">
        <f>DRIVER[[#This Row],[DATE]]&amp;DRIVER[[#This Row],[FIELD]]&amp;DRIVER[[#This Row],[TRIP NO]]</f>
        <v>45445OD34U13452</v>
      </c>
      <c r="B2261" s="202">
        <v>22</v>
      </c>
      <c r="C2261" s="203">
        <v>45445</v>
      </c>
      <c r="D2261" s="204">
        <v>2</v>
      </c>
      <c r="E2261" s="120" t="s">
        <v>49</v>
      </c>
      <c r="F2261" s="205" t="s">
        <v>88</v>
      </c>
    </row>
    <row r="2262" spans="1:6">
      <c r="A2262" s="201" t="str">
        <f>DRIVER[[#This Row],[DATE]]&amp;DRIVER[[#This Row],[FIELD]]&amp;DRIVER[[#This Row],[TRIP NO]]</f>
        <v>45445OD34U11452</v>
      </c>
      <c r="B2262" s="202">
        <v>23</v>
      </c>
      <c r="C2262" s="203">
        <v>45445</v>
      </c>
      <c r="D2262" s="204">
        <v>2</v>
      </c>
      <c r="E2262" s="120" t="s">
        <v>47</v>
      </c>
      <c r="F2262" s="205" t="s">
        <v>87</v>
      </c>
    </row>
    <row r="2263" spans="1:6">
      <c r="A2263" s="201" t="str">
        <f>DRIVER[[#This Row],[DATE]]&amp;DRIVER[[#This Row],[FIELD]]&amp;DRIVER[[#This Row],[TRIP NO]]</f>
        <v>45445OD04V13452</v>
      </c>
      <c r="B2263" s="202">
        <v>24</v>
      </c>
      <c r="C2263" s="203">
        <v>45445</v>
      </c>
      <c r="D2263" s="204">
        <v>2</v>
      </c>
      <c r="E2263" s="120" t="s">
        <v>48</v>
      </c>
      <c r="F2263" s="205" t="s">
        <v>86</v>
      </c>
    </row>
    <row r="2264" spans="1:6">
      <c r="A2264" s="201" t="str">
        <f>DRIVER[[#This Row],[DATE]]&amp;DRIVER[[#This Row],[FIELD]]&amp;DRIVER[[#This Row],[TRIP NO]]</f>
        <v>45445OD34S11452</v>
      </c>
      <c r="B2264" s="202">
        <v>25</v>
      </c>
      <c r="C2264" s="203">
        <v>45445</v>
      </c>
      <c r="D2264" s="204">
        <v>2</v>
      </c>
      <c r="E2264" s="120" t="s">
        <v>32</v>
      </c>
      <c r="F2264" s="205" t="s">
        <v>83</v>
      </c>
    </row>
    <row r="2265" spans="1:6">
      <c r="A2265" s="201" t="str">
        <f>DRIVER[[#This Row],[DATE]]&amp;DRIVER[[#This Row],[FIELD]]&amp;DRIVER[[#This Row],[TRIP NO]]</f>
        <v>45445OD04T11452</v>
      </c>
      <c r="B2265" s="202">
        <v>26</v>
      </c>
      <c r="C2265" s="203">
        <v>45445</v>
      </c>
      <c r="D2265" s="204">
        <v>2</v>
      </c>
      <c r="E2265" s="120" t="s">
        <v>13</v>
      </c>
      <c r="F2265" s="205" t="s">
        <v>71</v>
      </c>
    </row>
    <row r="2266" spans="1:6">
      <c r="A2266" s="201" t="str">
        <f>DRIVER[[#This Row],[DATE]]&amp;DRIVER[[#This Row],[FIELD]]&amp;DRIVER[[#This Row],[TRIP NO]]</f>
        <v>45445OD04Q67612</v>
      </c>
      <c r="B2266" s="202">
        <v>27</v>
      </c>
      <c r="C2266" s="203">
        <v>45445</v>
      </c>
      <c r="D2266" s="204">
        <v>2</v>
      </c>
      <c r="E2266" s="120" t="s">
        <v>24</v>
      </c>
      <c r="F2266" s="205" t="s">
        <v>79</v>
      </c>
    </row>
    <row r="2267" spans="1:6">
      <c r="A2267" s="201" t="str">
        <f>DRIVER[[#This Row],[DATE]]&amp;DRIVER[[#This Row],[FIELD]]&amp;DRIVER[[#This Row],[TRIP NO]]</f>
        <v>45445OD04Q41182</v>
      </c>
      <c r="B2267" s="202">
        <v>28</v>
      </c>
      <c r="C2267" s="203">
        <v>45445</v>
      </c>
      <c r="D2267" s="204">
        <v>2</v>
      </c>
      <c r="E2267" s="120" t="s">
        <v>26</v>
      </c>
      <c r="F2267" s="205" t="s">
        <v>75</v>
      </c>
    </row>
    <row r="2268" spans="1:6">
      <c r="A2268" s="201" t="str">
        <f>DRIVER[[#This Row],[DATE]]&amp;DRIVER[[#This Row],[FIELD]]&amp;DRIVER[[#This Row],[TRIP NO]]</f>
        <v>45445OD04Q41232</v>
      </c>
      <c r="B2268" s="202">
        <v>29</v>
      </c>
      <c r="C2268" s="203">
        <v>45445</v>
      </c>
      <c r="D2268" s="204">
        <v>2</v>
      </c>
      <c r="E2268" s="120" t="s">
        <v>39</v>
      </c>
      <c r="F2268" s="205" t="s">
        <v>69</v>
      </c>
    </row>
    <row r="2269" spans="1:6">
      <c r="A2269" s="201" t="str">
        <f>DRIVER[[#This Row],[DATE]]&amp;DRIVER[[#This Row],[FIELD]]&amp;DRIVER[[#This Row],[TRIP NO]]</f>
        <v>45445OD04Q41782</v>
      </c>
      <c r="B2269" s="202">
        <v>30</v>
      </c>
      <c r="C2269" s="203">
        <v>45445</v>
      </c>
      <c r="D2269" s="204">
        <v>2</v>
      </c>
      <c r="E2269" s="120" t="s">
        <v>25</v>
      </c>
      <c r="F2269" s="205" t="s">
        <v>73</v>
      </c>
    </row>
    <row r="2270" spans="1:6">
      <c r="A2270" s="201" t="str">
        <f>DRIVER[[#This Row],[DATE]]&amp;DRIVER[[#This Row],[FIELD]]&amp;DRIVER[[#This Row],[TRIP NO]]</f>
        <v>45445OD34S26682</v>
      </c>
      <c r="B2270" s="202">
        <v>31</v>
      </c>
      <c r="C2270" s="203">
        <v>45445</v>
      </c>
      <c r="D2270" s="204">
        <v>2</v>
      </c>
      <c r="E2270" s="120" t="s">
        <v>42</v>
      </c>
      <c r="F2270" s="205" t="s">
        <v>108</v>
      </c>
    </row>
    <row r="2271" spans="1:6">
      <c r="A2271" s="201" t="str">
        <f>DRIVER[[#This Row],[DATE]]&amp;DRIVER[[#This Row],[FIELD]]&amp;DRIVER[[#This Row],[TRIP NO]]</f>
        <v>45445OD34S61392</v>
      </c>
      <c r="B2271" s="202">
        <v>32</v>
      </c>
      <c r="C2271" s="203">
        <v>45445</v>
      </c>
      <c r="D2271" s="204">
        <v>2</v>
      </c>
      <c r="E2271" s="120" t="s">
        <v>52</v>
      </c>
      <c r="F2271" s="205" t="s">
        <v>94</v>
      </c>
    </row>
    <row r="2272" spans="1:6">
      <c r="A2272" s="201" t="str">
        <f>DRIVER[[#This Row],[DATE]]&amp;DRIVER[[#This Row],[FIELD]]&amp;DRIVER[[#This Row],[TRIP NO]]</f>
        <v>45445OD04Q41282</v>
      </c>
      <c r="B2272" s="202">
        <v>33</v>
      </c>
      <c r="C2272" s="203">
        <v>45445</v>
      </c>
      <c r="D2272" s="204">
        <v>2</v>
      </c>
      <c r="E2272" s="120" t="s">
        <v>41</v>
      </c>
      <c r="F2272" s="205" t="s">
        <v>105</v>
      </c>
    </row>
    <row r="2273" spans="1:6">
      <c r="A2273" s="201" t="str">
        <f>DRIVER[[#This Row],[DATE]]&amp;DRIVER[[#This Row],[FIELD]]&amp;DRIVER[[#This Row],[TRIP NO]]</f>
        <v>45445OD34S26152</v>
      </c>
      <c r="B2273" s="202">
        <v>34</v>
      </c>
      <c r="C2273" s="203">
        <v>45445</v>
      </c>
      <c r="D2273" s="204">
        <v>2</v>
      </c>
      <c r="E2273" s="120" t="s">
        <v>40</v>
      </c>
      <c r="F2273" s="205" t="s">
        <v>92</v>
      </c>
    </row>
    <row r="2274" spans="1:6">
      <c r="A2274" s="201" t="str">
        <f>DRIVER[[#This Row],[DATE]]&amp;DRIVER[[#This Row],[FIELD]]&amp;DRIVER[[#This Row],[TRIP NO]]</f>
        <v>45445OD34S26662</v>
      </c>
      <c r="B2274" s="202">
        <v>35</v>
      </c>
      <c r="C2274" s="203">
        <v>45445</v>
      </c>
      <c r="D2274" s="204">
        <v>2</v>
      </c>
      <c r="E2274" s="120" t="s">
        <v>45</v>
      </c>
      <c r="F2274" s="205" t="s">
        <v>91</v>
      </c>
    </row>
    <row r="2275" spans="1:6">
      <c r="A2275" s="201" t="str">
        <f>DRIVER[[#This Row],[DATE]]&amp;DRIVER[[#This Row],[FIELD]]&amp;DRIVER[[#This Row],[TRIP NO]]</f>
        <v>45445OD04Q41392</v>
      </c>
      <c r="B2275" s="202">
        <v>36</v>
      </c>
      <c r="C2275" s="203">
        <v>45445</v>
      </c>
      <c r="D2275" s="204">
        <v>2</v>
      </c>
      <c r="E2275" s="120" t="s">
        <v>21</v>
      </c>
      <c r="F2275" s="205" t="s">
        <v>82</v>
      </c>
    </row>
    <row r="2276" spans="1:6">
      <c r="A2276" s="201" t="str">
        <f>DRIVER[[#This Row],[DATE]]&amp;DRIVER[[#This Row],[FIELD]]&amp;DRIVER[[#This Row],[TRIP NO]]</f>
        <v>45445OD04Q41702</v>
      </c>
      <c r="B2276" s="202">
        <v>37</v>
      </c>
      <c r="C2276" s="203">
        <v>45445</v>
      </c>
      <c r="D2276" s="204">
        <v>2</v>
      </c>
      <c r="E2276" s="120" t="s">
        <v>10</v>
      </c>
      <c r="F2276" s="205" t="s">
        <v>76</v>
      </c>
    </row>
    <row r="2277" spans="1:6">
      <c r="A2277" s="201" t="str">
        <f>DRIVER[[#This Row],[DATE]]&amp;DRIVER[[#This Row],[FIELD]]&amp;DRIVER[[#This Row],[TRIP NO]]</f>
        <v>45445OD34S61372</v>
      </c>
      <c r="B2277" s="202">
        <v>38</v>
      </c>
      <c r="C2277" s="203">
        <v>45445</v>
      </c>
      <c r="D2277" s="204">
        <v>2</v>
      </c>
      <c r="E2277" s="120" t="s">
        <v>44</v>
      </c>
      <c r="F2277" s="205" t="s">
        <v>80</v>
      </c>
    </row>
    <row r="2278" spans="1:6">
      <c r="A2278" s="201" t="str">
        <f>DRIVER[[#This Row],[DATE]]&amp;DRIVER[[#This Row],[FIELD]]&amp;DRIVER[[#This Row],[TRIP NO]]</f>
        <v>45445OD04Q41372</v>
      </c>
      <c r="B2278" s="202">
        <v>39</v>
      </c>
      <c r="C2278" s="203">
        <v>45445</v>
      </c>
      <c r="D2278" s="204">
        <v>2</v>
      </c>
      <c r="E2278" s="120" t="s">
        <v>55</v>
      </c>
      <c r="F2278" s="205" t="s">
        <v>99</v>
      </c>
    </row>
    <row r="2279" spans="1:6">
      <c r="A2279" s="201" t="str">
        <f>DRIVER[[#This Row],[DATE]]&amp;DRIVER[[#This Row],[FIELD]]&amp;DRIVER[[#This Row],[TRIP NO]]</f>
        <v>45446OD04Q41181</v>
      </c>
      <c r="B2279" s="202">
        <v>1</v>
      </c>
      <c r="C2279" s="203">
        <v>45446</v>
      </c>
      <c r="D2279" s="204">
        <v>1</v>
      </c>
      <c r="E2279" s="120" t="s">
        <v>26</v>
      </c>
      <c r="F2279" s="205" t="s">
        <v>102</v>
      </c>
    </row>
    <row r="2280" spans="1:6">
      <c r="A2280" s="201" t="str">
        <f>DRIVER[[#This Row],[DATE]]&amp;DRIVER[[#This Row],[FIELD]]&amp;DRIVER[[#This Row],[TRIP NO]]</f>
        <v>45446OD04Q41231</v>
      </c>
      <c r="B2280" s="202">
        <v>2</v>
      </c>
      <c r="C2280" s="203">
        <v>45446</v>
      </c>
      <c r="D2280" s="204">
        <v>1</v>
      </c>
      <c r="E2280" s="120" t="s">
        <v>39</v>
      </c>
      <c r="F2280" s="205" t="s">
        <v>69</v>
      </c>
    </row>
    <row r="2281" spans="1:6">
      <c r="A2281" s="201" t="str">
        <f>DRIVER[[#This Row],[DATE]]&amp;DRIVER[[#This Row],[FIELD]]&amp;DRIVER[[#This Row],[TRIP NO]]</f>
        <v>45446OD04Q41391</v>
      </c>
      <c r="B2281" s="202">
        <v>3</v>
      </c>
      <c r="C2281" s="203">
        <v>45446</v>
      </c>
      <c r="D2281" s="204">
        <v>1</v>
      </c>
      <c r="E2281" s="120" t="s">
        <v>21</v>
      </c>
      <c r="F2281" s="205" t="s">
        <v>96</v>
      </c>
    </row>
    <row r="2282" spans="1:6">
      <c r="A2282" s="201" t="str">
        <f>DRIVER[[#This Row],[DATE]]&amp;DRIVER[[#This Row],[FIELD]]&amp;DRIVER[[#This Row],[TRIP NO]]</f>
        <v>45446OD04Q67611</v>
      </c>
      <c r="B2282" s="202">
        <v>4</v>
      </c>
      <c r="C2282" s="203">
        <v>45446</v>
      </c>
      <c r="D2282" s="204">
        <v>1</v>
      </c>
      <c r="E2282" s="120" t="s">
        <v>24</v>
      </c>
      <c r="F2282" s="205" t="s">
        <v>68</v>
      </c>
    </row>
    <row r="2283" spans="1:6">
      <c r="A2283" s="201" t="str">
        <f>DRIVER[[#This Row],[DATE]]&amp;DRIVER[[#This Row],[FIELD]]&amp;DRIVER[[#This Row],[TRIP NO]]</f>
        <v>45446OD04Q41781</v>
      </c>
      <c r="B2283" s="202">
        <v>5</v>
      </c>
      <c r="C2283" s="203">
        <v>45446</v>
      </c>
      <c r="D2283" s="204">
        <v>1</v>
      </c>
      <c r="E2283" s="120" t="s">
        <v>25</v>
      </c>
      <c r="F2283" s="205" t="s">
        <v>73</v>
      </c>
    </row>
    <row r="2284" spans="1:6">
      <c r="A2284" s="201" t="str">
        <f>DRIVER[[#This Row],[DATE]]&amp;DRIVER[[#This Row],[FIELD]]&amp;DRIVER[[#This Row],[TRIP NO]]</f>
        <v>45446OD04Q41281</v>
      </c>
      <c r="B2284" s="202">
        <v>6</v>
      </c>
      <c r="C2284" s="203">
        <v>45446</v>
      </c>
      <c r="D2284" s="204">
        <v>1</v>
      </c>
      <c r="E2284" s="120" t="s">
        <v>41</v>
      </c>
      <c r="F2284" s="205" t="s">
        <v>101</v>
      </c>
    </row>
    <row r="2285" spans="1:6">
      <c r="A2285" s="201" t="str">
        <f>DRIVER[[#This Row],[DATE]]&amp;DRIVER[[#This Row],[FIELD]]&amp;DRIVER[[#This Row],[TRIP NO]]</f>
        <v>45446OD04Q41371</v>
      </c>
      <c r="B2285" s="202">
        <v>7</v>
      </c>
      <c r="C2285" s="203">
        <v>45446</v>
      </c>
      <c r="D2285" s="204">
        <v>1</v>
      </c>
      <c r="E2285" s="120" t="s">
        <v>55</v>
      </c>
      <c r="F2285" s="205" t="s">
        <v>95</v>
      </c>
    </row>
    <row r="2286" spans="1:6">
      <c r="A2286" s="201" t="str">
        <f>DRIVER[[#This Row],[DATE]]&amp;DRIVER[[#This Row],[FIELD]]&amp;DRIVER[[#This Row],[TRIP NO]]</f>
        <v>45446OD04Q41701</v>
      </c>
      <c r="B2286" s="202">
        <v>8</v>
      </c>
      <c r="C2286" s="203">
        <v>45446</v>
      </c>
      <c r="D2286" s="204">
        <v>1</v>
      </c>
      <c r="E2286" s="120" t="s">
        <v>10</v>
      </c>
      <c r="F2286" s="205" t="s">
        <v>77</v>
      </c>
    </row>
    <row r="2287" spans="1:6">
      <c r="A2287" s="201" t="str">
        <f>DRIVER[[#This Row],[DATE]]&amp;DRIVER[[#This Row],[FIELD]]&amp;DRIVER[[#This Row],[TRIP NO]]</f>
        <v>45446OD34S26151</v>
      </c>
      <c r="B2287" s="202">
        <v>9</v>
      </c>
      <c r="C2287" s="203">
        <v>45446</v>
      </c>
      <c r="D2287" s="204">
        <v>1</v>
      </c>
      <c r="E2287" s="120" t="s">
        <v>40</v>
      </c>
      <c r="F2287" s="205" t="s">
        <v>92</v>
      </c>
    </row>
    <row r="2288" spans="1:6">
      <c r="A2288" s="201" t="str">
        <f>DRIVER[[#This Row],[DATE]]&amp;DRIVER[[#This Row],[FIELD]]&amp;DRIVER[[#This Row],[TRIP NO]]</f>
        <v>45446OD34S26271</v>
      </c>
      <c r="B2288" s="202">
        <v>10</v>
      </c>
      <c r="C2288" s="203">
        <v>45446</v>
      </c>
      <c r="D2288" s="204">
        <v>1</v>
      </c>
      <c r="E2288" s="120" t="s">
        <v>54</v>
      </c>
      <c r="F2288" s="205" t="s">
        <v>103</v>
      </c>
    </row>
    <row r="2289" spans="1:6">
      <c r="A2289" s="201" t="str">
        <f>DRIVER[[#This Row],[DATE]]&amp;DRIVER[[#This Row],[FIELD]]&amp;DRIVER[[#This Row],[TRIP NO]]</f>
        <v>45446OD34S26661</v>
      </c>
      <c r="B2289" s="202">
        <v>11</v>
      </c>
      <c r="C2289" s="203">
        <v>45446</v>
      </c>
      <c r="D2289" s="204">
        <v>1</v>
      </c>
      <c r="E2289" s="120" t="s">
        <v>45</v>
      </c>
      <c r="F2289" s="205" t="s">
        <v>91</v>
      </c>
    </row>
    <row r="2290" spans="1:6">
      <c r="A2290" s="201" t="str">
        <f>DRIVER[[#This Row],[DATE]]&amp;DRIVER[[#This Row],[FIELD]]&amp;DRIVER[[#This Row],[TRIP NO]]</f>
        <v>45446OD34S26681</v>
      </c>
      <c r="B2290" s="202">
        <v>12</v>
      </c>
      <c r="C2290" s="203">
        <v>45446</v>
      </c>
      <c r="D2290" s="204">
        <v>1</v>
      </c>
      <c r="E2290" s="120" t="s">
        <v>42</v>
      </c>
      <c r="F2290" s="205" t="s">
        <v>108</v>
      </c>
    </row>
    <row r="2291" spans="1:6">
      <c r="A2291" s="201" t="str">
        <f>DRIVER[[#This Row],[DATE]]&amp;DRIVER[[#This Row],[FIELD]]&amp;DRIVER[[#This Row],[TRIP NO]]</f>
        <v>45446OD34S61371</v>
      </c>
      <c r="B2291" s="202">
        <v>13</v>
      </c>
      <c r="C2291" s="203">
        <v>45446</v>
      </c>
      <c r="D2291" s="204">
        <v>1</v>
      </c>
      <c r="E2291" s="120" t="s">
        <v>44</v>
      </c>
      <c r="F2291" s="205" t="s">
        <v>80</v>
      </c>
    </row>
    <row r="2292" spans="1:6">
      <c r="A2292" s="201" t="str">
        <f>DRIVER[[#This Row],[DATE]]&amp;DRIVER[[#This Row],[FIELD]]&amp;DRIVER[[#This Row],[TRIP NO]]</f>
        <v>45446OD34S61391</v>
      </c>
      <c r="B2292" s="202">
        <v>14</v>
      </c>
      <c r="C2292" s="203">
        <v>45446</v>
      </c>
      <c r="D2292" s="204">
        <v>1</v>
      </c>
      <c r="E2292" s="120" t="s">
        <v>52</v>
      </c>
      <c r="F2292" s="205" t="s">
        <v>94</v>
      </c>
    </row>
    <row r="2293" spans="1:6">
      <c r="A2293" s="201" t="str">
        <f>DRIVER[[#This Row],[DATE]]&amp;DRIVER[[#This Row],[FIELD]]&amp;DRIVER[[#This Row],[TRIP NO]]</f>
        <v>45446OD04T11451</v>
      </c>
      <c r="B2293" s="202">
        <v>15</v>
      </c>
      <c r="C2293" s="203">
        <v>45446</v>
      </c>
      <c r="D2293" s="204">
        <v>1</v>
      </c>
      <c r="E2293" s="120" t="s">
        <v>13</v>
      </c>
      <c r="F2293" s="205" t="s">
        <v>71</v>
      </c>
    </row>
    <row r="2294" spans="1:6">
      <c r="A2294" s="201" t="str">
        <f>DRIVER[[#This Row],[DATE]]&amp;DRIVER[[#This Row],[FIELD]]&amp;DRIVER[[#This Row],[TRIP NO]]</f>
        <v>45446OD34R11451</v>
      </c>
      <c r="B2294" s="202">
        <v>16</v>
      </c>
      <c r="C2294" s="203">
        <v>45446</v>
      </c>
      <c r="D2294" s="204">
        <v>1</v>
      </c>
      <c r="E2294" s="120" t="s">
        <v>12</v>
      </c>
      <c r="F2294" s="205" t="s">
        <v>81</v>
      </c>
    </row>
    <row r="2295" spans="1:6">
      <c r="A2295" s="201" t="str">
        <f>DRIVER[[#This Row],[DATE]]&amp;DRIVER[[#This Row],[FIELD]]&amp;DRIVER[[#This Row],[TRIP NO]]</f>
        <v>45446OD34R13451</v>
      </c>
      <c r="B2295" s="202">
        <v>17</v>
      </c>
      <c r="C2295" s="203">
        <v>45446</v>
      </c>
      <c r="D2295" s="204">
        <v>1</v>
      </c>
      <c r="E2295" s="120" t="s">
        <v>11</v>
      </c>
      <c r="F2295" s="205" t="s">
        <v>97</v>
      </c>
    </row>
    <row r="2296" spans="1:6">
      <c r="A2296" s="201" t="str">
        <f>DRIVER[[#This Row],[DATE]]&amp;DRIVER[[#This Row],[FIELD]]&amp;DRIVER[[#This Row],[TRIP NO]]</f>
        <v>45446OD34S11451</v>
      </c>
      <c r="B2296" s="202">
        <v>18</v>
      </c>
      <c r="C2296" s="203">
        <v>45446</v>
      </c>
      <c r="D2296" s="204">
        <v>1</v>
      </c>
      <c r="E2296" s="120" t="s">
        <v>32</v>
      </c>
      <c r="F2296" s="205" t="s">
        <v>83</v>
      </c>
    </row>
    <row r="2297" spans="1:6">
      <c r="A2297" s="201" t="str">
        <f>DRIVER[[#This Row],[DATE]]&amp;DRIVER[[#This Row],[FIELD]]&amp;DRIVER[[#This Row],[TRIP NO]]</f>
        <v>45446OD34T11451</v>
      </c>
      <c r="B2297" s="202">
        <v>19</v>
      </c>
      <c r="C2297" s="203">
        <v>45446</v>
      </c>
      <c r="D2297" s="204">
        <v>1</v>
      </c>
      <c r="E2297" s="120" t="s">
        <v>34</v>
      </c>
      <c r="F2297" s="205" t="s">
        <v>84</v>
      </c>
    </row>
    <row r="2298" spans="1:6">
      <c r="A2298" s="201" t="str">
        <f>DRIVER[[#This Row],[DATE]]&amp;DRIVER[[#This Row],[FIELD]]&amp;DRIVER[[#This Row],[TRIP NO]]</f>
        <v>45446OD04V11451</v>
      </c>
      <c r="B2298" s="202">
        <v>20</v>
      </c>
      <c r="C2298" s="203">
        <v>45446</v>
      </c>
      <c r="D2298" s="204">
        <v>1</v>
      </c>
      <c r="E2298" s="120" t="s">
        <v>46</v>
      </c>
      <c r="F2298" s="205" t="s">
        <v>82</v>
      </c>
    </row>
    <row r="2299" spans="1:6">
      <c r="A2299" s="201" t="str">
        <f>DRIVER[[#This Row],[DATE]]&amp;DRIVER[[#This Row],[FIELD]]&amp;DRIVER[[#This Row],[TRIP NO]]</f>
        <v>45446OD04V13451</v>
      </c>
      <c r="B2299" s="202">
        <v>21</v>
      </c>
      <c r="C2299" s="203">
        <v>45446</v>
      </c>
      <c r="D2299" s="204">
        <v>1</v>
      </c>
      <c r="E2299" s="120" t="s">
        <v>48</v>
      </c>
      <c r="F2299" s="205" t="s">
        <v>86</v>
      </c>
    </row>
    <row r="2300" spans="1:6">
      <c r="A2300" s="201" t="str">
        <f>DRIVER[[#This Row],[DATE]]&amp;DRIVER[[#This Row],[FIELD]]&amp;DRIVER[[#This Row],[TRIP NO]]</f>
        <v>45446OD34U11451</v>
      </c>
      <c r="B2300" s="202">
        <v>22</v>
      </c>
      <c r="C2300" s="203">
        <v>45446</v>
      </c>
      <c r="D2300" s="204">
        <v>1</v>
      </c>
      <c r="E2300" s="120" t="s">
        <v>47</v>
      </c>
      <c r="F2300" s="205" t="s">
        <v>87</v>
      </c>
    </row>
    <row r="2301" spans="1:6">
      <c r="A2301" s="201" t="str">
        <f>DRIVER[[#This Row],[DATE]]&amp;DRIVER[[#This Row],[FIELD]]&amp;DRIVER[[#This Row],[TRIP NO]]</f>
        <v>45446OD34U13451</v>
      </c>
      <c r="B2301" s="202">
        <v>23</v>
      </c>
      <c r="C2301" s="203">
        <v>45446</v>
      </c>
      <c r="D2301" s="204">
        <v>1</v>
      </c>
      <c r="E2301" s="120" t="s">
        <v>49</v>
      </c>
      <c r="F2301" s="205" t="s">
        <v>88</v>
      </c>
    </row>
    <row r="2302" spans="1:6">
      <c r="A2302" s="201" t="str">
        <f>DRIVER[[#This Row],[DATE]]&amp;DRIVER[[#This Row],[FIELD]]&amp;DRIVER[[#This Row],[TRIP NO]]</f>
        <v>45446OD34U13452</v>
      </c>
      <c r="B2302" s="202">
        <v>24</v>
      </c>
      <c r="C2302" s="203">
        <v>45446</v>
      </c>
      <c r="D2302" s="204">
        <v>2</v>
      </c>
      <c r="E2302" s="120" t="s">
        <v>49</v>
      </c>
      <c r="F2302" s="205" t="s">
        <v>88</v>
      </c>
    </row>
    <row r="2303" spans="1:6">
      <c r="A2303" s="201" t="str">
        <f>DRIVER[[#This Row],[DATE]]&amp;DRIVER[[#This Row],[FIELD]]&amp;DRIVER[[#This Row],[TRIP NO]]</f>
        <v>45446OD34T11452</v>
      </c>
      <c r="B2303" s="202">
        <v>25</v>
      </c>
      <c r="C2303" s="203">
        <v>45446</v>
      </c>
      <c r="D2303" s="204">
        <v>2</v>
      </c>
      <c r="E2303" s="120" t="s">
        <v>34</v>
      </c>
      <c r="F2303" s="205" t="s">
        <v>84</v>
      </c>
    </row>
    <row r="2304" spans="1:6">
      <c r="A2304" s="201" t="str">
        <f>DRIVER[[#This Row],[DATE]]&amp;DRIVER[[#This Row],[FIELD]]&amp;DRIVER[[#This Row],[TRIP NO]]</f>
        <v>45446OD34U11452</v>
      </c>
      <c r="B2304" s="202">
        <v>26</v>
      </c>
      <c r="C2304" s="203">
        <v>45446</v>
      </c>
      <c r="D2304" s="204">
        <v>2</v>
      </c>
      <c r="E2304" s="120" t="s">
        <v>47</v>
      </c>
      <c r="F2304" s="205" t="s">
        <v>87</v>
      </c>
    </row>
    <row r="2305" spans="1:6">
      <c r="A2305" s="201" t="str">
        <f>DRIVER[[#This Row],[DATE]]&amp;DRIVER[[#This Row],[FIELD]]&amp;DRIVER[[#This Row],[TRIP NO]]</f>
        <v>45446OD34S11452</v>
      </c>
      <c r="B2305" s="202">
        <v>27</v>
      </c>
      <c r="C2305" s="203">
        <v>45446</v>
      </c>
      <c r="D2305" s="204">
        <v>2</v>
      </c>
      <c r="E2305" s="120" t="s">
        <v>32</v>
      </c>
      <c r="F2305" s="205" t="s">
        <v>83</v>
      </c>
    </row>
    <row r="2306" spans="1:6">
      <c r="A2306" s="201" t="str">
        <f>DRIVER[[#This Row],[DATE]]&amp;DRIVER[[#This Row],[FIELD]]&amp;DRIVER[[#This Row],[TRIP NO]]</f>
        <v>45446OD04V13452</v>
      </c>
      <c r="B2306" s="202">
        <v>28</v>
      </c>
      <c r="C2306" s="203">
        <v>45446</v>
      </c>
      <c r="D2306" s="204">
        <v>2</v>
      </c>
      <c r="E2306" s="120" t="s">
        <v>48</v>
      </c>
      <c r="F2306" s="205" t="s">
        <v>86</v>
      </c>
    </row>
    <row r="2307" spans="1:6">
      <c r="A2307" s="201" t="str">
        <f>DRIVER[[#This Row],[DATE]]&amp;DRIVER[[#This Row],[FIELD]]&amp;DRIVER[[#This Row],[TRIP NO]]</f>
        <v>45446OD04T11452</v>
      </c>
      <c r="B2307" s="202">
        <v>29</v>
      </c>
      <c r="C2307" s="203">
        <v>45446</v>
      </c>
      <c r="D2307" s="204">
        <v>2</v>
      </c>
      <c r="E2307" s="120" t="s">
        <v>13</v>
      </c>
      <c r="F2307" s="205" t="s">
        <v>71</v>
      </c>
    </row>
    <row r="2308" spans="1:6">
      <c r="A2308" s="201" t="str">
        <f>DRIVER[[#This Row],[DATE]]&amp;DRIVER[[#This Row],[FIELD]]&amp;DRIVER[[#This Row],[TRIP NO]]</f>
        <v>45446OD04V11452</v>
      </c>
      <c r="B2308" s="202">
        <v>30</v>
      </c>
      <c r="C2308" s="203">
        <v>45446</v>
      </c>
      <c r="D2308" s="204">
        <v>2</v>
      </c>
      <c r="E2308" s="120" t="s">
        <v>46</v>
      </c>
      <c r="F2308" s="205" t="s">
        <v>82</v>
      </c>
    </row>
    <row r="2309" spans="1:6">
      <c r="A2309" s="201" t="str">
        <f>DRIVER[[#This Row],[DATE]]&amp;DRIVER[[#This Row],[FIELD]]&amp;DRIVER[[#This Row],[TRIP NO]]</f>
        <v>45446OD34S26682</v>
      </c>
      <c r="B2309" s="202">
        <v>31</v>
      </c>
      <c r="C2309" s="203">
        <v>45446</v>
      </c>
      <c r="D2309" s="204">
        <v>2</v>
      </c>
      <c r="E2309" s="120" t="s">
        <v>42</v>
      </c>
      <c r="F2309" s="205" t="s">
        <v>108</v>
      </c>
    </row>
    <row r="2310" spans="1:6">
      <c r="A2310" s="201" t="str">
        <f>DRIVER[[#This Row],[DATE]]&amp;DRIVER[[#This Row],[FIELD]]&amp;DRIVER[[#This Row],[TRIP NO]]</f>
        <v>45446OD34S26662</v>
      </c>
      <c r="B2310" s="202">
        <v>32</v>
      </c>
      <c r="C2310" s="203">
        <v>45446</v>
      </c>
      <c r="D2310" s="204">
        <v>2</v>
      </c>
      <c r="E2310" s="120" t="s">
        <v>45</v>
      </c>
      <c r="F2310" s="205" t="s">
        <v>91</v>
      </c>
    </row>
    <row r="2311" spans="1:6">
      <c r="A2311" s="201" t="str">
        <f>DRIVER[[#This Row],[DATE]]&amp;DRIVER[[#This Row],[FIELD]]&amp;DRIVER[[#This Row],[TRIP NO]]</f>
        <v>45446OD34S61372</v>
      </c>
      <c r="B2311" s="202">
        <v>33</v>
      </c>
      <c r="C2311" s="203">
        <v>45446</v>
      </c>
      <c r="D2311" s="204">
        <v>2</v>
      </c>
      <c r="E2311" s="120" t="s">
        <v>44</v>
      </c>
      <c r="F2311" s="205" t="s">
        <v>80</v>
      </c>
    </row>
    <row r="2312" spans="1:6">
      <c r="A2312" s="201" t="str">
        <f>DRIVER[[#This Row],[DATE]]&amp;DRIVER[[#This Row],[FIELD]]&amp;DRIVER[[#This Row],[TRIP NO]]</f>
        <v>45446OD04Q41232</v>
      </c>
      <c r="B2312" s="202">
        <v>34</v>
      </c>
      <c r="C2312" s="203">
        <v>45446</v>
      </c>
      <c r="D2312" s="204">
        <v>2</v>
      </c>
      <c r="E2312" s="120" t="s">
        <v>39</v>
      </c>
      <c r="F2312" s="205" t="s">
        <v>69</v>
      </c>
    </row>
    <row r="2313" spans="1:6">
      <c r="A2313" s="201" t="str">
        <f>DRIVER[[#This Row],[DATE]]&amp;DRIVER[[#This Row],[FIELD]]&amp;DRIVER[[#This Row],[TRIP NO]]</f>
        <v>45446OD04Q41702</v>
      </c>
      <c r="B2313" s="202">
        <v>35</v>
      </c>
      <c r="C2313" s="203">
        <v>45446</v>
      </c>
      <c r="D2313" s="204">
        <v>2</v>
      </c>
      <c r="E2313" s="120" t="s">
        <v>10</v>
      </c>
      <c r="F2313" s="205" t="s">
        <v>77</v>
      </c>
    </row>
    <row r="2314" spans="1:6">
      <c r="A2314" s="201" t="str">
        <f>DRIVER[[#This Row],[DATE]]&amp;DRIVER[[#This Row],[FIELD]]&amp;DRIVER[[#This Row],[TRIP NO]]</f>
        <v>45446OD34S26152</v>
      </c>
      <c r="B2314" s="202">
        <v>36</v>
      </c>
      <c r="C2314" s="203">
        <v>45446</v>
      </c>
      <c r="D2314" s="204">
        <v>2</v>
      </c>
      <c r="E2314" s="120" t="s">
        <v>40</v>
      </c>
      <c r="F2314" s="205" t="s">
        <v>92</v>
      </c>
    </row>
    <row r="2315" spans="1:6">
      <c r="A2315" s="201" t="str">
        <f>DRIVER[[#This Row],[DATE]]&amp;DRIVER[[#This Row],[FIELD]]&amp;DRIVER[[#This Row],[TRIP NO]]</f>
        <v>45446OD04Q41782</v>
      </c>
      <c r="B2315" s="202">
        <v>37</v>
      </c>
      <c r="C2315" s="203">
        <v>45446</v>
      </c>
      <c r="D2315" s="204">
        <v>2</v>
      </c>
      <c r="E2315" s="120" t="s">
        <v>25</v>
      </c>
      <c r="F2315" s="205" t="s">
        <v>73</v>
      </c>
    </row>
    <row r="2316" spans="1:6">
      <c r="A2316" s="201" t="str">
        <f>DRIVER[[#This Row],[DATE]]&amp;DRIVER[[#This Row],[FIELD]]&amp;DRIVER[[#This Row],[TRIP NO]]</f>
        <v>45446OD04Q41282</v>
      </c>
      <c r="B2316" s="202">
        <v>38</v>
      </c>
      <c r="C2316" s="203">
        <v>45446</v>
      </c>
      <c r="D2316" s="204">
        <v>2</v>
      </c>
      <c r="E2316" s="120" t="s">
        <v>41</v>
      </c>
      <c r="F2316" s="205" t="s">
        <v>101</v>
      </c>
    </row>
    <row r="2317" spans="1:6">
      <c r="A2317" s="201" t="str">
        <f>DRIVER[[#This Row],[DATE]]&amp;DRIVER[[#This Row],[FIELD]]&amp;DRIVER[[#This Row],[TRIP NO]]</f>
        <v>45446OD04Q67612</v>
      </c>
      <c r="B2317" s="202">
        <v>39</v>
      </c>
      <c r="C2317" s="203">
        <v>45446</v>
      </c>
      <c r="D2317" s="204">
        <v>2</v>
      </c>
      <c r="E2317" s="120" t="s">
        <v>24</v>
      </c>
      <c r="F2317" s="205" t="s">
        <v>68</v>
      </c>
    </row>
    <row r="2318" spans="1:6">
      <c r="A2318" s="201" t="str">
        <f>DRIVER[[#This Row],[DATE]]&amp;DRIVER[[#This Row],[FIELD]]&amp;DRIVER[[#This Row],[TRIP NO]]</f>
        <v>45446OD04Q41372</v>
      </c>
      <c r="B2318" s="202">
        <v>40</v>
      </c>
      <c r="C2318" s="203">
        <v>45446</v>
      </c>
      <c r="D2318" s="204">
        <v>2</v>
      </c>
      <c r="E2318" s="120" t="s">
        <v>55</v>
      </c>
      <c r="F2318" s="205" t="s">
        <v>95</v>
      </c>
    </row>
    <row r="2319" spans="1:6">
      <c r="A2319" s="201" t="str">
        <f>DRIVER[[#This Row],[DATE]]&amp;DRIVER[[#This Row],[FIELD]]&amp;DRIVER[[#This Row],[TRIP NO]]</f>
        <v>45447OD04Q41181</v>
      </c>
      <c r="B2319" s="202">
        <v>1</v>
      </c>
      <c r="C2319" s="203">
        <v>45447</v>
      </c>
      <c r="D2319" s="204">
        <v>1</v>
      </c>
      <c r="E2319" s="120" t="s">
        <v>26</v>
      </c>
      <c r="F2319" s="205" t="s">
        <v>102</v>
      </c>
    </row>
    <row r="2320" spans="1:6">
      <c r="A2320" s="201" t="str">
        <f>DRIVER[[#This Row],[DATE]]&amp;DRIVER[[#This Row],[FIELD]]&amp;DRIVER[[#This Row],[TRIP NO]]</f>
        <v>45447OD04Q41231</v>
      </c>
      <c r="B2320" s="202">
        <v>2</v>
      </c>
      <c r="C2320" s="203">
        <v>45447</v>
      </c>
      <c r="D2320" s="204">
        <v>1</v>
      </c>
      <c r="E2320" s="120" t="s">
        <v>39</v>
      </c>
      <c r="F2320" s="205" t="s">
        <v>69</v>
      </c>
    </row>
    <row r="2321" spans="1:6">
      <c r="A2321" s="201" t="str">
        <f>DRIVER[[#This Row],[DATE]]&amp;DRIVER[[#This Row],[FIELD]]&amp;DRIVER[[#This Row],[TRIP NO]]</f>
        <v>45447OD04Q41391</v>
      </c>
      <c r="B2321" s="202">
        <v>3</v>
      </c>
      <c r="C2321" s="203">
        <v>45447</v>
      </c>
      <c r="D2321" s="204">
        <v>1</v>
      </c>
      <c r="E2321" s="120" t="s">
        <v>21</v>
      </c>
      <c r="F2321" s="205" t="s">
        <v>96</v>
      </c>
    </row>
    <row r="2322" spans="1:6">
      <c r="A2322" s="201" t="str">
        <f>DRIVER[[#This Row],[DATE]]&amp;DRIVER[[#This Row],[FIELD]]&amp;DRIVER[[#This Row],[TRIP NO]]</f>
        <v>45447OD04Q67611</v>
      </c>
      <c r="B2322" s="202">
        <v>4</v>
      </c>
      <c r="C2322" s="203">
        <v>45447</v>
      </c>
      <c r="D2322" s="204">
        <v>1</v>
      </c>
      <c r="E2322" s="120" t="s">
        <v>24</v>
      </c>
      <c r="F2322" s="205" t="s">
        <v>72</v>
      </c>
    </row>
    <row r="2323" spans="1:6">
      <c r="A2323" s="201" t="str">
        <f>DRIVER[[#This Row],[DATE]]&amp;DRIVER[[#This Row],[FIELD]]&amp;DRIVER[[#This Row],[TRIP NO]]</f>
        <v>45447OD04Q41781</v>
      </c>
      <c r="B2323" s="202">
        <v>5</v>
      </c>
      <c r="C2323" s="203">
        <v>45447</v>
      </c>
      <c r="D2323" s="204">
        <v>1</v>
      </c>
      <c r="E2323" s="120" t="s">
        <v>25</v>
      </c>
      <c r="F2323" s="205" t="s">
        <v>73</v>
      </c>
    </row>
    <row r="2324" spans="1:6">
      <c r="A2324" s="201" t="str">
        <f>DRIVER[[#This Row],[DATE]]&amp;DRIVER[[#This Row],[FIELD]]&amp;DRIVER[[#This Row],[TRIP NO]]</f>
        <v>45447OD04Q41281</v>
      </c>
      <c r="B2324" s="202">
        <v>6</v>
      </c>
      <c r="C2324" s="203">
        <v>45447</v>
      </c>
      <c r="D2324" s="204">
        <v>1</v>
      </c>
      <c r="E2324" s="120" t="s">
        <v>41</v>
      </c>
      <c r="F2324" s="205" t="s">
        <v>105</v>
      </c>
    </row>
    <row r="2325" spans="1:6">
      <c r="A2325" s="201" t="str">
        <f>DRIVER[[#This Row],[DATE]]&amp;DRIVER[[#This Row],[FIELD]]&amp;DRIVER[[#This Row],[TRIP NO]]</f>
        <v>45447OD04Q41371</v>
      </c>
      <c r="B2325" s="202">
        <v>7</v>
      </c>
      <c r="C2325" s="203">
        <v>45447</v>
      </c>
      <c r="D2325" s="204">
        <v>1</v>
      </c>
      <c r="E2325" s="120" t="s">
        <v>55</v>
      </c>
      <c r="F2325" s="205" t="s">
        <v>99</v>
      </c>
    </row>
    <row r="2326" spans="1:6">
      <c r="A2326" s="201" t="str">
        <f>DRIVER[[#This Row],[DATE]]&amp;DRIVER[[#This Row],[FIELD]]&amp;DRIVER[[#This Row],[TRIP NO]]</f>
        <v>45447OD04Q41701</v>
      </c>
      <c r="B2326" s="202">
        <v>8</v>
      </c>
      <c r="C2326" s="203">
        <v>45447</v>
      </c>
      <c r="D2326" s="204">
        <v>1</v>
      </c>
      <c r="E2326" s="120" t="s">
        <v>10</v>
      </c>
      <c r="F2326" s="205" t="s">
        <v>76</v>
      </c>
    </row>
    <row r="2327" spans="1:6">
      <c r="A2327" s="201" t="str">
        <f>DRIVER[[#This Row],[DATE]]&amp;DRIVER[[#This Row],[FIELD]]&amp;DRIVER[[#This Row],[TRIP NO]]</f>
        <v>45447OD34S26151</v>
      </c>
      <c r="B2327" s="202">
        <v>9</v>
      </c>
      <c r="C2327" s="203">
        <v>45447</v>
      </c>
      <c r="D2327" s="204">
        <v>1</v>
      </c>
      <c r="E2327" s="120" t="s">
        <v>40</v>
      </c>
      <c r="F2327" s="205" t="s">
        <v>92</v>
      </c>
    </row>
    <row r="2328" spans="1:6">
      <c r="A2328" s="201" t="str">
        <f>DRIVER[[#This Row],[DATE]]&amp;DRIVER[[#This Row],[FIELD]]&amp;DRIVER[[#This Row],[TRIP NO]]</f>
        <v>45447OD34S26661</v>
      </c>
      <c r="B2328" s="202">
        <v>10</v>
      </c>
      <c r="C2328" s="203">
        <v>45447</v>
      </c>
      <c r="D2328" s="204">
        <v>1</v>
      </c>
      <c r="E2328" s="120" t="s">
        <v>45</v>
      </c>
      <c r="F2328" s="205" t="s">
        <v>75</v>
      </c>
    </row>
    <row r="2329" spans="1:6">
      <c r="A2329" s="201" t="str">
        <f>DRIVER[[#This Row],[DATE]]&amp;DRIVER[[#This Row],[FIELD]]&amp;DRIVER[[#This Row],[TRIP NO]]</f>
        <v>45447OD34S26681</v>
      </c>
      <c r="B2329" s="202">
        <v>11</v>
      </c>
      <c r="C2329" s="203">
        <v>45447</v>
      </c>
      <c r="D2329" s="204">
        <v>1</v>
      </c>
      <c r="E2329" s="120" t="s">
        <v>42</v>
      </c>
      <c r="F2329" s="205" t="s">
        <v>108</v>
      </c>
    </row>
    <row r="2330" spans="1:6">
      <c r="A2330" s="201" t="str">
        <f>DRIVER[[#This Row],[DATE]]&amp;DRIVER[[#This Row],[FIELD]]&amp;DRIVER[[#This Row],[TRIP NO]]</f>
        <v>45447OD34S61371</v>
      </c>
      <c r="B2330" s="202">
        <v>12</v>
      </c>
      <c r="C2330" s="203">
        <v>45447</v>
      </c>
      <c r="D2330" s="204">
        <v>1</v>
      </c>
      <c r="E2330" s="120" t="s">
        <v>44</v>
      </c>
      <c r="F2330" s="205" t="s">
        <v>80</v>
      </c>
    </row>
    <row r="2331" spans="1:6">
      <c r="A2331" s="201" t="str">
        <f>DRIVER[[#This Row],[DATE]]&amp;DRIVER[[#This Row],[FIELD]]&amp;DRIVER[[#This Row],[TRIP NO]]</f>
        <v>45447OD34S61391</v>
      </c>
      <c r="B2331" s="202">
        <v>13</v>
      </c>
      <c r="C2331" s="203">
        <v>45447</v>
      </c>
      <c r="D2331" s="204">
        <v>1</v>
      </c>
      <c r="E2331" s="120" t="s">
        <v>52</v>
      </c>
      <c r="F2331" s="205" t="s">
        <v>94</v>
      </c>
    </row>
    <row r="2332" spans="1:6">
      <c r="A2332" s="201" t="str">
        <f>DRIVER[[#This Row],[DATE]]&amp;DRIVER[[#This Row],[FIELD]]&amp;DRIVER[[#This Row],[TRIP NO]]</f>
        <v>45447OD04T11451</v>
      </c>
      <c r="B2332" s="202">
        <v>14</v>
      </c>
      <c r="C2332" s="203">
        <v>45447</v>
      </c>
      <c r="D2332" s="204">
        <v>1</v>
      </c>
      <c r="E2332" s="120" t="s">
        <v>13</v>
      </c>
      <c r="F2332" s="205" t="s">
        <v>71</v>
      </c>
    </row>
    <row r="2333" spans="1:6">
      <c r="A2333" s="201" t="str">
        <f>DRIVER[[#This Row],[DATE]]&amp;DRIVER[[#This Row],[FIELD]]&amp;DRIVER[[#This Row],[TRIP NO]]</f>
        <v>45447OD34R11451</v>
      </c>
      <c r="B2333" s="202">
        <v>15</v>
      </c>
      <c r="C2333" s="203">
        <v>45447</v>
      </c>
      <c r="D2333" s="204">
        <v>1</v>
      </c>
      <c r="E2333" s="120" t="s">
        <v>12</v>
      </c>
      <c r="F2333" s="205" t="s">
        <v>81</v>
      </c>
    </row>
    <row r="2334" spans="1:6">
      <c r="A2334" s="201" t="str">
        <f>DRIVER[[#This Row],[DATE]]&amp;DRIVER[[#This Row],[FIELD]]&amp;DRIVER[[#This Row],[TRIP NO]]</f>
        <v>45447OD34R13451</v>
      </c>
      <c r="B2334" s="202">
        <v>16</v>
      </c>
      <c r="C2334" s="203">
        <v>45447</v>
      </c>
      <c r="D2334" s="204">
        <v>1</v>
      </c>
      <c r="E2334" s="120" t="s">
        <v>11</v>
      </c>
      <c r="F2334" s="205" t="s">
        <v>97</v>
      </c>
    </row>
    <row r="2335" spans="1:6">
      <c r="A2335" s="201" t="str">
        <f>DRIVER[[#This Row],[DATE]]&amp;DRIVER[[#This Row],[FIELD]]&amp;DRIVER[[#This Row],[TRIP NO]]</f>
        <v>45447OD34S11451</v>
      </c>
      <c r="B2335" s="202">
        <v>17</v>
      </c>
      <c r="C2335" s="203">
        <v>45447</v>
      </c>
      <c r="D2335" s="204">
        <v>1</v>
      </c>
      <c r="E2335" s="120" t="s">
        <v>32</v>
      </c>
      <c r="F2335" s="205" t="s">
        <v>83</v>
      </c>
    </row>
    <row r="2336" spans="1:6">
      <c r="A2336" s="201" t="str">
        <f>DRIVER[[#This Row],[DATE]]&amp;DRIVER[[#This Row],[FIELD]]&amp;DRIVER[[#This Row],[TRIP NO]]</f>
        <v>45447OD34T11451</v>
      </c>
      <c r="B2336" s="202">
        <v>18</v>
      </c>
      <c r="C2336" s="203">
        <v>45447</v>
      </c>
      <c r="D2336" s="204">
        <v>1</v>
      </c>
      <c r="E2336" s="120" t="s">
        <v>34</v>
      </c>
      <c r="F2336" s="205" t="s">
        <v>84</v>
      </c>
    </row>
    <row r="2337" spans="1:6">
      <c r="A2337" s="201" t="str">
        <f>DRIVER[[#This Row],[DATE]]&amp;DRIVER[[#This Row],[FIELD]]&amp;DRIVER[[#This Row],[TRIP NO]]</f>
        <v>45447OD04V11451</v>
      </c>
      <c r="B2337" s="202">
        <v>19</v>
      </c>
      <c r="C2337" s="203">
        <v>45447</v>
      </c>
      <c r="D2337" s="204">
        <v>1</v>
      </c>
      <c r="E2337" s="120" t="s">
        <v>46</v>
      </c>
      <c r="F2337" s="205" t="s">
        <v>82</v>
      </c>
    </row>
    <row r="2338" spans="1:6">
      <c r="A2338" s="201" t="str">
        <f>DRIVER[[#This Row],[DATE]]&amp;DRIVER[[#This Row],[FIELD]]&amp;DRIVER[[#This Row],[TRIP NO]]</f>
        <v>45447OD04V13451</v>
      </c>
      <c r="B2338" s="202">
        <v>20</v>
      </c>
      <c r="C2338" s="203">
        <v>45447</v>
      </c>
      <c r="D2338" s="204">
        <v>1</v>
      </c>
      <c r="E2338" s="120" t="s">
        <v>48</v>
      </c>
      <c r="F2338" s="205" t="s">
        <v>86</v>
      </c>
    </row>
    <row r="2339" spans="1:6">
      <c r="A2339" s="201" t="str">
        <f>DRIVER[[#This Row],[DATE]]&amp;DRIVER[[#This Row],[FIELD]]&amp;DRIVER[[#This Row],[TRIP NO]]</f>
        <v>45447OD34U11451</v>
      </c>
      <c r="B2339" s="202">
        <v>21</v>
      </c>
      <c r="C2339" s="203">
        <v>45447</v>
      </c>
      <c r="D2339" s="204">
        <v>1</v>
      </c>
      <c r="E2339" s="120" t="s">
        <v>47</v>
      </c>
      <c r="F2339" s="205" t="s">
        <v>87</v>
      </c>
    </row>
    <row r="2340" spans="1:6">
      <c r="A2340" s="201" t="str">
        <f>DRIVER[[#This Row],[DATE]]&amp;DRIVER[[#This Row],[FIELD]]&amp;DRIVER[[#This Row],[TRIP NO]]</f>
        <v>45447OD34U13451</v>
      </c>
      <c r="B2340" s="202">
        <v>22</v>
      </c>
      <c r="C2340" s="203">
        <v>45447</v>
      </c>
      <c r="D2340" s="204">
        <v>1</v>
      </c>
      <c r="E2340" s="120" t="s">
        <v>49</v>
      </c>
      <c r="F2340" s="205" t="s">
        <v>88</v>
      </c>
    </row>
    <row r="2341" spans="1:6">
      <c r="A2341" s="201" t="str">
        <f>DRIVER[[#This Row],[DATE]]&amp;DRIVER[[#This Row],[FIELD]]&amp;DRIVER[[#This Row],[TRIP NO]]</f>
        <v>45447OD34U13452</v>
      </c>
      <c r="B2341" s="202">
        <v>23</v>
      </c>
      <c r="C2341" s="203">
        <v>45447</v>
      </c>
      <c r="D2341" s="204">
        <v>2</v>
      </c>
      <c r="E2341" s="120" t="s">
        <v>49</v>
      </c>
      <c r="F2341" s="205" t="s">
        <v>88</v>
      </c>
    </row>
    <row r="2342" spans="1:6">
      <c r="A2342" s="201" t="str">
        <f>DRIVER[[#This Row],[DATE]]&amp;DRIVER[[#This Row],[FIELD]]&amp;DRIVER[[#This Row],[TRIP NO]]</f>
        <v>45447OD34S11452</v>
      </c>
      <c r="B2342" s="202">
        <v>24</v>
      </c>
      <c r="C2342" s="203">
        <v>45447</v>
      </c>
      <c r="D2342" s="204">
        <v>2</v>
      </c>
      <c r="E2342" s="120" t="s">
        <v>32</v>
      </c>
      <c r="F2342" s="205" t="s">
        <v>83</v>
      </c>
    </row>
    <row r="2343" spans="1:6">
      <c r="A2343" s="201" t="str">
        <f>DRIVER[[#This Row],[DATE]]&amp;DRIVER[[#This Row],[FIELD]]&amp;DRIVER[[#This Row],[TRIP NO]]</f>
        <v>45447OD04T11452</v>
      </c>
      <c r="B2343" s="202">
        <v>25</v>
      </c>
      <c r="C2343" s="203">
        <v>45447</v>
      </c>
      <c r="D2343" s="204">
        <v>2</v>
      </c>
      <c r="E2343" s="120" t="s">
        <v>13</v>
      </c>
      <c r="F2343" s="205" t="s">
        <v>71</v>
      </c>
    </row>
    <row r="2344" spans="1:6">
      <c r="A2344" s="201" t="str">
        <f>DRIVER[[#This Row],[DATE]]&amp;DRIVER[[#This Row],[FIELD]]&amp;DRIVER[[#This Row],[TRIP NO]]</f>
        <v>45447OD34T11452</v>
      </c>
      <c r="B2344" s="202">
        <v>26</v>
      </c>
      <c r="C2344" s="203">
        <v>45447</v>
      </c>
      <c r="D2344" s="204">
        <v>2</v>
      </c>
      <c r="E2344" s="120" t="s">
        <v>34</v>
      </c>
      <c r="F2344" s="205" t="s">
        <v>84</v>
      </c>
    </row>
    <row r="2345" spans="1:6">
      <c r="A2345" s="201" t="str">
        <f>DRIVER[[#This Row],[DATE]]&amp;DRIVER[[#This Row],[FIELD]]&amp;DRIVER[[#This Row],[TRIP NO]]</f>
        <v>45447OD34U11452</v>
      </c>
      <c r="B2345" s="202">
        <v>27</v>
      </c>
      <c r="C2345" s="203">
        <v>45447</v>
      </c>
      <c r="D2345" s="204">
        <v>2</v>
      </c>
      <c r="E2345" s="120" t="s">
        <v>47</v>
      </c>
      <c r="F2345" s="205" t="s">
        <v>87</v>
      </c>
    </row>
    <row r="2346" spans="1:6">
      <c r="A2346" s="201" t="str">
        <f>DRIVER[[#This Row],[DATE]]&amp;DRIVER[[#This Row],[FIELD]]&amp;DRIVER[[#This Row],[TRIP NO]]</f>
        <v>45447OD04V13452</v>
      </c>
      <c r="B2346" s="202">
        <v>28</v>
      </c>
      <c r="C2346" s="203">
        <v>45447</v>
      </c>
      <c r="D2346" s="204">
        <v>2</v>
      </c>
      <c r="E2346" s="120" t="s">
        <v>48</v>
      </c>
      <c r="F2346" s="205" t="s">
        <v>86</v>
      </c>
    </row>
    <row r="2347" spans="1:6">
      <c r="A2347" s="201" t="str">
        <f>DRIVER[[#This Row],[DATE]]&amp;DRIVER[[#This Row],[FIELD]]&amp;DRIVER[[#This Row],[TRIP NO]]</f>
        <v>45447OD04V11452</v>
      </c>
      <c r="B2347" s="202">
        <v>29</v>
      </c>
      <c r="C2347" s="203">
        <v>45447</v>
      </c>
      <c r="D2347" s="204">
        <v>2</v>
      </c>
      <c r="E2347" s="120" t="s">
        <v>46</v>
      </c>
      <c r="F2347" s="205" t="s">
        <v>82</v>
      </c>
    </row>
    <row r="2348" spans="1:6">
      <c r="A2348" s="201" t="str">
        <f>DRIVER[[#This Row],[DATE]]&amp;DRIVER[[#This Row],[FIELD]]&amp;DRIVER[[#This Row],[TRIP NO]]</f>
        <v>45447OD34S26682</v>
      </c>
      <c r="B2348" s="202">
        <v>30</v>
      </c>
      <c r="C2348" s="203">
        <v>45447</v>
      </c>
      <c r="D2348" s="204">
        <v>2</v>
      </c>
      <c r="E2348" s="120" t="s">
        <v>42</v>
      </c>
      <c r="F2348" s="205" t="s">
        <v>108</v>
      </c>
    </row>
    <row r="2349" spans="1:6">
      <c r="A2349" s="201" t="str">
        <f>DRIVER[[#This Row],[DATE]]&amp;DRIVER[[#This Row],[FIELD]]&amp;DRIVER[[#This Row],[TRIP NO]]</f>
        <v>45447OD34S26662</v>
      </c>
      <c r="B2349" s="202">
        <v>31</v>
      </c>
      <c r="C2349" s="203">
        <v>45447</v>
      </c>
      <c r="D2349" s="204">
        <v>2</v>
      </c>
      <c r="E2349" s="120" t="s">
        <v>45</v>
      </c>
      <c r="F2349" s="205" t="s">
        <v>75</v>
      </c>
    </row>
    <row r="2350" spans="1:6">
      <c r="A2350" s="201" t="str">
        <f>DRIVER[[#This Row],[DATE]]&amp;DRIVER[[#This Row],[FIELD]]&amp;DRIVER[[#This Row],[TRIP NO]]</f>
        <v>45447OD04Q41182</v>
      </c>
      <c r="B2350" s="202">
        <v>32</v>
      </c>
      <c r="C2350" s="203">
        <v>45447</v>
      </c>
      <c r="D2350" s="204">
        <v>2</v>
      </c>
      <c r="E2350" s="120" t="s">
        <v>26</v>
      </c>
      <c r="F2350" s="205" t="s">
        <v>102</v>
      </c>
    </row>
    <row r="2351" spans="1:6">
      <c r="A2351" s="201" t="str">
        <f>DRIVER[[#This Row],[DATE]]&amp;DRIVER[[#This Row],[FIELD]]&amp;DRIVER[[#This Row],[TRIP NO]]</f>
        <v>45447OD04Q41372</v>
      </c>
      <c r="B2351" s="202">
        <v>33</v>
      </c>
      <c r="C2351" s="203">
        <v>45447</v>
      </c>
      <c r="D2351" s="204">
        <v>2</v>
      </c>
      <c r="E2351" s="120" t="s">
        <v>55</v>
      </c>
      <c r="F2351" s="205" t="s">
        <v>99</v>
      </c>
    </row>
    <row r="2352" spans="1:6">
      <c r="A2352" s="201" t="str">
        <f>DRIVER[[#This Row],[DATE]]&amp;DRIVER[[#This Row],[FIELD]]&amp;DRIVER[[#This Row],[TRIP NO]]</f>
        <v>45447OD04Q41282</v>
      </c>
      <c r="B2352" s="202">
        <v>34</v>
      </c>
      <c r="C2352" s="203">
        <v>45447</v>
      </c>
      <c r="D2352" s="204">
        <v>2</v>
      </c>
      <c r="E2352" s="120" t="s">
        <v>41</v>
      </c>
      <c r="F2352" s="205" t="s">
        <v>105</v>
      </c>
    </row>
    <row r="2353" spans="1:6">
      <c r="A2353" s="201" t="str">
        <f>DRIVER[[#This Row],[DATE]]&amp;DRIVER[[#This Row],[FIELD]]&amp;DRIVER[[#This Row],[TRIP NO]]</f>
        <v>45447OD34S61372</v>
      </c>
      <c r="B2353" s="202">
        <v>35</v>
      </c>
      <c r="C2353" s="203">
        <v>45447</v>
      </c>
      <c r="D2353" s="204">
        <v>2</v>
      </c>
      <c r="E2353" s="120" t="s">
        <v>44</v>
      </c>
      <c r="F2353" s="205" t="s">
        <v>80</v>
      </c>
    </row>
    <row r="2354" spans="1:6">
      <c r="A2354" s="201" t="str">
        <f>DRIVER[[#This Row],[DATE]]&amp;DRIVER[[#This Row],[FIELD]]&amp;DRIVER[[#This Row],[TRIP NO]]</f>
        <v>45447OD04Q41702</v>
      </c>
      <c r="B2354" s="202">
        <v>36</v>
      </c>
      <c r="C2354" s="203">
        <v>45447</v>
      </c>
      <c r="D2354" s="204">
        <v>2</v>
      </c>
      <c r="E2354" s="120" t="s">
        <v>10</v>
      </c>
      <c r="F2354" s="205" t="s">
        <v>76</v>
      </c>
    </row>
    <row r="2355" spans="1:6">
      <c r="A2355" s="201" t="str">
        <f>DRIVER[[#This Row],[DATE]]&amp;DRIVER[[#This Row],[FIELD]]&amp;DRIVER[[#This Row],[TRIP NO]]</f>
        <v>45448OD04Q41181</v>
      </c>
      <c r="B2355" s="202">
        <v>1</v>
      </c>
      <c r="C2355" s="203">
        <v>45448</v>
      </c>
      <c r="D2355" s="204">
        <v>1</v>
      </c>
      <c r="E2355" s="120" t="s">
        <v>26</v>
      </c>
      <c r="F2355" s="205" t="s">
        <v>102</v>
      </c>
    </row>
    <row r="2356" spans="1:6">
      <c r="A2356" s="201" t="str">
        <f>DRIVER[[#This Row],[DATE]]&amp;DRIVER[[#This Row],[FIELD]]&amp;DRIVER[[#This Row],[TRIP NO]]</f>
        <v>45448OD04Q41231</v>
      </c>
      <c r="B2356" s="202">
        <v>2</v>
      </c>
      <c r="C2356" s="203">
        <v>45448</v>
      </c>
      <c r="D2356" s="204">
        <v>1</v>
      </c>
      <c r="E2356" s="120" t="s">
        <v>39</v>
      </c>
      <c r="F2356" s="205" t="s">
        <v>69</v>
      </c>
    </row>
    <row r="2357" spans="1:6">
      <c r="A2357" s="201" t="str">
        <f>DRIVER[[#This Row],[DATE]]&amp;DRIVER[[#This Row],[FIELD]]&amp;DRIVER[[#This Row],[TRIP NO]]</f>
        <v>45448OD04Q67611</v>
      </c>
      <c r="B2357" s="202">
        <v>3</v>
      </c>
      <c r="C2357" s="203">
        <v>45448</v>
      </c>
      <c r="D2357" s="204">
        <v>1</v>
      </c>
      <c r="E2357" s="120" t="s">
        <v>24</v>
      </c>
      <c r="F2357" s="205" t="s">
        <v>68</v>
      </c>
    </row>
    <row r="2358" spans="1:6">
      <c r="A2358" s="201" t="str">
        <f>DRIVER[[#This Row],[DATE]]&amp;DRIVER[[#This Row],[FIELD]]&amp;DRIVER[[#This Row],[TRIP NO]]</f>
        <v>45448OD04Q41781</v>
      </c>
      <c r="B2358" s="202">
        <v>4</v>
      </c>
      <c r="C2358" s="203">
        <v>45448</v>
      </c>
      <c r="D2358" s="204">
        <v>1</v>
      </c>
      <c r="E2358" s="120" t="s">
        <v>25</v>
      </c>
      <c r="F2358" s="205" t="s">
        <v>91</v>
      </c>
    </row>
    <row r="2359" spans="1:6">
      <c r="A2359" s="201" t="str">
        <f>DRIVER[[#This Row],[DATE]]&amp;DRIVER[[#This Row],[FIELD]]&amp;DRIVER[[#This Row],[TRIP NO]]</f>
        <v>45448OD04Q41281</v>
      </c>
      <c r="B2359" s="202">
        <v>5</v>
      </c>
      <c r="C2359" s="203">
        <v>45448</v>
      </c>
      <c r="D2359" s="204">
        <v>1</v>
      </c>
      <c r="E2359" s="120" t="s">
        <v>41</v>
      </c>
      <c r="F2359" s="205" t="s">
        <v>76</v>
      </c>
    </row>
    <row r="2360" spans="1:6">
      <c r="A2360" s="201" t="str">
        <f>DRIVER[[#This Row],[DATE]]&amp;DRIVER[[#This Row],[FIELD]]&amp;DRIVER[[#This Row],[TRIP NO]]</f>
        <v>45448OD04Q41371</v>
      </c>
      <c r="B2360" s="202">
        <v>6</v>
      </c>
      <c r="C2360" s="203">
        <v>45448</v>
      </c>
      <c r="D2360" s="204">
        <v>1</v>
      </c>
      <c r="E2360" s="120" t="s">
        <v>55</v>
      </c>
      <c r="F2360" s="205" t="s">
        <v>95</v>
      </c>
    </row>
    <row r="2361" spans="1:6">
      <c r="A2361" s="201" t="str">
        <f>DRIVER[[#This Row],[DATE]]&amp;DRIVER[[#This Row],[FIELD]]&amp;DRIVER[[#This Row],[TRIP NO]]</f>
        <v>45448OD04Q41701</v>
      </c>
      <c r="B2361" s="202">
        <v>7</v>
      </c>
      <c r="C2361" s="203">
        <v>45448</v>
      </c>
      <c r="D2361" s="204">
        <v>1</v>
      </c>
      <c r="E2361" s="120" t="s">
        <v>10</v>
      </c>
      <c r="F2361" s="205" t="s">
        <v>77</v>
      </c>
    </row>
    <row r="2362" spans="1:6">
      <c r="A2362" s="201" t="str">
        <f>DRIVER[[#This Row],[DATE]]&amp;DRIVER[[#This Row],[FIELD]]&amp;DRIVER[[#This Row],[TRIP NO]]</f>
        <v>45448OD34S26151</v>
      </c>
      <c r="B2362" s="202">
        <v>8</v>
      </c>
      <c r="C2362" s="203">
        <v>45448</v>
      </c>
      <c r="D2362" s="204">
        <v>1</v>
      </c>
      <c r="E2362" s="120" t="s">
        <v>40</v>
      </c>
      <c r="F2362" s="205" t="s">
        <v>92</v>
      </c>
    </row>
    <row r="2363" spans="1:6">
      <c r="A2363" s="201" t="str">
        <f>DRIVER[[#This Row],[DATE]]&amp;DRIVER[[#This Row],[FIELD]]&amp;DRIVER[[#This Row],[TRIP NO]]</f>
        <v>45448OD34S26661</v>
      </c>
      <c r="B2363" s="202">
        <v>9</v>
      </c>
      <c r="C2363" s="203">
        <v>45448</v>
      </c>
      <c r="D2363" s="204">
        <v>1</v>
      </c>
      <c r="E2363" s="120" t="s">
        <v>45</v>
      </c>
      <c r="F2363" s="205" t="s">
        <v>75</v>
      </c>
    </row>
    <row r="2364" spans="1:6">
      <c r="A2364" s="201" t="str">
        <f>DRIVER[[#This Row],[DATE]]&amp;DRIVER[[#This Row],[FIELD]]&amp;DRIVER[[#This Row],[TRIP NO]]</f>
        <v>45448OD34S26681</v>
      </c>
      <c r="B2364" s="202">
        <v>10</v>
      </c>
      <c r="C2364" s="203">
        <v>45448</v>
      </c>
      <c r="D2364" s="204">
        <v>1</v>
      </c>
      <c r="E2364" s="120" t="s">
        <v>42</v>
      </c>
      <c r="F2364" s="205" t="s">
        <v>108</v>
      </c>
    </row>
    <row r="2365" spans="1:6">
      <c r="A2365" s="201" t="str">
        <f>DRIVER[[#This Row],[DATE]]&amp;DRIVER[[#This Row],[FIELD]]&amp;DRIVER[[#This Row],[TRIP NO]]</f>
        <v>45448OD34S61371</v>
      </c>
      <c r="B2365" s="202">
        <v>11</v>
      </c>
      <c r="C2365" s="203">
        <v>45448</v>
      </c>
      <c r="D2365" s="204">
        <v>1</v>
      </c>
      <c r="E2365" s="120" t="s">
        <v>44</v>
      </c>
      <c r="F2365" s="205" t="s">
        <v>80</v>
      </c>
    </row>
    <row r="2366" spans="1:6">
      <c r="A2366" s="236" t="str">
        <f>DRIVER[[#This Row],[DATE]]&amp;DRIVER[[#This Row],[FIELD]]&amp;DRIVER[[#This Row],[TRIP NO]]</f>
        <v>45448OD34S61391</v>
      </c>
      <c r="B2366" s="237">
        <v>12</v>
      </c>
      <c r="C2366" s="238">
        <v>45448</v>
      </c>
      <c r="D2366" s="239">
        <v>1</v>
      </c>
      <c r="E2366" s="120" t="s">
        <v>52</v>
      </c>
      <c r="F2366" s="240" t="s">
        <v>104</v>
      </c>
    </row>
    <row r="2367" spans="1:6">
      <c r="A2367" s="236" t="str">
        <f>DRIVER[[#This Row],[DATE]]&amp;DRIVER[[#This Row],[FIELD]]&amp;DRIVER[[#This Row],[TRIP NO]]</f>
        <v>45448OD04T11451</v>
      </c>
      <c r="B2367" s="237">
        <v>13</v>
      </c>
      <c r="C2367" s="238">
        <v>45448</v>
      </c>
      <c r="D2367" s="239">
        <v>1</v>
      </c>
      <c r="E2367" s="120" t="s">
        <v>13</v>
      </c>
      <c r="F2367" s="240" t="s">
        <v>71</v>
      </c>
    </row>
    <row r="2368" spans="1:6">
      <c r="A2368" s="236" t="str">
        <f>DRIVER[[#This Row],[DATE]]&amp;DRIVER[[#This Row],[FIELD]]&amp;DRIVER[[#This Row],[TRIP NO]]</f>
        <v>45448OD34R11451</v>
      </c>
      <c r="B2368" s="237">
        <v>14</v>
      </c>
      <c r="C2368" s="238">
        <v>45448</v>
      </c>
      <c r="D2368" s="239">
        <v>1</v>
      </c>
      <c r="E2368" s="120" t="s">
        <v>12</v>
      </c>
      <c r="F2368" s="240" t="s">
        <v>81</v>
      </c>
    </row>
    <row r="2369" spans="1:6">
      <c r="A2369" s="236" t="str">
        <f>DRIVER[[#This Row],[DATE]]&amp;DRIVER[[#This Row],[FIELD]]&amp;DRIVER[[#This Row],[TRIP NO]]</f>
        <v>45448OD34R13451</v>
      </c>
      <c r="B2369" s="237">
        <v>15</v>
      </c>
      <c r="C2369" s="238">
        <v>45448</v>
      </c>
      <c r="D2369" s="239">
        <v>1</v>
      </c>
      <c r="E2369" s="120" t="s">
        <v>11</v>
      </c>
      <c r="F2369" s="240" t="s">
        <v>97</v>
      </c>
    </row>
    <row r="2370" spans="1:6">
      <c r="A2370" s="236" t="str">
        <f>DRIVER[[#This Row],[DATE]]&amp;DRIVER[[#This Row],[FIELD]]&amp;DRIVER[[#This Row],[TRIP NO]]</f>
        <v>45448OD34S11451</v>
      </c>
      <c r="B2370" s="237">
        <v>16</v>
      </c>
      <c r="C2370" s="238">
        <v>45448</v>
      </c>
      <c r="D2370" s="239">
        <v>1</v>
      </c>
      <c r="E2370" s="120" t="s">
        <v>32</v>
      </c>
      <c r="F2370" s="240" t="s">
        <v>83</v>
      </c>
    </row>
    <row r="2371" spans="1:6">
      <c r="A2371" s="236" t="str">
        <f>DRIVER[[#This Row],[DATE]]&amp;DRIVER[[#This Row],[FIELD]]&amp;DRIVER[[#This Row],[TRIP NO]]</f>
        <v>45448OD34T11451</v>
      </c>
      <c r="B2371" s="237">
        <v>17</v>
      </c>
      <c r="C2371" s="238">
        <v>45448</v>
      </c>
      <c r="D2371" s="239">
        <v>1</v>
      </c>
      <c r="E2371" s="120" t="s">
        <v>34</v>
      </c>
      <c r="F2371" s="240" t="s">
        <v>84</v>
      </c>
    </row>
    <row r="2372" spans="1:6">
      <c r="A2372" s="236" t="str">
        <f>DRIVER[[#This Row],[DATE]]&amp;DRIVER[[#This Row],[FIELD]]&amp;DRIVER[[#This Row],[TRIP NO]]</f>
        <v>45448OD04V11451</v>
      </c>
      <c r="B2372" s="237">
        <v>18</v>
      </c>
      <c r="C2372" s="238">
        <v>45448</v>
      </c>
      <c r="D2372" s="239">
        <v>1</v>
      </c>
      <c r="E2372" s="120" t="s">
        <v>46</v>
      </c>
      <c r="F2372" s="240" t="s">
        <v>72</v>
      </c>
    </row>
    <row r="2373" spans="1:6">
      <c r="A2373" s="236" t="str">
        <f>DRIVER[[#This Row],[DATE]]&amp;DRIVER[[#This Row],[FIELD]]&amp;DRIVER[[#This Row],[TRIP NO]]</f>
        <v>45448OD04V13451</v>
      </c>
      <c r="B2373" s="237">
        <v>19</v>
      </c>
      <c r="C2373" s="238">
        <v>45448</v>
      </c>
      <c r="D2373" s="239">
        <v>1</v>
      </c>
      <c r="E2373" s="120" t="s">
        <v>48</v>
      </c>
      <c r="F2373" s="240" t="s">
        <v>86</v>
      </c>
    </row>
    <row r="2374" spans="1:6">
      <c r="A2374" s="236" t="str">
        <f>DRIVER[[#This Row],[DATE]]&amp;DRIVER[[#This Row],[FIELD]]&amp;DRIVER[[#This Row],[TRIP NO]]</f>
        <v>45448OD34U11451</v>
      </c>
      <c r="B2374" s="237">
        <v>20</v>
      </c>
      <c r="C2374" s="238">
        <v>45448</v>
      </c>
      <c r="D2374" s="239">
        <v>1</v>
      </c>
      <c r="E2374" s="120" t="s">
        <v>47</v>
      </c>
      <c r="F2374" s="240" t="s">
        <v>87</v>
      </c>
    </row>
    <row r="2375" spans="1:6">
      <c r="A2375" s="236" t="str">
        <f>DRIVER[[#This Row],[DATE]]&amp;DRIVER[[#This Row],[FIELD]]&amp;DRIVER[[#This Row],[TRIP NO]]</f>
        <v>45448OD34U13451</v>
      </c>
      <c r="B2375" s="237">
        <v>21</v>
      </c>
      <c r="C2375" s="238">
        <v>45448</v>
      </c>
      <c r="D2375" s="239">
        <v>1</v>
      </c>
      <c r="E2375" s="120" t="s">
        <v>49</v>
      </c>
      <c r="F2375" s="240" t="s">
        <v>88</v>
      </c>
    </row>
    <row r="2376" spans="1:6">
      <c r="A2376" s="236" t="str">
        <f>DRIVER[[#This Row],[DATE]]&amp;DRIVER[[#This Row],[FIELD]]&amp;DRIVER[[#This Row],[TRIP NO]]</f>
        <v>45448OD04V13452</v>
      </c>
      <c r="B2376" s="237">
        <v>22</v>
      </c>
      <c r="C2376" s="238">
        <v>45448</v>
      </c>
      <c r="D2376" s="239">
        <v>2</v>
      </c>
      <c r="E2376" s="120" t="s">
        <v>48</v>
      </c>
      <c r="F2376" s="240" t="s">
        <v>86</v>
      </c>
    </row>
    <row r="2377" spans="1:6">
      <c r="A2377" s="236" t="str">
        <f>DRIVER[[#This Row],[DATE]]&amp;DRIVER[[#This Row],[FIELD]]&amp;DRIVER[[#This Row],[TRIP NO]]</f>
        <v>45448OD34U11452</v>
      </c>
      <c r="B2377" s="237">
        <v>23</v>
      </c>
      <c r="C2377" s="238">
        <v>45448</v>
      </c>
      <c r="D2377" s="239">
        <v>2</v>
      </c>
      <c r="E2377" s="120" t="s">
        <v>47</v>
      </c>
      <c r="F2377" s="240" t="s">
        <v>87</v>
      </c>
    </row>
    <row r="2378" spans="1:6">
      <c r="A2378" s="236" t="str">
        <f>DRIVER[[#This Row],[DATE]]&amp;DRIVER[[#This Row],[FIELD]]&amp;DRIVER[[#This Row],[TRIP NO]]</f>
        <v>45448OD04V11452</v>
      </c>
      <c r="B2378" s="237">
        <v>24</v>
      </c>
      <c r="C2378" s="238">
        <v>45448</v>
      </c>
      <c r="D2378" s="239">
        <v>2</v>
      </c>
      <c r="E2378" s="120" t="s">
        <v>46</v>
      </c>
      <c r="F2378" s="240" t="s">
        <v>72</v>
      </c>
    </row>
    <row r="2379" spans="1:6">
      <c r="A2379" s="236" t="str">
        <f>DRIVER[[#This Row],[DATE]]&amp;DRIVER[[#This Row],[FIELD]]&amp;DRIVER[[#This Row],[TRIP NO]]</f>
        <v>45448OD34U13452</v>
      </c>
      <c r="B2379" s="237">
        <v>25</v>
      </c>
      <c r="C2379" s="238">
        <v>45448</v>
      </c>
      <c r="D2379" s="239">
        <v>2</v>
      </c>
      <c r="E2379" s="120" t="s">
        <v>49</v>
      </c>
      <c r="F2379" s="240" t="s">
        <v>88</v>
      </c>
    </row>
    <row r="2380" spans="1:6">
      <c r="A2380" s="236" t="str">
        <f>DRIVER[[#This Row],[DATE]]&amp;DRIVER[[#This Row],[FIELD]]&amp;DRIVER[[#This Row],[TRIP NO]]</f>
        <v>45448OD04Q41232</v>
      </c>
      <c r="B2380" s="237">
        <v>26</v>
      </c>
      <c r="C2380" s="238">
        <v>45448</v>
      </c>
      <c r="D2380" s="239">
        <v>2</v>
      </c>
      <c r="E2380" s="120" t="s">
        <v>39</v>
      </c>
      <c r="F2380" s="240" t="s">
        <v>69</v>
      </c>
    </row>
    <row r="2381" spans="1:6">
      <c r="A2381" s="236" t="str">
        <f>DRIVER[[#This Row],[DATE]]&amp;DRIVER[[#This Row],[FIELD]]&amp;DRIVER[[#This Row],[TRIP NO]]</f>
        <v>45448OD34S26662</v>
      </c>
      <c r="B2381" s="237">
        <v>27</v>
      </c>
      <c r="C2381" s="238">
        <v>45448</v>
      </c>
      <c r="D2381" s="239">
        <v>2</v>
      </c>
      <c r="E2381" s="120" t="s">
        <v>45</v>
      </c>
      <c r="F2381" s="240" t="s">
        <v>75</v>
      </c>
    </row>
    <row r="2382" spans="1:6">
      <c r="A2382" s="236" t="str">
        <f>DRIVER[[#This Row],[DATE]]&amp;DRIVER[[#This Row],[FIELD]]&amp;DRIVER[[#This Row],[TRIP NO]]</f>
        <v>45448OD34S26682</v>
      </c>
      <c r="B2382" s="237">
        <v>28</v>
      </c>
      <c r="C2382" s="238">
        <v>45448</v>
      </c>
      <c r="D2382" s="239">
        <v>2</v>
      </c>
      <c r="E2382" s="120" t="s">
        <v>42</v>
      </c>
      <c r="F2382" s="240" t="s">
        <v>108</v>
      </c>
    </row>
    <row r="2383" spans="1:6">
      <c r="A2383" s="236" t="str">
        <f>DRIVER[[#This Row],[DATE]]&amp;DRIVER[[#This Row],[FIELD]]&amp;DRIVER[[#This Row],[TRIP NO]]</f>
        <v>45448OD34S61372</v>
      </c>
      <c r="B2383" s="237">
        <v>29</v>
      </c>
      <c r="C2383" s="238">
        <v>45448</v>
      </c>
      <c r="D2383" s="239">
        <v>2</v>
      </c>
      <c r="E2383" s="120" t="s">
        <v>44</v>
      </c>
      <c r="F2383" s="240" t="s">
        <v>80</v>
      </c>
    </row>
    <row r="2384" spans="1:6">
      <c r="A2384" s="236" t="str">
        <f>DRIVER[[#This Row],[DATE]]&amp;DRIVER[[#This Row],[FIELD]]&amp;DRIVER[[#This Row],[TRIP NO]]</f>
        <v>45448OD04Q41782</v>
      </c>
      <c r="B2384" s="237">
        <v>30</v>
      </c>
      <c r="C2384" s="238">
        <v>45448</v>
      </c>
      <c r="D2384" s="239">
        <v>2</v>
      </c>
      <c r="E2384" s="120" t="s">
        <v>25</v>
      </c>
      <c r="F2384" s="240" t="s">
        <v>91</v>
      </c>
    </row>
    <row r="2385" spans="1:6">
      <c r="A2385" s="236" t="str">
        <f>DRIVER[[#This Row],[DATE]]&amp;DRIVER[[#This Row],[FIELD]]&amp;DRIVER[[#This Row],[TRIP NO]]</f>
        <v>45448OD04Q67612</v>
      </c>
      <c r="B2385" s="237">
        <v>31</v>
      </c>
      <c r="C2385" s="238">
        <v>45448</v>
      </c>
      <c r="D2385" s="239">
        <v>2</v>
      </c>
      <c r="E2385" s="120" t="s">
        <v>24</v>
      </c>
      <c r="F2385" s="240" t="s">
        <v>68</v>
      </c>
    </row>
    <row r="2386" spans="1:6">
      <c r="A2386" s="236" t="str">
        <f>DRIVER[[#This Row],[DATE]]&amp;DRIVER[[#This Row],[FIELD]]&amp;DRIVER[[#This Row],[TRIP NO]]</f>
        <v>45448OD04Q41282</v>
      </c>
      <c r="B2386" s="237">
        <v>32</v>
      </c>
      <c r="C2386" s="238">
        <v>45448</v>
      </c>
      <c r="D2386" s="239">
        <v>2</v>
      </c>
      <c r="E2386" s="120" t="s">
        <v>41</v>
      </c>
      <c r="F2386" s="240" t="s">
        <v>76</v>
      </c>
    </row>
    <row r="2387" spans="1:6">
      <c r="A2387" s="236" t="str">
        <f>DRIVER[[#This Row],[DATE]]&amp;DRIVER[[#This Row],[FIELD]]&amp;DRIVER[[#This Row],[TRIP NO]]</f>
        <v>45448OD34S26152</v>
      </c>
      <c r="B2387" s="237">
        <v>33</v>
      </c>
      <c r="C2387" s="238">
        <v>45448</v>
      </c>
      <c r="D2387" s="239">
        <v>2</v>
      </c>
      <c r="E2387" s="120" t="s">
        <v>40</v>
      </c>
      <c r="F2387" s="240" t="s">
        <v>92</v>
      </c>
    </row>
    <row r="2388" spans="1:6">
      <c r="A2388" s="236" t="str">
        <f>DRIVER[[#This Row],[DATE]]&amp;DRIVER[[#This Row],[FIELD]]&amp;DRIVER[[#This Row],[TRIP NO]]</f>
        <v>45448OD34S11452</v>
      </c>
      <c r="B2388" s="237">
        <v>34</v>
      </c>
      <c r="C2388" s="238">
        <v>45448</v>
      </c>
      <c r="D2388" s="239">
        <v>2</v>
      </c>
      <c r="E2388" s="120" t="s">
        <v>32</v>
      </c>
      <c r="F2388" s="240" t="s">
        <v>83</v>
      </c>
    </row>
    <row r="2389" spans="1:6">
      <c r="A2389" s="236" t="str">
        <f>DRIVER[[#This Row],[DATE]]&amp;DRIVER[[#This Row],[FIELD]]&amp;DRIVER[[#This Row],[TRIP NO]]</f>
        <v>45448OD34T11452</v>
      </c>
      <c r="B2389" s="237">
        <v>35</v>
      </c>
      <c r="C2389" s="238">
        <v>45448</v>
      </c>
      <c r="D2389" s="239">
        <v>2</v>
      </c>
      <c r="E2389" s="120" t="s">
        <v>34</v>
      </c>
      <c r="F2389" s="240" t="s">
        <v>84</v>
      </c>
    </row>
    <row r="2390" spans="1:6">
      <c r="A2390" s="236" t="str">
        <f>DRIVER[[#This Row],[DATE]]&amp;DRIVER[[#This Row],[FIELD]]&amp;DRIVER[[#This Row],[TRIP NO]]</f>
        <v>45448OD34R13452</v>
      </c>
      <c r="B2390" s="237">
        <v>36</v>
      </c>
      <c r="C2390" s="238">
        <v>45448</v>
      </c>
      <c r="D2390" s="239">
        <v>2</v>
      </c>
      <c r="E2390" s="120" t="s">
        <v>11</v>
      </c>
      <c r="F2390" s="240" t="s">
        <v>71</v>
      </c>
    </row>
    <row r="2391" spans="1:6">
      <c r="A2391" s="236" t="str">
        <f>DRIVER[[#This Row],[DATE]]&amp;DRIVER[[#This Row],[FIELD]]&amp;DRIVER[[#This Row],[TRIP NO]]</f>
        <v>45449OD04Q41181</v>
      </c>
      <c r="B2391" s="237">
        <v>1</v>
      </c>
      <c r="C2391" s="238">
        <v>45449</v>
      </c>
      <c r="D2391" s="239">
        <v>1</v>
      </c>
      <c r="E2391" s="120" t="s">
        <v>26</v>
      </c>
      <c r="F2391" s="240" t="s">
        <v>102</v>
      </c>
    </row>
    <row r="2392" spans="1:6">
      <c r="A2392" s="236" t="str">
        <f>DRIVER[[#This Row],[DATE]]&amp;DRIVER[[#This Row],[FIELD]]&amp;DRIVER[[#This Row],[TRIP NO]]</f>
        <v>45449OD04Q41391</v>
      </c>
      <c r="B2392" s="237">
        <v>2</v>
      </c>
      <c r="C2392" s="238">
        <v>45449</v>
      </c>
      <c r="D2392" s="239">
        <v>1</v>
      </c>
      <c r="E2392" s="120" t="s">
        <v>21</v>
      </c>
      <c r="F2392" s="240" t="s">
        <v>106</v>
      </c>
    </row>
    <row r="2393" spans="1:6">
      <c r="A2393" s="236" t="str">
        <f>DRIVER[[#This Row],[DATE]]&amp;DRIVER[[#This Row],[FIELD]]&amp;DRIVER[[#This Row],[TRIP NO]]</f>
        <v>45449OD04Q67611</v>
      </c>
      <c r="B2393" s="237">
        <v>3</v>
      </c>
      <c r="C2393" s="238">
        <v>45449</v>
      </c>
      <c r="D2393" s="239">
        <v>1</v>
      </c>
      <c r="E2393" s="120" t="s">
        <v>24</v>
      </c>
      <c r="F2393" s="240" t="s">
        <v>68</v>
      </c>
    </row>
    <row r="2394" spans="1:6">
      <c r="A2394" s="236" t="str">
        <f>DRIVER[[#This Row],[DATE]]&amp;DRIVER[[#This Row],[FIELD]]&amp;DRIVER[[#This Row],[TRIP NO]]</f>
        <v>45449OD04Q41781</v>
      </c>
      <c r="B2394" s="237">
        <v>4</v>
      </c>
      <c r="C2394" s="238">
        <v>45449</v>
      </c>
      <c r="D2394" s="239">
        <v>1</v>
      </c>
      <c r="E2394" s="120" t="s">
        <v>25</v>
      </c>
      <c r="F2394" s="240" t="s">
        <v>73</v>
      </c>
    </row>
    <row r="2395" spans="1:6">
      <c r="A2395" s="236" t="str">
        <f>DRIVER[[#This Row],[DATE]]&amp;DRIVER[[#This Row],[FIELD]]&amp;DRIVER[[#This Row],[TRIP NO]]</f>
        <v>45449OD04Q41281</v>
      </c>
      <c r="B2395" s="237">
        <v>5</v>
      </c>
      <c r="C2395" s="238">
        <v>45449</v>
      </c>
      <c r="D2395" s="239">
        <v>1</v>
      </c>
      <c r="E2395" s="120" t="s">
        <v>41</v>
      </c>
      <c r="F2395" s="240" t="s">
        <v>105</v>
      </c>
    </row>
    <row r="2396" spans="1:6">
      <c r="A2396" s="236" t="str">
        <f>DRIVER[[#This Row],[DATE]]&amp;DRIVER[[#This Row],[FIELD]]&amp;DRIVER[[#This Row],[TRIP NO]]</f>
        <v>45449OD04Q41371</v>
      </c>
      <c r="B2396" s="237">
        <v>6</v>
      </c>
      <c r="C2396" s="238">
        <v>45449</v>
      </c>
      <c r="D2396" s="239">
        <v>1</v>
      </c>
      <c r="E2396" s="120" t="s">
        <v>55</v>
      </c>
      <c r="F2396" s="240" t="s">
        <v>99</v>
      </c>
    </row>
    <row r="2397" spans="1:6">
      <c r="A2397" s="236" t="str">
        <f>DRIVER[[#This Row],[DATE]]&amp;DRIVER[[#This Row],[FIELD]]&amp;DRIVER[[#This Row],[TRIP NO]]</f>
        <v>45449OD04Q41701</v>
      </c>
      <c r="B2397" s="237">
        <v>7</v>
      </c>
      <c r="C2397" s="238">
        <v>45449</v>
      </c>
      <c r="D2397" s="239">
        <v>1</v>
      </c>
      <c r="E2397" s="120" t="s">
        <v>10</v>
      </c>
      <c r="F2397" s="240" t="s">
        <v>101</v>
      </c>
    </row>
    <row r="2398" spans="1:6">
      <c r="A2398" s="236" t="str">
        <f>DRIVER[[#This Row],[DATE]]&amp;DRIVER[[#This Row],[FIELD]]&amp;DRIVER[[#This Row],[TRIP NO]]</f>
        <v>45449OD34S26151</v>
      </c>
      <c r="B2398" s="237">
        <v>8</v>
      </c>
      <c r="C2398" s="238">
        <v>45449</v>
      </c>
      <c r="D2398" s="239">
        <v>1</v>
      </c>
      <c r="E2398" s="120" t="s">
        <v>40</v>
      </c>
      <c r="F2398" s="240" t="s">
        <v>92</v>
      </c>
    </row>
    <row r="2399" spans="1:6">
      <c r="A2399" s="236" t="str">
        <f>DRIVER[[#This Row],[DATE]]&amp;DRIVER[[#This Row],[FIELD]]&amp;DRIVER[[#This Row],[TRIP NO]]</f>
        <v>45449OD34S26661</v>
      </c>
      <c r="B2399" s="237">
        <v>9</v>
      </c>
      <c r="C2399" s="238">
        <v>45449</v>
      </c>
      <c r="D2399" s="239">
        <v>1</v>
      </c>
      <c r="E2399" s="120" t="s">
        <v>45</v>
      </c>
      <c r="F2399" s="240" t="s">
        <v>75</v>
      </c>
    </row>
    <row r="2400" spans="1:6">
      <c r="A2400" s="236" t="str">
        <f>DRIVER[[#This Row],[DATE]]&amp;DRIVER[[#This Row],[FIELD]]&amp;DRIVER[[#This Row],[TRIP NO]]</f>
        <v>45449OD34S26681</v>
      </c>
      <c r="B2400" s="237">
        <v>10</v>
      </c>
      <c r="C2400" s="238">
        <v>45449</v>
      </c>
      <c r="D2400" s="239">
        <v>1</v>
      </c>
      <c r="E2400" s="120" t="s">
        <v>42</v>
      </c>
      <c r="F2400" s="240" t="s">
        <v>108</v>
      </c>
    </row>
    <row r="2401" spans="1:6">
      <c r="A2401" s="236" t="str">
        <f>DRIVER[[#This Row],[DATE]]&amp;DRIVER[[#This Row],[FIELD]]&amp;DRIVER[[#This Row],[TRIP NO]]</f>
        <v>45449OD34S61371</v>
      </c>
      <c r="B2401" s="237">
        <v>11</v>
      </c>
      <c r="C2401" s="238">
        <v>45449</v>
      </c>
      <c r="D2401" s="239">
        <v>1</v>
      </c>
      <c r="E2401" s="120" t="s">
        <v>44</v>
      </c>
      <c r="F2401" s="240" t="s">
        <v>80</v>
      </c>
    </row>
    <row r="2402" spans="1:6">
      <c r="A2402" s="236" t="str">
        <f>DRIVER[[#This Row],[DATE]]&amp;DRIVER[[#This Row],[FIELD]]&amp;DRIVER[[#This Row],[TRIP NO]]</f>
        <v>45449OD34S61391</v>
      </c>
      <c r="B2402" s="237">
        <v>12</v>
      </c>
      <c r="C2402" s="238">
        <v>45449</v>
      </c>
      <c r="D2402" s="239">
        <v>1</v>
      </c>
      <c r="E2402" s="120" t="s">
        <v>52</v>
      </c>
      <c r="F2402" s="240" t="s">
        <v>94</v>
      </c>
    </row>
    <row r="2403" spans="1:6">
      <c r="A2403" s="236" t="str">
        <f>DRIVER[[#This Row],[DATE]]&amp;DRIVER[[#This Row],[FIELD]]&amp;DRIVER[[#This Row],[TRIP NO]]</f>
        <v>45449OD04T11451</v>
      </c>
      <c r="B2403" s="237">
        <v>13</v>
      </c>
      <c r="C2403" s="238">
        <v>45449</v>
      </c>
      <c r="D2403" s="239">
        <v>1</v>
      </c>
      <c r="E2403" s="120" t="s">
        <v>13</v>
      </c>
      <c r="F2403" s="240" t="s">
        <v>71</v>
      </c>
    </row>
    <row r="2404" spans="1:6">
      <c r="A2404" s="236" t="str">
        <f>DRIVER[[#This Row],[DATE]]&amp;DRIVER[[#This Row],[FIELD]]&amp;DRIVER[[#This Row],[TRIP NO]]</f>
        <v>45449OD34R11451</v>
      </c>
      <c r="B2404" s="237">
        <v>14</v>
      </c>
      <c r="C2404" s="238">
        <v>45449</v>
      </c>
      <c r="D2404" s="239">
        <v>1</v>
      </c>
      <c r="E2404" s="120" t="s">
        <v>12</v>
      </c>
      <c r="F2404" s="240" t="s">
        <v>81</v>
      </c>
    </row>
    <row r="2405" spans="1:6">
      <c r="A2405" s="236" t="str">
        <f>DRIVER[[#This Row],[DATE]]&amp;DRIVER[[#This Row],[FIELD]]&amp;DRIVER[[#This Row],[TRIP NO]]</f>
        <v>45449OD34R13451</v>
      </c>
      <c r="B2405" s="237">
        <v>15</v>
      </c>
      <c r="C2405" s="238">
        <v>45449</v>
      </c>
      <c r="D2405" s="239">
        <v>1</v>
      </c>
      <c r="E2405" s="120" t="s">
        <v>11</v>
      </c>
      <c r="F2405" s="240" t="s">
        <v>82</v>
      </c>
    </row>
    <row r="2406" spans="1:6">
      <c r="A2406" s="236" t="str">
        <f>DRIVER[[#This Row],[DATE]]&amp;DRIVER[[#This Row],[FIELD]]&amp;DRIVER[[#This Row],[TRIP NO]]</f>
        <v>45449OD34S11451</v>
      </c>
      <c r="B2406" s="237">
        <v>16</v>
      </c>
      <c r="C2406" s="238">
        <v>45449</v>
      </c>
      <c r="D2406" s="239">
        <v>1</v>
      </c>
      <c r="E2406" s="120" t="s">
        <v>32</v>
      </c>
      <c r="F2406" s="240" t="s">
        <v>83</v>
      </c>
    </row>
    <row r="2407" spans="1:6">
      <c r="A2407" s="236" t="str">
        <f>DRIVER[[#This Row],[DATE]]&amp;DRIVER[[#This Row],[FIELD]]&amp;DRIVER[[#This Row],[TRIP NO]]</f>
        <v>45449OD34T11451</v>
      </c>
      <c r="B2407" s="237">
        <v>17</v>
      </c>
      <c r="C2407" s="238">
        <v>45449</v>
      </c>
      <c r="D2407" s="239">
        <v>1</v>
      </c>
      <c r="E2407" s="120" t="s">
        <v>34</v>
      </c>
      <c r="F2407" s="240" t="s">
        <v>84</v>
      </c>
    </row>
    <row r="2408" spans="1:6">
      <c r="A2408" s="236" t="str">
        <f>DRIVER[[#This Row],[DATE]]&amp;DRIVER[[#This Row],[FIELD]]&amp;DRIVER[[#This Row],[TRIP NO]]</f>
        <v>45449OD04V11451</v>
      </c>
      <c r="B2408" s="237">
        <v>18</v>
      </c>
      <c r="C2408" s="238">
        <v>45449</v>
      </c>
      <c r="D2408" s="239">
        <v>1</v>
      </c>
      <c r="E2408" s="120" t="s">
        <v>46</v>
      </c>
      <c r="F2408" s="240" t="s">
        <v>72</v>
      </c>
    </row>
    <row r="2409" spans="1:6">
      <c r="A2409" s="236" t="str">
        <f>DRIVER[[#This Row],[DATE]]&amp;DRIVER[[#This Row],[FIELD]]&amp;DRIVER[[#This Row],[TRIP NO]]</f>
        <v>45449OD04V13451</v>
      </c>
      <c r="B2409" s="237">
        <v>19</v>
      </c>
      <c r="C2409" s="238">
        <v>45449</v>
      </c>
      <c r="D2409" s="239">
        <v>1</v>
      </c>
      <c r="E2409" s="120" t="s">
        <v>48</v>
      </c>
      <c r="F2409" s="240" t="s">
        <v>86</v>
      </c>
    </row>
    <row r="2410" spans="1:6">
      <c r="A2410" s="236" t="str">
        <f>DRIVER[[#This Row],[DATE]]&amp;DRIVER[[#This Row],[FIELD]]&amp;DRIVER[[#This Row],[TRIP NO]]</f>
        <v>45449OD34U11451</v>
      </c>
      <c r="B2410" s="237">
        <v>20</v>
      </c>
      <c r="C2410" s="238">
        <v>45449</v>
      </c>
      <c r="D2410" s="239">
        <v>1</v>
      </c>
      <c r="E2410" s="120" t="s">
        <v>47</v>
      </c>
      <c r="F2410" s="240" t="s">
        <v>87</v>
      </c>
    </row>
    <row r="2411" spans="1:6">
      <c r="A2411" s="236" t="str">
        <f>DRIVER[[#This Row],[DATE]]&amp;DRIVER[[#This Row],[FIELD]]&amp;DRIVER[[#This Row],[TRIP NO]]</f>
        <v>45449OD34U13451</v>
      </c>
      <c r="B2411" s="237">
        <v>21</v>
      </c>
      <c r="C2411" s="238">
        <v>45449</v>
      </c>
      <c r="D2411" s="239">
        <v>1</v>
      </c>
      <c r="E2411" s="120" t="s">
        <v>49</v>
      </c>
      <c r="F2411" s="240" t="s">
        <v>88</v>
      </c>
    </row>
    <row r="2412" spans="1:6">
      <c r="A2412" s="236" t="str">
        <f>DRIVER[[#This Row],[DATE]]&amp;DRIVER[[#This Row],[FIELD]]&amp;DRIVER[[#This Row],[TRIP NO]]</f>
        <v>45449OD34U11452</v>
      </c>
      <c r="B2412" s="237">
        <v>22</v>
      </c>
      <c r="C2412" s="238">
        <v>45449</v>
      </c>
      <c r="D2412" s="239">
        <v>2</v>
      </c>
      <c r="E2412" s="120" t="s">
        <v>47</v>
      </c>
      <c r="F2412" s="240" t="s">
        <v>87</v>
      </c>
    </row>
    <row r="2413" spans="1:6">
      <c r="A2413" s="236" t="str">
        <f>DRIVER[[#This Row],[DATE]]&amp;DRIVER[[#This Row],[FIELD]]&amp;DRIVER[[#This Row],[TRIP NO]]</f>
        <v>45449OD34U13452</v>
      </c>
      <c r="B2413" s="237">
        <v>23</v>
      </c>
      <c r="C2413" s="238">
        <v>45449</v>
      </c>
      <c r="D2413" s="239">
        <v>2</v>
      </c>
      <c r="E2413" s="120" t="s">
        <v>49</v>
      </c>
      <c r="F2413" s="240" t="s">
        <v>88</v>
      </c>
    </row>
    <row r="2414" spans="1:6">
      <c r="A2414" s="236" t="str">
        <f>DRIVER[[#This Row],[DATE]]&amp;DRIVER[[#This Row],[FIELD]]&amp;DRIVER[[#This Row],[TRIP NO]]</f>
        <v>45449OD34T11452</v>
      </c>
      <c r="B2414" s="237">
        <v>24</v>
      </c>
      <c r="C2414" s="238">
        <v>45449</v>
      </c>
      <c r="D2414" s="239">
        <v>2</v>
      </c>
      <c r="E2414" s="120" t="s">
        <v>34</v>
      </c>
      <c r="F2414" s="240" t="s">
        <v>84</v>
      </c>
    </row>
    <row r="2415" spans="1:6">
      <c r="A2415" s="236" t="str">
        <f>DRIVER[[#This Row],[DATE]]&amp;DRIVER[[#This Row],[FIELD]]&amp;DRIVER[[#This Row],[TRIP NO]]</f>
        <v>45449OD04V13452</v>
      </c>
      <c r="B2415" s="237">
        <v>25</v>
      </c>
      <c r="C2415" s="238">
        <v>45449</v>
      </c>
      <c r="D2415" s="239">
        <v>2</v>
      </c>
      <c r="E2415" s="120" t="s">
        <v>48</v>
      </c>
      <c r="F2415" s="240" t="s">
        <v>86</v>
      </c>
    </row>
    <row r="2416" spans="1:6">
      <c r="A2416" s="236" t="str">
        <f>DRIVER[[#This Row],[DATE]]&amp;DRIVER[[#This Row],[FIELD]]&amp;DRIVER[[#This Row],[TRIP NO]]</f>
        <v>45449OD04V11452</v>
      </c>
      <c r="B2416" s="237">
        <v>26</v>
      </c>
      <c r="C2416" s="238">
        <v>45449</v>
      </c>
      <c r="D2416" s="239">
        <v>2</v>
      </c>
      <c r="E2416" s="120" t="s">
        <v>46</v>
      </c>
      <c r="F2416" s="240" t="s">
        <v>72</v>
      </c>
    </row>
    <row r="2417" spans="1:6">
      <c r="A2417" s="236" t="str">
        <f>DRIVER[[#This Row],[DATE]]&amp;DRIVER[[#This Row],[FIELD]]&amp;DRIVER[[#This Row],[TRIP NO]]</f>
        <v>45449OD34R11452</v>
      </c>
      <c r="B2417" s="237">
        <v>27</v>
      </c>
      <c r="C2417" s="238">
        <v>45449</v>
      </c>
      <c r="D2417" s="239">
        <v>2</v>
      </c>
      <c r="E2417" s="120" t="s">
        <v>12</v>
      </c>
      <c r="F2417" s="240" t="s">
        <v>81</v>
      </c>
    </row>
    <row r="2418" spans="1:6">
      <c r="A2418" s="236" t="str">
        <f>DRIVER[[#This Row],[DATE]]&amp;DRIVER[[#This Row],[FIELD]]&amp;DRIVER[[#This Row],[TRIP NO]]</f>
        <v>45449OD34S11452</v>
      </c>
      <c r="B2418" s="237">
        <v>28</v>
      </c>
      <c r="C2418" s="238">
        <v>45449</v>
      </c>
      <c r="D2418" s="239">
        <v>2</v>
      </c>
      <c r="E2418" s="120" t="s">
        <v>32</v>
      </c>
      <c r="F2418" s="240" t="s">
        <v>83</v>
      </c>
    </row>
    <row r="2419" spans="1:6">
      <c r="A2419" s="236" t="str">
        <f>DRIVER[[#This Row],[DATE]]&amp;DRIVER[[#This Row],[FIELD]]&amp;DRIVER[[#This Row],[TRIP NO]]</f>
        <v>45449OD34S26682</v>
      </c>
      <c r="B2419" s="237">
        <v>29</v>
      </c>
      <c r="C2419" s="238">
        <v>45449</v>
      </c>
      <c r="D2419" s="239">
        <v>2</v>
      </c>
      <c r="E2419" s="120" t="s">
        <v>42</v>
      </c>
      <c r="F2419" s="240" t="s">
        <v>108</v>
      </c>
    </row>
    <row r="2420" spans="1:6">
      <c r="A2420" s="236" t="str">
        <f>DRIVER[[#This Row],[DATE]]&amp;DRIVER[[#This Row],[FIELD]]&amp;DRIVER[[#This Row],[TRIP NO]]</f>
        <v>45449OD04Q41702</v>
      </c>
      <c r="B2420" s="237">
        <v>30</v>
      </c>
      <c r="C2420" s="238">
        <v>45449</v>
      </c>
      <c r="D2420" s="239">
        <v>2</v>
      </c>
      <c r="E2420" s="120" t="s">
        <v>10</v>
      </c>
      <c r="F2420" s="240" t="s">
        <v>101</v>
      </c>
    </row>
    <row r="2421" spans="1:6">
      <c r="A2421" s="236" t="str">
        <f>DRIVER[[#This Row],[DATE]]&amp;DRIVER[[#This Row],[FIELD]]&amp;DRIVER[[#This Row],[TRIP NO]]</f>
        <v>45449OD34S26662</v>
      </c>
      <c r="B2421" s="237">
        <v>31</v>
      </c>
      <c r="C2421" s="238">
        <v>45449</v>
      </c>
      <c r="D2421" s="239">
        <v>2</v>
      </c>
      <c r="E2421" s="120" t="s">
        <v>45</v>
      </c>
      <c r="F2421" s="240" t="s">
        <v>75</v>
      </c>
    </row>
    <row r="2422" spans="1:6">
      <c r="A2422" s="236" t="str">
        <f>DRIVER[[#This Row],[DATE]]&amp;DRIVER[[#This Row],[FIELD]]&amp;DRIVER[[#This Row],[TRIP NO]]</f>
        <v>45449OD04Q41282</v>
      </c>
      <c r="B2422" s="237">
        <v>32</v>
      </c>
      <c r="C2422" s="238">
        <v>45449</v>
      </c>
      <c r="D2422" s="239">
        <v>2</v>
      </c>
      <c r="E2422" s="120" t="s">
        <v>41</v>
      </c>
      <c r="F2422" s="240" t="s">
        <v>105</v>
      </c>
    </row>
    <row r="2423" spans="1:6">
      <c r="A2423" s="236" t="str">
        <f>DRIVER[[#This Row],[DATE]]&amp;DRIVER[[#This Row],[FIELD]]&amp;DRIVER[[#This Row],[TRIP NO]]</f>
        <v>45449OD04Q41782</v>
      </c>
      <c r="B2423" s="237">
        <v>33</v>
      </c>
      <c r="C2423" s="238">
        <v>45449</v>
      </c>
      <c r="D2423" s="239">
        <v>2</v>
      </c>
      <c r="E2423" s="120" t="s">
        <v>25</v>
      </c>
      <c r="F2423" s="240" t="s">
        <v>73</v>
      </c>
    </row>
    <row r="2424" spans="1:6">
      <c r="A2424" s="236" t="str">
        <f>DRIVER[[#This Row],[DATE]]&amp;DRIVER[[#This Row],[FIELD]]&amp;DRIVER[[#This Row],[TRIP NO]]</f>
        <v>45449OD04Q41372</v>
      </c>
      <c r="B2424" s="237">
        <v>34</v>
      </c>
      <c r="C2424" s="238">
        <v>45449</v>
      </c>
      <c r="D2424" s="239">
        <v>2</v>
      </c>
      <c r="E2424" s="120" t="s">
        <v>55</v>
      </c>
      <c r="F2424" s="240" t="s">
        <v>99</v>
      </c>
    </row>
    <row r="2425" spans="1:6">
      <c r="A2425" s="236" t="str">
        <f>DRIVER[[#This Row],[DATE]]&amp;DRIVER[[#This Row],[FIELD]]&amp;DRIVER[[#This Row],[TRIP NO]]</f>
        <v>45449OD34S61372</v>
      </c>
      <c r="B2425" s="237">
        <v>35</v>
      </c>
      <c r="C2425" s="238">
        <v>45449</v>
      </c>
      <c r="D2425" s="239">
        <v>2</v>
      </c>
      <c r="E2425" s="120" t="s">
        <v>44</v>
      </c>
      <c r="F2425" s="240" t="s">
        <v>80</v>
      </c>
    </row>
    <row r="2426" spans="1:6">
      <c r="A2426" s="236" t="str">
        <f>DRIVER[[#This Row],[DATE]]&amp;DRIVER[[#This Row],[FIELD]]&amp;DRIVER[[#This Row],[TRIP NO]]</f>
        <v>45449OD04Q41182</v>
      </c>
      <c r="B2426" s="237">
        <v>36</v>
      </c>
      <c r="C2426" s="238">
        <v>45449</v>
      </c>
      <c r="D2426" s="239">
        <v>2</v>
      </c>
      <c r="E2426" s="120" t="s">
        <v>26</v>
      </c>
      <c r="F2426" s="240" t="s">
        <v>102</v>
      </c>
    </row>
    <row r="2427" spans="1:6">
      <c r="A2427" s="236" t="str">
        <f>DRIVER[[#This Row],[DATE]]&amp;DRIVER[[#This Row],[FIELD]]&amp;DRIVER[[#This Row],[TRIP NO]]</f>
        <v>45449OD04T11452</v>
      </c>
      <c r="B2427" s="237">
        <v>37</v>
      </c>
      <c r="C2427" s="238">
        <v>45449</v>
      </c>
      <c r="D2427" s="239">
        <v>2</v>
      </c>
      <c r="E2427" s="120" t="s">
        <v>13</v>
      </c>
      <c r="F2427" s="240" t="s">
        <v>71</v>
      </c>
    </row>
    <row r="2428" spans="1:6">
      <c r="A2428" s="236" t="str">
        <f>DRIVER[[#This Row],[DATE]]&amp;DRIVER[[#This Row],[FIELD]]&amp;DRIVER[[#This Row],[TRIP NO]]</f>
        <v>45450OD04Q41181</v>
      </c>
      <c r="B2428" s="237">
        <v>1</v>
      </c>
      <c r="C2428" s="238">
        <v>45450</v>
      </c>
      <c r="D2428" s="239">
        <v>1</v>
      </c>
      <c r="E2428" s="120" t="s">
        <v>26</v>
      </c>
      <c r="F2428" s="240" t="s">
        <v>171</v>
      </c>
    </row>
    <row r="2429" spans="1:6">
      <c r="A2429" s="236" t="str">
        <f>DRIVER[[#This Row],[DATE]]&amp;DRIVER[[#This Row],[FIELD]]&amp;DRIVER[[#This Row],[TRIP NO]]</f>
        <v>45450OD04Q41231</v>
      </c>
      <c r="B2429" s="237">
        <v>2</v>
      </c>
      <c r="C2429" s="238">
        <v>45450</v>
      </c>
      <c r="D2429" s="239">
        <v>1</v>
      </c>
      <c r="E2429" s="120" t="s">
        <v>39</v>
      </c>
      <c r="F2429" s="240" t="s">
        <v>69</v>
      </c>
    </row>
    <row r="2430" spans="1:6">
      <c r="A2430" s="236" t="str">
        <f>DRIVER[[#This Row],[DATE]]&amp;DRIVER[[#This Row],[FIELD]]&amp;DRIVER[[#This Row],[TRIP NO]]</f>
        <v>45450OD04Q41391</v>
      </c>
      <c r="B2430" s="237">
        <v>3</v>
      </c>
      <c r="C2430" s="238">
        <v>45450</v>
      </c>
      <c r="D2430" s="239">
        <v>1</v>
      </c>
      <c r="E2430" s="120" t="s">
        <v>21</v>
      </c>
      <c r="F2430" s="240" t="s">
        <v>106</v>
      </c>
    </row>
    <row r="2431" spans="1:6">
      <c r="A2431" s="236" t="str">
        <f>DRIVER[[#This Row],[DATE]]&amp;DRIVER[[#This Row],[FIELD]]&amp;DRIVER[[#This Row],[TRIP NO]]</f>
        <v>45450OD04Q67611</v>
      </c>
      <c r="B2431" s="237">
        <v>4</v>
      </c>
      <c r="C2431" s="238">
        <v>45450</v>
      </c>
      <c r="D2431" s="239">
        <v>1</v>
      </c>
      <c r="E2431" s="120" t="s">
        <v>24</v>
      </c>
      <c r="F2431" s="240" t="s">
        <v>91</v>
      </c>
    </row>
    <row r="2432" spans="1:6">
      <c r="A2432" s="236" t="str">
        <f>DRIVER[[#This Row],[DATE]]&amp;DRIVER[[#This Row],[FIELD]]&amp;DRIVER[[#This Row],[TRIP NO]]</f>
        <v>45450OD04Q41781</v>
      </c>
      <c r="B2432" s="237">
        <v>5</v>
      </c>
      <c r="C2432" s="238">
        <v>45450</v>
      </c>
      <c r="D2432" s="239">
        <v>1</v>
      </c>
      <c r="E2432" s="120" t="s">
        <v>25</v>
      </c>
      <c r="F2432" s="240" t="s">
        <v>73</v>
      </c>
    </row>
    <row r="2433" spans="1:6">
      <c r="A2433" s="236" t="str">
        <f>DRIVER[[#This Row],[DATE]]&amp;DRIVER[[#This Row],[FIELD]]&amp;DRIVER[[#This Row],[TRIP NO]]</f>
        <v>45450OD04Q41281</v>
      </c>
      <c r="B2433" s="237">
        <v>6</v>
      </c>
      <c r="C2433" s="238">
        <v>45450</v>
      </c>
      <c r="D2433" s="239">
        <v>1</v>
      </c>
      <c r="E2433" s="120" t="s">
        <v>41</v>
      </c>
      <c r="F2433" s="240" t="s">
        <v>93</v>
      </c>
    </row>
    <row r="2434" spans="1:6">
      <c r="A2434" s="236" t="str">
        <f>DRIVER[[#This Row],[DATE]]&amp;DRIVER[[#This Row],[FIELD]]&amp;DRIVER[[#This Row],[TRIP NO]]</f>
        <v>45450OD04Q41371</v>
      </c>
      <c r="B2434" s="237">
        <v>7</v>
      </c>
      <c r="C2434" s="238">
        <v>45450</v>
      </c>
      <c r="D2434" s="239">
        <v>1</v>
      </c>
      <c r="E2434" s="120" t="s">
        <v>55</v>
      </c>
      <c r="F2434" s="240" t="s">
        <v>95</v>
      </c>
    </row>
    <row r="2435" spans="1:6">
      <c r="A2435" s="236" t="str">
        <f>DRIVER[[#This Row],[DATE]]&amp;DRIVER[[#This Row],[FIELD]]&amp;DRIVER[[#This Row],[TRIP NO]]</f>
        <v>45450OD04Q41701</v>
      </c>
      <c r="B2435" s="237">
        <v>8</v>
      </c>
      <c r="C2435" s="238">
        <v>45450</v>
      </c>
      <c r="D2435" s="239">
        <v>1</v>
      </c>
      <c r="E2435" s="120" t="s">
        <v>10</v>
      </c>
      <c r="F2435" s="240" t="s">
        <v>77</v>
      </c>
    </row>
    <row r="2436" spans="1:6">
      <c r="A2436" s="236" t="str">
        <f>DRIVER[[#This Row],[DATE]]&amp;DRIVER[[#This Row],[FIELD]]&amp;DRIVER[[#This Row],[TRIP NO]]</f>
        <v>45450OD34S26151</v>
      </c>
      <c r="B2436" s="237">
        <v>9</v>
      </c>
      <c r="C2436" s="238">
        <v>45450</v>
      </c>
      <c r="D2436" s="239">
        <v>1</v>
      </c>
      <c r="E2436" s="120" t="s">
        <v>40</v>
      </c>
      <c r="F2436" s="240" t="s">
        <v>92</v>
      </c>
    </row>
    <row r="2437" spans="1:6">
      <c r="A2437" s="236" t="str">
        <f>DRIVER[[#This Row],[DATE]]&amp;DRIVER[[#This Row],[FIELD]]&amp;DRIVER[[#This Row],[TRIP NO]]</f>
        <v>45450OD34S26661</v>
      </c>
      <c r="B2437" s="237">
        <v>10</v>
      </c>
      <c r="C2437" s="238">
        <v>45450</v>
      </c>
      <c r="D2437" s="239">
        <v>1</v>
      </c>
      <c r="E2437" s="120" t="s">
        <v>45</v>
      </c>
      <c r="F2437" s="240" t="s">
        <v>75</v>
      </c>
    </row>
    <row r="2438" spans="1:6">
      <c r="A2438" s="236" t="str">
        <f>DRIVER[[#This Row],[DATE]]&amp;DRIVER[[#This Row],[FIELD]]&amp;DRIVER[[#This Row],[TRIP NO]]</f>
        <v>45450OD34S26681</v>
      </c>
      <c r="B2438" s="237">
        <v>11</v>
      </c>
      <c r="C2438" s="238">
        <v>45450</v>
      </c>
      <c r="D2438" s="239">
        <v>1</v>
      </c>
      <c r="E2438" s="120" t="s">
        <v>42</v>
      </c>
      <c r="F2438" s="240" t="s">
        <v>108</v>
      </c>
    </row>
    <row r="2439" spans="1:6">
      <c r="A2439" s="236" t="str">
        <f>DRIVER[[#This Row],[DATE]]&amp;DRIVER[[#This Row],[FIELD]]&amp;DRIVER[[#This Row],[TRIP NO]]</f>
        <v>45450OD34S61371</v>
      </c>
      <c r="B2439" s="237">
        <v>12</v>
      </c>
      <c r="C2439" s="238">
        <v>45450</v>
      </c>
      <c r="D2439" s="239">
        <v>1</v>
      </c>
      <c r="E2439" s="120" t="s">
        <v>44</v>
      </c>
      <c r="F2439" s="240" t="s">
        <v>103</v>
      </c>
    </row>
    <row r="2440" spans="1:6">
      <c r="A2440" s="236" t="str">
        <f>DRIVER[[#This Row],[DATE]]&amp;DRIVER[[#This Row],[FIELD]]&amp;DRIVER[[#This Row],[TRIP NO]]</f>
        <v>45450OD34S61391</v>
      </c>
      <c r="B2440" s="237">
        <v>13</v>
      </c>
      <c r="C2440" s="238">
        <v>45450</v>
      </c>
      <c r="D2440" s="239">
        <v>1</v>
      </c>
      <c r="E2440" s="120" t="s">
        <v>52</v>
      </c>
      <c r="F2440" s="240" t="s">
        <v>104</v>
      </c>
    </row>
    <row r="2441" spans="1:6">
      <c r="A2441" s="236" t="str">
        <f>DRIVER[[#This Row],[DATE]]&amp;DRIVER[[#This Row],[FIELD]]&amp;DRIVER[[#This Row],[TRIP NO]]</f>
        <v>45450OD04T11451</v>
      </c>
      <c r="B2441" s="237">
        <v>14</v>
      </c>
      <c r="C2441" s="238">
        <v>45450</v>
      </c>
      <c r="D2441" s="239">
        <v>1</v>
      </c>
      <c r="E2441" s="120" t="s">
        <v>13</v>
      </c>
      <c r="F2441" s="240" t="s">
        <v>71</v>
      </c>
    </row>
    <row r="2442" spans="1:6">
      <c r="A2442" s="236" t="str">
        <f>DRIVER[[#This Row],[DATE]]&amp;DRIVER[[#This Row],[FIELD]]&amp;DRIVER[[#This Row],[TRIP NO]]</f>
        <v>45450OD34R11451</v>
      </c>
      <c r="B2442" s="237">
        <v>15</v>
      </c>
      <c r="C2442" s="238">
        <v>45450</v>
      </c>
      <c r="D2442" s="239">
        <v>1</v>
      </c>
      <c r="E2442" s="120" t="s">
        <v>12</v>
      </c>
      <c r="F2442" s="240" t="s">
        <v>81</v>
      </c>
    </row>
    <row r="2443" spans="1:6">
      <c r="A2443" s="236" t="str">
        <f>DRIVER[[#This Row],[DATE]]&amp;DRIVER[[#This Row],[FIELD]]&amp;DRIVER[[#This Row],[TRIP NO]]</f>
        <v>45450OD34R13451</v>
      </c>
      <c r="B2443" s="237">
        <v>16</v>
      </c>
      <c r="C2443" s="238">
        <v>45450</v>
      </c>
      <c r="D2443" s="239">
        <v>1</v>
      </c>
      <c r="E2443" s="120" t="s">
        <v>11</v>
      </c>
      <c r="F2443" s="240" t="s">
        <v>97</v>
      </c>
    </row>
    <row r="2444" spans="1:6">
      <c r="A2444" s="236" t="str">
        <f>DRIVER[[#This Row],[DATE]]&amp;DRIVER[[#This Row],[FIELD]]&amp;DRIVER[[#This Row],[TRIP NO]]</f>
        <v>45450OD34S11451</v>
      </c>
      <c r="B2444" s="237">
        <v>17</v>
      </c>
      <c r="C2444" s="238">
        <v>45450</v>
      </c>
      <c r="D2444" s="239">
        <v>1</v>
      </c>
      <c r="E2444" s="120" t="s">
        <v>32</v>
      </c>
      <c r="F2444" s="240" t="s">
        <v>83</v>
      </c>
    </row>
    <row r="2445" spans="1:6">
      <c r="A2445" s="236" t="str">
        <f>DRIVER[[#This Row],[DATE]]&amp;DRIVER[[#This Row],[FIELD]]&amp;DRIVER[[#This Row],[TRIP NO]]</f>
        <v>45450OD34T11451</v>
      </c>
      <c r="B2445" s="237">
        <v>18</v>
      </c>
      <c r="C2445" s="238">
        <v>45450</v>
      </c>
      <c r="D2445" s="239">
        <v>1</v>
      </c>
      <c r="E2445" s="120" t="s">
        <v>34</v>
      </c>
      <c r="F2445" s="240" t="s">
        <v>84</v>
      </c>
    </row>
    <row r="2446" spans="1:6">
      <c r="A2446" s="236" t="str">
        <f>DRIVER[[#This Row],[DATE]]&amp;DRIVER[[#This Row],[FIELD]]&amp;DRIVER[[#This Row],[TRIP NO]]</f>
        <v>45450OD04V11451</v>
      </c>
      <c r="B2446" s="237">
        <v>19</v>
      </c>
      <c r="C2446" s="238">
        <v>45450</v>
      </c>
      <c r="D2446" s="239">
        <v>1</v>
      </c>
      <c r="E2446" s="120" t="s">
        <v>46</v>
      </c>
      <c r="F2446" s="240" t="s">
        <v>72</v>
      </c>
    </row>
    <row r="2447" spans="1:6">
      <c r="A2447" s="236" t="str">
        <f>DRIVER[[#This Row],[DATE]]&amp;DRIVER[[#This Row],[FIELD]]&amp;DRIVER[[#This Row],[TRIP NO]]</f>
        <v>45450OD04V13451</v>
      </c>
      <c r="B2447" s="237">
        <v>20</v>
      </c>
      <c r="C2447" s="238">
        <v>45450</v>
      </c>
      <c r="D2447" s="239">
        <v>1</v>
      </c>
      <c r="E2447" s="120" t="s">
        <v>48</v>
      </c>
      <c r="F2447" s="240" t="s">
        <v>86</v>
      </c>
    </row>
    <row r="2448" spans="1:6">
      <c r="A2448" s="236" t="str">
        <f>DRIVER[[#This Row],[DATE]]&amp;DRIVER[[#This Row],[FIELD]]&amp;DRIVER[[#This Row],[TRIP NO]]</f>
        <v>45450OD34U11451</v>
      </c>
      <c r="B2448" s="237">
        <v>21</v>
      </c>
      <c r="C2448" s="238">
        <v>45450</v>
      </c>
      <c r="D2448" s="239">
        <v>1</v>
      </c>
      <c r="E2448" s="120" t="s">
        <v>47</v>
      </c>
      <c r="F2448" s="240" t="s">
        <v>87</v>
      </c>
    </row>
    <row r="2449" spans="1:6">
      <c r="A2449" s="236" t="str">
        <f>DRIVER[[#This Row],[DATE]]&amp;DRIVER[[#This Row],[FIELD]]&amp;DRIVER[[#This Row],[TRIP NO]]</f>
        <v>45450OD34U13451</v>
      </c>
      <c r="B2449" s="237">
        <v>22</v>
      </c>
      <c r="C2449" s="238">
        <v>45450</v>
      </c>
      <c r="D2449" s="239">
        <v>1</v>
      </c>
      <c r="E2449" s="120" t="s">
        <v>49</v>
      </c>
      <c r="F2449" s="240" t="s">
        <v>88</v>
      </c>
    </row>
    <row r="2450" spans="1:6">
      <c r="A2450" s="236" t="str">
        <f>DRIVER[[#This Row],[DATE]]&amp;DRIVER[[#This Row],[FIELD]]&amp;DRIVER[[#This Row],[TRIP NO]]</f>
        <v>45451OD04Q41181</v>
      </c>
      <c r="B2450" s="237">
        <v>1</v>
      </c>
      <c r="C2450" s="238">
        <v>45451</v>
      </c>
      <c r="D2450" s="239">
        <v>1</v>
      </c>
      <c r="E2450" s="120" t="s">
        <v>26</v>
      </c>
      <c r="F2450" s="240" t="s">
        <v>171</v>
      </c>
    </row>
    <row r="2451" spans="1:6">
      <c r="A2451" s="236" t="str">
        <f>DRIVER[[#This Row],[DATE]]&amp;DRIVER[[#This Row],[FIELD]]&amp;DRIVER[[#This Row],[TRIP NO]]</f>
        <v>45451OD04Q41231</v>
      </c>
      <c r="B2451" s="237">
        <v>2</v>
      </c>
      <c r="C2451" s="238">
        <v>45451</v>
      </c>
      <c r="D2451" s="239">
        <v>1</v>
      </c>
      <c r="E2451" s="120" t="s">
        <v>39</v>
      </c>
      <c r="F2451" s="240" t="s">
        <v>69</v>
      </c>
    </row>
    <row r="2452" spans="1:6">
      <c r="A2452" s="236" t="str">
        <f>DRIVER[[#This Row],[DATE]]&amp;DRIVER[[#This Row],[FIELD]]&amp;DRIVER[[#This Row],[TRIP NO]]</f>
        <v>45451OD04Q41261</v>
      </c>
      <c r="B2452" s="237">
        <v>3</v>
      </c>
      <c r="C2452" s="238">
        <v>45451</v>
      </c>
      <c r="D2452" s="239">
        <v>1</v>
      </c>
      <c r="E2452" s="120" t="s">
        <v>23</v>
      </c>
      <c r="F2452" s="240" t="s">
        <v>71</v>
      </c>
    </row>
    <row r="2453" spans="1:6">
      <c r="A2453" s="236" t="str">
        <f>DRIVER[[#This Row],[DATE]]&amp;DRIVER[[#This Row],[FIELD]]&amp;DRIVER[[#This Row],[TRIP NO]]</f>
        <v>45451OD04Q41391</v>
      </c>
      <c r="B2453" s="237">
        <v>4</v>
      </c>
      <c r="C2453" s="238">
        <v>45451</v>
      </c>
      <c r="D2453" s="239">
        <v>1</v>
      </c>
      <c r="E2453" s="120" t="s">
        <v>21</v>
      </c>
      <c r="F2453" s="240" t="s">
        <v>96</v>
      </c>
    </row>
    <row r="2454" spans="1:6">
      <c r="A2454" s="236" t="str">
        <f>DRIVER[[#This Row],[DATE]]&amp;DRIVER[[#This Row],[FIELD]]&amp;DRIVER[[#This Row],[TRIP NO]]</f>
        <v>45451OD04Q67611</v>
      </c>
      <c r="B2454" s="237">
        <v>5</v>
      </c>
      <c r="C2454" s="238">
        <v>45451</v>
      </c>
      <c r="D2454" s="239">
        <v>1</v>
      </c>
      <c r="E2454" s="120" t="s">
        <v>24</v>
      </c>
      <c r="F2454" s="240" t="s">
        <v>91</v>
      </c>
    </row>
    <row r="2455" spans="1:6">
      <c r="A2455" s="236" t="str">
        <f>DRIVER[[#This Row],[DATE]]&amp;DRIVER[[#This Row],[FIELD]]&amp;DRIVER[[#This Row],[TRIP NO]]</f>
        <v>45451OD04Q41781</v>
      </c>
      <c r="B2455" s="237">
        <v>6</v>
      </c>
      <c r="C2455" s="238">
        <v>45451</v>
      </c>
      <c r="D2455" s="239">
        <v>1</v>
      </c>
      <c r="E2455" s="120" t="s">
        <v>25</v>
      </c>
      <c r="F2455" s="240" t="s">
        <v>72</v>
      </c>
    </row>
    <row r="2456" spans="1:6">
      <c r="A2456" s="236" t="str">
        <f>DRIVER[[#This Row],[DATE]]&amp;DRIVER[[#This Row],[FIELD]]&amp;DRIVER[[#This Row],[TRIP NO]]</f>
        <v>45451OD04Q41281</v>
      </c>
      <c r="B2456" s="237">
        <v>7</v>
      </c>
      <c r="C2456" s="238">
        <v>45451</v>
      </c>
      <c r="D2456" s="239">
        <v>1</v>
      </c>
      <c r="E2456" s="120" t="s">
        <v>41</v>
      </c>
      <c r="F2456" s="240" t="s">
        <v>105</v>
      </c>
    </row>
    <row r="2457" spans="1:6">
      <c r="A2457" s="236" t="str">
        <f>DRIVER[[#This Row],[DATE]]&amp;DRIVER[[#This Row],[FIELD]]&amp;DRIVER[[#This Row],[TRIP NO]]</f>
        <v>45451OD04Q41371</v>
      </c>
      <c r="B2457" s="237">
        <v>8</v>
      </c>
      <c r="C2457" s="238">
        <v>45451</v>
      </c>
      <c r="D2457" s="239">
        <v>1</v>
      </c>
      <c r="E2457" s="120" t="s">
        <v>55</v>
      </c>
      <c r="F2457" s="240" t="s">
        <v>99</v>
      </c>
    </row>
    <row r="2458" spans="1:6">
      <c r="A2458" s="236" t="str">
        <f>DRIVER[[#This Row],[DATE]]&amp;DRIVER[[#This Row],[FIELD]]&amp;DRIVER[[#This Row],[TRIP NO]]</f>
        <v>45451OD04Q41701</v>
      </c>
      <c r="B2458" s="237">
        <v>9</v>
      </c>
      <c r="C2458" s="238">
        <v>45451</v>
      </c>
      <c r="D2458" s="239">
        <v>1</v>
      </c>
      <c r="E2458" s="120" t="s">
        <v>10</v>
      </c>
      <c r="F2458" s="240" t="s">
        <v>76</v>
      </c>
    </row>
    <row r="2459" spans="1:6">
      <c r="A2459" s="236" t="str">
        <f>DRIVER[[#This Row],[DATE]]&amp;DRIVER[[#This Row],[FIELD]]&amp;DRIVER[[#This Row],[TRIP NO]]</f>
        <v>45451OD34S26151</v>
      </c>
      <c r="B2459" s="237">
        <v>10</v>
      </c>
      <c r="C2459" s="238">
        <v>45451</v>
      </c>
      <c r="D2459" s="239">
        <v>1</v>
      </c>
      <c r="E2459" s="120" t="s">
        <v>40</v>
      </c>
      <c r="F2459" s="240" t="s">
        <v>106</v>
      </c>
    </row>
    <row r="2460" spans="1:6">
      <c r="A2460" s="236" t="str">
        <f>DRIVER[[#This Row],[DATE]]&amp;DRIVER[[#This Row],[FIELD]]&amp;DRIVER[[#This Row],[TRIP NO]]</f>
        <v>45451OD34S26661</v>
      </c>
      <c r="B2460" s="237">
        <v>11</v>
      </c>
      <c r="C2460" s="238">
        <v>45451</v>
      </c>
      <c r="D2460" s="239">
        <v>1</v>
      </c>
      <c r="E2460" s="120" t="s">
        <v>45</v>
      </c>
      <c r="F2460" s="240" t="s">
        <v>75</v>
      </c>
    </row>
    <row r="2461" spans="1:6">
      <c r="A2461" s="236" t="str">
        <f>DRIVER[[#This Row],[DATE]]&amp;DRIVER[[#This Row],[FIELD]]&amp;DRIVER[[#This Row],[TRIP NO]]</f>
        <v>45451OD34S26681</v>
      </c>
      <c r="B2461" s="237">
        <v>12</v>
      </c>
      <c r="C2461" s="238">
        <v>45451</v>
      </c>
      <c r="D2461" s="239">
        <v>1</v>
      </c>
      <c r="E2461" s="120" t="s">
        <v>42</v>
      </c>
      <c r="F2461" s="240" t="s">
        <v>108</v>
      </c>
    </row>
    <row r="2462" spans="1:6">
      <c r="A2462" s="236" t="str">
        <f>DRIVER[[#This Row],[DATE]]&amp;DRIVER[[#This Row],[FIELD]]&amp;DRIVER[[#This Row],[TRIP NO]]</f>
        <v>45451OD34S61371</v>
      </c>
      <c r="B2462" s="237">
        <v>13</v>
      </c>
      <c r="C2462" s="238">
        <v>45451</v>
      </c>
      <c r="D2462" s="239">
        <v>1</v>
      </c>
      <c r="E2462" s="120" t="s">
        <v>44</v>
      </c>
      <c r="F2462" s="240" t="s">
        <v>103</v>
      </c>
    </row>
    <row r="2463" spans="1:6">
      <c r="A2463" s="236" t="str">
        <f>DRIVER[[#This Row],[DATE]]&amp;DRIVER[[#This Row],[FIELD]]&amp;DRIVER[[#This Row],[TRIP NO]]</f>
        <v>45451OD34S61391</v>
      </c>
      <c r="B2463" s="237">
        <v>14</v>
      </c>
      <c r="C2463" s="238">
        <v>45451</v>
      </c>
      <c r="D2463" s="239">
        <v>1</v>
      </c>
      <c r="E2463" s="120" t="s">
        <v>52</v>
      </c>
      <c r="F2463" s="240" t="s">
        <v>104</v>
      </c>
    </row>
    <row r="2464" spans="1:6">
      <c r="A2464" s="236" t="str">
        <f>DRIVER[[#This Row],[DATE]]&amp;DRIVER[[#This Row],[FIELD]]&amp;DRIVER[[#This Row],[TRIP NO]]</f>
        <v>45451OD34R11451</v>
      </c>
      <c r="B2464" s="237">
        <v>15</v>
      </c>
      <c r="C2464" s="238">
        <v>45451</v>
      </c>
      <c r="D2464" s="239">
        <v>1</v>
      </c>
      <c r="E2464" s="120" t="s">
        <v>12</v>
      </c>
      <c r="F2464" s="240" t="s">
        <v>81</v>
      </c>
    </row>
    <row r="2465" spans="1:6">
      <c r="A2465" s="236" t="str">
        <f>DRIVER[[#This Row],[DATE]]&amp;DRIVER[[#This Row],[FIELD]]&amp;DRIVER[[#This Row],[TRIP NO]]</f>
        <v>45451OD34R13451</v>
      </c>
      <c r="B2465" s="237">
        <v>16</v>
      </c>
      <c r="C2465" s="238">
        <v>45451</v>
      </c>
      <c r="D2465" s="239">
        <v>1</v>
      </c>
      <c r="E2465" s="120" t="s">
        <v>11</v>
      </c>
      <c r="F2465" s="240" t="s">
        <v>97</v>
      </c>
    </row>
    <row r="2466" spans="1:6">
      <c r="A2466" s="236" t="str">
        <f>DRIVER[[#This Row],[DATE]]&amp;DRIVER[[#This Row],[FIELD]]&amp;DRIVER[[#This Row],[TRIP NO]]</f>
        <v>45451OD04V11451</v>
      </c>
      <c r="B2466" s="237">
        <v>17</v>
      </c>
      <c r="C2466" s="238">
        <v>45451</v>
      </c>
      <c r="D2466" s="239">
        <v>1</v>
      </c>
      <c r="E2466" s="120" t="s">
        <v>46</v>
      </c>
      <c r="F2466" s="240" t="s">
        <v>85</v>
      </c>
    </row>
    <row r="2467" spans="1:6">
      <c r="A2467" s="236" t="str">
        <f>DRIVER[[#This Row],[DATE]]&amp;DRIVER[[#This Row],[FIELD]]&amp;DRIVER[[#This Row],[TRIP NO]]</f>
        <v>45451OD04V13451</v>
      </c>
      <c r="B2467" s="237">
        <v>18</v>
      </c>
      <c r="C2467" s="238">
        <v>45451</v>
      </c>
      <c r="D2467" s="239">
        <v>1</v>
      </c>
      <c r="E2467" s="120" t="s">
        <v>48</v>
      </c>
      <c r="F2467" s="240" t="s">
        <v>86</v>
      </c>
    </row>
    <row r="2468" spans="1:6">
      <c r="A2468" s="236" t="str">
        <f>DRIVER[[#This Row],[DATE]]&amp;DRIVER[[#This Row],[FIELD]]&amp;DRIVER[[#This Row],[TRIP NO]]</f>
        <v>45451OD34U11451</v>
      </c>
      <c r="B2468" s="237">
        <v>19</v>
      </c>
      <c r="C2468" s="238">
        <v>45451</v>
      </c>
      <c r="D2468" s="239">
        <v>1</v>
      </c>
      <c r="E2468" s="120" t="s">
        <v>47</v>
      </c>
      <c r="F2468" s="240" t="s">
        <v>87</v>
      </c>
    </row>
    <row r="2469" spans="1:6">
      <c r="A2469" s="236" t="str">
        <f>DRIVER[[#This Row],[DATE]]&amp;DRIVER[[#This Row],[FIELD]]&amp;DRIVER[[#This Row],[TRIP NO]]</f>
        <v>45451OD34U13451</v>
      </c>
      <c r="B2469" s="237">
        <v>20</v>
      </c>
      <c r="C2469" s="238">
        <v>45451</v>
      </c>
      <c r="D2469" s="239">
        <v>1</v>
      </c>
      <c r="E2469" s="120" t="s">
        <v>49</v>
      </c>
      <c r="F2469" s="240" t="s">
        <v>88</v>
      </c>
    </row>
    <row r="2470" spans="1:6">
      <c r="A2470" s="236" t="str">
        <f>DRIVER[[#This Row],[DATE]]&amp;DRIVER[[#This Row],[FIELD]]&amp;DRIVER[[#This Row],[TRIP NO]]</f>
        <v>45451OD34S26152</v>
      </c>
      <c r="B2470" s="237">
        <v>21</v>
      </c>
      <c r="C2470" s="238">
        <v>45451</v>
      </c>
      <c r="D2470" s="239">
        <v>2</v>
      </c>
      <c r="E2470" s="120" t="s">
        <v>40</v>
      </c>
      <c r="F2470" s="240" t="s">
        <v>106</v>
      </c>
    </row>
    <row r="2471" spans="1:6">
      <c r="A2471" s="236" t="str">
        <f>DRIVER[[#This Row],[DATE]]&amp;DRIVER[[#This Row],[FIELD]]&amp;DRIVER[[#This Row],[TRIP NO]]</f>
        <v>45451OD04Q41182</v>
      </c>
      <c r="B2471" s="237">
        <v>22</v>
      </c>
      <c r="C2471" s="238">
        <v>45451</v>
      </c>
      <c r="D2471" s="239">
        <v>2</v>
      </c>
      <c r="E2471" s="120" t="s">
        <v>26</v>
      </c>
      <c r="F2471" s="240" t="s">
        <v>171</v>
      </c>
    </row>
    <row r="2472" spans="1:6">
      <c r="A2472" s="236" t="str">
        <f>DRIVER[[#This Row],[DATE]]&amp;DRIVER[[#This Row],[FIELD]]&amp;DRIVER[[#This Row],[TRIP NO]]</f>
        <v>45451OD04Q41702</v>
      </c>
      <c r="B2472" s="237">
        <v>23</v>
      </c>
      <c r="C2472" s="238">
        <v>45451</v>
      </c>
      <c r="D2472" s="239">
        <v>2</v>
      </c>
      <c r="E2472" s="120" t="s">
        <v>10</v>
      </c>
      <c r="F2472" s="240" t="s">
        <v>76</v>
      </c>
    </row>
    <row r="2473" spans="1:6">
      <c r="A2473" s="236" t="str">
        <f>DRIVER[[#This Row],[DATE]]&amp;DRIVER[[#This Row],[FIELD]]&amp;DRIVER[[#This Row],[TRIP NO]]</f>
        <v>45451OD04Q41372</v>
      </c>
      <c r="B2473" s="237">
        <v>24</v>
      </c>
      <c r="C2473" s="238">
        <v>45451</v>
      </c>
      <c r="D2473" s="239">
        <v>2</v>
      </c>
      <c r="E2473" s="120" t="s">
        <v>55</v>
      </c>
      <c r="F2473" s="240" t="s">
        <v>99</v>
      </c>
    </row>
    <row r="2474" spans="1:6">
      <c r="A2474" s="236" t="str">
        <f>DRIVER[[#This Row],[DATE]]&amp;DRIVER[[#This Row],[FIELD]]&amp;DRIVER[[#This Row],[TRIP NO]]</f>
        <v>45451OD04Q41282</v>
      </c>
      <c r="B2474" s="237">
        <v>25</v>
      </c>
      <c r="C2474" s="238">
        <v>45451</v>
      </c>
      <c r="D2474" s="239">
        <v>2</v>
      </c>
      <c r="E2474" s="120" t="s">
        <v>41</v>
      </c>
      <c r="F2474" s="240" t="s">
        <v>105</v>
      </c>
    </row>
    <row r="2475" spans="1:6">
      <c r="A2475" s="236" t="str">
        <f>DRIVER[[#This Row],[DATE]]&amp;DRIVER[[#This Row],[FIELD]]&amp;DRIVER[[#This Row],[TRIP NO]]</f>
        <v>45452OD04Q41181</v>
      </c>
      <c r="B2475" s="237">
        <v>1</v>
      </c>
      <c r="C2475" s="238">
        <v>45452</v>
      </c>
      <c r="D2475" s="239">
        <v>1</v>
      </c>
      <c r="E2475" s="120" t="s">
        <v>26</v>
      </c>
      <c r="F2475" s="240" t="s">
        <v>171</v>
      </c>
    </row>
    <row r="2476" spans="1:6">
      <c r="A2476" s="236" t="str">
        <f>DRIVER[[#This Row],[DATE]]&amp;DRIVER[[#This Row],[FIELD]]&amp;DRIVER[[#This Row],[TRIP NO]]</f>
        <v>45452OD04Q41231</v>
      </c>
      <c r="B2476" s="237">
        <v>2</v>
      </c>
      <c r="C2476" s="238">
        <v>45452</v>
      </c>
      <c r="D2476" s="239">
        <v>1</v>
      </c>
      <c r="E2476" s="120" t="s">
        <v>39</v>
      </c>
      <c r="F2476" s="240" t="s">
        <v>69</v>
      </c>
    </row>
    <row r="2477" spans="1:6">
      <c r="A2477" s="236" t="str">
        <f>DRIVER[[#This Row],[DATE]]&amp;DRIVER[[#This Row],[FIELD]]&amp;DRIVER[[#This Row],[TRIP NO]]</f>
        <v>45452OD04Q41261</v>
      </c>
      <c r="B2477" s="237">
        <v>3</v>
      </c>
      <c r="C2477" s="238">
        <v>45452</v>
      </c>
      <c r="D2477" s="239">
        <v>1</v>
      </c>
      <c r="E2477" s="120" t="s">
        <v>23</v>
      </c>
      <c r="F2477" s="240" t="s">
        <v>172</v>
      </c>
    </row>
    <row r="2478" spans="1:6">
      <c r="A2478" s="236" t="str">
        <f>DRIVER[[#This Row],[DATE]]&amp;DRIVER[[#This Row],[FIELD]]&amp;DRIVER[[#This Row],[TRIP NO]]</f>
        <v>45452OD04Q41391</v>
      </c>
      <c r="B2478" s="237">
        <v>4</v>
      </c>
      <c r="C2478" s="238">
        <v>45452</v>
      </c>
      <c r="D2478" s="239">
        <v>1</v>
      </c>
      <c r="E2478" s="120" t="s">
        <v>21</v>
      </c>
      <c r="F2478" s="240" t="s">
        <v>96</v>
      </c>
    </row>
    <row r="2479" spans="1:6">
      <c r="A2479" s="236" t="str">
        <f>DRIVER[[#This Row],[DATE]]&amp;DRIVER[[#This Row],[FIELD]]&amp;DRIVER[[#This Row],[TRIP NO]]</f>
        <v>45452OD04Q67611</v>
      </c>
      <c r="B2479" s="237">
        <v>5</v>
      </c>
      <c r="C2479" s="238">
        <v>45452</v>
      </c>
      <c r="D2479" s="239">
        <v>1</v>
      </c>
      <c r="E2479" s="120" t="s">
        <v>24</v>
      </c>
      <c r="F2479" s="240" t="s">
        <v>71</v>
      </c>
    </row>
    <row r="2480" spans="1:6">
      <c r="A2480" s="236" t="str">
        <f>DRIVER[[#This Row],[DATE]]&amp;DRIVER[[#This Row],[FIELD]]&amp;DRIVER[[#This Row],[TRIP NO]]</f>
        <v>45452OD04Q41781</v>
      </c>
      <c r="B2480" s="237">
        <v>6</v>
      </c>
      <c r="C2480" s="238">
        <v>45452</v>
      </c>
      <c r="D2480" s="239">
        <v>1</v>
      </c>
      <c r="E2480" s="120" t="s">
        <v>25</v>
      </c>
      <c r="F2480" s="240" t="s">
        <v>73</v>
      </c>
    </row>
    <row r="2481" spans="1:6">
      <c r="A2481" s="236" t="str">
        <f>DRIVER[[#This Row],[DATE]]&amp;DRIVER[[#This Row],[FIELD]]&amp;DRIVER[[#This Row],[TRIP NO]]</f>
        <v>45452OD04Q41281</v>
      </c>
      <c r="B2481" s="237">
        <v>7</v>
      </c>
      <c r="C2481" s="238">
        <v>45452</v>
      </c>
      <c r="D2481" s="239">
        <v>1</v>
      </c>
      <c r="E2481" s="120" t="s">
        <v>41</v>
      </c>
      <c r="F2481" s="240" t="s">
        <v>93</v>
      </c>
    </row>
    <row r="2482" spans="1:6">
      <c r="A2482" s="236" t="str">
        <f>DRIVER[[#This Row],[DATE]]&amp;DRIVER[[#This Row],[FIELD]]&amp;DRIVER[[#This Row],[TRIP NO]]</f>
        <v>45452OD04Q41701</v>
      </c>
      <c r="B2482" s="237">
        <v>8</v>
      </c>
      <c r="C2482" s="238">
        <v>45452</v>
      </c>
      <c r="D2482" s="239">
        <v>1</v>
      </c>
      <c r="E2482" s="120" t="s">
        <v>10</v>
      </c>
      <c r="F2482" s="240" t="s">
        <v>77</v>
      </c>
    </row>
    <row r="2483" spans="1:6">
      <c r="A2483" s="236" t="str">
        <f>DRIVER[[#This Row],[DATE]]&amp;DRIVER[[#This Row],[FIELD]]&amp;DRIVER[[#This Row],[TRIP NO]]</f>
        <v>45452OD34S26151</v>
      </c>
      <c r="B2483" s="237">
        <v>9</v>
      </c>
      <c r="C2483" s="238">
        <v>45452</v>
      </c>
      <c r="D2483" s="239">
        <v>1</v>
      </c>
      <c r="E2483" s="120" t="s">
        <v>40</v>
      </c>
      <c r="F2483" s="240" t="s">
        <v>106</v>
      </c>
    </row>
    <row r="2484" spans="1:6">
      <c r="A2484" s="236" t="str">
        <f>DRIVER[[#This Row],[DATE]]&amp;DRIVER[[#This Row],[FIELD]]&amp;DRIVER[[#This Row],[TRIP NO]]</f>
        <v>45452OD34S26661</v>
      </c>
      <c r="B2484" s="237">
        <v>10</v>
      </c>
      <c r="C2484" s="238">
        <v>45452</v>
      </c>
      <c r="D2484" s="239">
        <v>1</v>
      </c>
      <c r="E2484" s="120" t="s">
        <v>45</v>
      </c>
      <c r="F2484" s="240" t="s">
        <v>75</v>
      </c>
    </row>
    <row r="2485" spans="1:6">
      <c r="A2485" s="236" t="str">
        <f>DRIVER[[#This Row],[DATE]]&amp;DRIVER[[#This Row],[FIELD]]&amp;DRIVER[[#This Row],[TRIP NO]]</f>
        <v>45452OD34S26681</v>
      </c>
      <c r="B2485" s="237">
        <v>11</v>
      </c>
      <c r="C2485" s="238">
        <v>45452</v>
      </c>
      <c r="D2485" s="239">
        <v>1</v>
      </c>
      <c r="E2485" s="120" t="s">
        <v>42</v>
      </c>
      <c r="F2485" s="240" t="s">
        <v>108</v>
      </c>
    </row>
    <row r="2486" spans="1:6">
      <c r="A2486" s="236" t="str">
        <f>DRIVER[[#This Row],[DATE]]&amp;DRIVER[[#This Row],[FIELD]]&amp;DRIVER[[#This Row],[TRIP NO]]</f>
        <v>45452OD34S61371</v>
      </c>
      <c r="B2486" s="237">
        <v>12</v>
      </c>
      <c r="C2486" s="238">
        <v>45452</v>
      </c>
      <c r="D2486" s="239">
        <v>1</v>
      </c>
      <c r="E2486" s="120" t="s">
        <v>44</v>
      </c>
      <c r="F2486" s="240" t="s">
        <v>103</v>
      </c>
    </row>
    <row r="2487" spans="1:6">
      <c r="A2487" s="236" t="str">
        <f>DRIVER[[#This Row],[DATE]]&amp;DRIVER[[#This Row],[FIELD]]&amp;DRIVER[[#This Row],[TRIP NO]]</f>
        <v>45452OD34S61391</v>
      </c>
      <c r="B2487" s="237">
        <v>13</v>
      </c>
      <c r="C2487" s="238">
        <v>45452</v>
      </c>
      <c r="D2487" s="239">
        <v>1</v>
      </c>
      <c r="E2487" s="120" t="s">
        <v>52</v>
      </c>
      <c r="F2487" s="240" t="s">
        <v>94</v>
      </c>
    </row>
    <row r="2488" spans="1:6">
      <c r="A2488" s="236" t="str">
        <f>DRIVER[[#This Row],[DATE]]&amp;DRIVER[[#This Row],[FIELD]]&amp;DRIVER[[#This Row],[TRIP NO]]</f>
        <v>45452OD04T11451</v>
      </c>
      <c r="B2488" s="237">
        <v>14</v>
      </c>
      <c r="C2488" s="238">
        <v>45452</v>
      </c>
      <c r="D2488" s="239">
        <v>1</v>
      </c>
      <c r="E2488" s="120" t="s">
        <v>13</v>
      </c>
      <c r="F2488" s="240" t="s">
        <v>88</v>
      </c>
    </row>
    <row r="2489" spans="1:6">
      <c r="A2489" s="236" t="str">
        <f>DRIVER[[#This Row],[DATE]]&amp;DRIVER[[#This Row],[FIELD]]&amp;DRIVER[[#This Row],[TRIP NO]]</f>
        <v>45452OD34R11451</v>
      </c>
      <c r="B2489" s="237">
        <v>15</v>
      </c>
      <c r="C2489" s="238">
        <v>45452</v>
      </c>
      <c r="D2489" s="239">
        <v>1</v>
      </c>
      <c r="E2489" s="120" t="s">
        <v>12</v>
      </c>
      <c r="F2489" s="240" t="s">
        <v>81</v>
      </c>
    </row>
    <row r="2490" spans="1:6">
      <c r="A2490" s="236" t="str">
        <f>DRIVER[[#This Row],[DATE]]&amp;DRIVER[[#This Row],[FIELD]]&amp;DRIVER[[#This Row],[TRIP NO]]</f>
        <v>45452OD34R13451</v>
      </c>
      <c r="B2490" s="237">
        <v>16</v>
      </c>
      <c r="C2490" s="238">
        <v>45452</v>
      </c>
      <c r="D2490" s="239">
        <v>1</v>
      </c>
      <c r="E2490" s="120" t="s">
        <v>11</v>
      </c>
      <c r="F2490" s="240" t="s">
        <v>97</v>
      </c>
    </row>
    <row r="2491" spans="1:6">
      <c r="A2491" s="236" t="str">
        <f>DRIVER[[#This Row],[DATE]]&amp;DRIVER[[#This Row],[FIELD]]&amp;DRIVER[[#This Row],[TRIP NO]]</f>
        <v>45452OD34S11451</v>
      </c>
      <c r="B2491" s="237">
        <v>17</v>
      </c>
      <c r="C2491" s="238">
        <v>45452</v>
      </c>
      <c r="D2491" s="239">
        <v>1</v>
      </c>
      <c r="E2491" s="120" t="s">
        <v>32</v>
      </c>
      <c r="F2491" s="240" t="s">
        <v>87</v>
      </c>
    </row>
    <row r="2492" spans="1:6">
      <c r="A2492" s="236" t="str">
        <f>DRIVER[[#This Row],[DATE]]&amp;DRIVER[[#This Row],[FIELD]]&amp;DRIVER[[#This Row],[TRIP NO]]</f>
        <v>45452OD34T11451</v>
      </c>
      <c r="B2492" s="237">
        <v>18</v>
      </c>
      <c r="C2492" s="238">
        <v>45452</v>
      </c>
      <c r="D2492" s="239">
        <v>1</v>
      </c>
      <c r="E2492" s="120" t="s">
        <v>34</v>
      </c>
      <c r="F2492" s="240" t="s">
        <v>84</v>
      </c>
    </row>
    <row r="2493" spans="1:6">
      <c r="A2493" s="236" t="str">
        <f>DRIVER[[#This Row],[DATE]]&amp;DRIVER[[#This Row],[FIELD]]&amp;DRIVER[[#This Row],[TRIP NO]]</f>
        <v>45452OD04V13451</v>
      </c>
      <c r="B2493" s="237">
        <v>19</v>
      </c>
      <c r="C2493" s="238">
        <v>45452</v>
      </c>
      <c r="D2493" s="239">
        <v>1</v>
      </c>
      <c r="E2493" s="120" t="s">
        <v>48</v>
      </c>
      <c r="F2493" s="240" t="s">
        <v>86</v>
      </c>
    </row>
    <row r="2494" spans="1:6">
      <c r="A2494" s="236" t="str">
        <f>DRIVER[[#This Row],[DATE]]&amp;DRIVER[[#This Row],[FIELD]]&amp;DRIVER[[#This Row],[TRIP NO]]</f>
        <v>45452OD04V13452</v>
      </c>
      <c r="B2494" s="237">
        <v>20</v>
      </c>
      <c r="C2494" s="238">
        <v>45452</v>
      </c>
      <c r="D2494" s="239">
        <v>2</v>
      </c>
      <c r="E2494" s="120" t="s">
        <v>48</v>
      </c>
      <c r="F2494" s="240" t="s">
        <v>86</v>
      </c>
    </row>
    <row r="2495" spans="1:6">
      <c r="A2495" s="236" t="str">
        <f>DRIVER[[#This Row],[DATE]]&amp;DRIVER[[#This Row],[FIELD]]&amp;DRIVER[[#This Row],[TRIP NO]]</f>
        <v>45452OD34R13452</v>
      </c>
      <c r="B2495" s="237">
        <v>21</v>
      </c>
      <c r="C2495" s="238">
        <v>45452</v>
      </c>
      <c r="D2495" s="239">
        <v>2</v>
      </c>
      <c r="E2495" s="120" t="s">
        <v>11</v>
      </c>
      <c r="F2495" s="240" t="s">
        <v>97</v>
      </c>
    </row>
    <row r="2496" spans="1:6">
      <c r="A2496" s="236" t="str">
        <f>DRIVER[[#This Row],[DATE]]&amp;DRIVER[[#This Row],[FIELD]]&amp;DRIVER[[#This Row],[TRIP NO]]</f>
        <v>45452OD34T11452</v>
      </c>
      <c r="B2496" s="237">
        <v>22</v>
      </c>
      <c r="C2496" s="238">
        <v>45452</v>
      </c>
      <c r="D2496" s="239">
        <v>2</v>
      </c>
      <c r="E2496" s="120" t="s">
        <v>34</v>
      </c>
      <c r="F2496" s="240" t="s">
        <v>84</v>
      </c>
    </row>
    <row r="2497" spans="1:6">
      <c r="A2497" s="236" t="str">
        <f>DRIVER[[#This Row],[DATE]]&amp;DRIVER[[#This Row],[FIELD]]&amp;DRIVER[[#This Row],[TRIP NO]]</f>
        <v>45452OD04T11452</v>
      </c>
      <c r="B2497" s="237">
        <v>23</v>
      </c>
      <c r="C2497" s="238">
        <v>45452</v>
      </c>
      <c r="D2497" s="239">
        <v>2</v>
      </c>
      <c r="E2497" s="120" t="s">
        <v>13</v>
      </c>
      <c r="F2497" s="240" t="s">
        <v>88</v>
      </c>
    </row>
    <row r="2498" spans="1:6">
      <c r="A2498" s="236" t="str">
        <f>DRIVER[[#This Row],[DATE]]&amp;DRIVER[[#This Row],[FIELD]]&amp;DRIVER[[#This Row],[TRIP NO]]</f>
        <v>45452OD34S11452</v>
      </c>
      <c r="B2498" s="237">
        <v>24</v>
      </c>
      <c r="C2498" s="238">
        <v>45452</v>
      </c>
      <c r="D2498" s="239">
        <v>2</v>
      </c>
      <c r="E2498" s="120" t="s">
        <v>32</v>
      </c>
      <c r="F2498" s="240" t="s">
        <v>87</v>
      </c>
    </row>
    <row r="2499" spans="1:6">
      <c r="A2499" s="236" t="str">
        <f>DRIVER[[#This Row],[DATE]]&amp;DRIVER[[#This Row],[FIELD]]&amp;DRIVER[[#This Row],[TRIP NO]]</f>
        <v>45452OD04Q41702</v>
      </c>
      <c r="B2499" s="237">
        <v>25</v>
      </c>
      <c r="C2499" s="238">
        <v>45452</v>
      </c>
      <c r="D2499" s="239">
        <v>2</v>
      </c>
      <c r="E2499" s="120" t="s">
        <v>10</v>
      </c>
      <c r="F2499" s="240" t="s">
        <v>77</v>
      </c>
    </row>
    <row r="2500" spans="1:6">
      <c r="A2500" s="236" t="str">
        <f>DRIVER[[#This Row],[DATE]]&amp;DRIVER[[#This Row],[FIELD]]&amp;DRIVER[[#This Row],[TRIP NO]]</f>
        <v>45452OD34S26682</v>
      </c>
      <c r="B2500" s="237">
        <v>26</v>
      </c>
      <c r="C2500" s="238">
        <v>45452</v>
      </c>
      <c r="D2500" s="239">
        <v>2</v>
      </c>
      <c r="E2500" s="120" t="s">
        <v>42</v>
      </c>
      <c r="F2500" s="240" t="s">
        <v>108</v>
      </c>
    </row>
    <row r="2501" spans="1:6">
      <c r="A2501" s="236" t="str">
        <f>DRIVER[[#This Row],[DATE]]&amp;DRIVER[[#This Row],[FIELD]]&amp;DRIVER[[#This Row],[TRIP NO]]</f>
        <v>45452OD34S26662</v>
      </c>
      <c r="B2501" s="237">
        <v>27</v>
      </c>
      <c r="C2501" s="238">
        <v>45452</v>
      </c>
      <c r="D2501" s="239">
        <v>2</v>
      </c>
      <c r="E2501" s="120" t="s">
        <v>45</v>
      </c>
      <c r="F2501" s="240" t="s">
        <v>75</v>
      </c>
    </row>
    <row r="2502" spans="1:6">
      <c r="A2502" s="236" t="str">
        <f>DRIVER[[#This Row],[DATE]]&amp;DRIVER[[#This Row],[FIELD]]&amp;DRIVER[[#This Row],[TRIP NO]]</f>
        <v>45452OD04Q67612</v>
      </c>
      <c r="B2502" s="237">
        <v>28</v>
      </c>
      <c r="C2502" s="238">
        <v>45452</v>
      </c>
      <c r="D2502" s="239">
        <v>2</v>
      </c>
      <c r="E2502" s="120" t="s">
        <v>24</v>
      </c>
      <c r="F2502" s="240" t="s">
        <v>71</v>
      </c>
    </row>
    <row r="2503" spans="1:6">
      <c r="A2503" s="236" t="str">
        <f>DRIVER[[#This Row],[DATE]]&amp;DRIVER[[#This Row],[FIELD]]&amp;DRIVER[[#This Row],[TRIP NO]]</f>
        <v>45452OD04Q41782</v>
      </c>
      <c r="B2503" s="237">
        <v>29</v>
      </c>
      <c r="C2503" s="238">
        <v>45452</v>
      </c>
      <c r="D2503" s="239">
        <v>2</v>
      </c>
      <c r="E2503" s="120" t="s">
        <v>25</v>
      </c>
      <c r="F2503" s="240" t="s">
        <v>73</v>
      </c>
    </row>
    <row r="2504" spans="1:6">
      <c r="A2504" s="236" t="str">
        <f>DRIVER[[#This Row],[DATE]]&amp;DRIVER[[#This Row],[FIELD]]&amp;DRIVER[[#This Row],[TRIP NO]]</f>
        <v>45452OD04Q41182</v>
      </c>
      <c r="B2504" s="237">
        <v>30</v>
      </c>
      <c r="C2504" s="238">
        <v>45452</v>
      </c>
      <c r="D2504" s="239">
        <v>2</v>
      </c>
      <c r="E2504" s="120" t="s">
        <v>26</v>
      </c>
      <c r="F2504" s="240" t="s">
        <v>171</v>
      </c>
    </row>
    <row r="2505" spans="1:6">
      <c r="A2505" s="236" t="str">
        <f>DRIVER[[#This Row],[DATE]]&amp;DRIVER[[#This Row],[FIELD]]&amp;DRIVER[[#This Row],[TRIP NO]]</f>
        <v>45453OD04Q41181</v>
      </c>
      <c r="B2505" s="237">
        <v>1</v>
      </c>
      <c r="C2505" s="238">
        <v>45453</v>
      </c>
      <c r="D2505" s="239">
        <v>1</v>
      </c>
      <c r="E2505" s="120" t="s">
        <v>26</v>
      </c>
      <c r="F2505" s="240" t="s">
        <v>173</v>
      </c>
    </row>
    <row r="2506" spans="1:6">
      <c r="A2506" s="236" t="str">
        <f>DRIVER[[#This Row],[DATE]]&amp;DRIVER[[#This Row],[FIELD]]&amp;DRIVER[[#This Row],[TRIP NO]]</f>
        <v>45453OD04Q41231</v>
      </c>
      <c r="B2506" s="237">
        <v>2</v>
      </c>
      <c r="C2506" s="238">
        <v>45453</v>
      </c>
      <c r="D2506" s="239">
        <v>1</v>
      </c>
      <c r="E2506" s="120" t="s">
        <v>39</v>
      </c>
      <c r="F2506" s="240" t="s">
        <v>172</v>
      </c>
    </row>
    <row r="2507" spans="1:6">
      <c r="A2507" s="236" t="str">
        <f>DRIVER[[#This Row],[DATE]]&amp;DRIVER[[#This Row],[FIELD]]&amp;DRIVER[[#This Row],[TRIP NO]]</f>
        <v>45453OD04Q41261</v>
      </c>
      <c r="B2507" s="237">
        <v>3</v>
      </c>
      <c r="C2507" s="238">
        <v>45453</v>
      </c>
      <c r="D2507" s="239">
        <v>1</v>
      </c>
      <c r="E2507" s="120" t="s">
        <v>23</v>
      </c>
      <c r="F2507" s="240" t="s">
        <v>91</v>
      </c>
    </row>
    <row r="2508" spans="1:6">
      <c r="A2508" s="236" t="str">
        <f>DRIVER[[#This Row],[DATE]]&amp;DRIVER[[#This Row],[FIELD]]&amp;DRIVER[[#This Row],[TRIP NO]]</f>
        <v>45453OD04Q41391</v>
      </c>
      <c r="B2508" s="237">
        <v>4</v>
      </c>
      <c r="C2508" s="238">
        <v>45453</v>
      </c>
      <c r="D2508" s="239">
        <v>1</v>
      </c>
      <c r="E2508" s="120" t="s">
        <v>21</v>
      </c>
      <c r="F2508" s="240" t="s">
        <v>71</v>
      </c>
    </row>
    <row r="2509" spans="1:6">
      <c r="A2509" s="236" t="str">
        <f>DRIVER[[#This Row],[DATE]]&amp;DRIVER[[#This Row],[FIELD]]&amp;DRIVER[[#This Row],[TRIP NO]]</f>
        <v>45453OD04Q41551</v>
      </c>
      <c r="B2509" s="237">
        <v>5</v>
      </c>
      <c r="C2509" s="238">
        <v>45453</v>
      </c>
      <c r="D2509" s="239">
        <v>1</v>
      </c>
      <c r="E2509" s="120" t="s">
        <v>22</v>
      </c>
      <c r="F2509" s="240" t="s">
        <v>71</v>
      </c>
    </row>
    <row r="2510" spans="1:6">
      <c r="A2510" s="236" t="str">
        <f>DRIVER[[#This Row],[DATE]]&amp;DRIVER[[#This Row],[FIELD]]&amp;DRIVER[[#This Row],[TRIP NO]]</f>
        <v>45453OD04Q67611</v>
      </c>
      <c r="B2510" s="237">
        <v>6</v>
      </c>
      <c r="C2510" s="238">
        <v>45453</v>
      </c>
      <c r="D2510" s="239">
        <v>1</v>
      </c>
      <c r="E2510" s="120" t="s">
        <v>24</v>
      </c>
      <c r="F2510" s="240" t="s">
        <v>104</v>
      </c>
    </row>
    <row r="2511" spans="1:6">
      <c r="A2511" s="236" t="str">
        <f>DRIVER[[#This Row],[DATE]]&amp;DRIVER[[#This Row],[FIELD]]&amp;DRIVER[[#This Row],[TRIP NO]]</f>
        <v>45453OD04Q41781</v>
      </c>
      <c r="B2511" s="237">
        <v>7</v>
      </c>
      <c r="C2511" s="238">
        <v>45453</v>
      </c>
      <c r="D2511" s="239">
        <v>1</v>
      </c>
      <c r="E2511" s="120" t="s">
        <v>25</v>
      </c>
      <c r="F2511" s="240" t="s">
        <v>68</v>
      </c>
    </row>
    <row r="2512" spans="1:6">
      <c r="A2512" s="236" t="str">
        <f>DRIVER[[#This Row],[DATE]]&amp;DRIVER[[#This Row],[FIELD]]&amp;DRIVER[[#This Row],[TRIP NO]]</f>
        <v>45453OD04Q41701</v>
      </c>
      <c r="B2512" s="237">
        <v>8</v>
      </c>
      <c r="C2512" s="238">
        <v>45453</v>
      </c>
      <c r="D2512" s="239">
        <v>1</v>
      </c>
      <c r="E2512" s="120" t="s">
        <v>10</v>
      </c>
      <c r="F2512" s="240" t="s">
        <v>76</v>
      </c>
    </row>
    <row r="2513" spans="1:6">
      <c r="A2513" s="236" t="str">
        <f>DRIVER[[#This Row],[DATE]]&amp;DRIVER[[#This Row],[FIELD]]&amp;DRIVER[[#This Row],[TRIP NO]]</f>
        <v>45453OD34S26151</v>
      </c>
      <c r="B2513" s="237">
        <v>9</v>
      </c>
      <c r="C2513" s="238">
        <v>45453</v>
      </c>
      <c r="D2513" s="239">
        <v>1</v>
      </c>
      <c r="E2513" s="120" t="s">
        <v>40</v>
      </c>
      <c r="F2513" s="240" t="s">
        <v>106</v>
      </c>
    </row>
    <row r="2514" spans="1:6">
      <c r="A2514" s="236" t="str">
        <f>DRIVER[[#This Row],[DATE]]&amp;DRIVER[[#This Row],[FIELD]]&amp;DRIVER[[#This Row],[TRIP NO]]</f>
        <v>45453OD34S26661</v>
      </c>
      <c r="B2514" s="237">
        <v>10</v>
      </c>
      <c r="C2514" s="238">
        <v>45453</v>
      </c>
      <c r="D2514" s="239">
        <v>1</v>
      </c>
      <c r="E2514" s="120" t="s">
        <v>45</v>
      </c>
      <c r="F2514" s="240" t="s">
        <v>75</v>
      </c>
    </row>
    <row r="2515" spans="1:6">
      <c r="A2515" s="236" t="str">
        <f>DRIVER[[#This Row],[DATE]]&amp;DRIVER[[#This Row],[FIELD]]&amp;DRIVER[[#This Row],[TRIP NO]]</f>
        <v>45453OD34S26681</v>
      </c>
      <c r="B2515" s="237">
        <v>11</v>
      </c>
      <c r="C2515" s="238">
        <v>45453</v>
      </c>
      <c r="D2515" s="239">
        <v>1</v>
      </c>
      <c r="E2515" s="120" t="s">
        <v>42</v>
      </c>
      <c r="F2515" s="240" t="s">
        <v>108</v>
      </c>
    </row>
    <row r="2516" spans="1:6">
      <c r="A2516" s="236" t="str">
        <f>DRIVER[[#This Row],[DATE]]&amp;DRIVER[[#This Row],[FIELD]]&amp;DRIVER[[#This Row],[TRIP NO]]</f>
        <v>45453OD34S61371</v>
      </c>
      <c r="B2516" s="237">
        <v>12</v>
      </c>
      <c r="C2516" s="238">
        <v>45453</v>
      </c>
      <c r="D2516" s="239">
        <v>1</v>
      </c>
      <c r="E2516" s="120" t="s">
        <v>44</v>
      </c>
      <c r="F2516" s="240" t="s">
        <v>103</v>
      </c>
    </row>
    <row r="2517" spans="1:6">
      <c r="A2517" s="236" t="str">
        <f>DRIVER[[#This Row],[DATE]]&amp;DRIVER[[#This Row],[FIELD]]&amp;DRIVER[[#This Row],[TRIP NO]]</f>
        <v>45453OD34S61391</v>
      </c>
      <c r="B2517" s="237">
        <v>13</v>
      </c>
      <c r="C2517" s="238">
        <v>45453</v>
      </c>
      <c r="D2517" s="239">
        <v>1</v>
      </c>
      <c r="E2517" s="120" t="s">
        <v>52</v>
      </c>
      <c r="F2517" s="240" t="s">
        <v>94</v>
      </c>
    </row>
    <row r="2518" spans="1:6">
      <c r="A2518" s="236" t="str">
        <f>DRIVER[[#This Row],[DATE]]&amp;DRIVER[[#This Row],[FIELD]]&amp;DRIVER[[#This Row],[TRIP NO]]</f>
        <v>45453OD04T11451</v>
      </c>
      <c r="B2518" s="237">
        <v>14</v>
      </c>
      <c r="C2518" s="238">
        <v>45453</v>
      </c>
      <c r="D2518" s="239">
        <v>1</v>
      </c>
      <c r="E2518" s="120" t="s">
        <v>13</v>
      </c>
      <c r="F2518" s="240" t="s">
        <v>88</v>
      </c>
    </row>
    <row r="2519" spans="1:6">
      <c r="A2519" s="236" t="str">
        <f>DRIVER[[#This Row],[DATE]]&amp;DRIVER[[#This Row],[FIELD]]&amp;DRIVER[[#This Row],[TRIP NO]]</f>
        <v>45453OD34R11451</v>
      </c>
      <c r="B2519" s="237">
        <v>15</v>
      </c>
      <c r="C2519" s="238">
        <v>45453</v>
      </c>
      <c r="D2519" s="239">
        <v>1</v>
      </c>
      <c r="E2519" s="120" t="s">
        <v>12</v>
      </c>
      <c r="F2519" s="240" t="s">
        <v>171</v>
      </c>
    </row>
    <row r="2520" spans="1:6">
      <c r="A2520" s="236" t="str">
        <f>DRIVER[[#This Row],[DATE]]&amp;DRIVER[[#This Row],[FIELD]]&amp;DRIVER[[#This Row],[TRIP NO]]</f>
        <v>45453OD34R13451</v>
      </c>
      <c r="B2520" s="237">
        <v>16</v>
      </c>
      <c r="C2520" s="238">
        <v>45453</v>
      </c>
      <c r="D2520" s="239">
        <v>1</v>
      </c>
      <c r="E2520" s="120" t="s">
        <v>11</v>
      </c>
      <c r="F2520" s="240" t="s">
        <v>97</v>
      </c>
    </row>
    <row r="2521" spans="1:6">
      <c r="A2521" s="236" t="str">
        <f>DRIVER[[#This Row],[DATE]]&amp;DRIVER[[#This Row],[FIELD]]&amp;DRIVER[[#This Row],[TRIP NO]]</f>
        <v>45453OD34S11451</v>
      </c>
      <c r="B2521" s="237">
        <v>17</v>
      </c>
      <c r="C2521" s="238">
        <v>45453</v>
      </c>
      <c r="D2521" s="239">
        <v>1</v>
      </c>
      <c r="E2521" s="120" t="s">
        <v>32</v>
      </c>
      <c r="F2521" s="240" t="s">
        <v>87</v>
      </c>
    </row>
    <row r="2522" spans="1:6">
      <c r="A2522" s="236" t="str">
        <f>DRIVER[[#This Row],[DATE]]&amp;DRIVER[[#This Row],[FIELD]]&amp;DRIVER[[#This Row],[TRIP NO]]</f>
        <v>45453OD34T11451</v>
      </c>
      <c r="B2522" s="237">
        <v>18</v>
      </c>
      <c r="C2522" s="238">
        <v>45453</v>
      </c>
      <c r="D2522" s="239">
        <v>1</v>
      </c>
      <c r="E2522" s="120" t="s">
        <v>34</v>
      </c>
      <c r="F2522" s="240" t="s">
        <v>84</v>
      </c>
    </row>
    <row r="2523" spans="1:6">
      <c r="A2523" s="236" t="str">
        <f>DRIVER[[#This Row],[DATE]]&amp;DRIVER[[#This Row],[FIELD]]&amp;DRIVER[[#This Row],[TRIP NO]]</f>
        <v>45453OD04V13451</v>
      </c>
      <c r="B2523" s="237">
        <v>19</v>
      </c>
      <c r="C2523" s="238">
        <v>45453</v>
      </c>
      <c r="D2523" s="239">
        <v>1</v>
      </c>
      <c r="E2523" s="120" t="s">
        <v>48</v>
      </c>
      <c r="F2523" s="240" t="s">
        <v>86</v>
      </c>
    </row>
    <row r="2524" spans="1:6">
      <c r="A2524" s="236" t="str">
        <f>DRIVER[[#This Row],[DATE]]&amp;DRIVER[[#This Row],[FIELD]]&amp;DRIVER[[#This Row],[TRIP NO]]</f>
        <v>45453OD34S11452</v>
      </c>
      <c r="B2524" s="237">
        <v>20</v>
      </c>
      <c r="C2524" s="238">
        <v>45453</v>
      </c>
      <c r="D2524" s="239">
        <v>2</v>
      </c>
      <c r="E2524" s="120" t="s">
        <v>32</v>
      </c>
      <c r="F2524" s="240" t="s">
        <v>87</v>
      </c>
    </row>
    <row r="2525" spans="1:6">
      <c r="A2525" s="236" t="str">
        <f>DRIVER[[#This Row],[DATE]]&amp;DRIVER[[#This Row],[FIELD]]&amp;DRIVER[[#This Row],[TRIP NO]]</f>
        <v>45453OD04T11452</v>
      </c>
      <c r="B2525" s="237">
        <v>21</v>
      </c>
      <c r="C2525" s="238">
        <v>45453</v>
      </c>
      <c r="D2525" s="239">
        <v>2</v>
      </c>
      <c r="E2525" s="120" t="s">
        <v>13</v>
      </c>
      <c r="F2525" s="240" t="s">
        <v>88</v>
      </c>
    </row>
    <row r="2526" spans="1:6">
      <c r="A2526" s="236" t="str">
        <f>DRIVER[[#This Row],[DATE]]&amp;DRIVER[[#This Row],[FIELD]]&amp;DRIVER[[#This Row],[TRIP NO]]</f>
        <v>45453OD34T11452</v>
      </c>
      <c r="B2526" s="237">
        <v>22</v>
      </c>
      <c r="C2526" s="238">
        <v>45453</v>
      </c>
      <c r="D2526" s="239">
        <v>2</v>
      </c>
      <c r="E2526" s="120" t="s">
        <v>34</v>
      </c>
      <c r="F2526" s="240" t="s">
        <v>84</v>
      </c>
    </row>
    <row r="2527" spans="1:6">
      <c r="A2527" s="236" t="str">
        <f>DRIVER[[#This Row],[DATE]]&amp;DRIVER[[#This Row],[FIELD]]&amp;DRIVER[[#This Row],[TRIP NO]]</f>
        <v>45453OD04V13452</v>
      </c>
      <c r="B2527" s="237">
        <v>23</v>
      </c>
      <c r="C2527" s="238">
        <v>45453</v>
      </c>
      <c r="D2527" s="239">
        <v>2</v>
      </c>
      <c r="E2527" s="120" t="s">
        <v>48</v>
      </c>
      <c r="F2527" s="240" t="s">
        <v>86</v>
      </c>
    </row>
    <row r="2528" spans="1:6">
      <c r="A2528" s="236" t="str">
        <f>DRIVER[[#This Row],[DATE]]&amp;DRIVER[[#This Row],[FIELD]]&amp;DRIVER[[#This Row],[TRIP NO]]</f>
        <v>45454OD04Q41181</v>
      </c>
      <c r="B2528" s="237">
        <v>1</v>
      </c>
      <c r="C2528" s="238">
        <v>45454</v>
      </c>
      <c r="D2528" s="239">
        <v>1</v>
      </c>
      <c r="E2528" s="120" t="s">
        <v>26</v>
      </c>
      <c r="F2528" s="240" t="s">
        <v>173</v>
      </c>
    </row>
    <row r="2529" spans="1:6">
      <c r="A2529" s="236" t="str">
        <f>DRIVER[[#This Row],[DATE]]&amp;DRIVER[[#This Row],[FIELD]]&amp;DRIVER[[#This Row],[TRIP NO]]</f>
        <v>45454OD04Q41231</v>
      </c>
      <c r="B2529" s="237">
        <v>2</v>
      </c>
      <c r="C2529" s="238">
        <v>45454</v>
      </c>
      <c r="D2529" s="239">
        <v>1</v>
      </c>
      <c r="E2529" s="120" t="s">
        <v>39</v>
      </c>
      <c r="F2529" s="240" t="s">
        <v>69</v>
      </c>
    </row>
    <row r="2530" spans="1:6">
      <c r="A2530" s="236" t="str">
        <f>DRIVER[[#This Row],[DATE]]&amp;DRIVER[[#This Row],[FIELD]]&amp;DRIVER[[#This Row],[TRIP NO]]</f>
        <v>45454OD04Q41261</v>
      </c>
      <c r="B2530" s="237">
        <v>3</v>
      </c>
      <c r="C2530" s="238">
        <v>45454</v>
      </c>
      <c r="D2530" s="239">
        <v>1</v>
      </c>
      <c r="E2530" s="120" t="s">
        <v>23</v>
      </c>
      <c r="F2530" s="240" t="s">
        <v>82</v>
      </c>
    </row>
    <row r="2531" spans="1:6">
      <c r="A2531" s="236" t="str">
        <f>DRIVER[[#This Row],[DATE]]&amp;DRIVER[[#This Row],[FIELD]]&amp;DRIVER[[#This Row],[TRIP NO]]</f>
        <v>45454OD04Q41391</v>
      </c>
      <c r="B2531" s="237">
        <v>4</v>
      </c>
      <c r="C2531" s="238">
        <v>45454</v>
      </c>
      <c r="D2531" s="239">
        <v>1</v>
      </c>
      <c r="E2531" s="120" t="s">
        <v>21</v>
      </c>
      <c r="F2531" s="240" t="s">
        <v>172</v>
      </c>
    </row>
    <row r="2532" spans="1:6">
      <c r="A2532" s="236" t="str">
        <f>DRIVER[[#This Row],[DATE]]&amp;DRIVER[[#This Row],[FIELD]]&amp;DRIVER[[#This Row],[TRIP NO]]</f>
        <v>45454OD04Q41551</v>
      </c>
      <c r="B2532" s="237">
        <v>5</v>
      </c>
      <c r="C2532" s="238">
        <v>45454</v>
      </c>
      <c r="D2532" s="239">
        <v>1</v>
      </c>
      <c r="E2532" s="120" t="s">
        <v>22</v>
      </c>
      <c r="F2532" s="240" t="s">
        <v>72</v>
      </c>
    </row>
    <row r="2533" spans="1:6">
      <c r="A2533" s="236" t="str">
        <f>DRIVER[[#This Row],[DATE]]&amp;DRIVER[[#This Row],[FIELD]]&amp;DRIVER[[#This Row],[TRIP NO]]</f>
        <v>45454OD04Q41781</v>
      </c>
      <c r="B2533" s="237">
        <v>6</v>
      </c>
      <c r="C2533" s="238">
        <v>45454</v>
      </c>
      <c r="D2533" s="239">
        <v>1</v>
      </c>
      <c r="E2533" s="120" t="s">
        <v>25</v>
      </c>
      <c r="F2533" s="240" t="s">
        <v>73</v>
      </c>
    </row>
    <row r="2534" spans="1:6">
      <c r="A2534" s="236" t="str">
        <f>DRIVER[[#This Row],[DATE]]&amp;DRIVER[[#This Row],[FIELD]]&amp;DRIVER[[#This Row],[TRIP NO]]</f>
        <v>45454OD04Q67611</v>
      </c>
      <c r="B2534" s="237">
        <v>7</v>
      </c>
      <c r="C2534" s="238">
        <v>45454</v>
      </c>
      <c r="D2534" s="239">
        <v>1</v>
      </c>
      <c r="E2534" s="120" t="s">
        <v>24</v>
      </c>
      <c r="F2534" s="240" t="s">
        <v>80</v>
      </c>
    </row>
    <row r="2535" spans="1:6">
      <c r="A2535" s="236" t="str">
        <f>DRIVER[[#This Row],[DATE]]&amp;DRIVER[[#This Row],[FIELD]]&amp;DRIVER[[#This Row],[TRIP NO]]</f>
        <v>45454OD04Q41701</v>
      </c>
      <c r="B2535" s="237">
        <v>8</v>
      </c>
      <c r="C2535" s="238">
        <v>45454</v>
      </c>
      <c r="D2535" s="239">
        <v>1</v>
      </c>
      <c r="E2535" s="120" t="s">
        <v>10</v>
      </c>
      <c r="F2535" s="240" t="s">
        <v>77</v>
      </c>
    </row>
    <row r="2536" spans="1:6">
      <c r="A2536" s="236" t="str">
        <f>DRIVER[[#This Row],[DATE]]&amp;DRIVER[[#This Row],[FIELD]]&amp;DRIVER[[#This Row],[TRIP NO]]</f>
        <v>45454OD04Q41731</v>
      </c>
      <c r="B2536" s="237">
        <v>9</v>
      </c>
      <c r="C2536" s="238">
        <v>45454</v>
      </c>
      <c r="D2536" s="239">
        <v>1</v>
      </c>
      <c r="E2536" s="120" t="s">
        <v>8</v>
      </c>
      <c r="F2536" s="240" t="s">
        <v>101</v>
      </c>
    </row>
    <row r="2537" spans="1:6">
      <c r="A2537" s="236" t="str">
        <f>DRIVER[[#This Row],[DATE]]&amp;DRIVER[[#This Row],[FIELD]]&amp;DRIVER[[#This Row],[TRIP NO]]</f>
        <v>45454OD34S26151</v>
      </c>
      <c r="B2537" s="237">
        <v>10</v>
      </c>
      <c r="C2537" s="238">
        <v>45454</v>
      </c>
      <c r="D2537" s="239">
        <v>1</v>
      </c>
      <c r="E2537" s="120" t="s">
        <v>40</v>
      </c>
      <c r="F2537" s="240" t="s">
        <v>106</v>
      </c>
    </row>
    <row r="2538" spans="1:6">
      <c r="A2538" s="236" t="str">
        <f>DRIVER[[#This Row],[DATE]]&amp;DRIVER[[#This Row],[FIELD]]&amp;DRIVER[[#This Row],[TRIP NO]]</f>
        <v>45454OD34S26661</v>
      </c>
      <c r="B2538" s="237">
        <v>11</v>
      </c>
      <c r="C2538" s="238">
        <v>45454</v>
      </c>
      <c r="D2538" s="239">
        <v>1</v>
      </c>
      <c r="E2538" s="120" t="s">
        <v>45</v>
      </c>
      <c r="F2538" s="240" t="s">
        <v>75</v>
      </c>
    </row>
    <row r="2539" spans="1:6">
      <c r="A2539" s="236" t="str">
        <f>DRIVER[[#This Row],[DATE]]&amp;DRIVER[[#This Row],[FIELD]]&amp;DRIVER[[#This Row],[TRIP NO]]</f>
        <v>45454OD34S26681</v>
      </c>
      <c r="B2539" s="237">
        <v>12</v>
      </c>
      <c r="C2539" s="238">
        <v>45454</v>
      </c>
      <c r="D2539" s="239">
        <v>1</v>
      </c>
      <c r="E2539" s="120" t="s">
        <v>42</v>
      </c>
      <c r="F2539" s="240" t="s">
        <v>108</v>
      </c>
    </row>
    <row r="2540" spans="1:6">
      <c r="A2540" s="236" t="str">
        <f>DRIVER[[#This Row],[DATE]]&amp;DRIVER[[#This Row],[FIELD]]&amp;DRIVER[[#This Row],[TRIP NO]]</f>
        <v>45454OD34S61371</v>
      </c>
      <c r="B2540" s="237">
        <v>13</v>
      </c>
      <c r="C2540" s="238">
        <v>45454</v>
      </c>
      <c r="D2540" s="239">
        <v>1</v>
      </c>
      <c r="E2540" s="120" t="s">
        <v>44</v>
      </c>
      <c r="F2540" s="240" t="s">
        <v>103</v>
      </c>
    </row>
    <row r="2541" spans="1:6">
      <c r="A2541" s="236" t="str">
        <f>DRIVER[[#This Row],[DATE]]&amp;DRIVER[[#This Row],[FIELD]]&amp;DRIVER[[#This Row],[TRIP NO]]</f>
        <v>45454OD34S61391</v>
      </c>
      <c r="B2541" s="237">
        <v>14</v>
      </c>
      <c r="C2541" s="238">
        <v>45454</v>
      </c>
      <c r="D2541" s="239">
        <v>1</v>
      </c>
      <c r="E2541" s="120" t="s">
        <v>52</v>
      </c>
      <c r="F2541" s="240" t="s">
        <v>94</v>
      </c>
    </row>
    <row r="2542" spans="1:6">
      <c r="A2542" s="236" t="str">
        <f>DRIVER[[#This Row],[DATE]]&amp;DRIVER[[#This Row],[FIELD]]&amp;DRIVER[[#This Row],[TRIP NO]]</f>
        <v>45454OD04T11451</v>
      </c>
      <c r="B2542" s="237">
        <v>15</v>
      </c>
      <c r="C2542" s="238">
        <v>45454</v>
      </c>
      <c r="D2542" s="239">
        <v>1</v>
      </c>
      <c r="E2542" s="120" t="s">
        <v>13</v>
      </c>
      <c r="F2542" s="240" t="s">
        <v>88</v>
      </c>
    </row>
    <row r="2543" spans="1:6">
      <c r="A2543" s="236" t="str">
        <f>DRIVER[[#This Row],[DATE]]&amp;DRIVER[[#This Row],[FIELD]]&amp;DRIVER[[#This Row],[TRIP NO]]</f>
        <v>45454OD34R11451</v>
      </c>
      <c r="B2543" s="237">
        <v>16</v>
      </c>
      <c r="C2543" s="238">
        <v>45454</v>
      </c>
      <c r="D2543" s="239">
        <v>1</v>
      </c>
      <c r="E2543" s="120" t="s">
        <v>12</v>
      </c>
      <c r="F2543" s="240" t="s">
        <v>171</v>
      </c>
    </row>
    <row r="2544" spans="1:6">
      <c r="A2544" s="236" t="str">
        <f>DRIVER[[#This Row],[DATE]]&amp;DRIVER[[#This Row],[FIELD]]&amp;DRIVER[[#This Row],[TRIP NO]]</f>
        <v>45454OD34R13451</v>
      </c>
      <c r="B2544" s="237">
        <v>17</v>
      </c>
      <c r="C2544" s="238">
        <v>45454</v>
      </c>
      <c r="D2544" s="239">
        <v>1</v>
      </c>
      <c r="E2544" s="120" t="s">
        <v>11</v>
      </c>
      <c r="F2544" s="240" t="s">
        <v>97</v>
      </c>
    </row>
    <row r="2545" spans="1:6">
      <c r="A2545" s="236" t="str">
        <f>DRIVER[[#This Row],[DATE]]&amp;DRIVER[[#This Row],[FIELD]]&amp;DRIVER[[#This Row],[TRIP NO]]</f>
        <v>45454OD34S11451</v>
      </c>
      <c r="B2545" s="237">
        <v>18</v>
      </c>
      <c r="C2545" s="238">
        <v>45454</v>
      </c>
      <c r="D2545" s="239">
        <v>1</v>
      </c>
      <c r="E2545" s="120" t="s">
        <v>32</v>
      </c>
      <c r="F2545" s="240" t="s">
        <v>87</v>
      </c>
    </row>
    <row r="2546" spans="1:6">
      <c r="A2546" s="236" t="str">
        <f>DRIVER[[#This Row],[DATE]]&amp;DRIVER[[#This Row],[FIELD]]&amp;DRIVER[[#This Row],[TRIP NO]]</f>
        <v>45454OD34T11451</v>
      </c>
      <c r="B2546" s="237">
        <v>19</v>
      </c>
      <c r="C2546" s="238">
        <v>45454</v>
      </c>
      <c r="D2546" s="239">
        <v>1</v>
      </c>
      <c r="E2546" s="120" t="s">
        <v>34</v>
      </c>
      <c r="F2546" s="240" t="s">
        <v>84</v>
      </c>
    </row>
    <row r="2547" spans="1:6">
      <c r="A2547" s="236" t="str">
        <f>DRIVER[[#This Row],[DATE]]&amp;DRIVER[[#This Row],[FIELD]]&amp;DRIVER[[#This Row],[TRIP NO]]</f>
        <v>45454OD04V13451</v>
      </c>
      <c r="B2547" s="237">
        <v>20</v>
      </c>
      <c r="C2547" s="238">
        <v>45454</v>
      </c>
      <c r="D2547" s="239">
        <v>1</v>
      </c>
      <c r="E2547" s="120" t="s">
        <v>48</v>
      </c>
      <c r="F2547" s="240" t="s">
        <v>86</v>
      </c>
    </row>
    <row r="2548" spans="1:6">
      <c r="A2548" s="236" t="str">
        <f>DRIVER[[#This Row],[DATE]]&amp;DRIVER[[#This Row],[FIELD]]&amp;DRIVER[[#This Row],[TRIP NO]]</f>
        <v>45455OD04Q41181</v>
      </c>
      <c r="B2548" s="237">
        <v>1</v>
      </c>
      <c r="C2548" s="238">
        <v>45455</v>
      </c>
      <c r="D2548" s="239">
        <v>1</v>
      </c>
      <c r="E2548" s="120" t="s">
        <v>26</v>
      </c>
      <c r="F2548" s="240" t="s">
        <v>173</v>
      </c>
    </row>
    <row r="2549" spans="1:6">
      <c r="A2549" s="236" t="str">
        <f>DRIVER[[#This Row],[DATE]]&amp;DRIVER[[#This Row],[FIELD]]&amp;DRIVER[[#This Row],[TRIP NO]]</f>
        <v>45455OD04Q41231</v>
      </c>
      <c r="B2549" s="237">
        <v>2</v>
      </c>
      <c r="C2549" s="238">
        <v>45455</v>
      </c>
      <c r="D2549" s="239">
        <v>1</v>
      </c>
      <c r="E2549" s="120" t="s">
        <v>39</v>
      </c>
      <c r="F2549" s="240" t="s">
        <v>82</v>
      </c>
    </row>
    <row r="2550" spans="1:6">
      <c r="A2550" s="236" t="str">
        <f>DRIVER[[#This Row],[DATE]]&amp;DRIVER[[#This Row],[FIELD]]&amp;DRIVER[[#This Row],[TRIP NO]]</f>
        <v>45455OD04Q41261</v>
      </c>
      <c r="B2550" s="237">
        <v>3</v>
      </c>
      <c r="C2550" s="238">
        <v>45455</v>
      </c>
      <c r="D2550" s="239">
        <v>1</v>
      </c>
      <c r="E2550" s="120" t="s">
        <v>23</v>
      </c>
      <c r="F2550" s="240" t="s">
        <v>91</v>
      </c>
    </row>
    <row r="2551" spans="1:6">
      <c r="A2551" s="236" t="str">
        <f>DRIVER[[#This Row],[DATE]]&amp;DRIVER[[#This Row],[FIELD]]&amp;DRIVER[[#This Row],[TRIP NO]]</f>
        <v>45455OD04Q41391</v>
      </c>
      <c r="B2551" s="237">
        <v>4</v>
      </c>
      <c r="C2551" s="238">
        <v>45455</v>
      </c>
      <c r="D2551" s="239">
        <v>1</v>
      </c>
      <c r="E2551" s="120" t="s">
        <v>21</v>
      </c>
      <c r="F2551" s="240" t="s">
        <v>71</v>
      </c>
    </row>
    <row r="2552" spans="1:6">
      <c r="A2552" s="236" t="str">
        <f>DRIVER[[#This Row],[DATE]]&amp;DRIVER[[#This Row],[FIELD]]&amp;DRIVER[[#This Row],[TRIP NO]]</f>
        <v>45455OD04Q41551</v>
      </c>
      <c r="B2552" s="237">
        <v>5</v>
      </c>
      <c r="C2552" s="238">
        <v>45455</v>
      </c>
      <c r="D2552" s="239">
        <v>1</v>
      </c>
      <c r="E2552" s="120" t="s">
        <v>22</v>
      </c>
      <c r="F2552" s="240" t="s">
        <v>72</v>
      </c>
    </row>
    <row r="2553" spans="1:6">
      <c r="A2553" s="236" t="str">
        <f>DRIVER[[#This Row],[DATE]]&amp;DRIVER[[#This Row],[FIELD]]&amp;DRIVER[[#This Row],[TRIP NO]]</f>
        <v>45455OD04Q41781</v>
      </c>
      <c r="B2553" s="237">
        <v>6</v>
      </c>
      <c r="C2553" s="238">
        <v>45455</v>
      </c>
      <c r="D2553" s="239">
        <v>1</v>
      </c>
      <c r="E2553" s="120" t="s">
        <v>25</v>
      </c>
      <c r="F2553" s="240" t="s">
        <v>96</v>
      </c>
    </row>
    <row r="2554" spans="1:6">
      <c r="A2554" s="236" t="str">
        <f>DRIVER[[#This Row],[DATE]]&amp;DRIVER[[#This Row],[FIELD]]&amp;DRIVER[[#This Row],[TRIP NO]]</f>
        <v>45455OD04Q67611</v>
      </c>
      <c r="B2554" s="237">
        <v>7</v>
      </c>
      <c r="C2554" s="238">
        <v>45455</v>
      </c>
      <c r="D2554" s="239">
        <v>1</v>
      </c>
      <c r="E2554" s="120" t="s">
        <v>24</v>
      </c>
      <c r="F2554" s="240" t="s">
        <v>68</v>
      </c>
    </row>
    <row r="2555" spans="1:6">
      <c r="A2555" s="236" t="str">
        <f>DRIVER[[#This Row],[DATE]]&amp;DRIVER[[#This Row],[FIELD]]&amp;DRIVER[[#This Row],[TRIP NO]]</f>
        <v>45455OD04Q41701</v>
      </c>
      <c r="B2555" s="237">
        <v>8</v>
      </c>
      <c r="C2555" s="238">
        <v>45455</v>
      </c>
      <c r="D2555" s="239">
        <v>1</v>
      </c>
      <c r="E2555" s="120" t="s">
        <v>10</v>
      </c>
      <c r="F2555" s="240" t="s">
        <v>76</v>
      </c>
    </row>
    <row r="2556" spans="1:6">
      <c r="A2556" s="236" t="str">
        <f>DRIVER[[#This Row],[DATE]]&amp;DRIVER[[#This Row],[FIELD]]&amp;DRIVER[[#This Row],[TRIP NO]]</f>
        <v>45455OD04Q41731</v>
      </c>
      <c r="B2556" s="237">
        <v>9</v>
      </c>
      <c r="C2556" s="238">
        <v>45455</v>
      </c>
      <c r="D2556" s="239">
        <v>1</v>
      </c>
      <c r="E2556" s="120" t="s">
        <v>8</v>
      </c>
      <c r="F2556" s="240" t="s">
        <v>101</v>
      </c>
    </row>
    <row r="2557" spans="1:6">
      <c r="A2557" s="236" t="str">
        <f>DRIVER[[#This Row],[DATE]]&amp;DRIVER[[#This Row],[FIELD]]&amp;DRIVER[[#This Row],[TRIP NO]]</f>
        <v>45455OD34S26151</v>
      </c>
      <c r="B2557" s="237">
        <v>10</v>
      </c>
      <c r="C2557" s="238">
        <v>45455</v>
      </c>
      <c r="D2557" s="239">
        <v>1</v>
      </c>
      <c r="E2557" s="120" t="s">
        <v>40</v>
      </c>
      <c r="F2557" s="240" t="s">
        <v>106</v>
      </c>
    </row>
    <row r="2558" spans="1:6">
      <c r="A2558" s="236" t="str">
        <f>DRIVER[[#This Row],[DATE]]&amp;DRIVER[[#This Row],[FIELD]]&amp;DRIVER[[#This Row],[TRIP NO]]</f>
        <v>45455OD34S26661</v>
      </c>
      <c r="B2558" s="237">
        <v>11</v>
      </c>
      <c r="C2558" s="238">
        <v>45455</v>
      </c>
      <c r="D2558" s="239">
        <v>1</v>
      </c>
      <c r="E2558" s="120" t="s">
        <v>45</v>
      </c>
      <c r="F2558" s="240" t="s">
        <v>75</v>
      </c>
    </row>
    <row r="2559" spans="1:6">
      <c r="A2559" s="236" t="str">
        <f>DRIVER[[#This Row],[DATE]]&amp;DRIVER[[#This Row],[FIELD]]&amp;DRIVER[[#This Row],[TRIP NO]]</f>
        <v>45455OD34S26681</v>
      </c>
      <c r="B2559" s="237">
        <v>12</v>
      </c>
      <c r="C2559" s="238">
        <v>45455</v>
      </c>
      <c r="D2559" s="239">
        <v>1</v>
      </c>
      <c r="E2559" s="120" t="s">
        <v>42</v>
      </c>
      <c r="F2559" s="240" t="s">
        <v>108</v>
      </c>
    </row>
    <row r="2560" spans="1:6">
      <c r="A2560" s="236" t="str">
        <f>DRIVER[[#This Row],[DATE]]&amp;DRIVER[[#This Row],[FIELD]]&amp;DRIVER[[#This Row],[TRIP NO]]</f>
        <v>45455OD34S61371</v>
      </c>
      <c r="B2560" s="237">
        <v>13</v>
      </c>
      <c r="C2560" s="238">
        <v>45455</v>
      </c>
      <c r="D2560" s="239">
        <v>1</v>
      </c>
      <c r="E2560" s="120" t="s">
        <v>44</v>
      </c>
      <c r="F2560" s="240" t="s">
        <v>80</v>
      </c>
    </row>
    <row r="2561" spans="1:6">
      <c r="A2561" s="236" t="str">
        <f>DRIVER[[#This Row],[DATE]]&amp;DRIVER[[#This Row],[FIELD]]&amp;DRIVER[[#This Row],[TRIP NO]]</f>
        <v>45455OD34S61391</v>
      </c>
      <c r="B2561" s="237">
        <v>14</v>
      </c>
      <c r="C2561" s="238">
        <v>45455</v>
      </c>
      <c r="D2561" s="239">
        <v>1</v>
      </c>
      <c r="E2561" s="120" t="s">
        <v>52</v>
      </c>
      <c r="F2561" s="240" t="s">
        <v>94</v>
      </c>
    </row>
    <row r="2562" spans="1:6">
      <c r="A2562" s="236" t="str">
        <f>DRIVER[[#This Row],[DATE]]&amp;DRIVER[[#This Row],[FIELD]]&amp;DRIVER[[#This Row],[TRIP NO]]</f>
        <v>45455OD04T11451</v>
      </c>
      <c r="B2562" s="237">
        <v>15</v>
      </c>
      <c r="C2562" s="238">
        <v>45455</v>
      </c>
      <c r="D2562" s="239">
        <v>1</v>
      </c>
      <c r="E2562" s="120" t="s">
        <v>13</v>
      </c>
      <c r="F2562" s="240" t="s">
        <v>88</v>
      </c>
    </row>
    <row r="2563" spans="1:6">
      <c r="A2563" s="236" t="str">
        <f>DRIVER[[#This Row],[DATE]]&amp;DRIVER[[#This Row],[FIELD]]&amp;DRIVER[[#This Row],[TRIP NO]]</f>
        <v>45455OD34R11451</v>
      </c>
      <c r="B2563" s="237">
        <v>16</v>
      </c>
      <c r="C2563" s="238">
        <v>45455</v>
      </c>
      <c r="D2563" s="239">
        <v>1</v>
      </c>
      <c r="E2563" s="120" t="s">
        <v>12</v>
      </c>
      <c r="F2563" s="240" t="s">
        <v>171</v>
      </c>
    </row>
    <row r="2564" spans="1:6">
      <c r="A2564" s="236" t="str">
        <f>DRIVER[[#This Row],[DATE]]&amp;DRIVER[[#This Row],[FIELD]]&amp;DRIVER[[#This Row],[TRIP NO]]</f>
        <v>45455OD34R13451</v>
      </c>
      <c r="B2564" s="237">
        <v>17</v>
      </c>
      <c r="C2564" s="238">
        <v>45455</v>
      </c>
      <c r="D2564" s="239">
        <v>1</v>
      </c>
      <c r="E2564" s="120" t="s">
        <v>11</v>
      </c>
      <c r="F2564" s="240" t="s">
        <v>97</v>
      </c>
    </row>
    <row r="2565" spans="1:6">
      <c r="A2565" s="236" t="str">
        <f>DRIVER[[#This Row],[DATE]]&amp;DRIVER[[#This Row],[FIELD]]&amp;DRIVER[[#This Row],[TRIP NO]]</f>
        <v>45455OD34S11451</v>
      </c>
      <c r="B2565" s="237">
        <v>18</v>
      </c>
      <c r="C2565" s="238">
        <v>45455</v>
      </c>
      <c r="D2565" s="239">
        <v>1</v>
      </c>
      <c r="E2565" s="120" t="s">
        <v>32</v>
      </c>
      <c r="F2565" s="240" t="s">
        <v>87</v>
      </c>
    </row>
    <row r="2566" spans="1:6">
      <c r="A2566" s="236" t="str">
        <f>DRIVER[[#This Row],[DATE]]&amp;DRIVER[[#This Row],[FIELD]]&amp;DRIVER[[#This Row],[TRIP NO]]</f>
        <v>45455OD34T11451</v>
      </c>
      <c r="B2566" s="237">
        <v>19</v>
      </c>
      <c r="C2566" s="238">
        <v>45455</v>
      </c>
      <c r="D2566" s="239">
        <v>1</v>
      </c>
      <c r="E2566" s="120" t="s">
        <v>34</v>
      </c>
      <c r="F2566" s="240" t="s">
        <v>84</v>
      </c>
    </row>
    <row r="2567" spans="1:6">
      <c r="A2567" s="236" t="str">
        <f>DRIVER[[#This Row],[DATE]]&amp;DRIVER[[#This Row],[FIELD]]&amp;DRIVER[[#This Row],[TRIP NO]]</f>
        <v>45455OD04V13451</v>
      </c>
      <c r="B2567" s="237">
        <v>20</v>
      </c>
      <c r="C2567" s="238">
        <v>45455</v>
      </c>
      <c r="D2567" s="239">
        <v>1</v>
      </c>
      <c r="E2567" s="120" t="s">
        <v>48</v>
      </c>
      <c r="F2567" s="240" t="s">
        <v>86</v>
      </c>
    </row>
    <row r="2568" spans="1:6">
      <c r="A2568" s="236" t="str">
        <f>DRIVER[[#This Row],[DATE]]&amp;DRIVER[[#This Row],[FIELD]]&amp;DRIVER[[#This Row],[TRIP NO]]</f>
        <v>45455OD34T11452</v>
      </c>
      <c r="B2568" s="237">
        <v>21</v>
      </c>
      <c r="C2568" s="238">
        <v>45455</v>
      </c>
      <c r="D2568" s="239">
        <v>2</v>
      </c>
      <c r="E2568" s="120" t="s">
        <v>34</v>
      </c>
      <c r="F2568" s="240" t="s">
        <v>84</v>
      </c>
    </row>
    <row r="2569" spans="1:6">
      <c r="A2569" s="236" t="str">
        <f>DRIVER[[#This Row],[DATE]]&amp;DRIVER[[#This Row],[FIELD]]&amp;DRIVER[[#This Row],[TRIP NO]]</f>
        <v>45455OD04V13452</v>
      </c>
      <c r="B2569" s="237">
        <v>22</v>
      </c>
      <c r="C2569" s="238">
        <v>45455</v>
      </c>
      <c r="D2569" s="239">
        <v>2</v>
      </c>
      <c r="E2569" s="120" t="s">
        <v>48</v>
      </c>
      <c r="F2569" s="240" t="s">
        <v>86</v>
      </c>
    </row>
    <row r="2570" spans="1:6">
      <c r="A2570" s="236" t="str">
        <f>DRIVER[[#This Row],[DATE]]&amp;DRIVER[[#This Row],[FIELD]]&amp;DRIVER[[#This Row],[TRIP NO]]</f>
        <v>45455OD34R11452</v>
      </c>
      <c r="B2570" s="237">
        <v>23</v>
      </c>
      <c r="C2570" s="238">
        <v>45455</v>
      </c>
      <c r="D2570" s="239">
        <v>2</v>
      </c>
      <c r="E2570" s="120" t="s">
        <v>12</v>
      </c>
      <c r="F2570" s="240" t="s">
        <v>171</v>
      </c>
    </row>
    <row r="2571" spans="1:6">
      <c r="A2571" s="236" t="str">
        <f>DRIVER[[#This Row],[DATE]]&amp;DRIVER[[#This Row],[FIELD]]&amp;DRIVER[[#This Row],[TRIP NO]]</f>
        <v>45455OD34S11452</v>
      </c>
      <c r="B2571" s="237">
        <v>24</v>
      </c>
      <c r="C2571" s="238">
        <v>45455</v>
      </c>
      <c r="D2571" s="239">
        <v>2</v>
      </c>
      <c r="E2571" s="120" t="s">
        <v>32</v>
      </c>
      <c r="F2571" s="240" t="s">
        <v>87</v>
      </c>
    </row>
    <row r="2572" spans="1:6">
      <c r="A2572" s="236" t="str">
        <f>DRIVER[[#This Row],[DATE]]&amp;DRIVER[[#This Row],[FIELD]]&amp;DRIVER[[#This Row],[TRIP NO]]</f>
        <v>45455OD34S26662</v>
      </c>
      <c r="B2572" s="237">
        <v>25</v>
      </c>
      <c r="C2572" s="238">
        <v>45455</v>
      </c>
      <c r="D2572" s="239">
        <v>2</v>
      </c>
      <c r="E2572" s="120" t="s">
        <v>45</v>
      </c>
      <c r="F2572" s="240" t="s">
        <v>75</v>
      </c>
    </row>
    <row r="2573" spans="1:6">
      <c r="A2573" s="236" t="str">
        <f>DRIVER[[#This Row],[DATE]]&amp;DRIVER[[#This Row],[FIELD]]&amp;DRIVER[[#This Row],[TRIP NO]]</f>
        <v>45455OD34S61372</v>
      </c>
      <c r="B2573" s="237">
        <v>26</v>
      </c>
      <c r="C2573" s="238">
        <v>45455</v>
      </c>
      <c r="D2573" s="239">
        <v>2</v>
      </c>
      <c r="E2573" s="120" t="s">
        <v>44</v>
      </c>
      <c r="F2573" s="240" t="s">
        <v>80</v>
      </c>
    </row>
    <row r="2574" spans="1:6">
      <c r="A2574" s="236" t="str">
        <f>DRIVER[[#This Row],[DATE]]&amp;DRIVER[[#This Row],[FIELD]]&amp;DRIVER[[#This Row],[TRIP NO]]</f>
        <v>45455OD04Q41552</v>
      </c>
      <c r="B2574" s="237">
        <v>27</v>
      </c>
      <c r="C2574" s="238">
        <v>45455</v>
      </c>
      <c r="D2574" s="239">
        <v>2</v>
      </c>
      <c r="E2574" s="120" t="s">
        <v>22</v>
      </c>
      <c r="F2574" s="240" t="s">
        <v>72</v>
      </c>
    </row>
    <row r="2575" spans="1:6">
      <c r="A2575" s="236" t="str">
        <f>DRIVER[[#This Row],[DATE]]&amp;DRIVER[[#This Row],[FIELD]]&amp;DRIVER[[#This Row],[TRIP NO]]</f>
        <v>45455OD34S26682</v>
      </c>
      <c r="B2575" s="237">
        <v>28</v>
      </c>
      <c r="C2575" s="238">
        <v>45455</v>
      </c>
      <c r="D2575" s="239">
        <v>2</v>
      </c>
      <c r="E2575" s="120" t="s">
        <v>42</v>
      </c>
      <c r="F2575" s="240" t="s">
        <v>108</v>
      </c>
    </row>
    <row r="2576" spans="1:6">
      <c r="A2576" s="236" t="str">
        <f>DRIVER[[#This Row],[DATE]]&amp;DRIVER[[#This Row],[FIELD]]&amp;DRIVER[[#This Row],[TRIP NO]]</f>
        <v>45455OD04Q41732</v>
      </c>
      <c r="B2576" s="237">
        <v>29</v>
      </c>
      <c r="C2576" s="238">
        <v>45455</v>
      </c>
      <c r="D2576" s="239">
        <v>2</v>
      </c>
      <c r="E2576" s="120" t="s">
        <v>8</v>
      </c>
      <c r="F2576" s="240" t="s">
        <v>101</v>
      </c>
    </row>
    <row r="2577" spans="1:6">
      <c r="A2577" s="236" t="str">
        <f>DRIVER[[#This Row],[DATE]]&amp;DRIVER[[#This Row],[FIELD]]&amp;DRIVER[[#This Row],[TRIP NO]]</f>
        <v>45455OD04Q41702</v>
      </c>
      <c r="B2577" s="237">
        <v>30</v>
      </c>
      <c r="C2577" s="238">
        <v>45455</v>
      </c>
      <c r="D2577" s="239">
        <v>2</v>
      </c>
      <c r="E2577" s="120" t="s">
        <v>10</v>
      </c>
      <c r="F2577" s="240" t="s">
        <v>76</v>
      </c>
    </row>
    <row r="2578" spans="1:6">
      <c r="A2578" s="236" t="str">
        <f>DRIVER[[#This Row],[DATE]]&amp;DRIVER[[#This Row],[FIELD]]&amp;DRIVER[[#This Row],[TRIP NO]]</f>
        <v>45456OD04Q41181</v>
      </c>
      <c r="B2578" s="237">
        <v>1</v>
      </c>
      <c r="C2578" s="238">
        <v>45456</v>
      </c>
      <c r="D2578" s="239">
        <v>1</v>
      </c>
      <c r="E2578" s="120" t="s">
        <v>26</v>
      </c>
      <c r="F2578" s="240" t="s">
        <v>102</v>
      </c>
    </row>
    <row r="2579" spans="1:6">
      <c r="A2579" s="236" t="str">
        <f>DRIVER[[#This Row],[DATE]]&amp;DRIVER[[#This Row],[FIELD]]&amp;DRIVER[[#This Row],[TRIP NO]]</f>
        <v>45456OD04Q41231</v>
      </c>
      <c r="B2579" s="237">
        <v>2</v>
      </c>
      <c r="C2579" s="238">
        <v>45456</v>
      </c>
      <c r="D2579" s="239">
        <v>1</v>
      </c>
      <c r="E2579" s="120" t="s">
        <v>39</v>
      </c>
      <c r="F2579" s="240" t="s">
        <v>69</v>
      </c>
    </row>
    <row r="2580" spans="1:6">
      <c r="A2580" s="236" t="str">
        <f>DRIVER[[#This Row],[DATE]]&amp;DRIVER[[#This Row],[FIELD]]&amp;DRIVER[[#This Row],[TRIP NO]]</f>
        <v>45456OD04Q41261</v>
      </c>
      <c r="B2580" s="237">
        <v>3</v>
      </c>
      <c r="C2580" s="238">
        <v>45456</v>
      </c>
      <c r="D2580" s="239">
        <v>1</v>
      </c>
      <c r="E2580" s="120" t="s">
        <v>23</v>
      </c>
      <c r="F2580" s="240" t="s">
        <v>91</v>
      </c>
    </row>
    <row r="2581" spans="1:6">
      <c r="A2581" s="236" t="str">
        <f>DRIVER[[#This Row],[DATE]]&amp;DRIVER[[#This Row],[FIELD]]&amp;DRIVER[[#This Row],[TRIP NO]]</f>
        <v>45456OD04Q41551</v>
      </c>
      <c r="B2581" s="237">
        <v>4</v>
      </c>
      <c r="C2581" s="238">
        <v>45456</v>
      </c>
      <c r="D2581" s="239">
        <v>1</v>
      </c>
      <c r="E2581" s="120" t="s">
        <v>22</v>
      </c>
      <c r="F2581" s="240" t="s">
        <v>96</v>
      </c>
    </row>
    <row r="2582" spans="1:6">
      <c r="A2582" s="236" t="str">
        <f>DRIVER[[#This Row],[DATE]]&amp;DRIVER[[#This Row],[FIELD]]&amp;DRIVER[[#This Row],[TRIP NO]]</f>
        <v>45456OD04Q41781</v>
      </c>
      <c r="B2582" s="237">
        <v>5</v>
      </c>
      <c r="C2582" s="238">
        <v>45456</v>
      </c>
      <c r="D2582" s="239">
        <v>1</v>
      </c>
      <c r="E2582" s="120" t="s">
        <v>25</v>
      </c>
      <c r="F2582" s="240" t="s">
        <v>73</v>
      </c>
    </row>
    <row r="2583" spans="1:6">
      <c r="A2583" s="236" t="str">
        <f>DRIVER[[#This Row],[DATE]]&amp;DRIVER[[#This Row],[FIELD]]&amp;DRIVER[[#This Row],[TRIP NO]]</f>
        <v>45456OD04Q67611</v>
      </c>
      <c r="B2583" s="237">
        <v>6</v>
      </c>
      <c r="C2583" s="238">
        <v>45456</v>
      </c>
      <c r="D2583" s="239">
        <v>1</v>
      </c>
      <c r="E2583" s="120" t="s">
        <v>24</v>
      </c>
      <c r="F2583" s="240" t="s">
        <v>68</v>
      </c>
    </row>
    <row r="2584" spans="1:6">
      <c r="A2584" s="236" t="str">
        <f>DRIVER[[#This Row],[DATE]]&amp;DRIVER[[#This Row],[FIELD]]&amp;DRIVER[[#This Row],[TRIP NO]]</f>
        <v>45456OD04Q41701</v>
      </c>
      <c r="B2584" s="237">
        <v>7</v>
      </c>
      <c r="C2584" s="238">
        <v>45456</v>
      </c>
      <c r="D2584" s="239">
        <v>1</v>
      </c>
      <c r="E2584" s="120" t="s">
        <v>10</v>
      </c>
      <c r="F2584" s="240" t="s">
        <v>77</v>
      </c>
    </row>
    <row r="2585" spans="1:6">
      <c r="A2585" s="236" t="str">
        <f>DRIVER[[#This Row],[DATE]]&amp;DRIVER[[#This Row],[FIELD]]&amp;DRIVER[[#This Row],[TRIP NO]]</f>
        <v>45456OD04Q41731</v>
      </c>
      <c r="B2585" s="237">
        <v>8</v>
      </c>
      <c r="C2585" s="238">
        <v>45456</v>
      </c>
      <c r="D2585" s="239">
        <v>1</v>
      </c>
      <c r="E2585" s="120" t="s">
        <v>8</v>
      </c>
      <c r="F2585" s="240" t="s">
        <v>101</v>
      </c>
    </row>
    <row r="2586" spans="1:6">
      <c r="A2586" s="236" t="str">
        <f>DRIVER[[#This Row],[DATE]]&amp;DRIVER[[#This Row],[FIELD]]&amp;DRIVER[[#This Row],[TRIP NO]]</f>
        <v>45456OD34S26151</v>
      </c>
      <c r="B2586" s="237">
        <v>9</v>
      </c>
      <c r="C2586" s="238">
        <v>45456</v>
      </c>
      <c r="D2586" s="239">
        <v>1</v>
      </c>
      <c r="E2586" s="120" t="s">
        <v>40</v>
      </c>
      <c r="F2586" s="240" t="s">
        <v>106</v>
      </c>
    </row>
    <row r="2587" spans="1:6">
      <c r="A2587" s="236" t="str">
        <f>DRIVER[[#This Row],[DATE]]&amp;DRIVER[[#This Row],[FIELD]]&amp;DRIVER[[#This Row],[TRIP NO]]</f>
        <v>45456OD34S26661</v>
      </c>
      <c r="B2587" s="237">
        <v>10</v>
      </c>
      <c r="C2587" s="238">
        <v>45456</v>
      </c>
      <c r="D2587" s="239">
        <v>1</v>
      </c>
      <c r="E2587" s="120" t="s">
        <v>45</v>
      </c>
      <c r="F2587" s="240" t="s">
        <v>75</v>
      </c>
    </row>
    <row r="2588" spans="1:6">
      <c r="A2588" s="236" t="str">
        <f>DRIVER[[#This Row],[DATE]]&amp;DRIVER[[#This Row],[FIELD]]&amp;DRIVER[[#This Row],[TRIP NO]]</f>
        <v>45456OD34S26681</v>
      </c>
      <c r="B2588" s="237">
        <v>11</v>
      </c>
      <c r="C2588" s="238">
        <v>45456</v>
      </c>
      <c r="D2588" s="239">
        <v>1</v>
      </c>
      <c r="E2588" s="120" t="s">
        <v>42</v>
      </c>
      <c r="F2588" s="240" t="s">
        <v>108</v>
      </c>
    </row>
    <row r="2589" spans="1:6">
      <c r="A2589" s="236" t="str">
        <f>DRIVER[[#This Row],[DATE]]&amp;DRIVER[[#This Row],[FIELD]]&amp;DRIVER[[#This Row],[TRIP NO]]</f>
        <v>45456OD34S61371</v>
      </c>
      <c r="B2589" s="237">
        <v>12</v>
      </c>
      <c r="C2589" s="238">
        <v>45456</v>
      </c>
      <c r="D2589" s="239">
        <v>1</v>
      </c>
      <c r="E2589" s="120" t="s">
        <v>44</v>
      </c>
      <c r="F2589" s="240" t="s">
        <v>80</v>
      </c>
    </row>
    <row r="2590" spans="1:6">
      <c r="A2590" s="241" t="str">
        <f>DRIVER[[#This Row],[DATE]]&amp;DRIVER[[#This Row],[FIELD]]&amp;DRIVER[[#This Row],[TRIP NO]]</f>
        <v>45456OD34S61391</v>
      </c>
      <c r="B2590" s="242">
        <v>13</v>
      </c>
      <c r="C2590" s="243">
        <v>45456</v>
      </c>
      <c r="D2590" s="244">
        <v>1</v>
      </c>
      <c r="E2590" s="120" t="s">
        <v>52</v>
      </c>
      <c r="F2590" s="245" t="s">
        <v>82</v>
      </c>
    </row>
    <row r="2591" spans="1:6">
      <c r="A2591" s="241" t="str">
        <f>DRIVER[[#This Row],[DATE]]&amp;DRIVER[[#This Row],[FIELD]]&amp;DRIVER[[#This Row],[TRIP NO]]</f>
        <v>45456OD04T11451</v>
      </c>
      <c r="B2591" s="242">
        <v>14</v>
      </c>
      <c r="C2591" s="243">
        <v>45456</v>
      </c>
      <c r="D2591" s="244">
        <v>1</v>
      </c>
      <c r="E2591" s="120" t="s">
        <v>13</v>
      </c>
      <c r="F2591" s="245" t="s">
        <v>72</v>
      </c>
    </row>
    <row r="2592" spans="1:6">
      <c r="A2592" s="241" t="str">
        <f>DRIVER[[#This Row],[DATE]]&amp;DRIVER[[#This Row],[FIELD]]&amp;DRIVER[[#This Row],[TRIP NO]]</f>
        <v>45456OD34R11451</v>
      </c>
      <c r="B2592" s="242">
        <v>15</v>
      </c>
      <c r="C2592" s="243">
        <v>45456</v>
      </c>
      <c r="D2592" s="244">
        <v>1</v>
      </c>
      <c r="E2592" s="120" t="s">
        <v>12</v>
      </c>
      <c r="F2592" s="245" t="s">
        <v>171</v>
      </c>
    </row>
    <row r="2593" spans="1:6">
      <c r="A2593" s="241" t="str">
        <f>DRIVER[[#This Row],[DATE]]&amp;DRIVER[[#This Row],[FIELD]]&amp;DRIVER[[#This Row],[TRIP NO]]</f>
        <v>45456OD34R13451</v>
      </c>
      <c r="B2593" s="242">
        <v>16</v>
      </c>
      <c r="C2593" s="243">
        <v>45456</v>
      </c>
      <c r="D2593" s="244">
        <v>1</v>
      </c>
      <c r="E2593" s="120" t="s">
        <v>11</v>
      </c>
      <c r="F2593" s="245" t="s">
        <v>97</v>
      </c>
    </row>
    <row r="2594" spans="1:6">
      <c r="A2594" s="241" t="str">
        <f>DRIVER[[#This Row],[DATE]]&amp;DRIVER[[#This Row],[FIELD]]&amp;DRIVER[[#This Row],[TRIP NO]]</f>
        <v>45456OD34S11451</v>
      </c>
      <c r="B2594" s="242">
        <v>17</v>
      </c>
      <c r="C2594" s="243">
        <v>45456</v>
      </c>
      <c r="D2594" s="244">
        <v>1</v>
      </c>
      <c r="E2594" s="120" t="s">
        <v>32</v>
      </c>
      <c r="F2594" s="245" t="s">
        <v>87</v>
      </c>
    </row>
    <row r="2595" spans="1:6">
      <c r="A2595" s="241" t="str">
        <f>DRIVER[[#This Row],[DATE]]&amp;DRIVER[[#This Row],[FIELD]]&amp;DRIVER[[#This Row],[TRIP NO]]</f>
        <v>45456OD34T11451</v>
      </c>
      <c r="B2595" s="242">
        <v>18</v>
      </c>
      <c r="C2595" s="243">
        <v>45456</v>
      </c>
      <c r="D2595" s="244">
        <v>1</v>
      </c>
      <c r="E2595" s="120" t="s">
        <v>34</v>
      </c>
      <c r="F2595" s="245" t="s">
        <v>84</v>
      </c>
    </row>
    <row r="2596" spans="1:6">
      <c r="A2596" s="241" t="str">
        <f>DRIVER[[#This Row],[DATE]]&amp;DRIVER[[#This Row],[FIELD]]&amp;DRIVER[[#This Row],[TRIP NO]]</f>
        <v>45456OD04V13451</v>
      </c>
      <c r="B2596" s="242">
        <v>19</v>
      </c>
      <c r="C2596" s="243">
        <v>45456</v>
      </c>
      <c r="D2596" s="244">
        <v>1</v>
      </c>
      <c r="E2596" s="120" t="s">
        <v>48</v>
      </c>
      <c r="F2596" s="245" t="s">
        <v>86</v>
      </c>
    </row>
    <row r="2597" spans="1:6">
      <c r="A2597" s="241" t="str">
        <f>DRIVER[[#This Row],[DATE]]&amp;DRIVER[[#This Row],[FIELD]]&amp;DRIVER[[#This Row],[TRIP NO]]</f>
        <v>45456OD04V13452</v>
      </c>
      <c r="B2597" s="242">
        <v>20</v>
      </c>
      <c r="C2597" s="243">
        <v>45456</v>
      </c>
      <c r="D2597" s="244">
        <v>2</v>
      </c>
      <c r="E2597" s="120" t="s">
        <v>48</v>
      </c>
      <c r="F2597" s="245" t="s">
        <v>86</v>
      </c>
    </row>
    <row r="2598" spans="1:6">
      <c r="A2598" s="241" t="str">
        <f>DRIVER[[#This Row],[DATE]]&amp;DRIVER[[#This Row],[FIELD]]&amp;DRIVER[[#This Row],[TRIP NO]]</f>
        <v>45456OD34S11452</v>
      </c>
      <c r="B2598" s="242">
        <v>21</v>
      </c>
      <c r="C2598" s="243">
        <v>45456</v>
      </c>
      <c r="D2598" s="244">
        <v>2</v>
      </c>
      <c r="E2598" s="120" t="s">
        <v>32</v>
      </c>
      <c r="F2598" s="245" t="s">
        <v>87</v>
      </c>
    </row>
    <row r="2599" spans="1:6">
      <c r="A2599" s="241" t="str">
        <f>DRIVER[[#This Row],[DATE]]&amp;DRIVER[[#This Row],[FIELD]]&amp;DRIVER[[#This Row],[TRIP NO]]</f>
        <v>45456OD34T11452</v>
      </c>
      <c r="B2599" s="242">
        <v>22</v>
      </c>
      <c r="C2599" s="243">
        <v>45456</v>
      </c>
      <c r="D2599" s="244">
        <v>2</v>
      </c>
      <c r="E2599" s="120" t="s">
        <v>34</v>
      </c>
      <c r="F2599" s="245" t="s">
        <v>84</v>
      </c>
    </row>
    <row r="2600" spans="1:6">
      <c r="A2600" s="241" t="str">
        <f>DRIVER[[#This Row],[DATE]]&amp;DRIVER[[#This Row],[FIELD]]&amp;DRIVER[[#This Row],[TRIP NO]]</f>
        <v>45456OD34R11452</v>
      </c>
      <c r="B2600" s="242">
        <v>23</v>
      </c>
      <c r="C2600" s="243">
        <v>45456</v>
      </c>
      <c r="D2600" s="244">
        <v>2</v>
      </c>
      <c r="E2600" s="120" t="s">
        <v>12</v>
      </c>
      <c r="F2600" s="245" t="s">
        <v>171</v>
      </c>
    </row>
    <row r="2601" spans="1:6">
      <c r="A2601" s="241" t="str">
        <f>DRIVER[[#This Row],[DATE]]&amp;DRIVER[[#This Row],[FIELD]]&amp;DRIVER[[#This Row],[TRIP NO]]</f>
        <v>45456OD04T11452</v>
      </c>
      <c r="B2601" s="242">
        <v>24</v>
      </c>
      <c r="C2601" s="243">
        <v>45456</v>
      </c>
      <c r="D2601" s="244">
        <v>2</v>
      </c>
      <c r="E2601" s="120" t="s">
        <v>13</v>
      </c>
      <c r="F2601" s="245" t="s">
        <v>72</v>
      </c>
    </row>
    <row r="2602" spans="1:6">
      <c r="A2602" s="241" t="str">
        <f>DRIVER[[#This Row],[DATE]]&amp;DRIVER[[#This Row],[FIELD]]&amp;DRIVER[[#This Row],[TRIP NO]]</f>
        <v>45456OD34S61372</v>
      </c>
      <c r="B2602" s="242">
        <v>25</v>
      </c>
      <c r="C2602" s="243">
        <v>45456</v>
      </c>
      <c r="D2602" s="244">
        <v>2</v>
      </c>
      <c r="E2602" s="120" t="s">
        <v>44</v>
      </c>
      <c r="F2602" s="245" t="s">
        <v>80</v>
      </c>
    </row>
    <row r="2603" spans="1:6">
      <c r="A2603" s="241" t="str">
        <f>DRIVER[[#This Row],[DATE]]&amp;DRIVER[[#This Row],[FIELD]]&amp;DRIVER[[#This Row],[TRIP NO]]</f>
        <v>45456OD34S26662</v>
      </c>
      <c r="B2603" s="242">
        <v>26</v>
      </c>
      <c r="C2603" s="243">
        <v>45456</v>
      </c>
      <c r="D2603" s="244">
        <v>2</v>
      </c>
      <c r="E2603" s="120" t="s">
        <v>45</v>
      </c>
      <c r="F2603" s="245" t="s">
        <v>75</v>
      </c>
    </row>
    <row r="2604" spans="1:6">
      <c r="A2604" s="241" t="str">
        <f>DRIVER[[#This Row],[DATE]]&amp;DRIVER[[#This Row],[FIELD]]&amp;DRIVER[[#This Row],[TRIP NO]]</f>
        <v>45456OD04Q41702</v>
      </c>
      <c r="B2604" s="242">
        <v>27</v>
      </c>
      <c r="C2604" s="243">
        <v>45456</v>
      </c>
      <c r="D2604" s="244">
        <v>2</v>
      </c>
      <c r="E2604" s="120" t="s">
        <v>10</v>
      </c>
      <c r="F2604" s="245" t="s">
        <v>77</v>
      </c>
    </row>
    <row r="2605" spans="1:6">
      <c r="A2605" s="241" t="str">
        <f>DRIVER[[#This Row],[DATE]]&amp;DRIVER[[#This Row],[FIELD]]&amp;DRIVER[[#This Row],[TRIP NO]]</f>
        <v>45456OD34S26682</v>
      </c>
      <c r="B2605" s="242">
        <v>28</v>
      </c>
      <c r="C2605" s="243">
        <v>45456</v>
      </c>
      <c r="D2605" s="244">
        <v>2</v>
      </c>
      <c r="E2605" s="120" t="s">
        <v>42</v>
      </c>
      <c r="F2605" s="245" t="s">
        <v>108</v>
      </c>
    </row>
    <row r="2606" spans="1:6">
      <c r="A2606" s="241" t="str">
        <f>DRIVER[[#This Row],[DATE]]&amp;DRIVER[[#This Row],[FIELD]]&amp;DRIVER[[#This Row],[TRIP NO]]</f>
        <v>45456OD04Q41232</v>
      </c>
      <c r="B2606" s="242">
        <v>29</v>
      </c>
      <c r="C2606" s="243">
        <v>45456</v>
      </c>
      <c r="D2606" s="244">
        <v>2</v>
      </c>
      <c r="E2606" s="120" t="s">
        <v>39</v>
      </c>
      <c r="F2606" s="245" t="s">
        <v>69</v>
      </c>
    </row>
    <row r="2607" spans="1:6">
      <c r="A2607" s="241" t="str">
        <f>DRIVER[[#This Row],[DATE]]&amp;DRIVER[[#This Row],[FIELD]]&amp;DRIVER[[#This Row],[TRIP NO]]</f>
        <v>45456OD34S61392</v>
      </c>
      <c r="B2607" s="242">
        <v>30</v>
      </c>
      <c r="C2607" s="243">
        <v>45456</v>
      </c>
      <c r="D2607" s="244">
        <v>2</v>
      </c>
      <c r="E2607" s="120" t="s">
        <v>52</v>
      </c>
      <c r="F2607" s="245" t="s">
        <v>82</v>
      </c>
    </row>
    <row r="2608" spans="1:6">
      <c r="A2608" s="241" t="str">
        <f>DRIVER[[#This Row],[DATE]]&amp;DRIVER[[#This Row],[FIELD]]&amp;DRIVER[[#This Row],[TRIP NO]]</f>
        <v>45457OD04Q41181</v>
      </c>
      <c r="B2608" s="242">
        <v>1</v>
      </c>
      <c r="C2608" s="243">
        <v>45457</v>
      </c>
      <c r="D2608" s="244">
        <v>1</v>
      </c>
      <c r="E2608" s="120" t="s">
        <v>26</v>
      </c>
      <c r="F2608" s="245" t="s">
        <v>75</v>
      </c>
    </row>
    <row r="2609" spans="1:6">
      <c r="A2609" s="241" t="str">
        <f>DRIVER[[#This Row],[DATE]]&amp;DRIVER[[#This Row],[FIELD]]&amp;DRIVER[[#This Row],[TRIP NO]]</f>
        <v>45457OD04Q41231</v>
      </c>
      <c r="B2609" s="242">
        <v>2</v>
      </c>
      <c r="C2609" s="243">
        <v>45457</v>
      </c>
      <c r="D2609" s="244">
        <v>1</v>
      </c>
      <c r="E2609" s="120" t="s">
        <v>39</v>
      </c>
      <c r="F2609" s="245" t="s">
        <v>71</v>
      </c>
    </row>
    <row r="2610" spans="1:6">
      <c r="A2610" s="241" t="str">
        <f>DRIVER[[#This Row],[DATE]]&amp;DRIVER[[#This Row],[FIELD]]&amp;DRIVER[[#This Row],[TRIP NO]]</f>
        <v>45457OD04Q41261</v>
      </c>
      <c r="B2610" s="242">
        <v>3</v>
      </c>
      <c r="C2610" s="243">
        <v>45457</v>
      </c>
      <c r="D2610" s="244">
        <v>1</v>
      </c>
      <c r="E2610" s="120" t="s">
        <v>23</v>
      </c>
      <c r="F2610" s="245" t="s">
        <v>72</v>
      </c>
    </row>
    <row r="2611" spans="1:6">
      <c r="A2611" s="241" t="str">
        <f>DRIVER[[#This Row],[DATE]]&amp;DRIVER[[#This Row],[FIELD]]&amp;DRIVER[[#This Row],[TRIP NO]]</f>
        <v>45457OD04Q41551</v>
      </c>
      <c r="B2611" s="242">
        <v>4</v>
      </c>
      <c r="C2611" s="243">
        <v>45457</v>
      </c>
      <c r="D2611" s="244">
        <v>1</v>
      </c>
      <c r="E2611" s="120" t="s">
        <v>22</v>
      </c>
      <c r="F2611" s="245" t="s">
        <v>103</v>
      </c>
    </row>
    <row r="2612" spans="1:6">
      <c r="A2612" s="241" t="str">
        <f>DRIVER[[#This Row],[DATE]]&amp;DRIVER[[#This Row],[FIELD]]&amp;DRIVER[[#This Row],[TRIP NO]]</f>
        <v>45457OD04Q41781</v>
      </c>
      <c r="B2612" s="242">
        <v>5</v>
      </c>
      <c r="C2612" s="243">
        <v>45457</v>
      </c>
      <c r="D2612" s="244">
        <v>1</v>
      </c>
      <c r="E2612" s="120" t="s">
        <v>25</v>
      </c>
      <c r="F2612" s="245" t="s">
        <v>72</v>
      </c>
    </row>
    <row r="2613" spans="1:6">
      <c r="A2613" s="241" t="str">
        <f>DRIVER[[#This Row],[DATE]]&amp;DRIVER[[#This Row],[FIELD]]&amp;DRIVER[[#This Row],[TRIP NO]]</f>
        <v>45457OD04Q67611</v>
      </c>
      <c r="B2613" s="242">
        <v>6</v>
      </c>
      <c r="C2613" s="243">
        <v>45457</v>
      </c>
      <c r="D2613" s="244">
        <v>1</v>
      </c>
      <c r="E2613" s="120" t="s">
        <v>24</v>
      </c>
      <c r="F2613" s="245" t="s">
        <v>68</v>
      </c>
    </row>
    <row r="2614" spans="1:6">
      <c r="A2614" s="241" t="str">
        <f>DRIVER[[#This Row],[DATE]]&amp;DRIVER[[#This Row],[FIELD]]&amp;DRIVER[[#This Row],[TRIP NO]]</f>
        <v>45457OD04Q41701</v>
      </c>
      <c r="B2614" s="242">
        <v>7</v>
      </c>
      <c r="C2614" s="243">
        <v>45457</v>
      </c>
      <c r="D2614" s="244">
        <v>1</v>
      </c>
      <c r="E2614" s="120" t="s">
        <v>10</v>
      </c>
      <c r="F2614" s="245" t="s">
        <v>76</v>
      </c>
    </row>
    <row r="2615" spans="1:6">
      <c r="A2615" s="241" t="str">
        <f>DRIVER[[#This Row],[DATE]]&amp;DRIVER[[#This Row],[FIELD]]&amp;DRIVER[[#This Row],[TRIP NO]]</f>
        <v>45457OD04Q41731</v>
      </c>
      <c r="B2615" s="242">
        <v>8</v>
      </c>
      <c r="C2615" s="243">
        <v>45457</v>
      </c>
      <c r="D2615" s="244">
        <v>1</v>
      </c>
      <c r="E2615" s="120" t="s">
        <v>8</v>
      </c>
      <c r="F2615" s="245" t="s">
        <v>101</v>
      </c>
    </row>
    <row r="2616" spans="1:6">
      <c r="A2616" s="241" t="str">
        <f>DRIVER[[#This Row],[DATE]]&amp;DRIVER[[#This Row],[FIELD]]&amp;DRIVER[[#This Row],[TRIP NO]]</f>
        <v>45457OD34S26151</v>
      </c>
      <c r="B2616" s="242">
        <v>9</v>
      </c>
      <c r="C2616" s="243">
        <v>45457</v>
      </c>
      <c r="D2616" s="244">
        <v>1</v>
      </c>
      <c r="E2616" s="120" t="s">
        <v>40</v>
      </c>
      <c r="F2616" s="245" t="s">
        <v>106</v>
      </c>
    </row>
    <row r="2617" spans="1:6">
      <c r="A2617" s="241" t="str">
        <f>DRIVER[[#This Row],[DATE]]&amp;DRIVER[[#This Row],[FIELD]]&amp;DRIVER[[#This Row],[TRIP NO]]</f>
        <v>45457OD34S26661</v>
      </c>
      <c r="B2617" s="242">
        <v>10</v>
      </c>
      <c r="C2617" s="243">
        <v>45457</v>
      </c>
      <c r="D2617" s="244">
        <v>1</v>
      </c>
      <c r="E2617" s="120" t="s">
        <v>45</v>
      </c>
      <c r="F2617" s="245" t="s">
        <v>75</v>
      </c>
    </row>
    <row r="2618" spans="1:6">
      <c r="A2618" s="241" t="str">
        <f>DRIVER[[#This Row],[DATE]]&amp;DRIVER[[#This Row],[FIELD]]&amp;DRIVER[[#This Row],[TRIP NO]]</f>
        <v>45457OD34S26681</v>
      </c>
      <c r="B2618" s="242">
        <v>11</v>
      </c>
      <c r="C2618" s="243">
        <v>45457</v>
      </c>
      <c r="D2618" s="244">
        <v>1</v>
      </c>
      <c r="E2618" s="120" t="s">
        <v>42</v>
      </c>
      <c r="F2618" s="245" t="s">
        <v>108</v>
      </c>
    </row>
    <row r="2619" spans="1:6">
      <c r="A2619" s="241" t="str">
        <f>DRIVER[[#This Row],[DATE]]&amp;DRIVER[[#This Row],[FIELD]]&amp;DRIVER[[#This Row],[TRIP NO]]</f>
        <v>45457OD34S61371</v>
      </c>
      <c r="B2619" s="242">
        <v>12</v>
      </c>
      <c r="C2619" s="243">
        <v>45457</v>
      </c>
      <c r="D2619" s="244">
        <v>1</v>
      </c>
      <c r="E2619" s="120" t="s">
        <v>44</v>
      </c>
      <c r="F2619" s="245" t="s">
        <v>80</v>
      </c>
    </row>
    <row r="2620" spans="1:6">
      <c r="A2620" s="241" t="str">
        <f>DRIVER[[#This Row],[DATE]]&amp;DRIVER[[#This Row],[FIELD]]&amp;DRIVER[[#This Row],[TRIP NO]]</f>
        <v>45457OD34S61391</v>
      </c>
      <c r="B2620" s="242">
        <v>13</v>
      </c>
      <c r="C2620" s="243">
        <v>45457</v>
      </c>
      <c r="D2620" s="244">
        <v>1</v>
      </c>
      <c r="E2620" s="120" t="s">
        <v>52</v>
      </c>
      <c r="F2620" s="245" t="s">
        <v>71</v>
      </c>
    </row>
    <row r="2621" spans="1:6">
      <c r="A2621" s="241" t="str">
        <f>DRIVER[[#This Row],[DATE]]&amp;DRIVER[[#This Row],[FIELD]]&amp;DRIVER[[#This Row],[TRIP NO]]</f>
        <v>45457OD04T11451</v>
      </c>
      <c r="B2621" s="242">
        <v>14</v>
      </c>
      <c r="C2621" s="243">
        <v>45457</v>
      </c>
      <c r="D2621" s="244">
        <v>1</v>
      </c>
      <c r="E2621" s="120" t="s">
        <v>13</v>
      </c>
      <c r="F2621" s="245" t="s">
        <v>97</v>
      </c>
    </row>
    <row r="2622" spans="1:6">
      <c r="A2622" s="241" t="str">
        <f>DRIVER[[#This Row],[DATE]]&amp;DRIVER[[#This Row],[FIELD]]&amp;DRIVER[[#This Row],[TRIP NO]]</f>
        <v>45457OD34R11451</v>
      </c>
      <c r="B2622" s="242">
        <v>15</v>
      </c>
      <c r="C2622" s="243">
        <v>45457</v>
      </c>
      <c r="D2622" s="244">
        <v>1</v>
      </c>
      <c r="E2622" s="120" t="s">
        <v>12</v>
      </c>
      <c r="F2622" s="245" t="s">
        <v>171</v>
      </c>
    </row>
    <row r="2623" spans="1:6">
      <c r="A2623" s="241" t="str">
        <f>DRIVER[[#This Row],[DATE]]&amp;DRIVER[[#This Row],[FIELD]]&amp;DRIVER[[#This Row],[TRIP NO]]</f>
        <v>45457OD34R13451</v>
      </c>
      <c r="B2623" s="242">
        <v>16</v>
      </c>
      <c r="C2623" s="243">
        <v>45457</v>
      </c>
      <c r="D2623" s="244">
        <v>1</v>
      </c>
      <c r="E2623" s="120" t="s">
        <v>11</v>
      </c>
      <c r="F2623" s="245" t="s">
        <v>84</v>
      </c>
    </row>
    <row r="2624" spans="1:6">
      <c r="A2624" s="241" t="str">
        <f>DRIVER[[#This Row],[DATE]]&amp;DRIVER[[#This Row],[FIELD]]&amp;DRIVER[[#This Row],[TRIP NO]]</f>
        <v>45457OD34S11451</v>
      </c>
      <c r="B2624" s="242">
        <v>17</v>
      </c>
      <c r="C2624" s="243">
        <v>45457</v>
      </c>
      <c r="D2624" s="244">
        <v>1</v>
      </c>
      <c r="E2624" s="120" t="s">
        <v>32</v>
      </c>
      <c r="F2624" s="245" t="s">
        <v>87</v>
      </c>
    </row>
    <row r="2625" spans="1:6">
      <c r="A2625" s="241" t="str">
        <f>DRIVER[[#This Row],[DATE]]&amp;DRIVER[[#This Row],[FIELD]]&amp;DRIVER[[#This Row],[TRIP NO]]</f>
        <v>45457OD34T11451</v>
      </c>
      <c r="B2625" s="242">
        <v>18</v>
      </c>
      <c r="C2625" s="243">
        <v>45457</v>
      </c>
      <c r="D2625" s="244">
        <v>1</v>
      </c>
      <c r="E2625" s="120" t="s">
        <v>34</v>
      </c>
      <c r="F2625" s="245" t="s">
        <v>84</v>
      </c>
    </row>
    <row r="2626" spans="1:6">
      <c r="A2626" s="241" t="str">
        <f>DRIVER[[#This Row],[DATE]]&amp;DRIVER[[#This Row],[FIELD]]&amp;DRIVER[[#This Row],[TRIP NO]]</f>
        <v>45457OD04V13451</v>
      </c>
      <c r="B2626" s="242">
        <v>19</v>
      </c>
      <c r="C2626" s="243">
        <v>45457</v>
      </c>
      <c r="D2626" s="244">
        <v>1</v>
      </c>
      <c r="E2626" s="120" t="s">
        <v>48</v>
      </c>
      <c r="F2626" s="245" t="s">
        <v>86</v>
      </c>
    </row>
    <row r="2627" spans="1:6">
      <c r="A2627" s="241" t="str">
        <f>DRIVER[[#This Row],[DATE]]&amp;DRIVER[[#This Row],[FIELD]]&amp;DRIVER[[#This Row],[TRIP NO]]</f>
        <v>45457OD04V13452</v>
      </c>
      <c r="B2627" s="242">
        <v>20</v>
      </c>
      <c r="C2627" s="243">
        <v>45457</v>
      </c>
      <c r="D2627" s="244">
        <v>2</v>
      </c>
      <c r="E2627" s="120" t="s">
        <v>48</v>
      </c>
      <c r="F2627" s="245" t="s">
        <v>86</v>
      </c>
    </row>
    <row r="2628" spans="1:6">
      <c r="A2628" s="241" t="str">
        <f>DRIVER[[#This Row],[DATE]]&amp;DRIVER[[#This Row],[FIELD]]&amp;DRIVER[[#This Row],[TRIP NO]]</f>
        <v>45457OD34S11452</v>
      </c>
      <c r="B2628" s="242">
        <v>21</v>
      </c>
      <c r="C2628" s="243">
        <v>45457</v>
      </c>
      <c r="D2628" s="244">
        <v>2</v>
      </c>
      <c r="E2628" s="120" t="s">
        <v>32</v>
      </c>
      <c r="F2628" s="245" t="s">
        <v>87</v>
      </c>
    </row>
    <row r="2629" spans="1:6">
      <c r="A2629" s="241" t="str">
        <f>DRIVER[[#This Row],[DATE]]&amp;DRIVER[[#This Row],[FIELD]]&amp;DRIVER[[#This Row],[TRIP NO]]</f>
        <v>45457OD34R11452</v>
      </c>
      <c r="B2629" s="242">
        <v>22</v>
      </c>
      <c r="C2629" s="243">
        <v>45457</v>
      </c>
      <c r="D2629" s="244">
        <v>2</v>
      </c>
      <c r="E2629" s="120" t="s">
        <v>12</v>
      </c>
      <c r="F2629" s="245" t="s">
        <v>171</v>
      </c>
    </row>
    <row r="2630" spans="1:6">
      <c r="A2630" s="241" t="str">
        <f>DRIVER[[#This Row],[DATE]]&amp;DRIVER[[#This Row],[FIELD]]&amp;DRIVER[[#This Row],[TRIP NO]]</f>
        <v>45457OD04T11452</v>
      </c>
      <c r="B2630" s="242">
        <v>23</v>
      </c>
      <c r="C2630" s="243">
        <v>45457</v>
      </c>
      <c r="D2630" s="244">
        <v>2</v>
      </c>
      <c r="E2630" s="120" t="s">
        <v>13</v>
      </c>
      <c r="F2630" s="245" t="s">
        <v>97</v>
      </c>
    </row>
    <row r="2631" spans="1:6">
      <c r="A2631" s="241" t="str">
        <f>DRIVER[[#This Row],[DATE]]&amp;DRIVER[[#This Row],[FIELD]]&amp;DRIVER[[#This Row],[TRIP NO]]</f>
        <v>45457OD34S26682</v>
      </c>
      <c r="B2631" s="242">
        <v>24</v>
      </c>
      <c r="C2631" s="243">
        <v>45457</v>
      </c>
      <c r="D2631" s="244">
        <v>2</v>
      </c>
      <c r="E2631" s="120" t="s">
        <v>42</v>
      </c>
      <c r="F2631" s="245" t="s">
        <v>108</v>
      </c>
    </row>
    <row r="2632" spans="1:6">
      <c r="A2632" s="241" t="str">
        <f>DRIVER[[#This Row],[DATE]]&amp;DRIVER[[#This Row],[FIELD]]&amp;DRIVER[[#This Row],[TRIP NO]]</f>
        <v>45457OD34S26152</v>
      </c>
      <c r="B2632" s="242">
        <v>25</v>
      </c>
      <c r="C2632" s="243">
        <v>45457</v>
      </c>
      <c r="D2632" s="244">
        <v>2</v>
      </c>
      <c r="E2632" s="120" t="s">
        <v>40</v>
      </c>
      <c r="F2632" s="245" t="s">
        <v>106</v>
      </c>
    </row>
    <row r="2633" spans="1:6">
      <c r="A2633" s="241" t="str">
        <f>DRIVER[[#This Row],[DATE]]&amp;DRIVER[[#This Row],[FIELD]]&amp;DRIVER[[#This Row],[TRIP NO]]</f>
        <v>45457OD04Q41552</v>
      </c>
      <c r="B2633" s="242">
        <v>26</v>
      </c>
      <c r="C2633" s="243">
        <v>45457</v>
      </c>
      <c r="D2633" s="244">
        <v>2</v>
      </c>
      <c r="E2633" s="120" t="s">
        <v>22</v>
      </c>
      <c r="F2633" s="245" t="s">
        <v>103</v>
      </c>
    </row>
    <row r="2634" spans="1:6">
      <c r="A2634" s="241" t="str">
        <f>DRIVER[[#This Row],[DATE]]&amp;DRIVER[[#This Row],[FIELD]]&amp;DRIVER[[#This Row],[TRIP NO]]</f>
        <v>45457OD04Q41702</v>
      </c>
      <c r="B2634" s="242">
        <v>27</v>
      </c>
      <c r="C2634" s="243">
        <v>45457</v>
      </c>
      <c r="D2634" s="244">
        <v>2</v>
      </c>
      <c r="E2634" s="120" t="s">
        <v>10</v>
      </c>
      <c r="F2634" s="245" t="s">
        <v>76</v>
      </c>
    </row>
    <row r="2635" spans="1:6">
      <c r="A2635" s="241" t="str">
        <f>DRIVER[[#This Row],[DATE]]&amp;DRIVER[[#This Row],[FIELD]]&amp;DRIVER[[#This Row],[TRIP NO]]</f>
        <v>45457OD04Q41732</v>
      </c>
      <c r="B2635" s="242">
        <v>28</v>
      </c>
      <c r="C2635" s="243">
        <v>45457</v>
      </c>
      <c r="D2635" s="244">
        <v>2</v>
      </c>
      <c r="E2635" s="120" t="s">
        <v>8</v>
      </c>
      <c r="F2635" s="245" t="s">
        <v>101</v>
      </c>
    </row>
    <row r="2636" spans="1:6">
      <c r="A2636" s="241" t="str">
        <f>DRIVER[[#This Row],[DATE]]&amp;DRIVER[[#This Row],[FIELD]]&amp;DRIVER[[#This Row],[TRIP NO]]</f>
        <v>45458OD04Q41181</v>
      </c>
      <c r="B2636" s="242">
        <v>1</v>
      </c>
      <c r="C2636" s="243">
        <v>45458</v>
      </c>
      <c r="D2636" s="244">
        <v>1</v>
      </c>
      <c r="E2636" s="120" t="s">
        <v>26</v>
      </c>
      <c r="F2636" s="245" t="s">
        <v>172</v>
      </c>
    </row>
    <row r="2637" spans="1:6">
      <c r="A2637" s="241" t="str">
        <f>DRIVER[[#This Row],[DATE]]&amp;DRIVER[[#This Row],[FIELD]]&amp;DRIVER[[#This Row],[TRIP NO]]</f>
        <v>45458OD04Q41231</v>
      </c>
      <c r="B2637" s="242">
        <v>2</v>
      </c>
      <c r="C2637" s="243">
        <v>45458</v>
      </c>
      <c r="D2637" s="244">
        <v>1</v>
      </c>
      <c r="E2637" s="120" t="s">
        <v>39</v>
      </c>
      <c r="F2637" s="245" t="s">
        <v>69</v>
      </c>
    </row>
    <row r="2638" spans="1:6">
      <c r="A2638" s="241" t="str">
        <f>DRIVER[[#This Row],[DATE]]&amp;DRIVER[[#This Row],[FIELD]]&amp;DRIVER[[#This Row],[TRIP NO]]</f>
        <v>45458OD04Q41261</v>
      </c>
      <c r="B2638" s="242">
        <v>3</v>
      </c>
      <c r="C2638" s="243">
        <v>45458</v>
      </c>
      <c r="D2638" s="244">
        <v>1</v>
      </c>
      <c r="E2638" s="120" t="s">
        <v>23</v>
      </c>
      <c r="F2638" s="245" t="s">
        <v>91</v>
      </c>
    </row>
    <row r="2639" spans="1:6">
      <c r="A2639" s="241" t="str">
        <f>DRIVER[[#This Row],[DATE]]&amp;DRIVER[[#This Row],[FIELD]]&amp;DRIVER[[#This Row],[TRIP NO]]</f>
        <v>45458OD04Q41551</v>
      </c>
      <c r="B2639" s="242">
        <v>4</v>
      </c>
      <c r="C2639" s="243">
        <v>45458</v>
      </c>
      <c r="D2639" s="244">
        <v>1</v>
      </c>
      <c r="E2639" s="120" t="s">
        <v>22</v>
      </c>
      <c r="F2639" s="245" t="s">
        <v>72</v>
      </c>
    </row>
    <row r="2640" spans="1:6">
      <c r="A2640" s="241" t="str">
        <f>DRIVER[[#This Row],[DATE]]&amp;DRIVER[[#This Row],[FIELD]]&amp;DRIVER[[#This Row],[TRIP NO]]</f>
        <v>45458OD04Q41781</v>
      </c>
      <c r="B2640" s="242">
        <v>5</v>
      </c>
      <c r="C2640" s="243">
        <v>45458</v>
      </c>
      <c r="D2640" s="244">
        <v>1</v>
      </c>
      <c r="E2640" s="120" t="s">
        <v>25</v>
      </c>
      <c r="F2640" s="245" t="s">
        <v>73</v>
      </c>
    </row>
    <row r="2641" spans="1:6">
      <c r="A2641" s="241" t="str">
        <f>DRIVER[[#This Row],[DATE]]&amp;DRIVER[[#This Row],[FIELD]]&amp;DRIVER[[#This Row],[TRIP NO]]</f>
        <v>45458OD04Q67611</v>
      </c>
      <c r="B2641" s="242">
        <v>6</v>
      </c>
      <c r="C2641" s="243">
        <v>45458</v>
      </c>
      <c r="D2641" s="244">
        <v>1</v>
      </c>
      <c r="E2641" s="120" t="s">
        <v>24</v>
      </c>
      <c r="F2641" s="245" t="s">
        <v>68</v>
      </c>
    </row>
    <row r="2642" spans="1:6">
      <c r="A2642" s="241" t="str">
        <f>DRIVER[[#This Row],[DATE]]&amp;DRIVER[[#This Row],[FIELD]]&amp;DRIVER[[#This Row],[TRIP NO]]</f>
        <v>45458OD04Q41701</v>
      </c>
      <c r="B2642" s="242">
        <v>7</v>
      </c>
      <c r="C2642" s="243">
        <v>45458</v>
      </c>
      <c r="D2642" s="244">
        <v>1</v>
      </c>
      <c r="E2642" s="120" t="s">
        <v>10</v>
      </c>
      <c r="F2642" s="245" t="s">
        <v>77</v>
      </c>
    </row>
    <row r="2643" spans="1:6">
      <c r="A2643" s="241" t="str">
        <f>DRIVER[[#This Row],[DATE]]&amp;DRIVER[[#This Row],[FIELD]]&amp;DRIVER[[#This Row],[TRIP NO]]</f>
        <v>45458OD04Q41731</v>
      </c>
      <c r="B2643" s="242">
        <v>8</v>
      </c>
      <c r="C2643" s="243">
        <v>45458</v>
      </c>
      <c r="D2643" s="244">
        <v>1</v>
      </c>
      <c r="E2643" s="120" t="s">
        <v>8</v>
      </c>
      <c r="F2643" s="245" t="s">
        <v>101</v>
      </c>
    </row>
    <row r="2644" spans="1:6">
      <c r="A2644" s="241" t="str">
        <f>DRIVER[[#This Row],[DATE]]&amp;DRIVER[[#This Row],[FIELD]]&amp;DRIVER[[#This Row],[TRIP NO]]</f>
        <v>45458OD34S26151</v>
      </c>
      <c r="B2644" s="242">
        <v>9</v>
      </c>
      <c r="C2644" s="243">
        <v>45458</v>
      </c>
      <c r="D2644" s="244">
        <v>1</v>
      </c>
      <c r="E2644" s="120" t="s">
        <v>40</v>
      </c>
      <c r="F2644" s="245" t="s">
        <v>106</v>
      </c>
    </row>
    <row r="2645" spans="1:6">
      <c r="A2645" s="241" t="str">
        <f>DRIVER[[#This Row],[DATE]]&amp;DRIVER[[#This Row],[FIELD]]&amp;DRIVER[[#This Row],[TRIP NO]]</f>
        <v>45458OD34S26661</v>
      </c>
      <c r="B2645" s="242">
        <v>10</v>
      </c>
      <c r="C2645" s="243">
        <v>45458</v>
      </c>
      <c r="D2645" s="244">
        <v>1</v>
      </c>
      <c r="E2645" s="120" t="s">
        <v>45</v>
      </c>
      <c r="F2645" s="245" t="s">
        <v>75</v>
      </c>
    </row>
    <row r="2646" spans="1:6">
      <c r="A2646" s="241" t="str">
        <f>DRIVER[[#This Row],[DATE]]&amp;DRIVER[[#This Row],[FIELD]]&amp;DRIVER[[#This Row],[TRIP NO]]</f>
        <v>45458OD34S26681</v>
      </c>
      <c r="B2646" s="242">
        <v>11</v>
      </c>
      <c r="C2646" s="243">
        <v>45458</v>
      </c>
      <c r="D2646" s="244">
        <v>1</v>
      </c>
      <c r="E2646" s="120" t="s">
        <v>42</v>
      </c>
      <c r="F2646" s="245" t="s">
        <v>108</v>
      </c>
    </row>
    <row r="2647" spans="1:6">
      <c r="A2647" s="241" t="str">
        <f>DRIVER[[#This Row],[DATE]]&amp;DRIVER[[#This Row],[FIELD]]&amp;DRIVER[[#This Row],[TRIP NO]]</f>
        <v>45458OD34S61371</v>
      </c>
      <c r="B2647" s="242">
        <v>12</v>
      </c>
      <c r="C2647" s="243">
        <v>45458</v>
      </c>
      <c r="D2647" s="244">
        <v>1</v>
      </c>
      <c r="E2647" s="120" t="s">
        <v>44</v>
      </c>
      <c r="F2647" s="245" t="s">
        <v>75</v>
      </c>
    </row>
    <row r="2648" spans="1:6">
      <c r="A2648" s="241" t="str">
        <f>DRIVER[[#This Row],[DATE]]&amp;DRIVER[[#This Row],[FIELD]]&amp;DRIVER[[#This Row],[TRIP NO]]</f>
        <v>45458OD04T11451</v>
      </c>
      <c r="B2648" s="242">
        <v>13</v>
      </c>
      <c r="C2648" s="243">
        <v>45458</v>
      </c>
      <c r="D2648" s="244">
        <v>1</v>
      </c>
      <c r="E2648" s="120" t="s">
        <v>13</v>
      </c>
      <c r="F2648" s="245" t="s">
        <v>94</v>
      </c>
    </row>
    <row r="2649" spans="1:6">
      <c r="A2649" s="241" t="str">
        <f>DRIVER[[#This Row],[DATE]]&amp;DRIVER[[#This Row],[FIELD]]&amp;DRIVER[[#This Row],[TRIP NO]]</f>
        <v>45458OD34R11451</v>
      </c>
      <c r="B2649" s="242">
        <v>14</v>
      </c>
      <c r="C2649" s="243">
        <v>45458</v>
      </c>
      <c r="D2649" s="244">
        <v>1</v>
      </c>
      <c r="E2649" s="120" t="s">
        <v>12</v>
      </c>
      <c r="F2649" s="245" t="s">
        <v>171</v>
      </c>
    </row>
    <row r="2650" spans="1:6">
      <c r="A2650" s="241" t="str">
        <f>DRIVER[[#This Row],[DATE]]&amp;DRIVER[[#This Row],[FIELD]]&amp;DRIVER[[#This Row],[TRIP NO]]</f>
        <v>45458OD34S11451</v>
      </c>
      <c r="B2650" s="242">
        <v>15</v>
      </c>
      <c r="C2650" s="243">
        <v>45458</v>
      </c>
      <c r="D2650" s="244">
        <v>1</v>
      </c>
      <c r="E2650" s="120" t="s">
        <v>32</v>
      </c>
      <c r="F2650" s="245" t="s">
        <v>87</v>
      </c>
    </row>
    <row r="2651" spans="1:6">
      <c r="A2651" s="241" t="str">
        <f>DRIVER[[#This Row],[DATE]]&amp;DRIVER[[#This Row],[FIELD]]&amp;DRIVER[[#This Row],[TRIP NO]]</f>
        <v>45458OD34T11451</v>
      </c>
      <c r="B2651" s="242">
        <v>16</v>
      </c>
      <c r="C2651" s="243">
        <v>45458</v>
      </c>
      <c r="D2651" s="244">
        <v>1</v>
      </c>
      <c r="E2651" s="120" t="s">
        <v>34</v>
      </c>
      <c r="F2651" s="245" t="s">
        <v>84</v>
      </c>
    </row>
    <row r="2652" spans="1:6">
      <c r="A2652" s="241" t="str">
        <f>DRIVER[[#This Row],[DATE]]&amp;DRIVER[[#This Row],[FIELD]]&amp;DRIVER[[#This Row],[TRIP NO]]</f>
        <v>45458OD04V13451</v>
      </c>
      <c r="B2652" s="242">
        <v>17</v>
      </c>
      <c r="C2652" s="243">
        <v>45458</v>
      </c>
      <c r="D2652" s="244">
        <v>1</v>
      </c>
      <c r="E2652" s="120" t="s">
        <v>48</v>
      </c>
      <c r="F2652" s="245" t="s">
        <v>82</v>
      </c>
    </row>
    <row r="2653" spans="1:6">
      <c r="A2653" s="241" t="str">
        <f>DRIVER[[#This Row],[DATE]]&amp;DRIVER[[#This Row],[FIELD]]&amp;DRIVER[[#This Row],[TRIP NO]]</f>
        <v>45458OD04Q41182</v>
      </c>
      <c r="B2653" s="242">
        <v>18</v>
      </c>
      <c r="C2653" s="243">
        <v>45458</v>
      </c>
      <c r="D2653" s="244">
        <v>2</v>
      </c>
      <c r="E2653" s="120" t="s">
        <v>26</v>
      </c>
      <c r="F2653" s="245" t="s">
        <v>172</v>
      </c>
    </row>
    <row r="2654" spans="1:6">
      <c r="A2654" s="241" t="str">
        <f>DRIVER[[#This Row],[DATE]]&amp;DRIVER[[#This Row],[FIELD]]&amp;DRIVER[[#This Row],[TRIP NO]]</f>
        <v>45458OD04Q41232</v>
      </c>
      <c r="B2654" s="242">
        <v>19</v>
      </c>
      <c r="C2654" s="243">
        <v>45458</v>
      </c>
      <c r="D2654" s="244">
        <v>2</v>
      </c>
      <c r="E2654" s="120" t="s">
        <v>39</v>
      </c>
      <c r="F2654" s="245" t="s">
        <v>69</v>
      </c>
    </row>
    <row r="2655" spans="1:6">
      <c r="A2655" s="241" t="str">
        <f>DRIVER[[#This Row],[DATE]]&amp;DRIVER[[#This Row],[FIELD]]&amp;DRIVER[[#This Row],[TRIP NO]]</f>
        <v>45458OD04Q41262</v>
      </c>
      <c r="B2655" s="242">
        <v>20</v>
      </c>
      <c r="C2655" s="243">
        <v>45458</v>
      </c>
      <c r="D2655" s="244">
        <v>2</v>
      </c>
      <c r="E2655" s="120" t="s">
        <v>23</v>
      </c>
      <c r="F2655" s="245" t="s">
        <v>91</v>
      </c>
    </row>
    <row r="2656" spans="1:6">
      <c r="A2656" s="241" t="str">
        <f>DRIVER[[#This Row],[DATE]]&amp;DRIVER[[#This Row],[FIELD]]&amp;DRIVER[[#This Row],[TRIP NO]]</f>
        <v>45458OD04Q41552</v>
      </c>
      <c r="B2656" s="242">
        <v>21</v>
      </c>
      <c r="C2656" s="243">
        <v>45458</v>
      </c>
      <c r="D2656" s="244">
        <v>2</v>
      </c>
      <c r="E2656" s="120" t="s">
        <v>22</v>
      </c>
      <c r="F2656" s="245" t="s">
        <v>72</v>
      </c>
    </row>
    <row r="2657" spans="1:6">
      <c r="A2657" s="241" t="str">
        <f>DRIVER[[#This Row],[DATE]]&amp;DRIVER[[#This Row],[FIELD]]&amp;DRIVER[[#This Row],[TRIP NO]]</f>
        <v>45458OD04Q41782</v>
      </c>
      <c r="B2657" s="242">
        <v>22</v>
      </c>
      <c r="C2657" s="243">
        <v>45458</v>
      </c>
      <c r="D2657" s="244">
        <v>2</v>
      </c>
      <c r="E2657" s="120" t="s">
        <v>25</v>
      </c>
      <c r="F2657" s="245" t="s">
        <v>73</v>
      </c>
    </row>
    <row r="2658" spans="1:6">
      <c r="A2658" s="241" t="str">
        <f>DRIVER[[#This Row],[DATE]]&amp;DRIVER[[#This Row],[FIELD]]&amp;DRIVER[[#This Row],[TRIP NO]]</f>
        <v>45458OD04Q67612</v>
      </c>
      <c r="B2658" s="242">
        <v>23</v>
      </c>
      <c r="C2658" s="243">
        <v>45458</v>
      </c>
      <c r="D2658" s="244">
        <v>2</v>
      </c>
      <c r="E2658" s="120" t="s">
        <v>24</v>
      </c>
      <c r="F2658" s="245" t="s">
        <v>68</v>
      </c>
    </row>
    <row r="2659" spans="1:6">
      <c r="A2659" s="241" t="str">
        <f>DRIVER[[#This Row],[DATE]]&amp;DRIVER[[#This Row],[FIELD]]&amp;DRIVER[[#This Row],[TRIP NO]]</f>
        <v>45458OD04Q41732</v>
      </c>
      <c r="B2659" s="242">
        <v>24</v>
      </c>
      <c r="C2659" s="243">
        <v>45458</v>
      </c>
      <c r="D2659" s="244">
        <v>2</v>
      </c>
      <c r="E2659" s="120" t="s">
        <v>8</v>
      </c>
      <c r="F2659" s="245" t="s">
        <v>101</v>
      </c>
    </row>
    <row r="2660" spans="1:6">
      <c r="A2660" s="241" t="str">
        <f>DRIVER[[#This Row],[DATE]]&amp;DRIVER[[#This Row],[FIELD]]&amp;DRIVER[[#This Row],[TRIP NO]]</f>
        <v>45458OD34S26152</v>
      </c>
      <c r="B2660" s="242">
        <v>25</v>
      </c>
      <c r="C2660" s="243">
        <v>45458</v>
      </c>
      <c r="D2660" s="244">
        <v>2</v>
      </c>
      <c r="E2660" s="120" t="s">
        <v>40</v>
      </c>
      <c r="F2660" s="245" t="s">
        <v>106</v>
      </c>
    </row>
    <row r="2661" spans="1:6">
      <c r="A2661" s="241" t="str">
        <f>DRIVER[[#This Row],[DATE]]&amp;DRIVER[[#This Row],[FIELD]]&amp;DRIVER[[#This Row],[TRIP NO]]</f>
        <v>45458OD34S26682</v>
      </c>
      <c r="B2661" s="242">
        <v>26</v>
      </c>
      <c r="C2661" s="243">
        <v>45458</v>
      </c>
      <c r="D2661" s="244">
        <v>2</v>
      </c>
      <c r="E2661" s="120" t="s">
        <v>42</v>
      </c>
      <c r="F2661" s="245" t="s">
        <v>108</v>
      </c>
    </row>
    <row r="2662" spans="1:6">
      <c r="A2662" s="241" t="str">
        <f>DRIVER[[#This Row],[DATE]]&amp;DRIVER[[#This Row],[FIELD]]&amp;DRIVER[[#This Row],[TRIP NO]]</f>
        <v>45458OD34S61372</v>
      </c>
      <c r="B2662" s="242">
        <v>27</v>
      </c>
      <c r="C2662" s="243">
        <v>45458</v>
      </c>
      <c r="D2662" s="244">
        <v>2</v>
      </c>
      <c r="E2662" s="120" t="s">
        <v>44</v>
      </c>
      <c r="F2662" s="245" t="s">
        <v>75</v>
      </c>
    </row>
    <row r="2663" spans="1:6">
      <c r="A2663" s="241" t="str">
        <f>DRIVER[[#This Row],[DATE]]&amp;DRIVER[[#This Row],[FIELD]]&amp;DRIVER[[#This Row],[TRIP NO]]</f>
        <v>45458OD34R11452</v>
      </c>
      <c r="B2663" s="242">
        <v>28</v>
      </c>
      <c r="C2663" s="243">
        <v>45458</v>
      </c>
      <c r="D2663" s="244">
        <v>2</v>
      </c>
      <c r="E2663" s="120" t="s">
        <v>12</v>
      </c>
      <c r="F2663" s="245" t="s">
        <v>171</v>
      </c>
    </row>
    <row r="2664" spans="1:6">
      <c r="A2664" s="241" t="str">
        <f>DRIVER[[#This Row],[DATE]]&amp;DRIVER[[#This Row],[FIELD]]&amp;DRIVER[[#This Row],[TRIP NO]]</f>
        <v>45458OD34S11452</v>
      </c>
      <c r="B2664" s="242">
        <v>29</v>
      </c>
      <c r="C2664" s="243">
        <v>45458</v>
      </c>
      <c r="D2664" s="244">
        <v>2</v>
      </c>
      <c r="E2664" s="120" t="s">
        <v>32</v>
      </c>
      <c r="F2664" s="245" t="s">
        <v>87</v>
      </c>
    </row>
    <row r="2665" spans="1:6">
      <c r="A2665" s="241" t="str">
        <f>DRIVER[[#This Row],[DATE]]&amp;DRIVER[[#This Row],[FIELD]]&amp;DRIVER[[#This Row],[TRIP NO]]</f>
        <v>45458OD34T11452</v>
      </c>
      <c r="B2665" s="242">
        <v>30</v>
      </c>
      <c r="C2665" s="243">
        <v>45458</v>
      </c>
      <c r="D2665" s="244">
        <v>2</v>
      </c>
      <c r="E2665" s="120" t="s">
        <v>34</v>
      </c>
      <c r="F2665" s="245" t="s">
        <v>84</v>
      </c>
    </row>
    <row r="2666" spans="1:6">
      <c r="A2666" s="241" t="str">
        <f>DRIVER[[#This Row],[DATE]]&amp;DRIVER[[#This Row],[FIELD]]&amp;DRIVER[[#This Row],[TRIP NO]]</f>
        <v>45458OD04V13452</v>
      </c>
      <c r="B2666" s="242">
        <v>31</v>
      </c>
      <c r="C2666" s="243">
        <v>45458</v>
      </c>
      <c r="D2666" s="244">
        <v>2</v>
      </c>
      <c r="E2666" s="120" t="s">
        <v>48</v>
      </c>
      <c r="F2666" s="245" t="s">
        <v>82</v>
      </c>
    </row>
    <row r="2667" spans="1:6">
      <c r="A2667" s="241" t="str">
        <f>DRIVER[[#This Row],[DATE]]&amp;DRIVER[[#This Row],[FIELD]]&amp;DRIVER[[#This Row],[TRIP NO]]</f>
        <v>45459OD04Q41181</v>
      </c>
      <c r="B2667" s="242">
        <v>1</v>
      </c>
      <c r="C2667" s="243">
        <v>45459</v>
      </c>
      <c r="D2667" s="244">
        <v>1</v>
      </c>
      <c r="E2667" s="120" t="s">
        <v>26</v>
      </c>
      <c r="F2667" s="245" t="s">
        <v>172</v>
      </c>
    </row>
    <row r="2668" spans="1:6">
      <c r="A2668" s="241" t="str">
        <f>DRIVER[[#This Row],[DATE]]&amp;DRIVER[[#This Row],[FIELD]]&amp;DRIVER[[#This Row],[TRIP NO]]</f>
        <v>45459OD04Q41231</v>
      </c>
      <c r="B2668" s="242">
        <v>2</v>
      </c>
      <c r="C2668" s="243">
        <v>45459</v>
      </c>
      <c r="D2668" s="244">
        <v>1</v>
      </c>
      <c r="E2668" s="120" t="s">
        <v>39</v>
      </c>
      <c r="F2668" s="245" t="s">
        <v>102</v>
      </c>
    </row>
    <row r="2669" spans="1:6">
      <c r="A2669" s="241" t="str">
        <f>DRIVER[[#This Row],[DATE]]&amp;DRIVER[[#This Row],[FIELD]]&amp;DRIVER[[#This Row],[TRIP NO]]</f>
        <v>45459OD04Q41261</v>
      </c>
      <c r="B2669" s="242">
        <v>3</v>
      </c>
      <c r="C2669" s="243">
        <v>45459</v>
      </c>
      <c r="D2669" s="244">
        <v>1</v>
      </c>
      <c r="E2669" s="120" t="s">
        <v>23</v>
      </c>
      <c r="F2669" s="245" t="s">
        <v>75</v>
      </c>
    </row>
    <row r="2670" spans="1:6">
      <c r="A2670" s="241" t="str">
        <f>DRIVER[[#This Row],[DATE]]&amp;DRIVER[[#This Row],[FIELD]]&amp;DRIVER[[#This Row],[TRIP NO]]</f>
        <v>45459OD04Q41781</v>
      </c>
      <c r="B2670" s="242">
        <v>4</v>
      </c>
      <c r="C2670" s="243">
        <v>45459</v>
      </c>
      <c r="D2670" s="244">
        <v>1</v>
      </c>
      <c r="E2670" s="120" t="s">
        <v>25</v>
      </c>
      <c r="F2670" s="245" t="s">
        <v>82</v>
      </c>
    </row>
    <row r="2671" spans="1:6">
      <c r="A2671" s="241" t="str">
        <f>DRIVER[[#This Row],[DATE]]&amp;DRIVER[[#This Row],[FIELD]]&amp;DRIVER[[#This Row],[TRIP NO]]</f>
        <v>45459OD04Q67611</v>
      </c>
      <c r="B2671" s="242">
        <v>5</v>
      </c>
      <c r="C2671" s="243">
        <v>45459</v>
      </c>
      <c r="D2671" s="244">
        <v>1</v>
      </c>
      <c r="E2671" s="120" t="s">
        <v>24</v>
      </c>
      <c r="F2671" s="245" t="s">
        <v>174</v>
      </c>
    </row>
    <row r="2672" spans="1:6">
      <c r="A2672" s="241" t="str">
        <f>DRIVER[[#This Row],[DATE]]&amp;DRIVER[[#This Row],[FIELD]]&amp;DRIVER[[#This Row],[TRIP NO]]</f>
        <v>45459OD04Q41701</v>
      </c>
      <c r="B2672" s="242">
        <v>6</v>
      </c>
      <c r="C2672" s="243">
        <v>45459</v>
      </c>
      <c r="D2672" s="244">
        <v>1</v>
      </c>
      <c r="E2672" s="120" t="s">
        <v>10</v>
      </c>
      <c r="F2672" s="245" t="s">
        <v>101</v>
      </c>
    </row>
    <row r="2673" spans="1:6">
      <c r="A2673" s="241" t="str">
        <f>DRIVER[[#This Row],[DATE]]&amp;DRIVER[[#This Row],[FIELD]]&amp;DRIVER[[#This Row],[TRIP NO]]</f>
        <v>45459OD04Q41731</v>
      </c>
      <c r="B2673" s="242">
        <v>7</v>
      </c>
      <c r="C2673" s="243">
        <v>45459</v>
      </c>
      <c r="D2673" s="244">
        <v>1</v>
      </c>
      <c r="E2673" s="120" t="s">
        <v>8</v>
      </c>
      <c r="F2673" s="245" t="s">
        <v>101</v>
      </c>
    </row>
    <row r="2674" spans="1:6">
      <c r="A2674" s="241" t="str">
        <f>DRIVER[[#This Row],[DATE]]&amp;DRIVER[[#This Row],[FIELD]]&amp;DRIVER[[#This Row],[TRIP NO]]</f>
        <v>45459OD34S26151</v>
      </c>
      <c r="B2674" s="242">
        <v>8</v>
      </c>
      <c r="C2674" s="243">
        <v>45459</v>
      </c>
      <c r="D2674" s="244">
        <v>1</v>
      </c>
      <c r="E2674" s="120" t="s">
        <v>40</v>
      </c>
      <c r="F2674" s="245" t="s">
        <v>94</v>
      </c>
    </row>
    <row r="2675" spans="1:6">
      <c r="A2675" s="241" t="str">
        <f>DRIVER[[#This Row],[DATE]]&amp;DRIVER[[#This Row],[FIELD]]&amp;DRIVER[[#This Row],[TRIP NO]]</f>
        <v>45459OD34S26661</v>
      </c>
      <c r="B2675" s="242">
        <v>9</v>
      </c>
      <c r="C2675" s="243">
        <v>45459</v>
      </c>
      <c r="D2675" s="244">
        <v>1</v>
      </c>
      <c r="E2675" s="120" t="s">
        <v>45</v>
      </c>
      <c r="F2675" s="245" t="s">
        <v>160</v>
      </c>
    </row>
    <row r="2676" spans="1:6">
      <c r="A2676" s="241" t="str">
        <f>DRIVER[[#This Row],[DATE]]&amp;DRIVER[[#This Row],[FIELD]]&amp;DRIVER[[#This Row],[TRIP NO]]</f>
        <v>45459OD34S26681</v>
      </c>
      <c r="B2676" s="242">
        <v>10</v>
      </c>
      <c r="C2676" s="243">
        <v>45459</v>
      </c>
      <c r="D2676" s="244">
        <v>1</v>
      </c>
      <c r="E2676" s="120" t="s">
        <v>42</v>
      </c>
      <c r="F2676" s="245" t="s">
        <v>108</v>
      </c>
    </row>
    <row r="2677" spans="1:6">
      <c r="A2677" s="241" t="str">
        <f>DRIVER[[#This Row],[DATE]]&amp;DRIVER[[#This Row],[FIELD]]&amp;DRIVER[[#This Row],[TRIP NO]]</f>
        <v>45459OD34S61371</v>
      </c>
      <c r="B2677" s="242">
        <v>11</v>
      </c>
      <c r="C2677" s="243">
        <v>45459</v>
      </c>
      <c r="D2677" s="244">
        <v>1</v>
      </c>
      <c r="E2677" s="120" t="s">
        <v>44</v>
      </c>
      <c r="F2677" s="245" t="s">
        <v>80</v>
      </c>
    </row>
    <row r="2678" spans="1:6">
      <c r="A2678" s="241" t="str">
        <f>DRIVER[[#This Row],[DATE]]&amp;DRIVER[[#This Row],[FIELD]]&amp;DRIVER[[#This Row],[TRIP NO]]</f>
        <v>45459OD04T11451</v>
      </c>
      <c r="B2678" s="242">
        <v>12</v>
      </c>
      <c r="C2678" s="243">
        <v>45459</v>
      </c>
      <c r="D2678" s="244">
        <v>1</v>
      </c>
      <c r="E2678" s="120" t="s">
        <v>13</v>
      </c>
      <c r="F2678" s="245" t="s">
        <v>84</v>
      </c>
    </row>
    <row r="2679" spans="1:6">
      <c r="A2679" s="241" t="str">
        <f>DRIVER[[#This Row],[DATE]]&amp;DRIVER[[#This Row],[FIELD]]&amp;DRIVER[[#This Row],[TRIP NO]]</f>
        <v>45459OD34R11451</v>
      </c>
      <c r="B2679" s="242">
        <v>13</v>
      </c>
      <c r="C2679" s="243">
        <v>45459</v>
      </c>
      <c r="D2679" s="244">
        <v>1</v>
      </c>
      <c r="E2679" s="120" t="s">
        <v>12</v>
      </c>
      <c r="F2679" s="245" t="s">
        <v>171</v>
      </c>
    </row>
    <row r="2680" spans="1:6">
      <c r="A2680" s="241" t="str">
        <f>DRIVER[[#This Row],[DATE]]&amp;DRIVER[[#This Row],[FIELD]]&amp;DRIVER[[#This Row],[TRIP NO]]</f>
        <v>45459OD34R13451</v>
      </c>
      <c r="B2680" s="242">
        <v>14</v>
      </c>
      <c r="C2680" s="243">
        <v>45459</v>
      </c>
      <c r="D2680" s="244">
        <v>1</v>
      </c>
      <c r="E2680" s="120" t="s">
        <v>11</v>
      </c>
      <c r="F2680" s="245" t="s">
        <v>72</v>
      </c>
    </row>
    <row r="2681" spans="1:6">
      <c r="A2681" s="241" t="str">
        <f>DRIVER[[#This Row],[DATE]]&amp;DRIVER[[#This Row],[FIELD]]&amp;DRIVER[[#This Row],[TRIP NO]]</f>
        <v>45459OD34S11451</v>
      </c>
      <c r="B2681" s="242">
        <v>15</v>
      </c>
      <c r="C2681" s="243">
        <v>45459</v>
      </c>
      <c r="D2681" s="244">
        <v>1</v>
      </c>
      <c r="E2681" s="120" t="s">
        <v>32</v>
      </c>
      <c r="F2681" s="245" t="s">
        <v>171</v>
      </c>
    </row>
    <row r="2682" spans="1:6">
      <c r="A2682" s="241" t="str">
        <f>DRIVER[[#This Row],[DATE]]&amp;DRIVER[[#This Row],[FIELD]]&amp;DRIVER[[#This Row],[TRIP NO]]</f>
        <v>45459OD34T11451</v>
      </c>
      <c r="B2682" s="242">
        <v>16</v>
      </c>
      <c r="C2682" s="243">
        <v>45459</v>
      </c>
      <c r="D2682" s="244">
        <v>1</v>
      </c>
      <c r="E2682" s="120" t="s">
        <v>34</v>
      </c>
      <c r="F2682" s="245" t="s">
        <v>84</v>
      </c>
    </row>
    <row r="2683" spans="1:6">
      <c r="A2683" s="241" t="str">
        <f>DRIVER[[#This Row],[DATE]]&amp;DRIVER[[#This Row],[FIELD]]&amp;DRIVER[[#This Row],[TRIP NO]]</f>
        <v>45459OD04Q41262</v>
      </c>
      <c r="B2683" s="242">
        <v>17</v>
      </c>
      <c r="C2683" s="243">
        <v>45459</v>
      </c>
      <c r="D2683" s="244">
        <v>2</v>
      </c>
      <c r="E2683" s="120" t="s">
        <v>23</v>
      </c>
      <c r="F2683" s="245" t="s">
        <v>75</v>
      </c>
    </row>
    <row r="2684" spans="1:6">
      <c r="A2684" s="241" t="str">
        <f>DRIVER[[#This Row],[DATE]]&amp;DRIVER[[#This Row],[FIELD]]&amp;DRIVER[[#This Row],[TRIP NO]]</f>
        <v>45459OD34S26682</v>
      </c>
      <c r="B2684" s="242">
        <v>18</v>
      </c>
      <c r="C2684" s="243">
        <v>45459</v>
      </c>
      <c r="D2684" s="244">
        <v>2</v>
      </c>
      <c r="E2684" s="120" t="s">
        <v>42</v>
      </c>
      <c r="F2684" s="245" t="s">
        <v>108</v>
      </c>
    </row>
    <row r="2685" spans="1:6">
      <c r="A2685" s="241" t="str">
        <f>DRIVER[[#This Row],[DATE]]&amp;DRIVER[[#This Row],[FIELD]]&amp;DRIVER[[#This Row],[TRIP NO]]</f>
        <v>45459OD04Q41782</v>
      </c>
      <c r="B2685" s="242">
        <v>19</v>
      </c>
      <c r="C2685" s="243">
        <v>45459</v>
      </c>
      <c r="D2685" s="244">
        <v>2</v>
      </c>
      <c r="E2685" s="120" t="s">
        <v>25</v>
      </c>
      <c r="F2685" s="245" t="s">
        <v>72</v>
      </c>
    </row>
    <row r="2686" spans="1:6">
      <c r="A2686" s="241" t="str">
        <f>DRIVER[[#This Row],[DATE]]&amp;DRIVER[[#This Row],[FIELD]]&amp;DRIVER[[#This Row],[TRIP NO]]</f>
        <v>45459OD34S61372</v>
      </c>
      <c r="B2686" s="242">
        <v>20</v>
      </c>
      <c r="C2686" s="243">
        <v>45459</v>
      </c>
      <c r="D2686" s="244">
        <v>2</v>
      </c>
      <c r="E2686" s="120" t="s">
        <v>44</v>
      </c>
      <c r="F2686" s="245" t="s">
        <v>80</v>
      </c>
    </row>
    <row r="2687" spans="1:6">
      <c r="A2687" s="241" t="str">
        <f>DRIVER[[#This Row],[DATE]]&amp;DRIVER[[#This Row],[FIELD]]&amp;DRIVER[[#This Row],[TRIP NO]]</f>
        <v>45459OD04Q41732</v>
      </c>
      <c r="B2687" s="242">
        <v>21</v>
      </c>
      <c r="C2687" s="243">
        <v>45459</v>
      </c>
      <c r="D2687" s="244">
        <v>2</v>
      </c>
      <c r="E2687" s="120" t="s">
        <v>8</v>
      </c>
      <c r="F2687" s="245" t="s">
        <v>101</v>
      </c>
    </row>
    <row r="2688" spans="1:6">
      <c r="A2688" s="241" t="str">
        <f>DRIVER[[#This Row],[DATE]]&amp;DRIVER[[#This Row],[FIELD]]&amp;DRIVER[[#This Row],[TRIP NO]]</f>
        <v>45460OD04Q41181</v>
      </c>
      <c r="B2688" s="242">
        <v>1</v>
      </c>
      <c r="C2688" s="243">
        <v>45460</v>
      </c>
      <c r="D2688" s="244">
        <v>1</v>
      </c>
      <c r="E2688" s="120" t="s">
        <v>26</v>
      </c>
      <c r="F2688" s="245" t="s">
        <v>102</v>
      </c>
    </row>
    <row r="2689" spans="1:6">
      <c r="A2689" s="241" t="str">
        <f>DRIVER[[#This Row],[DATE]]&amp;DRIVER[[#This Row],[FIELD]]&amp;DRIVER[[#This Row],[TRIP NO]]</f>
        <v>45460OD04Q41231</v>
      </c>
      <c r="B2689" s="242">
        <v>2</v>
      </c>
      <c r="C2689" s="243">
        <v>45460</v>
      </c>
      <c r="D2689" s="244">
        <v>1</v>
      </c>
      <c r="E2689" s="120" t="s">
        <v>39</v>
      </c>
      <c r="F2689" s="245" t="s">
        <v>69</v>
      </c>
    </row>
    <row r="2690" spans="1:6">
      <c r="A2690" s="241" t="str">
        <f>DRIVER[[#This Row],[DATE]]&amp;DRIVER[[#This Row],[FIELD]]&amp;DRIVER[[#This Row],[TRIP NO]]</f>
        <v>45460OD04Q41261</v>
      </c>
      <c r="B2690" s="242">
        <v>3</v>
      </c>
      <c r="C2690" s="243">
        <v>45460</v>
      </c>
      <c r="D2690" s="244">
        <v>1</v>
      </c>
      <c r="E2690" s="120" t="s">
        <v>23</v>
      </c>
      <c r="F2690" s="245" t="s">
        <v>91</v>
      </c>
    </row>
    <row r="2691" spans="1:6">
      <c r="A2691" s="241" t="str">
        <f>DRIVER[[#This Row],[DATE]]&amp;DRIVER[[#This Row],[FIELD]]&amp;DRIVER[[#This Row],[TRIP NO]]</f>
        <v>45460OD04Q41781</v>
      </c>
      <c r="B2691" s="242">
        <v>4</v>
      </c>
      <c r="C2691" s="243">
        <v>45460</v>
      </c>
      <c r="D2691" s="244">
        <v>1</v>
      </c>
      <c r="E2691" s="120" t="s">
        <v>25</v>
      </c>
      <c r="F2691" s="245" t="s">
        <v>73</v>
      </c>
    </row>
    <row r="2692" spans="1:6">
      <c r="A2692" s="241" t="str">
        <f>DRIVER[[#This Row],[DATE]]&amp;DRIVER[[#This Row],[FIELD]]&amp;DRIVER[[#This Row],[TRIP NO]]</f>
        <v>45460OD04Q67611</v>
      </c>
      <c r="B2692" s="242">
        <v>5</v>
      </c>
      <c r="C2692" s="243">
        <v>45460</v>
      </c>
      <c r="D2692" s="244">
        <v>1</v>
      </c>
      <c r="E2692" s="120" t="s">
        <v>24</v>
      </c>
      <c r="F2692" s="245" t="s">
        <v>68</v>
      </c>
    </row>
    <row r="2693" spans="1:6">
      <c r="A2693" s="241" t="str">
        <f>DRIVER[[#This Row],[DATE]]&amp;DRIVER[[#This Row],[FIELD]]&amp;DRIVER[[#This Row],[TRIP NO]]</f>
        <v>45460OD04Q41701</v>
      </c>
      <c r="B2693" s="242">
        <v>6</v>
      </c>
      <c r="C2693" s="243">
        <v>45460</v>
      </c>
      <c r="D2693" s="244">
        <v>1</v>
      </c>
      <c r="E2693" s="120" t="s">
        <v>10</v>
      </c>
      <c r="F2693" s="245" t="s">
        <v>77</v>
      </c>
    </row>
    <row r="2694" spans="1:6">
      <c r="A2694" s="241" t="str">
        <f>DRIVER[[#This Row],[DATE]]&amp;DRIVER[[#This Row],[FIELD]]&amp;DRIVER[[#This Row],[TRIP NO]]</f>
        <v>45460OD04Q41731</v>
      </c>
      <c r="B2694" s="242">
        <v>7</v>
      </c>
      <c r="C2694" s="243">
        <v>45460</v>
      </c>
      <c r="D2694" s="244">
        <v>1</v>
      </c>
      <c r="E2694" s="120" t="s">
        <v>8</v>
      </c>
      <c r="F2694" s="245" t="s">
        <v>101</v>
      </c>
    </row>
    <row r="2695" spans="1:6">
      <c r="A2695" s="241" t="str">
        <f>DRIVER[[#This Row],[DATE]]&amp;DRIVER[[#This Row],[FIELD]]&amp;DRIVER[[#This Row],[TRIP NO]]</f>
        <v>45460OD34S26151</v>
      </c>
      <c r="B2695" s="242">
        <v>8</v>
      </c>
      <c r="C2695" s="243">
        <v>45460</v>
      </c>
      <c r="D2695" s="244">
        <v>1</v>
      </c>
      <c r="E2695" s="120" t="s">
        <v>40</v>
      </c>
      <c r="F2695" s="245" t="s">
        <v>172</v>
      </c>
    </row>
    <row r="2696" spans="1:6">
      <c r="A2696" s="241" t="str">
        <f>DRIVER[[#This Row],[DATE]]&amp;DRIVER[[#This Row],[FIELD]]&amp;DRIVER[[#This Row],[TRIP NO]]</f>
        <v>45460OD34S26661</v>
      </c>
      <c r="B2696" s="242">
        <v>9</v>
      </c>
      <c r="C2696" s="243">
        <v>45460</v>
      </c>
      <c r="D2696" s="244">
        <v>1</v>
      </c>
      <c r="E2696" s="120" t="s">
        <v>45</v>
      </c>
      <c r="F2696" s="245" t="s">
        <v>75</v>
      </c>
    </row>
    <row r="2697" spans="1:6">
      <c r="A2697" s="241" t="str">
        <f>DRIVER[[#This Row],[DATE]]&amp;DRIVER[[#This Row],[FIELD]]&amp;DRIVER[[#This Row],[TRIP NO]]</f>
        <v>45460OD34S26681</v>
      </c>
      <c r="B2697" s="242">
        <v>10</v>
      </c>
      <c r="C2697" s="243">
        <v>45460</v>
      </c>
      <c r="D2697" s="244">
        <v>1</v>
      </c>
      <c r="E2697" s="120" t="s">
        <v>42</v>
      </c>
      <c r="F2697" s="245" t="s">
        <v>108</v>
      </c>
    </row>
    <row r="2698" spans="1:6">
      <c r="A2698" s="241" t="str">
        <f>DRIVER[[#This Row],[DATE]]&amp;DRIVER[[#This Row],[FIELD]]&amp;DRIVER[[#This Row],[TRIP NO]]</f>
        <v>45460OD34S61371</v>
      </c>
      <c r="B2698" s="242">
        <v>11</v>
      </c>
      <c r="C2698" s="243">
        <v>45460</v>
      </c>
      <c r="D2698" s="244">
        <v>1</v>
      </c>
      <c r="E2698" s="120" t="s">
        <v>44</v>
      </c>
      <c r="F2698" s="245" t="s">
        <v>80</v>
      </c>
    </row>
    <row r="2699" spans="1:6">
      <c r="A2699" s="241" t="str">
        <f>DRIVER[[#This Row],[DATE]]&amp;DRIVER[[#This Row],[FIELD]]&amp;DRIVER[[#This Row],[TRIP NO]]</f>
        <v>45460OD04T11451</v>
      </c>
      <c r="B2699" s="242">
        <v>12</v>
      </c>
      <c r="C2699" s="243">
        <v>45460</v>
      </c>
      <c r="D2699" s="244">
        <v>1</v>
      </c>
      <c r="E2699" s="120" t="s">
        <v>13</v>
      </c>
      <c r="F2699" s="245" t="s">
        <v>72</v>
      </c>
    </row>
    <row r="2700" spans="1:6">
      <c r="A2700" s="241" t="str">
        <f>DRIVER[[#This Row],[DATE]]&amp;DRIVER[[#This Row],[FIELD]]&amp;DRIVER[[#This Row],[TRIP NO]]</f>
        <v>45460OD34R11451</v>
      </c>
      <c r="B2700" s="242">
        <v>13</v>
      </c>
      <c r="C2700" s="243">
        <v>45460</v>
      </c>
      <c r="D2700" s="244">
        <v>1</v>
      </c>
      <c r="E2700" s="120" t="s">
        <v>12</v>
      </c>
      <c r="F2700" s="245" t="s">
        <v>171</v>
      </c>
    </row>
    <row r="2701" spans="1:6">
      <c r="A2701" s="241" t="str">
        <f>DRIVER[[#This Row],[DATE]]&amp;DRIVER[[#This Row],[FIELD]]&amp;DRIVER[[#This Row],[TRIP NO]]</f>
        <v>45460OD34R13451</v>
      </c>
      <c r="B2701" s="242">
        <v>14</v>
      </c>
      <c r="C2701" s="243">
        <v>45460</v>
      </c>
      <c r="D2701" s="244">
        <v>1</v>
      </c>
      <c r="E2701" s="120" t="s">
        <v>11</v>
      </c>
      <c r="F2701" s="245" t="s">
        <v>71</v>
      </c>
    </row>
    <row r="2702" spans="1:6">
      <c r="A2702" s="241" t="str">
        <f>DRIVER[[#This Row],[DATE]]&amp;DRIVER[[#This Row],[FIELD]]&amp;DRIVER[[#This Row],[TRIP NO]]</f>
        <v>45460OD34S11451</v>
      </c>
      <c r="B2702" s="242">
        <v>15</v>
      </c>
      <c r="C2702" s="243">
        <v>45460</v>
      </c>
      <c r="D2702" s="244">
        <v>1</v>
      </c>
      <c r="E2702" s="120" t="s">
        <v>32</v>
      </c>
      <c r="F2702" s="245" t="s">
        <v>82</v>
      </c>
    </row>
    <row r="2703" spans="1:6">
      <c r="A2703" s="241" t="str">
        <f>DRIVER[[#This Row],[DATE]]&amp;DRIVER[[#This Row],[FIELD]]&amp;DRIVER[[#This Row],[TRIP NO]]</f>
        <v>45460OD34T11451</v>
      </c>
      <c r="B2703" s="242">
        <v>16</v>
      </c>
      <c r="C2703" s="243">
        <v>45460</v>
      </c>
      <c r="D2703" s="244">
        <v>1</v>
      </c>
      <c r="E2703" s="120" t="s">
        <v>34</v>
      </c>
      <c r="F2703" s="245" t="s">
        <v>84</v>
      </c>
    </row>
    <row r="2704" spans="1:6">
      <c r="A2704" s="241" t="str">
        <f>DRIVER[[#This Row],[DATE]]&amp;DRIVER[[#This Row],[FIELD]]&amp;DRIVER[[#This Row],[TRIP NO]]</f>
        <v>45460OD04V13451</v>
      </c>
      <c r="B2704" s="242">
        <v>17</v>
      </c>
      <c r="C2704" s="243">
        <v>45460</v>
      </c>
      <c r="D2704" s="244">
        <v>1</v>
      </c>
      <c r="E2704" s="120" t="s">
        <v>48</v>
      </c>
      <c r="F2704" s="245" t="s">
        <v>86</v>
      </c>
    </row>
    <row r="2705" spans="1:6">
      <c r="A2705" s="241" t="str">
        <f>DRIVER[[#This Row],[DATE]]&amp;DRIVER[[#This Row],[FIELD]]&amp;DRIVER[[#This Row],[TRIP NO]]</f>
        <v>45460OD04Q41232</v>
      </c>
      <c r="B2705" s="242">
        <v>18</v>
      </c>
      <c r="C2705" s="243">
        <v>45460</v>
      </c>
      <c r="D2705" s="244">
        <v>2</v>
      </c>
      <c r="E2705" s="120" t="s">
        <v>39</v>
      </c>
      <c r="F2705" s="245" t="s">
        <v>69</v>
      </c>
    </row>
    <row r="2706" spans="1:6">
      <c r="A2706" s="241" t="str">
        <f>DRIVER[[#This Row],[DATE]]&amp;DRIVER[[#This Row],[FIELD]]&amp;DRIVER[[#This Row],[TRIP NO]]</f>
        <v>45460OD34S26682</v>
      </c>
      <c r="B2706" s="242">
        <v>19</v>
      </c>
      <c r="C2706" s="243">
        <v>45460</v>
      </c>
      <c r="D2706" s="244">
        <v>2</v>
      </c>
      <c r="E2706" s="120" t="s">
        <v>42</v>
      </c>
      <c r="F2706" s="245" t="s">
        <v>108</v>
      </c>
    </row>
    <row r="2707" spans="1:6">
      <c r="A2707" s="241" t="str">
        <f>DRIVER[[#This Row],[DATE]]&amp;DRIVER[[#This Row],[FIELD]]&amp;DRIVER[[#This Row],[TRIP NO]]</f>
        <v>45460OD34T11452</v>
      </c>
      <c r="B2707" s="242">
        <v>20</v>
      </c>
      <c r="C2707" s="243">
        <v>45460</v>
      </c>
      <c r="D2707" s="244">
        <v>2</v>
      </c>
      <c r="E2707" s="120" t="s">
        <v>34</v>
      </c>
      <c r="F2707" s="245" t="s">
        <v>84</v>
      </c>
    </row>
    <row r="2708" spans="1:6">
      <c r="A2708" s="241" t="str">
        <f>DRIVER[[#This Row],[DATE]]&amp;DRIVER[[#This Row],[FIELD]]&amp;DRIVER[[#This Row],[TRIP NO]]</f>
        <v>45460OD34R11452</v>
      </c>
      <c r="B2708" s="242">
        <v>21</v>
      </c>
      <c r="C2708" s="243">
        <v>45460</v>
      </c>
      <c r="D2708" s="244">
        <v>2</v>
      </c>
      <c r="E2708" s="120" t="s">
        <v>12</v>
      </c>
      <c r="F2708" s="245" t="s">
        <v>171</v>
      </c>
    </row>
    <row r="2709" spans="1:6">
      <c r="A2709" s="241" t="str">
        <f>DRIVER[[#This Row],[DATE]]&amp;DRIVER[[#This Row],[FIELD]]&amp;DRIVER[[#This Row],[TRIP NO]]</f>
        <v>45460OD04Q41702</v>
      </c>
      <c r="B2709" s="242">
        <v>22</v>
      </c>
      <c r="C2709" s="243">
        <v>45460</v>
      </c>
      <c r="D2709" s="244">
        <v>2</v>
      </c>
      <c r="E2709" s="120" t="s">
        <v>10</v>
      </c>
      <c r="F2709" s="245" t="s">
        <v>77</v>
      </c>
    </row>
    <row r="2710" spans="1:6">
      <c r="A2710" s="241" t="str">
        <f>DRIVER[[#This Row],[DATE]]&amp;DRIVER[[#This Row],[FIELD]]&amp;DRIVER[[#This Row],[TRIP NO]]</f>
        <v>45460OD34S26662</v>
      </c>
      <c r="B2710" s="242">
        <v>23</v>
      </c>
      <c r="C2710" s="243">
        <v>45460</v>
      </c>
      <c r="D2710" s="244">
        <v>2</v>
      </c>
      <c r="E2710" s="120" t="s">
        <v>45</v>
      </c>
      <c r="F2710" s="245" t="s">
        <v>75</v>
      </c>
    </row>
    <row r="2711" spans="1:6">
      <c r="A2711" s="241" t="str">
        <f>DRIVER[[#This Row],[DATE]]&amp;DRIVER[[#This Row],[FIELD]]&amp;DRIVER[[#This Row],[TRIP NO]]</f>
        <v>45460OD04T11452</v>
      </c>
      <c r="B2711" s="242">
        <v>24</v>
      </c>
      <c r="C2711" s="243">
        <v>45460</v>
      </c>
      <c r="D2711" s="244">
        <v>2</v>
      </c>
      <c r="E2711" s="120" t="s">
        <v>13</v>
      </c>
      <c r="F2711" s="245" t="s">
        <v>72</v>
      </c>
    </row>
    <row r="2712" spans="1:6">
      <c r="A2712" s="241" t="str">
        <f>DRIVER[[#This Row],[DATE]]&amp;DRIVER[[#This Row],[FIELD]]&amp;DRIVER[[#This Row],[TRIP NO]]</f>
        <v>45460OD34S11452</v>
      </c>
      <c r="B2712" s="242">
        <v>25</v>
      </c>
      <c r="C2712" s="243">
        <v>45460</v>
      </c>
      <c r="D2712" s="244">
        <v>2</v>
      </c>
      <c r="E2712" s="120" t="s">
        <v>32</v>
      </c>
      <c r="F2712" s="245" t="s">
        <v>82</v>
      </c>
    </row>
    <row r="2713" spans="1:6">
      <c r="A2713" s="241" t="str">
        <f>DRIVER[[#This Row],[DATE]]&amp;DRIVER[[#This Row],[FIELD]]&amp;DRIVER[[#This Row],[TRIP NO]]</f>
        <v>45460OD34R13452</v>
      </c>
      <c r="B2713" s="242">
        <v>26</v>
      </c>
      <c r="C2713" s="243">
        <v>45460</v>
      </c>
      <c r="D2713" s="244">
        <v>2</v>
      </c>
      <c r="E2713" s="120" t="s">
        <v>11</v>
      </c>
      <c r="F2713" s="245" t="s">
        <v>71</v>
      </c>
    </row>
    <row r="2714" spans="1:6">
      <c r="A2714" s="241" t="str">
        <f>DRIVER[[#This Row],[DATE]]&amp;DRIVER[[#This Row],[FIELD]]&amp;DRIVER[[#This Row],[TRIP NO]]</f>
        <v>45460OD04Q41182</v>
      </c>
      <c r="B2714" s="242">
        <v>27</v>
      </c>
      <c r="C2714" s="243">
        <v>45460</v>
      </c>
      <c r="D2714" s="244">
        <v>2</v>
      </c>
      <c r="E2714" s="120" t="s">
        <v>26</v>
      </c>
      <c r="F2714" s="245" t="s">
        <v>102</v>
      </c>
    </row>
    <row r="2715" spans="1:6">
      <c r="A2715" s="241" t="str">
        <f>DRIVER[[#This Row],[DATE]]&amp;DRIVER[[#This Row],[FIELD]]&amp;DRIVER[[#This Row],[TRIP NO]]</f>
        <v>45460OD04Q41262</v>
      </c>
      <c r="B2715" s="242">
        <v>28</v>
      </c>
      <c r="C2715" s="243">
        <v>45460</v>
      </c>
      <c r="D2715" s="244">
        <v>2</v>
      </c>
      <c r="E2715" s="120" t="s">
        <v>23</v>
      </c>
      <c r="F2715" s="245" t="s">
        <v>91</v>
      </c>
    </row>
    <row r="2716" spans="1:6">
      <c r="A2716" s="241" t="str">
        <f>DRIVER[[#This Row],[DATE]]&amp;DRIVER[[#This Row],[FIELD]]&amp;DRIVER[[#This Row],[TRIP NO]]</f>
        <v>45460OD04Q67612</v>
      </c>
      <c r="B2716" s="242">
        <v>29</v>
      </c>
      <c r="C2716" s="243">
        <v>45460</v>
      </c>
      <c r="D2716" s="244">
        <v>2</v>
      </c>
      <c r="E2716" s="120" t="s">
        <v>24</v>
      </c>
      <c r="F2716" s="245" t="s">
        <v>68</v>
      </c>
    </row>
    <row r="2717" spans="1:6">
      <c r="A2717" s="241" t="str">
        <f>DRIVER[[#This Row],[DATE]]&amp;DRIVER[[#This Row],[FIELD]]&amp;DRIVER[[#This Row],[TRIP NO]]</f>
        <v>45460OD34S61372</v>
      </c>
      <c r="B2717" s="242">
        <v>30</v>
      </c>
      <c r="C2717" s="243">
        <v>45460</v>
      </c>
      <c r="D2717" s="244">
        <v>2</v>
      </c>
      <c r="E2717" s="120" t="s">
        <v>44</v>
      </c>
      <c r="F2717" s="245" t="s">
        <v>80</v>
      </c>
    </row>
    <row r="2718" spans="1:6">
      <c r="A2718" s="241" t="str">
        <f>DRIVER[[#This Row],[DATE]]&amp;DRIVER[[#This Row],[FIELD]]&amp;DRIVER[[#This Row],[TRIP NO]]</f>
        <v>45460OD04Q41782</v>
      </c>
      <c r="B2718" s="242">
        <v>31</v>
      </c>
      <c r="C2718" s="243">
        <v>45460</v>
      </c>
      <c r="D2718" s="244">
        <v>2</v>
      </c>
      <c r="E2718" s="120" t="s">
        <v>25</v>
      </c>
      <c r="F2718" s="245" t="s">
        <v>73</v>
      </c>
    </row>
    <row r="2719" spans="1:6">
      <c r="A2719" s="241" t="str">
        <f>DRIVER[[#This Row],[DATE]]&amp;DRIVER[[#This Row],[FIELD]]&amp;DRIVER[[#This Row],[TRIP NO]]</f>
        <v>45460OD04V13452</v>
      </c>
      <c r="B2719" s="242">
        <v>32</v>
      </c>
      <c r="C2719" s="243">
        <v>45460</v>
      </c>
      <c r="D2719" s="244">
        <v>2</v>
      </c>
      <c r="E2719" s="120" t="s">
        <v>48</v>
      </c>
      <c r="F2719" s="245" t="s">
        <v>86</v>
      </c>
    </row>
    <row r="2720" spans="1:6">
      <c r="A2720" s="241" t="str">
        <f>DRIVER[[#This Row],[DATE]]&amp;DRIVER[[#This Row],[FIELD]]&amp;DRIVER[[#This Row],[TRIP NO]]</f>
        <v>45461OD04Q41181</v>
      </c>
      <c r="B2720" s="242">
        <v>1</v>
      </c>
      <c r="C2720" s="243">
        <v>45461</v>
      </c>
      <c r="D2720" s="244">
        <v>1</v>
      </c>
      <c r="E2720" s="120" t="s">
        <v>26</v>
      </c>
      <c r="F2720" s="245" t="s">
        <v>102</v>
      </c>
    </row>
    <row r="2721" spans="1:6">
      <c r="A2721" s="241" t="str">
        <f>DRIVER[[#This Row],[DATE]]&amp;DRIVER[[#This Row],[FIELD]]&amp;DRIVER[[#This Row],[TRIP NO]]</f>
        <v>45461OD04Q41231</v>
      </c>
      <c r="B2721" s="242">
        <v>2</v>
      </c>
      <c r="C2721" s="243">
        <v>45461</v>
      </c>
      <c r="D2721" s="244">
        <v>1</v>
      </c>
      <c r="E2721" s="120" t="s">
        <v>39</v>
      </c>
      <c r="F2721" s="245" t="s">
        <v>172</v>
      </c>
    </row>
    <row r="2722" spans="1:6">
      <c r="A2722" s="241" t="str">
        <f>DRIVER[[#This Row],[DATE]]&amp;DRIVER[[#This Row],[FIELD]]&amp;DRIVER[[#This Row],[TRIP NO]]</f>
        <v>45461OD04Q41261</v>
      </c>
      <c r="B2722" s="242">
        <v>3</v>
      </c>
      <c r="C2722" s="243">
        <v>45461</v>
      </c>
      <c r="D2722" s="244">
        <v>1</v>
      </c>
      <c r="E2722" s="120" t="s">
        <v>23</v>
      </c>
      <c r="F2722" s="245" t="s">
        <v>104</v>
      </c>
    </row>
    <row r="2723" spans="1:6">
      <c r="A2723" s="241" t="str">
        <f>DRIVER[[#This Row],[DATE]]&amp;DRIVER[[#This Row],[FIELD]]&amp;DRIVER[[#This Row],[TRIP NO]]</f>
        <v>45461OD04Q41551</v>
      </c>
      <c r="B2723" s="242">
        <v>4</v>
      </c>
      <c r="C2723" s="243">
        <v>45461</v>
      </c>
      <c r="D2723" s="244">
        <v>1</v>
      </c>
      <c r="E2723" s="120" t="s">
        <v>22</v>
      </c>
      <c r="F2723" s="245" t="s">
        <v>96</v>
      </c>
    </row>
    <row r="2724" spans="1:6">
      <c r="A2724" s="241" t="str">
        <f>DRIVER[[#This Row],[DATE]]&amp;DRIVER[[#This Row],[FIELD]]&amp;DRIVER[[#This Row],[TRIP NO]]</f>
        <v>45461OD04Q41781</v>
      </c>
      <c r="B2724" s="242">
        <v>5</v>
      </c>
      <c r="C2724" s="243">
        <v>45461</v>
      </c>
      <c r="D2724" s="244">
        <v>1</v>
      </c>
      <c r="E2724" s="120" t="s">
        <v>25</v>
      </c>
      <c r="F2724" s="245" t="s">
        <v>94</v>
      </c>
    </row>
    <row r="2725" spans="1:6">
      <c r="A2725" s="241" t="str">
        <f>DRIVER[[#This Row],[DATE]]&amp;DRIVER[[#This Row],[FIELD]]&amp;DRIVER[[#This Row],[TRIP NO]]</f>
        <v>45461OD04Q67611</v>
      </c>
      <c r="B2725" s="242">
        <v>6</v>
      </c>
      <c r="C2725" s="243">
        <v>45461</v>
      </c>
      <c r="D2725" s="244">
        <v>1</v>
      </c>
      <c r="E2725" s="120" t="s">
        <v>24</v>
      </c>
      <c r="F2725" s="245" t="s">
        <v>68</v>
      </c>
    </row>
    <row r="2726" spans="1:6">
      <c r="A2726" s="241" t="str">
        <f>DRIVER[[#This Row],[DATE]]&amp;DRIVER[[#This Row],[FIELD]]&amp;DRIVER[[#This Row],[TRIP NO]]</f>
        <v>45461OD04Q41701</v>
      </c>
      <c r="B2726" s="242">
        <v>7</v>
      </c>
      <c r="C2726" s="243">
        <v>45461</v>
      </c>
      <c r="D2726" s="244">
        <v>1</v>
      </c>
      <c r="E2726" s="120" t="s">
        <v>10</v>
      </c>
      <c r="F2726" s="245" t="s">
        <v>76</v>
      </c>
    </row>
    <row r="2727" spans="1:6">
      <c r="A2727" s="241" t="str">
        <f>DRIVER[[#This Row],[DATE]]&amp;DRIVER[[#This Row],[FIELD]]&amp;DRIVER[[#This Row],[TRIP NO]]</f>
        <v>45461OD04Q41731</v>
      </c>
      <c r="B2727" s="242">
        <v>8</v>
      </c>
      <c r="C2727" s="243">
        <v>45461</v>
      </c>
      <c r="D2727" s="244">
        <v>1</v>
      </c>
      <c r="E2727" s="120" t="s">
        <v>8</v>
      </c>
      <c r="F2727" s="245" t="s">
        <v>101</v>
      </c>
    </row>
    <row r="2728" spans="1:6">
      <c r="A2728" s="201" t="str">
        <f>DRIVER[[#This Row],[DATE]]&amp;DRIVER[[#This Row],[FIELD]]&amp;DRIVER[[#This Row],[TRIP NO]]</f>
        <v>45461OD34S26151</v>
      </c>
      <c r="B2728" s="202">
        <v>9</v>
      </c>
      <c r="C2728" s="203">
        <v>45461</v>
      </c>
      <c r="D2728" s="204">
        <v>1</v>
      </c>
      <c r="E2728" s="120" t="s">
        <v>40</v>
      </c>
      <c r="F2728" s="205" t="s">
        <v>80</v>
      </c>
    </row>
    <row r="2729" spans="1:6">
      <c r="A2729" s="201" t="str">
        <f>DRIVER[[#This Row],[DATE]]&amp;DRIVER[[#This Row],[FIELD]]&amp;DRIVER[[#This Row],[TRIP NO]]</f>
        <v>45461OD34S26661</v>
      </c>
      <c r="B2729" s="202">
        <v>10</v>
      </c>
      <c r="C2729" s="203">
        <v>45461</v>
      </c>
      <c r="D2729" s="204">
        <v>1</v>
      </c>
      <c r="E2729" s="120" t="s">
        <v>45</v>
      </c>
      <c r="F2729" s="205" t="s">
        <v>75</v>
      </c>
    </row>
    <row r="2730" spans="1:6">
      <c r="A2730" s="201" t="str">
        <f>DRIVER[[#This Row],[DATE]]&amp;DRIVER[[#This Row],[FIELD]]&amp;DRIVER[[#This Row],[TRIP NO]]</f>
        <v>45461OD34S26681</v>
      </c>
      <c r="B2730" s="202">
        <v>11</v>
      </c>
      <c r="C2730" s="203">
        <v>45461</v>
      </c>
      <c r="D2730" s="204">
        <v>1</v>
      </c>
      <c r="E2730" s="120" t="s">
        <v>42</v>
      </c>
      <c r="F2730" s="205" t="s">
        <v>108</v>
      </c>
    </row>
    <row r="2731" spans="1:6">
      <c r="A2731" s="201" t="str">
        <f>DRIVER[[#This Row],[DATE]]&amp;DRIVER[[#This Row],[FIELD]]&amp;DRIVER[[#This Row],[TRIP NO]]</f>
        <v>45461OD34S61371</v>
      </c>
      <c r="B2731" s="202">
        <v>12</v>
      </c>
      <c r="C2731" s="203">
        <v>45461</v>
      </c>
      <c r="D2731" s="204">
        <v>1</v>
      </c>
      <c r="E2731" s="120" t="s">
        <v>44</v>
      </c>
      <c r="F2731" s="205" t="s">
        <v>80</v>
      </c>
    </row>
    <row r="2732" spans="1:6">
      <c r="A2732" s="201" t="str">
        <f>DRIVER[[#This Row],[DATE]]&amp;DRIVER[[#This Row],[FIELD]]&amp;DRIVER[[#This Row],[TRIP NO]]</f>
        <v>45461OD04T11451</v>
      </c>
      <c r="B2732" s="202">
        <v>13</v>
      </c>
      <c r="C2732" s="203">
        <v>45461</v>
      </c>
      <c r="D2732" s="204">
        <v>1</v>
      </c>
      <c r="E2732" s="120" t="s">
        <v>13</v>
      </c>
      <c r="F2732" s="205" t="s">
        <v>72</v>
      </c>
    </row>
    <row r="2733" spans="1:6">
      <c r="A2733" s="201" t="str">
        <f>DRIVER[[#This Row],[DATE]]&amp;DRIVER[[#This Row],[FIELD]]&amp;DRIVER[[#This Row],[TRIP NO]]</f>
        <v>45461OD34R11451</v>
      </c>
      <c r="B2733" s="202">
        <v>14</v>
      </c>
      <c r="C2733" s="203">
        <v>45461</v>
      </c>
      <c r="D2733" s="204">
        <v>1</v>
      </c>
      <c r="E2733" s="120" t="s">
        <v>12</v>
      </c>
      <c r="F2733" s="205" t="s">
        <v>171</v>
      </c>
    </row>
    <row r="2734" spans="1:6">
      <c r="A2734" s="201" t="str">
        <f>DRIVER[[#This Row],[DATE]]&amp;DRIVER[[#This Row],[FIELD]]&amp;DRIVER[[#This Row],[TRIP NO]]</f>
        <v>45461OD34R13451</v>
      </c>
      <c r="B2734" s="202">
        <v>15</v>
      </c>
      <c r="C2734" s="203">
        <v>45461</v>
      </c>
      <c r="D2734" s="204">
        <v>1</v>
      </c>
      <c r="E2734" s="120" t="s">
        <v>11</v>
      </c>
      <c r="F2734" s="205" t="s">
        <v>71</v>
      </c>
    </row>
    <row r="2735" spans="1:6">
      <c r="A2735" s="201" t="str">
        <f>DRIVER[[#This Row],[DATE]]&amp;DRIVER[[#This Row],[FIELD]]&amp;DRIVER[[#This Row],[TRIP NO]]</f>
        <v>45461OD34S11451</v>
      </c>
      <c r="B2735" s="202">
        <v>16</v>
      </c>
      <c r="C2735" s="203">
        <v>45461</v>
      </c>
      <c r="D2735" s="204">
        <v>1</v>
      </c>
      <c r="E2735" s="120" t="s">
        <v>32</v>
      </c>
      <c r="F2735" s="205" t="s">
        <v>82</v>
      </c>
    </row>
    <row r="2736" spans="1:6">
      <c r="A2736" s="201" t="str">
        <f>DRIVER[[#This Row],[DATE]]&amp;DRIVER[[#This Row],[FIELD]]&amp;DRIVER[[#This Row],[TRIP NO]]</f>
        <v>45461OD34T11451</v>
      </c>
      <c r="B2736" s="202">
        <v>17</v>
      </c>
      <c r="C2736" s="203">
        <v>45461</v>
      </c>
      <c r="D2736" s="204">
        <v>1</v>
      </c>
      <c r="E2736" s="120" t="s">
        <v>34</v>
      </c>
      <c r="F2736" s="205" t="s">
        <v>84</v>
      </c>
    </row>
    <row r="2737" spans="1:6">
      <c r="A2737" s="201" t="str">
        <f>DRIVER[[#This Row],[DATE]]&amp;DRIVER[[#This Row],[FIELD]]&amp;DRIVER[[#This Row],[TRIP NO]]</f>
        <v>45461OD04V13451</v>
      </c>
      <c r="B2737" s="202">
        <v>18</v>
      </c>
      <c r="C2737" s="203">
        <v>45461</v>
      </c>
      <c r="D2737" s="204">
        <v>1</v>
      </c>
      <c r="E2737" s="120" t="s">
        <v>48</v>
      </c>
      <c r="F2737" s="205" t="s">
        <v>86</v>
      </c>
    </row>
    <row r="2738" spans="1:6">
      <c r="A2738" s="201" t="str">
        <f>DRIVER[[#This Row],[DATE]]&amp;DRIVER[[#This Row],[FIELD]]&amp;DRIVER[[#This Row],[TRIP NO]]</f>
        <v>45461OD34T11452</v>
      </c>
      <c r="B2738" s="202">
        <v>19</v>
      </c>
      <c r="C2738" s="203">
        <v>45461</v>
      </c>
      <c r="D2738" s="204">
        <v>2</v>
      </c>
      <c r="E2738" s="120" t="s">
        <v>34</v>
      </c>
      <c r="F2738" s="205" t="s">
        <v>84</v>
      </c>
    </row>
    <row r="2739" spans="1:6">
      <c r="A2739" s="201" t="str">
        <f>DRIVER[[#This Row],[DATE]]&amp;DRIVER[[#This Row],[FIELD]]&amp;DRIVER[[#This Row],[TRIP NO]]</f>
        <v>45461OD34R11452</v>
      </c>
      <c r="B2739" s="202">
        <v>20</v>
      </c>
      <c r="C2739" s="203">
        <v>45461</v>
      </c>
      <c r="D2739" s="204">
        <v>2</v>
      </c>
      <c r="E2739" s="120" t="s">
        <v>12</v>
      </c>
      <c r="F2739" s="205" t="s">
        <v>171</v>
      </c>
    </row>
    <row r="2740" spans="1:6">
      <c r="A2740" s="201" t="str">
        <f>DRIVER[[#This Row],[DATE]]&amp;DRIVER[[#This Row],[FIELD]]&amp;DRIVER[[#This Row],[TRIP NO]]</f>
        <v>45461OD34R13452</v>
      </c>
      <c r="B2740" s="202">
        <v>21</v>
      </c>
      <c r="C2740" s="203">
        <v>45461</v>
      </c>
      <c r="D2740" s="204">
        <v>2</v>
      </c>
      <c r="E2740" s="120" t="s">
        <v>11</v>
      </c>
      <c r="F2740" s="205" t="s">
        <v>71</v>
      </c>
    </row>
    <row r="2741" spans="1:6">
      <c r="A2741" s="201" t="str">
        <f>DRIVER[[#This Row],[DATE]]&amp;DRIVER[[#This Row],[FIELD]]&amp;DRIVER[[#This Row],[TRIP NO]]</f>
        <v>45461OD34S26682</v>
      </c>
      <c r="B2741" s="202">
        <v>22</v>
      </c>
      <c r="C2741" s="203">
        <v>45461</v>
      </c>
      <c r="D2741" s="204">
        <v>2</v>
      </c>
      <c r="E2741" s="120" t="s">
        <v>42</v>
      </c>
      <c r="F2741" s="205" t="s">
        <v>108</v>
      </c>
    </row>
    <row r="2742" spans="1:6">
      <c r="A2742" s="201" t="str">
        <f>DRIVER[[#This Row],[DATE]]&amp;DRIVER[[#This Row],[FIELD]]&amp;DRIVER[[#This Row],[TRIP NO]]</f>
        <v>45461OD34S26662</v>
      </c>
      <c r="B2742" s="202">
        <v>23</v>
      </c>
      <c r="C2742" s="203">
        <v>45461</v>
      </c>
      <c r="D2742" s="204">
        <v>2</v>
      </c>
      <c r="E2742" s="120" t="s">
        <v>45</v>
      </c>
      <c r="F2742" s="205" t="s">
        <v>75</v>
      </c>
    </row>
    <row r="2743" spans="1:6">
      <c r="A2743" s="201" t="str">
        <f>DRIVER[[#This Row],[DATE]]&amp;DRIVER[[#This Row],[FIELD]]&amp;DRIVER[[#This Row],[TRIP NO]]</f>
        <v>45461OD04Q41232</v>
      </c>
      <c r="B2743" s="202">
        <v>24</v>
      </c>
      <c r="C2743" s="203">
        <v>45461</v>
      </c>
      <c r="D2743" s="204">
        <v>2</v>
      </c>
      <c r="E2743" s="120" t="s">
        <v>39</v>
      </c>
      <c r="F2743" s="205" t="s">
        <v>172</v>
      </c>
    </row>
    <row r="2744" spans="1:6">
      <c r="A2744" s="201" t="str">
        <f>DRIVER[[#This Row],[DATE]]&amp;DRIVER[[#This Row],[FIELD]]&amp;DRIVER[[#This Row],[TRIP NO]]</f>
        <v>45461OD04Q41782</v>
      </c>
      <c r="B2744" s="202">
        <v>25</v>
      </c>
      <c r="C2744" s="203">
        <v>45461</v>
      </c>
      <c r="D2744" s="204">
        <v>2</v>
      </c>
      <c r="E2744" s="120" t="s">
        <v>25</v>
      </c>
      <c r="F2744" s="205" t="s">
        <v>94</v>
      </c>
    </row>
    <row r="2745" spans="1:6">
      <c r="A2745" s="201" t="str">
        <f>DRIVER[[#This Row],[DATE]]&amp;DRIVER[[#This Row],[FIELD]]&amp;DRIVER[[#This Row],[TRIP NO]]</f>
        <v>45461OD04Q41702</v>
      </c>
      <c r="B2745" s="202">
        <v>26</v>
      </c>
      <c r="C2745" s="203">
        <v>45461</v>
      </c>
      <c r="D2745" s="204">
        <v>2</v>
      </c>
      <c r="E2745" s="120" t="s">
        <v>10</v>
      </c>
      <c r="F2745" s="205" t="s">
        <v>76</v>
      </c>
    </row>
    <row r="2746" spans="1:6">
      <c r="A2746" s="201" t="str">
        <f>DRIVER[[#This Row],[DATE]]&amp;DRIVER[[#This Row],[FIELD]]&amp;DRIVER[[#This Row],[TRIP NO]]</f>
        <v>45461OD34S11452</v>
      </c>
      <c r="B2746" s="202">
        <v>27</v>
      </c>
      <c r="C2746" s="203">
        <v>45461</v>
      </c>
      <c r="D2746" s="204">
        <v>2</v>
      </c>
      <c r="E2746" s="120" t="s">
        <v>32</v>
      </c>
      <c r="F2746" s="205" t="s">
        <v>82</v>
      </c>
    </row>
    <row r="2747" spans="1:6">
      <c r="A2747" s="201" t="str">
        <f>DRIVER[[#This Row],[DATE]]&amp;DRIVER[[#This Row],[FIELD]]&amp;DRIVER[[#This Row],[TRIP NO]]</f>
        <v>45461OD04T11452</v>
      </c>
      <c r="B2747" s="202">
        <v>28</v>
      </c>
      <c r="C2747" s="203">
        <v>45461</v>
      </c>
      <c r="D2747" s="204">
        <v>2</v>
      </c>
      <c r="E2747" s="120" t="s">
        <v>13</v>
      </c>
      <c r="F2747" s="205" t="s">
        <v>72</v>
      </c>
    </row>
    <row r="2748" spans="1:6">
      <c r="A2748" s="201" t="str">
        <f>DRIVER[[#This Row],[DATE]]&amp;DRIVER[[#This Row],[FIELD]]&amp;DRIVER[[#This Row],[TRIP NO]]</f>
        <v>45461OD04Q41552</v>
      </c>
      <c r="B2748" s="202">
        <v>29</v>
      </c>
      <c r="C2748" s="203">
        <v>45461</v>
      </c>
      <c r="D2748" s="204">
        <v>2</v>
      </c>
      <c r="E2748" s="120" t="s">
        <v>22</v>
      </c>
      <c r="F2748" s="205" t="s">
        <v>96</v>
      </c>
    </row>
    <row r="2749" spans="1:6">
      <c r="A2749" s="201" t="str">
        <f>DRIVER[[#This Row],[DATE]]&amp;DRIVER[[#This Row],[FIELD]]&amp;DRIVER[[#This Row],[TRIP NO]]</f>
        <v>45461OD04Q41732</v>
      </c>
      <c r="B2749" s="202">
        <v>30</v>
      </c>
      <c r="C2749" s="203">
        <v>45461</v>
      </c>
      <c r="D2749" s="204">
        <v>2</v>
      </c>
      <c r="E2749" s="120" t="s">
        <v>8</v>
      </c>
      <c r="F2749" s="205" t="s">
        <v>101</v>
      </c>
    </row>
    <row r="2750" spans="1:6">
      <c r="A2750" s="201" t="str">
        <f>DRIVER[[#This Row],[DATE]]&amp;DRIVER[[#This Row],[FIELD]]&amp;DRIVER[[#This Row],[TRIP NO]]</f>
        <v>45461OD04Q67612</v>
      </c>
      <c r="B2750" s="202">
        <v>31</v>
      </c>
      <c r="C2750" s="203">
        <v>45461</v>
      </c>
      <c r="D2750" s="204">
        <v>2</v>
      </c>
      <c r="E2750" s="120" t="s">
        <v>24</v>
      </c>
      <c r="F2750" s="205" t="s">
        <v>68</v>
      </c>
    </row>
    <row r="2751" spans="1:6">
      <c r="A2751" s="201" t="str">
        <f>DRIVER[[#This Row],[DATE]]&amp;DRIVER[[#This Row],[FIELD]]&amp;DRIVER[[#This Row],[TRIP NO]]</f>
        <v>45462OD04Q41231</v>
      </c>
      <c r="B2751" s="202">
        <v>1</v>
      </c>
      <c r="C2751" s="203">
        <v>45462</v>
      </c>
      <c r="D2751" s="204">
        <v>1</v>
      </c>
      <c r="E2751" s="120" t="s">
        <v>39</v>
      </c>
      <c r="F2751" s="205" t="s">
        <v>91</v>
      </c>
    </row>
    <row r="2752" spans="1:6">
      <c r="A2752" s="201" t="str">
        <f>DRIVER[[#This Row],[DATE]]&amp;DRIVER[[#This Row],[FIELD]]&amp;DRIVER[[#This Row],[TRIP NO]]</f>
        <v>45462OD04Q41261</v>
      </c>
      <c r="B2752" s="202">
        <v>2</v>
      </c>
      <c r="C2752" s="203">
        <v>45462</v>
      </c>
      <c r="D2752" s="204">
        <v>1</v>
      </c>
      <c r="E2752" s="120" t="s">
        <v>23</v>
      </c>
      <c r="F2752" s="205" t="s">
        <v>104</v>
      </c>
    </row>
    <row r="2753" spans="1:6">
      <c r="A2753" s="201" t="str">
        <f>DRIVER[[#This Row],[DATE]]&amp;DRIVER[[#This Row],[FIELD]]&amp;DRIVER[[#This Row],[TRIP NO]]</f>
        <v>45462OD04Q41551</v>
      </c>
      <c r="B2753" s="202">
        <v>3</v>
      </c>
      <c r="C2753" s="203">
        <v>45462</v>
      </c>
      <c r="D2753" s="204">
        <v>1</v>
      </c>
      <c r="E2753" s="120" t="s">
        <v>22</v>
      </c>
      <c r="F2753" s="205" t="s">
        <v>96</v>
      </c>
    </row>
    <row r="2754" spans="1:6">
      <c r="A2754" s="201" t="str">
        <f>DRIVER[[#This Row],[DATE]]&amp;DRIVER[[#This Row],[FIELD]]&amp;DRIVER[[#This Row],[TRIP NO]]</f>
        <v>45462OD04Q41781</v>
      </c>
      <c r="B2754" s="202">
        <v>4</v>
      </c>
      <c r="C2754" s="203">
        <v>45462</v>
      </c>
      <c r="D2754" s="204">
        <v>1</v>
      </c>
      <c r="E2754" s="120" t="s">
        <v>25</v>
      </c>
      <c r="F2754" s="205" t="s">
        <v>94</v>
      </c>
    </row>
    <row r="2755" spans="1:6">
      <c r="A2755" s="201" t="str">
        <f>DRIVER[[#This Row],[DATE]]&amp;DRIVER[[#This Row],[FIELD]]&amp;DRIVER[[#This Row],[TRIP NO]]</f>
        <v>45462OD04Q67611</v>
      </c>
      <c r="B2755" s="202">
        <v>5</v>
      </c>
      <c r="C2755" s="203">
        <v>45462</v>
      </c>
      <c r="D2755" s="204">
        <v>1</v>
      </c>
      <c r="E2755" s="120" t="s">
        <v>24</v>
      </c>
      <c r="F2755" s="205" t="s">
        <v>68</v>
      </c>
    </row>
    <row r="2756" spans="1:6">
      <c r="A2756" s="201" t="str">
        <f>DRIVER[[#This Row],[DATE]]&amp;DRIVER[[#This Row],[FIELD]]&amp;DRIVER[[#This Row],[TRIP NO]]</f>
        <v>45462OD04Q41701</v>
      </c>
      <c r="B2756" s="202">
        <v>6</v>
      </c>
      <c r="C2756" s="203">
        <v>45462</v>
      </c>
      <c r="D2756" s="204">
        <v>1</v>
      </c>
      <c r="E2756" s="120" t="s">
        <v>10</v>
      </c>
      <c r="F2756" s="205" t="s">
        <v>77</v>
      </c>
    </row>
    <row r="2757" spans="1:6">
      <c r="A2757" s="201" t="str">
        <f>DRIVER[[#This Row],[DATE]]&amp;DRIVER[[#This Row],[FIELD]]&amp;DRIVER[[#This Row],[TRIP NO]]</f>
        <v>45462OD04Q41731</v>
      </c>
      <c r="B2757" s="202">
        <v>7</v>
      </c>
      <c r="C2757" s="203">
        <v>45462</v>
      </c>
      <c r="D2757" s="204">
        <v>1</v>
      </c>
      <c r="E2757" s="120" t="s">
        <v>8</v>
      </c>
      <c r="F2757" s="205" t="s">
        <v>101</v>
      </c>
    </row>
    <row r="2758" spans="1:6">
      <c r="A2758" s="241" t="str">
        <f>DRIVER[[#This Row],[DATE]]&amp;DRIVER[[#This Row],[FIELD]]&amp;DRIVER[[#This Row],[TRIP NO]]</f>
        <v>45462OD34S26151</v>
      </c>
      <c r="B2758" s="242">
        <v>8</v>
      </c>
      <c r="C2758" s="243">
        <v>45462</v>
      </c>
      <c r="D2758" s="244">
        <v>1</v>
      </c>
      <c r="E2758" s="120" t="s">
        <v>40</v>
      </c>
      <c r="F2758" s="245" t="s">
        <v>102</v>
      </c>
    </row>
    <row r="2759" spans="1:6">
      <c r="A2759" s="241" t="str">
        <f>DRIVER[[#This Row],[DATE]]&amp;DRIVER[[#This Row],[FIELD]]&amp;DRIVER[[#This Row],[TRIP NO]]</f>
        <v>45462OD34S26661</v>
      </c>
      <c r="B2759" s="242">
        <v>9</v>
      </c>
      <c r="C2759" s="243">
        <v>45462</v>
      </c>
      <c r="D2759" s="244">
        <v>1</v>
      </c>
      <c r="E2759" s="120" t="s">
        <v>45</v>
      </c>
      <c r="F2759" s="245" t="s">
        <v>75</v>
      </c>
    </row>
    <row r="2760" spans="1:6">
      <c r="A2760" s="241" t="str">
        <f>DRIVER[[#This Row],[DATE]]&amp;DRIVER[[#This Row],[FIELD]]&amp;DRIVER[[#This Row],[TRIP NO]]</f>
        <v>45462OD34S26681</v>
      </c>
      <c r="B2760" s="242">
        <v>10</v>
      </c>
      <c r="C2760" s="243">
        <v>45462</v>
      </c>
      <c r="D2760" s="244">
        <v>1</v>
      </c>
      <c r="E2760" s="120" t="s">
        <v>42</v>
      </c>
      <c r="F2760" s="245" t="s">
        <v>108</v>
      </c>
    </row>
    <row r="2761" spans="1:6">
      <c r="A2761" s="241" t="str">
        <f>DRIVER[[#This Row],[DATE]]&amp;DRIVER[[#This Row],[FIELD]]&amp;DRIVER[[#This Row],[TRIP NO]]</f>
        <v>45462OD34S61371</v>
      </c>
      <c r="B2761" s="242">
        <v>11</v>
      </c>
      <c r="C2761" s="243">
        <v>45462</v>
      </c>
      <c r="D2761" s="244">
        <v>1</v>
      </c>
      <c r="E2761" s="120" t="s">
        <v>44</v>
      </c>
      <c r="F2761" s="245" t="s">
        <v>80</v>
      </c>
    </row>
    <row r="2762" spans="1:6">
      <c r="A2762" s="241" t="str">
        <f>DRIVER[[#This Row],[DATE]]&amp;DRIVER[[#This Row],[FIELD]]&amp;DRIVER[[#This Row],[TRIP NO]]</f>
        <v>45462OD04T11451</v>
      </c>
      <c r="B2762" s="242">
        <v>12</v>
      </c>
      <c r="C2762" s="243">
        <v>45462</v>
      </c>
      <c r="D2762" s="244">
        <v>1</v>
      </c>
      <c r="E2762" s="120" t="s">
        <v>13</v>
      </c>
      <c r="F2762" s="245" t="s">
        <v>72</v>
      </c>
    </row>
    <row r="2763" spans="1:6">
      <c r="A2763" s="241" t="str">
        <f>DRIVER[[#This Row],[DATE]]&amp;DRIVER[[#This Row],[FIELD]]&amp;DRIVER[[#This Row],[TRIP NO]]</f>
        <v>45462OD34R11451</v>
      </c>
      <c r="B2763" s="242">
        <v>13</v>
      </c>
      <c r="C2763" s="243">
        <v>45462</v>
      </c>
      <c r="D2763" s="244">
        <v>1</v>
      </c>
      <c r="E2763" s="120" t="s">
        <v>12</v>
      </c>
      <c r="F2763" s="245" t="s">
        <v>171</v>
      </c>
    </row>
    <row r="2764" spans="1:6">
      <c r="A2764" s="241" t="str">
        <f>DRIVER[[#This Row],[DATE]]&amp;DRIVER[[#This Row],[FIELD]]&amp;DRIVER[[#This Row],[TRIP NO]]</f>
        <v>45462OD34S11451</v>
      </c>
      <c r="B2764" s="242">
        <v>14</v>
      </c>
      <c r="C2764" s="243">
        <v>45462</v>
      </c>
      <c r="D2764" s="244">
        <v>1</v>
      </c>
      <c r="E2764" s="120" t="s">
        <v>32</v>
      </c>
      <c r="F2764" s="245" t="s">
        <v>71</v>
      </c>
    </row>
    <row r="2765" spans="1:6">
      <c r="A2765" s="241" t="str">
        <f>DRIVER[[#This Row],[DATE]]&amp;DRIVER[[#This Row],[FIELD]]&amp;DRIVER[[#This Row],[TRIP NO]]</f>
        <v>45462OD34T11451</v>
      </c>
      <c r="B2765" s="242">
        <v>15</v>
      </c>
      <c r="C2765" s="243">
        <v>45462</v>
      </c>
      <c r="D2765" s="244">
        <v>1</v>
      </c>
      <c r="E2765" s="120" t="s">
        <v>34</v>
      </c>
      <c r="F2765" s="245" t="s">
        <v>84</v>
      </c>
    </row>
    <row r="2766" spans="1:6">
      <c r="A2766" s="241" t="str">
        <f>DRIVER[[#This Row],[DATE]]&amp;DRIVER[[#This Row],[FIELD]]&amp;DRIVER[[#This Row],[TRIP NO]]</f>
        <v>45462OD04V13451</v>
      </c>
      <c r="B2766" s="242">
        <v>16</v>
      </c>
      <c r="C2766" s="243">
        <v>45462</v>
      </c>
      <c r="D2766" s="244">
        <v>1</v>
      </c>
      <c r="E2766" s="120" t="s">
        <v>48</v>
      </c>
      <c r="F2766" s="245" t="s">
        <v>175</v>
      </c>
    </row>
    <row r="2767" spans="1:6">
      <c r="A2767" s="241" t="str">
        <f>DRIVER[[#This Row],[DATE]]&amp;DRIVER[[#This Row],[FIELD]]&amp;DRIVER[[#This Row],[TRIP NO]]</f>
        <v>45462OD04Q41732</v>
      </c>
      <c r="B2767" s="242">
        <v>17</v>
      </c>
      <c r="C2767" s="243">
        <v>45462</v>
      </c>
      <c r="D2767" s="244">
        <v>2</v>
      </c>
      <c r="E2767" s="120" t="s">
        <v>8</v>
      </c>
      <c r="F2767" s="245" t="s">
        <v>101</v>
      </c>
    </row>
    <row r="2768" spans="1:6">
      <c r="A2768" s="241" t="str">
        <f>DRIVER[[#This Row],[DATE]]&amp;DRIVER[[#This Row],[FIELD]]&amp;DRIVER[[#This Row],[TRIP NO]]</f>
        <v>45462OD04T11452</v>
      </c>
      <c r="B2768" s="242">
        <v>18</v>
      </c>
      <c r="C2768" s="243">
        <v>45462</v>
      </c>
      <c r="D2768" s="244">
        <v>2</v>
      </c>
      <c r="E2768" s="120" t="s">
        <v>13</v>
      </c>
      <c r="F2768" s="245" t="s">
        <v>72</v>
      </c>
    </row>
    <row r="2769" spans="1:6">
      <c r="A2769" s="241" t="str">
        <f>DRIVER[[#This Row],[DATE]]&amp;DRIVER[[#This Row],[FIELD]]&amp;DRIVER[[#This Row],[TRIP NO]]</f>
        <v>45462OD04Q41552</v>
      </c>
      <c r="B2769" s="242">
        <v>19</v>
      </c>
      <c r="C2769" s="243">
        <v>45462</v>
      </c>
      <c r="D2769" s="244">
        <v>2</v>
      </c>
      <c r="E2769" s="120" t="s">
        <v>22</v>
      </c>
      <c r="F2769" s="245" t="s">
        <v>96</v>
      </c>
    </row>
    <row r="2770" spans="1:6">
      <c r="A2770" s="241" t="str">
        <f>DRIVER[[#This Row],[DATE]]&amp;DRIVER[[#This Row],[FIELD]]&amp;DRIVER[[#This Row],[TRIP NO]]</f>
        <v>45462OD34S26682</v>
      </c>
      <c r="B2770" s="242">
        <v>20</v>
      </c>
      <c r="C2770" s="243">
        <v>45462</v>
      </c>
      <c r="D2770" s="244">
        <v>2</v>
      </c>
      <c r="E2770" s="120" t="s">
        <v>42</v>
      </c>
      <c r="F2770" s="245" t="s">
        <v>108</v>
      </c>
    </row>
    <row r="2771" spans="1:6">
      <c r="A2771" s="241" t="str">
        <f>DRIVER[[#This Row],[DATE]]&amp;DRIVER[[#This Row],[FIELD]]&amp;DRIVER[[#This Row],[TRIP NO]]</f>
        <v>45462OD34T11452</v>
      </c>
      <c r="B2771" s="242">
        <v>21</v>
      </c>
      <c r="C2771" s="243">
        <v>45462</v>
      </c>
      <c r="D2771" s="244">
        <v>2</v>
      </c>
      <c r="E2771" s="120" t="s">
        <v>34</v>
      </c>
      <c r="F2771" s="245" t="s">
        <v>84</v>
      </c>
    </row>
    <row r="2772" spans="1:6">
      <c r="A2772" s="241" t="str">
        <f>DRIVER[[#This Row],[DATE]]&amp;DRIVER[[#This Row],[FIELD]]&amp;DRIVER[[#This Row],[TRIP NO]]</f>
        <v>45462OD34R11452</v>
      </c>
      <c r="B2772" s="242">
        <v>22</v>
      </c>
      <c r="C2772" s="243">
        <v>45462</v>
      </c>
      <c r="D2772" s="244">
        <v>2</v>
      </c>
      <c r="E2772" s="120" t="s">
        <v>12</v>
      </c>
      <c r="F2772" s="245" t="s">
        <v>171</v>
      </c>
    </row>
    <row r="2773" spans="1:6">
      <c r="A2773" s="241" t="str">
        <f>DRIVER[[#This Row],[DATE]]&amp;DRIVER[[#This Row],[FIELD]]&amp;DRIVER[[#This Row],[TRIP NO]]</f>
        <v>45462OD04Q41702</v>
      </c>
      <c r="B2773" s="242">
        <v>23</v>
      </c>
      <c r="C2773" s="243">
        <v>45462</v>
      </c>
      <c r="D2773" s="244">
        <v>2</v>
      </c>
      <c r="E2773" s="120" t="s">
        <v>10</v>
      </c>
      <c r="F2773" s="245" t="s">
        <v>77</v>
      </c>
    </row>
    <row r="2774" spans="1:6">
      <c r="A2774" s="241" t="str">
        <f>DRIVER[[#This Row],[DATE]]&amp;DRIVER[[#This Row],[FIELD]]&amp;DRIVER[[#This Row],[TRIP NO]]</f>
        <v>45462OD34S26662</v>
      </c>
      <c r="B2774" s="242">
        <v>24</v>
      </c>
      <c r="C2774" s="243">
        <v>45462</v>
      </c>
      <c r="D2774" s="244">
        <v>2</v>
      </c>
      <c r="E2774" s="120" t="s">
        <v>45</v>
      </c>
      <c r="F2774" s="245" t="s">
        <v>75</v>
      </c>
    </row>
    <row r="2775" spans="1:6">
      <c r="A2775" s="241" t="str">
        <f>DRIVER[[#This Row],[DATE]]&amp;DRIVER[[#This Row],[FIELD]]&amp;DRIVER[[#This Row],[TRIP NO]]</f>
        <v>45462OD04Q41232</v>
      </c>
      <c r="B2775" s="242">
        <v>25</v>
      </c>
      <c r="C2775" s="243">
        <v>45462</v>
      </c>
      <c r="D2775" s="244">
        <v>2</v>
      </c>
      <c r="E2775" s="120" t="s">
        <v>39</v>
      </c>
      <c r="F2775" s="245" t="s">
        <v>91</v>
      </c>
    </row>
    <row r="2776" spans="1:6">
      <c r="A2776" s="241" t="str">
        <f>DRIVER[[#This Row],[DATE]]&amp;DRIVER[[#This Row],[FIELD]]&amp;DRIVER[[#This Row],[TRIP NO]]</f>
        <v>45462OD04Q41782</v>
      </c>
      <c r="B2776" s="242">
        <v>26</v>
      </c>
      <c r="C2776" s="243">
        <v>45462</v>
      </c>
      <c r="D2776" s="244">
        <v>2</v>
      </c>
      <c r="E2776" s="120" t="s">
        <v>25</v>
      </c>
      <c r="F2776" s="245" t="s">
        <v>94</v>
      </c>
    </row>
    <row r="2777" spans="1:6">
      <c r="A2777" s="241" t="str">
        <f>DRIVER[[#This Row],[DATE]]&amp;DRIVER[[#This Row],[FIELD]]&amp;DRIVER[[#This Row],[TRIP NO]]</f>
        <v>45462OD34S11452</v>
      </c>
      <c r="B2777" s="242">
        <v>27</v>
      </c>
      <c r="C2777" s="243">
        <v>45462</v>
      </c>
      <c r="D2777" s="244">
        <v>2</v>
      </c>
      <c r="E2777" s="120" t="s">
        <v>32</v>
      </c>
      <c r="F2777" s="245" t="s">
        <v>71</v>
      </c>
    </row>
    <row r="2778" spans="1:6">
      <c r="A2778" s="241" t="str">
        <f>DRIVER[[#This Row],[DATE]]&amp;DRIVER[[#This Row],[FIELD]]&amp;DRIVER[[#This Row],[TRIP NO]]</f>
        <v>45462OD04Q67612</v>
      </c>
      <c r="B2778" s="242">
        <v>28</v>
      </c>
      <c r="C2778" s="243">
        <v>45462</v>
      </c>
      <c r="D2778" s="244">
        <v>2</v>
      </c>
      <c r="E2778" s="120" t="s">
        <v>24</v>
      </c>
      <c r="F2778" s="245" t="s">
        <v>68</v>
      </c>
    </row>
    <row r="2779" spans="1:6">
      <c r="A2779" s="241" t="str">
        <f>DRIVER[[#This Row],[DATE]]&amp;DRIVER[[#This Row],[FIELD]]&amp;DRIVER[[#This Row],[TRIP NO]]</f>
        <v>45462OD04Q41262</v>
      </c>
      <c r="B2779" s="242">
        <v>29</v>
      </c>
      <c r="C2779" s="243">
        <v>45462</v>
      </c>
      <c r="D2779" s="244">
        <v>2</v>
      </c>
      <c r="E2779" s="120" t="s">
        <v>23</v>
      </c>
      <c r="F2779" s="245" t="s">
        <v>104</v>
      </c>
    </row>
    <row r="2780" spans="1:6">
      <c r="A2780" s="241" t="str">
        <f>DRIVER[[#This Row],[DATE]]&amp;DRIVER[[#This Row],[FIELD]]&amp;DRIVER[[#This Row],[TRIP NO]]</f>
        <v>45462OD34S61372</v>
      </c>
      <c r="B2780" s="242">
        <v>30</v>
      </c>
      <c r="C2780" s="243">
        <v>45462</v>
      </c>
      <c r="D2780" s="244">
        <v>2</v>
      </c>
      <c r="E2780" s="120" t="s">
        <v>44</v>
      </c>
      <c r="F2780" s="245" t="s">
        <v>80</v>
      </c>
    </row>
    <row r="2781" spans="1:6">
      <c r="A2781" s="201" t="str">
        <f>DRIVER[[#This Row],[DATE]]&amp;DRIVER[[#This Row],[FIELD]]&amp;DRIVER[[#This Row],[TRIP NO]]</f>
        <v>45463OD04Q41231</v>
      </c>
      <c r="B2781" s="202">
        <v>1</v>
      </c>
      <c r="C2781" s="203">
        <v>45463</v>
      </c>
      <c r="D2781" s="204">
        <v>1</v>
      </c>
      <c r="E2781" s="120" t="s">
        <v>39</v>
      </c>
      <c r="F2781" s="205" t="s">
        <v>94</v>
      </c>
    </row>
    <row r="2782" spans="1:6">
      <c r="A2782" s="201" t="str">
        <f>DRIVER[[#This Row],[DATE]]&amp;DRIVER[[#This Row],[FIELD]]&amp;DRIVER[[#This Row],[TRIP NO]]</f>
        <v>45463OD04Q41261</v>
      </c>
      <c r="B2782" s="202">
        <v>2</v>
      </c>
      <c r="C2782" s="203">
        <v>45463</v>
      </c>
      <c r="D2782" s="204">
        <v>1</v>
      </c>
      <c r="E2782" s="120" t="s">
        <v>23</v>
      </c>
      <c r="F2782" s="205" t="s">
        <v>104</v>
      </c>
    </row>
    <row r="2783" spans="1:6">
      <c r="A2783" s="201" t="str">
        <f>DRIVER[[#This Row],[DATE]]&amp;DRIVER[[#This Row],[FIELD]]&amp;DRIVER[[#This Row],[TRIP NO]]</f>
        <v>45463OD04Q41551</v>
      </c>
      <c r="B2783" s="202">
        <v>3</v>
      </c>
      <c r="C2783" s="203">
        <v>45463</v>
      </c>
      <c r="D2783" s="204">
        <v>1</v>
      </c>
      <c r="E2783" s="120" t="s">
        <v>22</v>
      </c>
      <c r="F2783" s="205" t="s">
        <v>82</v>
      </c>
    </row>
    <row r="2784" spans="1:6">
      <c r="A2784" s="201" t="str">
        <f>DRIVER[[#This Row],[DATE]]&amp;DRIVER[[#This Row],[FIELD]]&amp;DRIVER[[#This Row],[TRIP NO]]</f>
        <v>45463OD04Q41781</v>
      </c>
      <c r="B2784" s="202">
        <v>4</v>
      </c>
      <c r="C2784" s="203">
        <v>45463</v>
      </c>
      <c r="D2784" s="204">
        <v>1</v>
      </c>
      <c r="E2784" s="120" t="s">
        <v>25</v>
      </c>
      <c r="F2784" s="205" t="s">
        <v>73</v>
      </c>
    </row>
    <row r="2785" spans="1:6">
      <c r="A2785" s="201" t="str">
        <f>DRIVER[[#This Row],[DATE]]&amp;DRIVER[[#This Row],[FIELD]]&amp;DRIVER[[#This Row],[TRIP NO]]</f>
        <v>45463OD04Q67611</v>
      </c>
      <c r="B2785" s="202">
        <v>5</v>
      </c>
      <c r="C2785" s="203">
        <v>45463</v>
      </c>
      <c r="D2785" s="204">
        <v>1</v>
      </c>
      <c r="E2785" s="120" t="s">
        <v>24</v>
      </c>
      <c r="F2785" s="205" t="s">
        <v>68</v>
      </c>
    </row>
    <row r="2786" spans="1:6">
      <c r="A2786" s="201" t="str">
        <f>DRIVER[[#This Row],[DATE]]&amp;DRIVER[[#This Row],[FIELD]]&amp;DRIVER[[#This Row],[TRIP NO]]</f>
        <v>45463OD04Q41701</v>
      </c>
      <c r="B2786" s="202">
        <v>6</v>
      </c>
      <c r="C2786" s="203">
        <v>45463</v>
      </c>
      <c r="D2786" s="204">
        <v>1</v>
      </c>
      <c r="E2786" s="120" t="s">
        <v>10</v>
      </c>
      <c r="F2786" s="205" t="s">
        <v>76</v>
      </c>
    </row>
    <row r="2787" spans="1:6">
      <c r="A2787" s="201" t="str">
        <f>DRIVER[[#This Row],[DATE]]&amp;DRIVER[[#This Row],[FIELD]]&amp;DRIVER[[#This Row],[TRIP NO]]</f>
        <v>45463OD04Q41731</v>
      </c>
      <c r="B2787" s="202">
        <v>7</v>
      </c>
      <c r="C2787" s="203">
        <v>45463</v>
      </c>
      <c r="D2787" s="204">
        <v>1</v>
      </c>
      <c r="E2787" s="120" t="s">
        <v>8</v>
      </c>
      <c r="F2787" s="205" t="s">
        <v>101</v>
      </c>
    </row>
    <row r="2788" spans="1:6">
      <c r="A2788" s="201" t="str">
        <f>DRIVER[[#This Row],[DATE]]&amp;DRIVER[[#This Row],[FIELD]]&amp;DRIVER[[#This Row],[TRIP NO]]</f>
        <v>45463OD34S26151</v>
      </c>
      <c r="B2788" s="202">
        <v>8</v>
      </c>
      <c r="C2788" s="203">
        <v>45463</v>
      </c>
      <c r="D2788" s="204">
        <v>1</v>
      </c>
      <c r="E2788" s="120" t="s">
        <v>40</v>
      </c>
      <c r="F2788" s="205" t="s">
        <v>102</v>
      </c>
    </row>
    <row r="2789" spans="1:6">
      <c r="A2789" s="201" t="str">
        <f>DRIVER[[#This Row],[DATE]]&amp;DRIVER[[#This Row],[FIELD]]&amp;DRIVER[[#This Row],[TRIP NO]]</f>
        <v>45463OD34S26661</v>
      </c>
      <c r="B2789" s="202">
        <v>9</v>
      </c>
      <c r="C2789" s="203">
        <v>45463</v>
      </c>
      <c r="D2789" s="204">
        <v>1</v>
      </c>
      <c r="E2789" s="120" t="s">
        <v>45</v>
      </c>
      <c r="F2789" s="205" t="s">
        <v>75</v>
      </c>
    </row>
    <row r="2790" spans="1:6">
      <c r="A2790" s="201" t="str">
        <f>DRIVER[[#This Row],[DATE]]&amp;DRIVER[[#This Row],[FIELD]]&amp;DRIVER[[#This Row],[TRIP NO]]</f>
        <v>45463OD34S26681</v>
      </c>
      <c r="B2790" s="202">
        <v>10</v>
      </c>
      <c r="C2790" s="203">
        <v>45463</v>
      </c>
      <c r="D2790" s="204">
        <v>1</v>
      </c>
      <c r="E2790" s="120" t="s">
        <v>42</v>
      </c>
      <c r="F2790" s="205" t="s">
        <v>108</v>
      </c>
    </row>
    <row r="2791" spans="1:6">
      <c r="A2791" s="201" t="str">
        <f>DRIVER[[#This Row],[DATE]]&amp;DRIVER[[#This Row],[FIELD]]&amp;DRIVER[[#This Row],[TRIP NO]]</f>
        <v>45463OD34S61371</v>
      </c>
      <c r="B2791" s="202">
        <v>11</v>
      </c>
      <c r="C2791" s="203">
        <v>45463</v>
      </c>
      <c r="D2791" s="204">
        <v>1</v>
      </c>
      <c r="E2791" s="120" t="s">
        <v>44</v>
      </c>
      <c r="F2791" s="205" t="s">
        <v>80</v>
      </c>
    </row>
    <row r="2792" spans="1:6">
      <c r="A2792" s="201" t="str">
        <f>DRIVER[[#This Row],[DATE]]&amp;DRIVER[[#This Row],[FIELD]]&amp;DRIVER[[#This Row],[TRIP NO]]</f>
        <v>45463OD04T11451</v>
      </c>
      <c r="B2792" s="202">
        <v>12</v>
      </c>
      <c r="C2792" s="203">
        <v>45463</v>
      </c>
      <c r="D2792" s="204">
        <v>1</v>
      </c>
      <c r="E2792" s="120" t="s">
        <v>13</v>
      </c>
      <c r="F2792" s="205" t="s">
        <v>72</v>
      </c>
    </row>
    <row r="2793" spans="1:6">
      <c r="A2793" s="201" t="str">
        <f>DRIVER[[#This Row],[DATE]]&amp;DRIVER[[#This Row],[FIELD]]&amp;DRIVER[[#This Row],[TRIP NO]]</f>
        <v>45463OD34R11451</v>
      </c>
      <c r="B2793" s="202">
        <v>13</v>
      </c>
      <c r="C2793" s="203">
        <v>45463</v>
      </c>
      <c r="D2793" s="204">
        <v>1</v>
      </c>
      <c r="E2793" s="120" t="s">
        <v>12</v>
      </c>
      <c r="F2793" s="205" t="s">
        <v>171</v>
      </c>
    </row>
    <row r="2794" spans="1:6">
      <c r="A2794" s="201" t="str">
        <f>DRIVER[[#This Row],[DATE]]&amp;DRIVER[[#This Row],[FIELD]]&amp;DRIVER[[#This Row],[TRIP NO]]</f>
        <v>45463OD34R13451</v>
      </c>
      <c r="B2794" s="202">
        <v>14</v>
      </c>
      <c r="C2794" s="203">
        <v>45463</v>
      </c>
      <c r="D2794" s="204">
        <v>1</v>
      </c>
      <c r="E2794" s="120" t="s">
        <v>11</v>
      </c>
      <c r="F2794" s="205" t="s">
        <v>69</v>
      </c>
    </row>
    <row r="2795" spans="1:6">
      <c r="A2795" s="201" t="str">
        <f>DRIVER[[#This Row],[DATE]]&amp;DRIVER[[#This Row],[FIELD]]&amp;DRIVER[[#This Row],[TRIP NO]]</f>
        <v>45463OD34S11451</v>
      </c>
      <c r="B2795" s="202">
        <v>15</v>
      </c>
      <c r="C2795" s="203">
        <v>45463</v>
      </c>
      <c r="D2795" s="204">
        <v>1</v>
      </c>
      <c r="E2795" s="120" t="s">
        <v>32</v>
      </c>
      <c r="F2795" s="205" t="s">
        <v>71</v>
      </c>
    </row>
    <row r="2796" spans="1:6">
      <c r="A2796" s="201" t="str">
        <f>DRIVER[[#This Row],[DATE]]&amp;DRIVER[[#This Row],[FIELD]]&amp;DRIVER[[#This Row],[TRIP NO]]</f>
        <v>45463OD34T11451</v>
      </c>
      <c r="B2796" s="202">
        <v>16</v>
      </c>
      <c r="C2796" s="203">
        <v>45463</v>
      </c>
      <c r="D2796" s="204">
        <v>1</v>
      </c>
      <c r="E2796" s="120" t="s">
        <v>34</v>
      </c>
      <c r="F2796" s="205" t="s">
        <v>84</v>
      </c>
    </row>
    <row r="2797" spans="1:6">
      <c r="A2797" s="201" t="str">
        <f>DRIVER[[#This Row],[DATE]]&amp;DRIVER[[#This Row],[FIELD]]&amp;DRIVER[[#This Row],[TRIP NO]]</f>
        <v>45463OD04V13451</v>
      </c>
      <c r="B2797" s="202">
        <v>17</v>
      </c>
      <c r="C2797" s="203">
        <v>45463</v>
      </c>
      <c r="D2797" s="204">
        <v>1</v>
      </c>
      <c r="E2797" s="120" t="s">
        <v>48</v>
      </c>
      <c r="F2797" s="205" t="s">
        <v>86</v>
      </c>
    </row>
    <row r="2798" spans="1:6">
      <c r="A2798" s="201" t="str">
        <f>DRIVER[[#This Row],[DATE]]&amp;DRIVER[[#This Row],[FIELD]]&amp;DRIVER[[#This Row],[TRIP NO]]</f>
        <v>45463OD34T11452</v>
      </c>
      <c r="B2798" s="202">
        <v>18</v>
      </c>
      <c r="C2798" s="203">
        <v>45463</v>
      </c>
      <c r="D2798" s="204">
        <v>2</v>
      </c>
      <c r="E2798" s="120" t="s">
        <v>34</v>
      </c>
      <c r="F2798" s="205" t="s">
        <v>84</v>
      </c>
    </row>
    <row r="2799" spans="1:6">
      <c r="A2799" s="201" t="str">
        <f>DRIVER[[#This Row],[DATE]]&amp;DRIVER[[#This Row],[FIELD]]&amp;DRIVER[[#This Row],[TRIP NO]]</f>
        <v>45463OD04Q41732</v>
      </c>
      <c r="B2799" s="202">
        <v>19</v>
      </c>
      <c r="C2799" s="203">
        <v>45463</v>
      </c>
      <c r="D2799" s="204">
        <v>2</v>
      </c>
      <c r="E2799" s="120" t="s">
        <v>8</v>
      </c>
      <c r="F2799" s="205" t="s">
        <v>101</v>
      </c>
    </row>
    <row r="2800" spans="1:6">
      <c r="A2800" s="201" t="str">
        <f>DRIVER[[#This Row],[DATE]]&amp;DRIVER[[#This Row],[FIELD]]&amp;DRIVER[[#This Row],[TRIP NO]]</f>
        <v>45463OD34S26682</v>
      </c>
      <c r="B2800" s="202">
        <v>20</v>
      </c>
      <c r="C2800" s="203">
        <v>45463</v>
      </c>
      <c r="D2800" s="204">
        <v>2</v>
      </c>
      <c r="E2800" s="120" t="s">
        <v>42</v>
      </c>
      <c r="F2800" s="205" t="s">
        <v>108</v>
      </c>
    </row>
    <row r="2801" spans="1:6">
      <c r="A2801" s="201" t="str">
        <f>DRIVER[[#This Row],[DATE]]&amp;DRIVER[[#This Row],[FIELD]]&amp;DRIVER[[#This Row],[TRIP NO]]</f>
        <v>45463OD34S26662</v>
      </c>
      <c r="B2801" s="202">
        <v>21</v>
      </c>
      <c r="C2801" s="203">
        <v>45463</v>
      </c>
      <c r="D2801" s="204">
        <v>2</v>
      </c>
      <c r="E2801" s="120" t="s">
        <v>45</v>
      </c>
      <c r="F2801" s="205" t="s">
        <v>75</v>
      </c>
    </row>
    <row r="2802" spans="1:6">
      <c r="A2802" s="201" t="str">
        <f>DRIVER[[#This Row],[DATE]]&amp;DRIVER[[#This Row],[FIELD]]&amp;DRIVER[[#This Row],[TRIP NO]]</f>
        <v>45463OD04T11452</v>
      </c>
      <c r="B2802" s="202">
        <v>22</v>
      </c>
      <c r="C2802" s="203">
        <v>45463</v>
      </c>
      <c r="D2802" s="204">
        <v>2</v>
      </c>
      <c r="E2802" s="120" t="s">
        <v>13</v>
      </c>
      <c r="F2802" s="205" t="s">
        <v>72</v>
      </c>
    </row>
    <row r="2803" spans="1:6">
      <c r="A2803" s="201" t="str">
        <f>DRIVER[[#This Row],[DATE]]&amp;DRIVER[[#This Row],[FIELD]]&amp;DRIVER[[#This Row],[TRIP NO]]</f>
        <v>45463OD34R11452</v>
      </c>
      <c r="B2803" s="202">
        <v>23</v>
      </c>
      <c r="C2803" s="203">
        <v>45463</v>
      </c>
      <c r="D2803" s="204">
        <v>2</v>
      </c>
      <c r="E2803" s="120" t="s">
        <v>12</v>
      </c>
      <c r="F2803" s="205" t="s">
        <v>171</v>
      </c>
    </row>
    <row r="2804" spans="1:6">
      <c r="A2804" s="201" t="str">
        <f>DRIVER[[#This Row],[DATE]]&amp;DRIVER[[#This Row],[FIELD]]&amp;DRIVER[[#This Row],[TRIP NO]]</f>
        <v>45463OD04Q41702</v>
      </c>
      <c r="B2804" s="202">
        <v>24</v>
      </c>
      <c r="C2804" s="203">
        <v>45463</v>
      </c>
      <c r="D2804" s="204">
        <v>2</v>
      </c>
      <c r="E2804" s="120" t="s">
        <v>10</v>
      </c>
      <c r="F2804" s="205" t="s">
        <v>76</v>
      </c>
    </row>
    <row r="2805" spans="1:6">
      <c r="A2805" s="201" t="str">
        <f>DRIVER[[#This Row],[DATE]]&amp;DRIVER[[#This Row],[FIELD]]&amp;DRIVER[[#This Row],[TRIP NO]]</f>
        <v>45463OD34S61372</v>
      </c>
      <c r="B2805" s="202">
        <v>25</v>
      </c>
      <c r="C2805" s="203">
        <v>45463</v>
      </c>
      <c r="D2805" s="204">
        <v>2</v>
      </c>
      <c r="E2805" s="120" t="s">
        <v>44</v>
      </c>
      <c r="F2805" s="205" t="s">
        <v>80</v>
      </c>
    </row>
    <row r="2806" spans="1:6">
      <c r="A2806" s="201" t="str">
        <f>DRIVER[[#This Row],[DATE]]&amp;DRIVER[[#This Row],[FIELD]]&amp;DRIVER[[#This Row],[TRIP NO]]</f>
        <v>45463OD34S11452</v>
      </c>
      <c r="B2806" s="202">
        <v>26</v>
      </c>
      <c r="C2806" s="203">
        <v>45463</v>
      </c>
      <c r="D2806" s="204">
        <v>2</v>
      </c>
      <c r="E2806" s="120" t="s">
        <v>32</v>
      </c>
      <c r="F2806" s="205" t="s">
        <v>71</v>
      </c>
    </row>
    <row r="2807" spans="1:6">
      <c r="A2807" s="201" t="str">
        <f>DRIVER[[#This Row],[DATE]]&amp;DRIVER[[#This Row],[FIELD]]&amp;DRIVER[[#This Row],[TRIP NO]]</f>
        <v>45463OD04Q41782</v>
      </c>
      <c r="B2807" s="202">
        <v>27</v>
      </c>
      <c r="C2807" s="203">
        <v>45463</v>
      </c>
      <c r="D2807" s="204">
        <v>2</v>
      </c>
      <c r="E2807" s="120" t="s">
        <v>25</v>
      </c>
      <c r="F2807" s="205" t="s">
        <v>73</v>
      </c>
    </row>
    <row r="2808" spans="1:6">
      <c r="A2808" s="201" t="str">
        <f>DRIVER[[#This Row],[DATE]]&amp;DRIVER[[#This Row],[FIELD]]&amp;DRIVER[[#This Row],[TRIP NO]]</f>
        <v>45463OD34S26152</v>
      </c>
      <c r="B2808" s="202">
        <v>28</v>
      </c>
      <c r="C2808" s="203">
        <v>45463</v>
      </c>
      <c r="D2808" s="204">
        <v>2</v>
      </c>
      <c r="E2808" s="120" t="s">
        <v>40</v>
      </c>
      <c r="F2808" s="205" t="s">
        <v>102</v>
      </c>
    </row>
    <row r="2809" spans="1:6">
      <c r="A2809" s="201" t="str">
        <f>DRIVER[[#This Row],[DATE]]&amp;DRIVER[[#This Row],[FIELD]]&amp;DRIVER[[#This Row],[TRIP NO]]</f>
        <v>45464OD04Q41231</v>
      </c>
      <c r="B2809" s="202">
        <v>1</v>
      </c>
      <c r="C2809" s="203">
        <v>45464</v>
      </c>
      <c r="D2809" s="204">
        <v>1</v>
      </c>
      <c r="E2809" s="120" t="s">
        <v>39</v>
      </c>
      <c r="F2809" s="205" t="s">
        <v>69</v>
      </c>
    </row>
    <row r="2810" spans="1:6">
      <c r="A2810" s="201" t="str">
        <f>DRIVER[[#This Row],[DATE]]&amp;DRIVER[[#This Row],[FIELD]]&amp;DRIVER[[#This Row],[TRIP NO]]</f>
        <v>45464OD04Q41261</v>
      </c>
      <c r="B2810" s="202">
        <v>2</v>
      </c>
      <c r="C2810" s="203">
        <v>45464</v>
      </c>
      <c r="D2810" s="204">
        <v>1</v>
      </c>
      <c r="E2810" s="120" t="s">
        <v>23</v>
      </c>
      <c r="F2810" s="205" t="s">
        <v>91</v>
      </c>
    </row>
    <row r="2811" spans="1:6">
      <c r="A2811" s="201" t="str">
        <f>DRIVER[[#This Row],[DATE]]&amp;DRIVER[[#This Row],[FIELD]]&amp;DRIVER[[#This Row],[TRIP NO]]</f>
        <v>45464OD04Q41551</v>
      </c>
      <c r="B2811" s="202">
        <v>3</v>
      </c>
      <c r="C2811" s="203">
        <v>45464</v>
      </c>
      <c r="D2811" s="204">
        <v>1</v>
      </c>
      <c r="E2811" s="120" t="s">
        <v>22</v>
      </c>
      <c r="F2811" s="205" t="s">
        <v>104</v>
      </c>
    </row>
    <row r="2812" spans="1:6">
      <c r="A2812" s="201" t="str">
        <f>DRIVER[[#This Row],[DATE]]&amp;DRIVER[[#This Row],[FIELD]]&amp;DRIVER[[#This Row],[TRIP NO]]</f>
        <v>45464OD04Q41781</v>
      </c>
      <c r="B2812" s="202">
        <v>4</v>
      </c>
      <c r="C2812" s="203">
        <v>45464</v>
      </c>
      <c r="D2812" s="204">
        <v>1</v>
      </c>
      <c r="E2812" s="120" t="s">
        <v>25</v>
      </c>
      <c r="F2812" s="205" t="s">
        <v>71</v>
      </c>
    </row>
    <row r="2813" spans="1:6">
      <c r="A2813" s="201" t="str">
        <f>DRIVER[[#This Row],[DATE]]&amp;DRIVER[[#This Row],[FIELD]]&amp;DRIVER[[#This Row],[TRIP NO]]</f>
        <v>45464OD04Q67611</v>
      </c>
      <c r="B2813" s="202">
        <v>5</v>
      </c>
      <c r="C2813" s="203">
        <v>45464</v>
      </c>
      <c r="D2813" s="204">
        <v>1</v>
      </c>
      <c r="E2813" s="120" t="s">
        <v>24</v>
      </c>
      <c r="F2813" s="205" t="s">
        <v>171</v>
      </c>
    </row>
    <row r="2814" spans="1:6">
      <c r="A2814" s="201" t="str">
        <f>DRIVER[[#This Row],[DATE]]&amp;DRIVER[[#This Row],[FIELD]]&amp;DRIVER[[#This Row],[TRIP NO]]</f>
        <v>45464OD04Q41701</v>
      </c>
      <c r="B2814" s="202">
        <v>6</v>
      </c>
      <c r="C2814" s="203">
        <v>45464</v>
      </c>
      <c r="D2814" s="204">
        <v>1</v>
      </c>
      <c r="E2814" s="120" t="s">
        <v>10</v>
      </c>
      <c r="F2814" s="205" t="s">
        <v>76</v>
      </c>
    </row>
    <row r="2815" spans="1:6">
      <c r="A2815" s="201" t="str">
        <f>DRIVER[[#This Row],[DATE]]&amp;DRIVER[[#This Row],[FIELD]]&amp;DRIVER[[#This Row],[TRIP NO]]</f>
        <v>45464OD04Q41731</v>
      </c>
      <c r="B2815" s="202">
        <v>7</v>
      </c>
      <c r="C2815" s="203">
        <v>45464</v>
      </c>
      <c r="D2815" s="204">
        <v>1</v>
      </c>
      <c r="E2815" s="120" t="s">
        <v>8</v>
      </c>
      <c r="F2815" s="205" t="s">
        <v>101</v>
      </c>
    </row>
    <row r="2816" spans="1:6">
      <c r="A2816" s="201" t="str">
        <f>DRIVER[[#This Row],[DATE]]&amp;DRIVER[[#This Row],[FIELD]]&amp;DRIVER[[#This Row],[TRIP NO]]</f>
        <v>45464OD34S26151</v>
      </c>
      <c r="B2816" s="202">
        <v>8</v>
      </c>
      <c r="C2816" s="203">
        <v>45464</v>
      </c>
      <c r="D2816" s="204">
        <v>1</v>
      </c>
      <c r="E2816" s="120" t="s">
        <v>40</v>
      </c>
      <c r="F2816" s="205" t="s">
        <v>102</v>
      </c>
    </row>
    <row r="2817" spans="1:6">
      <c r="A2817" s="201" t="str">
        <f>DRIVER[[#This Row],[DATE]]&amp;DRIVER[[#This Row],[FIELD]]&amp;DRIVER[[#This Row],[TRIP NO]]</f>
        <v>45464OD34S26661</v>
      </c>
      <c r="B2817" s="202">
        <v>9</v>
      </c>
      <c r="C2817" s="203">
        <v>45464</v>
      </c>
      <c r="D2817" s="204">
        <v>1</v>
      </c>
      <c r="E2817" s="120" t="s">
        <v>45</v>
      </c>
      <c r="F2817" s="205" t="s">
        <v>75</v>
      </c>
    </row>
    <row r="2818" spans="1:6">
      <c r="A2818" s="201" t="str">
        <f>DRIVER[[#This Row],[DATE]]&amp;DRIVER[[#This Row],[FIELD]]&amp;DRIVER[[#This Row],[TRIP NO]]</f>
        <v>45464OD34S26681</v>
      </c>
      <c r="B2818" s="202">
        <v>10</v>
      </c>
      <c r="C2818" s="203">
        <v>45464</v>
      </c>
      <c r="D2818" s="204">
        <v>1</v>
      </c>
      <c r="E2818" s="120" t="s">
        <v>42</v>
      </c>
      <c r="F2818" s="205" t="s">
        <v>108</v>
      </c>
    </row>
    <row r="2819" spans="1:6">
      <c r="A2819" s="201" t="str">
        <f>DRIVER[[#This Row],[DATE]]&amp;DRIVER[[#This Row],[FIELD]]&amp;DRIVER[[#This Row],[TRIP NO]]</f>
        <v>45464OD34S61371</v>
      </c>
      <c r="B2819" s="202">
        <v>11</v>
      </c>
      <c r="C2819" s="203">
        <v>45464</v>
      </c>
      <c r="D2819" s="204">
        <v>1</v>
      </c>
      <c r="E2819" s="120" t="s">
        <v>44</v>
      </c>
      <c r="F2819" s="205" t="s">
        <v>80</v>
      </c>
    </row>
    <row r="2820" spans="1:6">
      <c r="A2820" s="201" t="str">
        <f>DRIVER[[#This Row],[DATE]]&amp;DRIVER[[#This Row],[FIELD]]&amp;DRIVER[[#This Row],[TRIP NO]]</f>
        <v>45464OD04T11451</v>
      </c>
      <c r="B2820" s="202">
        <v>12</v>
      </c>
      <c r="C2820" s="203">
        <v>45464</v>
      </c>
      <c r="D2820" s="204">
        <v>1</v>
      </c>
      <c r="E2820" s="120" t="s">
        <v>13</v>
      </c>
      <c r="F2820" s="205" t="s">
        <v>82</v>
      </c>
    </row>
    <row r="2821" spans="1:6">
      <c r="A2821" s="201" t="str">
        <f>DRIVER[[#This Row],[DATE]]&amp;DRIVER[[#This Row],[FIELD]]&amp;DRIVER[[#This Row],[TRIP NO]]</f>
        <v>45464OD34R11451</v>
      </c>
      <c r="B2821" s="202">
        <v>13</v>
      </c>
      <c r="C2821" s="203">
        <v>45464</v>
      </c>
      <c r="D2821" s="204">
        <v>1</v>
      </c>
      <c r="E2821" s="120" t="s">
        <v>12</v>
      </c>
      <c r="F2821" s="205" t="s">
        <v>96</v>
      </c>
    </row>
    <row r="2822" spans="1:6">
      <c r="A2822" s="201" t="str">
        <f>DRIVER[[#This Row],[DATE]]&amp;DRIVER[[#This Row],[FIELD]]&amp;DRIVER[[#This Row],[TRIP NO]]</f>
        <v>45464OD34R13451</v>
      </c>
      <c r="B2822" s="202">
        <v>14</v>
      </c>
      <c r="C2822" s="203">
        <v>45464</v>
      </c>
      <c r="D2822" s="204">
        <v>1</v>
      </c>
      <c r="E2822" s="120" t="s">
        <v>11</v>
      </c>
      <c r="F2822" s="205" t="s">
        <v>94</v>
      </c>
    </row>
    <row r="2823" spans="1:6">
      <c r="A2823" s="201" t="str">
        <f>DRIVER[[#This Row],[DATE]]&amp;DRIVER[[#This Row],[FIELD]]&amp;DRIVER[[#This Row],[TRIP NO]]</f>
        <v>45464OD34S11451</v>
      </c>
      <c r="B2823" s="202">
        <v>15</v>
      </c>
      <c r="C2823" s="203">
        <v>45464</v>
      </c>
      <c r="D2823" s="204">
        <v>1</v>
      </c>
      <c r="E2823" s="120" t="s">
        <v>32</v>
      </c>
      <c r="F2823" s="205" t="s">
        <v>72</v>
      </c>
    </row>
    <row r="2824" spans="1:6">
      <c r="A2824" s="201" t="str">
        <f>DRIVER[[#This Row],[DATE]]&amp;DRIVER[[#This Row],[FIELD]]&amp;DRIVER[[#This Row],[TRIP NO]]</f>
        <v>45464OD34T11451</v>
      </c>
      <c r="B2824" s="202">
        <v>16</v>
      </c>
      <c r="C2824" s="203">
        <v>45464</v>
      </c>
      <c r="D2824" s="204">
        <v>1</v>
      </c>
      <c r="E2824" s="120" t="s">
        <v>34</v>
      </c>
      <c r="F2824" s="205" t="s">
        <v>84</v>
      </c>
    </row>
    <row r="2825" spans="1:6">
      <c r="A2825" s="201" t="str">
        <f>DRIVER[[#This Row],[DATE]]&amp;DRIVER[[#This Row],[FIELD]]&amp;DRIVER[[#This Row],[TRIP NO]]</f>
        <v>45464OD04V13451</v>
      </c>
      <c r="B2825" s="202">
        <v>17</v>
      </c>
      <c r="C2825" s="203">
        <v>45464</v>
      </c>
      <c r="D2825" s="204">
        <v>1</v>
      </c>
      <c r="E2825" s="120" t="s">
        <v>48</v>
      </c>
      <c r="F2825" s="205" t="s">
        <v>86</v>
      </c>
    </row>
    <row r="2826" spans="1:6">
      <c r="A2826" s="201" t="str">
        <f>DRIVER[[#This Row],[DATE]]&amp;DRIVER[[#This Row],[FIELD]]&amp;DRIVER[[#This Row],[TRIP NO]]</f>
        <v>45464OD34T11452</v>
      </c>
      <c r="B2826" s="202">
        <v>18</v>
      </c>
      <c r="C2826" s="203">
        <v>45464</v>
      </c>
      <c r="D2826" s="204">
        <v>2</v>
      </c>
      <c r="E2826" s="120" t="s">
        <v>34</v>
      </c>
      <c r="F2826" s="205" t="s">
        <v>84</v>
      </c>
    </row>
    <row r="2827" spans="1:6">
      <c r="A2827" s="201" t="str">
        <f>DRIVER[[#This Row],[DATE]]&amp;DRIVER[[#This Row],[FIELD]]&amp;DRIVER[[#This Row],[TRIP NO]]</f>
        <v>45464OD04V13452</v>
      </c>
      <c r="B2827" s="202">
        <v>19</v>
      </c>
      <c r="C2827" s="203">
        <v>45464</v>
      </c>
      <c r="D2827" s="204">
        <v>2</v>
      </c>
      <c r="E2827" s="120" t="s">
        <v>48</v>
      </c>
      <c r="F2827" s="205" t="s">
        <v>86</v>
      </c>
    </row>
    <row r="2828" spans="1:6">
      <c r="A2828" s="201" t="str">
        <f>DRIVER[[#This Row],[DATE]]&amp;DRIVER[[#This Row],[FIELD]]&amp;DRIVER[[#This Row],[TRIP NO]]</f>
        <v>45464OD04Q41782</v>
      </c>
      <c r="B2828" s="202">
        <v>20</v>
      </c>
      <c r="C2828" s="203">
        <v>45464</v>
      </c>
      <c r="D2828" s="204">
        <v>2</v>
      </c>
      <c r="E2828" s="120" t="s">
        <v>25</v>
      </c>
      <c r="F2828" s="205" t="s">
        <v>71</v>
      </c>
    </row>
    <row r="2829" spans="1:6">
      <c r="A2829" s="201" t="str">
        <f>DRIVER[[#This Row],[DATE]]&amp;DRIVER[[#This Row],[FIELD]]&amp;DRIVER[[#This Row],[TRIP NO]]</f>
        <v>45464OD04Q67612</v>
      </c>
      <c r="B2829" s="202">
        <v>21</v>
      </c>
      <c r="C2829" s="203">
        <v>45464</v>
      </c>
      <c r="D2829" s="204">
        <v>2</v>
      </c>
      <c r="E2829" s="120" t="s">
        <v>24</v>
      </c>
      <c r="F2829" s="205" t="s">
        <v>171</v>
      </c>
    </row>
    <row r="2830" spans="1:6">
      <c r="A2830" s="201" t="str">
        <f>DRIVER[[#This Row],[DATE]]&amp;DRIVER[[#This Row],[FIELD]]&amp;DRIVER[[#This Row],[TRIP NO]]</f>
        <v>45464OD34S26662</v>
      </c>
      <c r="B2830" s="202">
        <v>22</v>
      </c>
      <c r="C2830" s="203">
        <v>45464</v>
      </c>
      <c r="D2830" s="204">
        <v>2</v>
      </c>
      <c r="E2830" s="120" t="s">
        <v>45</v>
      </c>
      <c r="F2830" s="205" t="s">
        <v>75</v>
      </c>
    </row>
    <row r="2831" spans="1:6">
      <c r="A2831" s="201" t="str">
        <f>DRIVER[[#This Row],[DATE]]&amp;DRIVER[[#This Row],[FIELD]]&amp;DRIVER[[#This Row],[TRIP NO]]</f>
        <v>45464OD34S26682</v>
      </c>
      <c r="B2831" s="202">
        <v>23</v>
      </c>
      <c r="C2831" s="203">
        <v>45464</v>
      </c>
      <c r="D2831" s="204">
        <v>2</v>
      </c>
      <c r="E2831" s="120" t="s">
        <v>42</v>
      </c>
      <c r="F2831" s="205" t="s">
        <v>108</v>
      </c>
    </row>
    <row r="2832" spans="1:6">
      <c r="A2832" s="201" t="str">
        <f>DRIVER[[#This Row],[DATE]]&amp;DRIVER[[#This Row],[FIELD]]&amp;DRIVER[[#This Row],[TRIP NO]]</f>
        <v>45464OD04Q41232</v>
      </c>
      <c r="B2832" s="202">
        <v>24</v>
      </c>
      <c r="C2832" s="203">
        <v>45464</v>
      </c>
      <c r="D2832" s="204">
        <v>2</v>
      </c>
      <c r="E2832" s="120" t="s">
        <v>39</v>
      </c>
      <c r="F2832" s="205" t="s">
        <v>69</v>
      </c>
    </row>
    <row r="2833" spans="1:6">
      <c r="A2833" s="201" t="str">
        <f>DRIVER[[#This Row],[DATE]]&amp;DRIVER[[#This Row],[FIELD]]&amp;DRIVER[[#This Row],[TRIP NO]]</f>
        <v>45464OD04Q41732</v>
      </c>
      <c r="B2833" s="202">
        <v>25</v>
      </c>
      <c r="C2833" s="203">
        <v>45464</v>
      </c>
      <c r="D2833" s="204">
        <v>2</v>
      </c>
      <c r="E2833" s="120" t="s">
        <v>8</v>
      </c>
      <c r="F2833" s="205" t="s">
        <v>101</v>
      </c>
    </row>
    <row r="2834" spans="1:6">
      <c r="A2834" s="201" t="str">
        <f>DRIVER[[#This Row],[DATE]]&amp;DRIVER[[#This Row],[FIELD]]&amp;DRIVER[[#This Row],[TRIP NO]]</f>
        <v>45464OD04T11452</v>
      </c>
      <c r="B2834" s="202">
        <v>26</v>
      </c>
      <c r="C2834" s="203">
        <v>45464</v>
      </c>
      <c r="D2834" s="204">
        <v>2</v>
      </c>
      <c r="E2834" s="120" t="s">
        <v>13</v>
      </c>
      <c r="F2834" s="205" t="s">
        <v>82</v>
      </c>
    </row>
    <row r="2835" spans="1:6">
      <c r="A2835" s="201" t="str">
        <f>DRIVER[[#This Row],[DATE]]&amp;DRIVER[[#This Row],[FIELD]]&amp;DRIVER[[#This Row],[TRIP NO]]</f>
        <v>45464OD34R13452</v>
      </c>
      <c r="B2835" s="202">
        <v>27</v>
      </c>
      <c r="C2835" s="203">
        <v>45464</v>
      </c>
      <c r="D2835" s="204">
        <v>2</v>
      </c>
      <c r="E2835" s="120" t="s">
        <v>11</v>
      </c>
      <c r="F2835" s="205" t="s">
        <v>94</v>
      </c>
    </row>
    <row r="2836" spans="1:6">
      <c r="A2836" s="201" t="str">
        <f>DRIVER[[#This Row],[DATE]]&amp;DRIVER[[#This Row],[FIELD]]&amp;DRIVER[[#This Row],[TRIP NO]]</f>
        <v>45465OD04Q41231</v>
      </c>
      <c r="B2836" s="202">
        <v>1</v>
      </c>
      <c r="C2836" s="203">
        <v>45465</v>
      </c>
      <c r="D2836" s="204">
        <v>1</v>
      </c>
      <c r="E2836" s="120" t="s">
        <v>39</v>
      </c>
      <c r="F2836" s="205" t="s">
        <v>96</v>
      </c>
    </row>
    <row r="2837" spans="1:6">
      <c r="A2837" s="201" t="str">
        <f>DRIVER[[#This Row],[DATE]]&amp;DRIVER[[#This Row],[FIELD]]&amp;DRIVER[[#This Row],[TRIP NO]]</f>
        <v>45465OD04Q41261</v>
      </c>
      <c r="B2837" s="202">
        <v>2</v>
      </c>
      <c r="C2837" s="203">
        <v>45465</v>
      </c>
      <c r="D2837" s="204">
        <v>1</v>
      </c>
      <c r="E2837" s="120" t="s">
        <v>23</v>
      </c>
      <c r="F2837" s="205" t="s">
        <v>91</v>
      </c>
    </row>
    <row r="2838" spans="1:6">
      <c r="A2838" s="201" t="str">
        <f>DRIVER[[#This Row],[DATE]]&amp;DRIVER[[#This Row],[FIELD]]&amp;DRIVER[[#This Row],[TRIP NO]]</f>
        <v>45465OD04Q41551</v>
      </c>
      <c r="B2838" s="202">
        <v>3</v>
      </c>
      <c r="C2838" s="203">
        <v>45465</v>
      </c>
      <c r="D2838" s="204">
        <v>1</v>
      </c>
      <c r="E2838" s="120" t="s">
        <v>22</v>
      </c>
      <c r="F2838" s="205" t="s">
        <v>104</v>
      </c>
    </row>
    <row r="2839" spans="1:6">
      <c r="A2839" s="201" t="str">
        <f>DRIVER[[#This Row],[DATE]]&amp;DRIVER[[#This Row],[FIELD]]&amp;DRIVER[[#This Row],[TRIP NO]]</f>
        <v>45465OD04Q41781</v>
      </c>
      <c r="B2839" s="202">
        <v>4</v>
      </c>
      <c r="C2839" s="203">
        <v>45465</v>
      </c>
      <c r="D2839" s="204">
        <v>1</v>
      </c>
      <c r="E2839" s="120" t="s">
        <v>25</v>
      </c>
      <c r="F2839" s="205" t="s">
        <v>73</v>
      </c>
    </row>
    <row r="2840" spans="1:6">
      <c r="A2840" s="201" t="str">
        <f>DRIVER[[#This Row],[DATE]]&amp;DRIVER[[#This Row],[FIELD]]&amp;DRIVER[[#This Row],[TRIP NO]]</f>
        <v>45465OD04Q67611</v>
      </c>
      <c r="B2840" s="202">
        <v>5</v>
      </c>
      <c r="C2840" s="203">
        <v>45465</v>
      </c>
      <c r="D2840" s="204">
        <v>1</v>
      </c>
      <c r="E2840" s="120" t="s">
        <v>24</v>
      </c>
      <c r="F2840" s="205" t="s">
        <v>68</v>
      </c>
    </row>
    <row r="2841" spans="1:6">
      <c r="A2841" s="201" t="str">
        <f>DRIVER[[#This Row],[DATE]]&amp;DRIVER[[#This Row],[FIELD]]&amp;DRIVER[[#This Row],[TRIP NO]]</f>
        <v>45465OD04Q41731</v>
      </c>
      <c r="B2841" s="202">
        <v>6</v>
      </c>
      <c r="C2841" s="203">
        <v>45465</v>
      </c>
      <c r="D2841" s="204">
        <v>1</v>
      </c>
      <c r="E2841" s="120" t="s">
        <v>8</v>
      </c>
      <c r="F2841" s="205" t="s">
        <v>101</v>
      </c>
    </row>
    <row r="2842" spans="1:6">
      <c r="A2842" s="201" t="str">
        <f>DRIVER[[#This Row],[DATE]]&amp;DRIVER[[#This Row],[FIELD]]&amp;DRIVER[[#This Row],[TRIP NO]]</f>
        <v>45465OD34S26151</v>
      </c>
      <c r="B2842" s="202">
        <v>7</v>
      </c>
      <c r="C2842" s="203">
        <v>45465</v>
      </c>
      <c r="D2842" s="204">
        <v>1</v>
      </c>
      <c r="E2842" s="120" t="s">
        <v>40</v>
      </c>
      <c r="F2842" s="205" t="s">
        <v>102</v>
      </c>
    </row>
    <row r="2843" spans="1:6">
      <c r="A2843" s="201" t="str">
        <f>DRIVER[[#This Row],[DATE]]&amp;DRIVER[[#This Row],[FIELD]]&amp;DRIVER[[#This Row],[TRIP NO]]</f>
        <v>45465OD34S26661</v>
      </c>
      <c r="B2843" s="202">
        <v>8</v>
      </c>
      <c r="C2843" s="203">
        <v>45465</v>
      </c>
      <c r="D2843" s="204">
        <v>1</v>
      </c>
      <c r="E2843" s="120" t="s">
        <v>45</v>
      </c>
      <c r="F2843" s="205" t="s">
        <v>75</v>
      </c>
    </row>
    <row r="2844" spans="1:6">
      <c r="A2844" s="201" t="str">
        <f>DRIVER[[#This Row],[DATE]]&amp;DRIVER[[#This Row],[FIELD]]&amp;DRIVER[[#This Row],[TRIP NO]]</f>
        <v>45465OD34S26681</v>
      </c>
      <c r="B2844" s="202">
        <v>9</v>
      </c>
      <c r="C2844" s="203">
        <v>45465</v>
      </c>
      <c r="D2844" s="204">
        <v>1</v>
      </c>
      <c r="E2844" s="120" t="s">
        <v>42</v>
      </c>
      <c r="F2844" s="205" t="s">
        <v>108</v>
      </c>
    </row>
    <row r="2845" spans="1:6">
      <c r="A2845" s="201" t="str">
        <f>DRIVER[[#This Row],[DATE]]&amp;DRIVER[[#This Row],[FIELD]]&amp;DRIVER[[#This Row],[TRIP NO]]</f>
        <v>45465OD34S61371</v>
      </c>
      <c r="B2845" s="202">
        <v>10</v>
      </c>
      <c r="C2845" s="203">
        <v>45465</v>
      </c>
      <c r="D2845" s="204">
        <v>1</v>
      </c>
      <c r="E2845" s="120" t="s">
        <v>44</v>
      </c>
      <c r="F2845" s="205" t="s">
        <v>80</v>
      </c>
    </row>
    <row r="2846" spans="1:6">
      <c r="A2846" s="201" t="str">
        <f>DRIVER[[#This Row],[DATE]]&amp;DRIVER[[#This Row],[FIELD]]&amp;DRIVER[[#This Row],[TRIP NO]]</f>
        <v>45465OD04T11451</v>
      </c>
      <c r="B2846" s="202">
        <v>11</v>
      </c>
      <c r="C2846" s="203">
        <v>45465</v>
      </c>
      <c r="D2846" s="204">
        <v>1</v>
      </c>
      <c r="E2846" s="120" t="s">
        <v>13</v>
      </c>
      <c r="F2846" s="205" t="s">
        <v>176</v>
      </c>
    </row>
    <row r="2847" spans="1:6">
      <c r="A2847" s="201" t="str">
        <f>DRIVER[[#This Row],[DATE]]&amp;DRIVER[[#This Row],[FIELD]]&amp;DRIVER[[#This Row],[TRIP NO]]</f>
        <v>45465OD34R11451</v>
      </c>
      <c r="B2847" s="202">
        <v>12</v>
      </c>
      <c r="C2847" s="203">
        <v>45465</v>
      </c>
      <c r="D2847" s="204">
        <v>1</v>
      </c>
      <c r="E2847" s="120" t="s">
        <v>12</v>
      </c>
      <c r="F2847" s="205" t="s">
        <v>171</v>
      </c>
    </row>
    <row r="2848" spans="1:6">
      <c r="A2848" s="201" t="str">
        <f>DRIVER[[#This Row],[DATE]]&amp;DRIVER[[#This Row],[FIELD]]&amp;DRIVER[[#This Row],[TRIP NO]]</f>
        <v>45465OD34R13451</v>
      </c>
      <c r="B2848" s="202">
        <v>13</v>
      </c>
      <c r="C2848" s="203">
        <v>45465</v>
      </c>
      <c r="D2848" s="204">
        <v>1</v>
      </c>
      <c r="E2848" s="120" t="s">
        <v>11</v>
      </c>
      <c r="F2848" s="205" t="s">
        <v>94</v>
      </c>
    </row>
    <row r="2849" spans="1:6">
      <c r="A2849" s="201" t="str">
        <f>DRIVER[[#This Row],[DATE]]&amp;DRIVER[[#This Row],[FIELD]]&amp;DRIVER[[#This Row],[TRIP NO]]</f>
        <v>45465OD34S11451</v>
      </c>
      <c r="B2849" s="202">
        <v>14</v>
      </c>
      <c r="C2849" s="203">
        <v>45465</v>
      </c>
      <c r="D2849" s="204">
        <v>1</v>
      </c>
      <c r="E2849" s="120" t="s">
        <v>32</v>
      </c>
      <c r="F2849" s="205" t="s">
        <v>72</v>
      </c>
    </row>
    <row r="2850" spans="1:6">
      <c r="A2850" s="201" t="str">
        <f>DRIVER[[#This Row],[DATE]]&amp;DRIVER[[#This Row],[FIELD]]&amp;DRIVER[[#This Row],[TRIP NO]]</f>
        <v>45465OD34T11451</v>
      </c>
      <c r="B2850" s="202">
        <v>15</v>
      </c>
      <c r="C2850" s="203">
        <v>45465</v>
      </c>
      <c r="D2850" s="204">
        <v>1</v>
      </c>
      <c r="E2850" s="120" t="s">
        <v>34</v>
      </c>
      <c r="F2850" s="205" t="s">
        <v>84</v>
      </c>
    </row>
    <row r="2851" spans="1:6">
      <c r="A2851" s="201" t="str">
        <f>DRIVER[[#This Row],[DATE]]&amp;DRIVER[[#This Row],[FIELD]]&amp;DRIVER[[#This Row],[TRIP NO]]</f>
        <v>45465OD04V13451</v>
      </c>
      <c r="B2851" s="202">
        <v>16</v>
      </c>
      <c r="C2851" s="203">
        <v>45465</v>
      </c>
      <c r="D2851" s="204">
        <v>1</v>
      </c>
      <c r="E2851" s="120" t="s">
        <v>48</v>
      </c>
      <c r="F2851" s="205" t="s">
        <v>86</v>
      </c>
    </row>
    <row r="2852" spans="1:6">
      <c r="A2852" s="201" t="str">
        <f>DRIVER[[#This Row],[DATE]]&amp;DRIVER[[#This Row],[FIELD]]&amp;DRIVER[[#This Row],[TRIP NO]]</f>
        <v>45465OD34S26152</v>
      </c>
      <c r="B2852" s="202">
        <v>17</v>
      </c>
      <c r="C2852" s="203">
        <v>45465</v>
      </c>
      <c r="D2852" s="204">
        <v>2</v>
      </c>
      <c r="E2852" s="120" t="s">
        <v>40</v>
      </c>
      <c r="F2852" s="205" t="s">
        <v>102</v>
      </c>
    </row>
    <row r="2853" spans="1:6">
      <c r="A2853" s="201" t="str">
        <f>DRIVER[[#This Row],[DATE]]&amp;DRIVER[[#This Row],[FIELD]]&amp;DRIVER[[#This Row],[TRIP NO]]</f>
        <v>45465OD34S61372</v>
      </c>
      <c r="B2853" s="202">
        <v>18</v>
      </c>
      <c r="C2853" s="203">
        <v>45465</v>
      </c>
      <c r="D2853" s="204">
        <v>2</v>
      </c>
      <c r="E2853" s="120" t="s">
        <v>44</v>
      </c>
      <c r="F2853" s="205" t="s">
        <v>80</v>
      </c>
    </row>
    <row r="2854" spans="1:6">
      <c r="A2854" s="201" t="str">
        <f>DRIVER[[#This Row],[DATE]]&amp;DRIVER[[#This Row],[FIELD]]&amp;DRIVER[[#This Row],[TRIP NO]]</f>
        <v>45465OD34S11452</v>
      </c>
      <c r="B2854" s="202">
        <v>19</v>
      </c>
      <c r="C2854" s="203">
        <v>45465</v>
      </c>
      <c r="D2854" s="204">
        <v>2</v>
      </c>
      <c r="E2854" s="120" t="s">
        <v>32</v>
      </c>
      <c r="F2854" s="205" t="s">
        <v>71</v>
      </c>
    </row>
    <row r="2855" spans="1:6">
      <c r="A2855" s="201" t="str">
        <f>DRIVER[[#This Row],[DATE]]&amp;DRIVER[[#This Row],[FIELD]]&amp;DRIVER[[#This Row],[TRIP NO]]</f>
        <v>45465OD04Q41262</v>
      </c>
      <c r="B2855" s="202">
        <v>20</v>
      </c>
      <c r="C2855" s="203">
        <v>45465</v>
      </c>
      <c r="D2855" s="204">
        <v>2</v>
      </c>
      <c r="E2855" s="120" t="s">
        <v>23</v>
      </c>
      <c r="F2855" s="205" t="s">
        <v>91</v>
      </c>
    </row>
    <row r="2856" spans="1:6">
      <c r="A2856" s="201" t="str">
        <f>DRIVER[[#This Row],[DATE]]&amp;DRIVER[[#This Row],[FIELD]]&amp;DRIVER[[#This Row],[TRIP NO]]</f>
        <v>45465OD04V13452</v>
      </c>
      <c r="B2856" s="202">
        <v>21</v>
      </c>
      <c r="C2856" s="203">
        <v>45465</v>
      </c>
      <c r="D2856" s="204">
        <v>2</v>
      </c>
      <c r="E2856" s="120" t="s">
        <v>48</v>
      </c>
      <c r="F2856" s="205" t="s">
        <v>86</v>
      </c>
    </row>
    <row r="2857" spans="1:6">
      <c r="A2857" s="201" t="str">
        <f>DRIVER[[#This Row],[DATE]]&amp;DRIVER[[#This Row],[FIELD]]&amp;DRIVER[[#This Row],[TRIP NO]]</f>
        <v>45465OD34R11452</v>
      </c>
      <c r="B2857" s="202">
        <v>22</v>
      </c>
      <c r="C2857" s="203">
        <v>45465</v>
      </c>
      <c r="D2857" s="204">
        <v>2</v>
      </c>
      <c r="E2857" s="120" t="s">
        <v>12</v>
      </c>
      <c r="F2857" s="205" t="s">
        <v>171</v>
      </c>
    </row>
    <row r="2858" spans="1:6">
      <c r="A2858" s="201" t="str">
        <f>DRIVER[[#This Row],[DATE]]&amp;DRIVER[[#This Row],[FIELD]]&amp;DRIVER[[#This Row],[TRIP NO]]</f>
        <v>45465OD34T11452</v>
      </c>
      <c r="B2858" s="202">
        <v>23</v>
      </c>
      <c r="C2858" s="203">
        <v>45465</v>
      </c>
      <c r="D2858" s="204">
        <v>2</v>
      </c>
      <c r="E2858" s="120" t="s">
        <v>34</v>
      </c>
      <c r="F2858" s="205" t="s">
        <v>84</v>
      </c>
    </row>
    <row r="2859" spans="1:6">
      <c r="A2859" s="201" t="str">
        <f>DRIVER[[#This Row],[DATE]]&amp;DRIVER[[#This Row],[FIELD]]&amp;DRIVER[[#This Row],[TRIP NO]]</f>
        <v>45465OD34S26682</v>
      </c>
      <c r="B2859" s="202">
        <v>24</v>
      </c>
      <c r="C2859" s="203">
        <v>45465</v>
      </c>
      <c r="D2859" s="204">
        <v>2</v>
      </c>
      <c r="E2859" s="120" t="s">
        <v>42</v>
      </c>
      <c r="F2859" s="205" t="s">
        <v>108</v>
      </c>
    </row>
    <row r="2860" spans="1:6">
      <c r="A2860" s="201" t="str">
        <f>DRIVER[[#This Row],[DATE]]&amp;DRIVER[[#This Row],[FIELD]]&amp;DRIVER[[#This Row],[TRIP NO]]</f>
        <v>45465OD04Q41263</v>
      </c>
      <c r="B2860" s="202">
        <v>25</v>
      </c>
      <c r="C2860" s="203">
        <v>45465</v>
      </c>
      <c r="D2860" s="204">
        <v>3</v>
      </c>
      <c r="E2860" s="120" t="s">
        <v>23</v>
      </c>
      <c r="F2860" s="205" t="s">
        <v>91</v>
      </c>
    </row>
    <row r="2861" spans="1:6">
      <c r="A2861" s="201" t="str">
        <f>DRIVER[[#This Row],[DATE]]&amp;DRIVER[[#This Row],[FIELD]]&amp;DRIVER[[#This Row],[TRIP NO]]</f>
        <v>45465OD34S26153</v>
      </c>
      <c r="B2861" s="202">
        <v>26</v>
      </c>
      <c r="C2861" s="203">
        <v>45465</v>
      </c>
      <c r="D2861" s="204">
        <v>3</v>
      </c>
      <c r="E2861" s="120" t="s">
        <v>40</v>
      </c>
      <c r="F2861" s="205" t="s">
        <v>102</v>
      </c>
    </row>
    <row r="2862" spans="1:6">
      <c r="A2862" s="201" t="str">
        <f>DRIVER[[#This Row],[DATE]]&amp;DRIVER[[#This Row],[FIELD]]&amp;DRIVER[[#This Row],[TRIP NO]]</f>
        <v>45465OD34S11453</v>
      </c>
      <c r="B2862" s="202">
        <v>27</v>
      </c>
      <c r="C2862" s="203">
        <v>45465</v>
      </c>
      <c r="D2862" s="204">
        <v>3</v>
      </c>
      <c r="E2862" s="120" t="s">
        <v>32</v>
      </c>
      <c r="F2862" s="205" t="s">
        <v>71</v>
      </c>
    </row>
    <row r="2863" spans="1:6">
      <c r="A2863" s="201" t="str">
        <f>DRIVER[[#This Row],[DATE]]&amp;DRIVER[[#This Row],[FIELD]]&amp;DRIVER[[#This Row],[TRIP NO]]</f>
        <v>45465OD34S26662</v>
      </c>
      <c r="B2863" s="202">
        <v>28</v>
      </c>
      <c r="C2863" s="203">
        <v>45465</v>
      </c>
      <c r="D2863" s="204">
        <v>2</v>
      </c>
      <c r="E2863" s="120" t="s">
        <v>45</v>
      </c>
      <c r="F2863" s="205" t="s">
        <v>75</v>
      </c>
    </row>
    <row r="2864" spans="1:6">
      <c r="A2864" s="201" t="str">
        <f>DRIVER[[#This Row],[DATE]]&amp;DRIVER[[#This Row],[FIELD]]&amp;DRIVER[[#This Row],[TRIP NO]]</f>
        <v>45465OD34S61373</v>
      </c>
      <c r="B2864" s="202">
        <v>29</v>
      </c>
      <c r="C2864" s="203">
        <v>45465</v>
      </c>
      <c r="D2864" s="204">
        <v>3</v>
      </c>
      <c r="E2864" s="120" t="s">
        <v>44</v>
      </c>
      <c r="F2864" s="205" t="s">
        <v>80</v>
      </c>
    </row>
    <row r="2865" spans="1:6">
      <c r="A2865" s="201" t="str">
        <f>DRIVER[[#This Row],[DATE]]&amp;DRIVER[[#This Row],[FIELD]]&amp;DRIVER[[#This Row],[TRIP NO]]</f>
        <v>45465OD04Q41732</v>
      </c>
      <c r="B2865" s="202">
        <v>30</v>
      </c>
      <c r="C2865" s="203">
        <v>45465</v>
      </c>
      <c r="D2865" s="204">
        <v>2</v>
      </c>
      <c r="E2865" s="120" t="s">
        <v>8</v>
      </c>
      <c r="F2865" s="205" t="s">
        <v>101</v>
      </c>
    </row>
    <row r="2866" spans="1:6">
      <c r="A2866" s="201" t="str">
        <f>DRIVER[[#This Row],[DATE]]&amp;DRIVER[[#This Row],[FIELD]]&amp;DRIVER[[#This Row],[TRIP NO]]</f>
        <v>45465OD04Q67612</v>
      </c>
      <c r="B2866" s="202">
        <v>31</v>
      </c>
      <c r="C2866" s="203">
        <v>45465</v>
      </c>
      <c r="D2866" s="204">
        <v>2</v>
      </c>
      <c r="E2866" s="120" t="s">
        <v>24</v>
      </c>
      <c r="F2866" s="205" t="s">
        <v>68</v>
      </c>
    </row>
    <row r="2867" spans="1:6">
      <c r="A2867" s="201" t="str">
        <f>DRIVER[[#This Row],[DATE]]&amp;DRIVER[[#This Row],[FIELD]]&amp;DRIVER[[#This Row],[TRIP NO]]</f>
        <v>45465OD04Q41782</v>
      </c>
      <c r="B2867" s="202">
        <v>32</v>
      </c>
      <c r="C2867" s="203">
        <v>45465</v>
      </c>
      <c r="D2867" s="204">
        <v>2</v>
      </c>
      <c r="E2867" s="120" t="s">
        <v>25</v>
      </c>
      <c r="F2867" s="205" t="s">
        <v>73</v>
      </c>
    </row>
    <row r="2868" spans="1:6">
      <c r="A2868" s="201" t="str">
        <f>DRIVER[[#This Row],[DATE]]&amp;DRIVER[[#This Row],[FIELD]]&amp;DRIVER[[#This Row],[TRIP NO]]</f>
        <v>45465OD04Q41552</v>
      </c>
      <c r="B2868" s="202">
        <v>33</v>
      </c>
      <c r="C2868" s="203">
        <v>45465</v>
      </c>
      <c r="D2868" s="204">
        <v>2</v>
      </c>
      <c r="E2868" s="120" t="s">
        <v>22</v>
      </c>
      <c r="F2868" s="205" t="s">
        <v>104</v>
      </c>
    </row>
    <row r="2869" spans="1:6">
      <c r="A2869" s="201" t="str">
        <f>DRIVER[[#This Row],[DATE]]&amp;DRIVER[[#This Row],[FIELD]]&amp;DRIVER[[#This Row],[TRIP NO]]</f>
        <v>45465OD04T11452</v>
      </c>
      <c r="B2869" s="202">
        <v>34</v>
      </c>
      <c r="C2869" s="203">
        <v>45465</v>
      </c>
      <c r="D2869" s="204">
        <v>2</v>
      </c>
      <c r="E2869" s="120" t="s">
        <v>13</v>
      </c>
      <c r="F2869" s="205" t="s">
        <v>176</v>
      </c>
    </row>
    <row r="2870" spans="1:6">
      <c r="A2870" s="201" t="str">
        <f>DRIVER[[#This Row],[DATE]]&amp;DRIVER[[#This Row],[FIELD]]&amp;DRIVER[[#This Row],[TRIP NO]]</f>
        <v>45465OD04Q41232</v>
      </c>
      <c r="B2870" s="202">
        <v>35</v>
      </c>
      <c r="C2870" s="203">
        <v>45465</v>
      </c>
      <c r="D2870" s="204">
        <v>2</v>
      </c>
      <c r="E2870" s="120" t="s">
        <v>39</v>
      </c>
      <c r="F2870" s="205" t="s">
        <v>96</v>
      </c>
    </row>
    <row r="2871" spans="1:6">
      <c r="A2871" s="201" t="str">
        <f>DRIVER[[#This Row],[DATE]]&amp;DRIVER[[#This Row],[FIELD]]&amp;DRIVER[[#This Row],[TRIP NO]]</f>
        <v>45466OD04Q41231</v>
      </c>
      <c r="B2871" s="202">
        <v>1</v>
      </c>
      <c r="C2871" s="203">
        <v>45466</v>
      </c>
      <c r="D2871" s="204">
        <v>1</v>
      </c>
      <c r="E2871" s="120" t="s">
        <v>39</v>
      </c>
      <c r="F2871" s="205" t="s">
        <v>69</v>
      </c>
    </row>
    <row r="2872" spans="1:6">
      <c r="A2872" s="201" t="str">
        <f>DRIVER[[#This Row],[DATE]]&amp;DRIVER[[#This Row],[FIELD]]&amp;DRIVER[[#This Row],[TRIP NO]]</f>
        <v>45466OD04Q41261</v>
      </c>
      <c r="B2872" s="202">
        <v>2</v>
      </c>
      <c r="C2872" s="203">
        <v>45466</v>
      </c>
      <c r="D2872" s="204">
        <v>1</v>
      </c>
      <c r="E2872" s="120" t="s">
        <v>23</v>
      </c>
      <c r="F2872" s="205" t="s">
        <v>82</v>
      </c>
    </row>
    <row r="2873" spans="1:6">
      <c r="A2873" s="201" t="str">
        <f>DRIVER[[#This Row],[DATE]]&amp;DRIVER[[#This Row],[FIELD]]&amp;DRIVER[[#This Row],[TRIP NO]]</f>
        <v>45466OD04Q41551</v>
      </c>
      <c r="B2873" s="202">
        <v>3</v>
      </c>
      <c r="C2873" s="203">
        <v>45466</v>
      </c>
      <c r="D2873" s="204">
        <v>1</v>
      </c>
      <c r="E2873" s="120" t="s">
        <v>22</v>
      </c>
      <c r="F2873" s="205" t="s">
        <v>96</v>
      </c>
    </row>
    <row r="2874" spans="1:6">
      <c r="A2874" s="201" t="str">
        <f>DRIVER[[#This Row],[DATE]]&amp;DRIVER[[#This Row],[FIELD]]&amp;DRIVER[[#This Row],[TRIP NO]]</f>
        <v>45466OD04Q41781</v>
      </c>
      <c r="B2874" s="202">
        <v>4</v>
      </c>
      <c r="C2874" s="203">
        <v>45466</v>
      </c>
      <c r="D2874" s="204">
        <v>1</v>
      </c>
      <c r="E2874" s="120" t="s">
        <v>25</v>
      </c>
      <c r="F2874" s="205" t="s">
        <v>71</v>
      </c>
    </row>
    <row r="2875" spans="1:6">
      <c r="A2875" s="282" t="str">
        <f>DRIVER[[#This Row],[DATE]]&amp;DRIVER[[#This Row],[FIELD]]&amp;DRIVER[[#This Row],[TRIP NO]]</f>
        <v>45466OD04Q67611</v>
      </c>
      <c r="B2875" s="283">
        <v>5</v>
      </c>
      <c r="C2875" s="284">
        <v>45466</v>
      </c>
      <c r="D2875" s="285">
        <v>1</v>
      </c>
      <c r="E2875" s="120" t="s">
        <v>24</v>
      </c>
      <c r="F2875" s="286" t="s">
        <v>68</v>
      </c>
    </row>
    <row r="2876" spans="1:6">
      <c r="A2876" s="282" t="str">
        <f>DRIVER[[#This Row],[DATE]]&amp;DRIVER[[#This Row],[FIELD]]&amp;DRIVER[[#This Row],[TRIP NO]]</f>
        <v>45466OD04Q41731</v>
      </c>
      <c r="B2876" s="283">
        <v>6</v>
      </c>
      <c r="C2876" s="284">
        <v>45466</v>
      </c>
      <c r="D2876" s="285">
        <v>1</v>
      </c>
      <c r="E2876" s="120" t="s">
        <v>8</v>
      </c>
      <c r="F2876" s="286" t="s">
        <v>101</v>
      </c>
    </row>
    <row r="2877" spans="1:6">
      <c r="A2877" s="282" t="str">
        <f>DRIVER[[#This Row],[DATE]]&amp;DRIVER[[#This Row],[FIELD]]&amp;DRIVER[[#This Row],[TRIP NO]]</f>
        <v>45466OD34S26151</v>
      </c>
      <c r="B2877" s="283">
        <v>7</v>
      </c>
      <c r="C2877" s="284">
        <v>45466</v>
      </c>
      <c r="D2877" s="285">
        <v>1</v>
      </c>
      <c r="E2877" s="120" t="s">
        <v>40</v>
      </c>
      <c r="F2877" s="286" t="s">
        <v>94</v>
      </c>
    </row>
    <row r="2878" spans="1:6">
      <c r="A2878" s="282" t="str">
        <f>DRIVER[[#This Row],[DATE]]&amp;DRIVER[[#This Row],[FIELD]]&amp;DRIVER[[#This Row],[TRIP NO]]</f>
        <v>45466OD34S26661</v>
      </c>
      <c r="B2878" s="283">
        <v>8</v>
      </c>
      <c r="C2878" s="284">
        <v>45466</v>
      </c>
      <c r="D2878" s="285">
        <v>1</v>
      </c>
      <c r="E2878" s="120" t="s">
        <v>45</v>
      </c>
      <c r="F2878" s="286" t="s">
        <v>104</v>
      </c>
    </row>
    <row r="2879" spans="1:6">
      <c r="A2879" s="282" t="str">
        <f>DRIVER[[#This Row],[DATE]]&amp;DRIVER[[#This Row],[FIELD]]&amp;DRIVER[[#This Row],[TRIP NO]]</f>
        <v>45466OD34S26681</v>
      </c>
      <c r="B2879" s="283">
        <v>9</v>
      </c>
      <c r="C2879" s="284">
        <v>45466</v>
      </c>
      <c r="D2879" s="285">
        <v>1</v>
      </c>
      <c r="E2879" s="120" t="s">
        <v>42</v>
      </c>
      <c r="F2879" s="286" t="s">
        <v>108</v>
      </c>
    </row>
    <row r="2880" spans="1:6">
      <c r="A2880" s="282" t="str">
        <f>DRIVER[[#This Row],[DATE]]&amp;DRIVER[[#This Row],[FIELD]]&amp;DRIVER[[#This Row],[TRIP NO]]</f>
        <v>45466OD34S61371</v>
      </c>
      <c r="B2880" s="283">
        <v>10</v>
      </c>
      <c r="C2880" s="284">
        <v>45466</v>
      </c>
      <c r="D2880" s="285">
        <v>1</v>
      </c>
      <c r="E2880" s="120" t="s">
        <v>44</v>
      </c>
      <c r="F2880" s="286" t="s">
        <v>80</v>
      </c>
    </row>
    <row r="2881" spans="1:6">
      <c r="A2881" s="282" t="str">
        <f>DRIVER[[#This Row],[DATE]]&amp;DRIVER[[#This Row],[FIELD]]&amp;DRIVER[[#This Row],[TRIP NO]]</f>
        <v>45466OD04T11451</v>
      </c>
      <c r="B2881" s="283">
        <v>11</v>
      </c>
      <c r="C2881" s="284">
        <v>45466</v>
      </c>
      <c r="D2881" s="285">
        <v>1</v>
      </c>
      <c r="E2881" s="120" t="s">
        <v>13</v>
      </c>
      <c r="F2881" s="286" t="s">
        <v>176</v>
      </c>
    </row>
    <row r="2882" spans="1:6">
      <c r="A2882" s="282" t="str">
        <f>DRIVER[[#This Row],[DATE]]&amp;DRIVER[[#This Row],[FIELD]]&amp;DRIVER[[#This Row],[TRIP NO]]</f>
        <v>45466OD34S65081</v>
      </c>
      <c r="B2882" s="283">
        <v>12</v>
      </c>
      <c r="C2882" s="284">
        <v>45466</v>
      </c>
      <c r="D2882" s="285">
        <v>1</v>
      </c>
      <c r="E2882" s="120" t="s">
        <v>57</v>
      </c>
      <c r="F2882" s="286" t="s">
        <v>75</v>
      </c>
    </row>
    <row r="2883" spans="1:6">
      <c r="A2883" s="282" t="str">
        <f>DRIVER[[#This Row],[DATE]]&amp;DRIVER[[#This Row],[FIELD]]&amp;DRIVER[[#This Row],[TRIP NO]]</f>
        <v>45466OD34R11451</v>
      </c>
      <c r="B2883" s="283">
        <v>13</v>
      </c>
      <c r="C2883" s="284">
        <v>45466</v>
      </c>
      <c r="D2883" s="285">
        <v>1</v>
      </c>
      <c r="E2883" s="120" t="s">
        <v>12</v>
      </c>
      <c r="F2883" s="286" t="s">
        <v>171</v>
      </c>
    </row>
    <row r="2884" spans="1:6">
      <c r="A2884" s="282" t="str">
        <f>DRIVER[[#This Row],[DATE]]&amp;DRIVER[[#This Row],[FIELD]]&amp;DRIVER[[#This Row],[TRIP NO]]</f>
        <v>45466OD34R13451</v>
      </c>
      <c r="B2884" s="283">
        <v>14</v>
      </c>
      <c r="C2884" s="284">
        <v>45466</v>
      </c>
      <c r="D2884" s="285">
        <v>1</v>
      </c>
      <c r="E2884" s="120" t="s">
        <v>11</v>
      </c>
      <c r="F2884" s="286" t="s">
        <v>179</v>
      </c>
    </row>
    <row r="2885" spans="1:6">
      <c r="A2885" s="282" t="str">
        <f>DRIVER[[#This Row],[DATE]]&amp;DRIVER[[#This Row],[FIELD]]&amp;DRIVER[[#This Row],[TRIP NO]]</f>
        <v>45466OD34S11451</v>
      </c>
      <c r="B2885" s="283">
        <v>15</v>
      </c>
      <c r="C2885" s="284">
        <v>45466</v>
      </c>
      <c r="D2885" s="285">
        <v>1</v>
      </c>
      <c r="E2885" s="120" t="s">
        <v>32</v>
      </c>
      <c r="F2885" s="286" t="s">
        <v>160</v>
      </c>
    </row>
    <row r="2886" spans="1:6">
      <c r="A2886" s="282" t="str">
        <f>DRIVER[[#This Row],[DATE]]&amp;DRIVER[[#This Row],[FIELD]]&amp;DRIVER[[#This Row],[TRIP NO]]</f>
        <v>45466OD34T11451</v>
      </c>
      <c r="B2886" s="283">
        <v>16</v>
      </c>
      <c r="C2886" s="284">
        <v>45466</v>
      </c>
      <c r="D2886" s="285">
        <v>1</v>
      </c>
      <c r="E2886" s="120" t="s">
        <v>34</v>
      </c>
      <c r="F2886" s="286" t="s">
        <v>84</v>
      </c>
    </row>
    <row r="2887" spans="1:6">
      <c r="A2887" s="282" t="str">
        <f>DRIVER[[#This Row],[DATE]]&amp;DRIVER[[#This Row],[FIELD]]&amp;DRIVER[[#This Row],[TRIP NO]]</f>
        <v>45466OD04V13451</v>
      </c>
      <c r="B2887" s="283">
        <v>17</v>
      </c>
      <c r="C2887" s="284">
        <v>45466</v>
      </c>
      <c r="D2887" s="285">
        <v>1</v>
      </c>
      <c r="E2887" s="120" t="s">
        <v>48</v>
      </c>
      <c r="F2887" s="286" t="s">
        <v>86</v>
      </c>
    </row>
    <row r="2888" spans="1:6">
      <c r="A2888" s="282" t="str">
        <f>DRIVER[[#This Row],[DATE]]&amp;DRIVER[[#This Row],[FIELD]]&amp;DRIVER[[#This Row],[TRIP NO]]</f>
        <v>45466OD34T11452</v>
      </c>
      <c r="B2888" s="283">
        <v>18</v>
      </c>
      <c r="C2888" s="284">
        <v>45466</v>
      </c>
      <c r="D2888" s="285">
        <v>2</v>
      </c>
      <c r="E2888" s="120" t="s">
        <v>34</v>
      </c>
      <c r="F2888" s="286" t="s">
        <v>84</v>
      </c>
    </row>
    <row r="2889" spans="1:6">
      <c r="A2889" s="282" t="str">
        <f>DRIVER[[#This Row],[DATE]]&amp;DRIVER[[#This Row],[FIELD]]&amp;DRIVER[[#This Row],[TRIP NO]]</f>
        <v>45466OD04V13452</v>
      </c>
      <c r="B2889" s="283">
        <v>19</v>
      </c>
      <c r="C2889" s="284">
        <v>45466</v>
      </c>
      <c r="D2889" s="285">
        <v>2</v>
      </c>
      <c r="E2889" s="120" t="s">
        <v>48</v>
      </c>
      <c r="F2889" s="286" t="s">
        <v>86</v>
      </c>
    </row>
    <row r="2890" spans="1:6">
      <c r="A2890" s="282" t="str">
        <f>DRIVER[[#This Row],[DATE]]&amp;DRIVER[[#This Row],[FIELD]]&amp;DRIVER[[#This Row],[TRIP NO]]</f>
        <v>45466OD34S26682</v>
      </c>
      <c r="B2890" s="283">
        <v>20</v>
      </c>
      <c r="C2890" s="284">
        <v>45466</v>
      </c>
      <c r="D2890" s="285">
        <v>2</v>
      </c>
      <c r="E2890" s="120" t="s">
        <v>42</v>
      </c>
      <c r="F2890" s="286" t="s">
        <v>108</v>
      </c>
    </row>
    <row r="2891" spans="1:6">
      <c r="A2891" s="282" t="str">
        <f>DRIVER[[#This Row],[DATE]]&amp;DRIVER[[#This Row],[FIELD]]&amp;DRIVER[[#This Row],[TRIP NO]]</f>
        <v>45466OD04Q41782</v>
      </c>
      <c r="B2891" s="283">
        <v>21</v>
      </c>
      <c r="C2891" s="284">
        <v>45466</v>
      </c>
      <c r="D2891" s="285">
        <v>2</v>
      </c>
      <c r="E2891" s="120" t="s">
        <v>25</v>
      </c>
      <c r="F2891" s="286" t="s">
        <v>71</v>
      </c>
    </row>
    <row r="2892" spans="1:6">
      <c r="A2892" s="282" t="str">
        <f>DRIVER[[#This Row],[DATE]]&amp;DRIVER[[#This Row],[FIELD]]&amp;DRIVER[[#This Row],[TRIP NO]]</f>
        <v>45466OD34R11452</v>
      </c>
      <c r="B2892" s="283">
        <v>22</v>
      </c>
      <c r="C2892" s="284">
        <v>45466</v>
      </c>
      <c r="D2892" s="285">
        <v>2</v>
      </c>
      <c r="E2892" s="120" t="s">
        <v>12</v>
      </c>
      <c r="F2892" s="286" t="s">
        <v>171</v>
      </c>
    </row>
    <row r="2893" spans="1:6">
      <c r="A2893" s="282" t="str">
        <f>DRIVER[[#This Row],[DATE]]&amp;DRIVER[[#This Row],[FIELD]]&amp;DRIVER[[#This Row],[TRIP NO]]</f>
        <v>45466OD04T11452</v>
      </c>
      <c r="B2893" s="283">
        <v>23</v>
      </c>
      <c r="C2893" s="284">
        <v>45466</v>
      </c>
      <c r="D2893" s="285">
        <v>2</v>
      </c>
      <c r="E2893" s="120" t="s">
        <v>13</v>
      </c>
      <c r="F2893" s="286" t="s">
        <v>176</v>
      </c>
    </row>
    <row r="2894" spans="1:6">
      <c r="A2894" s="282" t="str">
        <f>DRIVER[[#This Row],[DATE]]&amp;DRIVER[[#This Row],[FIELD]]&amp;DRIVER[[#This Row],[TRIP NO]]</f>
        <v>45466OD34S65082</v>
      </c>
      <c r="B2894" s="283">
        <v>24</v>
      </c>
      <c r="C2894" s="284">
        <v>45466</v>
      </c>
      <c r="D2894" s="285">
        <v>2</v>
      </c>
      <c r="E2894" s="120" t="s">
        <v>57</v>
      </c>
      <c r="F2894" s="286" t="s">
        <v>75</v>
      </c>
    </row>
    <row r="2895" spans="1:6">
      <c r="A2895" s="282" t="str">
        <f>DRIVER[[#This Row],[DATE]]&amp;DRIVER[[#This Row],[FIELD]]&amp;DRIVER[[#This Row],[TRIP NO]]</f>
        <v>45466OD34S26152</v>
      </c>
      <c r="B2895" s="283">
        <v>25</v>
      </c>
      <c r="C2895" s="284">
        <v>45466</v>
      </c>
      <c r="D2895" s="285">
        <v>2</v>
      </c>
      <c r="E2895" s="120" t="s">
        <v>40</v>
      </c>
      <c r="F2895" s="286" t="s">
        <v>94</v>
      </c>
    </row>
    <row r="2896" spans="1:6">
      <c r="A2896" s="282" t="str">
        <f>DRIVER[[#This Row],[DATE]]&amp;DRIVER[[#This Row],[FIELD]]&amp;DRIVER[[#This Row],[TRIP NO]]</f>
        <v>45466OD04Q41732</v>
      </c>
      <c r="B2896" s="283">
        <v>26</v>
      </c>
      <c r="C2896" s="284">
        <v>45466</v>
      </c>
      <c r="D2896" s="285">
        <v>2</v>
      </c>
      <c r="E2896" s="120" t="s">
        <v>8</v>
      </c>
      <c r="F2896" s="286" t="s">
        <v>101</v>
      </c>
    </row>
    <row r="2897" spans="1:6">
      <c r="A2897" s="282" t="str">
        <f>DRIVER[[#This Row],[DATE]]&amp;DRIVER[[#This Row],[FIELD]]&amp;DRIVER[[#This Row],[TRIP NO]]</f>
        <v>45466OD04Q41232</v>
      </c>
      <c r="B2897" s="283">
        <v>27</v>
      </c>
      <c r="C2897" s="284">
        <v>45466</v>
      </c>
      <c r="D2897" s="285">
        <v>2</v>
      </c>
      <c r="E2897" s="120" t="s">
        <v>39</v>
      </c>
      <c r="F2897" s="286" t="s">
        <v>69</v>
      </c>
    </row>
    <row r="2898" spans="1:6">
      <c r="A2898" s="282" t="str">
        <f>DRIVER[[#This Row],[DATE]]&amp;DRIVER[[#This Row],[FIELD]]&amp;DRIVER[[#This Row],[TRIP NO]]</f>
        <v>45466OD04Q41262</v>
      </c>
      <c r="B2898" s="283">
        <v>28</v>
      </c>
      <c r="C2898" s="284">
        <v>45466</v>
      </c>
      <c r="D2898" s="285">
        <v>2</v>
      </c>
      <c r="E2898" s="120" t="s">
        <v>23</v>
      </c>
      <c r="F2898" s="286" t="s">
        <v>82</v>
      </c>
    </row>
    <row r="2899" spans="1:6">
      <c r="A2899" s="282" t="str">
        <f>DRIVER[[#This Row],[DATE]]&amp;DRIVER[[#This Row],[FIELD]]&amp;DRIVER[[#This Row],[TRIP NO]]</f>
        <v>45466OD34S61372</v>
      </c>
      <c r="B2899" s="283">
        <v>29</v>
      </c>
      <c r="C2899" s="284">
        <v>45466</v>
      </c>
      <c r="D2899" s="285">
        <v>2</v>
      </c>
      <c r="E2899" s="120" t="s">
        <v>44</v>
      </c>
      <c r="F2899" s="286" t="s">
        <v>80</v>
      </c>
    </row>
    <row r="2900" spans="1:6">
      <c r="A2900" s="288" t="str">
        <f>DRIVER[[#This Row],[DATE]]&amp;DRIVER[[#This Row],[FIELD]]&amp;DRIVER[[#This Row],[TRIP NO]]</f>
        <v>45467OD04Q41231</v>
      </c>
      <c r="B2900" s="289">
        <v>1</v>
      </c>
      <c r="C2900" s="290">
        <v>45467</v>
      </c>
      <c r="D2900" s="291">
        <v>1</v>
      </c>
      <c r="E2900" s="120" t="s">
        <v>39</v>
      </c>
      <c r="F2900" s="292" t="s">
        <v>82</v>
      </c>
    </row>
    <row r="2901" spans="1:6">
      <c r="A2901" s="288" t="str">
        <f>DRIVER[[#This Row],[DATE]]&amp;DRIVER[[#This Row],[FIELD]]&amp;DRIVER[[#This Row],[TRIP NO]]</f>
        <v>45467OD04Q41261</v>
      </c>
      <c r="B2901" s="289">
        <v>2</v>
      </c>
      <c r="C2901" s="290">
        <v>45467</v>
      </c>
      <c r="D2901" s="291">
        <v>1</v>
      </c>
      <c r="E2901" s="120" t="s">
        <v>23</v>
      </c>
      <c r="F2901" s="292" t="s">
        <v>91</v>
      </c>
    </row>
    <row r="2902" spans="1:6">
      <c r="A2902" s="288" t="str">
        <f>DRIVER[[#This Row],[DATE]]&amp;DRIVER[[#This Row],[FIELD]]&amp;DRIVER[[#This Row],[TRIP NO]]</f>
        <v>45467OD04Q41551</v>
      </c>
      <c r="B2902" s="289">
        <v>3</v>
      </c>
      <c r="C2902" s="290">
        <v>45467</v>
      </c>
      <c r="D2902" s="291">
        <v>1</v>
      </c>
      <c r="E2902" s="120" t="s">
        <v>22</v>
      </c>
      <c r="F2902" s="292" t="s">
        <v>96</v>
      </c>
    </row>
    <row r="2903" spans="1:6">
      <c r="A2903" s="288" t="str">
        <f>DRIVER[[#This Row],[DATE]]&amp;DRIVER[[#This Row],[FIELD]]&amp;DRIVER[[#This Row],[TRIP NO]]</f>
        <v>45467OD04Q41781</v>
      </c>
      <c r="B2903" s="289">
        <v>4</v>
      </c>
      <c r="C2903" s="290">
        <v>45467</v>
      </c>
      <c r="D2903" s="291">
        <v>1</v>
      </c>
      <c r="E2903" s="120" t="s">
        <v>25</v>
      </c>
      <c r="F2903" s="292" t="s">
        <v>73</v>
      </c>
    </row>
    <row r="2904" spans="1:6">
      <c r="A2904" s="288" t="str">
        <f>DRIVER[[#This Row],[DATE]]&amp;DRIVER[[#This Row],[FIELD]]&amp;DRIVER[[#This Row],[TRIP NO]]</f>
        <v>45467OD04Q67611</v>
      </c>
      <c r="B2904" s="289">
        <v>5</v>
      </c>
      <c r="C2904" s="290">
        <v>45467</v>
      </c>
      <c r="D2904" s="291">
        <v>1</v>
      </c>
      <c r="E2904" s="120" t="s">
        <v>24</v>
      </c>
      <c r="F2904" s="292" t="s">
        <v>68</v>
      </c>
    </row>
    <row r="2905" spans="1:6">
      <c r="A2905" s="288" t="str">
        <f>DRIVER[[#This Row],[DATE]]&amp;DRIVER[[#This Row],[FIELD]]&amp;DRIVER[[#This Row],[TRIP NO]]</f>
        <v>45467OD04Q41281</v>
      </c>
      <c r="B2905" s="289">
        <v>6</v>
      </c>
      <c r="C2905" s="290">
        <v>45467</v>
      </c>
      <c r="D2905" s="291">
        <v>1</v>
      </c>
      <c r="E2905" s="120" t="s">
        <v>41</v>
      </c>
      <c r="F2905" s="292" t="s">
        <v>76</v>
      </c>
    </row>
    <row r="2906" spans="1:6">
      <c r="A2906" s="288" t="str">
        <f>DRIVER[[#This Row],[DATE]]&amp;DRIVER[[#This Row],[FIELD]]&amp;DRIVER[[#This Row],[TRIP NO]]</f>
        <v>45467OD04Q41731</v>
      </c>
      <c r="B2906" s="289">
        <v>7</v>
      </c>
      <c r="C2906" s="290">
        <v>45467</v>
      </c>
      <c r="D2906" s="291">
        <v>1</v>
      </c>
      <c r="E2906" s="120" t="s">
        <v>8</v>
      </c>
      <c r="F2906" s="292" t="s">
        <v>101</v>
      </c>
    </row>
    <row r="2907" spans="1:6">
      <c r="A2907" s="288" t="str">
        <f>DRIVER[[#This Row],[DATE]]&amp;DRIVER[[#This Row],[FIELD]]&amp;DRIVER[[#This Row],[TRIP NO]]</f>
        <v>45467OD34S26151</v>
      </c>
      <c r="B2907" s="289">
        <v>8</v>
      </c>
      <c r="C2907" s="290">
        <v>45467</v>
      </c>
      <c r="D2907" s="291">
        <v>1</v>
      </c>
      <c r="E2907" s="120" t="s">
        <v>40</v>
      </c>
      <c r="F2907" s="292" t="s">
        <v>102</v>
      </c>
    </row>
    <row r="2908" spans="1:6">
      <c r="A2908" s="288" t="str">
        <f>DRIVER[[#This Row],[DATE]]&amp;DRIVER[[#This Row],[FIELD]]&amp;DRIVER[[#This Row],[TRIP NO]]</f>
        <v>45467OD34S26661</v>
      </c>
      <c r="B2908" s="289">
        <v>9</v>
      </c>
      <c r="C2908" s="290">
        <v>45467</v>
      </c>
      <c r="D2908" s="291">
        <v>1</v>
      </c>
      <c r="E2908" s="120" t="s">
        <v>45</v>
      </c>
      <c r="F2908" s="292" t="s">
        <v>104</v>
      </c>
    </row>
    <row r="2909" spans="1:6">
      <c r="A2909" s="288" t="str">
        <f>DRIVER[[#This Row],[DATE]]&amp;DRIVER[[#This Row],[FIELD]]&amp;DRIVER[[#This Row],[TRIP NO]]</f>
        <v>45467OD34S26681</v>
      </c>
      <c r="B2909" s="289">
        <v>10</v>
      </c>
      <c r="C2909" s="290">
        <v>45467</v>
      </c>
      <c r="D2909" s="291">
        <v>1</v>
      </c>
      <c r="E2909" s="120" t="s">
        <v>42</v>
      </c>
      <c r="F2909" s="292" t="s">
        <v>108</v>
      </c>
    </row>
    <row r="2910" spans="1:6">
      <c r="A2910" s="288" t="str">
        <f>DRIVER[[#This Row],[DATE]]&amp;DRIVER[[#This Row],[FIELD]]&amp;DRIVER[[#This Row],[TRIP NO]]</f>
        <v>45467OD34S61371</v>
      </c>
      <c r="B2910" s="289">
        <v>11</v>
      </c>
      <c r="C2910" s="290">
        <v>45467</v>
      </c>
      <c r="D2910" s="291">
        <v>1</v>
      </c>
      <c r="E2910" s="120" t="s">
        <v>44</v>
      </c>
      <c r="F2910" s="292" t="s">
        <v>179</v>
      </c>
    </row>
    <row r="2911" spans="1:6">
      <c r="A2911" s="288" t="str">
        <f>DRIVER[[#This Row],[DATE]]&amp;DRIVER[[#This Row],[FIELD]]&amp;DRIVER[[#This Row],[TRIP NO]]</f>
        <v>45467OD34S61521</v>
      </c>
      <c r="B2911" s="289">
        <v>12</v>
      </c>
      <c r="C2911" s="290">
        <v>45467</v>
      </c>
      <c r="D2911" s="291">
        <v>1</v>
      </c>
      <c r="E2911" s="120" t="s">
        <v>43</v>
      </c>
      <c r="F2911" s="292" t="s">
        <v>71</v>
      </c>
    </row>
    <row r="2912" spans="1:6">
      <c r="A2912" s="288" t="str">
        <f>DRIVER[[#This Row],[DATE]]&amp;DRIVER[[#This Row],[FIELD]]&amp;DRIVER[[#This Row],[TRIP NO]]</f>
        <v>45467OD04T11451</v>
      </c>
      <c r="B2912" s="289">
        <v>13</v>
      </c>
      <c r="C2912" s="290">
        <v>45467</v>
      </c>
      <c r="D2912" s="291">
        <v>1</v>
      </c>
      <c r="E2912" s="120" t="s">
        <v>13</v>
      </c>
      <c r="F2912" s="292" t="s">
        <v>176</v>
      </c>
    </row>
    <row r="2913" spans="1:6">
      <c r="A2913" s="288" t="str">
        <f>DRIVER[[#This Row],[DATE]]&amp;DRIVER[[#This Row],[FIELD]]&amp;DRIVER[[#This Row],[TRIP NO]]</f>
        <v>45467OD34S65081</v>
      </c>
      <c r="B2913" s="289">
        <v>14</v>
      </c>
      <c r="C2913" s="290">
        <v>45467</v>
      </c>
      <c r="D2913" s="291">
        <v>1</v>
      </c>
      <c r="E2913" s="120" t="s">
        <v>57</v>
      </c>
      <c r="F2913" s="292" t="s">
        <v>75</v>
      </c>
    </row>
    <row r="2914" spans="1:6">
      <c r="A2914" s="288" t="str">
        <f>DRIVER[[#This Row],[DATE]]&amp;DRIVER[[#This Row],[FIELD]]&amp;DRIVER[[#This Row],[TRIP NO]]</f>
        <v>45467OD34R11451</v>
      </c>
      <c r="B2914" s="289">
        <v>15</v>
      </c>
      <c r="C2914" s="290">
        <v>45467</v>
      </c>
      <c r="D2914" s="291">
        <v>1</v>
      </c>
      <c r="E2914" s="120" t="s">
        <v>12</v>
      </c>
      <c r="F2914" s="292" t="s">
        <v>171</v>
      </c>
    </row>
    <row r="2915" spans="1:6">
      <c r="A2915" s="288" t="str">
        <f>DRIVER[[#This Row],[DATE]]&amp;DRIVER[[#This Row],[FIELD]]&amp;DRIVER[[#This Row],[TRIP NO]]</f>
        <v>45467OD34R13451</v>
      </c>
      <c r="B2915" s="289">
        <v>16</v>
      </c>
      <c r="C2915" s="290">
        <v>45467</v>
      </c>
      <c r="D2915" s="291">
        <v>1</v>
      </c>
      <c r="E2915" s="120" t="s">
        <v>11</v>
      </c>
      <c r="F2915" s="292" t="s">
        <v>97</v>
      </c>
    </row>
    <row r="2916" spans="1:6">
      <c r="A2916" s="288" t="str">
        <f>DRIVER[[#This Row],[DATE]]&amp;DRIVER[[#This Row],[FIELD]]&amp;DRIVER[[#This Row],[TRIP NO]]</f>
        <v>45467OD34S11451</v>
      </c>
      <c r="B2916" s="289">
        <v>17</v>
      </c>
      <c r="C2916" s="290">
        <v>45467</v>
      </c>
      <c r="D2916" s="291">
        <v>1</v>
      </c>
      <c r="E2916" s="120" t="s">
        <v>32</v>
      </c>
      <c r="F2916" s="292" t="s">
        <v>160</v>
      </c>
    </row>
    <row r="2917" spans="1:6">
      <c r="A2917" s="288" t="str">
        <f>DRIVER[[#This Row],[DATE]]&amp;DRIVER[[#This Row],[FIELD]]&amp;DRIVER[[#This Row],[TRIP NO]]</f>
        <v>45467OD34T11451</v>
      </c>
      <c r="B2917" s="289">
        <v>18</v>
      </c>
      <c r="C2917" s="290">
        <v>45467</v>
      </c>
      <c r="D2917" s="291">
        <v>1</v>
      </c>
      <c r="E2917" s="120" t="s">
        <v>34</v>
      </c>
      <c r="F2917" s="292" t="s">
        <v>84</v>
      </c>
    </row>
    <row r="2918" spans="1:6">
      <c r="A2918" s="288" t="str">
        <f>DRIVER[[#This Row],[DATE]]&amp;DRIVER[[#This Row],[FIELD]]&amp;DRIVER[[#This Row],[TRIP NO]]</f>
        <v>45467OD04V13451</v>
      </c>
      <c r="B2918" s="289">
        <v>19</v>
      </c>
      <c r="C2918" s="290">
        <v>45467</v>
      </c>
      <c r="D2918" s="291">
        <v>1</v>
      </c>
      <c r="E2918" s="120" t="s">
        <v>48</v>
      </c>
      <c r="F2918" s="292" t="s">
        <v>86</v>
      </c>
    </row>
    <row r="2919" spans="1:6">
      <c r="A2919" s="288" t="str">
        <f>DRIVER[[#This Row],[DATE]]&amp;DRIVER[[#This Row],[FIELD]]&amp;DRIVER[[#This Row],[TRIP NO]]</f>
        <v>45467OD34T11452</v>
      </c>
      <c r="B2919" s="289">
        <v>20</v>
      </c>
      <c r="C2919" s="290">
        <v>45467</v>
      </c>
      <c r="D2919" s="291">
        <v>2</v>
      </c>
      <c r="E2919" s="120" t="s">
        <v>34</v>
      </c>
      <c r="F2919" s="292" t="s">
        <v>84</v>
      </c>
    </row>
    <row r="2920" spans="1:6">
      <c r="A2920" s="288" t="str">
        <f>DRIVER[[#This Row],[DATE]]&amp;DRIVER[[#This Row],[FIELD]]&amp;DRIVER[[#This Row],[TRIP NO]]</f>
        <v>45467OD04V13452</v>
      </c>
      <c r="B2920" s="289">
        <v>21</v>
      </c>
      <c r="C2920" s="290">
        <v>45467</v>
      </c>
      <c r="D2920" s="291">
        <v>2</v>
      </c>
      <c r="E2920" s="120" t="s">
        <v>48</v>
      </c>
      <c r="F2920" s="292" t="s">
        <v>86</v>
      </c>
    </row>
    <row r="2921" spans="1:6">
      <c r="A2921" s="288" t="str">
        <f>DRIVER[[#This Row],[DATE]]&amp;DRIVER[[#This Row],[FIELD]]&amp;DRIVER[[#This Row],[TRIP NO]]</f>
        <v>45467OD34S26682</v>
      </c>
      <c r="B2921" s="289">
        <v>22</v>
      </c>
      <c r="C2921" s="290">
        <v>45467</v>
      </c>
      <c r="D2921" s="291">
        <v>2</v>
      </c>
      <c r="E2921" s="120" t="s">
        <v>42</v>
      </c>
      <c r="F2921" s="292" t="s">
        <v>108</v>
      </c>
    </row>
    <row r="2922" spans="1:6">
      <c r="A2922" s="288" t="str">
        <f>DRIVER[[#This Row],[DATE]]&amp;DRIVER[[#This Row],[FIELD]]&amp;DRIVER[[#This Row],[TRIP NO]]</f>
        <v>45467OD34S65082</v>
      </c>
      <c r="B2922" s="289">
        <v>23</v>
      </c>
      <c r="C2922" s="290">
        <v>45467</v>
      </c>
      <c r="D2922" s="291">
        <v>2</v>
      </c>
      <c r="E2922" s="120" t="s">
        <v>57</v>
      </c>
      <c r="F2922" s="292" t="s">
        <v>75</v>
      </c>
    </row>
    <row r="2923" spans="1:6">
      <c r="A2923" s="288" t="str">
        <f>DRIVER[[#This Row],[DATE]]&amp;DRIVER[[#This Row],[FIELD]]&amp;DRIVER[[#This Row],[TRIP NO]]</f>
        <v>45467OD04T11452</v>
      </c>
      <c r="B2923" s="289">
        <v>24</v>
      </c>
      <c r="C2923" s="290">
        <v>45467</v>
      </c>
      <c r="D2923" s="291">
        <v>2</v>
      </c>
      <c r="E2923" s="120" t="s">
        <v>13</v>
      </c>
      <c r="F2923" s="292" t="s">
        <v>176</v>
      </c>
    </row>
    <row r="2924" spans="1:6">
      <c r="A2924" s="288" t="str">
        <f>DRIVER[[#This Row],[DATE]]&amp;DRIVER[[#This Row],[FIELD]]&amp;DRIVER[[#This Row],[TRIP NO]]</f>
        <v>45467OD34S61372</v>
      </c>
      <c r="B2924" s="289">
        <v>25</v>
      </c>
      <c r="C2924" s="290">
        <v>45467</v>
      </c>
      <c r="D2924" s="291">
        <v>2</v>
      </c>
      <c r="E2924" s="120" t="s">
        <v>44</v>
      </c>
      <c r="F2924" s="292" t="s">
        <v>179</v>
      </c>
    </row>
    <row r="2925" spans="1:6">
      <c r="A2925" s="288" t="str">
        <f>DRIVER[[#This Row],[DATE]]&amp;DRIVER[[#This Row],[FIELD]]&amp;DRIVER[[#This Row],[TRIP NO]]</f>
        <v>45467OD04Q41232</v>
      </c>
      <c r="B2925" s="289">
        <v>26</v>
      </c>
      <c r="C2925" s="290">
        <v>45467</v>
      </c>
      <c r="D2925" s="291">
        <v>2</v>
      </c>
      <c r="E2925" s="120" t="s">
        <v>39</v>
      </c>
      <c r="F2925" s="292" t="s">
        <v>82</v>
      </c>
    </row>
    <row r="2926" spans="1:6">
      <c r="A2926" s="288" t="str">
        <f>DRIVER[[#This Row],[DATE]]&amp;DRIVER[[#This Row],[FIELD]]&amp;DRIVER[[#This Row],[TRIP NO]]</f>
        <v>45467OD04Q41782</v>
      </c>
      <c r="B2926" s="289">
        <v>27</v>
      </c>
      <c r="C2926" s="290">
        <v>45467</v>
      </c>
      <c r="D2926" s="291">
        <v>2</v>
      </c>
      <c r="E2926" s="120" t="s">
        <v>25</v>
      </c>
      <c r="F2926" s="292" t="s">
        <v>73</v>
      </c>
    </row>
    <row r="2927" spans="1:6">
      <c r="A2927" s="288" t="str">
        <f>DRIVER[[#This Row],[DATE]]&amp;DRIVER[[#This Row],[FIELD]]&amp;DRIVER[[#This Row],[TRIP NO]]</f>
        <v>45467OD34S61522</v>
      </c>
      <c r="B2927" s="289">
        <v>28</v>
      </c>
      <c r="C2927" s="290">
        <v>45467</v>
      </c>
      <c r="D2927" s="291">
        <v>2</v>
      </c>
      <c r="E2927" s="120" t="s">
        <v>43</v>
      </c>
      <c r="F2927" s="292" t="s">
        <v>71</v>
      </c>
    </row>
    <row r="2928" spans="1:6">
      <c r="A2928" s="288" t="str">
        <f>DRIVER[[#This Row],[DATE]]&amp;DRIVER[[#This Row],[FIELD]]&amp;DRIVER[[#This Row],[TRIP NO]]</f>
        <v>45467OD04Q67612</v>
      </c>
      <c r="B2928" s="289">
        <v>29</v>
      </c>
      <c r="C2928" s="290">
        <v>45467</v>
      </c>
      <c r="D2928" s="291">
        <v>2</v>
      </c>
      <c r="E2928" s="120" t="s">
        <v>24</v>
      </c>
      <c r="F2928" s="292" t="s">
        <v>68</v>
      </c>
    </row>
    <row r="2929" spans="1:6">
      <c r="A2929" s="288" t="str">
        <f>DRIVER[[#This Row],[DATE]]&amp;DRIVER[[#This Row],[FIELD]]&amp;DRIVER[[#This Row],[TRIP NO]]</f>
        <v>45467OD04Q41732</v>
      </c>
      <c r="B2929" s="289">
        <v>30</v>
      </c>
      <c r="C2929" s="290">
        <v>45467</v>
      </c>
      <c r="D2929" s="291">
        <v>2</v>
      </c>
      <c r="E2929" s="120" t="s">
        <v>8</v>
      </c>
      <c r="F2929" s="292" t="s">
        <v>101</v>
      </c>
    </row>
    <row r="2930" spans="1:6">
      <c r="A2930" s="288" t="str">
        <f>DRIVER[[#This Row],[DATE]]&amp;DRIVER[[#This Row],[FIELD]]&amp;DRIVER[[#This Row],[TRIP NO]]</f>
        <v>45467OD04Q41262</v>
      </c>
      <c r="B2930" s="289">
        <v>32</v>
      </c>
      <c r="C2930" s="290">
        <v>45467</v>
      </c>
      <c r="D2930" s="291">
        <v>2</v>
      </c>
      <c r="E2930" s="120" t="s">
        <v>23</v>
      </c>
      <c r="F2930" s="292" t="s">
        <v>91</v>
      </c>
    </row>
    <row r="2931" spans="1:6">
      <c r="A2931" s="288" t="str">
        <f>DRIVER[[#This Row],[DATE]]&amp;DRIVER[[#This Row],[FIELD]]&amp;DRIVER[[#This Row],[TRIP NO]]</f>
        <v>45467OD34S26662</v>
      </c>
      <c r="B2931" s="289">
        <v>33</v>
      </c>
      <c r="C2931" s="290">
        <v>45467</v>
      </c>
      <c r="D2931" s="291">
        <v>2</v>
      </c>
      <c r="E2931" s="120" t="s">
        <v>45</v>
      </c>
      <c r="F2931" s="292" t="s">
        <v>104</v>
      </c>
    </row>
    <row r="2932" spans="1:6">
      <c r="A2932" s="288" t="str">
        <f>DRIVER[[#This Row],[DATE]]&amp;DRIVER[[#This Row],[FIELD]]&amp;DRIVER[[#This Row],[TRIP NO]]</f>
        <v>45468OD04Q41231</v>
      </c>
      <c r="B2932" s="289">
        <v>1</v>
      </c>
      <c r="C2932" s="290">
        <v>45468</v>
      </c>
      <c r="D2932" s="291">
        <v>1</v>
      </c>
      <c r="E2932" s="120" t="s">
        <v>39</v>
      </c>
      <c r="F2932" s="292" t="s">
        <v>69</v>
      </c>
    </row>
    <row r="2933" spans="1:6">
      <c r="A2933" s="288" t="str">
        <f>DRIVER[[#This Row],[DATE]]&amp;DRIVER[[#This Row],[FIELD]]&amp;DRIVER[[#This Row],[TRIP NO]]</f>
        <v>45468OD04Q41261</v>
      </c>
      <c r="B2933" s="289">
        <v>2</v>
      </c>
      <c r="C2933" s="290">
        <v>45468</v>
      </c>
      <c r="D2933" s="291">
        <v>1</v>
      </c>
      <c r="E2933" s="120" t="s">
        <v>23</v>
      </c>
      <c r="F2933" s="292" t="s">
        <v>91</v>
      </c>
    </row>
    <row r="2934" spans="1:6">
      <c r="A2934" s="288" t="str">
        <f>DRIVER[[#This Row],[DATE]]&amp;DRIVER[[#This Row],[FIELD]]&amp;DRIVER[[#This Row],[TRIP NO]]</f>
        <v>45468OD04Q41551</v>
      </c>
      <c r="B2934" s="289">
        <v>3</v>
      </c>
      <c r="C2934" s="290">
        <v>45468</v>
      </c>
      <c r="D2934" s="291">
        <v>1</v>
      </c>
      <c r="E2934" s="120" t="s">
        <v>22</v>
      </c>
      <c r="F2934" s="292" t="s">
        <v>96</v>
      </c>
    </row>
    <row r="2935" spans="1:6">
      <c r="A2935" s="288" t="str">
        <f>DRIVER[[#This Row],[DATE]]&amp;DRIVER[[#This Row],[FIELD]]&amp;DRIVER[[#This Row],[TRIP NO]]</f>
        <v>45468OD04Q41781</v>
      </c>
      <c r="B2935" s="289">
        <v>4</v>
      </c>
      <c r="C2935" s="290">
        <v>45468</v>
      </c>
      <c r="D2935" s="291">
        <v>1</v>
      </c>
      <c r="E2935" s="120" t="s">
        <v>25</v>
      </c>
      <c r="F2935" s="292" t="s">
        <v>82</v>
      </c>
    </row>
    <row r="2936" spans="1:6">
      <c r="A2936" s="288" t="str">
        <f>DRIVER[[#This Row],[DATE]]&amp;DRIVER[[#This Row],[FIELD]]&amp;DRIVER[[#This Row],[TRIP NO]]</f>
        <v>45468OD04Q67611</v>
      </c>
      <c r="B2936" s="289">
        <v>5</v>
      </c>
      <c r="C2936" s="290">
        <v>45468</v>
      </c>
      <c r="D2936" s="291">
        <v>1</v>
      </c>
      <c r="E2936" s="120" t="s">
        <v>24</v>
      </c>
      <c r="F2936" s="292" t="s">
        <v>68</v>
      </c>
    </row>
    <row r="2937" spans="1:6">
      <c r="A2937" s="288" t="str">
        <f>DRIVER[[#This Row],[DATE]]&amp;DRIVER[[#This Row],[FIELD]]&amp;DRIVER[[#This Row],[TRIP NO]]</f>
        <v>45468OD04Q41281</v>
      </c>
      <c r="B2937" s="289">
        <v>6</v>
      </c>
      <c r="C2937" s="290">
        <v>45468</v>
      </c>
      <c r="D2937" s="291">
        <v>1</v>
      </c>
      <c r="E2937" s="120" t="s">
        <v>41</v>
      </c>
      <c r="F2937" s="292" t="s">
        <v>77</v>
      </c>
    </row>
    <row r="2938" spans="1:6">
      <c r="A2938" s="288" t="str">
        <f>DRIVER[[#This Row],[DATE]]&amp;DRIVER[[#This Row],[FIELD]]&amp;DRIVER[[#This Row],[TRIP NO]]</f>
        <v>45468OD04Q41731</v>
      </c>
      <c r="B2938" s="289">
        <v>7</v>
      </c>
      <c r="C2938" s="290">
        <v>45468</v>
      </c>
      <c r="D2938" s="291">
        <v>1</v>
      </c>
      <c r="E2938" s="120" t="s">
        <v>8</v>
      </c>
      <c r="F2938" s="292" t="s">
        <v>101</v>
      </c>
    </row>
    <row r="2939" spans="1:6">
      <c r="A2939" s="288" t="str">
        <f>DRIVER[[#This Row],[DATE]]&amp;DRIVER[[#This Row],[FIELD]]&amp;DRIVER[[#This Row],[TRIP NO]]</f>
        <v>45468OD34S26151</v>
      </c>
      <c r="B2939" s="289">
        <v>8</v>
      </c>
      <c r="C2939" s="290">
        <v>45468</v>
      </c>
      <c r="D2939" s="291">
        <v>1</v>
      </c>
      <c r="E2939" s="120" t="s">
        <v>40</v>
      </c>
      <c r="F2939" s="292" t="s">
        <v>102</v>
      </c>
    </row>
    <row r="2940" spans="1:6">
      <c r="A2940" s="288" t="str">
        <f>DRIVER[[#This Row],[DATE]]&amp;DRIVER[[#This Row],[FIELD]]&amp;DRIVER[[#This Row],[TRIP NO]]</f>
        <v>45468OD34S26661</v>
      </c>
      <c r="B2940" s="289">
        <v>9</v>
      </c>
      <c r="C2940" s="290">
        <v>45468</v>
      </c>
      <c r="D2940" s="291">
        <v>1</v>
      </c>
      <c r="E2940" s="120" t="s">
        <v>45</v>
      </c>
      <c r="F2940" s="292" t="s">
        <v>104</v>
      </c>
    </row>
    <row r="2941" spans="1:6">
      <c r="A2941" s="288" t="str">
        <f>DRIVER[[#This Row],[DATE]]&amp;DRIVER[[#This Row],[FIELD]]&amp;DRIVER[[#This Row],[TRIP NO]]</f>
        <v>45468OD34S26681</v>
      </c>
      <c r="B2941" s="289">
        <v>10</v>
      </c>
      <c r="C2941" s="290">
        <v>45468</v>
      </c>
      <c r="D2941" s="291">
        <v>1</v>
      </c>
      <c r="E2941" s="120" t="s">
        <v>42</v>
      </c>
      <c r="F2941" s="292" t="s">
        <v>108</v>
      </c>
    </row>
    <row r="2942" spans="1:6">
      <c r="A2942" s="288" t="str">
        <f>DRIVER[[#This Row],[DATE]]&amp;DRIVER[[#This Row],[FIELD]]&amp;DRIVER[[#This Row],[TRIP NO]]</f>
        <v>45468OD34S61371</v>
      </c>
      <c r="B2942" s="289">
        <v>11</v>
      </c>
      <c r="C2942" s="290">
        <v>45468</v>
      </c>
      <c r="D2942" s="291">
        <v>1</v>
      </c>
      <c r="E2942" s="120" t="s">
        <v>44</v>
      </c>
      <c r="F2942" s="292" t="s">
        <v>179</v>
      </c>
    </row>
    <row r="2943" spans="1:6">
      <c r="A2943" s="288" t="str">
        <f>DRIVER[[#This Row],[DATE]]&amp;DRIVER[[#This Row],[FIELD]]&amp;DRIVER[[#This Row],[TRIP NO]]</f>
        <v>45468OD34S61521</v>
      </c>
      <c r="B2943" s="289">
        <v>12</v>
      </c>
      <c r="C2943" s="290">
        <v>45468</v>
      </c>
      <c r="D2943" s="291">
        <v>1</v>
      </c>
      <c r="E2943" s="120" t="s">
        <v>43</v>
      </c>
      <c r="F2943" s="292" t="s">
        <v>71</v>
      </c>
    </row>
    <row r="2944" spans="1:6">
      <c r="A2944" s="288" t="str">
        <f>DRIVER[[#This Row],[DATE]]&amp;DRIVER[[#This Row],[FIELD]]&amp;DRIVER[[#This Row],[TRIP NO]]</f>
        <v>45468OD34S65081</v>
      </c>
      <c r="B2944" s="289">
        <v>13</v>
      </c>
      <c r="C2944" s="290">
        <v>45468</v>
      </c>
      <c r="D2944" s="291">
        <v>1</v>
      </c>
      <c r="E2944" s="120" t="s">
        <v>57</v>
      </c>
      <c r="F2944" s="292" t="s">
        <v>75</v>
      </c>
    </row>
    <row r="2945" spans="1:6">
      <c r="A2945" s="288" t="str">
        <f>DRIVER[[#This Row],[DATE]]&amp;DRIVER[[#This Row],[FIELD]]&amp;DRIVER[[#This Row],[TRIP NO]]</f>
        <v>45468OD04T11451</v>
      </c>
      <c r="B2945" s="289">
        <v>14</v>
      </c>
      <c r="C2945" s="290">
        <v>45468</v>
      </c>
      <c r="D2945" s="291">
        <v>1</v>
      </c>
      <c r="E2945" s="120" t="s">
        <v>13</v>
      </c>
      <c r="F2945" s="292" t="s">
        <v>176</v>
      </c>
    </row>
    <row r="2946" spans="1:6">
      <c r="A2946" s="288" t="str">
        <f>DRIVER[[#This Row],[DATE]]&amp;DRIVER[[#This Row],[FIELD]]&amp;DRIVER[[#This Row],[TRIP NO]]</f>
        <v>45468OD34R11451</v>
      </c>
      <c r="B2946" s="289">
        <v>15</v>
      </c>
      <c r="C2946" s="290">
        <v>45468</v>
      </c>
      <c r="D2946" s="291">
        <v>1</v>
      </c>
      <c r="E2946" s="120" t="s">
        <v>12</v>
      </c>
      <c r="F2946" s="292" t="s">
        <v>171</v>
      </c>
    </row>
    <row r="2947" spans="1:6">
      <c r="A2947" s="288" t="str">
        <f>DRIVER[[#This Row],[DATE]]&amp;DRIVER[[#This Row],[FIELD]]&amp;DRIVER[[#This Row],[TRIP NO]]</f>
        <v>45468OD34R13451</v>
      </c>
      <c r="B2947" s="289">
        <v>16</v>
      </c>
      <c r="C2947" s="290">
        <v>45468</v>
      </c>
      <c r="D2947" s="291">
        <v>1</v>
      </c>
      <c r="E2947" s="120" t="s">
        <v>11</v>
      </c>
      <c r="F2947" s="292" t="s">
        <v>94</v>
      </c>
    </row>
    <row r="2948" spans="1:6">
      <c r="A2948" s="288" t="str">
        <f>DRIVER[[#This Row],[DATE]]&amp;DRIVER[[#This Row],[FIELD]]&amp;DRIVER[[#This Row],[TRIP NO]]</f>
        <v>45468OD34S11451</v>
      </c>
      <c r="B2948" s="289">
        <v>17</v>
      </c>
      <c r="C2948" s="290">
        <v>45468</v>
      </c>
      <c r="D2948" s="291">
        <v>1</v>
      </c>
      <c r="E2948" s="120" t="s">
        <v>32</v>
      </c>
      <c r="F2948" s="292" t="s">
        <v>97</v>
      </c>
    </row>
    <row r="2949" spans="1:6">
      <c r="A2949" s="288" t="str">
        <f>DRIVER[[#This Row],[DATE]]&amp;DRIVER[[#This Row],[FIELD]]&amp;DRIVER[[#This Row],[TRIP NO]]</f>
        <v>45468OD34T11451</v>
      </c>
      <c r="B2949" s="289">
        <v>18</v>
      </c>
      <c r="C2949" s="290">
        <v>45468</v>
      </c>
      <c r="D2949" s="291">
        <v>1</v>
      </c>
      <c r="E2949" s="120" t="s">
        <v>34</v>
      </c>
      <c r="F2949" s="292" t="s">
        <v>84</v>
      </c>
    </row>
    <row r="2950" spans="1:6">
      <c r="A2950" s="288" t="str">
        <f>DRIVER[[#This Row],[DATE]]&amp;DRIVER[[#This Row],[FIELD]]&amp;DRIVER[[#This Row],[TRIP NO]]</f>
        <v>45468OD04V13451</v>
      </c>
      <c r="B2950" s="289">
        <v>19</v>
      </c>
      <c r="C2950" s="290">
        <v>45468</v>
      </c>
      <c r="D2950" s="291">
        <v>1</v>
      </c>
      <c r="E2950" s="120" t="s">
        <v>48</v>
      </c>
      <c r="F2950" s="292" t="s">
        <v>86</v>
      </c>
    </row>
    <row r="2951" spans="1:6">
      <c r="A2951" s="288" t="str">
        <f>DRIVER[[#This Row],[DATE]]&amp;DRIVER[[#This Row],[FIELD]]&amp;DRIVER[[#This Row],[TRIP NO]]</f>
        <v>45468OD34T11452</v>
      </c>
      <c r="B2951" s="289">
        <v>20</v>
      </c>
      <c r="C2951" s="290">
        <v>45468</v>
      </c>
      <c r="D2951" s="291">
        <v>2</v>
      </c>
      <c r="E2951" s="120" t="s">
        <v>34</v>
      </c>
      <c r="F2951" s="292" t="s">
        <v>84</v>
      </c>
    </row>
    <row r="2952" spans="1:6">
      <c r="A2952" s="288" t="str">
        <f>DRIVER[[#This Row],[DATE]]&amp;DRIVER[[#This Row],[FIELD]]&amp;DRIVER[[#This Row],[TRIP NO]]</f>
        <v>45468OD04V13452</v>
      </c>
      <c r="B2952" s="289">
        <v>21</v>
      </c>
      <c r="C2952" s="290">
        <v>45468</v>
      </c>
      <c r="D2952" s="291">
        <v>2</v>
      </c>
      <c r="E2952" s="120" t="s">
        <v>48</v>
      </c>
      <c r="F2952" s="292" t="s">
        <v>86</v>
      </c>
    </row>
    <row r="2953" spans="1:6">
      <c r="A2953" s="288" t="str">
        <f>DRIVER[[#This Row],[DATE]]&amp;DRIVER[[#This Row],[FIELD]]&amp;DRIVER[[#This Row],[TRIP NO]]</f>
        <v>45468OD34R11452</v>
      </c>
      <c r="B2953" s="289">
        <v>22</v>
      </c>
      <c r="C2953" s="290">
        <v>45468</v>
      </c>
      <c r="D2953" s="291">
        <v>2</v>
      </c>
      <c r="E2953" s="120" t="s">
        <v>12</v>
      </c>
      <c r="F2953" s="292" t="s">
        <v>171</v>
      </c>
    </row>
    <row r="2954" spans="1:6">
      <c r="A2954" s="288" t="str">
        <f>DRIVER[[#This Row],[DATE]]&amp;DRIVER[[#This Row],[FIELD]]&amp;DRIVER[[#This Row],[TRIP NO]]</f>
        <v>45468OD34S65082</v>
      </c>
      <c r="B2954" s="289">
        <v>23</v>
      </c>
      <c r="C2954" s="290">
        <v>45468</v>
      </c>
      <c r="D2954" s="291">
        <v>2</v>
      </c>
      <c r="E2954" s="120" t="s">
        <v>57</v>
      </c>
      <c r="F2954" s="292" t="s">
        <v>75</v>
      </c>
    </row>
    <row r="2955" spans="1:6">
      <c r="A2955" s="288" t="str">
        <f>DRIVER[[#This Row],[DATE]]&amp;DRIVER[[#This Row],[FIELD]]&amp;DRIVER[[#This Row],[TRIP NO]]</f>
        <v>45468OD34S61522</v>
      </c>
      <c r="B2955" s="289">
        <v>24</v>
      </c>
      <c r="C2955" s="290">
        <v>45468</v>
      </c>
      <c r="D2955" s="291">
        <v>2</v>
      </c>
      <c r="E2955" s="120" t="s">
        <v>43</v>
      </c>
      <c r="F2955" s="292" t="s">
        <v>71</v>
      </c>
    </row>
    <row r="2956" spans="1:6">
      <c r="A2956" s="288" t="str">
        <f>DRIVER[[#This Row],[DATE]]&amp;DRIVER[[#This Row],[FIELD]]&amp;DRIVER[[#This Row],[TRIP NO]]</f>
        <v>45468OD04Q41262</v>
      </c>
      <c r="B2956" s="289">
        <v>25</v>
      </c>
      <c r="C2956" s="290">
        <v>45468</v>
      </c>
      <c r="D2956" s="291">
        <v>2</v>
      </c>
      <c r="E2956" s="120" t="s">
        <v>23</v>
      </c>
      <c r="F2956" s="292" t="s">
        <v>91</v>
      </c>
    </row>
    <row r="2957" spans="1:6">
      <c r="A2957" s="288" t="str">
        <f>DRIVER[[#This Row],[DATE]]&amp;DRIVER[[#This Row],[FIELD]]&amp;DRIVER[[#This Row],[TRIP NO]]</f>
        <v>45468OD04Q67612</v>
      </c>
      <c r="B2957" s="289">
        <v>26</v>
      </c>
      <c r="C2957" s="290">
        <v>45468</v>
      </c>
      <c r="D2957" s="291">
        <v>2</v>
      </c>
      <c r="E2957" s="120" t="s">
        <v>24</v>
      </c>
      <c r="F2957" s="292" t="s">
        <v>68</v>
      </c>
    </row>
    <row r="2958" spans="1:6">
      <c r="A2958" s="288" t="str">
        <f>DRIVER[[#This Row],[DATE]]&amp;DRIVER[[#This Row],[FIELD]]&amp;DRIVER[[#This Row],[TRIP NO]]</f>
        <v>45468OD04Q41282</v>
      </c>
      <c r="B2958" s="289">
        <v>27</v>
      </c>
      <c r="C2958" s="290">
        <v>45468</v>
      </c>
      <c r="D2958" s="291">
        <v>2</v>
      </c>
      <c r="E2958" s="120" t="s">
        <v>41</v>
      </c>
      <c r="F2958" s="292" t="s">
        <v>77</v>
      </c>
    </row>
    <row r="2959" spans="1:6">
      <c r="A2959" s="288" t="str">
        <f>DRIVER[[#This Row],[DATE]]&amp;DRIVER[[#This Row],[FIELD]]&amp;DRIVER[[#This Row],[TRIP NO]]</f>
        <v>45468OD04Q41732</v>
      </c>
      <c r="B2959" s="289">
        <v>28</v>
      </c>
      <c r="C2959" s="290">
        <v>45468</v>
      </c>
      <c r="D2959" s="291">
        <v>2</v>
      </c>
      <c r="E2959" s="120" t="s">
        <v>8</v>
      </c>
      <c r="F2959" s="292" t="s">
        <v>101</v>
      </c>
    </row>
    <row r="2960" spans="1:6">
      <c r="A2960" s="288" t="str">
        <f>DRIVER[[#This Row],[DATE]]&amp;DRIVER[[#This Row],[FIELD]]&amp;DRIVER[[#This Row],[TRIP NO]]</f>
        <v>45468OD34S26152</v>
      </c>
      <c r="B2960" s="289">
        <v>29</v>
      </c>
      <c r="C2960" s="290">
        <v>45468</v>
      </c>
      <c r="D2960" s="291">
        <v>2</v>
      </c>
      <c r="E2960" s="120" t="s">
        <v>40</v>
      </c>
      <c r="F2960" s="292" t="s">
        <v>102</v>
      </c>
    </row>
    <row r="2961" spans="1:6">
      <c r="A2961" s="288" t="str">
        <f>DRIVER[[#This Row],[DATE]]&amp;DRIVER[[#This Row],[FIELD]]&amp;DRIVER[[#This Row],[TRIP NO]]</f>
        <v>45468OD34S61372</v>
      </c>
      <c r="B2961" s="289">
        <v>30</v>
      </c>
      <c r="C2961" s="290">
        <v>45468</v>
      </c>
      <c r="D2961" s="291">
        <v>2</v>
      </c>
      <c r="E2961" s="120" t="s">
        <v>44</v>
      </c>
      <c r="F2961" s="292" t="s">
        <v>179</v>
      </c>
    </row>
    <row r="2962" spans="1:6">
      <c r="A2962" s="288" t="str">
        <f>DRIVER[[#This Row],[DATE]]&amp;DRIVER[[#This Row],[FIELD]]&amp;DRIVER[[#This Row],[TRIP NO]]</f>
        <v>45468OD34R13452</v>
      </c>
      <c r="B2962" s="289">
        <v>31</v>
      </c>
      <c r="C2962" s="290">
        <v>45468</v>
      </c>
      <c r="D2962" s="291">
        <v>2</v>
      </c>
      <c r="E2962" s="120" t="s">
        <v>11</v>
      </c>
      <c r="F2962" s="292" t="s">
        <v>94</v>
      </c>
    </row>
    <row r="2963" spans="1:6">
      <c r="A2963" s="201" t="str">
        <f>DRIVER[[#This Row],[DATE]]&amp;DRIVER[[#This Row],[FIELD]]&amp;DRIVER[[#This Row],[TRIP NO]]</f>
        <v>45469OD04Q41231</v>
      </c>
      <c r="B2963" s="202">
        <v>1</v>
      </c>
      <c r="C2963" s="203">
        <v>45469</v>
      </c>
      <c r="D2963" s="204">
        <v>1</v>
      </c>
      <c r="E2963" s="120" t="s">
        <v>39</v>
      </c>
      <c r="F2963" s="205" t="s">
        <v>73</v>
      </c>
    </row>
    <row r="2964" spans="1:6">
      <c r="A2964" s="201" t="str">
        <f>DRIVER[[#This Row],[DATE]]&amp;DRIVER[[#This Row],[FIELD]]&amp;DRIVER[[#This Row],[TRIP NO]]</f>
        <v>45469OD04Q41261</v>
      </c>
      <c r="B2964" s="202">
        <v>2</v>
      </c>
      <c r="C2964" s="203">
        <v>45469</v>
      </c>
      <c r="D2964" s="204">
        <v>1</v>
      </c>
      <c r="E2964" s="120" t="s">
        <v>23</v>
      </c>
      <c r="F2964" s="205" t="s">
        <v>91</v>
      </c>
    </row>
    <row r="2965" spans="1:6">
      <c r="A2965" s="201" t="str">
        <f>DRIVER[[#This Row],[DATE]]&amp;DRIVER[[#This Row],[FIELD]]&amp;DRIVER[[#This Row],[TRIP NO]]</f>
        <v>45469OD04Q41551</v>
      </c>
      <c r="B2965" s="202">
        <v>4</v>
      </c>
      <c r="C2965" s="203">
        <v>45469</v>
      </c>
      <c r="D2965" s="204">
        <v>1</v>
      </c>
      <c r="E2965" s="120" t="s">
        <v>22</v>
      </c>
      <c r="F2965" s="205" t="s">
        <v>96</v>
      </c>
    </row>
    <row r="2966" spans="1:6">
      <c r="A2966" s="201" t="str">
        <f>DRIVER[[#This Row],[DATE]]&amp;DRIVER[[#This Row],[FIELD]]&amp;DRIVER[[#This Row],[TRIP NO]]</f>
        <v>45469OD04Q41781</v>
      </c>
      <c r="B2966" s="202">
        <v>5</v>
      </c>
      <c r="C2966" s="203">
        <v>45469</v>
      </c>
      <c r="D2966" s="204">
        <v>1</v>
      </c>
      <c r="E2966" s="120" t="s">
        <v>25</v>
      </c>
      <c r="F2966" s="205" t="s">
        <v>90</v>
      </c>
    </row>
    <row r="2967" spans="1:6">
      <c r="A2967" s="201" t="str">
        <f>DRIVER[[#This Row],[DATE]]&amp;DRIVER[[#This Row],[FIELD]]&amp;DRIVER[[#This Row],[TRIP NO]]</f>
        <v>45469OD04Q67611</v>
      </c>
      <c r="B2967" s="202">
        <v>6</v>
      </c>
      <c r="C2967" s="203">
        <v>45469</v>
      </c>
      <c r="D2967" s="204">
        <v>1</v>
      </c>
      <c r="E2967" s="120" t="s">
        <v>24</v>
      </c>
      <c r="F2967" s="205" t="s">
        <v>94</v>
      </c>
    </row>
    <row r="2968" spans="1:6">
      <c r="A2968" s="201" t="str">
        <f>DRIVER[[#This Row],[DATE]]&amp;DRIVER[[#This Row],[FIELD]]&amp;DRIVER[[#This Row],[TRIP NO]]</f>
        <v>45469OD04Q41281</v>
      </c>
      <c r="B2968" s="202">
        <v>7</v>
      </c>
      <c r="C2968" s="203">
        <v>45469</v>
      </c>
      <c r="D2968" s="204">
        <v>1</v>
      </c>
      <c r="E2968" s="120" t="s">
        <v>41</v>
      </c>
      <c r="F2968" s="205" t="s">
        <v>76</v>
      </c>
    </row>
    <row r="2969" spans="1:6">
      <c r="A2969" s="201" t="str">
        <f>DRIVER[[#This Row],[DATE]]&amp;DRIVER[[#This Row],[FIELD]]&amp;DRIVER[[#This Row],[TRIP NO]]</f>
        <v>45469OD04Q41731</v>
      </c>
      <c r="B2969" s="202">
        <v>8</v>
      </c>
      <c r="C2969" s="203">
        <v>45469</v>
      </c>
      <c r="D2969" s="204">
        <v>1</v>
      </c>
      <c r="E2969" s="120" t="s">
        <v>8</v>
      </c>
      <c r="F2969" s="205" t="s">
        <v>101</v>
      </c>
    </row>
    <row r="2970" spans="1:6">
      <c r="A2970" s="201" t="str">
        <f>DRIVER[[#This Row],[DATE]]&amp;DRIVER[[#This Row],[FIELD]]&amp;DRIVER[[#This Row],[TRIP NO]]</f>
        <v>45469OD34S26151</v>
      </c>
      <c r="B2970" s="202">
        <v>9</v>
      </c>
      <c r="C2970" s="203">
        <v>45469</v>
      </c>
      <c r="D2970" s="204">
        <v>1</v>
      </c>
      <c r="E2970" s="120" t="s">
        <v>40</v>
      </c>
      <c r="F2970" s="205" t="s">
        <v>102</v>
      </c>
    </row>
    <row r="2971" spans="1:6">
      <c r="A2971" s="201" t="str">
        <f>DRIVER[[#This Row],[DATE]]&amp;DRIVER[[#This Row],[FIELD]]&amp;DRIVER[[#This Row],[TRIP NO]]</f>
        <v>45469OD34S26661</v>
      </c>
      <c r="B2971" s="202">
        <v>10</v>
      </c>
      <c r="C2971" s="203">
        <v>45469</v>
      </c>
      <c r="D2971" s="204">
        <v>1</v>
      </c>
      <c r="E2971" s="120" t="s">
        <v>45</v>
      </c>
      <c r="F2971" s="205" t="s">
        <v>104</v>
      </c>
    </row>
    <row r="2972" spans="1:6">
      <c r="A2972" s="201" t="str">
        <f>DRIVER[[#This Row],[DATE]]&amp;DRIVER[[#This Row],[FIELD]]&amp;DRIVER[[#This Row],[TRIP NO]]</f>
        <v>45469OD34S26681</v>
      </c>
      <c r="B2972" s="202">
        <v>11</v>
      </c>
      <c r="C2972" s="203">
        <v>45469</v>
      </c>
      <c r="D2972" s="204">
        <v>1</v>
      </c>
      <c r="E2972" s="120" t="s">
        <v>42</v>
      </c>
      <c r="F2972" s="205" t="s">
        <v>108</v>
      </c>
    </row>
    <row r="2973" spans="1:6">
      <c r="A2973" s="201" t="str">
        <f>DRIVER[[#This Row],[DATE]]&amp;DRIVER[[#This Row],[FIELD]]&amp;DRIVER[[#This Row],[TRIP NO]]</f>
        <v>45469OD34S61371</v>
      </c>
      <c r="B2973" s="202">
        <v>12</v>
      </c>
      <c r="C2973" s="203">
        <v>45469</v>
      </c>
      <c r="D2973" s="204">
        <v>1</v>
      </c>
      <c r="E2973" s="120" t="s">
        <v>44</v>
      </c>
      <c r="F2973" s="205" t="s">
        <v>179</v>
      </c>
    </row>
    <row r="2974" spans="1:6">
      <c r="A2974" s="201" t="str">
        <f>DRIVER[[#This Row],[DATE]]&amp;DRIVER[[#This Row],[FIELD]]&amp;DRIVER[[#This Row],[TRIP NO]]</f>
        <v>45469OD34S61521</v>
      </c>
      <c r="B2974" s="202">
        <v>13</v>
      </c>
      <c r="C2974" s="203">
        <v>45469</v>
      </c>
      <c r="D2974" s="204">
        <v>1</v>
      </c>
      <c r="E2974" s="120" t="s">
        <v>43</v>
      </c>
      <c r="F2974" s="205" t="s">
        <v>71</v>
      </c>
    </row>
    <row r="2975" spans="1:6">
      <c r="A2975" s="201" t="str">
        <f>DRIVER[[#This Row],[DATE]]&amp;DRIVER[[#This Row],[FIELD]]&amp;DRIVER[[#This Row],[TRIP NO]]</f>
        <v>45469OD34S65081</v>
      </c>
      <c r="B2975" s="202">
        <v>14</v>
      </c>
      <c r="C2975" s="203">
        <v>45469</v>
      </c>
      <c r="D2975" s="204">
        <v>1</v>
      </c>
      <c r="E2975" s="120" t="s">
        <v>57</v>
      </c>
      <c r="F2975" s="205" t="s">
        <v>75</v>
      </c>
    </row>
    <row r="2976" spans="1:6">
      <c r="A2976" s="201" t="str">
        <f>DRIVER[[#This Row],[DATE]]&amp;DRIVER[[#This Row],[FIELD]]&amp;DRIVER[[#This Row],[TRIP NO]]</f>
        <v>45469OD04T11451</v>
      </c>
      <c r="B2976" s="202">
        <v>15</v>
      </c>
      <c r="C2976" s="203">
        <v>45469</v>
      </c>
      <c r="D2976" s="204">
        <v>1</v>
      </c>
      <c r="E2976" s="120" t="s">
        <v>13</v>
      </c>
      <c r="F2976" s="205" t="s">
        <v>176</v>
      </c>
    </row>
    <row r="2977" spans="1:6">
      <c r="A2977" s="201" t="str">
        <f>DRIVER[[#This Row],[DATE]]&amp;DRIVER[[#This Row],[FIELD]]&amp;DRIVER[[#This Row],[TRIP NO]]</f>
        <v>45469OD34R11451</v>
      </c>
      <c r="B2977" s="202">
        <v>16</v>
      </c>
      <c r="C2977" s="203">
        <v>45469</v>
      </c>
      <c r="D2977" s="204">
        <v>1</v>
      </c>
      <c r="E2977" s="120" t="s">
        <v>12</v>
      </c>
      <c r="F2977" s="205" t="s">
        <v>171</v>
      </c>
    </row>
    <row r="2978" spans="1:6">
      <c r="A2978" s="201" t="str">
        <f>DRIVER[[#This Row],[DATE]]&amp;DRIVER[[#This Row],[FIELD]]&amp;DRIVER[[#This Row],[TRIP NO]]</f>
        <v>45469OD34R13451</v>
      </c>
      <c r="B2978" s="202">
        <v>17</v>
      </c>
      <c r="C2978" s="203">
        <v>45469</v>
      </c>
      <c r="D2978" s="204">
        <v>1</v>
      </c>
      <c r="E2978" s="120" t="s">
        <v>11</v>
      </c>
      <c r="F2978" s="205" t="s">
        <v>175</v>
      </c>
    </row>
    <row r="2979" spans="1:6">
      <c r="A2979" s="201" t="str">
        <f>DRIVER[[#This Row],[DATE]]&amp;DRIVER[[#This Row],[FIELD]]&amp;DRIVER[[#This Row],[TRIP NO]]</f>
        <v>45469OD34S11451</v>
      </c>
      <c r="B2979" s="202">
        <v>18</v>
      </c>
      <c r="C2979" s="203">
        <v>45469</v>
      </c>
      <c r="D2979" s="204">
        <v>1</v>
      </c>
      <c r="E2979" s="120" t="s">
        <v>32</v>
      </c>
      <c r="F2979" s="205" t="s">
        <v>97</v>
      </c>
    </row>
    <row r="2980" spans="1:6">
      <c r="A2980" s="201" t="str">
        <f>DRIVER[[#This Row],[DATE]]&amp;DRIVER[[#This Row],[FIELD]]&amp;DRIVER[[#This Row],[TRIP NO]]</f>
        <v>45469OD34T11451</v>
      </c>
      <c r="B2980" s="202">
        <v>19</v>
      </c>
      <c r="C2980" s="203">
        <v>45469</v>
      </c>
      <c r="D2980" s="204">
        <v>1</v>
      </c>
      <c r="E2980" s="120" t="s">
        <v>34</v>
      </c>
      <c r="F2980" s="205" t="s">
        <v>84</v>
      </c>
    </row>
    <row r="2981" spans="1:6">
      <c r="A2981" s="201" t="str">
        <f>DRIVER[[#This Row],[DATE]]&amp;DRIVER[[#This Row],[FIELD]]&amp;DRIVER[[#This Row],[TRIP NO]]</f>
        <v>45469OD04V13451</v>
      </c>
      <c r="B2981" s="202">
        <v>20</v>
      </c>
      <c r="C2981" s="203">
        <v>45469</v>
      </c>
      <c r="D2981" s="204">
        <v>1</v>
      </c>
      <c r="E2981" s="120" t="s">
        <v>48</v>
      </c>
      <c r="F2981" s="205" t="s">
        <v>86</v>
      </c>
    </row>
    <row r="2982" spans="1:6">
      <c r="A2982" s="201" t="str">
        <f>DRIVER[[#This Row],[DATE]]&amp;DRIVER[[#This Row],[FIELD]]&amp;DRIVER[[#This Row],[TRIP NO]]</f>
        <v>45469OD34R11452</v>
      </c>
      <c r="B2982" s="202">
        <v>21</v>
      </c>
      <c r="C2982" s="203">
        <v>45469</v>
      </c>
      <c r="D2982" s="204">
        <v>2</v>
      </c>
      <c r="E2982" s="120" t="s">
        <v>12</v>
      </c>
      <c r="F2982" s="205" t="s">
        <v>171</v>
      </c>
    </row>
    <row r="2983" spans="1:6">
      <c r="A2983" s="201" t="str">
        <f>DRIVER[[#This Row],[DATE]]&amp;DRIVER[[#This Row],[FIELD]]&amp;DRIVER[[#This Row],[TRIP NO]]</f>
        <v>45469OD04V13452</v>
      </c>
      <c r="B2983" s="202">
        <v>22</v>
      </c>
      <c r="C2983" s="203">
        <v>45469</v>
      </c>
      <c r="D2983" s="204">
        <v>2</v>
      </c>
      <c r="E2983" s="120" t="s">
        <v>48</v>
      </c>
      <c r="F2983" s="205" t="s">
        <v>86</v>
      </c>
    </row>
    <row r="2984" spans="1:6">
      <c r="A2984" s="201" t="str">
        <f>DRIVER[[#This Row],[DATE]]&amp;DRIVER[[#This Row],[FIELD]]&amp;DRIVER[[#This Row],[TRIP NO]]</f>
        <v>45469OD34T11452</v>
      </c>
      <c r="B2984" s="202">
        <v>23</v>
      </c>
      <c r="C2984" s="203">
        <v>45469</v>
      </c>
      <c r="D2984" s="204">
        <v>2</v>
      </c>
      <c r="E2984" s="120" t="s">
        <v>34</v>
      </c>
      <c r="F2984" s="205" t="s">
        <v>84</v>
      </c>
    </row>
    <row r="2985" spans="1:6">
      <c r="A2985" s="201" t="str">
        <f>DRIVER[[#This Row],[DATE]]&amp;DRIVER[[#This Row],[FIELD]]&amp;DRIVER[[#This Row],[TRIP NO]]</f>
        <v>45469OD04T11452</v>
      </c>
      <c r="B2985" s="202">
        <v>24</v>
      </c>
      <c r="C2985" s="203">
        <v>45469</v>
      </c>
      <c r="D2985" s="204">
        <v>2</v>
      </c>
      <c r="E2985" s="120" t="s">
        <v>13</v>
      </c>
      <c r="F2985" s="205" t="s">
        <v>176</v>
      </c>
    </row>
    <row r="2986" spans="1:6">
      <c r="A2986" s="201" t="str">
        <f>DRIVER[[#This Row],[DATE]]&amp;DRIVER[[#This Row],[FIELD]]&amp;DRIVER[[#This Row],[TRIP NO]]</f>
        <v>45469OD34S65082</v>
      </c>
      <c r="B2986" s="202">
        <v>26</v>
      </c>
      <c r="C2986" s="203">
        <v>45469</v>
      </c>
      <c r="D2986" s="204">
        <v>2</v>
      </c>
      <c r="E2986" s="120" t="s">
        <v>57</v>
      </c>
      <c r="F2986" s="205" t="s">
        <v>75</v>
      </c>
    </row>
    <row r="2987" spans="1:6">
      <c r="A2987" s="201" t="str">
        <f>DRIVER[[#This Row],[DATE]]&amp;DRIVER[[#This Row],[FIELD]]&amp;DRIVER[[#This Row],[TRIP NO]]</f>
        <v>45469OD04Q41262</v>
      </c>
      <c r="B2987" s="202">
        <v>27</v>
      </c>
      <c r="C2987" s="203">
        <v>45469</v>
      </c>
      <c r="D2987" s="204">
        <v>2</v>
      </c>
      <c r="E2987" s="120" t="s">
        <v>23</v>
      </c>
      <c r="F2987" s="205" t="s">
        <v>91</v>
      </c>
    </row>
    <row r="2988" spans="1:6">
      <c r="A2988" s="201" t="str">
        <f>DRIVER[[#This Row],[DATE]]&amp;DRIVER[[#This Row],[FIELD]]&amp;DRIVER[[#This Row],[TRIP NO]]</f>
        <v>45469OD04Q41732</v>
      </c>
      <c r="B2988" s="202">
        <v>28</v>
      </c>
      <c r="C2988" s="203">
        <v>45469</v>
      </c>
      <c r="D2988" s="204">
        <v>2</v>
      </c>
      <c r="E2988" s="120" t="s">
        <v>8</v>
      </c>
      <c r="F2988" s="205" t="s">
        <v>101</v>
      </c>
    </row>
    <row r="2989" spans="1:6">
      <c r="A2989" s="201" t="str">
        <f>DRIVER[[#This Row],[DATE]]&amp;DRIVER[[#This Row],[FIELD]]&amp;DRIVER[[#This Row],[TRIP NO]]</f>
        <v>45469OD04Q41232</v>
      </c>
      <c r="B2989" s="202">
        <v>29</v>
      </c>
      <c r="C2989" s="203">
        <v>45469</v>
      </c>
      <c r="D2989" s="204">
        <v>2</v>
      </c>
      <c r="E2989" s="120" t="s">
        <v>39</v>
      </c>
      <c r="F2989" s="205" t="s">
        <v>73</v>
      </c>
    </row>
    <row r="2990" spans="1:6">
      <c r="A2990" s="201" t="str">
        <f>DRIVER[[#This Row],[DATE]]&amp;DRIVER[[#This Row],[FIELD]]&amp;DRIVER[[#This Row],[TRIP NO]]</f>
        <v>45469OD34S26152</v>
      </c>
      <c r="B2990" s="202">
        <v>30</v>
      </c>
      <c r="C2990" s="203">
        <v>45469</v>
      </c>
      <c r="D2990" s="204">
        <v>2</v>
      </c>
      <c r="E2990" s="120" t="s">
        <v>40</v>
      </c>
      <c r="F2990" s="205" t="s">
        <v>102</v>
      </c>
    </row>
    <row r="2991" spans="1:6">
      <c r="A2991" s="201" t="str">
        <f>DRIVER[[#This Row],[DATE]]&amp;DRIVER[[#This Row],[FIELD]]&amp;DRIVER[[#This Row],[TRIP NO]]</f>
        <v>45469OD34S61372</v>
      </c>
      <c r="B2991" s="202">
        <v>32</v>
      </c>
      <c r="C2991" s="203">
        <v>45469</v>
      </c>
      <c r="D2991" s="204">
        <v>2</v>
      </c>
      <c r="E2991" s="120" t="s">
        <v>44</v>
      </c>
      <c r="F2991" s="205" t="s">
        <v>179</v>
      </c>
    </row>
    <row r="2992" spans="1:6">
      <c r="A2992" s="382" t="str">
        <f>DRIVER[[#This Row],[DATE]]&amp;DRIVER[[#This Row],[FIELD]]&amp;DRIVER[[#This Row],[TRIP NO]]</f>
        <v>45470OD04Q41231</v>
      </c>
      <c r="B2992" s="383">
        <v>1</v>
      </c>
      <c r="C2992" s="384">
        <v>45470</v>
      </c>
      <c r="D2992" s="385">
        <v>1</v>
      </c>
      <c r="E2992" s="120" t="s">
        <v>39</v>
      </c>
      <c r="F2992" s="386" t="s">
        <v>82</v>
      </c>
    </row>
    <row r="2993" spans="1:6">
      <c r="A2993" s="382" t="str">
        <f>DRIVER[[#This Row],[DATE]]&amp;DRIVER[[#This Row],[FIELD]]&amp;DRIVER[[#This Row],[TRIP NO]]</f>
        <v>45470OD04Q41261</v>
      </c>
      <c r="B2993" s="383">
        <v>2</v>
      </c>
      <c r="C2993" s="384">
        <v>45470</v>
      </c>
      <c r="D2993" s="385">
        <v>1</v>
      </c>
      <c r="E2993" s="120" t="s">
        <v>23</v>
      </c>
      <c r="F2993" s="386" t="s">
        <v>97</v>
      </c>
    </row>
    <row r="2994" spans="1:6">
      <c r="A2994" s="382" t="str">
        <f>DRIVER[[#This Row],[DATE]]&amp;DRIVER[[#This Row],[FIELD]]&amp;DRIVER[[#This Row],[TRIP NO]]</f>
        <v>45470OD04Q41391</v>
      </c>
      <c r="B2994" s="383">
        <v>3</v>
      </c>
      <c r="C2994" s="384">
        <v>45470</v>
      </c>
      <c r="D2994" s="385">
        <v>1</v>
      </c>
      <c r="E2994" s="120" t="s">
        <v>21</v>
      </c>
      <c r="F2994" s="386" t="s">
        <v>108</v>
      </c>
    </row>
    <row r="2995" spans="1:6">
      <c r="A2995" s="382" t="str">
        <f>DRIVER[[#This Row],[DATE]]&amp;DRIVER[[#This Row],[FIELD]]&amp;DRIVER[[#This Row],[TRIP NO]]</f>
        <v>45470OD04Q41551</v>
      </c>
      <c r="B2995" s="383">
        <v>4</v>
      </c>
      <c r="C2995" s="384">
        <v>45470</v>
      </c>
      <c r="D2995" s="385">
        <v>1</v>
      </c>
      <c r="E2995" s="120" t="s">
        <v>22</v>
      </c>
      <c r="F2995" s="386" t="s">
        <v>96</v>
      </c>
    </row>
    <row r="2996" spans="1:6">
      <c r="A2996" s="382" t="str">
        <f>DRIVER[[#This Row],[DATE]]&amp;DRIVER[[#This Row],[FIELD]]&amp;DRIVER[[#This Row],[TRIP NO]]</f>
        <v>45470OD04Q41781</v>
      </c>
      <c r="B2996" s="383">
        <v>5</v>
      </c>
      <c r="C2996" s="384">
        <v>45470</v>
      </c>
      <c r="D2996" s="385">
        <v>1</v>
      </c>
      <c r="E2996" s="120" t="s">
        <v>25</v>
      </c>
      <c r="F2996" s="386" t="s">
        <v>90</v>
      </c>
    </row>
    <row r="2997" spans="1:6">
      <c r="A2997" s="382" t="str">
        <f>DRIVER[[#This Row],[DATE]]&amp;DRIVER[[#This Row],[FIELD]]&amp;DRIVER[[#This Row],[TRIP NO]]</f>
        <v>45470OD04Q67611</v>
      </c>
      <c r="B2997" s="383">
        <v>6</v>
      </c>
      <c r="C2997" s="384">
        <v>45470</v>
      </c>
      <c r="D2997" s="385">
        <v>1</v>
      </c>
      <c r="E2997" s="120" t="s">
        <v>24</v>
      </c>
      <c r="F2997" s="386" t="s">
        <v>68</v>
      </c>
    </row>
    <row r="2998" spans="1:6">
      <c r="A2998" s="382" t="str">
        <f>DRIVER[[#This Row],[DATE]]&amp;DRIVER[[#This Row],[FIELD]]&amp;DRIVER[[#This Row],[TRIP NO]]</f>
        <v>45470OD04Q41281</v>
      </c>
      <c r="B2998" s="383">
        <v>7</v>
      </c>
      <c r="C2998" s="384">
        <v>45470</v>
      </c>
      <c r="D2998" s="385">
        <v>1</v>
      </c>
      <c r="E2998" s="120" t="s">
        <v>41</v>
      </c>
      <c r="F2998" s="386" t="s">
        <v>76</v>
      </c>
    </row>
    <row r="2999" spans="1:6">
      <c r="A2999" s="382" t="str">
        <f>DRIVER[[#This Row],[DATE]]&amp;DRIVER[[#This Row],[FIELD]]&amp;DRIVER[[#This Row],[TRIP NO]]</f>
        <v>45470OD04Q41731</v>
      </c>
      <c r="B2999" s="383">
        <v>8</v>
      </c>
      <c r="C2999" s="384">
        <v>45470</v>
      </c>
      <c r="D2999" s="385">
        <v>1</v>
      </c>
      <c r="E2999" s="120" t="s">
        <v>8</v>
      </c>
      <c r="F2999" s="386" t="s">
        <v>101</v>
      </c>
    </row>
    <row r="3000" spans="1:6">
      <c r="A3000" s="382" t="str">
        <f>DRIVER[[#This Row],[DATE]]&amp;DRIVER[[#This Row],[FIELD]]&amp;DRIVER[[#This Row],[TRIP NO]]</f>
        <v>45470OD34S26151</v>
      </c>
      <c r="B3000" s="383">
        <v>9</v>
      </c>
      <c r="C3000" s="384">
        <v>45470</v>
      </c>
      <c r="D3000" s="385">
        <v>1</v>
      </c>
      <c r="E3000" s="120" t="s">
        <v>40</v>
      </c>
      <c r="F3000" s="386" t="s">
        <v>94</v>
      </c>
    </row>
    <row r="3001" spans="1:6">
      <c r="A3001" s="382" t="str">
        <f>DRIVER[[#This Row],[DATE]]&amp;DRIVER[[#This Row],[FIELD]]&amp;DRIVER[[#This Row],[TRIP NO]]</f>
        <v>45470OD34S26661</v>
      </c>
      <c r="B3001" s="383">
        <v>10</v>
      </c>
      <c r="C3001" s="384">
        <v>45470</v>
      </c>
      <c r="D3001" s="385">
        <v>1</v>
      </c>
      <c r="E3001" s="120" t="s">
        <v>45</v>
      </c>
      <c r="F3001" s="386" t="s">
        <v>160</v>
      </c>
    </row>
    <row r="3002" spans="1:6">
      <c r="A3002" s="382" t="str">
        <f>DRIVER[[#This Row],[DATE]]&amp;DRIVER[[#This Row],[FIELD]]&amp;DRIVER[[#This Row],[TRIP NO]]</f>
        <v>45470OD34S26681</v>
      </c>
      <c r="B3002" s="383">
        <v>11</v>
      </c>
      <c r="C3002" s="384">
        <v>45470</v>
      </c>
      <c r="D3002" s="385">
        <v>1</v>
      </c>
      <c r="E3002" s="120" t="s">
        <v>42</v>
      </c>
      <c r="F3002" s="386" t="s">
        <v>108</v>
      </c>
    </row>
    <row r="3003" spans="1:6">
      <c r="A3003" s="382" t="str">
        <f>DRIVER[[#This Row],[DATE]]&amp;DRIVER[[#This Row],[FIELD]]&amp;DRIVER[[#This Row],[TRIP NO]]</f>
        <v>45470OD34S61371</v>
      </c>
      <c r="B3003" s="383">
        <v>12</v>
      </c>
      <c r="C3003" s="384">
        <v>45470</v>
      </c>
      <c r="D3003" s="385">
        <v>1</v>
      </c>
      <c r="E3003" s="120" t="s">
        <v>44</v>
      </c>
      <c r="F3003" s="386" t="s">
        <v>179</v>
      </c>
    </row>
    <row r="3004" spans="1:6">
      <c r="A3004" s="382" t="str">
        <f>DRIVER[[#This Row],[DATE]]&amp;DRIVER[[#This Row],[FIELD]]&amp;DRIVER[[#This Row],[TRIP NO]]</f>
        <v>45470OD34S61521</v>
      </c>
      <c r="B3004" s="383">
        <v>13</v>
      </c>
      <c r="C3004" s="384">
        <v>45470</v>
      </c>
      <c r="D3004" s="385">
        <v>1</v>
      </c>
      <c r="E3004" s="120" t="s">
        <v>43</v>
      </c>
      <c r="F3004" s="386" t="s">
        <v>72</v>
      </c>
    </row>
    <row r="3005" spans="1:6">
      <c r="A3005" s="382" t="str">
        <f>DRIVER[[#This Row],[DATE]]&amp;DRIVER[[#This Row],[FIELD]]&amp;DRIVER[[#This Row],[TRIP NO]]</f>
        <v>45470OD34S65081</v>
      </c>
      <c r="B3005" s="383">
        <v>14</v>
      </c>
      <c r="C3005" s="384">
        <v>45470</v>
      </c>
      <c r="D3005" s="385">
        <v>1</v>
      </c>
      <c r="E3005" s="120" t="s">
        <v>57</v>
      </c>
      <c r="F3005" s="386" t="s">
        <v>75</v>
      </c>
    </row>
    <row r="3006" spans="1:6">
      <c r="A3006" s="382" t="str">
        <f>DRIVER[[#This Row],[DATE]]&amp;DRIVER[[#This Row],[FIELD]]&amp;DRIVER[[#This Row],[TRIP NO]]</f>
        <v>45470OD04T11451</v>
      </c>
      <c r="B3006" s="383">
        <v>15</v>
      </c>
      <c r="C3006" s="384">
        <v>45470</v>
      </c>
      <c r="D3006" s="385">
        <v>1</v>
      </c>
      <c r="E3006" s="120" t="s">
        <v>13</v>
      </c>
      <c r="F3006" s="386" t="s">
        <v>176</v>
      </c>
    </row>
    <row r="3007" spans="1:6">
      <c r="A3007" s="382" t="str">
        <f>DRIVER[[#This Row],[DATE]]&amp;DRIVER[[#This Row],[FIELD]]&amp;DRIVER[[#This Row],[TRIP NO]]</f>
        <v>45470OD34R11451</v>
      </c>
      <c r="B3007" s="383">
        <v>16</v>
      </c>
      <c r="C3007" s="384">
        <v>45470</v>
      </c>
      <c r="D3007" s="385">
        <v>1</v>
      </c>
      <c r="E3007" s="120" t="s">
        <v>12</v>
      </c>
      <c r="F3007" s="386" t="s">
        <v>171</v>
      </c>
    </row>
    <row r="3008" spans="1:6">
      <c r="A3008" s="382" t="str">
        <f>DRIVER[[#This Row],[DATE]]&amp;DRIVER[[#This Row],[FIELD]]&amp;DRIVER[[#This Row],[TRIP NO]]</f>
        <v>45470OD34R13451</v>
      </c>
      <c r="B3008" s="383">
        <v>17</v>
      </c>
      <c r="C3008" s="384">
        <v>45470</v>
      </c>
      <c r="D3008" s="385">
        <v>1</v>
      </c>
      <c r="E3008" s="120" t="s">
        <v>11</v>
      </c>
      <c r="F3008" s="386" t="s">
        <v>175</v>
      </c>
    </row>
    <row r="3009" spans="1:6">
      <c r="A3009" s="382" t="str">
        <f>DRIVER[[#This Row],[DATE]]&amp;DRIVER[[#This Row],[FIELD]]&amp;DRIVER[[#This Row],[TRIP NO]]</f>
        <v>45470OD34S11451</v>
      </c>
      <c r="B3009" s="383">
        <v>18</v>
      </c>
      <c r="C3009" s="384">
        <v>45470</v>
      </c>
      <c r="D3009" s="385">
        <v>1</v>
      </c>
      <c r="E3009" s="120" t="s">
        <v>32</v>
      </c>
      <c r="F3009" s="386" t="s">
        <v>97</v>
      </c>
    </row>
    <row r="3010" spans="1:6">
      <c r="A3010" s="382" t="str">
        <f>DRIVER[[#This Row],[DATE]]&amp;DRIVER[[#This Row],[FIELD]]&amp;DRIVER[[#This Row],[TRIP NO]]</f>
        <v>45470OD34T11451</v>
      </c>
      <c r="B3010" s="383">
        <v>19</v>
      </c>
      <c r="C3010" s="384">
        <v>45470</v>
      </c>
      <c r="D3010" s="385">
        <v>1</v>
      </c>
      <c r="E3010" s="120" t="s">
        <v>34</v>
      </c>
      <c r="F3010" s="386" t="s">
        <v>84</v>
      </c>
    </row>
    <row r="3011" spans="1:6">
      <c r="A3011" s="382" t="str">
        <f>DRIVER[[#This Row],[DATE]]&amp;DRIVER[[#This Row],[FIELD]]&amp;DRIVER[[#This Row],[TRIP NO]]</f>
        <v>45470OD04V13451</v>
      </c>
      <c r="B3011" s="383">
        <v>20</v>
      </c>
      <c r="C3011" s="384">
        <v>45470</v>
      </c>
      <c r="D3011" s="385">
        <v>1</v>
      </c>
      <c r="E3011" s="120" t="s">
        <v>48</v>
      </c>
      <c r="F3011" s="386" t="s">
        <v>86</v>
      </c>
    </row>
    <row r="3012" spans="1:6">
      <c r="A3012" s="382" t="str">
        <f>DRIVER[[#This Row],[DATE]]&amp;DRIVER[[#This Row],[FIELD]]&amp;DRIVER[[#This Row],[TRIP NO]]</f>
        <v>45470OD04Q41392</v>
      </c>
      <c r="B3012" s="383">
        <v>21</v>
      </c>
      <c r="C3012" s="384">
        <v>45470</v>
      </c>
      <c r="D3012" s="385">
        <v>2</v>
      </c>
      <c r="E3012" s="120" t="s">
        <v>21</v>
      </c>
      <c r="F3012" s="386" t="s">
        <v>71</v>
      </c>
    </row>
    <row r="3013" spans="1:6">
      <c r="A3013" s="382" t="str">
        <f>DRIVER[[#This Row],[DATE]]&amp;DRIVER[[#This Row],[FIELD]]&amp;DRIVER[[#This Row],[TRIP NO]]</f>
        <v>45470OD04Q41282</v>
      </c>
      <c r="B3013" s="383">
        <v>22</v>
      </c>
      <c r="C3013" s="384">
        <v>45470</v>
      </c>
      <c r="D3013" s="385">
        <v>2</v>
      </c>
      <c r="E3013" s="120" t="s">
        <v>41</v>
      </c>
      <c r="F3013" s="386" t="s">
        <v>77</v>
      </c>
    </row>
    <row r="3014" spans="1:6">
      <c r="A3014" s="382" t="str">
        <f>DRIVER[[#This Row],[DATE]]&amp;DRIVER[[#This Row],[FIELD]]&amp;DRIVER[[#This Row],[TRIP NO]]</f>
        <v>45470OD04Q41782</v>
      </c>
      <c r="B3014" s="383">
        <v>23</v>
      </c>
      <c r="C3014" s="384">
        <v>45470</v>
      </c>
      <c r="D3014" s="385">
        <v>2</v>
      </c>
      <c r="E3014" s="120" t="s">
        <v>25</v>
      </c>
      <c r="F3014" s="386" t="s">
        <v>90</v>
      </c>
    </row>
    <row r="3015" spans="1:6">
      <c r="A3015" s="382" t="str">
        <f>DRIVER[[#This Row],[DATE]]&amp;DRIVER[[#This Row],[FIELD]]&amp;DRIVER[[#This Row],[TRIP NO]]</f>
        <v>45470OD34S11452</v>
      </c>
      <c r="B3015" s="383">
        <v>24</v>
      </c>
      <c r="C3015" s="384">
        <v>45470</v>
      </c>
      <c r="D3015" s="385">
        <v>2</v>
      </c>
      <c r="E3015" s="120" t="s">
        <v>32</v>
      </c>
      <c r="F3015" s="386" t="s">
        <v>97</v>
      </c>
    </row>
    <row r="3016" spans="1:6">
      <c r="A3016" s="382" t="str">
        <f>DRIVER[[#This Row],[DATE]]&amp;DRIVER[[#This Row],[FIELD]]&amp;DRIVER[[#This Row],[TRIP NO]]</f>
        <v>45470OD04Q41732</v>
      </c>
      <c r="B3016" s="383">
        <v>25</v>
      </c>
      <c r="C3016" s="384">
        <v>45470</v>
      </c>
      <c r="D3016" s="385">
        <v>2</v>
      </c>
      <c r="E3016" s="120" t="s">
        <v>8</v>
      </c>
      <c r="F3016" s="386" t="s">
        <v>101</v>
      </c>
    </row>
    <row r="3017" spans="1:6">
      <c r="A3017" s="382" t="str">
        <f>DRIVER[[#This Row],[DATE]]&amp;DRIVER[[#This Row],[FIELD]]&amp;DRIVER[[#This Row],[TRIP NO]]</f>
        <v>45470OD04Q41232</v>
      </c>
      <c r="B3017" s="383">
        <v>26</v>
      </c>
      <c r="C3017" s="384">
        <v>45470</v>
      </c>
      <c r="D3017" s="385">
        <v>2</v>
      </c>
      <c r="E3017" s="120" t="s">
        <v>39</v>
      </c>
      <c r="F3017" s="386" t="s">
        <v>82</v>
      </c>
    </row>
    <row r="3018" spans="1:6">
      <c r="A3018" s="382" t="str">
        <f>DRIVER[[#This Row],[DATE]]&amp;DRIVER[[#This Row],[FIELD]]&amp;DRIVER[[#This Row],[TRIP NO]]</f>
        <v>45470OD34T11452</v>
      </c>
      <c r="B3018" s="383">
        <v>27</v>
      </c>
      <c r="C3018" s="384">
        <v>45470</v>
      </c>
      <c r="D3018" s="385">
        <v>2</v>
      </c>
      <c r="E3018" s="120" t="s">
        <v>34</v>
      </c>
      <c r="F3018" s="386" t="s">
        <v>84</v>
      </c>
    </row>
    <row r="3019" spans="1:6">
      <c r="A3019" s="382" t="str">
        <f>DRIVER[[#This Row],[DATE]]&amp;DRIVER[[#This Row],[FIELD]]&amp;DRIVER[[#This Row],[TRIP NO]]</f>
        <v>45470OD04T11452</v>
      </c>
      <c r="B3019" s="383">
        <v>28</v>
      </c>
      <c r="C3019" s="384">
        <v>45470</v>
      </c>
      <c r="D3019" s="385">
        <v>2</v>
      </c>
      <c r="E3019" s="120" t="s">
        <v>13</v>
      </c>
      <c r="F3019" s="386" t="s">
        <v>176</v>
      </c>
    </row>
    <row r="3020" spans="1:6">
      <c r="A3020" s="382" t="str">
        <f>DRIVER[[#This Row],[DATE]]&amp;DRIVER[[#This Row],[FIELD]]&amp;DRIVER[[#This Row],[TRIP NO]]</f>
        <v>45470OD34S61522</v>
      </c>
      <c r="B3020" s="383">
        <v>29</v>
      </c>
      <c r="C3020" s="384">
        <v>45470</v>
      </c>
      <c r="D3020" s="385">
        <v>2</v>
      </c>
      <c r="E3020" s="120" t="s">
        <v>43</v>
      </c>
      <c r="F3020" s="386" t="s">
        <v>72</v>
      </c>
    </row>
    <row r="3021" spans="1:6">
      <c r="A3021" s="382" t="str">
        <f>DRIVER[[#This Row],[DATE]]&amp;DRIVER[[#This Row],[FIELD]]&amp;DRIVER[[#This Row],[TRIP NO]]</f>
        <v>45470OD04Q41783</v>
      </c>
      <c r="B3021" s="383">
        <v>30</v>
      </c>
      <c r="C3021" s="384">
        <v>45470</v>
      </c>
      <c r="D3021" s="385">
        <v>3</v>
      </c>
      <c r="E3021" s="120" t="s">
        <v>25</v>
      </c>
      <c r="F3021" s="386" t="s">
        <v>90</v>
      </c>
    </row>
    <row r="3022" spans="1:6">
      <c r="A3022" s="382" t="str">
        <f>DRIVER[[#This Row],[DATE]]&amp;DRIVER[[#This Row],[FIELD]]&amp;DRIVER[[#This Row],[TRIP NO]]</f>
        <v>45470OD34S65082</v>
      </c>
      <c r="B3022" s="383">
        <v>31</v>
      </c>
      <c r="C3022" s="384">
        <v>45470</v>
      </c>
      <c r="D3022" s="385">
        <v>2</v>
      </c>
      <c r="E3022" s="120" t="s">
        <v>57</v>
      </c>
      <c r="F3022" s="386" t="s">
        <v>75</v>
      </c>
    </row>
    <row r="3023" spans="1:6">
      <c r="A3023" s="382" t="str">
        <f>DRIVER[[#This Row],[DATE]]&amp;DRIVER[[#This Row],[FIELD]]&amp;DRIVER[[#This Row],[TRIP NO]]</f>
        <v>45470OD34S26682</v>
      </c>
      <c r="B3023" s="383">
        <v>32</v>
      </c>
      <c r="C3023" s="384">
        <v>45470</v>
      </c>
      <c r="D3023" s="385">
        <v>2</v>
      </c>
      <c r="E3023" s="120" t="s">
        <v>42</v>
      </c>
      <c r="F3023" s="386" t="s">
        <v>108</v>
      </c>
    </row>
    <row r="3024" spans="1:6">
      <c r="A3024" s="382" t="str">
        <f>DRIVER[[#This Row],[DATE]]&amp;DRIVER[[#This Row],[FIELD]]&amp;DRIVER[[#This Row],[TRIP NO]]</f>
        <v>45470OD34R11452</v>
      </c>
      <c r="B3024" s="383">
        <v>33</v>
      </c>
      <c r="C3024" s="384">
        <v>45470</v>
      </c>
      <c r="D3024" s="385">
        <v>2</v>
      </c>
      <c r="E3024" s="120" t="s">
        <v>12</v>
      </c>
      <c r="F3024" s="386" t="s">
        <v>171</v>
      </c>
    </row>
    <row r="3025" spans="1:6">
      <c r="A3025" s="382" t="str">
        <f>DRIVER[[#This Row],[DATE]]&amp;DRIVER[[#This Row],[FIELD]]&amp;DRIVER[[#This Row],[TRIP NO]]</f>
        <v>45470OD04V13452</v>
      </c>
      <c r="B3025" s="383">
        <v>34</v>
      </c>
      <c r="C3025" s="384">
        <v>45470</v>
      </c>
      <c r="D3025" s="385">
        <v>2</v>
      </c>
      <c r="E3025" s="120" t="s">
        <v>48</v>
      </c>
      <c r="F3025" s="386" t="s">
        <v>86</v>
      </c>
    </row>
    <row r="3026" spans="1:6">
      <c r="A3026" s="382" t="str">
        <f>DRIVER[[#This Row],[DATE]]&amp;DRIVER[[#This Row],[FIELD]]&amp;DRIVER[[#This Row],[TRIP NO]]</f>
        <v>45470OD34S61372</v>
      </c>
      <c r="B3026" s="383">
        <v>35</v>
      </c>
      <c r="C3026" s="384">
        <v>45470</v>
      </c>
      <c r="D3026" s="385">
        <v>2</v>
      </c>
      <c r="E3026" s="120" t="s">
        <v>44</v>
      </c>
      <c r="F3026" s="386" t="s">
        <v>179</v>
      </c>
    </row>
    <row r="3027" spans="1:6">
      <c r="A3027" s="382" t="str">
        <f>DRIVER[[#This Row],[DATE]]&amp;DRIVER[[#This Row],[FIELD]]&amp;DRIVER[[#This Row],[TRIP NO]]</f>
        <v>45470OD04Q67612</v>
      </c>
      <c r="B3027" s="383">
        <v>36</v>
      </c>
      <c r="C3027" s="384">
        <v>45470</v>
      </c>
      <c r="D3027" s="385">
        <v>2</v>
      </c>
      <c r="E3027" s="120" t="s">
        <v>24</v>
      </c>
      <c r="F3027" s="386" t="s">
        <v>68</v>
      </c>
    </row>
    <row r="3028" spans="1:6">
      <c r="A3028" s="382" t="str">
        <f>DRIVER[[#This Row],[DATE]]&amp;DRIVER[[#This Row],[FIELD]]&amp;DRIVER[[#This Row],[TRIP NO]]</f>
        <v>45470OD04Q41552</v>
      </c>
      <c r="B3028" s="383">
        <v>37</v>
      </c>
      <c r="C3028" s="384">
        <v>45470</v>
      </c>
      <c r="D3028" s="385">
        <v>2</v>
      </c>
      <c r="E3028" s="120" t="s">
        <v>22</v>
      </c>
      <c r="F3028" s="386" t="s">
        <v>96</v>
      </c>
    </row>
    <row r="3029" spans="1:6">
      <c r="A3029" s="382" t="str">
        <f>DRIVER[[#This Row],[DATE]]&amp;DRIVER[[#This Row],[FIELD]]&amp;DRIVER[[#This Row],[TRIP NO]]</f>
        <v>45470OD34S26152</v>
      </c>
      <c r="B3029" s="383">
        <v>38</v>
      </c>
      <c r="C3029" s="384">
        <v>45470</v>
      </c>
      <c r="D3029" s="385">
        <v>2</v>
      </c>
      <c r="E3029" s="120" t="s">
        <v>40</v>
      </c>
      <c r="F3029" s="386" t="s">
        <v>94</v>
      </c>
    </row>
    <row r="3030" spans="1:6">
      <c r="A3030" s="382" t="str">
        <f>DRIVER[[#This Row],[DATE]]&amp;DRIVER[[#This Row],[FIELD]]&amp;DRIVER[[#This Row],[TRIP NO]]</f>
        <v>45470OD04Q41283</v>
      </c>
      <c r="B3030" s="383">
        <v>39</v>
      </c>
      <c r="C3030" s="384">
        <v>45470</v>
      </c>
      <c r="D3030" s="385">
        <v>3</v>
      </c>
      <c r="E3030" s="120" t="s">
        <v>41</v>
      </c>
      <c r="F3030" s="386" t="s">
        <v>77</v>
      </c>
    </row>
    <row r="3031" spans="1:6">
      <c r="A3031" s="382" t="str">
        <f>DRIVER[[#This Row],[DATE]]&amp;DRIVER[[#This Row],[FIELD]]&amp;DRIVER[[#This Row],[TRIP NO]]</f>
        <v>45470OD04Q41393</v>
      </c>
      <c r="B3031" s="383">
        <v>40</v>
      </c>
      <c r="C3031" s="384">
        <v>45470</v>
      </c>
      <c r="D3031" s="385">
        <v>3</v>
      </c>
      <c r="E3031" s="120" t="s">
        <v>21</v>
      </c>
      <c r="F3031" s="386" t="s">
        <v>71</v>
      </c>
    </row>
    <row r="3032" spans="1:6">
      <c r="A3032" s="382" t="str">
        <f>DRIVER[[#This Row],[DATE]]&amp;DRIVER[[#This Row],[FIELD]]&amp;DRIVER[[#This Row],[TRIP NO]]</f>
        <v>45471OD04Q41231</v>
      </c>
      <c r="B3032" s="383">
        <v>1</v>
      </c>
      <c r="C3032" s="384">
        <v>45471</v>
      </c>
      <c r="D3032" s="385">
        <v>1</v>
      </c>
      <c r="E3032" s="120" t="s">
        <v>39</v>
      </c>
      <c r="F3032" s="386" t="s">
        <v>69</v>
      </c>
    </row>
    <row r="3033" spans="1:6">
      <c r="A3033" s="382" t="str">
        <f>DRIVER[[#This Row],[DATE]]&amp;DRIVER[[#This Row],[FIELD]]&amp;DRIVER[[#This Row],[TRIP NO]]</f>
        <v>45471OD04Q41261</v>
      </c>
      <c r="B3033" s="383">
        <v>2</v>
      </c>
      <c r="C3033" s="384">
        <v>45471</v>
      </c>
      <c r="D3033" s="385">
        <v>1</v>
      </c>
      <c r="E3033" s="120" t="s">
        <v>23</v>
      </c>
      <c r="F3033" s="386" t="s">
        <v>91</v>
      </c>
    </row>
    <row r="3034" spans="1:6">
      <c r="A3034" s="382" t="str">
        <f>DRIVER[[#This Row],[DATE]]&amp;DRIVER[[#This Row],[FIELD]]&amp;DRIVER[[#This Row],[TRIP NO]]</f>
        <v>45471OD04Q41391</v>
      </c>
      <c r="B3034" s="383">
        <v>3</v>
      </c>
      <c r="C3034" s="384">
        <v>45471</v>
      </c>
      <c r="D3034" s="385">
        <v>1</v>
      </c>
      <c r="E3034" s="120" t="s">
        <v>21</v>
      </c>
      <c r="F3034" s="386" t="s">
        <v>71</v>
      </c>
    </row>
    <row r="3035" spans="1:6">
      <c r="A3035" s="382" t="str">
        <f>DRIVER[[#This Row],[DATE]]&amp;DRIVER[[#This Row],[FIELD]]&amp;DRIVER[[#This Row],[TRIP NO]]</f>
        <v>45471OD04Q41551</v>
      </c>
      <c r="B3035" s="383">
        <v>4</v>
      </c>
      <c r="C3035" s="384">
        <v>45471</v>
      </c>
      <c r="D3035" s="385">
        <v>1</v>
      </c>
      <c r="E3035" s="120" t="s">
        <v>22</v>
      </c>
      <c r="F3035" s="386" t="s">
        <v>96</v>
      </c>
    </row>
    <row r="3036" spans="1:6">
      <c r="A3036" s="382" t="str">
        <f>DRIVER[[#This Row],[DATE]]&amp;DRIVER[[#This Row],[FIELD]]&amp;DRIVER[[#This Row],[TRIP NO]]</f>
        <v>45471OD04Q41781</v>
      </c>
      <c r="B3036" s="383">
        <v>5</v>
      </c>
      <c r="C3036" s="384">
        <v>45471</v>
      </c>
      <c r="D3036" s="385">
        <v>1</v>
      </c>
      <c r="E3036" s="120" t="s">
        <v>25</v>
      </c>
      <c r="F3036" s="386" t="s">
        <v>73</v>
      </c>
    </row>
    <row r="3037" spans="1:6">
      <c r="A3037" s="382" t="str">
        <f>DRIVER[[#This Row],[DATE]]&amp;DRIVER[[#This Row],[FIELD]]&amp;DRIVER[[#This Row],[TRIP NO]]</f>
        <v>45471OD04Q67611</v>
      </c>
      <c r="B3037" s="383">
        <v>6</v>
      </c>
      <c r="C3037" s="384">
        <v>45471</v>
      </c>
      <c r="D3037" s="385">
        <v>1</v>
      </c>
      <c r="E3037" s="120" t="s">
        <v>24</v>
      </c>
      <c r="F3037" s="386" t="s">
        <v>68</v>
      </c>
    </row>
    <row r="3038" spans="1:6">
      <c r="A3038" s="382" t="str">
        <f>DRIVER[[#This Row],[DATE]]&amp;DRIVER[[#This Row],[FIELD]]&amp;DRIVER[[#This Row],[TRIP NO]]</f>
        <v>45471OD04Q41281</v>
      </c>
      <c r="B3038" s="383">
        <v>7</v>
      </c>
      <c r="C3038" s="384">
        <v>45471</v>
      </c>
      <c r="D3038" s="385">
        <v>1</v>
      </c>
      <c r="E3038" s="120" t="s">
        <v>41</v>
      </c>
      <c r="F3038" s="386" t="s">
        <v>76</v>
      </c>
    </row>
    <row r="3039" spans="1:6">
      <c r="A3039" s="201" t="str">
        <f>DRIVER[[#This Row],[DATE]]&amp;DRIVER[[#This Row],[FIELD]]&amp;DRIVER[[#This Row],[TRIP NO]]</f>
        <v>45471OD04Q41731</v>
      </c>
      <c r="B3039" s="202">
        <v>8</v>
      </c>
      <c r="C3039" s="203">
        <v>45471</v>
      </c>
      <c r="D3039" s="204">
        <v>1</v>
      </c>
      <c r="E3039" s="120" t="s">
        <v>8</v>
      </c>
      <c r="F3039" s="205" t="s">
        <v>101</v>
      </c>
    </row>
    <row r="3040" spans="1:6">
      <c r="A3040" s="201" t="str">
        <f>DRIVER[[#This Row],[DATE]]&amp;DRIVER[[#This Row],[FIELD]]&amp;DRIVER[[#This Row],[TRIP NO]]</f>
        <v>45471OD34S26151</v>
      </c>
      <c r="B3040" s="202">
        <v>9</v>
      </c>
      <c r="C3040" s="203">
        <v>45471</v>
      </c>
      <c r="D3040" s="204">
        <v>1</v>
      </c>
      <c r="E3040" s="120" t="s">
        <v>40</v>
      </c>
      <c r="F3040" s="205" t="s">
        <v>94</v>
      </c>
    </row>
    <row r="3041" spans="1:6">
      <c r="A3041" s="201" t="str">
        <f>DRIVER[[#This Row],[DATE]]&amp;DRIVER[[#This Row],[FIELD]]&amp;DRIVER[[#This Row],[TRIP NO]]</f>
        <v>45471OD34S26661</v>
      </c>
      <c r="B3041" s="202">
        <v>10</v>
      </c>
      <c r="C3041" s="203">
        <v>45471</v>
      </c>
      <c r="D3041" s="204">
        <v>1</v>
      </c>
      <c r="E3041" s="120" t="s">
        <v>45</v>
      </c>
      <c r="F3041" s="205" t="s">
        <v>80</v>
      </c>
    </row>
    <row r="3042" spans="1:6">
      <c r="A3042" s="201" t="str">
        <f>DRIVER[[#This Row],[DATE]]&amp;DRIVER[[#This Row],[FIELD]]&amp;DRIVER[[#This Row],[TRIP NO]]</f>
        <v>45471OD34S26681</v>
      </c>
      <c r="B3042" s="202">
        <v>11</v>
      </c>
      <c r="C3042" s="203">
        <v>45471</v>
      </c>
      <c r="D3042" s="204">
        <v>1</v>
      </c>
      <c r="E3042" s="120" t="s">
        <v>42</v>
      </c>
      <c r="F3042" s="205" t="s">
        <v>108</v>
      </c>
    </row>
    <row r="3043" spans="1:6">
      <c r="A3043" s="201" t="str">
        <f>DRIVER[[#This Row],[DATE]]&amp;DRIVER[[#This Row],[FIELD]]&amp;DRIVER[[#This Row],[TRIP NO]]</f>
        <v>45471OD34S61371</v>
      </c>
      <c r="B3043" s="202">
        <v>12</v>
      </c>
      <c r="C3043" s="203">
        <v>45471</v>
      </c>
      <c r="D3043" s="204">
        <v>1</v>
      </c>
      <c r="E3043" s="120" t="s">
        <v>44</v>
      </c>
      <c r="F3043" s="205" t="s">
        <v>179</v>
      </c>
    </row>
    <row r="3044" spans="1:6">
      <c r="A3044" s="201" t="str">
        <f>DRIVER[[#This Row],[DATE]]&amp;DRIVER[[#This Row],[FIELD]]&amp;DRIVER[[#This Row],[TRIP NO]]</f>
        <v>45471OD34S61521</v>
      </c>
      <c r="B3044" s="202">
        <v>13</v>
      </c>
      <c r="C3044" s="203">
        <v>45471</v>
      </c>
      <c r="D3044" s="204">
        <v>1</v>
      </c>
      <c r="E3044" s="120" t="s">
        <v>43</v>
      </c>
      <c r="F3044" s="205" t="s">
        <v>72</v>
      </c>
    </row>
    <row r="3045" spans="1:6">
      <c r="A3045" s="201" t="str">
        <f>DRIVER[[#This Row],[DATE]]&amp;DRIVER[[#This Row],[FIELD]]&amp;DRIVER[[#This Row],[TRIP NO]]</f>
        <v>45471OD34S65081</v>
      </c>
      <c r="B3045" s="202">
        <v>14</v>
      </c>
      <c r="C3045" s="203">
        <v>45471</v>
      </c>
      <c r="D3045" s="204">
        <v>1</v>
      </c>
      <c r="E3045" s="120" t="s">
        <v>57</v>
      </c>
      <c r="F3045" s="205" t="s">
        <v>75</v>
      </c>
    </row>
    <row r="3046" spans="1:6">
      <c r="A3046" s="201" t="str">
        <f>DRIVER[[#This Row],[DATE]]&amp;DRIVER[[#This Row],[FIELD]]&amp;DRIVER[[#This Row],[TRIP NO]]</f>
        <v>45471OD04T11451</v>
      </c>
      <c r="B3046" s="202">
        <v>15</v>
      </c>
      <c r="C3046" s="203">
        <v>45471</v>
      </c>
      <c r="D3046" s="204">
        <v>1</v>
      </c>
      <c r="E3046" s="120" t="s">
        <v>13</v>
      </c>
      <c r="F3046" s="205" t="s">
        <v>176</v>
      </c>
    </row>
    <row r="3047" spans="1:6">
      <c r="A3047" s="201" t="str">
        <f>DRIVER[[#This Row],[DATE]]&amp;DRIVER[[#This Row],[FIELD]]&amp;DRIVER[[#This Row],[TRIP NO]]</f>
        <v>45471OD34R11451</v>
      </c>
      <c r="B3047" s="202">
        <v>16</v>
      </c>
      <c r="C3047" s="203">
        <v>45471</v>
      </c>
      <c r="D3047" s="204">
        <v>1</v>
      </c>
      <c r="E3047" s="120" t="s">
        <v>12</v>
      </c>
      <c r="F3047" s="205" t="s">
        <v>171</v>
      </c>
    </row>
    <row r="3048" spans="1:6">
      <c r="A3048" s="201" t="str">
        <f>DRIVER[[#This Row],[DATE]]&amp;DRIVER[[#This Row],[FIELD]]&amp;DRIVER[[#This Row],[TRIP NO]]</f>
        <v>45471OD34R13451</v>
      </c>
      <c r="B3048" s="202">
        <v>17</v>
      </c>
      <c r="C3048" s="203">
        <v>45471</v>
      </c>
      <c r="D3048" s="204">
        <v>1</v>
      </c>
      <c r="E3048" s="120" t="s">
        <v>11</v>
      </c>
      <c r="F3048" s="205" t="s">
        <v>82</v>
      </c>
    </row>
    <row r="3049" spans="1:6">
      <c r="A3049" s="201" t="str">
        <f>DRIVER[[#This Row],[DATE]]&amp;DRIVER[[#This Row],[FIELD]]&amp;DRIVER[[#This Row],[TRIP NO]]</f>
        <v>45471OD34S11451</v>
      </c>
      <c r="B3049" s="202">
        <v>18</v>
      </c>
      <c r="C3049" s="203">
        <v>45471</v>
      </c>
      <c r="D3049" s="204">
        <v>1</v>
      </c>
      <c r="E3049" s="120" t="s">
        <v>32</v>
      </c>
      <c r="F3049" s="205" t="s">
        <v>97</v>
      </c>
    </row>
    <row r="3050" spans="1:6">
      <c r="A3050" s="201" t="str">
        <f>DRIVER[[#This Row],[DATE]]&amp;DRIVER[[#This Row],[FIELD]]&amp;DRIVER[[#This Row],[TRIP NO]]</f>
        <v>45471OD34T11451</v>
      </c>
      <c r="B3050" s="202">
        <v>19</v>
      </c>
      <c r="C3050" s="203">
        <v>45471</v>
      </c>
      <c r="D3050" s="204">
        <v>1</v>
      </c>
      <c r="E3050" s="120" t="s">
        <v>34</v>
      </c>
      <c r="F3050" s="205" t="s">
        <v>84</v>
      </c>
    </row>
    <row r="3051" spans="1:6">
      <c r="A3051" s="201" t="str">
        <f>DRIVER[[#This Row],[DATE]]&amp;DRIVER[[#This Row],[FIELD]]&amp;DRIVER[[#This Row],[TRIP NO]]</f>
        <v>45471OD04V13451</v>
      </c>
      <c r="B3051" s="202">
        <v>20</v>
      </c>
      <c r="C3051" s="203">
        <v>45471</v>
      </c>
      <c r="D3051" s="204">
        <v>1</v>
      </c>
      <c r="E3051" s="120" t="s">
        <v>48</v>
      </c>
      <c r="F3051" s="205" t="s">
        <v>86</v>
      </c>
    </row>
    <row r="3052" spans="1:6">
      <c r="A3052" s="201" t="str">
        <f>DRIVER[[#This Row],[DATE]]&amp;DRIVER[[#This Row],[FIELD]]&amp;DRIVER[[#This Row],[TRIP NO]]</f>
        <v>45471OD34S26682</v>
      </c>
      <c r="B3052" s="202">
        <v>21</v>
      </c>
      <c r="C3052" s="203">
        <v>45471</v>
      </c>
      <c r="D3052" s="204">
        <v>2</v>
      </c>
      <c r="E3052" s="120" t="s">
        <v>42</v>
      </c>
      <c r="F3052" s="205" t="s">
        <v>108</v>
      </c>
    </row>
    <row r="3053" spans="1:6">
      <c r="A3053" s="201" t="str">
        <f>DRIVER[[#This Row],[DATE]]&amp;DRIVER[[#This Row],[FIELD]]&amp;DRIVER[[#This Row],[TRIP NO]]</f>
        <v>45471OD04Q41732</v>
      </c>
      <c r="B3053" s="202">
        <v>22</v>
      </c>
      <c r="C3053" s="203">
        <v>45471</v>
      </c>
      <c r="D3053" s="204">
        <v>2</v>
      </c>
      <c r="E3053" s="120" t="s">
        <v>8</v>
      </c>
      <c r="F3053" s="205" t="s">
        <v>101</v>
      </c>
    </row>
    <row r="3054" spans="1:6">
      <c r="A3054" s="201" t="str">
        <f>DRIVER[[#This Row],[DATE]]&amp;DRIVER[[#This Row],[FIELD]]&amp;DRIVER[[#This Row],[TRIP NO]]</f>
        <v>45471OD34S65082</v>
      </c>
      <c r="B3054" s="202">
        <v>23</v>
      </c>
      <c r="C3054" s="203">
        <v>45471</v>
      </c>
      <c r="D3054" s="204">
        <v>2</v>
      </c>
      <c r="E3054" s="120" t="s">
        <v>57</v>
      </c>
      <c r="F3054" s="205" t="s">
        <v>75</v>
      </c>
    </row>
    <row r="3055" spans="1:6">
      <c r="A3055" s="201" t="str">
        <f>DRIVER[[#This Row],[DATE]]&amp;DRIVER[[#This Row],[FIELD]]&amp;DRIVER[[#This Row],[TRIP NO]]</f>
        <v>45471OD04Q41232</v>
      </c>
      <c r="B3055" s="202">
        <v>24</v>
      </c>
      <c r="C3055" s="203">
        <v>45471</v>
      </c>
      <c r="D3055" s="204">
        <v>2</v>
      </c>
      <c r="E3055" s="120" t="s">
        <v>39</v>
      </c>
      <c r="F3055" s="205" t="s">
        <v>69</v>
      </c>
    </row>
    <row r="3056" spans="1:6">
      <c r="A3056" s="201" t="str">
        <f>DRIVER[[#This Row],[DATE]]&amp;DRIVER[[#This Row],[FIELD]]&amp;DRIVER[[#This Row],[TRIP NO]]</f>
        <v>45471OD04Q41392</v>
      </c>
      <c r="B3056" s="202">
        <v>25</v>
      </c>
      <c r="C3056" s="203">
        <v>45471</v>
      </c>
      <c r="D3056" s="204">
        <v>2</v>
      </c>
      <c r="E3056" s="120" t="s">
        <v>21</v>
      </c>
      <c r="F3056" s="205" t="s">
        <v>72</v>
      </c>
    </row>
    <row r="3057" spans="1:6">
      <c r="A3057" s="201" t="str">
        <f>DRIVER[[#This Row],[DATE]]&amp;DRIVER[[#This Row],[FIELD]]&amp;DRIVER[[#This Row],[TRIP NO]]</f>
        <v>45471OD34S61522</v>
      </c>
      <c r="B3057" s="202">
        <v>26</v>
      </c>
      <c r="C3057" s="203">
        <v>45471</v>
      </c>
      <c r="D3057" s="204">
        <v>2</v>
      </c>
      <c r="E3057" s="120" t="s">
        <v>43</v>
      </c>
      <c r="F3057" s="205" t="s">
        <v>80</v>
      </c>
    </row>
    <row r="3058" spans="1:6">
      <c r="A3058" s="201" t="str">
        <f>DRIVER[[#This Row],[DATE]]&amp;DRIVER[[#This Row],[FIELD]]&amp;DRIVER[[#This Row],[TRIP NO]]</f>
        <v>45471OD04Q41282</v>
      </c>
      <c r="B3058" s="202">
        <v>27</v>
      </c>
      <c r="C3058" s="203">
        <v>45471</v>
      </c>
      <c r="D3058" s="204">
        <v>2</v>
      </c>
      <c r="E3058" s="120" t="s">
        <v>41</v>
      </c>
      <c r="F3058" s="205" t="s">
        <v>76</v>
      </c>
    </row>
    <row r="3059" spans="1:6">
      <c r="A3059" s="201" t="str">
        <f>DRIVER[[#This Row],[DATE]]&amp;DRIVER[[#This Row],[FIELD]]&amp;DRIVER[[#This Row],[TRIP NO]]</f>
        <v>45471OD34R11452</v>
      </c>
      <c r="B3059" s="202">
        <v>28</v>
      </c>
      <c r="C3059" s="203">
        <v>45471</v>
      </c>
      <c r="D3059" s="204">
        <v>2</v>
      </c>
      <c r="E3059" s="120" t="s">
        <v>12</v>
      </c>
      <c r="F3059" s="205" t="s">
        <v>171</v>
      </c>
    </row>
    <row r="3060" spans="1:6">
      <c r="A3060" s="201" t="str">
        <f>DRIVER[[#This Row],[DATE]]&amp;DRIVER[[#This Row],[FIELD]]&amp;DRIVER[[#This Row],[TRIP NO]]</f>
        <v>45471OD34T11452</v>
      </c>
      <c r="B3060" s="202">
        <v>29</v>
      </c>
      <c r="C3060" s="203">
        <v>45471</v>
      </c>
      <c r="D3060" s="204">
        <v>2</v>
      </c>
      <c r="E3060" s="120" t="s">
        <v>34</v>
      </c>
      <c r="F3060" s="205" t="s">
        <v>84</v>
      </c>
    </row>
    <row r="3061" spans="1:6">
      <c r="A3061" s="201" t="str">
        <f>DRIVER[[#This Row],[DATE]]&amp;DRIVER[[#This Row],[FIELD]]&amp;DRIVER[[#This Row],[TRIP NO]]</f>
        <v>45471OD04V13452</v>
      </c>
      <c r="B3061" s="202">
        <v>30</v>
      </c>
      <c r="C3061" s="203">
        <v>45471</v>
      </c>
      <c r="D3061" s="204">
        <v>2</v>
      </c>
      <c r="E3061" s="120" t="s">
        <v>48</v>
      </c>
      <c r="F3061" s="205" t="s">
        <v>86</v>
      </c>
    </row>
    <row r="3062" spans="1:6">
      <c r="A3062" s="201" t="str">
        <f>DRIVER[[#This Row],[DATE]]&amp;DRIVER[[#This Row],[FIELD]]&amp;DRIVER[[#This Row],[TRIP NO]]</f>
        <v>45471OD04T11452</v>
      </c>
      <c r="B3062" s="202">
        <v>31</v>
      </c>
      <c r="C3062" s="203">
        <v>45471</v>
      </c>
      <c r="D3062" s="204">
        <v>2</v>
      </c>
      <c r="E3062" s="120" t="s">
        <v>13</v>
      </c>
      <c r="F3062" s="205" t="s">
        <v>176</v>
      </c>
    </row>
    <row r="3063" spans="1:6">
      <c r="A3063" s="201" t="str">
        <f>DRIVER[[#This Row],[DATE]]&amp;DRIVER[[#This Row],[FIELD]]&amp;DRIVER[[#This Row],[TRIP NO]]</f>
        <v>45471OD34R13452</v>
      </c>
      <c r="B3063" s="202">
        <v>32</v>
      </c>
      <c r="C3063" s="203">
        <v>45471</v>
      </c>
      <c r="D3063" s="204">
        <v>2</v>
      </c>
      <c r="E3063" s="120" t="s">
        <v>11</v>
      </c>
      <c r="F3063" s="205" t="s">
        <v>82</v>
      </c>
    </row>
    <row r="3064" spans="1:6">
      <c r="A3064" s="382" t="str">
        <f>DRIVER[[#This Row],[DATE]]&amp;DRIVER[[#This Row],[FIELD]]&amp;DRIVER[[#This Row],[TRIP NO]]</f>
        <v>45472OD04Q41231</v>
      </c>
      <c r="B3064" s="383">
        <v>1</v>
      </c>
      <c r="C3064" s="384">
        <v>45472</v>
      </c>
      <c r="D3064" s="385">
        <v>1</v>
      </c>
      <c r="E3064" s="120" t="s">
        <v>39</v>
      </c>
      <c r="F3064" s="386" t="s">
        <v>69</v>
      </c>
    </row>
    <row r="3065" spans="1:6">
      <c r="A3065" s="382" t="str">
        <f>DRIVER[[#This Row],[DATE]]&amp;DRIVER[[#This Row],[FIELD]]&amp;DRIVER[[#This Row],[TRIP NO]]</f>
        <v>45472OD04Q41261</v>
      </c>
      <c r="B3065" s="383">
        <v>2</v>
      </c>
      <c r="C3065" s="384">
        <v>45472</v>
      </c>
      <c r="D3065" s="385">
        <v>1</v>
      </c>
      <c r="E3065" s="120" t="s">
        <v>23</v>
      </c>
      <c r="F3065" s="386" t="s">
        <v>91</v>
      </c>
    </row>
    <row r="3066" spans="1:6">
      <c r="A3066" s="382" t="str">
        <f>DRIVER[[#This Row],[DATE]]&amp;DRIVER[[#This Row],[FIELD]]&amp;DRIVER[[#This Row],[TRIP NO]]</f>
        <v>45472OD04Q41391</v>
      </c>
      <c r="B3066" s="383">
        <v>3</v>
      </c>
      <c r="C3066" s="384">
        <v>45472</v>
      </c>
      <c r="D3066" s="385">
        <v>1</v>
      </c>
      <c r="E3066" s="120" t="s">
        <v>21</v>
      </c>
      <c r="F3066" s="386" t="s">
        <v>71</v>
      </c>
    </row>
    <row r="3067" spans="1:6">
      <c r="A3067" s="382" t="str">
        <f>DRIVER[[#This Row],[DATE]]&amp;DRIVER[[#This Row],[FIELD]]&amp;DRIVER[[#This Row],[TRIP NO]]</f>
        <v>45472OD04Q41781</v>
      </c>
      <c r="B3067" s="383">
        <v>4</v>
      </c>
      <c r="C3067" s="384">
        <v>45472</v>
      </c>
      <c r="D3067" s="385">
        <v>1</v>
      </c>
      <c r="E3067" s="120" t="s">
        <v>25</v>
      </c>
      <c r="F3067" s="386" t="s">
        <v>90</v>
      </c>
    </row>
    <row r="3068" spans="1:6">
      <c r="A3068" s="382" t="str">
        <f>DRIVER[[#This Row],[DATE]]&amp;DRIVER[[#This Row],[FIELD]]&amp;DRIVER[[#This Row],[TRIP NO]]</f>
        <v>45472OD04Q67611</v>
      </c>
      <c r="B3068" s="383">
        <v>5</v>
      </c>
      <c r="C3068" s="384">
        <v>45472</v>
      </c>
      <c r="D3068" s="385">
        <v>1</v>
      </c>
      <c r="E3068" s="120" t="s">
        <v>24</v>
      </c>
      <c r="F3068" s="386" t="s">
        <v>171</v>
      </c>
    </row>
    <row r="3069" spans="1:6">
      <c r="A3069" s="382" t="str">
        <f>DRIVER[[#This Row],[DATE]]&amp;DRIVER[[#This Row],[FIELD]]&amp;DRIVER[[#This Row],[TRIP NO]]</f>
        <v>45472OD04Q41281</v>
      </c>
      <c r="B3069" s="383">
        <v>6</v>
      </c>
      <c r="C3069" s="384">
        <v>45472</v>
      </c>
      <c r="D3069" s="385">
        <v>1</v>
      </c>
      <c r="E3069" s="120" t="s">
        <v>41</v>
      </c>
      <c r="F3069" s="386" t="s">
        <v>77</v>
      </c>
    </row>
    <row r="3070" spans="1:6">
      <c r="A3070" s="382" t="str">
        <f>DRIVER[[#This Row],[DATE]]&amp;DRIVER[[#This Row],[FIELD]]&amp;DRIVER[[#This Row],[TRIP NO]]</f>
        <v>45472OD04Q41731</v>
      </c>
      <c r="B3070" s="383">
        <v>7</v>
      </c>
      <c r="C3070" s="384">
        <v>45472</v>
      </c>
      <c r="D3070" s="385">
        <v>1</v>
      </c>
      <c r="E3070" s="120" t="s">
        <v>8</v>
      </c>
      <c r="F3070" s="386" t="s">
        <v>101</v>
      </c>
    </row>
    <row r="3071" spans="1:6">
      <c r="A3071" s="382" t="str">
        <f>DRIVER[[#This Row],[DATE]]&amp;DRIVER[[#This Row],[FIELD]]&amp;DRIVER[[#This Row],[TRIP NO]]</f>
        <v>45472OD34S26151</v>
      </c>
      <c r="B3071" s="383">
        <v>8</v>
      </c>
      <c r="C3071" s="384">
        <v>45472</v>
      </c>
      <c r="D3071" s="385">
        <v>1</v>
      </c>
      <c r="E3071" s="120" t="s">
        <v>40</v>
      </c>
      <c r="F3071" s="386" t="s">
        <v>94</v>
      </c>
    </row>
    <row r="3072" spans="1:6">
      <c r="A3072" s="382" t="str">
        <f>DRIVER[[#This Row],[DATE]]&amp;DRIVER[[#This Row],[FIELD]]&amp;DRIVER[[#This Row],[TRIP NO]]</f>
        <v>45472OD34S26661</v>
      </c>
      <c r="B3072" s="383">
        <v>9</v>
      </c>
      <c r="C3072" s="384">
        <v>45472</v>
      </c>
      <c r="D3072" s="385">
        <v>1</v>
      </c>
      <c r="E3072" s="120" t="s">
        <v>45</v>
      </c>
      <c r="F3072" s="386" t="s">
        <v>80</v>
      </c>
    </row>
    <row r="3073" spans="1:6">
      <c r="A3073" s="382" t="str">
        <f>DRIVER[[#This Row],[DATE]]&amp;DRIVER[[#This Row],[FIELD]]&amp;DRIVER[[#This Row],[TRIP NO]]</f>
        <v>45472OD34S26681</v>
      </c>
      <c r="B3073" s="383">
        <v>10</v>
      </c>
      <c r="C3073" s="384">
        <v>45472</v>
      </c>
      <c r="D3073" s="385">
        <v>1</v>
      </c>
      <c r="E3073" s="120" t="s">
        <v>42</v>
      </c>
      <c r="F3073" s="386" t="s">
        <v>108</v>
      </c>
    </row>
    <row r="3074" spans="1:6">
      <c r="A3074" s="382" t="str">
        <f>DRIVER[[#This Row],[DATE]]&amp;DRIVER[[#This Row],[FIELD]]&amp;DRIVER[[#This Row],[TRIP NO]]</f>
        <v>45472OD34S61371</v>
      </c>
      <c r="B3074" s="383">
        <v>11</v>
      </c>
      <c r="C3074" s="384">
        <v>45472</v>
      </c>
      <c r="D3074" s="385">
        <v>1</v>
      </c>
      <c r="E3074" s="120" t="s">
        <v>44</v>
      </c>
      <c r="F3074" s="386" t="s">
        <v>179</v>
      </c>
    </row>
    <row r="3075" spans="1:6">
      <c r="A3075" s="382" t="str">
        <f>DRIVER[[#This Row],[DATE]]&amp;DRIVER[[#This Row],[FIELD]]&amp;DRIVER[[#This Row],[TRIP NO]]</f>
        <v>45472OD34S61521</v>
      </c>
      <c r="B3075" s="383">
        <v>12</v>
      </c>
      <c r="C3075" s="384">
        <v>45472</v>
      </c>
      <c r="D3075" s="385">
        <v>1</v>
      </c>
      <c r="E3075" s="120" t="s">
        <v>43</v>
      </c>
      <c r="F3075" s="386" t="s">
        <v>72</v>
      </c>
    </row>
    <row r="3076" spans="1:6">
      <c r="A3076" s="382" t="str">
        <f>DRIVER[[#This Row],[DATE]]&amp;DRIVER[[#This Row],[FIELD]]&amp;DRIVER[[#This Row],[TRIP NO]]</f>
        <v>45472OD34S65081</v>
      </c>
      <c r="B3076" s="383">
        <v>13</v>
      </c>
      <c r="C3076" s="384">
        <v>45472</v>
      </c>
      <c r="D3076" s="385">
        <v>1</v>
      </c>
      <c r="E3076" s="120" t="s">
        <v>57</v>
      </c>
      <c r="F3076" s="386" t="s">
        <v>75</v>
      </c>
    </row>
    <row r="3077" spans="1:6">
      <c r="A3077" s="382" t="str">
        <f>DRIVER[[#This Row],[DATE]]&amp;DRIVER[[#This Row],[FIELD]]&amp;DRIVER[[#This Row],[TRIP NO]]</f>
        <v>45472OD04T11451</v>
      </c>
      <c r="B3077" s="383">
        <v>14</v>
      </c>
      <c r="C3077" s="384">
        <v>45472</v>
      </c>
      <c r="D3077" s="385">
        <v>1</v>
      </c>
      <c r="E3077" s="120" t="s">
        <v>13</v>
      </c>
      <c r="F3077" s="386" t="s">
        <v>176</v>
      </c>
    </row>
    <row r="3078" spans="1:6">
      <c r="A3078" s="382" t="str">
        <f>DRIVER[[#This Row],[DATE]]&amp;DRIVER[[#This Row],[FIELD]]&amp;DRIVER[[#This Row],[TRIP NO]]</f>
        <v>45472OD34R11451</v>
      </c>
      <c r="B3078" s="383">
        <v>15</v>
      </c>
      <c r="C3078" s="384">
        <v>45472</v>
      </c>
      <c r="D3078" s="385">
        <v>1</v>
      </c>
      <c r="E3078" s="120" t="s">
        <v>12</v>
      </c>
      <c r="F3078" s="386" t="s">
        <v>171</v>
      </c>
    </row>
    <row r="3079" spans="1:6">
      <c r="A3079" s="382" t="str">
        <f>DRIVER[[#This Row],[DATE]]&amp;DRIVER[[#This Row],[FIELD]]&amp;DRIVER[[#This Row],[TRIP NO]]</f>
        <v>45472OD34R13451</v>
      </c>
      <c r="B3079" s="383">
        <v>16</v>
      </c>
      <c r="C3079" s="384">
        <v>45472</v>
      </c>
      <c r="D3079" s="385">
        <v>1</v>
      </c>
      <c r="E3079" s="120" t="s">
        <v>11</v>
      </c>
      <c r="F3079" s="386" t="s">
        <v>82</v>
      </c>
    </row>
    <row r="3080" spans="1:6">
      <c r="A3080" s="382" t="str">
        <f>DRIVER[[#This Row],[DATE]]&amp;DRIVER[[#This Row],[FIELD]]&amp;DRIVER[[#This Row],[TRIP NO]]</f>
        <v>45472OD34S11451</v>
      </c>
      <c r="B3080" s="383">
        <v>17</v>
      </c>
      <c r="C3080" s="384">
        <v>45472</v>
      </c>
      <c r="D3080" s="385">
        <v>1</v>
      </c>
      <c r="E3080" s="120" t="s">
        <v>32</v>
      </c>
      <c r="F3080" s="386" t="s">
        <v>97</v>
      </c>
    </row>
    <row r="3081" spans="1:6">
      <c r="A3081" s="382" t="str">
        <f>DRIVER[[#This Row],[DATE]]&amp;DRIVER[[#This Row],[FIELD]]&amp;DRIVER[[#This Row],[TRIP NO]]</f>
        <v>45472OD34T11451</v>
      </c>
      <c r="B3081" s="383">
        <v>18</v>
      </c>
      <c r="C3081" s="384">
        <v>45472</v>
      </c>
      <c r="D3081" s="385">
        <v>1</v>
      </c>
      <c r="E3081" s="120" t="s">
        <v>34</v>
      </c>
      <c r="F3081" s="386" t="s">
        <v>84</v>
      </c>
    </row>
    <row r="3082" spans="1:6">
      <c r="A3082" s="382" t="str">
        <f>DRIVER[[#This Row],[DATE]]&amp;DRIVER[[#This Row],[FIELD]]&amp;DRIVER[[#This Row],[TRIP NO]]</f>
        <v>45472OD04V13451</v>
      </c>
      <c r="B3082" s="383">
        <v>19</v>
      </c>
      <c r="C3082" s="384">
        <v>45472</v>
      </c>
      <c r="D3082" s="385">
        <v>1</v>
      </c>
      <c r="E3082" s="120" t="s">
        <v>48</v>
      </c>
      <c r="F3082" s="386" t="s">
        <v>86</v>
      </c>
    </row>
    <row r="3083" spans="1:6">
      <c r="A3083" s="382" t="str">
        <f>DRIVER[[#This Row],[DATE]]&amp;DRIVER[[#This Row],[FIELD]]&amp;DRIVER[[#This Row],[TRIP NO]]</f>
        <v>45472OD34S65082</v>
      </c>
      <c r="B3083" s="383">
        <v>20</v>
      </c>
      <c r="C3083" s="384">
        <v>45472</v>
      </c>
      <c r="D3083" s="385">
        <v>2</v>
      </c>
      <c r="E3083" s="120" t="s">
        <v>57</v>
      </c>
      <c r="F3083" s="386" t="s">
        <v>75</v>
      </c>
    </row>
    <row r="3084" spans="1:6">
      <c r="A3084" s="382" t="str">
        <f>DRIVER[[#This Row],[DATE]]&amp;DRIVER[[#This Row],[FIELD]]&amp;DRIVER[[#This Row],[TRIP NO]]</f>
        <v>45472OD04Q67612</v>
      </c>
      <c r="B3084" s="383">
        <v>21</v>
      </c>
      <c r="C3084" s="384">
        <v>45472</v>
      </c>
      <c r="D3084" s="385">
        <v>2</v>
      </c>
      <c r="E3084" s="120" t="s">
        <v>24</v>
      </c>
      <c r="F3084" s="386" t="s">
        <v>96</v>
      </c>
    </row>
    <row r="3085" spans="1:6">
      <c r="A3085" s="382" t="str">
        <f>DRIVER[[#This Row],[DATE]]&amp;DRIVER[[#This Row],[FIELD]]&amp;DRIVER[[#This Row],[TRIP NO]]</f>
        <v>45472OD34S26662</v>
      </c>
      <c r="B3085" s="383">
        <v>22</v>
      </c>
      <c r="C3085" s="384">
        <v>45472</v>
      </c>
      <c r="D3085" s="385">
        <v>2</v>
      </c>
      <c r="E3085" s="120" t="s">
        <v>45</v>
      </c>
      <c r="F3085" s="386" t="s">
        <v>80</v>
      </c>
    </row>
    <row r="3086" spans="1:6">
      <c r="A3086" s="382" t="str">
        <f>DRIVER[[#This Row],[DATE]]&amp;DRIVER[[#This Row],[FIELD]]&amp;DRIVER[[#This Row],[TRIP NO]]</f>
        <v>45472OD34S26682</v>
      </c>
      <c r="B3086" s="383">
        <v>23</v>
      </c>
      <c r="C3086" s="384">
        <v>45472</v>
      </c>
      <c r="D3086" s="385">
        <v>2</v>
      </c>
      <c r="E3086" s="120" t="s">
        <v>42</v>
      </c>
      <c r="F3086" s="386" t="s">
        <v>108</v>
      </c>
    </row>
    <row r="3087" spans="1:6">
      <c r="A3087" s="382" t="str">
        <f>DRIVER[[#This Row],[DATE]]&amp;DRIVER[[#This Row],[FIELD]]&amp;DRIVER[[#This Row],[TRIP NO]]</f>
        <v>45473OD04Q41231</v>
      </c>
      <c r="B3087" s="383">
        <v>1</v>
      </c>
      <c r="C3087" s="384">
        <v>45473</v>
      </c>
      <c r="D3087" s="385">
        <v>1</v>
      </c>
      <c r="E3087" s="120" t="s">
        <v>39</v>
      </c>
      <c r="F3087" s="386" t="s">
        <v>69</v>
      </c>
    </row>
    <row r="3088" spans="1:6">
      <c r="A3088" s="382" t="str">
        <f>DRIVER[[#This Row],[DATE]]&amp;DRIVER[[#This Row],[FIELD]]&amp;DRIVER[[#This Row],[TRIP NO]]</f>
        <v>45473OD04Q41261</v>
      </c>
      <c r="B3088" s="383">
        <v>2</v>
      </c>
      <c r="C3088" s="384">
        <v>45473</v>
      </c>
      <c r="D3088" s="385">
        <v>1</v>
      </c>
      <c r="E3088" s="120" t="s">
        <v>23</v>
      </c>
      <c r="F3088" s="386" t="s">
        <v>91</v>
      </c>
    </row>
    <row r="3089" spans="1:6">
      <c r="A3089" s="382" t="str">
        <f>DRIVER[[#This Row],[DATE]]&amp;DRIVER[[#This Row],[FIELD]]&amp;DRIVER[[#This Row],[TRIP NO]]</f>
        <v>45473OD04Q41391</v>
      </c>
      <c r="B3089" s="383">
        <v>3</v>
      </c>
      <c r="C3089" s="384">
        <v>45473</v>
      </c>
      <c r="D3089" s="385">
        <v>1</v>
      </c>
      <c r="E3089" s="120" t="s">
        <v>21</v>
      </c>
      <c r="F3089" s="386" t="s">
        <v>71</v>
      </c>
    </row>
    <row r="3090" spans="1:6">
      <c r="A3090" s="396" t="str">
        <f>DRIVER[[#This Row],[DATE]]&amp;DRIVER[[#This Row],[FIELD]]&amp;DRIVER[[#This Row],[TRIP NO]]</f>
        <v>45473OD04Q41551</v>
      </c>
      <c r="B3090" s="397">
        <v>4</v>
      </c>
      <c r="C3090" s="398">
        <v>45473</v>
      </c>
      <c r="D3090" s="399">
        <v>1</v>
      </c>
      <c r="E3090" s="120" t="s">
        <v>22</v>
      </c>
      <c r="F3090" s="400" t="s">
        <v>96</v>
      </c>
    </row>
    <row r="3091" spans="1:6">
      <c r="A3091" s="396" t="str">
        <f>DRIVER[[#This Row],[DATE]]&amp;DRIVER[[#This Row],[FIELD]]&amp;DRIVER[[#This Row],[TRIP NO]]</f>
        <v>45473OD04Q41781</v>
      </c>
      <c r="B3091" s="397">
        <v>5</v>
      </c>
      <c r="C3091" s="398">
        <v>45473</v>
      </c>
      <c r="D3091" s="399">
        <v>1</v>
      </c>
      <c r="E3091" s="120" t="s">
        <v>25</v>
      </c>
      <c r="F3091" s="400" t="s">
        <v>73</v>
      </c>
    </row>
    <row r="3092" spans="1:6">
      <c r="A3092" s="396" t="str">
        <f>DRIVER[[#This Row],[DATE]]&amp;DRIVER[[#This Row],[FIELD]]&amp;DRIVER[[#This Row],[TRIP NO]]</f>
        <v>45473OD04Q67611</v>
      </c>
      <c r="B3092" s="397">
        <v>6</v>
      </c>
      <c r="C3092" s="398">
        <v>45473</v>
      </c>
      <c r="D3092" s="399">
        <v>1</v>
      </c>
      <c r="E3092" s="120" t="s">
        <v>24</v>
      </c>
      <c r="F3092" s="400" t="s">
        <v>68</v>
      </c>
    </row>
    <row r="3093" spans="1:6">
      <c r="A3093" s="396" t="str">
        <f>DRIVER[[#This Row],[DATE]]&amp;DRIVER[[#This Row],[FIELD]]&amp;DRIVER[[#This Row],[TRIP NO]]</f>
        <v>45473OD04Q41281</v>
      </c>
      <c r="B3093" s="397">
        <v>7</v>
      </c>
      <c r="C3093" s="398">
        <v>45473</v>
      </c>
      <c r="D3093" s="399">
        <v>1</v>
      </c>
      <c r="E3093" s="120" t="s">
        <v>41</v>
      </c>
      <c r="F3093" s="400" t="s">
        <v>76</v>
      </c>
    </row>
    <row r="3094" spans="1:6">
      <c r="A3094" s="396" t="str">
        <f>DRIVER[[#This Row],[DATE]]&amp;DRIVER[[#This Row],[FIELD]]&amp;DRIVER[[#This Row],[TRIP NO]]</f>
        <v>45473OD04Q41731</v>
      </c>
      <c r="B3094" s="397">
        <v>8</v>
      </c>
      <c r="C3094" s="398">
        <v>45473</v>
      </c>
      <c r="D3094" s="399">
        <v>1</v>
      </c>
      <c r="E3094" s="120" t="s">
        <v>8</v>
      </c>
      <c r="F3094" s="400" t="s">
        <v>101</v>
      </c>
    </row>
    <row r="3095" spans="1:6">
      <c r="A3095" s="396" t="str">
        <f>DRIVER[[#This Row],[DATE]]&amp;DRIVER[[#This Row],[FIELD]]&amp;DRIVER[[#This Row],[TRIP NO]]</f>
        <v>45473OD34S26151</v>
      </c>
      <c r="B3095" s="397">
        <v>9</v>
      </c>
      <c r="C3095" s="398">
        <v>45473</v>
      </c>
      <c r="D3095" s="399">
        <v>1</v>
      </c>
      <c r="E3095" s="120" t="s">
        <v>40</v>
      </c>
      <c r="F3095" s="400" t="s">
        <v>171</v>
      </c>
    </row>
    <row r="3096" spans="1:6">
      <c r="A3096" s="396" t="str">
        <f>DRIVER[[#This Row],[DATE]]&amp;DRIVER[[#This Row],[FIELD]]&amp;DRIVER[[#This Row],[TRIP NO]]</f>
        <v>45473OD34S26661</v>
      </c>
      <c r="B3096" s="397">
        <v>10</v>
      </c>
      <c r="C3096" s="398">
        <v>45473</v>
      </c>
      <c r="D3096" s="399">
        <v>1</v>
      </c>
      <c r="E3096" s="120" t="s">
        <v>45</v>
      </c>
      <c r="F3096" s="400" t="s">
        <v>80</v>
      </c>
    </row>
    <row r="3097" spans="1:6">
      <c r="A3097" s="396" t="str">
        <f>DRIVER[[#This Row],[DATE]]&amp;DRIVER[[#This Row],[FIELD]]&amp;DRIVER[[#This Row],[TRIP NO]]</f>
        <v>45473OD34S26681</v>
      </c>
      <c r="B3097" s="397">
        <v>11</v>
      </c>
      <c r="C3097" s="398">
        <v>45473</v>
      </c>
      <c r="D3097" s="399">
        <v>1</v>
      </c>
      <c r="E3097" s="120" t="s">
        <v>42</v>
      </c>
      <c r="F3097" s="400" t="s">
        <v>108</v>
      </c>
    </row>
    <row r="3098" spans="1:6">
      <c r="A3098" s="396" t="str">
        <f>DRIVER[[#This Row],[DATE]]&amp;DRIVER[[#This Row],[FIELD]]&amp;DRIVER[[#This Row],[TRIP NO]]</f>
        <v>45473OD34S61371</v>
      </c>
      <c r="B3098" s="397">
        <v>12</v>
      </c>
      <c r="C3098" s="398">
        <v>45473</v>
      </c>
      <c r="D3098" s="399">
        <v>1</v>
      </c>
      <c r="E3098" s="120" t="s">
        <v>44</v>
      </c>
      <c r="F3098" s="400" t="s">
        <v>179</v>
      </c>
    </row>
    <row r="3099" spans="1:6">
      <c r="A3099" s="396" t="str">
        <f>DRIVER[[#This Row],[DATE]]&amp;DRIVER[[#This Row],[FIELD]]&amp;DRIVER[[#This Row],[TRIP NO]]</f>
        <v>45473OD34S61521</v>
      </c>
      <c r="B3099" s="397">
        <v>13</v>
      </c>
      <c r="C3099" s="398">
        <v>45473</v>
      </c>
      <c r="D3099" s="399">
        <v>1</v>
      </c>
      <c r="E3099" s="120" t="s">
        <v>43</v>
      </c>
      <c r="F3099" s="400" t="s">
        <v>72</v>
      </c>
    </row>
    <row r="3100" spans="1:6">
      <c r="A3100" s="396" t="str">
        <f>DRIVER[[#This Row],[DATE]]&amp;DRIVER[[#This Row],[FIELD]]&amp;DRIVER[[#This Row],[TRIP NO]]</f>
        <v>45473OD34S65081</v>
      </c>
      <c r="B3100" s="397">
        <v>14</v>
      </c>
      <c r="C3100" s="398">
        <v>45473</v>
      </c>
      <c r="D3100" s="399">
        <v>1</v>
      </c>
      <c r="E3100" s="120" t="s">
        <v>57</v>
      </c>
      <c r="F3100" s="400" t="s">
        <v>75</v>
      </c>
    </row>
    <row r="3101" spans="1:6">
      <c r="A3101" s="396" t="str">
        <f>DRIVER[[#This Row],[DATE]]&amp;DRIVER[[#This Row],[FIELD]]&amp;DRIVER[[#This Row],[TRIP NO]]</f>
        <v>45473OD04T11451</v>
      </c>
      <c r="B3101" s="397">
        <v>15</v>
      </c>
      <c r="C3101" s="398">
        <v>45473</v>
      </c>
      <c r="D3101" s="399">
        <v>1</v>
      </c>
      <c r="E3101" s="120" t="s">
        <v>13</v>
      </c>
      <c r="F3101" s="400" t="s">
        <v>176</v>
      </c>
    </row>
    <row r="3102" spans="1:6">
      <c r="A3102" s="396" t="str">
        <f>DRIVER[[#This Row],[DATE]]&amp;DRIVER[[#This Row],[FIELD]]&amp;DRIVER[[#This Row],[TRIP NO]]</f>
        <v>45473OD34R11451</v>
      </c>
      <c r="B3102" s="397">
        <v>16</v>
      </c>
      <c r="C3102" s="398">
        <v>45473</v>
      </c>
      <c r="D3102" s="399">
        <v>1</v>
      </c>
      <c r="E3102" s="120" t="s">
        <v>12</v>
      </c>
      <c r="F3102" s="400" t="s">
        <v>171</v>
      </c>
    </row>
    <row r="3103" spans="1:6">
      <c r="A3103" s="396" t="str">
        <f>DRIVER[[#This Row],[DATE]]&amp;DRIVER[[#This Row],[FIELD]]&amp;DRIVER[[#This Row],[TRIP NO]]</f>
        <v>45473OD34R13451</v>
      </c>
      <c r="B3103" s="397">
        <v>17</v>
      </c>
      <c r="C3103" s="398">
        <v>45473</v>
      </c>
      <c r="D3103" s="399">
        <v>1</v>
      </c>
      <c r="E3103" s="120" t="s">
        <v>11</v>
      </c>
      <c r="F3103" s="400" t="s">
        <v>160</v>
      </c>
    </row>
    <row r="3104" spans="1:6">
      <c r="A3104" s="396" t="str">
        <f>DRIVER[[#This Row],[DATE]]&amp;DRIVER[[#This Row],[FIELD]]&amp;DRIVER[[#This Row],[TRIP NO]]</f>
        <v>45473OD34S11451</v>
      </c>
      <c r="B3104" s="397">
        <v>18</v>
      </c>
      <c r="C3104" s="398">
        <v>45473</v>
      </c>
      <c r="D3104" s="399">
        <v>1</v>
      </c>
      <c r="E3104" s="120" t="s">
        <v>32</v>
      </c>
      <c r="F3104" s="400" t="s">
        <v>97</v>
      </c>
    </row>
    <row r="3105" spans="1:6">
      <c r="A3105" s="396" t="str">
        <f>DRIVER[[#This Row],[DATE]]&amp;DRIVER[[#This Row],[FIELD]]&amp;DRIVER[[#This Row],[TRIP NO]]</f>
        <v>45473OD34T11451</v>
      </c>
      <c r="B3105" s="397">
        <v>19</v>
      </c>
      <c r="C3105" s="398">
        <v>45473</v>
      </c>
      <c r="D3105" s="399">
        <v>1</v>
      </c>
      <c r="E3105" s="120" t="s">
        <v>34</v>
      </c>
      <c r="F3105" s="400" t="s">
        <v>84</v>
      </c>
    </row>
    <row r="3106" spans="1:6">
      <c r="A3106" s="396" t="str">
        <f>DRIVER[[#This Row],[DATE]]&amp;DRIVER[[#This Row],[FIELD]]&amp;DRIVER[[#This Row],[TRIP NO]]</f>
        <v>45473OD04V13451</v>
      </c>
      <c r="B3106" s="397">
        <v>20</v>
      </c>
      <c r="C3106" s="398">
        <v>45473</v>
      </c>
      <c r="D3106" s="399">
        <v>1</v>
      </c>
      <c r="E3106" s="120" t="s">
        <v>48</v>
      </c>
      <c r="F3106" s="400" t="s">
        <v>86</v>
      </c>
    </row>
    <row r="3107" spans="1:6">
      <c r="A3107" s="396" t="str">
        <f>DRIVER[[#This Row],[DATE]]&amp;DRIVER[[#This Row],[FIELD]]&amp;DRIVER[[#This Row],[TRIP NO]]</f>
        <v>45473OD34S26152</v>
      </c>
      <c r="B3107" s="397">
        <v>21</v>
      </c>
      <c r="C3107" s="398">
        <v>45473</v>
      </c>
      <c r="D3107" s="399">
        <v>2</v>
      </c>
      <c r="E3107" s="120" t="s">
        <v>40</v>
      </c>
      <c r="F3107" s="400" t="s">
        <v>102</v>
      </c>
    </row>
    <row r="3108" spans="1:6">
      <c r="A3108" s="396" t="str">
        <f>DRIVER[[#This Row],[DATE]]&amp;DRIVER[[#This Row],[FIELD]]&amp;DRIVER[[#This Row],[TRIP NO]]</f>
        <v>45473OD34S61522</v>
      </c>
      <c r="B3108" s="397">
        <v>22</v>
      </c>
      <c r="C3108" s="398">
        <v>45473</v>
      </c>
      <c r="D3108" s="399">
        <v>2</v>
      </c>
      <c r="E3108" s="120" t="s">
        <v>43</v>
      </c>
      <c r="F3108" s="400" t="s">
        <v>72</v>
      </c>
    </row>
    <row r="3109" spans="1:6">
      <c r="A3109" s="396" t="str">
        <f>DRIVER[[#This Row],[DATE]]&amp;DRIVER[[#This Row],[FIELD]]&amp;DRIVER[[#This Row],[TRIP NO]]</f>
        <v>45473OD04Q41232</v>
      </c>
      <c r="B3109" s="397">
        <v>23</v>
      </c>
      <c r="C3109" s="398">
        <v>45473</v>
      </c>
      <c r="D3109" s="399">
        <v>2</v>
      </c>
      <c r="E3109" s="120" t="s">
        <v>39</v>
      </c>
      <c r="F3109" s="400" t="s">
        <v>69</v>
      </c>
    </row>
    <row r="3110" spans="1:6">
      <c r="A3110" s="396" t="str">
        <f>DRIVER[[#This Row],[DATE]]&amp;DRIVER[[#This Row],[FIELD]]&amp;DRIVER[[#This Row],[TRIP NO]]</f>
        <v>45473OD04V13452</v>
      </c>
      <c r="B3110" s="397">
        <v>24</v>
      </c>
      <c r="C3110" s="398">
        <v>45473</v>
      </c>
      <c r="D3110" s="399">
        <v>2</v>
      </c>
      <c r="E3110" s="120" t="s">
        <v>48</v>
      </c>
      <c r="F3110" s="400" t="s">
        <v>86</v>
      </c>
    </row>
    <row r="3111" spans="1:6">
      <c r="A3111" s="396" t="str">
        <f>DRIVER[[#This Row],[DATE]]&amp;DRIVER[[#This Row],[FIELD]]&amp;DRIVER[[#This Row],[TRIP NO]]</f>
        <v>45473OD34T11452</v>
      </c>
      <c r="B3111" s="397">
        <v>25</v>
      </c>
      <c r="C3111" s="398">
        <v>45473</v>
      </c>
      <c r="D3111" s="399">
        <v>2</v>
      </c>
      <c r="E3111" s="120" t="s">
        <v>34</v>
      </c>
      <c r="F3111" s="400" t="s">
        <v>84</v>
      </c>
    </row>
    <row r="3112" spans="1:6">
      <c r="A3112" s="396" t="str">
        <f>DRIVER[[#This Row],[DATE]]&amp;DRIVER[[#This Row],[FIELD]]&amp;DRIVER[[#This Row],[TRIP NO]]</f>
        <v>45473OD04Q41732</v>
      </c>
      <c r="B3112" s="397">
        <v>26</v>
      </c>
      <c r="C3112" s="398">
        <v>45473</v>
      </c>
      <c r="D3112" s="399">
        <v>2</v>
      </c>
      <c r="E3112" s="120" t="s">
        <v>8</v>
      </c>
      <c r="F3112" s="400" t="s">
        <v>101</v>
      </c>
    </row>
    <row r="3113" spans="1:6">
      <c r="A3113" s="396" t="str">
        <f>DRIVER[[#This Row],[DATE]]&amp;DRIVER[[#This Row],[FIELD]]&amp;DRIVER[[#This Row],[TRIP NO]]</f>
        <v>45473OD34S26662</v>
      </c>
      <c r="B3113" s="397">
        <v>27</v>
      </c>
      <c r="C3113" s="398">
        <v>45473</v>
      </c>
      <c r="D3113" s="399">
        <v>2</v>
      </c>
      <c r="E3113" s="120" t="s">
        <v>45</v>
      </c>
      <c r="F3113" s="400" t="s">
        <v>80</v>
      </c>
    </row>
    <row r="3114" spans="1:6">
      <c r="A3114" s="396" t="str">
        <f>DRIVER[[#This Row],[DATE]]&amp;DRIVER[[#This Row],[FIELD]]&amp;DRIVER[[#This Row],[TRIP NO]]</f>
        <v>45473OD34S26682</v>
      </c>
      <c r="B3114" s="397">
        <v>28</v>
      </c>
      <c r="C3114" s="398">
        <v>45473</v>
      </c>
      <c r="D3114" s="399">
        <v>2</v>
      </c>
      <c r="E3114" s="120" t="s">
        <v>42</v>
      </c>
      <c r="F3114" s="400" t="s">
        <v>108</v>
      </c>
    </row>
    <row r="3115" spans="1:6">
      <c r="A3115" s="396" t="str">
        <f>DRIVER[[#This Row],[DATE]]&amp;DRIVER[[#This Row],[FIELD]]&amp;DRIVER[[#This Row],[TRIP NO]]</f>
        <v>45473OD04Q41392</v>
      </c>
      <c r="B3115" s="397">
        <v>30</v>
      </c>
      <c r="C3115" s="398">
        <v>45473</v>
      </c>
      <c r="D3115" s="399">
        <v>2</v>
      </c>
      <c r="E3115" s="120" t="s">
        <v>21</v>
      </c>
      <c r="F3115" s="400" t="s">
        <v>71</v>
      </c>
    </row>
    <row r="3116" spans="1:6">
      <c r="A3116" s="396" t="str">
        <f>DRIVER[[#This Row],[DATE]]&amp;DRIVER[[#This Row],[FIELD]]&amp;DRIVER[[#This Row],[TRIP NO]]</f>
        <v>45473OD04Q41782</v>
      </c>
      <c r="B3116" s="397">
        <v>31</v>
      </c>
      <c r="C3116" s="398">
        <v>45473</v>
      </c>
      <c r="D3116" s="399">
        <v>2</v>
      </c>
      <c r="E3116" s="120" t="s">
        <v>25</v>
      </c>
      <c r="F3116" s="400" t="s">
        <v>73</v>
      </c>
    </row>
    <row r="3117" spans="1:6">
      <c r="A3117" s="396" t="str">
        <f>DRIVER[[#This Row],[DATE]]&amp;DRIVER[[#This Row],[FIELD]]&amp;DRIVER[[#This Row],[TRIP NO]]</f>
        <v>45473OD04Q41262</v>
      </c>
      <c r="B3117" s="397">
        <v>32</v>
      </c>
      <c r="C3117" s="398">
        <v>45473</v>
      </c>
      <c r="D3117" s="399">
        <v>2</v>
      </c>
      <c r="E3117" s="120" t="s">
        <v>23</v>
      </c>
      <c r="F3117" s="400" t="s">
        <v>91</v>
      </c>
    </row>
    <row r="3118" spans="1:6">
      <c r="A3118" s="396" t="str">
        <f>DRIVER[[#This Row],[DATE]]&amp;DRIVER[[#This Row],[FIELD]]&amp;DRIVER[[#This Row],[TRIP NO]]</f>
        <v>45474OD04Q41231</v>
      </c>
      <c r="B3118" s="397">
        <v>1</v>
      </c>
      <c r="C3118" s="398">
        <v>45474</v>
      </c>
      <c r="D3118" s="399">
        <v>1</v>
      </c>
      <c r="E3118" s="120" t="s">
        <v>39</v>
      </c>
      <c r="F3118" s="400" t="s">
        <v>68</v>
      </c>
    </row>
    <row r="3119" spans="1:6">
      <c r="A3119" s="396" t="str">
        <f>DRIVER[[#This Row],[DATE]]&amp;DRIVER[[#This Row],[FIELD]]&amp;DRIVER[[#This Row],[TRIP NO]]</f>
        <v>45474OD04Q41261</v>
      </c>
      <c r="B3119" s="397">
        <v>2</v>
      </c>
      <c r="C3119" s="398">
        <v>45474</v>
      </c>
      <c r="D3119" s="399">
        <v>1</v>
      </c>
      <c r="E3119" s="120" t="s">
        <v>23</v>
      </c>
      <c r="F3119" s="400" t="s">
        <v>94</v>
      </c>
    </row>
    <row r="3120" spans="1:6">
      <c r="A3120" s="396" t="str">
        <f>DRIVER[[#This Row],[DATE]]&amp;DRIVER[[#This Row],[FIELD]]&amp;DRIVER[[#This Row],[TRIP NO]]</f>
        <v>45474OD04Q41391</v>
      </c>
      <c r="B3120" s="397">
        <v>3</v>
      </c>
      <c r="C3120" s="398">
        <v>45474</v>
      </c>
      <c r="D3120" s="399">
        <v>1</v>
      </c>
      <c r="E3120" s="120" t="s">
        <v>21</v>
      </c>
      <c r="F3120" s="400" t="s">
        <v>71</v>
      </c>
    </row>
    <row r="3121" spans="1:6">
      <c r="A3121" s="396" t="str">
        <f>DRIVER[[#This Row],[DATE]]&amp;DRIVER[[#This Row],[FIELD]]&amp;DRIVER[[#This Row],[TRIP NO]]</f>
        <v>45474OD04Q41551</v>
      </c>
      <c r="B3121" s="397">
        <v>4</v>
      </c>
      <c r="C3121" s="398">
        <v>45474</v>
      </c>
      <c r="D3121" s="399">
        <v>1</v>
      </c>
      <c r="E3121" s="120" t="s">
        <v>22</v>
      </c>
      <c r="F3121" s="400" t="s">
        <v>96</v>
      </c>
    </row>
    <row r="3122" spans="1:6">
      <c r="A3122" s="396" t="str">
        <f>DRIVER[[#This Row],[DATE]]&amp;DRIVER[[#This Row],[FIELD]]&amp;DRIVER[[#This Row],[TRIP NO]]</f>
        <v>45474OD04Q41781</v>
      </c>
      <c r="B3122" s="397">
        <v>5</v>
      </c>
      <c r="C3122" s="398">
        <v>45474</v>
      </c>
      <c r="D3122" s="399">
        <v>1</v>
      </c>
      <c r="E3122" s="120" t="s">
        <v>25</v>
      </c>
      <c r="F3122" s="400" t="s">
        <v>90</v>
      </c>
    </row>
    <row r="3123" spans="1:6">
      <c r="A3123" s="396" t="str">
        <f>DRIVER[[#This Row],[DATE]]&amp;DRIVER[[#This Row],[FIELD]]&amp;DRIVER[[#This Row],[TRIP NO]]</f>
        <v>45474OD04Q67611</v>
      </c>
      <c r="B3123" s="397">
        <v>6</v>
      </c>
      <c r="C3123" s="398">
        <v>45474</v>
      </c>
      <c r="D3123" s="399">
        <v>1</v>
      </c>
      <c r="E3123" s="120" t="s">
        <v>24</v>
      </c>
      <c r="F3123" s="400" t="s">
        <v>75</v>
      </c>
    </row>
    <row r="3124" spans="1:6">
      <c r="A3124" s="396" t="str">
        <f>DRIVER[[#This Row],[DATE]]&amp;DRIVER[[#This Row],[FIELD]]&amp;DRIVER[[#This Row],[TRIP NO]]</f>
        <v>45474OD04Q41281</v>
      </c>
      <c r="B3124" s="397">
        <v>7</v>
      </c>
      <c r="C3124" s="398">
        <v>45474</v>
      </c>
      <c r="D3124" s="399">
        <v>1</v>
      </c>
      <c r="E3124" s="120" t="s">
        <v>41</v>
      </c>
      <c r="F3124" s="400" t="s">
        <v>77</v>
      </c>
    </row>
    <row r="3125" spans="1:6">
      <c r="A3125" s="396" t="str">
        <f>DRIVER[[#This Row],[DATE]]&amp;DRIVER[[#This Row],[FIELD]]&amp;DRIVER[[#This Row],[TRIP NO]]</f>
        <v>45474OD04Q41731</v>
      </c>
      <c r="B3125" s="397">
        <v>8</v>
      </c>
      <c r="C3125" s="398">
        <v>45474</v>
      </c>
      <c r="D3125" s="399">
        <v>1</v>
      </c>
      <c r="E3125" s="120" t="s">
        <v>8</v>
      </c>
      <c r="F3125" s="400" t="s">
        <v>101</v>
      </c>
    </row>
    <row r="3126" spans="1:6">
      <c r="A3126" s="396" t="str">
        <f>DRIVER[[#This Row],[DATE]]&amp;DRIVER[[#This Row],[FIELD]]&amp;DRIVER[[#This Row],[TRIP NO]]</f>
        <v>45474OD34S26151</v>
      </c>
      <c r="B3126" s="397">
        <v>9</v>
      </c>
      <c r="C3126" s="398">
        <v>45474</v>
      </c>
      <c r="D3126" s="399">
        <v>1</v>
      </c>
      <c r="E3126" s="120" t="s">
        <v>40</v>
      </c>
      <c r="F3126" s="400" t="s">
        <v>102</v>
      </c>
    </row>
    <row r="3127" spans="1:6">
      <c r="A3127" s="396" t="str">
        <f>DRIVER[[#This Row],[DATE]]&amp;DRIVER[[#This Row],[FIELD]]&amp;DRIVER[[#This Row],[TRIP NO]]</f>
        <v>45474OD34S26661</v>
      </c>
      <c r="B3127" s="397">
        <v>10</v>
      </c>
      <c r="C3127" s="398">
        <v>45474</v>
      </c>
      <c r="D3127" s="399">
        <v>1</v>
      </c>
      <c r="E3127" s="120" t="s">
        <v>45</v>
      </c>
      <c r="F3127" s="400" t="s">
        <v>80</v>
      </c>
    </row>
    <row r="3128" spans="1:6">
      <c r="A3128" s="396" t="str">
        <f>DRIVER[[#This Row],[DATE]]&amp;DRIVER[[#This Row],[FIELD]]&amp;DRIVER[[#This Row],[TRIP NO]]</f>
        <v>45474OD34S26681</v>
      </c>
      <c r="B3128" s="397">
        <v>11</v>
      </c>
      <c r="C3128" s="398">
        <v>45474</v>
      </c>
      <c r="D3128" s="399">
        <v>1</v>
      </c>
      <c r="E3128" s="120" t="s">
        <v>42</v>
      </c>
      <c r="F3128" s="400" t="s">
        <v>108</v>
      </c>
    </row>
    <row r="3129" spans="1:6">
      <c r="A3129" s="396" t="str">
        <f>DRIVER[[#This Row],[DATE]]&amp;DRIVER[[#This Row],[FIELD]]&amp;DRIVER[[#This Row],[TRIP NO]]</f>
        <v>45474OD34S61371</v>
      </c>
      <c r="B3129" s="397">
        <v>12</v>
      </c>
      <c r="C3129" s="398">
        <v>45474</v>
      </c>
      <c r="D3129" s="399">
        <v>1</v>
      </c>
      <c r="E3129" s="120" t="s">
        <v>44</v>
      </c>
      <c r="F3129" s="400" t="s">
        <v>171</v>
      </c>
    </row>
    <row r="3130" spans="1:6">
      <c r="A3130" s="396" t="str">
        <f>DRIVER[[#This Row],[DATE]]&amp;DRIVER[[#This Row],[FIELD]]&amp;DRIVER[[#This Row],[TRIP NO]]</f>
        <v>45474OD34S61521</v>
      </c>
      <c r="B3130" s="397">
        <v>13</v>
      </c>
      <c r="C3130" s="398">
        <v>45474</v>
      </c>
      <c r="D3130" s="399">
        <v>1</v>
      </c>
      <c r="E3130" s="120" t="s">
        <v>43</v>
      </c>
      <c r="F3130" s="400" t="s">
        <v>72</v>
      </c>
    </row>
    <row r="3131" spans="1:6">
      <c r="A3131" s="396" t="str">
        <f>DRIVER[[#This Row],[DATE]]&amp;DRIVER[[#This Row],[FIELD]]&amp;DRIVER[[#This Row],[TRIP NO]]</f>
        <v>45474OD34S65081</v>
      </c>
      <c r="B3131" s="397">
        <v>14</v>
      </c>
      <c r="C3131" s="398">
        <v>45474</v>
      </c>
      <c r="D3131" s="399">
        <v>1</v>
      </c>
      <c r="E3131" s="120" t="s">
        <v>57</v>
      </c>
      <c r="F3131" s="400" t="s">
        <v>94</v>
      </c>
    </row>
    <row r="3132" spans="1:6">
      <c r="A3132" s="396" t="str">
        <f>DRIVER[[#This Row],[DATE]]&amp;DRIVER[[#This Row],[FIELD]]&amp;DRIVER[[#This Row],[TRIP NO]]</f>
        <v>45474OD04T11451</v>
      </c>
      <c r="B3132" s="397">
        <v>15</v>
      </c>
      <c r="C3132" s="398">
        <v>45474</v>
      </c>
      <c r="D3132" s="399">
        <v>1</v>
      </c>
      <c r="E3132" s="120" t="s">
        <v>13</v>
      </c>
      <c r="F3132" s="400" t="s">
        <v>176</v>
      </c>
    </row>
    <row r="3133" spans="1:6">
      <c r="A3133" s="396" t="str">
        <f>DRIVER[[#This Row],[DATE]]&amp;DRIVER[[#This Row],[FIELD]]&amp;DRIVER[[#This Row],[TRIP NO]]</f>
        <v>45474OD34R11451</v>
      </c>
      <c r="B3133" s="397">
        <v>16</v>
      </c>
      <c r="C3133" s="398">
        <v>45474</v>
      </c>
      <c r="D3133" s="399">
        <v>1</v>
      </c>
      <c r="E3133" s="120" t="s">
        <v>12</v>
      </c>
      <c r="F3133" s="400" t="s">
        <v>171</v>
      </c>
    </row>
    <row r="3134" spans="1:6">
      <c r="A3134" s="396" t="str">
        <f>DRIVER[[#This Row],[DATE]]&amp;DRIVER[[#This Row],[FIELD]]&amp;DRIVER[[#This Row],[TRIP NO]]</f>
        <v>45474OD34R13451</v>
      </c>
      <c r="B3134" s="397">
        <v>17</v>
      </c>
      <c r="C3134" s="398">
        <v>45474</v>
      </c>
      <c r="D3134" s="399">
        <v>1</v>
      </c>
      <c r="E3134" s="120" t="s">
        <v>11</v>
      </c>
      <c r="F3134" s="400" t="s">
        <v>107</v>
      </c>
    </row>
    <row r="3135" spans="1:6">
      <c r="A3135" s="396" t="str">
        <f>DRIVER[[#This Row],[DATE]]&amp;DRIVER[[#This Row],[FIELD]]&amp;DRIVER[[#This Row],[TRIP NO]]</f>
        <v>45474OD34S11451</v>
      </c>
      <c r="B3135" s="397">
        <v>18</v>
      </c>
      <c r="C3135" s="398">
        <v>45474</v>
      </c>
      <c r="D3135" s="399">
        <v>1</v>
      </c>
      <c r="E3135" s="120" t="s">
        <v>32</v>
      </c>
      <c r="F3135" s="400" t="s">
        <v>82</v>
      </c>
    </row>
    <row r="3136" spans="1:6">
      <c r="A3136" s="396" t="str">
        <f>DRIVER[[#This Row],[DATE]]&amp;DRIVER[[#This Row],[FIELD]]&amp;DRIVER[[#This Row],[TRIP NO]]</f>
        <v>45474OD34T11451</v>
      </c>
      <c r="B3136" s="397">
        <v>19</v>
      </c>
      <c r="C3136" s="398">
        <v>45474</v>
      </c>
      <c r="D3136" s="399">
        <v>1</v>
      </c>
      <c r="E3136" s="120" t="s">
        <v>34</v>
      </c>
      <c r="F3136" s="400" t="s">
        <v>84</v>
      </c>
    </row>
    <row r="3137" spans="1:6">
      <c r="A3137" s="396" t="str">
        <f>DRIVER[[#This Row],[DATE]]&amp;DRIVER[[#This Row],[FIELD]]&amp;DRIVER[[#This Row],[TRIP NO]]</f>
        <v>45474OD04V13451</v>
      </c>
      <c r="B3137" s="397">
        <v>20</v>
      </c>
      <c r="C3137" s="398">
        <v>45474</v>
      </c>
      <c r="D3137" s="399">
        <v>1</v>
      </c>
      <c r="E3137" s="120" t="s">
        <v>48</v>
      </c>
      <c r="F3137" s="400" t="s">
        <v>86</v>
      </c>
    </row>
    <row r="3138" spans="1:6">
      <c r="A3138" s="396" t="str">
        <f>DRIVER[[#This Row],[DATE]]&amp;DRIVER[[#This Row],[FIELD]]&amp;DRIVER[[#This Row],[TRIP NO]]</f>
        <v>45474OD04Q41392</v>
      </c>
      <c r="B3138" s="397">
        <v>21</v>
      </c>
      <c r="C3138" s="398">
        <v>45474</v>
      </c>
      <c r="D3138" s="399">
        <v>2</v>
      </c>
      <c r="E3138" s="120" t="s">
        <v>21</v>
      </c>
      <c r="F3138" s="400" t="s">
        <v>71</v>
      </c>
    </row>
    <row r="3139" spans="1:6">
      <c r="A3139" s="396" t="str">
        <f>DRIVER[[#This Row],[DATE]]&amp;DRIVER[[#This Row],[FIELD]]&amp;DRIVER[[#This Row],[TRIP NO]]</f>
        <v>45474OD04Q41732</v>
      </c>
      <c r="B3139" s="397">
        <v>22</v>
      </c>
      <c r="C3139" s="398">
        <v>45474</v>
      </c>
      <c r="D3139" s="399">
        <v>2</v>
      </c>
      <c r="E3139" s="120" t="s">
        <v>8</v>
      </c>
      <c r="F3139" s="400" t="s">
        <v>101</v>
      </c>
    </row>
    <row r="3140" spans="1:6">
      <c r="A3140" s="396" t="str">
        <f>DRIVER[[#This Row],[DATE]]&amp;DRIVER[[#This Row],[FIELD]]&amp;DRIVER[[#This Row],[TRIP NO]]</f>
        <v>45474OD34S26662</v>
      </c>
      <c r="B3140" s="397">
        <v>23</v>
      </c>
      <c r="C3140" s="398">
        <v>45474</v>
      </c>
      <c r="D3140" s="399">
        <v>2</v>
      </c>
      <c r="E3140" s="120" t="s">
        <v>45</v>
      </c>
      <c r="F3140" s="400" t="s">
        <v>80</v>
      </c>
    </row>
    <row r="3141" spans="1:6">
      <c r="A3141" s="396" t="str">
        <f>DRIVER[[#This Row],[DATE]]&amp;DRIVER[[#This Row],[FIELD]]&amp;DRIVER[[#This Row],[TRIP NO]]</f>
        <v>45474OD34S26682</v>
      </c>
      <c r="B3141" s="397">
        <v>24</v>
      </c>
      <c r="C3141" s="398">
        <v>45474</v>
      </c>
      <c r="D3141" s="399">
        <v>2</v>
      </c>
      <c r="E3141" s="120" t="s">
        <v>42</v>
      </c>
      <c r="F3141" s="400" t="s">
        <v>108</v>
      </c>
    </row>
    <row r="3142" spans="1:6">
      <c r="A3142" s="396" t="str">
        <f>DRIVER[[#This Row],[DATE]]&amp;DRIVER[[#This Row],[FIELD]]&amp;DRIVER[[#This Row],[TRIP NO]]</f>
        <v>45474OD34S61522</v>
      </c>
      <c r="B3142" s="397">
        <v>25</v>
      </c>
      <c r="C3142" s="398">
        <v>45474</v>
      </c>
      <c r="D3142" s="399">
        <v>2</v>
      </c>
      <c r="E3142" s="120" t="s">
        <v>43</v>
      </c>
      <c r="F3142" s="400" t="s">
        <v>72</v>
      </c>
    </row>
    <row r="3143" spans="1:6">
      <c r="A3143" s="396" t="str">
        <f>DRIVER[[#This Row],[DATE]]&amp;DRIVER[[#This Row],[FIELD]]&amp;DRIVER[[#This Row],[TRIP NO]]</f>
        <v>45474OD34S26152</v>
      </c>
      <c r="B3143" s="397">
        <v>26</v>
      </c>
      <c r="C3143" s="398">
        <v>45474</v>
      </c>
      <c r="D3143" s="399">
        <v>2</v>
      </c>
      <c r="E3143" s="120" t="s">
        <v>40</v>
      </c>
      <c r="F3143" s="400" t="s">
        <v>102</v>
      </c>
    </row>
    <row r="3144" spans="1:6">
      <c r="A3144" s="396" t="str">
        <f>DRIVER[[#This Row],[DATE]]&amp;DRIVER[[#This Row],[FIELD]]&amp;DRIVER[[#This Row],[TRIP NO]]</f>
        <v>45474OD04Q41282</v>
      </c>
      <c r="B3144" s="397">
        <v>27</v>
      </c>
      <c r="C3144" s="398">
        <v>45474</v>
      </c>
      <c r="D3144" s="399">
        <v>2</v>
      </c>
      <c r="E3144" s="120" t="s">
        <v>41</v>
      </c>
      <c r="F3144" s="400" t="s">
        <v>77</v>
      </c>
    </row>
    <row r="3145" spans="1:6">
      <c r="A3145" s="396" t="str">
        <f>DRIVER[[#This Row],[DATE]]&amp;DRIVER[[#This Row],[FIELD]]&amp;DRIVER[[#This Row],[TRIP NO]]</f>
        <v>45474OD04V13452</v>
      </c>
      <c r="B3145" s="397">
        <v>28</v>
      </c>
      <c r="C3145" s="398">
        <v>45474</v>
      </c>
      <c r="D3145" s="399">
        <v>2</v>
      </c>
      <c r="E3145" s="120" t="s">
        <v>48</v>
      </c>
      <c r="F3145" s="400" t="s">
        <v>86</v>
      </c>
    </row>
    <row r="3146" spans="1:6">
      <c r="A3146" s="396" t="str">
        <f>DRIVER[[#This Row],[DATE]]&amp;DRIVER[[#This Row],[FIELD]]&amp;DRIVER[[#This Row],[TRIP NO]]</f>
        <v>45474OD34T11452</v>
      </c>
      <c r="B3146" s="397">
        <v>29</v>
      </c>
      <c r="C3146" s="398">
        <v>45474</v>
      </c>
      <c r="D3146" s="399">
        <v>2</v>
      </c>
      <c r="E3146" s="120" t="s">
        <v>34</v>
      </c>
      <c r="F3146" s="400" t="s">
        <v>84</v>
      </c>
    </row>
    <row r="3147" spans="1:6">
      <c r="A3147" s="396" t="str">
        <f>DRIVER[[#This Row],[DATE]]&amp;DRIVER[[#This Row],[FIELD]]&amp;DRIVER[[#This Row],[TRIP NO]]</f>
        <v>45474OD34S61372</v>
      </c>
      <c r="B3147" s="397">
        <v>30</v>
      </c>
      <c r="C3147" s="398">
        <v>45474</v>
      </c>
      <c r="D3147" s="399">
        <v>2</v>
      </c>
      <c r="E3147" s="120" t="s">
        <v>44</v>
      </c>
      <c r="F3147" s="400" t="s">
        <v>80</v>
      </c>
    </row>
    <row r="3148" spans="1:6">
      <c r="A3148" s="396" t="str">
        <f>DRIVER[[#This Row],[DATE]]&amp;DRIVER[[#This Row],[FIELD]]&amp;DRIVER[[#This Row],[TRIP NO]]</f>
        <v>45474OD04Q41782</v>
      </c>
      <c r="B3148" s="397">
        <v>31</v>
      </c>
      <c r="C3148" s="398">
        <v>45474</v>
      </c>
      <c r="D3148" s="399">
        <v>2</v>
      </c>
      <c r="E3148" s="120" t="s">
        <v>25</v>
      </c>
      <c r="F3148" s="400" t="s">
        <v>90</v>
      </c>
    </row>
    <row r="3149" spans="1:6">
      <c r="A3149" s="396" t="str">
        <f>DRIVER[[#This Row],[DATE]]&amp;DRIVER[[#This Row],[FIELD]]&amp;DRIVER[[#This Row],[TRIP NO]]</f>
        <v>45474OD04Q67612</v>
      </c>
      <c r="B3149" s="397">
        <v>32</v>
      </c>
      <c r="C3149" s="398">
        <v>45474</v>
      </c>
      <c r="D3149" s="399">
        <v>2</v>
      </c>
      <c r="E3149" s="120" t="s">
        <v>24</v>
      </c>
      <c r="F3149" s="400" t="s">
        <v>75</v>
      </c>
    </row>
    <row r="3150" spans="1:6">
      <c r="A3150" s="396" t="str">
        <f>DRIVER[[#This Row],[DATE]]&amp;DRIVER[[#This Row],[FIELD]]&amp;DRIVER[[#This Row],[TRIP NO]]</f>
        <v>45475OD04Q41231</v>
      </c>
      <c r="B3150" s="397">
        <v>1</v>
      </c>
      <c r="C3150" s="398">
        <v>45475</v>
      </c>
      <c r="D3150" s="399">
        <v>1</v>
      </c>
      <c r="E3150" s="120" t="s">
        <v>39</v>
      </c>
      <c r="F3150" s="400" t="s">
        <v>69</v>
      </c>
    </row>
    <row r="3151" spans="1:6">
      <c r="A3151" s="396" t="str">
        <f>DRIVER[[#This Row],[DATE]]&amp;DRIVER[[#This Row],[FIELD]]&amp;DRIVER[[#This Row],[TRIP NO]]</f>
        <v>45475OD04Q41261</v>
      </c>
      <c r="B3151" s="397">
        <v>2</v>
      </c>
      <c r="C3151" s="398">
        <v>45475</v>
      </c>
      <c r="D3151" s="399">
        <v>1</v>
      </c>
      <c r="E3151" s="120" t="s">
        <v>23</v>
      </c>
      <c r="F3151" s="400" t="s">
        <v>91</v>
      </c>
    </row>
    <row r="3152" spans="1:6">
      <c r="A3152" s="396" t="str">
        <f>DRIVER[[#This Row],[DATE]]&amp;DRIVER[[#This Row],[FIELD]]&amp;DRIVER[[#This Row],[TRIP NO]]</f>
        <v>45475OD04Q41391</v>
      </c>
      <c r="B3152" s="397">
        <v>3</v>
      </c>
      <c r="C3152" s="398">
        <v>45475</v>
      </c>
      <c r="D3152" s="399">
        <v>1</v>
      </c>
      <c r="E3152" s="120" t="s">
        <v>21</v>
      </c>
      <c r="F3152" s="400" t="s">
        <v>71</v>
      </c>
    </row>
    <row r="3153" spans="1:6">
      <c r="A3153" s="396" t="str">
        <f>DRIVER[[#This Row],[DATE]]&amp;DRIVER[[#This Row],[FIELD]]&amp;DRIVER[[#This Row],[TRIP NO]]</f>
        <v>45475OD04Q41551</v>
      </c>
      <c r="B3153" s="397">
        <v>4</v>
      </c>
      <c r="C3153" s="398">
        <v>45475</v>
      </c>
      <c r="D3153" s="399">
        <v>1</v>
      </c>
      <c r="E3153" s="120" t="s">
        <v>22</v>
      </c>
      <c r="F3153" s="400" t="s">
        <v>107</v>
      </c>
    </row>
    <row r="3154" spans="1:6">
      <c r="A3154" s="396" t="str">
        <f>DRIVER[[#This Row],[DATE]]&amp;DRIVER[[#This Row],[FIELD]]&amp;DRIVER[[#This Row],[TRIP NO]]</f>
        <v>45475OD04Q41781</v>
      </c>
      <c r="B3154" s="397">
        <v>5</v>
      </c>
      <c r="C3154" s="398">
        <v>45475</v>
      </c>
      <c r="D3154" s="399">
        <v>1</v>
      </c>
      <c r="E3154" s="120" t="s">
        <v>25</v>
      </c>
      <c r="F3154" s="400" t="s">
        <v>73</v>
      </c>
    </row>
    <row r="3155" spans="1:6">
      <c r="A3155" s="396" t="str">
        <f>DRIVER[[#This Row],[DATE]]&amp;DRIVER[[#This Row],[FIELD]]&amp;DRIVER[[#This Row],[TRIP NO]]</f>
        <v>45475OD04Q67611</v>
      </c>
      <c r="B3155" s="397">
        <v>6</v>
      </c>
      <c r="C3155" s="398">
        <v>45475</v>
      </c>
      <c r="D3155" s="399">
        <v>1</v>
      </c>
      <c r="E3155" s="120" t="s">
        <v>24</v>
      </c>
      <c r="F3155" s="400" t="s">
        <v>68</v>
      </c>
    </row>
    <row r="3156" spans="1:6">
      <c r="A3156" s="396" t="str">
        <f>DRIVER[[#This Row],[DATE]]&amp;DRIVER[[#This Row],[FIELD]]&amp;DRIVER[[#This Row],[TRIP NO]]</f>
        <v>45475OD04Q41281</v>
      </c>
      <c r="B3156" s="397">
        <v>7</v>
      </c>
      <c r="C3156" s="398">
        <v>45475</v>
      </c>
      <c r="D3156" s="399">
        <v>1</v>
      </c>
      <c r="E3156" s="120" t="s">
        <v>41</v>
      </c>
      <c r="F3156" s="400" t="s">
        <v>76</v>
      </c>
    </row>
    <row r="3157" spans="1:6">
      <c r="A3157" s="396" t="str">
        <f>DRIVER[[#This Row],[DATE]]&amp;DRIVER[[#This Row],[FIELD]]&amp;DRIVER[[#This Row],[TRIP NO]]</f>
        <v>45475OD04Q41731</v>
      </c>
      <c r="B3157" s="397">
        <v>8</v>
      </c>
      <c r="C3157" s="398">
        <v>45475</v>
      </c>
      <c r="D3157" s="399">
        <v>1</v>
      </c>
      <c r="E3157" s="120" t="s">
        <v>8</v>
      </c>
      <c r="F3157" s="400" t="s">
        <v>101</v>
      </c>
    </row>
    <row r="3158" spans="1:6">
      <c r="A3158" s="396" t="str">
        <f>DRIVER[[#This Row],[DATE]]&amp;DRIVER[[#This Row],[FIELD]]&amp;DRIVER[[#This Row],[TRIP NO]]</f>
        <v>45475OD34S26151</v>
      </c>
      <c r="B3158" s="397">
        <v>9</v>
      </c>
      <c r="C3158" s="398">
        <v>45475</v>
      </c>
      <c r="D3158" s="399">
        <v>1</v>
      </c>
      <c r="E3158" s="120" t="s">
        <v>40</v>
      </c>
      <c r="F3158" s="400" t="s">
        <v>102</v>
      </c>
    </row>
    <row r="3159" spans="1:6">
      <c r="A3159" s="396" t="str">
        <f>DRIVER[[#This Row],[DATE]]&amp;DRIVER[[#This Row],[FIELD]]&amp;DRIVER[[#This Row],[TRIP NO]]</f>
        <v>45475OD34S26661</v>
      </c>
      <c r="B3159" s="397">
        <v>10</v>
      </c>
      <c r="C3159" s="398">
        <v>45475</v>
      </c>
      <c r="D3159" s="399">
        <v>1</v>
      </c>
      <c r="E3159" s="120" t="s">
        <v>45</v>
      </c>
      <c r="F3159" s="400" t="s">
        <v>80</v>
      </c>
    </row>
    <row r="3160" spans="1:6">
      <c r="A3160" s="396" t="str">
        <f>DRIVER[[#This Row],[DATE]]&amp;DRIVER[[#This Row],[FIELD]]&amp;DRIVER[[#This Row],[TRIP NO]]</f>
        <v>45475OD34S26681</v>
      </c>
      <c r="B3160" s="397">
        <v>11</v>
      </c>
      <c r="C3160" s="398">
        <v>45475</v>
      </c>
      <c r="D3160" s="399">
        <v>1</v>
      </c>
      <c r="E3160" s="120" t="s">
        <v>42</v>
      </c>
      <c r="F3160" s="400" t="s">
        <v>108</v>
      </c>
    </row>
    <row r="3161" spans="1:6">
      <c r="A3161" s="396" t="str">
        <f>DRIVER[[#This Row],[DATE]]&amp;DRIVER[[#This Row],[FIELD]]&amp;DRIVER[[#This Row],[TRIP NO]]</f>
        <v>45475OD34S61371</v>
      </c>
      <c r="B3161" s="397">
        <v>12</v>
      </c>
      <c r="C3161" s="398">
        <v>45475</v>
      </c>
      <c r="D3161" s="399">
        <v>1</v>
      </c>
      <c r="E3161" s="120" t="s">
        <v>44</v>
      </c>
      <c r="F3161" s="400" t="s">
        <v>104</v>
      </c>
    </row>
    <row r="3162" spans="1:6">
      <c r="A3162" s="396" t="str">
        <f>DRIVER[[#This Row],[DATE]]&amp;DRIVER[[#This Row],[FIELD]]&amp;DRIVER[[#This Row],[TRIP NO]]</f>
        <v>45475OD34S61391</v>
      </c>
      <c r="B3162" s="397">
        <v>13</v>
      </c>
      <c r="C3162" s="398">
        <v>45475</v>
      </c>
      <c r="D3162" s="399">
        <v>1</v>
      </c>
      <c r="E3162" s="120" t="s">
        <v>52</v>
      </c>
      <c r="F3162" s="400" t="s">
        <v>94</v>
      </c>
    </row>
    <row r="3163" spans="1:6">
      <c r="A3163" s="396" t="str">
        <f>DRIVER[[#This Row],[DATE]]&amp;DRIVER[[#This Row],[FIELD]]&amp;DRIVER[[#This Row],[TRIP NO]]</f>
        <v>45475OD34S61521</v>
      </c>
      <c r="B3163" s="397">
        <v>14</v>
      </c>
      <c r="C3163" s="398">
        <v>45475</v>
      </c>
      <c r="D3163" s="399">
        <v>1</v>
      </c>
      <c r="E3163" s="120" t="s">
        <v>43</v>
      </c>
      <c r="F3163" s="400" t="s">
        <v>72</v>
      </c>
    </row>
    <row r="3164" spans="1:6">
      <c r="A3164" s="396" t="str">
        <f>DRIVER[[#This Row],[DATE]]&amp;DRIVER[[#This Row],[FIELD]]&amp;DRIVER[[#This Row],[TRIP NO]]</f>
        <v>45475OD34S65081</v>
      </c>
      <c r="B3164" s="397">
        <v>15</v>
      </c>
      <c r="C3164" s="398">
        <v>45475</v>
      </c>
      <c r="D3164" s="399">
        <v>1</v>
      </c>
      <c r="E3164" s="120" t="s">
        <v>57</v>
      </c>
      <c r="F3164" s="400" t="s">
        <v>75</v>
      </c>
    </row>
    <row r="3165" spans="1:6">
      <c r="A3165" s="396" t="str">
        <f>DRIVER[[#This Row],[DATE]]&amp;DRIVER[[#This Row],[FIELD]]&amp;DRIVER[[#This Row],[TRIP NO]]</f>
        <v>45475OD04T11451</v>
      </c>
      <c r="B3165" s="397">
        <v>16</v>
      </c>
      <c r="C3165" s="398">
        <v>45475</v>
      </c>
      <c r="D3165" s="399">
        <v>1</v>
      </c>
      <c r="E3165" s="120" t="s">
        <v>13</v>
      </c>
      <c r="F3165" s="400" t="s">
        <v>176</v>
      </c>
    </row>
    <row r="3166" spans="1:6">
      <c r="A3166" s="396" t="str">
        <f>DRIVER[[#This Row],[DATE]]&amp;DRIVER[[#This Row],[FIELD]]&amp;DRIVER[[#This Row],[TRIP NO]]</f>
        <v>45475OD34R11451</v>
      </c>
      <c r="B3166" s="397">
        <v>17</v>
      </c>
      <c r="C3166" s="398">
        <v>45475</v>
      </c>
      <c r="D3166" s="399">
        <v>1</v>
      </c>
      <c r="E3166" s="120" t="s">
        <v>12</v>
      </c>
      <c r="F3166" s="400" t="s">
        <v>171</v>
      </c>
    </row>
    <row r="3167" spans="1:6">
      <c r="A3167" s="396" t="str">
        <f>DRIVER[[#This Row],[DATE]]&amp;DRIVER[[#This Row],[FIELD]]&amp;DRIVER[[#This Row],[TRIP NO]]</f>
        <v>45475OD34R13451</v>
      </c>
      <c r="B3167" s="397">
        <v>18</v>
      </c>
      <c r="C3167" s="398">
        <v>45475</v>
      </c>
      <c r="D3167" s="399">
        <v>1</v>
      </c>
      <c r="E3167" s="120" t="s">
        <v>11</v>
      </c>
      <c r="F3167" s="400" t="s">
        <v>97</v>
      </c>
    </row>
    <row r="3168" spans="1:6">
      <c r="A3168" s="396" t="str">
        <f>DRIVER[[#This Row],[DATE]]&amp;DRIVER[[#This Row],[FIELD]]&amp;DRIVER[[#This Row],[TRIP NO]]</f>
        <v>45475OD34S11451</v>
      </c>
      <c r="B3168" s="397">
        <v>19</v>
      </c>
      <c r="C3168" s="398">
        <v>45475</v>
      </c>
      <c r="D3168" s="399">
        <v>1</v>
      </c>
      <c r="E3168" s="120" t="s">
        <v>32</v>
      </c>
      <c r="F3168" s="400" t="s">
        <v>88</v>
      </c>
    </row>
    <row r="3169" spans="1:6">
      <c r="A3169" s="396" t="str">
        <f>DRIVER[[#This Row],[DATE]]&amp;DRIVER[[#This Row],[FIELD]]&amp;DRIVER[[#This Row],[TRIP NO]]</f>
        <v>45475OD34T11451</v>
      </c>
      <c r="B3169" s="397">
        <v>20</v>
      </c>
      <c r="C3169" s="398">
        <v>45475</v>
      </c>
      <c r="D3169" s="399">
        <v>1</v>
      </c>
      <c r="E3169" s="120" t="s">
        <v>34</v>
      </c>
      <c r="F3169" s="400" t="s">
        <v>84</v>
      </c>
    </row>
    <row r="3170" spans="1:6">
      <c r="A3170" s="396" t="str">
        <f>DRIVER[[#This Row],[DATE]]&amp;DRIVER[[#This Row],[FIELD]]&amp;DRIVER[[#This Row],[TRIP NO]]</f>
        <v>45475OD04V13451</v>
      </c>
      <c r="B3170" s="397">
        <v>21</v>
      </c>
      <c r="C3170" s="398">
        <v>45475</v>
      </c>
      <c r="D3170" s="399">
        <v>1</v>
      </c>
      <c r="E3170" s="120" t="s">
        <v>48</v>
      </c>
      <c r="F3170" s="400" t="s">
        <v>86</v>
      </c>
    </row>
    <row r="3171" spans="1:6">
      <c r="A3171" s="396" t="str">
        <f>DRIVER[[#This Row],[DATE]]&amp;DRIVER[[#This Row],[FIELD]]&amp;DRIVER[[#This Row],[TRIP NO]]</f>
        <v>45475OD34S65082</v>
      </c>
      <c r="B3171" s="397">
        <v>22</v>
      </c>
      <c r="C3171" s="398">
        <v>45475</v>
      </c>
      <c r="D3171" s="399">
        <v>2</v>
      </c>
      <c r="E3171" s="120" t="s">
        <v>57</v>
      </c>
      <c r="F3171" s="400" t="s">
        <v>75</v>
      </c>
    </row>
    <row r="3172" spans="1:6">
      <c r="A3172" s="396" t="str">
        <f>DRIVER[[#This Row],[DATE]]&amp;DRIVER[[#This Row],[FIELD]]&amp;DRIVER[[#This Row],[TRIP NO]]</f>
        <v>45475OD04Q41392</v>
      </c>
      <c r="B3172" s="397">
        <v>23</v>
      </c>
      <c r="C3172" s="398">
        <v>45475</v>
      </c>
      <c r="D3172" s="399">
        <v>2</v>
      </c>
      <c r="E3172" s="120" t="s">
        <v>21</v>
      </c>
      <c r="F3172" s="400" t="s">
        <v>71</v>
      </c>
    </row>
    <row r="3173" spans="1:6">
      <c r="A3173" s="396" t="str">
        <f>DRIVER[[#This Row],[DATE]]&amp;DRIVER[[#This Row],[FIELD]]&amp;DRIVER[[#This Row],[TRIP NO]]</f>
        <v>45475OD34S61522</v>
      </c>
      <c r="B3173" s="397">
        <v>24</v>
      </c>
      <c r="C3173" s="398">
        <v>45475</v>
      </c>
      <c r="D3173" s="399">
        <v>2</v>
      </c>
      <c r="E3173" s="120" t="s">
        <v>43</v>
      </c>
      <c r="F3173" s="400" t="s">
        <v>72</v>
      </c>
    </row>
    <row r="3174" spans="1:6">
      <c r="A3174" s="396" t="str">
        <f>DRIVER[[#This Row],[DATE]]&amp;DRIVER[[#This Row],[FIELD]]&amp;DRIVER[[#This Row],[TRIP NO]]</f>
        <v>45475OD04Q41232</v>
      </c>
      <c r="B3174" s="397">
        <v>25</v>
      </c>
      <c r="C3174" s="398">
        <v>45475</v>
      </c>
      <c r="D3174" s="399">
        <v>2</v>
      </c>
      <c r="E3174" s="120" t="s">
        <v>39</v>
      </c>
      <c r="F3174" s="400" t="s">
        <v>69</v>
      </c>
    </row>
    <row r="3175" spans="1:6">
      <c r="A3175" s="396" t="str">
        <f>DRIVER[[#This Row],[DATE]]&amp;DRIVER[[#This Row],[FIELD]]&amp;DRIVER[[#This Row],[TRIP NO]]</f>
        <v>45475OD04Q41732</v>
      </c>
      <c r="B3175" s="397">
        <v>26</v>
      </c>
      <c r="C3175" s="398">
        <v>45475</v>
      </c>
      <c r="D3175" s="399">
        <v>2</v>
      </c>
      <c r="E3175" s="120" t="s">
        <v>8</v>
      </c>
      <c r="F3175" s="400" t="s">
        <v>101</v>
      </c>
    </row>
    <row r="3176" spans="1:6">
      <c r="A3176" s="396" t="str">
        <f>DRIVER[[#This Row],[DATE]]&amp;DRIVER[[#This Row],[FIELD]]&amp;DRIVER[[#This Row],[TRIP NO]]</f>
        <v>45475OD04Q41282</v>
      </c>
      <c r="B3176" s="397">
        <v>27</v>
      </c>
      <c r="C3176" s="398">
        <v>45475</v>
      </c>
      <c r="D3176" s="399">
        <v>2</v>
      </c>
      <c r="E3176" s="120" t="s">
        <v>41</v>
      </c>
      <c r="F3176" s="400" t="s">
        <v>76</v>
      </c>
    </row>
    <row r="3177" spans="1:6">
      <c r="A3177" s="396" t="str">
        <f>DRIVER[[#This Row],[DATE]]&amp;DRIVER[[#This Row],[FIELD]]&amp;DRIVER[[#This Row],[TRIP NO]]</f>
        <v>45475OD04T11452</v>
      </c>
      <c r="B3177" s="397">
        <v>28</v>
      </c>
      <c r="C3177" s="398">
        <v>45475</v>
      </c>
      <c r="D3177" s="399">
        <v>2</v>
      </c>
      <c r="E3177" s="120" t="s">
        <v>13</v>
      </c>
      <c r="F3177" s="400" t="s">
        <v>176</v>
      </c>
    </row>
    <row r="3178" spans="1:6">
      <c r="A3178" s="396" t="str">
        <f>DRIVER[[#This Row],[DATE]]&amp;DRIVER[[#This Row],[FIELD]]&amp;DRIVER[[#This Row],[TRIP NO]]</f>
        <v>45475OD04V13452</v>
      </c>
      <c r="B3178" s="397">
        <v>29</v>
      </c>
      <c r="C3178" s="398">
        <v>45475</v>
      </c>
      <c r="D3178" s="399">
        <v>2</v>
      </c>
      <c r="E3178" s="120" t="s">
        <v>48</v>
      </c>
      <c r="F3178" s="400" t="s">
        <v>86</v>
      </c>
    </row>
    <row r="3179" spans="1:6">
      <c r="A3179" s="396" t="str">
        <f>DRIVER[[#This Row],[DATE]]&amp;DRIVER[[#This Row],[FIELD]]&amp;DRIVER[[#This Row],[TRIP NO]]</f>
        <v>45476OD04Q41231</v>
      </c>
      <c r="B3179" s="397">
        <v>1</v>
      </c>
      <c r="C3179" s="398">
        <v>45476</v>
      </c>
      <c r="D3179" s="399">
        <v>1</v>
      </c>
      <c r="E3179" s="120" t="s">
        <v>39</v>
      </c>
      <c r="F3179" s="400" t="s">
        <v>75</v>
      </c>
    </row>
    <row r="3180" spans="1:6">
      <c r="A3180" s="396" t="str">
        <f>DRIVER[[#This Row],[DATE]]&amp;DRIVER[[#This Row],[FIELD]]&amp;DRIVER[[#This Row],[TRIP NO]]</f>
        <v>45476OD04Q41261</v>
      </c>
      <c r="B3180" s="397">
        <v>2</v>
      </c>
      <c r="C3180" s="398">
        <v>45476</v>
      </c>
      <c r="D3180" s="399">
        <v>1</v>
      </c>
      <c r="E3180" s="120" t="s">
        <v>23</v>
      </c>
      <c r="F3180" s="400" t="s">
        <v>91</v>
      </c>
    </row>
    <row r="3181" spans="1:6">
      <c r="A3181" s="396" t="str">
        <f>DRIVER[[#This Row],[DATE]]&amp;DRIVER[[#This Row],[FIELD]]&amp;DRIVER[[#This Row],[TRIP NO]]</f>
        <v>45476OD04Q41391</v>
      </c>
      <c r="B3181" s="397">
        <v>3</v>
      </c>
      <c r="C3181" s="398">
        <v>45476</v>
      </c>
      <c r="D3181" s="399">
        <v>1</v>
      </c>
      <c r="E3181" s="120" t="s">
        <v>21</v>
      </c>
      <c r="F3181" s="400" t="s">
        <v>71</v>
      </c>
    </row>
    <row r="3182" spans="1:6">
      <c r="A3182" s="396" t="str">
        <f>DRIVER[[#This Row],[DATE]]&amp;DRIVER[[#This Row],[FIELD]]&amp;DRIVER[[#This Row],[TRIP NO]]</f>
        <v>45476OD04Q41551</v>
      </c>
      <c r="B3182" s="397">
        <v>4</v>
      </c>
      <c r="C3182" s="398">
        <v>45476</v>
      </c>
      <c r="D3182" s="399">
        <v>1</v>
      </c>
      <c r="E3182" s="120" t="s">
        <v>22</v>
      </c>
      <c r="F3182" s="400" t="s">
        <v>107</v>
      </c>
    </row>
    <row r="3183" spans="1:6">
      <c r="A3183" s="396" t="str">
        <f>DRIVER[[#This Row],[DATE]]&amp;DRIVER[[#This Row],[FIELD]]&amp;DRIVER[[#This Row],[TRIP NO]]</f>
        <v>45476OD04Q41781</v>
      </c>
      <c r="B3183" s="397">
        <v>5</v>
      </c>
      <c r="C3183" s="398">
        <v>45476</v>
      </c>
      <c r="D3183" s="399">
        <v>1</v>
      </c>
      <c r="E3183" s="120" t="s">
        <v>25</v>
      </c>
      <c r="F3183" s="400" t="s">
        <v>90</v>
      </c>
    </row>
    <row r="3184" spans="1:6">
      <c r="A3184" s="396" t="str">
        <f>DRIVER[[#This Row],[DATE]]&amp;DRIVER[[#This Row],[FIELD]]&amp;DRIVER[[#This Row],[TRIP NO]]</f>
        <v>45476OD04Q67611</v>
      </c>
      <c r="B3184" s="397">
        <v>6</v>
      </c>
      <c r="C3184" s="398">
        <v>45476</v>
      </c>
      <c r="D3184" s="399">
        <v>1</v>
      </c>
      <c r="E3184" s="120" t="s">
        <v>24</v>
      </c>
      <c r="F3184" s="400" t="s">
        <v>82</v>
      </c>
    </row>
    <row r="3185" spans="1:6">
      <c r="A3185" s="396" t="str">
        <f>DRIVER[[#This Row],[DATE]]&amp;DRIVER[[#This Row],[FIELD]]&amp;DRIVER[[#This Row],[TRIP NO]]</f>
        <v>45476OD04Q41281</v>
      </c>
      <c r="B3185" s="397">
        <v>7</v>
      </c>
      <c r="C3185" s="398">
        <v>45476</v>
      </c>
      <c r="D3185" s="399">
        <v>1</v>
      </c>
      <c r="E3185" s="120" t="s">
        <v>41</v>
      </c>
      <c r="F3185" s="400" t="s">
        <v>99</v>
      </c>
    </row>
    <row r="3186" spans="1:6">
      <c r="A3186" s="396" t="str">
        <f>DRIVER[[#This Row],[DATE]]&amp;DRIVER[[#This Row],[FIELD]]&amp;DRIVER[[#This Row],[TRIP NO]]</f>
        <v>45476OD04Q41731</v>
      </c>
      <c r="B3186" s="397">
        <v>8</v>
      </c>
      <c r="C3186" s="398">
        <v>45476</v>
      </c>
      <c r="D3186" s="399">
        <v>1</v>
      </c>
      <c r="E3186" s="120" t="s">
        <v>8</v>
      </c>
      <c r="F3186" s="400" t="s">
        <v>101</v>
      </c>
    </row>
    <row r="3187" spans="1:6">
      <c r="A3187" s="396" t="str">
        <f>DRIVER[[#This Row],[DATE]]&amp;DRIVER[[#This Row],[FIELD]]&amp;DRIVER[[#This Row],[TRIP NO]]</f>
        <v>45476OD34S26151</v>
      </c>
      <c r="B3187" s="397">
        <v>9</v>
      </c>
      <c r="C3187" s="398">
        <v>45476</v>
      </c>
      <c r="D3187" s="399">
        <v>1</v>
      </c>
      <c r="E3187" s="120" t="s">
        <v>40</v>
      </c>
      <c r="F3187" s="400" t="s">
        <v>97</v>
      </c>
    </row>
    <row r="3188" spans="1:6">
      <c r="A3188" s="396" t="str">
        <f>DRIVER[[#This Row],[DATE]]&amp;DRIVER[[#This Row],[FIELD]]&amp;DRIVER[[#This Row],[TRIP NO]]</f>
        <v>45476OD34S26661</v>
      </c>
      <c r="B3188" s="397">
        <v>10</v>
      </c>
      <c r="C3188" s="398">
        <v>45476</v>
      </c>
      <c r="D3188" s="399">
        <v>1</v>
      </c>
      <c r="E3188" s="120" t="s">
        <v>45</v>
      </c>
      <c r="F3188" s="400" t="s">
        <v>72</v>
      </c>
    </row>
    <row r="3189" spans="1:6">
      <c r="A3189" s="396" t="str">
        <f>DRIVER[[#This Row],[DATE]]&amp;DRIVER[[#This Row],[FIELD]]&amp;DRIVER[[#This Row],[TRIP NO]]</f>
        <v>45476OD34S26681</v>
      </c>
      <c r="B3189" s="397">
        <v>11</v>
      </c>
      <c r="C3189" s="398">
        <v>45476</v>
      </c>
      <c r="D3189" s="399">
        <v>1</v>
      </c>
      <c r="E3189" s="120" t="s">
        <v>42</v>
      </c>
      <c r="F3189" s="400" t="s">
        <v>96</v>
      </c>
    </row>
    <row r="3190" spans="1:6">
      <c r="A3190" s="396" t="str">
        <f>DRIVER[[#This Row],[DATE]]&amp;DRIVER[[#This Row],[FIELD]]&amp;DRIVER[[#This Row],[TRIP NO]]</f>
        <v>45476OD34S61371</v>
      </c>
      <c r="B3190" s="397">
        <v>12</v>
      </c>
      <c r="C3190" s="398">
        <v>45476</v>
      </c>
      <c r="D3190" s="399">
        <v>1</v>
      </c>
      <c r="E3190" s="120" t="s">
        <v>44</v>
      </c>
      <c r="F3190" s="400" t="s">
        <v>104</v>
      </c>
    </row>
    <row r="3191" spans="1:6">
      <c r="A3191" s="396" t="str">
        <f>DRIVER[[#This Row],[DATE]]&amp;DRIVER[[#This Row],[FIELD]]&amp;DRIVER[[#This Row],[TRIP NO]]</f>
        <v>45476OD34S61521</v>
      </c>
      <c r="B3191" s="397">
        <v>13</v>
      </c>
      <c r="C3191" s="398">
        <v>45476</v>
      </c>
      <c r="D3191" s="399">
        <v>1</v>
      </c>
      <c r="E3191" s="120" t="s">
        <v>43</v>
      </c>
      <c r="F3191" s="400" t="s">
        <v>72</v>
      </c>
    </row>
    <row r="3192" spans="1:6">
      <c r="A3192" s="396" t="str">
        <f>DRIVER[[#This Row],[DATE]]&amp;DRIVER[[#This Row],[FIELD]]&amp;DRIVER[[#This Row],[TRIP NO]]</f>
        <v>45476OD34S65081</v>
      </c>
      <c r="B3192" s="397">
        <v>14</v>
      </c>
      <c r="C3192" s="398">
        <v>45476</v>
      </c>
      <c r="D3192" s="399">
        <v>1</v>
      </c>
      <c r="E3192" s="120" t="s">
        <v>57</v>
      </c>
      <c r="F3192" s="400" t="s">
        <v>75</v>
      </c>
    </row>
    <row r="3193" spans="1:6">
      <c r="A3193" s="396" t="str">
        <f>DRIVER[[#This Row],[DATE]]&amp;DRIVER[[#This Row],[FIELD]]&amp;DRIVER[[#This Row],[TRIP NO]]</f>
        <v>45476OD04T11451</v>
      </c>
      <c r="B3193" s="397">
        <v>15</v>
      </c>
      <c r="C3193" s="398">
        <v>45476</v>
      </c>
      <c r="D3193" s="399">
        <v>1</v>
      </c>
      <c r="E3193" s="120" t="s">
        <v>13</v>
      </c>
      <c r="F3193" s="400" t="s">
        <v>176</v>
      </c>
    </row>
    <row r="3194" spans="1:6">
      <c r="A3194" s="396" t="str">
        <f>DRIVER[[#This Row],[DATE]]&amp;DRIVER[[#This Row],[FIELD]]&amp;DRIVER[[#This Row],[TRIP NO]]</f>
        <v>45476OD34R11451</v>
      </c>
      <c r="B3194" s="397">
        <v>16</v>
      </c>
      <c r="C3194" s="398">
        <v>45476</v>
      </c>
      <c r="D3194" s="399">
        <v>1</v>
      </c>
      <c r="E3194" s="120" t="s">
        <v>12</v>
      </c>
      <c r="F3194" s="400" t="s">
        <v>171</v>
      </c>
    </row>
    <row r="3195" spans="1:6">
      <c r="A3195" s="396" t="str">
        <f>DRIVER[[#This Row],[DATE]]&amp;DRIVER[[#This Row],[FIELD]]&amp;DRIVER[[#This Row],[TRIP NO]]</f>
        <v>45476OD34S11451</v>
      </c>
      <c r="B3195" s="397">
        <v>17</v>
      </c>
      <c r="C3195" s="398">
        <v>45476</v>
      </c>
      <c r="D3195" s="399">
        <v>1</v>
      </c>
      <c r="E3195" s="120" t="s">
        <v>32</v>
      </c>
      <c r="F3195" s="400" t="s">
        <v>88</v>
      </c>
    </row>
    <row r="3196" spans="1:6">
      <c r="A3196" s="396" t="str">
        <f>DRIVER[[#This Row],[DATE]]&amp;DRIVER[[#This Row],[FIELD]]&amp;DRIVER[[#This Row],[TRIP NO]]</f>
        <v>45476OD34T11451</v>
      </c>
      <c r="B3196" s="397">
        <v>18</v>
      </c>
      <c r="C3196" s="398">
        <v>45476</v>
      </c>
      <c r="D3196" s="399">
        <v>1</v>
      </c>
      <c r="E3196" s="120" t="s">
        <v>34</v>
      </c>
      <c r="F3196" s="400" t="s">
        <v>84</v>
      </c>
    </row>
    <row r="3197" spans="1:6">
      <c r="A3197" s="396" t="str">
        <f>DRIVER[[#This Row],[DATE]]&amp;DRIVER[[#This Row],[FIELD]]&amp;DRIVER[[#This Row],[TRIP NO]]</f>
        <v>45476OD04V13451</v>
      </c>
      <c r="B3197" s="397">
        <v>19</v>
      </c>
      <c r="C3197" s="398">
        <v>45476</v>
      </c>
      <c r="D3197" s="399">
        <v>1</v>
      </c>
      <c r="E3197" s="120" t="s">
        <v>48</v>
      </c>
      <c r="F3197" s="400" t="s">
        <v>86</v>
      </c>
    </row>
    <row r="3198" spans="1:6">
      <c r="A3198" s="396" t="str">
        <f>DRIVER[[#This Row],[DATE]]&amp;DRIVER[[#This Row],[FIELD]]&amp;DRIVER[[#This Row],[TRIP NO]]</f>
        <v>45476OD34T11452</v>
      </c>
      <c r="B3198" s="397">
        <v>20</v>
      </c>
      <c r="C3198" s="398">
        <v>45476</v>
      </c>
      <c r="D3198" s="399">
        <v>2</v>
      </c>
      <c r="E3198" s="120" t="s">
        <v>34</v>
      </c>
      <c r="F3198" s="400" t="s">
        <v>84</v>
      </c>
    </row>
    <row r="3199" spans="1:6">
      <c r="A3199" s="396" t="str">
        <f>DRIVER[[#This Row],[DATE]]&amp;DRIVER[[#This Row],[FIELD]]&amp;DRIVER[[#This Row],[TRIP NO]]</f>
        <v>45476OD04V13452</v>
      </c>
      <c r="B3199" s="397">
        <v>21</v>
      </c>
      <c r="C3199" s="398">
        <v>45476</v>
      </c>
      <c r="D3199" s="399">
        <v>2</v>
      </c>
      <c r="E3199" s="120" t="s">
        <v>48</v>
      </c>
      <c r="F3199" s="400" t="s">
        <v>86</v>
      </c>
    </row>
    <row r="3200" spans="1:6">
      <c r="A3200" s="396" t="str">
        <f>DRIVER[[#This Row],[DATE]]&amp;DRIVER[[#This Row],[FIELD]]&amp;DRIVER[[#This Row],[TRIP NO]]</f>
        <v>45476OD04Q41732</v>
      </c>
      <c r="B3200" s="397">
        <v>22</v>
      </c>
      <c r="C3200" s="398">
        <v>45476</v>
      </c>
      <c r="D3200" s="399">
        <v>2</v>
      </c>
      <c r="E3200" s="120" t="s">
        <v>8</v>
      </c>
      <c r="F3200" s="400" t="s">
        <v>101</v>
      </c>
    </row>
    <row r="3201" spans="1:6">
      <c r="A3201" s="396" t="str">
        <f>DRIVER[[#This Row],[DATE]]&amp;DRIVER[[#This Row],[FIELD]]&amp;DRIVER[[#This Row],[TRIP NO]]</f>
        <v>45476OD04Q41262</v>
      </c>
      <c r="B3201" s="397">
        <v>23</v>
      </c>
      <c r="C3201" s="398">
        <v>45476</v>
      </c>
      <c r="D3201" s="399">
        <v>2</v>
      </c>
      <c r="E3201" s="120" t="s">
        <v>23</v>
      </c>
      <c r="F3201" s="400" t="s">
        <v>91</v>
      </c>
    </row>
    <row r="3202" spans="1:6">
      <c r="A3202" s="396" t="str">
        <f>DRIVER[[#This Row],[DATE]]&amp;DRIVER[[#This Row],[FIELD]]&amp;DRIVER[[#This Row],[TRIP NO]]</f>
        <v>45476OD04Q41392</v>
      </c>
      <c r="B3202" s="397">
        <v>24</v>
      </c>
      <c r="C3202" s="398">
        <v>45476</v>
      </c>
      <c r="D3202" s="399">
        <v>2</v>
      </c>
      <c r="E3202" s="120" t="s">
        <v>21</v>
      </c>
      <c r="F3202" s="400" t="s">
        <v>71</v>
      </c>
    </row>
    <row r="3203" spans="1:6">
      <c r="A3203" s="396" t="str">
        <f>DRIVER[[#This Row],[DATE]]&amp;DRIVER[[#This Row],[FIELD]]&amp;DRIVER[[#This Row],[TRIP NO]]</f>
        <v>45476OD04Q41782</v>
      </c>
      <c r="B3203" s="397">
        <v>25</v>
      </c>
      <c r="C3203" s="398">
        <v>45476</v>
      </c>
      <c r="D3203" s="399">
        <v>2</v>
      </c>
      <c r="E3203" s="120" t="s">
        <v>25</v>
      </c>
      <c r="F3203" s="400" t="s">
        <v>90</v>
      </c>
    </row>
    <row r="3204" spans="1:6">
      <c r="A3204" s="396" t="str">
        <f>DRIVER[[#This Row],[DATE]]&amp;DRIVER[[#This Row],[FIELD]]&amp;DRIVER[[#This Row],[TRIP NO]]</f>
        <v>45476OD04Q67612</v>
      </c>
      <c r="B3204" s="397">
        <v>26</v>
      </c>
      <c r="C3204" s="398">
        <v>45476</v>
      </c>
      <c r="D3204" s="399">
        <v>2</v>
      </c>
      <c r="E3204" s="120" t="s">
        <v>24</v>
      </c>
      <c r="F3204" s="400" t="s">
        <v>82</v>
      </c>
    </row>
    <row r="3205" spans="1:6">
      <c r="A3205" s="396" t="str">
        <f>DRIVER[[#This Row],[DATE]]&amp;DRIVER[[#This Row],[FIELD]]&amp;DRIVER[[#This Row],[TRIP NO]]</f>
        <v>45476OD34S26152</v>
      </c>
      <c r="B3205" s="397">
        <v>27</v>
      </c>
      <c r="C3205" s="398">
        <v>45476</v>
      </c>
      <c r="D3205" s="399">
        <v>2</v>
      </c>
      <c r="E3205" s="120" t="s">
        <v>40</v>
      </c>
      <c r="F3205" s="400" t="s">
        <v>97</v>
      </c>
    </row>
    <row r="3206" spans="1:6">
      <c r="A3206" s="396" t="str">
        <f>DRIVER[[#This Row],[DATE]]&amp;DRIVER[[#This Row],[FIELD]]&amp;DRIVER[[#This Row],[TRIP NO]]</f>
        <v>45476OD34S11452</v>
      </c>
      <c r="B3206" s="397">
        <v>28</v>
      </c>
      <c r="C3206" s="398">
        <v>45476</v>
      </c>
      <c r="D3206" s="399">
        <v>2</v>
      </c>
      <c r="E3206" s="120" t="s">
        <v>32</v>
      </c>
      <c r="F3206" s="400" t="s">
        <v>88</v>
      </c>
    </row>
    <row r="3207" spans="1:6">
      <c r="A3207" s="396" t="str">
        <f>DRIVER[[#This Row],[DATE]]&amp;DRIVER[[#This Row],[FIELD]]&amp;DRIVER[[#This Row],[TRIP NO]]</f>
        <v>45476OD04T11452</v>
      </c>
      <c r="B3207" s="397">
        <v>29</v>
      </c>
      <c r="C3207" s="398">
        <v>45476</v>
      </c>
      <c r="D3207" s="399">
        <v>2</v>
      </c>
      <c r="E3207" s="120" t="s">
        <v>13</v>
      </c>
      <c r="F3207" s="400" t="s">
        <v>176</v>
      </c>
    </row>
    <row r="3208" spans="1:6">
      <c r="A3208" s="396" t="str">
        <f>DRIVER[[#This Row],[DATE]]&amp;DRIVER[[#This Row],[FIELD]]&amp;DRIVER[[#This Row],[TRIP NO]]</f>
        <v>45476OD34R11452</v>
      </c>
      <c r="B3208" s="397">
        <v>30</v>
      </c>
      <c r="C3208" s="398">
        <v>45476</v>
      </c>
      <c r="D3208" s="399">
        <v>2</v>
      </c>
      <c r="E3208" s="120" t="s">
        <v>12</v>
      </c>
      <c r="F3208" s="400" t="s">
        <v>171</v>
      </c>
    </row>
    <row r="3209" spans="1:6">
      <c r="A3209" s="396" t="str">
        <f>DRIVER[[#This Row],[DATE]]&amp;DRIVER[[#This Row],[FIELD]]&amp;DRIVER[[#This Row],[TRIP NO]]</f>
        <v>45476OD34S61522</v>
      </c>
      <c r="B3209" s="397">
        <v>31</v>
      </c>
      <c r="C3209" s="398">
        <v>45476</v>
      </c>
      <c r="D3209" s="399">
        <v>2</v>
      </c>
      <c r="E3209" s="120" t="s">
        <v>43</v>
      </c>
      <c r="F3209" s="400" t="s">
        <v>72</v>
      </c>
    </row>
    <row r="3210" spans="1:6">
      <c r="A3210" s="396" t="str">
        <f>DRIVER[[#This Row],[DATE]]&amp;DRIVER[[#This Row],[FIELD]]&amp;DRIVER[[#This Row],[TRIP NO]]</f>
        <v>45476OD34S65082</v>
      </c>
      <c r="B3210" s="397">
        <v>32</v>
      </c>
      <c r="C3210" s="398">
        <v>45476</v>
      </c>
      <c r="D3210" s="399">
        <v>2</v>
      </c>
      <c r="E3210" s="120" t="s">
        <v>57</v>
      </c>
      <c r="F3210" s="400" t="s">
        <v>75</v>
      </c>
    </row>
    <row r="3211" spans="1:6">
      <c r="A3211" s="396" t="str">
        <f>DRIVER[[#This Row],[DATE]]&amp;DRIVER[[#This Row],[FIELD]]&amp;DRIVER[[#This Row],[TRIP NO]]</f>
        <v>45476OD04Q41282</v>
      </c>
      <c r="B3211" s="397">
        <v>33</v>
      </c>
      <c r="C3211" s="398">
        <v>45476</v>
      </c>
      <c r="D3211" s="399">
        <v>2</v>
      </c>
      <c r="E3211" s="120" t="s">
        <v>41</v>
      </c>
      <c r="F3211" s="400" t="s">
        <v>99</v>
      </c>
    </row>
    <row r="3212" spans="1:6">
      <c r="A3212" s="396" t="str">
        <f>DRIVER[[#This Row],[DATE]]&amp;DRIVER[[#This Row],[FIELD]]&amp;DRIVER[[#This Row],[TRIP NO]]</f>
        <v>45476OD34S26682</v>
      </c>
      <c r="B3212" s="397">
        <v>34</v>
      </c>
      <c r="C3212" s="398">
        <v>45476</v>
      </c>
      <c r="D3212" s="399">
        <v>2</v>
      </c>
      <c r="E3212" s="120" t="s">
        <v>42</v>
      </c>
      <c r="F3212" s="400" t="s">
        <v>96</v>
      </c>
    </row>
    <row r="3213" spans="1:6">
      <c r="A3213" s="396" t="str">
        <f>DRIVER[[#This Row],[DATE]]&amp;DRIVER[[#This Row],[FIELD]]&amp;DRIVER[[#This Row],[TRIP NO]]</f>
        <v>45476OD34S61372</v>
      </c>
      <c r="B3213" s="397">
        <v>35</v>
      </c>
      <c r="C3213" s="398">
        <v>45476</v>
      </c>
      <c r="D3213" s="399">
        <v>2</v>
      </c>
      <c r="E3213" s="120" t="s">
        <v>44</v>
      </c>
      <c r="F3213" s="400" t="s">
        <v>104</v>
      </c>
    </row>
    <row r="3214" spans="1:6">
      <c r="A3214" s="396" t="str">
        <f>DRIVER[[#This Row],[DATE]]&amp;DRIVER[[#This Row],[FIELD]]&amp;DRIVER[[#This Row],[TRIP NO]]</f>
        <v>45476OD04Q41552</v>
      </c>
      <c r="B3214" s="397">
        <v>36</v>
      </c>
      <c r="C3214" s="398">
        <v>45476</v>
      </c>
      <c r="D3214" s="399">
        <v>2</v>
      </c>
      <c r="E3214" s="120" t="s">
        <v>22</v>
      </c>
      <c r="F3214" s="400" t="s">
        <v>107</v>
      </c>
    </row>
    <row r="3215" spans="1:6">
      <c r="A3215" s="396" t="str">
        <f>DRIVER[[#This Row],[DATE]]&amp;DRIVER[[#This Row],[FIELD]]&amp;DRIVER[[#This Row],[TRIP NO]]</f>
        <v>45477OD04Q41231</v>
      </c>
      <c r="B3215" s="397">
        <v>1</v>
      </c>
      <c r="C3215" s="398">
        <v>45477</v>
      </c>
      <c r="D3215" s="399">
        <v>1</v>
      </c>
      <c r="E3215" s="120" t="s">
        <v>39</v>
      </c>
      <c r="F3215" s="400" t="s">
        <v>69</v>
      </c>
    </row>
    <row r="3216" spans="1:6">
      <c r="A3216" s="396" t="str">
        <f>DRIVER[[#This Row],[DATE]]&amp;DRIVER[[#This Row],[FIELD]]&amp;DRIVER[[#This Row],[TRIP NO]]</f>
        <v>45477OD04Q41261</v>
      </c>
      <c r="B3216" s="397">
        <v>2</v>
      </c>
      <c r="C3216" s="398">
        <v>45477</v>
      </c>
      <c r="D3216" s="399">
        <v>1</v>
      </c>
      <c r="E3216" s="120" t="s">
        <v>23</v>
      </c>
      <c r="F3216" s="400" t="s">
        <v>202</v>
      </c>
    </row>
    <row r="3217" spans="1:6">
      <c r="A3217" s="396" t="str">
        <f>DRIVER[[#This Row],[DATE]]&amp;DRIVER[[#This Row],[FIELD]]&amp;DRIVER[[#This Row],[TRIP NO]]</f>
        <v>45477OD04Q41391</v>
      </c>
      <c r="B3217" s="397">
        <v>3</v>
      </c>
      <c r="C3217" s="398">
        <v>45477</v>
      </c>
      <c r="D3217" s="399">
        <v>1</v>
      </c>
      <c r="E3217" s="120" t="s">
        <v>21</v>
      </c>
      <c r="F3217" s="400" t="s">
        <v>71</v>
      </c>
    </row>
    <row r="3218" spans="1:6">
      <c r="A3218" s="396" t="str">
        <f>DRIVER[[#This Row],[DATE]]&amp;DRIVER[[#This Row],[FIELD]]&amp;DRIVER[[#This Row],[TRIP NO]]</f>
        <v>45477OD04Q41551</v>
      </c>
      <c r="B3218" s="397">
        <v>4</v>
      </c>
      <c r="C3218" s="398">
        <v>45477</v>
      </c>
      <c r="D3218" s="399">
        <v>1</v>
      </c>
      <c r="E3218" s="120" t="s">
        <v>22</v>
      </c>
      <c r="F3218" s="400" t="s">
        <v>107</v>
      </c>
    </row>
    <row r="3219" spans="1:6">
      <c r="A3219" s="201" t="str">
        <f>DRIVER[[#This Row],[DATE]]&amp;DRIVER[[#This Row],[FIELD]]&amp;DRIVER[[#This Row],[TRIP NO]]</f>
        <v>45477OD04Q41781</v>
      </c>
      <c r="B3219" s="202">
        <v>5</v>
      </c>
      <c r="C3219" s="203">
        <v>45477</v>
      </c>
      <c r="D3219" s="204">
        <v>1</v>
      </c>
      <c r="E3219" s="120" t="s">
        <v>25</v>
      </c>
      <c r="F3219" s="205" t="s">
        <v>73</v>
      </c>
    </row>
    <row r="3220" spans="1:6">
      <c r="A3220" s="201" t="str">
        <f>DRIVER[[#This Row],[DATE]]&amp;DRIVER[[#This Row],[FIELD]]&amp;DRIVER[[#This Row],[TRIP NO]]</f>
        <v>45477OD04Q67611</v>
      </c>
      <c r="B3220" s="202">
        <v>6</v>
      </c>
      <c r="C3220" s="203">
        <v>45477</v>
      </c>
      <c r="D3220" s="204">
        <v>1</v>
      </c>
      <c r="E3220" s="120" t="s">
        <v>24</v>
      </c>
      <c r="F3220" s="205" t="s">
        <v>68</v>
      </c>
    </row>
    <row r="3221" spans="1:6">
      <c r="A3221" s="201" t="str">
        <f>DRIVER[[#This Row],[DATE]]&amp;DRIVER[[#This Row],[FIELD]]&amp;DRIVER[[#This Row],[TRIP NO]]</f>
        <v>45477OD04Q41281</v>
      </c>
      <c r="B3221" s="202">
        <v>7</v>
      </c>
      <c r="C3221" s="203">
        <v>45477</v>
      </c>
      <c r="D3221" s="204">
        <v>1</v>
      </c>
      <c r="E3221" s="120" t="s">
        <v>41</v>
      </c>
      <c r="F3221" s="205" t="s">
        <v>76</v>
      </c>
    </row>
    <row r="3222" spans="1:6">
      <c r="A3222" s="201" t="str">
        <f>DRIVER[[#This Row],[DATE]]&amp;DRIVER[[#This Row],[FIELD]]&amp;DRIVER[[#This Row],[TRIP NO]]</f>
        <v>45477OD04Q41701</v>
      </c>
      <c r="B3222" s="202">
        <v>8</v>
      </c>
      <c r="C3222" s="203">
        <v>45477</v>
      </c>
      <c r="D3222" s="204">
        <v>1</v>
      </c>
      <c r="E3222" s="120" t="s">
        <v>10</v>
      </c>
      <c r="F3222" s="205" t="s">
        <v>105</v>
      </c>
    </row>
    <row r="3223" spans="1:6">
      <c r="A3223" s="201" t="str">
        <f>DRIVER[[#This Row],[DATE]]&amp;DRIVER[[#This Row],[FIELD]]&amp;DRIVER[[#This Row],[TRIP NO]]</f>
        <v>45477OD04Q41731</v>
      </c>
      <c r="B3223" s="202">
        <v>9</v>
      </c>
      <c r="C3223" s="203">
        <v>45477</v>
      </c>
      <c r="D3223" s="204">
        <v>1</v>
      </c>
      <c r="E3223" s="120" t="s">
        <v>8</v>
      </c>
      <c r="F3223" s="205" t="s">
        <v>101</v>
      </c>
    </row>
    <row r="3224" spans="1:6">
      <c r="A3224" s="201" t="str">
        <f>DRIVER[[#This Row],[DATE]]&amp;DRIVER[[#This Row],[FIELD]]&amp;DRIVER[[#This Row],[TRIP NO]]</f>
        <v>45477OD34S26151</v>
      </c>
      <c r="B3224" s="202">
        <v>10</v>
      </c>
      <c r="C3224" s="203">
        <v>45477</v>
      </c>
      <c r="D3224" s="204">
        <v>1</v>
      </c>
      <c r="E3224" s="120" t="s">
        <v>40</v>
      </c>
      <c r="F3224" s="205" t="s">
        <v>82</v>
      </c>
    </row>
    <row r="3225" spans="1:6">
      <c r="A3225" s="201" t="str">
        <f>DRIVER[[#This Row],[DATE]]&amp;DRIVER[[#This Row],[FIELD]]&amp;DRIVER[[#This Row],[TRIP NO]]</f>
        <v>45477OD34S26661</v>
      </c>
      <c r="B3225" s="202">
        <v>11</v>
      </c>
      <c r="C3225" s="203">
        <v>45477</v>
      </c>
      <c r="D3225" s="204">
        <v>1</v>
      </c>
      <c r="E3225" s="120" t="s">
        <v>45</v>
      </c>
      <c r="F3225" s="205" t="s">
        <v>80</v>
      </c>
    </row>
    <row r="3226" spans="1:6">
      <c r="A3226" s="201" t="str">
        <f>DRIVER[[#This Row],[DATE]]&amp;DRIVER[[#This Row],[FIELD]]&amp;DRIVER[[#This Row],[TRIP NO]]</f>
        <v>45477OD34S26681</v>
      </c>
      <c r="B3226" s="202">
        <v>12</v>
      </c>
      <c r="C3226" s="203">
        <v>45477</v>
      </c>
      <c r="D3226" s="204">
        <v>1</v>
      </c>
      <c r="E3226" s="120" t="s">
        <v>42</v>
      </c>
      <c r="F3226" s="205" t="s">
        <v>96</v>
      </c>
    </row>
    <row r="3227" spans="1:6">
      <c r="A3227" s="201" t="str">
        <f>DRIVER[[#This Row],[DATE]]&amp;DRIVER[[#This Row],[FIELD]]&amp;DRIVER[[#This Row],[TRIP NO]]</f>
        <v>45477OD34S61371</v>
      </c>
      <c r="B3227" s="202">
        <v>13</v>
      </c>
      <c r="C3227" s="203">
        <v>45477</v>
      </c>
      <c r="D3227" s="204">
        <v>1</v>
      </c>
      <c r="E3227" s="120" t="s">
        <v>44</v>
      </c>
      <c r="F3227" s="205" t="s">
        <v>104</v>
      </c>
    </row>
    <row r="3228" spans="1:6">
      <c r="A3228" s="201" t="str">
        <f>DRIVER[[#This Row],[DATE]]&amp;DRIVER[[#This Row],[FIELD]]&amp;DRIVER[[#This Row],[TRIP NO]]</f>
        <v>45477OD34S61391</v>
      </c>
      <c r="B3228" s="202">
        <v>14</v>
      </c>
      <c r="C3228" s="203">
        <v>45477</v>
      </c>
      <c r="D3228" s="204">
        <v>1</v>
      </c>
      <c r="E3228" s="120" t="s">
        <v>52</v>
      </c>
      <c r="F3228" s="205" t="s">
        <v>94</v>
      </c>
    </row>
    <row r="3229" spans="1:6">
      <c r="A3229" s="201" t="str">
        <f>DRIVER[[#This Row],[DATE]]&amp;DRIVER[[#This Row],[FIELD]]&amp;DRIVER[[#This Row],[TRIP NO]]</f>
        <v>45477OD34S61521</v>
      </c>
      <c r="B3229" s="202">
        <v>15</v>
      </c>
      <c r="C3229" s="203">
        <v>45477</v>
      </c>
      <c r="D3229" s="204">
        <v>1</v>
      </c>
      <c r="E3229" s="120" t="s">
        <v>43</v>
      </c>
      <c r="F3229" s="205" t="s">
        <v>72</v>
      </c>
    </row>
    <row r="3230" spans="1:6">
      <c r="A3230" s="201" t="str">
        <f>DRIVER[[#This Row],[DATE]]&amp;DRIVER[[#This Row],[FIELD]]&amp;DRIVER[[#This Row],[TRIP NO]]</f>
        <v>45477OD34S65081</v>
      </c>
      <c r="B3230" s="202">
        <v>16</v>
      </c>
      <c r="C3230" s="203">
        <v>45477</v>
      </c>
      <c r="D3230" s="204">
        <v>1</v>
      </c>
      <c r="E3230" s="120" t="s">
        <v>57</v>
      </c>
      <c r="F3230" s="205" t="s">
        <v>75</v>
      </c>
    </row>
    <row r="3231" spans="1:6">
      <c r="A3231" s="201" t="str">
        <f>DRIVER[[#This Row],[DATE]]&amp;DRIVER[[#This Row],[FIELD]]&amp;DRIVER[[#This Row],[TRIP NO]]</f>
        <v>45477OD04T11451</v>
      </c>
      <c r="B3231" s="202">
        <v>17</v>
      </c>
      <c r="C3231" s="203">
        <v>45477</v>
      </c>
      <c r="D3231" s="204">
        <v>1</v>
      </c>
      <c r="E3231" s="120" t="s">
        <v>13</v>
      </c>
      <c r="F3231" s="205" t="s">
        <v>176</v>
      </c>
    </row>
    <row r="3232" spans="1:6">
      <c r="A3232" s="201" t="str">
        <f>DRIVER[[#This Row],[DATE]]&amp;DRIVER[[#This Row],[FIELD]]&amp;DRIVER[[#This Row],[TRIP NO]]</f>
        <v>45477OD34R11451</v>
      </c>
      <c r="B3232" s="202">
        <v>18</v>
      </c>
      <c r="C3232" s="203">
        <v>45477</v>
      </c>
      <c r="D3232" s="204">
        <v>1</v>
      </c>
      <c r="E3232" s="120" t="s">
        <v>12</v>
      </c>
      <c r="F3232" s="205" t="s">
        <v>171</v>
      </c>
    </row>
    <row r="3233" spans="1:6">
      <c r="A3233" s="201" t="str">
        <f>DRIVER[[#This Row],[DATE]]&amp;DRIVER[[#This Row],[FIELD]]&amp;DRIVER[[#This Row],[TRIP NO]]</f>
        <v>45477OD34R13451</v>
      </c>
      <c r="B3233" s="202">
        <v>19</v>
      </c>
      <c r="C3233" s="203">
        <v>45477</v>
      </c>
      <c r="D3233" s="204">
        <v>1</v>
      </c>
      <c r="E3233" s="120" t="s">
        <v>11</v>
      </c>
      <c r="F3233" s="205" t="s">
        <v>97</v>
      </c>
    </row>
    <row r="3234" spans="1:6">
      <c r="A3234" s="201" t="str">
        <f>DRIVER[[#This Row],[DATE]]&amp;DRIVER[[#This Row],[FIELD]]&amp;DRIVER[[#This Row],[TRIP NO]]</f>
        <v>45477OD34S11451</v>
      </c>
      <c r="B3234" s="202">
        <v>20</v>
      </c>
      <c r="C3234" s="203">
        <v>45477</v>
      </c>
      <c r="D3234" s="204">
        <v>1</v>
      </c>
      <c r="E3234" s="120" t="s">
        <v>32</v>
      </c>
      <c r="F3234" s="205" t="s">
        <v>88</v>
      </c>
    </row>
    <row r="3235" spans="1:6">
      <c r="A3235" s="201" t="str">
        <f>DRIVER[[#This Row],[DATE]]&amp;DRIVER[[#This Row],[FIELD]]&amp;DRIVER[[#This Row],[TRIP NO]]</f>
        <v>45477OD34T11451</v>
      </c>
      <c r="B3235" s="202">
        <v>21</v>
      </c>
      <c r="C3235" s="203">
        <v>45477</v>
      </c>
      <c r="D3235" s="204">
        <v>1</v>
      </c>
      <c r="E3235" s="120" t="s">
        <v>34</v>
      </c>
      <c r="F3235" s="205" t="s">
        <v>84</v>
      </c>
    </row>
    <row r="3236" spans="1:6">
      <c r="A3236" s="201" t="str">
        <f>DRIVER[[#This Row],[DATE]]&amp;DRIVER[[#This Row],[FIELD]]&amp;DRIVER[[#This Row],[TRIP NO]]</f>
        <v>45477OD04V13451</v>
      </c>
      <c r="B3236" s="202">
        <v>22</v>
      </c>
      <c r="C3236" s="203">
        <v>45477</v>
      </c>
      <c r="D3236" s="204">
        <v>1</v>
      </c>
      <c r="E3236" s="120" t="s">
        <v>48</v>
      </c>
      <c r="F3236" s="205" t="s">
        <v>86</v>
      </c>
    </row>
    <row r="3237" spans="1:6">
      <c r="A3237" s="201" t="str">
        <f>DRIVER[[#This Row],[DATE]]&amp;DRIVER[[#This Row],[FIELD]]&amp;DRIVER[[#This Row],[TRIP NO]]</f>
        <v>45477OD04Q41392</v>
      </c>
      <c r="B3237" s="202">
        <v>23</v>
      </c>
      <c r="C3237" s="203">
        <v>45477</v>
      </c>
      <c r="D3237" s="204">
        <v>2</v>
      </c>
      <c r="E3237" s="120" t="s">
        <v>21</v>
      </c>
      <c r="F3237" s="205" t="s">
        <v>71</v>
      </c>
    </row>
    <row r="3238" spans="1:6">
      <c r="A3238" s="201" t="str">
        <f>DRIVER[[#This Row],[DATE]]&amp;DRIVER[[#This Row],[FIELD]]&amp;DRIVER[[#This Row],[TRIP NO]]</f>
        <v>45477OD34S26682</v>
      </c>
      <c r="B3238" s="202">
        <v>24</v>
      </c>
      <c r="C3238" s="203">
        <v>45477</v>
      </c>
      <c r="D3238" s="204">
        <v>2</v>
      </c>
      <c r="E3238" s="120" t="s">
        <v>42</v>
      </c>
      <c r="F3238" s="205" t="s">
        <v>96</v>
      </c>
    </row>
    <row r="3239" spans="1:6">
      <c r="A3239" s="201" t="str">
        <f>DRIVER[[#This Row],[DATE]]&amp;DRIVER[[#This Row],[FIELD]]&amp;DRIVER[[#This Row],[TRIP NO]]</f>
        <v>45477OD34T11452</v>
      </c>
      <c r="B3239" s="202">
        <v>25</v>
      </c>
      <c r="C3239" s="203">
        <v>45477</v>
      </c>
      <c r="D3239" s="204">
        <v>2</v>
      </c>
      <c r="E3239" s="120" t="s">
        <v>34</v>
      </c>
      <c r="F3239" s="205" t="s">
        <v>84</v>
      </c>
    </row>
    <row r="3240" spans="1:6">
      <c r="A3240" s="201" t="str">
        <f>DRIVER[[#This Row],[DATE]]&amp;DRIVER[[#This Row],[FIELD]]&amp;DRIVER[[#This Row],[TRIP NO]]</f>
        <v>45477OD04V13452</v>
      </c>
      <c r="B3240" s="202">
        <v>26</v>
      </c>
      <c r="C3240" s="203">
        <v>45477</v>
      </c>
      <c r="D3240" s="204">
        <v>2</v>
      </c>
      <c r="E3240" s="120" t="s">
        <v>48</v>
      </c>
      <c r="F3240" s="205" t="s">
        <v>86</v>
      </c>
    </row>
    <row r="3241" spans="1:6">
      <c r="A3241" s="201" t="str">
        <f>DRIVER[[#This Row],[DATE]]&amp;DRIVER[[#This Row],[FIELD]]&amp;DRIVER[[#This Row],[TRIP NO]]</f>
        <v>45477OD34S65082</v>
      </c>
      <c r="B3241" s="202">
        <v>27</v>
      </c>
      <c r="C3241" s="203">
        <v>45477</v>
      </c>
      <c r="D3241" s="204">
        <v>2</v>
      </c>
      <c r="E3241" s="120" t="s">
        <v>57</v>
      </c>
      <c r="F3241" s="205" t="s">
        <v>75</v>
      </c>
    </row>
    <row r="3242" spans="1:6">
      <c r="A3242" s="201" t="str">
        <f>DRIVER[[#This Row],[DATE]]&amp;DRIVER[[#This Row],[FIELD]]&amp;DRIVER[[#This Row],[TRIP NO]]</f>
        <v>45477OD04Q41232</v>
      </c>
      <c r="B3242" s="202">
        <v>28</v>
      </c>
      <c r="C3242" s="203">
        <v>45477</v>
      </c>
      <c r="D3242" s="204">
        <v>2</v>
      </c>
      <c r="E3242" s="120" t="s">
        <v>39</v>
      </c>
      <c r="F3242" s="205" t="s">
        <v>69</v>
      </c>
    </row>
    <row r="3243" spans="1:6">
      <c r="A3243" s="201" t="str">
        <f>DRIVER[[#This Row],[DATE]]&amp;DRIVER[[#This Row],[FIELD]]&amp;DRIVER[[#This Row],[TRIP NO]]</f>
        <v>45477OD04Q41552</v>
      </c>
      <c r="B3243" s="202">
        <v>29</v>
      </c>
      <c r="C3243" s="203">
        <v>45477</v>
      </c>
      <c r="D3243" s="204">
        <v>2</v>
      </c>
      <c r="E3243" s="120" t="s">
        <v>22</v>
      </c>
      <c r="F3243" s="205" t="s">
        <v>107</v>
      </c>
    </row>
    <row r="3244" spans="1:6">
      <c r="A3244" s="201" t="str">
        <f>DRIVER[[#This Row],[DATE]]&amp;DRIVER[[#This Row],[FIELD]]&amp;DRIVER[[#This Row],[TRIP NO]]</f>
        <v>45477OD34S11452</v>
      </c>
      <c r="B3244" s="202">
        <v>30</v>
      </c>
      <c r="C3244" s="203">
        <v>45477</v>
      </c>
      <c r="D3244" s="204">
        <v>2</v>
      </c>
      <c r="E3244" s="120" t="s">
        <v>32</v>
      </c>
      <c r="F3244" s="205" t="s">
        <v>88</v>
      </c>
    </row>
    <row r="3245" spans="1:6">
      <c r="A3245" s="201" t="str">
        <f>DRIVER[[#This Row],[DATE]]&amp;DRIVER[[#This Row],[FIELD]]&amp;DRIVER[[#This Row],[TRIP NO]]</f>
        <v>45477OD34R13452</v>
      </c>
      <c r="B3245" s="202">
        <v>31</v>
      </c>
      <c r="C3245" s="203">
        <v>45477</v>
      </c>
      <c r="D3245" s="204">
        <v>2</v>
      </c>
      <c r="E3245" s="120" t="s">
        <v>11</v>
      </c>
      <c r="F3245" s="205" t="s">
        <v>97</v>
      </c>
    </row>
    <row r="3246" spans="1:6">
      <c r="A3246" s="201" t="str">
        <f>DRIVER[[#This Row],[DATE]]&amp;DRIVER[[#This Row],[FIELD]]&amp;DRIVER[[#This Row],[TRIP NO]]</f>
        <v>45477OD34S61522</v>
      </c>
      <c r="B3246" s="202">
        <v>32</v>
      </c>
      <c r="C3246" s="203">
        <v>45477</v>
      </c>
      <c r="D3246" s="204">
        <v>2</v>
      </c>
      <c r="E3246" s="120" t="s">
        <v>43</v>
      </c>
      <c r="F3246" s="205" t="s">
        <v>72</v>
      </c>
    </row>
    <row r="3247" spans="1:6">
      <c r="A3247" s="201" t="str">
        <f>DRIVER[[#This Row],[DATE]]&amp;DRIVER[[#This Row],[FIELD]]&amp;DRIVER[[#This Row],[TRIP NO]]</f>
        <v>45478OD04Q41231</v>
      </c>
      <c r="B3247" s="202">
        <v>1</v>
      </c>
      <c r="C3247" s="203">
        <v>45478</v>
      </c>
      <c r="D3247" s="204">
        <v>1</v>
      </c>
      <c r="E3247" s="120" t="s">
        <v>39</v>
      </c>
      <c r="F3247" s="205" t="s">
        <v>202</v>
      </c>
    </row>
    <row r="3248" spans="1:6">
      <c r="A3248" s="201" t="str">
        <f>DRIVER[[#This Row],[DATE]]&amp;DRIVER[[#This Row],[FIELD]]&amp;DRIVER[[#This Row],[TRIP NO]]</f>
        <v>45478OD04Q41261</v>
      </c>
      <c r="B3248" s="202">
        <v>2</v>
      </c>
      <c r="C3248" s="203">
        <v>45478</v>
      </c>
      <c r="D3248" s="204">
        <v>1</v>
      </c>
      <c r="E3248" s="120" t="s">
        <v>23</v>
      </c>
      <c r="F3248" s="205" t="s">
        <v>91</v>
      </c>
    </row>
    <row r="3249" spans="1:6">
      <c r="A3249" s="201" t="str">
        <f>DRIVER[[#This Row],[DATE]]&amp;DRIVER[[#This Row],[FIELD]]&amp;DRIVER[[#This Row],[TRIP NO]]</f>
        <v>45478OD04Q41391</v>
      </c>
      <c r="B3249" s="202">
        <v>3</v>
      </c>
      <c r="C3249" s="203">
        <v>45478</v>
      </c>
      <c r="D3249" s="204">
        <v>1</v>
      </c>
      <c r="E3249" s="120" t="s">
        <v>21</v>
      </c>
      <c r="F3249" s="205" t="s">
        <v>71</v>
      </c>
    </row>
    <row r="3250" spans="1:6">
      <c r="A3250" s="201" t="str">
        <f>DRIVER[[#This Row],[DATE]]&amp;DRIVER[[#This Row],[FIELD]]&amp;DRIVER[[#This Row],[TRIP NO]]</f>
        <v>45478OD04Q41551</v>
      </c>
      <c r="B3250" s="202">
        <v>4</v>
      </c>
      <c r="C3250" s="203">
        <v>45478</v>
      </c>
      <c r="D3250" s="204">
        <v>1</v>
      </c>
      <c r="E3250" s="120" t="s">
        <v>22</v>
      </c>
      <c r="F3250" s="205" t="s">
        <v>107</v>
      </c>
    </row>
    <row r="3251" spans="1:6">
      <c r="A3251" s="201" t="str">
        <f>DRIVER[[#This Row],[DATE]]&amp;DRIVER[[#This Row],[FIELD]]&amp;DRIVER[[#This Row],[TRIP NO]]</f>
        <v>45478OD04Q41781</v>
      </c>
      <c r="B3251" s="202">
        <v>5</v>
      </c>
      <c r="C3251" s="203">
        <v>45478</v>
      </c>
      <c r="D3251" s="204">
        <v>1</v>
      </c>
      <c r="E3251" s="120" t="s">
        <v>25</v>
      </c>
      <c r="F3251" s="205" t="s">
        <v>90</v>
      </c>
    </row>
    <row r="3252" spans="1:6">
      <c r="A3252" s="396" t="str">
        <f>DRIVER[[#This Row],[DATE]]&amp;DRIVER[[#This Row],[FIELD]]&amp;DRIVER[[#This Row],[TRIP NO]]</f>
        <v>45478OD04Q67611</v>
      </c>
      <c r="B3252" s="397">
        <v>6</v>
      </c>
      <c r="C3252" s="398">
        <v>45478</v>
      </c>
      <c r="D3252" s="399">
        <v>1</v>
      </c>
      <c r="E3252" s="120" t="s">
        <v>24</v>
      </c>
      <c r="F3252" s="400" t="s">
        <v>68</v>
      </c>
    </row>
    <row r="3253" spans="1:6">
      <c r="A3253" s="396" t="str">
        <f>DRIVER[[#This Row],[DATE]]&amp;DRIVER[[#This Row],[FIELD]]&amp;DRIVER[[#This Row],[TRIP NO]]</f>
        <v>45478OD04Q41281</v>
      </c>
      <c r="B3253" s="397">
        <v>7</v>
      </c>
      <c r="C3253" s="398">
        <v>45478</v>
      </c>
      <c r="D3253" s="399">
        <v>1</v>
      </c>
      <c r="E3253" s="120" t="s">
        <v>41</v>
      </c>
      <c r="F3253" s="400" t="s">
        <v>76</v>
      </c>
    </row>
    <row r="3254" spans="1:6">
      <c r="A3254" s="396" t="str">
        <f>DRIVER[[#This Row],[DATE]]&amp;DRIVER[[#This Row],[FIELD]]&amp;DRIVER[[#This Row],[TRIP NO]]</f>
        <v>45478OD04Q41701</v>
      </c>
      <c r="B3254" s="397">
        <v>8</v>
      </c>
      <c r="C3254" s="398">
        <v>45478</v>
      </c>
      <c r="D3254" s="399">
        <v>1</v>
      </c>
      <c r="E3254" s="120" t="s">
        <v>10</v>
      </c>
      <c r="F3254" s="400" t="s">
        <v>99</v>
      </c>
    </row>
    <row r="3255" spans="1:6">
      <c r="A3255" s="396" t="str">
        <f>DRIVER[[#This Row],[DATE]]&amp;DRIVER[[#This Row],[FIELD]]&amp;DRIVER[[#This Row],[TRIP NO]]</f>
        <v>45478OD04Q41731</v>
      </c>
      <c r="B3255" s="397">
        <v>9</v>
      </c>
      <c r="C3255" s="398">
        <v>45478</v>
      </c>
      <c r="D3255" s="399">
        <v>1</v>
      </c>
      <c r="E3255" s="120" t="s">
        <v>8</v>
      </c>
      <c r="F3255" s="400" t="s">
        <v>101</v>
      </c>
    </row>
    <row r="3256" spans="1:6">
      <c r="A3256" s="396" t="str">
        <f>DRIVER[[#This Row],[DATE]]&amp;DRIVER[[#This Row],[FIELD]]&amp;DRIVER[[#This Row],[TRIP NO]]</f>
        <v>45478OD34S26151</v>
      </c>
      <c r="B3256" s="397">
        <v>10</v>
      </c>
      <c r="C3256" s="398">
        <v>45478</v>
      </c>
      <c r="D3256" s="399">
        <v>1</v>
      </c>
      <c r="E3256" s="120" t="s">
        <v>40</v>
      </c>
      <c r="F3256" s="400" t="s">
        <v>82</v>
      </c>
    </row>
    <row r="3257" spans="1:6">
      <c r="A3257" s="396" t="str">
        <f>DRIVER[[#This Row],[DATE]]&amp;DRIVER[[#This Row],[FIELD]]&amp;DRIVER[[#This Row],[TRIP NO]]</f>
        <v>45478OD34S26661</v>
      </c>
      <c r="B3257" s="397">
        <v>11</v>
      </c>
      <c r="C3257" s="398">
        <v>45478</v>
      </c>
      <c r="D3257" s="399">
        <v>1</v>
      </c>
      <c r="E3257" s="120" t="s">
        <v>45</v>
      </c>
      <c r="F3257" s="400" t="s">
        <v>80</v>
      </c>
    </row>
    <row r="3258" spans="1:6">
      <c r="A3258" s="396" t="str">
        <f>DRIVER[[#This Row],[DATE]]&amp;DRIVER[[#This Row],[FIELD]]&amp;DRIVER[[#This Row],[TRIP NO]]</f>
        <v>45478OD34S26681</v>
      </c>
      <c r="B3258" s="397">
        <v>12</v>
      </c>
      <c r="C3258" s="398">
        <v>45478</v>
      </c>
      <c r="D3258" s="399">
        <v>1</v>
      </c>
      <c r="E3258" s="120" t="s">
        <v>42</v>
      </c>
      <c r="F3258" s="400" t="s">
        <v>73</v>
      </c>
    </row>
    <row r="3259" spans="1:6">
      <c r="A3259" s="396" t="str">
        <f>DRIVER[[#This Row],[DATE]]&amp;DRIVER[[#This Row],[FIELD]]&amp;DRIVER[[#This Row],[TRIP NO]]</f>
        <v>45478OD34S61371</v>
      </c>
      <c r="B3259" s="397">
        <v>13</v>
      </c>
      <c r="C3259" s="398">
        <v>45478</v>
      </c>
      <c r="D3259" s="399">
        <v>1</v>
      </c>
      <c r="E3259" s="120" t="s">
        <v>44</v>
      </c>
      <c r="F3259" s="400" t="s">
        <v>104</v>
      </c>
    </row>
    <row r="3260" spans="1:6">
      <c r="A3260" s="396" t="str">
        <f>DRIVER[[#This Row],[DATE]]&amp;DRIVER[[#This Row],[FIELD]]&amp;DRIVER[[#This Row],[TRIP NO]]</f>
        <v>45478OD34S61521</v>
      </c>
      <c r="B3260" s="397">
        <v>14</v>
      </c>
      <c r="C3260" s="398">
        <v>45478</v>
      </c>
      <c r="D3260" s="399">
        <v>1</v>
      </c>
      <c r="E3260" s="120" t="s">
        <v>43</v>
      </c>
      <c r="F3260" s="400" t="s">
        <v>72</v>
      </c>
    </row>
    <row r="3261" spans="1:6">
      <c r="A3261" s="396" t="str">
        <f>DRIVER[[#This Row],[DATE]]&amp;DRIVER[[#This Row],[FIELD]]&amp;DRIVER[[#This Row],[TRIP NO]]</f>
        <v>45478OD34S65081</v>
      </c>
      <c r="B3261" s="397">
        <v>15</v>
      </c>
      <c r="C3261" s="398">
        <v>45478</v>
      </c>
      <c r="D3261" s="399">
        <v>1</v>
      </c>
      <c r="E3261" s="120" t="s">
        <v>57</v>
      </c>
      <c r="F3261" s="400" t="s">
        <v>75</v>
      </c>
    </row>
    <row r="3262" spans="1:6">
      <c r="A3262" s="396" t="str">
        <f>DRIVER[[#This Row],[DATE]]&amp;DRIVER[[#This Row],[FIELD]]&amp;DRIVER[[#This Row],[TRIP NO]]</f>
        <v>45478OD04T11451</v>
      </c>
      <c r="B3262" s="397">
        <v>16</v>
      </c>
      <c r="C3262" s="398">
        <v>45478</v>
      </c>
      <c r="D3262" s="399">
        <v>1</v>
      </c>
      <c r="E3262" s="120" t="s">
        <v>13</v>
      </c>
      <c r="F3262" s="400" t="s">
        <v>175</v>
      </c>
    </row>
    <row r="3263" spans="1:6">
      <c r="A3263" s="396" t="str">
        <f>DRIVER[[#This Row],[DATE]]&amp;DRIVER[[#This Row],[FIELD]]&amp;DRIVER[[#This Row],[TRIP NO]]</f>
        <v>45478OD34R11451</v>
      </c>
      <c r="B3263" s="397">
        <v>17</v>
      </c>
      <c r="C3263" s="398">
        <v>45478</v>
      </c>
      <c r="D3263" s="399">
        <v>1</v>
      </c>
      <c r="E3263" s="120" t="s">
        <v>12</v>
      </c>
      <c r="F3263" s="400" t="s">
        <v>171</v>
      </c>
    </row>
    <row r="3264" spans="1:6">
      <c r="A3264" s="396" t="str">
        <f>DRIVER[[#This Row],[DATE]]&amp;DRIVER[[#This Row],[FIELD]]&amp;DRIVER[[#This Row],[TRIP NO]]</f>
        <v>45478OD34R13451</v>
      </c>
      <c r="B3264" s="397">
        <v>18</v>
      </c>
      <c r="C3264" s="398">
        <v>45478</v>
      </c>
      <c r="D3264" s="399">
        <v>1</v>
      </c>
      <c r="E3264" s="120" t="s">
        <v>11</v>
      </c>
      <c r="F3264" s="400" t="s">
        <v>97</v>
      </c>
    </row>
    <row r="3265" spans="1:6">
      <c r="A3265" s="396" t="str">
        <f>DRIVER[[#This Row],[DATE]]&amp;DRIVER[[#This Row],[FIELD]]&amp;DRIVER[[#This Row],[TRIP NO]]</f>
        <v>45478OD34S11451</v>
      </c>
      <c r="B3265" s="397">
        <v>19</v>
      </c>
      <c r="C3265" s="398">
        <v>45478</v>
      </c>
      <c r="D3265" s="399">
        <v>1</v>
      </c>
      <c r="E3265" s="120" t="s">
        <v>32</v>
      </c>
      <c r="F3265" s="400" t="s">
        <v>88</v>
      </c>
    </row>
    <row r="3266" spans="1:6">
      <c r="A3266" s="396" t="str">
        <f>DRIVER[[#This Row],[DATE]]&amp;DRIVER[[#This Row],[FIELD]]&amp;DRIVER[[#This Row],[TRIP NO]]</f>
        <v>45478OD34T11451</v>
      </c>
      <c r="B3266" s="397">
        <v>20</v>
      </c>
      <c r="C3266" s="398">
        <v>45478</v>
      </c>
      <c r="D3266" s="399">
        <v>1</v>
      </c>
      <c r="E3266" s="120" t="s">
        <v>34</v>
      </c>
      <c r="F3266" s="400" t="s">
        <v>84</v>
      </c>
    </row>
    <row r="3267" spans="1:6">
      <c r="A3267" s="396" t="str">
        <f>DRIVER[[#This Row],[DATE]]&amp;DRIVER[[#This Row],[FIELD]]&amp;DRIVER[[#This Row],[TRIP NO]]</f>
        <v>45478OD04V13451</v>
      </c>
      <c r="B3267" s="397">
        <v>21</v>
      </c>
      <c r="C3267" s="398">
        <v>45478</v>
      </c>
      <c r="D3267" s="399">
        <v>1</v>
      </c>
      <c r="E3267" s="120" t="s">
        <v>48</v>
      </c>
      <c r="F3267" s="400" t="s">
        <v>86</v>
      </c>
    </row>
    <row r="3268" spans="1:6">
      <c r="A3268" s="396" t="str">
        <f>DRIVER[[#This Row],[DATE]]&amp;DRIVER[[#This Row],[FIELD]]&amp;DRIVER[[#This Row],[TRIP NO]]</f>
        <v>45478OD34T11452</v>
      </c>
      <c r="B3268" s="397">
        <v>22</v>
      </c>
      <c r="C3268" s="398">
        <v>45478</v>
      </c>
      <c r="D3268" s="399">
        <v>2</v>
      </c>
      <c r="E3268" s="120" t="s">
        <v>34</v>
      </c>
      <c r="F3268" s="400" t="s">
        <v>84</v>
      </c>
    </row>
    <row r="3269" spans="1:6">
      <c r="A3269" s="396" t="str">
        <f>DRIVER[[#This Row],[DATE]]&amp;DRIVER[[#This Row],[FIELD]]&amp;DRIVER[[#This Row],[TRIP NO]]</f>
        <v>45478OD04V13452</v>
      </c>
      <c r="B3269" s="397">
        <v>23</v>
      </c>
      <c r="C3269" s="398">
        <v>45478</v>
      </c>
      <c r="D3269" s="399">
        <v>2</v>
      </c>
      <c r="E3269" s="120" t="s">
        <v>48</v>
      </c>
      <c r="F3269" s="400" t="s">
        <v>86</v>
      </c>
    </row>
    <row r="3270" spans="1:6">
      <c r="A3270" s="396" t="str">
        <f>DRIVER[[#This Row],[DATE]]&amp;DRIVER[[#This Row],[FIELD]]&amp;DRIVER[[#This Row],[TRIP NO]]</f>
        <v>45478OD04Q41732</v>
      </c>
      <c r="B3270" s="397">
        <v>24</v>
      </c>
      <c r="C3270" s="398">
        <v>45478</v>
      </c>
      <c r="D3270" s="399">
        <v>2</v>
      </c>
      <c r="E3270" s="120" t="s">
        <v>8</v>
      </c>
      <c r="F3270" s="400" t="s">
        <v>101</v>
      </c>
    </row>
    <row r="3271" spans="1:6">
      <c r="A3271" s="396" t="str">
        <f>DRIVER[[#This Row],[DATE]]&amp;DRIVER[[#This Row],[FIELD]]&amp;DRIVER[[#This Row],[TRIP NO]]</f>
        <v>45478OD04Q41232</v>
      </c>
      <c r="B3271" s="397">
        <v>25</v>
      </c>
      <c r="C3271" s="398">
        <v>45478</v>
      </c>
      <c r="D3271" s="399">
        <v>2</v>
      </c>
      <c r="E3271" s="120" t="s">
        <v>39</v>
      </c>
      <c r="F3271" s="400" t="s">
        <v>202</v>
      </c>
    </row>
    <row r="3272" spans="1:6">
      <c r="A3272" s="396" t="str">
        <f>DRIVER[[#This Row],[DATE]]&amp;DRIVER[[#This Row],[FIELD]]&amp;DRIVER[[#This Row],[TRIP NO]]</f>
        <v>45478OD04Q41552</v>
      </c>
      <c r="B3272" s="397">
        <v>26</v>
      </c>
      <c r="C3272" s="398">
        <v>45478</v>
      </c>
      <c r="D3272" s="399">
        <v>2</v>
      </c>
      <c r="E3272" s="120" t="s">
        <v>22</v>
      </c>
      <c r="F3272" s="400" t="s">
        <v>107</v>
      </c>
    </row>
    <row r="3273" spans="1:6">
      <c r="A3273" s="396" t="str">
        <f>DRIVER[[#This Row],[DATE]]&amp;DRIVER[[#This Row],[FIELD]]&amp;DRIVER[[#This Row],[TRIP NO]]</f>
        <v>45478OD34S65082</v>
      </c>
      <c r="B3273" s="397">
        <v>27</v>
      </c>
      <c r="C3273" s="398">
        <v>45478</v>
      </c>
      <c r="D3273" s="399">
        <v>2</v>
      </c>
      <c r="E3273" s="120" t="s">
        <v>57</v>
      </c>
      <c r="F3273" s="400" t="s">
        <v>75</v>
      </c>
    </row>
    <row r="3274" spans="1:6">
      <c r="A3274" s="396" t="str">
        <f>DRIVER[[#This Row],[DATE]]&amp;DRIVER[[#This Row],[FIELD]]&amp;DRIVER[[#This Row],[TRIP NO]]</f>
        <v>45478OD34R11452</v>
      </c>
      <c r="B3274" s="397">
        <v>28</v>
      </c>
      <c r="C3274" s="398">
        <v>45478</v>
      </c>
      <c r="D3274" s="399">
        <v>2</v>
      </c>
      <c r="E3274" s="120" t="s">
        <v>12</v>
      </c>
      <c r="F3274" s="400" t="s">
        <v>171</v>
      </c>
    </row>
    <row r="3275" spans="1:6">
      <c r="A3275" s="396" t="str">
        <f>DRIVER[[#This Row],[DATE]]&amp;DRIVER[[#This Row],[FIELD]]&amp;DRIVER[[#This Row],[TRIP NO]]</f>
        <v>45478OD34R13452</v>
      </c>
      <c r="B3275" s="397">
        <v>29</v>
      </c>
      <c r="C3275" s="398">
        <v>45478</v>
      </c>
      <c r="D3275" s="399">
        <v>2</v>
      </c>
      <c r="E3275" s="120" t="s">
        <v>11</v>
      </c>
      <c r="F3275" s="400" t="s">
        <v>97</v>
      </c>
    </row>
    <row r="3276" spans="1:6">
      <c r="A3276" s="396" t="str">
        <f>DRIVER[[#This Row],[DATE]]&amp;DRIVER[[#This Row],[FIELD]]&amp;DRIVER[[#This Row],[TRIP NO]]</f>
        <v>45478OD34S26662</v>
      </c>
      <c r="B3276" s="397">
        <v>30</v>
      </c>
      <c r="C3276" s="398">
        <v>45478</v>
      </c>
      <c r="D3276" s="399">
        <v>2</v>
      </c>
      <c r="E3276" s="120" t="s">
        <v>45</v>
      </c>
      <c r="F3276" s="400" t="s">
        <v>80</v>
      </c>
    </row>
    <row r="3277" spans="1:6">
      <c r="A3277" s="396" t="str">
        <f>DRIVER[[#This Row],[DATE]]&amp;DRIVER[[#This Row],[FIELD]]&amp;DRIVER[[#This Row],[TRIP NO]]</f>
        <v>45478OD04Q41392</v>
      </c>
      <c r="B3277" s="397">
        <v>31</v>
      </c>
      <c r="C3277" s="398">
        <v>45478</v>
      </c>
      <c r="D3277" s="399">
        <v>2</v>
      </c>
      <c r="E3277" s="120" t="s">
        <v>21</v>
      </c>
      <c r="F3277" s="400" t="s">
        <v>71</v>
      </c>
    </row>
    <row r="3278" spans="1:6">
      <c r="A3278" s="396" t="str">
        <f>DRIVER[[#This Row],[DATE]]&amp;DRIVER[[#This Row],[FIELD]]&amp;DRIVER[[#This Row],[TRIP NO]]</f>
        <v>45481OD04Q41261</v>
      </c>
      <c r="B3278" s="397">
        <v>1</v>
      </c>
      <c r="C3278" s="398">
        <v>45481</v>
      </c>
      <c r="D3278" s="399">
        <v>1</v>
      </c>
      <c r="E3278" s="120" t="s">
        <v>23</v>
      </c>
      <c r="F3278" s="400" t="s">
        <v>91</v>
      </c>
    </row>
    <row r="3279" spans="1:6">
      <c r="A3279" s="396" t="str">
        <f>DRIVER[[#This Row],[DATE]]&amp;DRIVER[[#This Row],[FIELD]]&amp;DRIVER[[#This Row],[TRIP NO]]</f>
        <v>45481OD04Q41391</v>
      </c>
      <c r="B3279" s="397">
        <v>2</v>
      </c>
      <c r="C3279" s="398">
        <v>45481</v>
      </c>
      <c r="D3279" s="399">
        <v>1</v>
      </c>
      <c r="E3279" s="120" t="s">
        <v>21</v>
      </c>
      <c r="F3279" s="400" t="s">
        <v>71</v>
      </c>
    </row>
    <row r="3280" spans="1:6">
      <c r="A3280" s="396" t="str">
        <f>DRIVER[[#This Row],[DATE]]&amp;DRIVER[[#This Row],[FIELD]]&amp;DRIVER[[#This Row],[TRIP NO]]</f>
        <v>45481OD04Q41551</v>
      </c>
      <c r="B3280" s="397">
        <v>3</v>
      </c>
      <c r="C3280" s="398">
        <v>45481</v>
      </c>
      <c r="D3280" s="399">
        <v>1</v>
      </c>
      <c r="E3280" s="120" t="s">
        <v>22</v>
      </c>
      <c r="F3280" s="400" t="s">
        <v>107</v>
      </c>
    </row>
    <row r="3281" spans="1:6">
      <c r="A3281" s="396" t="str">
        <f>DRIVER[[#This Row],[DATE]]&amp;DRIVER[[#This Row],[FIELD]]&amp;DRIVER[[#This Row],[TRIP NO]]</f>
        <v>45481OD04Q41781</v>
      </c>
      <c r="B3281" s="397">
        <v>4</v>
      </c>
      <c r="C3281" s="398">
        <v>45481</v>
      </c>
      <c r="D3281" s="399">
        <v>1</v>
      </c>
      <c r="E3281" s="120" t="s">
        <v>25</v>
      </c>
      <c r="F3281" s="400" t="s">
        <v>73</v>
      </c>
    </row>
    <row r="3282" spans="1:6">
      <c r="A3282" s="396" t="str">
        <f>DRIVER[[#This Row],[DATE]]&amp;DRIVER[[#This Row],[FIELD]]&amp;DRIVER[[#This Row],[TRIP NO]]</f>
        <v>45481OD04Q67611</v>
      </c>
      <c r="B3282" s="397">
        <v>5</v>
      </c>
      <c r="C3282" s="398">
        <v>45481</v>
      </c>
      <c r="D3282" s="399">
        <v>1</v>
      </c>
      <c r="E3282" s="120" t="s">
        <v>24</v>
      </c>
      <c r="F3282" s="400" t="s">
        <v>68</v>
      </c>
    </row>
    <row r="3283" spans="1:6">
      <c r="A3283" s="396" t="str">
        <f>DRIVER[[#This Row],[DATE]]&amp;DRIVER[[#This Row],[FIELD]]&amp;DRIVER[[#This Row],[TRIP NO]]</f>
        <v>45481OD04Q41281</v>
      </c>
      <c r="B3283" s="397">
        <v>6</v>
      </c>
      <c r="C3283" s="398">
        <v>45481</v>
      </c>
      <c r="D3283" s="399">
        <v>1</v>
      </c>
      <c r="E3283" s="120" t="s">
        <v>41</v>
      </c>
      <c r="F3283" s="400" t="s">
        <v>76</v>
      </c>
    </row>
    <row r="3284" spans="1:6">
      <c r="A3284" s="396" t="str">
        <f>DRIVER[[#This Row],[DATE]]&amp;DRIVER[[#This Row],[FIELD]]&amp;DRIVER[[#This Row],[TRIP NO]]</f>
        <v>45481OD04Q41701</v>
      </c>
      <c r="B3284" s="397">
        <v>7</v>
      </c>
      <c r="C3284" s="398">
        <v>45481</v>
      </c>
      <c r="D3284" s="399">
        <v>1</v>
      </c>
      <c r="E3284" s="120" t="s">
        <v>10</v>
      </c>
      <c r="F3284" s="400" t="s">
        <v>99</v>
      </c>
    </row>
    <row r="3285" spans="1:6">
      <c r="A3285" s="396" t="str">
        <f>DRIVER[[#This Row],[DATE]]&amp;DRIVER[[#This Row],[FIELD]]&amp;DRIVER[[#This Row],[TRIP NO]]</f>
        <v>45481OD04Q41731</v>
      </c>
      <c r="B3285" s="397">
        <v>8</v>
      </c>
      <c r="C3285" s="398">
        <v>45481</v>
      </c>
      <c r="D3285" s="399">
        <v>1</v>
      </c>
      <c r="E3285" s="120" t="s">
        <v>8</v>
      </c>
      <c r="F3285" s="400" t="s">
        <v>101</v>
      </c>
    </row>
    <row r="3286" spans="1:6">
      <c r="A3286" s="396" t="str">
        <f>DRIVER[[#This Row],[DATE]]&amp;DRIVER[[#This Row],[FIELD]]&amp;DRIVER[[#This Row],[TRIP NO]]</f>
        <v>45481OD34S26151</v>
      </c>
      <c r="B3286" s="397">
        <v>9</v>
      </c>
      <c r="C3286" s="398">
        <v>45481</v>
      </c>
      <c r="D3286" s="399">
        <v>1</v>
      </c>
      <c r="E3286" s="120" t="s">
        <v>40</v>
      </c>
      <c r="F3286" s="400" t="s">
        <v>102</v>
      </c>
    </row>
    <row r="3287" spans="1:6">
      <c r="A3287" s="396" t="str">
        <f>DRIVER[[#This Row],[DATE]]&amp;DRIVER[[#This Row],[FIELD]]&amp;DRIVER[[#This Row],[TRIP NO]]</f>
        <v>45481OD34S26661</v>
      </c>
      <c r="B3287" s="397">
        <v>10</v>
      </c>
      <c r="C3287" s="398">
        <v>45481</v>
      </c>
      <c r="D3287" s="399">
        <v>1</v>
      </c>
      <c r="E3287" s="120" t="s">
        <v>45</v>
      </c>
      <c r="F3287" s="400" t="s">
        <v>80</v>
      </c>
    </row>
    <row r="3288" spans="1:6">
      <c r="A3288" s="396" t="str">
        <f>DRIVER[[#This Row],[DATE]]&amp;DRIVER[[#This Row],[FIELD]]&amp;DRIVER[[#This Row],[TRIP NO]]</f>
        <v>45481OD34S26681</v>
      </c>
      <c r="B3288" s="397">
        <v>11</v>
      </c>
      <c r="C3288" s="398">
        <v>45481</v>
      </c>
      <c r="D3288" s="399">
        <v>1</v>
      </c>
      <c r="E3288" s="120" t="s">
        <v>42</v>
      </c>
      <c r="F3288" s="400" t="s">
        <v>203</v>
      </c>
    </row>
    <row r="3289" spans="1:6">
      <c r="A3289" s="396" t="str">
        <f>DRIVER[[#This Row],[DATE]]&amp;DRIVER[[#This Row],[FIELD]]&amp;DRIVER[[#This Row],[TRIP NO]]</f>
        <v>45481OD34S61371</v>
      </c>
      <c r="B3289" s="397">
        <v>12</v>
      </c>
      <c r="C3289" s="398">
        <v>45481</v>
      </c>
      <c r="D3289" s="399">
        <v>1</v>
      </c>
      <c r="E3289" s="120" t="s">
        <v>44</v>
      </c>
      <c r="F3289" s="400" t="s">
        <v>179</v>
      </c>
    </row>
    <row r="3290" spans="1:6">
      <c r="A3290" s="396" t="str">
        <f>DRIVER[[#This Row],[DATE]]&amp;DRIVER[[#This Row],[FIELD]]&amp;DRIVER[[#This Row],[TRIP NO]]</f>
        <v>45481OD34S61391</v>
      </c>
      <c r="B3290" s="397">
        <v>13</v>
      </c>
      <c r="C3290" s="398">
        <v>45481</v>
      </c>
      <c r="D3290" s="399">
        <v>1</v>
      </c>
      <c r="E3290" s="120" t="s">
        <v>52</v>
      </c>
      <c r="F3290" s="400" t="s">
        <v>94</v>
      </c>
    </row>
    <row r="3291" spans="1:6">
      <c r="A3291" s="396" t="str">
        <f>DRIVER[[#This Row],[DATE]]&amp;DRIVER[[#This Row],[FIELD]]&amp;DRIVER[[#This Row],[TRIP NO]]</f>
        <v>45481OD34S61521</v>
      </c>
      <c r="B3291" s="397">
        <v>14</v>
      </c>
      <c r="C3291" s="398">
        <v>45481</v>
      </c>
      <c r="D3291" s="399">
        <v>1</v>
      </c>
      <c r="E3291" s="120" t="s">
        <v>43</v>
      </c>
      <c r="F3291" s="400" t="s">
        <v>69</v>
      </c>
    </row>
    <row r="3292" spans="1:6">
      <c r="A3292" s="396" t="str">
        <f>DRIVER[[#This Row],[DATE]]&amp;DRIVER[[#This Row],[FIELD]]&amp;DRIVER[[#This Row],[TRIP NO]]</f>
        <v>45481OD34S65081</v>
      </c>
      <c r="B3292" s="397">
        <v>15</v>
      </c>
      <c r="C3292" s="398">
        <v>45481</v>
      </c>
      <c r="D3292" s="399">
        <v>1</v>
      </c>
      <c r="E3292" s="120" t="s">
        <v>57</v>
      </c>
      <c r="F3292" s="400" t="s">
        <v>75</v>
      </c>
    </row>
    <row r="3293" spans="1:6">
      <c r="A3293" s="396" t="str">
        <f>DRIVER[[#This Row],[DATE]]&amp;DRIVER[[#This Row],[FIELD]]&amp;DRIVER[[#This Row],[TRIP NO]]</f>
        <v>45481OD34R11451</v>
      </c>
      <c r="B3293" s="397">
        <v>16</v>
      </c>
      <c r="C3293" s="398">
        <v>45481</v>
      </c>
      <c r="D3293" s="399">
        <v>1</v>
      </c>
      <c r="E3293" s="120" t="s">
        <v>12</v>
      </c>
      <c r="F3293" s="400" t="s">
        <v>171</v>
      </c>
    </row>
    <row r="3294" spans="1:6">
      <c r="A3294" s="396" t="str">
        <f>DRIVER[[#This Row],[DATE]]&amp;DRIVER[[#This Row],[FIELD]]&amp;DRIVER[[#This Row],[TRIP NO]]</f>
        <v>45481OD34R13451</v>
      </c>
      <c r="B3294" s="397">
        <v>17</v>
      </c>
      <c r="C3294" s="398">
        <v>45481</v>
      </c>
      <c r="D3294" s="399">
        <v>1</v>
      </c>
      <c r="E3294" s="120" t="s">
        <v>11</v>
      </c>
      <c r="F3294" s="400" t="s">
        <v>97</v>
      </c>
    </row>
    <row r="3295" spans="1:6">
      <c r="A3295" s="396" t="str">
        <f>DRIVER[[#This Row],[DATE]]&amp;DRIVER[[#This Row],[FIELD]]&amp;DRIVER[[#This Row],[TRIP NO]]</f>
        <v>45481OD34S11451</v>
      </c>
      <c r="B3295" s="397">
        <v>18</v>
      </c>
      <c r="C3295" s="398">
        <v>45481</v>
      </c>
      <c r="D3295" s="399">
        <v>1</v>
      </c>
      <c r="E3295" s="120" t="s">
        <v>32</v>
      </c>
      <c r="F3295" s="400" t="s">
        <v>88</v>
      </c>
    </row>
    <row r="3296" spans="1:6">
      <c r="A3296" s="396" t="str">
        <f>DRIVER[[#This Row],[DATE]]&amp;DRIVER[[#This Row],[FIELD]]&amp;DRIVER[[#This Row],[TRIP NO]]</f>
        <v>45481OD34T11451</v>
      </c>
      <c r="B3296" s="397">
        <v>19</v>
      </c>
      <c r="C3296" s="398">
        <v>45481</v>
      </c>
      <c r="D3296" s="399">
        <v>1</v>
      </c>
      <c r="E3296" s="120" t="s">
        <v>34</v>
      </c>
      <c r="F3296" s="400" t="s">
        <v>84</v>
      </c>
    </row>
    <row r="3297" spans="1:6">
      <c r="A3297" s="396" t="str">
        <f>DRIVER[[#This Row],[DATE]]&amp;DRIVER[[#This Row],[FIELD]]&amp;DRIVER[[#This Row],[TRIP NO]]</f>
        <v>45481OD04V13451</v>
      </c>
      <c r="B3297" s="397">
        <v>20</v>
      </c>
      <c r="C3297" s="398">
        <v>45481</v>
      </c>
      <c r="D3297" s="399">
        <v>1</v>
      </c>
      <c r="E3297" s="120" t="s">
        <v>48</v>
      </c>
      <c r="F3297" s="400" t="s">
        <v>86</v>
      </c>
    </row>
    <row r="3298" spans="1:6">
      <c r="A3298" s="201" t="str">
        <f>DRIVER[[#This Row],[DATE]]&amp;DRIVER[[#This Row],[FIELD]]&amp;DRIVER[[#This Row],[TRIP NO]]</f>
        <v>45482OD04Q41181</v>
      </c>
      <c r="B3298" s="202">
        <v>1</v>
      </c>
      <c r="C3298" s="203">
        <v>45482</v>
      </c>
      <c r="D3298" s="204">
        <v>1</v>
      </c>
      <c r="E3298" s="120" t="s">
        <v>26</v>
      </c>
      <c r="F3298" s="205" t="s">
        <v>75</v>
      </c>
    </row>
    <row r="3299" spans="1:6">
      <c r="A3299" s="201" t="str">
        <f>DRIVER[[#This Row],[DATE]]&amp;DRIVER[[#This Row],[FIELD]]&amp;DRIVER[[#This Row],[TRIP NO]]</f>
        <v>45482OD04Q41231</v>
      </c>
      <c r="B3299" s="202">
        <v>2</v>
      </c>
      <c r="C3299" s="203">
        <v>45482</v>
      </c>
      <c r="D3299" s="204">
        <v>1</v>
      </c>
      <c r="E3299" s="120" t="s">
        <v>39</v>
      </c>
      <c r="F3299" s="205" t="s">
        <v>69</v>
      </c>
    </row>
    <row r="3300" spans="1:6">
      <c r="A3300" s="201" t="str">
        <f>DRIVER[[#This Row],[DATE]]&amp;DRIVER[[#This Row],[FIELD]]&amp;DRIVER[[#This Row],[TRIP NO]]</f>
        <v>45482OD04Q41261</v>
      </c>
      <c r="B3300" s="202">
        <v>3</v>
      </c>
      <c r="C3300" s="203">
        <v>45482</v>
      </c>
      <c r="D3300" s="204">
        <v>1</v>
      </c>
      <c r="E3300" s="120" t="s">
        <v>23</v>
      </c>
      <c r="F3300" s="205" t="s">
        <v>202</v>
      </c>
    </row>
    <row r="3301" spans="1:6">
      <c r="A3301" s="201" t="str">
        <f>DRIVER[[#This Row],[DATE]]&amp;DRIVER[[#This Row],[FIELD]]&amp;DRIVER[[#This Row],[TRIP NO]]</f>
        <v>45482OD04Q41391</v>
      </c>
      <c r="B3301" s="202">
        <v>4</v>
      </c>
      <c r="C3301" s="203">
        <v>45482</v>
      </c>
      <c r="D3301" s="204">
        <v>1</v>
      </c>
      <c r="E3301" s="120" t="s">
        <v>21</v>
      </c>
      <c r="F3301" s="205" t="s">
        <v>71</v>
      </c>
    </row>
    <row r="3302" spans="1:6">
      <c r="A3302" s="201" t="str">
        <f>DRIVER[[#This Row],[DATE]]&amp;DRIVER[[#This Row],[FIELD]]&amp;DRIVER[[#This Row],[TRIP NO]]</f>
        <v>45482OD04Q41551</v>
      </c>
      <c r="B3302" s="202">
        <v>5</v>
      </c>
      <c r="C3302" s="203">
        <v>45482</v>
      </c>
      <c r="D3302" s="204">
        <v>1</v>
      </c>
      <c r="E3302" s="120" t="s">
        <v>22</v>
      </c>
      <c r="F3302" s="205" t="s">
        <v>107</v>
      </c>
    </row>
    <row r="3303" spans="1:6">
      <c r="A3303" s="201" t="str">
        <f>DRIVER[[#This Row],[DATE]]&amp;DRIVER[[#This Row],[FIELD]]&amp;DRIVER[[#This Row],[TRIP NO]]</f>
        <v>45482OD04Q41781</v>
      </c>
      <c r="B3303" s="202">
        <v>6</v>
      </c>
      <c r="C3303" s="203">
        <v>45482</v>
      </c>
      <c r="D3303" s="204">
        <v>1</v>
      </c>
      <c r="E3303" s="120" t="s">
        <v>25</v>
      </c>
      <c r="F3303" s="205" t="s">
        <v>90</v>
      </c>
    </row>
    <row r="3304" spans="1:6">
      <c r="A3304" s="201" t="str">
        <f>DRIVER[[#This Row],[DATE]]&amp;DRIVER[[#This Row],[FIELD]]&amp;DRIVER[[#This Row],[TRIP NO]]</f>
        <v>45482OD04Q67611</v>
      </c>
      <c r="B3304" s="202">
        <v>7</v>
      </c>
      <c r="C3304" s="203">
        <v>45482</v>
      </c>
      <c r="D3304" s="204">
        <v>1</v>
      </c>
      <c r="E3304" s="120" t="s">
        <v>24</v>
      </c>
      <c r="F3304" s="205" t="s">
        <v>68</v>
      </c>
    </row>
    <row r="3305" spans="1:6">
      <c r="A3305" s="201" t="str">
        <f>DRIVER[[#This Row],[DATE]]&amp;DRIVER[[#This Row],[FIELD]]&amp;DRIVER[[#This Row],[TRIP NO]]</f>
        <v>45482OD04Q41281</v>
      </c>
      <c r="B3305" s="202">
        <v>8</v>
      </c>
      <c r="C3305" s="203">
        <v>45482</v>
      </c>
      <c r="D3305" s="204">
        <v>1</v>
      </c>
      <c r="E3305" s="120" t="s">
        <v>41</v>
      </c>
      <c r="F3305" s="205" t="s">
        <v>99</v>
      </c>
    </row>
    <row r="3306" spans="1:6">
      <c r="A3306" s="201" t="str">
        <f>DRIVER[[#This Row],[DATE]]&amp;DRIVER[[#This Row],[FIELD]]&amp;DRIVER[[#This Row],[TRIP NO]]</f>
        <v>45482OD04Q41701</v>
      </c>
      <c r="B3306" s="202">
        <v>9</v>
      </c>
      <c r="C3306" s="203">
        <v>45482</v>
      </c>
      <c r="D3306" s="204">
        <v>1</v>
      </c>
      <c r="E3306" s="120" t="s">
        <v>10</v>
      </c>
      <c r="F3306" s="205" t="s">
        <v>105</v>
      </c>
    </row>
    <row r="3307" spans="1:6">
      <c r="A3307" s="201" t="str">
        <f>DRIVER[[#This Row],[DATE]]&amp;DRIVER[[#This Row],[FIELD]]&amp;DRIVER[[#This Row],[TRIP NO]]</f>
        <v>45482OD04Q41731</v>
      </c>
      <c r="B3307" s="202">
        <v>10</v>
      </c>
      <c r="C3307" s="203">
        <v>45482</v>
      </c>
      <c r="D3307" s="204">
        <v>1</v>
      </c>
      <c r="E3307" s="120" t="s">
        <v>8</v>
      </c>
      <c r="F3307" s="205" t="s">
        <v>101</v>
      </c>
    </row>
    <row r="3308" spans="1:6">
      <c r="A3308" s="201" t="str">
        <f>DRIVER[[#This Row],[DATE]]&amp;DRIVER[[#This Row],[FIELD]]&amp;DRIVER[[#This Row],[TRIP NO]]</f>
        <v>45482OD34S26151</v>
      </c>
      <c r="B3308" s="202">
        <v>11</v>
      </c>
      <c r="C3308" s="203">
        <v>45482</v>
      </c>
      <c r="D3308" s="204">
        <v>1</v>
      </c>
      <c r="E3308" s="120" t="s">
        <v>40</v>
      </c>
      <c r="F3308" s="205" t="s">
        <v>102</v>
      </c>
    </row>
    <row r="3309" spans="1:6">
      <c r="A3309" s="201" t="str">
        <f>DRIVER[[#This Row],[DATE]]&amp;DRIVER[[#This Row],[FIELD]]&amp;DRIVER[[#This Row],[TRIP NO]]</f>
        <v>45482OD34S26661</v>
      </c>
      <c r="B3309" s="202">
        <v>12</v>
      </c>
      <c r="C3309" s="203">
        <v>45482</v>
      </c>
      <c r="D3309" s="204">
        <v>1</v>
      </c>
      <c r="E3309" s="120" t="s">
        <v>45</v>
      </c>
      <c r="F3309" s="205" t="s">
        <v>80</v>
      </c>
    </row>
    <row r="3310" spans="1:6">
      <c r="A3310" s="201" t="str">
        <f>DRIVER[[#This Row],[DATE]]&amp;DRIVER[[#This Row],[FIELD]]&amp;DRIVER[[#This Row],[TRIP NO]]</f>
        <v>45482OD34S26681</v>
      </c>
      <c r="B3310" s="202">
        <v>13</v>
      </c>
      <c r="C3310" s="203">
        <v>45482</v>
      </c>
      <c r="D3310" s="204">
        <v>1</v>
      </c>
      <c r="E3310" s="120" t="s">
        <v>42</v>
      </c>
      <c r="F3310" s="205" t="s">
        <v>104</v>
      </c>
    </row>
    <row r="3311" spans="1:6">
      <c r="A3311" s="201" t="str">
        <f>DRIVER[[#This Row],[DATE]]&amp;DRIVER[[#This Row],[FIELD]]&amp;DRIVER[[#This Row],[TRIP NO]]</f>
        <v>45482OD34S61371</v>
      </c>
      <c r="B3311" s="202">
        <v>14</v>
      </c>
      <c r="C3311" s="203">
        <v>45482</v>
      </c>
      <c r="D3311" s="204">
        <v>1</v>
      </c>
      <c r="E3311" s="120" t="s">
        <v>44</v>
      </c>
      <c r="F3311" s="205" t="s">
        <v>179</v>
      </c>
    </row>
    <row r="3312" spans="1:6">
      <c r="A3312" s="201" t="str">
        <f>DRIVER[[#This Row],[DATE]]&amp;DRIVER[[#This Row],[FIELD]]&amp;DRIVER[[#This Row],[TRIP NO]]</f>
        <v>45482OD34S61391</v>
      </c>
      <c r="B3312" s="202">
        <v>15</v>
      </c>
      <c r="C3312" s="203">
        <v>45482</v>
      </c>
      <c r="D3312" s="204">
        <v>1</v>
      </c>
      <c r="E3312" s="120" t="s">
        <v>52</v>
      </c>
      <c r="F3312" s="205" t="s">
        <v>94</v>
      </c>
    </row>
    <row r="3313" spans="1:6">
      <c r="A3313" s="201" t="str">
        <f>DRIVER[[#This Row],[DATE]]&amp;DRIVER[[#This Row],[FIELD]]&amp;DRIVER[[#This Row],[TRIP NO]]</f>
        <v>45482OD34S61521</v>
      </c>
      <c r="B3313" s="202">
        <v>16</v>
      </c>
      <c r="C3313" s="203">
        <v>45482</v>
      </c>
      <c r="D3313" s="204">
        <v>1</v>
      </c>
      <c r="E3313" s="120" t="s">
        <v>43</v>
      </c>
      <c r="F3313" s="205" t="s">
        <v>82</v>
      </c>
    </row>
    <row r="3314" spans="1:6">
      <c r="A3314" s="201" t="str">
        <f>DRIVER[[#This Row],[DATE]]&amp;DRIVER[[#This Row],[FIELD]]&amp;DRIVER[[#This Row],[TRIP NO]]</f>
        <v>45482OD34S65081</v>
      </c>
      <c r="B3314" s="202">
        <v>17</v>
      </c>
      <c r="C3314" s="203">
        <v>45482</v>
      </c>
      <c r="D3314" s="204">
        <v>1</v>
      </c>
      <c r="E3314" s="120" t="s">
        <v>57</v>
      </c>
      <c r="F3314" s="205" t="s">
        <v>75</v>
      </c>
    </row>
    <row r="3315" spans="1:6">
      <c r="A3315" s="201" t="str">
        <f>DRIVER[[#This Row],[DATE]]&amp;DRIVER[[#This Row],[FIELD]]&amp;DRIVER[[#This Row],[TRIP NO]]</f>
        <v>45482OD34R11451</v>
      </c>
      <c r="B3315" s="202">
        <v>18</v>
      </c>
      <c r="C3315" s="203">
        <v>45482</v>
      </c>
      <c r="D3315" s="204">
        <v>1</v>
      </c>
      <c r="E3315" s="120" t="s">
        <v>12</v>
      </c>
      <c r="F3315" s="205" t="s">
        <v>171</v>
      </c>
    </row>
    <row r="3316" spans="1:6">
      <c r="A3316" s="201" t="str">
        <f>DRIVER[[#This Row],[DATE]]&amp;DRIVER[[#This Row],[FIELD]]&amp;DRIVER[[#This Row],[TRIP NO]]</f>
        <v>45482OD34S11451</v>
      </c>
      <c r="B3316" s="202">
        <v>19</v>
      </c>
      <c r="C3316" s="203">
        <v>45482</v>
      </c>
      <c r="D3316" s="204">
        <v>1</v>
      </c>
      <c r="E3316" s="120" t="s">
        <v>32</v>
      </c>
      <c r="F3316" s="205" t="s">
        <v>88</v>
      </c>
    </row>
    <row r="3317" spans="1:6">
      <c r="A3317" s="201" t="str">
        <f>DRIVER[[#This Row],[DATE]]&amp;DRIVER[[#This Row],[FIELD]]&amp;DRIVER[[#This Row],[TRIP NO]]</f>
        <v>45482OD34T11451</v>
      </c>
      <c r="B3317" s="202">
        <v>20</v>
      </c>
      <c r="C3317" s="203">
        <v>45482</v>
      </c>
      <c r="D3317" s="204">
        <v>1</v>
      </c>
      <c r="E3317" s="120" t="s">
        <v>34</v>
      </c>
      <c r="F3317" s="205" t="s">
        <v>84</v>
      </c>
    </row>
    <row r="3318" spans="1:6">
      <c r="A3318" s="201" t="str">
        <f>DRIVER[[#This Row],[DATE]]&amp;DRIVER[[#This Row],[FIELD]]&amp;DRIVER[[#This Row],[TRIP NO]]</f>
        <v>45482OD04V13451</v>
      </c>
      <c r="B3318" s="202">
        <v>21</v>
      </c>
      <c r="C3318" s="203">
        <v>45482</v>
      </c>
      <c r="D3318" s="204">
        <v>1</v>
      </c>
      <c r="E3318" s="120" t="s">
        <v>48</v>
      </c>
      <c r="F3318" s="205" t="s">
        <v>86</v>
      </c>
    </row>
    <row r="3319" spans="1:6">
      <c r="A3319" s="201" t="str">
        <f>DRIVER[[#This Row],[DATE]]&amp;DRIVER[[#This Row],[FIELD]]&amp;DRIVER[[#This Row],[TRIP NO]]</f>
        <v>45482OD34R11452</v>
      </c>
      <c r="B3319" s="202">
        <v>22</v>
      </c>
      <c r="C3319" s="203">
        <v>45482</v>
      </c>
      <c r="D3319" s="204">
        <v>2</v>
      </c>
      <c r="E3319" s="120" t="s">
        <v>12</v>
      </c>
      <c r="F3319" s="205" t="s">
        <v>171</v>
      </c>
    </row>
    <row r="3320" spans="1:6">
      <c r="A3320" s="201" t="str">
        <f>DRIVER[[#This Row],[DATE]]&amp;DRIVER[[#This Row],[FIELD]]&amp;DRIVER[[#This Row],[TRIP NO]]</f>
        <v>45482OD04V13452</v>
      </c>
      <c r="B3320" s="202">
        <v>23</v>
      </c>
      <c r="C3320" s="203">
        <v>45482</v>
      </c>
      <c r="D3320" s="204">
        <v>2</v>
      </c>
      <c r="E3320" s="120" t="s">
        <v>48</v>
      </c>
      <c r="F3320" s="205" t="s">
        <v>86</v>
      </c>
    </row>
    <row r="3321" spans="1:6">
      <c r="A3321" s="201" t="str">
        <f>DRIVER[[#This Row],[DATE]]&amp;DRIVER[[#This Row],[FIELD]]&amp;DRIVER[[#This Row],[TRIP NO]]</f>
        <v>45482OD34T11452</v>
      </c>
      <c r="B3321" s="202">
        <v>24</v>
      </c>
      <c r="C3321" s="203">
        <v>45482</v>
      </c>
      <c r="D3321" s="204">
        <v>2</v>
      </c>
      <c r="E3321" s="120" t="s">
        <v>34</v>
      </c>
      <c r="F3321" s="205" t="s">
        <v>84</v>
      </c>
    </row>
    <row r="3322" spans="1:6">
      <c r="A3322" s="201" t="str">
        <f>DRIVER[[#This Row],[DATE]]&amp;DRIVER[[#This Row],[FIELD]]&amp;DRIVER[[#This Row],[TRIP NO]]</f>
        <v>45482OD34S26662</v>
      </c>
      <c r="B3322" s="202">
        <v>25</v>
      </c>
      <c r="C3322" s="203">
        <v>45482</v>
      </c>
      <c r="D3322" s="204">
        <v>2</v>
      </c>
      <c r="E3322" s="120" t="s">
        <v>45</v>
      </c>
      <c r="F3322" s="205" t="s">
        <v>80</v>
      </c>
    </row>
    <row r="3323" spans="1:6">
      <c r="A3323" s="201" t="str">
        <f>DRIVER[[#This Row],[DATE]]&amp;DRIVER[[#This Row],[FIELD]]&amp;DRIVER[[#This Row],[TRIP NO]]</f>
        <v>45482OD34S26152</v>
      </c>
      <c r="B3323" s="202">
        <v>26</v>
      </c>
      <c r="C3323" s="203">
        <v>45482</v>
      </c>
      <c r="D3323" s="204">
        <v>2</v>
      </c>
      <c r="E3323" s="120" t="s">
        <v>40</v>
      </c>
      <c r="F3323" s="205" t="s">
        <v>102</v>
      </c>
    </row>
    <row r="3324" spans="1:6">
      <c r="A3324" s="201" t="str">
        <f>DRIVER[[#This Row],[DATE]]&amp;DRIVER[[#This Row],[FIELD]]&amp;DRIVER[[#This Row],[TRIP NO]]</f>
        <v>45482OD04Q41262</v>
      </c>
      <c r="B3324" s="202">
        <v>27</v>
      </c>
      <c r="C3324" s="203">
        <v>45482</v>
      </c>
      <c r="D3324" s="204">
        <v>2</v>
      </c>
      <c r="E3324" s="120" t="s">
        <v>23</v>
      </c>
      <c r="F3324" s="205" t="s">
        <v>202</v>
      </c>
    </row>
    <row r="3325" spans="1:6">
      <c r="A3325" s="201" t="str">
        <f>DRIVER[[#This Row],[DATE]]&amp;DRIVER[[#This Row],[FIELD]]&amp;DRIVER[[#This Row],[TRIP NO]]</f>
        <v>45482OD34S61372</v>
      </c>
      <c r="B3325" s="202">
        <v>28</v>
      </c>
      <c r="C3325" s="203">
        <v>45482</v>
      </c>
      <c r="D3325" s="204">
        <v>2</v>
      </c>
      <c r="E3325" s="120" t="s">
        <v>44</v>
      </c>
      <c r="F3325" s="205" t="s">
        <v>179</v>
      </c>
    </row>
    <row r="3326" spans="1:6">
      <c r="A3326" s="201" t="str">
        <f>DRIVER[[#This Row],[DATE]]&amp;DRIVER[[#This Row],[FIELD]]&amp;DRIVER[[#This Row],[TRIP NO]]</f>
        <v>45482OD34S61392</v>
      </c>
      <c r="B3326" s="202">
        <v>29</v>
      </c>
      <c r="C3326" s="203">
        <v>45482</v>
      </c>
      <c r="D3326" s="204">
        <v>2</v>
      </c>
      <c r="E3326" s="120" t="s">
        <v>52</v>
      </c>
      <c r="F3326" s="205" t="s">
        <v>94</v>
      </c>
    </row>
    <row r="3327" spans="1:6">
      <c r="A3327" s="201" t="str">
        <f>DRIVER[[#This Row],[DATE]]&amp;DRIVER[[#This Row],[FIELD]]&amp;DRIVER[[#This Row],[TRIP NO]]</f>
        <v>45482OD04Q41232</v>
      </c>
      <c r="B3327" s="202">
        <v>30</v>
      </c>
      <c r="C3327" s="203">
        <v>45482</v>
      </c>
      <c r="D3327" s="204">
        <v>2</v>
      </c>
      <c r="E3327" s="120" t="s">
        <v>39</v>
      </c>
      <c r="F3327" s="205" t="s">
        <v>69</v>
      </c>
    </row>
    <row r="3328" spans="1:6">
      <c r="A3328" s="201" t="str">
        <f>DRIVER[[#This Row],[DATE]]&amp;DRIVER[[#This Row],[FIELD]]&amp;DRIVER[[#This Row],[TRIP NO]]</f>
        <v>45482OD34S11452</v>
      </c>
      <c r="B3328" s="202">
        <v>31</v>
      </c>
      <c r="C3328" s="203">
        <v>45482</v>
      </c>
      <c r="D3328" s="204">
        <v>2</v>
      </c>
      <c r="E3328" s="120" t="s">
        <v>32</v>
      </c>
      <c r="F3328" s="205" t="s">
        <v>88</v>
      </c>
    </row>
    <row r="3329" spans="1:6">
      <c r="A3329" s="201" t="str">
        <f>DRIVER[[#This Row],[DATE]]&amp;DRIVER[[#This Row],[FIELD]]&amp;DRIVER[[#This Row],[TRIP NO]]</f>
        <v>45482OD04Q41392</v>
      </c>
      <c r="B3329" s="202">
        <v>32</v>
      </c>
      <c r="C3329" s="203">
        <v>45482</v>
      </c>
      <c r="D3329" s="204">
        <v>2</v>
      </c>
      <c r="E3329" s="120" t="s">
        <v>21</v>
      </c>
      <c r="F3329" s="205" t="s">
        <v>71</v>
      </c>
    </row>
    <row r="3330" spans="1:6">
      <c r="A3330" s="201" t="str">
        <f>DRIVER[[#This Row],[DATE]]&amp;DRIVER[[#This Row],[FIELD]]&amp;DRIVER[[#This Row],[TRIP NO]]</f>
        <v>45482OD04Q41282</v>
      </c>
      <c r="B3330" s="202">
        <v>33</v>
      </c>
      <c r="C3330" s="203">
        <v>45482</v>
      </c>
      <c r="D3330" s="204">
        <v>2</v>
      </c>
      <c r="E3330" s="120" t="s">
        <v>41</v>
      </c>
      <c r="F3330" s="205" t="s">
        <v>99</v>
      </c>
    </row>
    <row r="3331" spans="1:6">
      <c r="A3331" s="201" t="str">
        <f>DRIVER[[#This Row],[DATE]]&amp;DRIVER[[#This Row],[FIELD]]&amp;DRIVER[[#This Row],[TRIP NO]]</f>
        <v>45482OD04Q41182</v>
      </c>
      <c r="B3331" s="202">
        <v>34</v>
      </c>
      <c r="C3331" s="203">
        <v>45482</v>
      </c>
      <c r="D3331" s="204">
        <v>2</v>
      </c>
      <c r="E3331" s="120" t="s">
        <v>26</v>
      </c>
      <c r="F3331" s="205" t="s">
        <v>105</v>
      </c>
    </row>
    <row r="3332" spans="1:6">
      <c r="A3332" s="201" t="str">
        <f>DRIVER[[#This Row],[DATE]]&amp;DRIVER[[#This Row],[FIELD]]&amp;DRIVER[[#This Row],[TRIP NO]]</f>
        <v>45482OD34S61522</v>
      </c>
      <c r="B3332" s="202">
        <v>35</v>
      </c>
      <c r="C3332" s="203">
        <v>45482</v>
      </c>
      <c r="D3332" s="204">
        <v>2</v>
      </c>
      <c r="E3332" s="120" t="s">
        <v>43</v>
      </c>
      <c r="F3332" s="205" t="s">
        <v>82</v>
      </c>
    </row>
    <row r="3333" spans="1:6">
      <c r="A3333" s="201" t="str">
        <f>DRIVER[[#This Row],[DATE]]&amp;DRIVER[[#This Row],[FIELD]]&amp;DRIVER[[#This Row],[TRIP NO]]</f>
        <v>45482OD04Q67612</v>
      </c>
      <c r="B3333" s="202">
        <v>36</v>
      </c>
      <c r="C3333" s="203">
        <v>45482</v>
      </c>
      <c r="D3333" s="204">
        <v>2</v>
      </c>
      <c r="E3333" s="120" t="s">
        <v>24</v>
      </c>
      <c r="F3333" s="205" t="s">
        <v>68</v>
      </c>
    </row>
    <row r="3334" spans="1:6">
      <c r="A3334" s="201" t="str">
        <f>DRIVER[[#This Row],[DATE]]&amp;DRIVER[[#This Row],[FIELD]]&amp;DRIVER[[#This Row],[TRIP NO]]</f>
        <v>45482OD04Q41732</v>
      </c>
      <c r="B3334" s="202">
        <v>37</v>
      </c>
      <c r="C3334" s="203">
        <v>45482</v>
      </c>
      <c r="D3334" s="204">
        <v>2</v>
      </c>
      <c r="E3334" s="120" t="s">
        <v>8</v>
      </c>
      <c r="F3334" s="205" t="s">
        <v>101</v>
      </c>
    </row>
    <row r="3335" spans="1:6">
      <c r="A3335" s="201" t="str">
        <f>DRIVER[[#This Row],[DATE]]&amp;DRIVER[[#This Row],[FIELD]]&amp;DRIVER[[#This Row],[TRIP NO]]</f>
        <v>45482OD04Q41782</v>
      </c>
      <c r="B3335" s="202">
        <v>38</v>
      </c>
      <c r="C3335" s="203">
        <v>45482</v>
      </c>
      <c r="D3335" s="204">
        <v>2</v>
      </c>
      <c r="E3335" s="120" t="s">
        <v>25</v>
      </c>
      <c r="F3335" s="205" t="s">
        <v>90</v>
      </c>
    </row>
    <row r="3336" spans="1:6">
      <c r="A3336" s="201" t="str">
        <f>DRIVER[[#This Row],[DATE]]&amp;DRIVER[[#This Row],[FIELD]]&amp;DRIVER[[#This Row],[TRIP NO]]</f>
        <v>45482OD04Q41552</v>
      </c>
      <c r="B3336" s="202">
        <v>39</v>
      </c>
      <c r="C3336" s="203">
        <v>45482</v>
      </c>
      <c r="D3336" s="204">
        <v>2</v>
      </c>
      <c r="E3336" s="120" t="s">
        <v>22</v>
      </c>
      <c r="F3336" s="205" t="s">
        <v>107</v>
      </c>
    </row>
    <row r="3337" spans="1:6">
      <c r="A3337" s="201" t="str">
        <f>DRIVER[[#This Row],[DATE]]&amp;DRIVER[[#This Row],[FIELD]]&amp;DRIVER[[#This Row],[TRIP NO]]</f>
        <v>45483OD04Q41181</v>
      </c>
      <c r="B3337" s="202">
        <v>1</v>
      </c>
      <c r="C3337" s="203">
        <v>45483</v>
      </c>
      <c r="D3337" s="204">
        <v>1</v>
      </c>
      <c r="E3337" s="120" t="s">
        <v>26</v>
      </c>
      <c r="F3337" s="205" t="s">
        <v>75</v>
      </c>
    </row>
    <row r="3338" spans="1:6">
      <c r="A3338" s="201" t="str">
        <f>DRIVER[[#This Row],[DATE]]&amp;DRIVER[[#This Row],[FIELD]]&amp;DRIVER[[#This Row],[TRIP NO]]</f>
        <v>45483OD04Q41231</v>
      </c>
      <c r="B3338" s="202">
        <v>2</v>
      </c>
      <c r="C3338" s="203">
        <v>45483</v>
      </c>
      <c r="D3338" s="204">
        <v>1</v>
      </c>
      <c r="E3338" s="120" t="s">
        <v>39</v>
      </c>
      <c r="F3338" s="205" t="s">
        <v>69</v>
      </c>
    </row>
    <row r="3339" spans="1:6">
      <c r="A3339" s="201" t="str">
        <f>DRIVER[[#This Row],[DATE]]&amp;DRIVER[[#This Row],[FIELD]]&amp;DRIVER[[#This Row],[TRIP NO]]</f>
        <v>45483OD04Q41261</v>
      </c>
      <c r="B3339" s="202">
        <v>3</v>
      </c>
      <c r="C3339" s="203">
        <v>45483</v>
      </c>
      <c r="D3339" s="204">
        <v>1</v>
      </c>
      <c r="E3339" s="120" t="s">
        <v>23</v>
      </c>
      <c r="F3339" s="205" t="s">
        <v>91</v>
      </c>
    </row>
    <row r="3340" spans="1:6">
      <c r="A3340" s="201" t="str">
        <f>DRIVER[[#This Row],[DATE]]&amp;DRIVER[[#This Row],[FIELD]]&amp;DRIVER[[#This Row],[TRIP NO]]</f>
        <v>45483OD04Q41391</v>
      </c>
      <c r="B3340" s="202">
        <v>4</v>
      </c>
      <c r="C3340" s="203">
        <v>45483</v>
      </c>
      <c r="D3340" s="204">
        <v>1</v>
      </c>
      <c r="E3340" s="120" t="s">
        <v>21</v>
      </c>
      <c r="F3340" s="205" t="s">
        <v>71</v>
      </c>
    </row>
    <row r="3341" spans="1:6">
      <c r="A3341" s="201" t="str">
        <f>DRIVER[[#This Row],[DATE]]&amp;DRIVER[[#This Row],[FIELD]]&amp;DRIVER[[#This Row],[TRIP NO]]</f>
        <v>45483OD04Q41551</v>
      </c>
      <c r="B3341" s="202">
        <v>5</v>
      </c>
      <c r="C3341" s="203">
        <v>45483</v>
      </c>
      <c r="D3341" s="204">
        <v>1</v>
      </c>
      <c r="E3341" s="120" t="s">
        <v>22</v>
      </c>
      <c r="F3341" s="205" t="s">
        <v>107</v>
      </c>
    </row>
    <row r="3342" spans="1:6">
      <c r="A3342" s="201" t="str">
        <f>DRIVER[[#This Row],[DATE]]&amp;DRIVER[[#This Row],[FIELD]]&amp;DRIVER[[#This Row],[TRIP NO]]</f>
        <v>45483OD04Q41781</v>
      </c>
      <c r="B3342" s="202">
        <v>6</v>
      </c>
      <c r="C3342" s="203">
        <v>45483</v>
      </c>
      <c r="D3342" s="204">
        <v>1</v>
      </c>
      <c r="E3342" s="120" t="s">
        <v>25</v>
      </c>
      <c r="F3342" s="205" t="s">
        <v>73</v>
      </c>
    </row>
    <row r="3343" spans="1:6">
      <c r="A3343" s="201" t="str">
        <f>DRIVER[[#This Row],[DATE]]&amp;DRIVER[[#This Row],[FIELD]]&amp;DRIVER[[#This Row],[TRIP NO]]</f>
        <v>45483OD04Q67611</v>
      </c>
      <c r="B3343" s="202">
        <v>7</v>
      </c>
      <c r="C3343" s="203">
        <v>45483</v>
      </c>
      <c r="D3343" s="204">
        <v>1</v>
      </c>
      <c r="E3343" s="120" t="s">
        <v>24</v>
      </c>
      <c r="F3343" s="205" t="s">
        <v>68</v>
      </c>
    </row>
    <row r="3344" spans="1:6">
      <c r="A3344" s="201" t="str">
        <f>DRIVER[[#This Row],[DATE]]&amp;DRIVER[[#This Row],[FIELD]]&amp;DRIVER[[#This Row],[TRIP NO]]</f>
        <v>45483OD04Q41281</v>
      </c>
      <c r="B3344" s="202">
        <v>8</v>
      </c>
      <c r="C3344" s="203">
        <v>45483</v>
      </c>
      <c r="D3344" s="204">
        <v>1</v>
      </c>
      <c r="E3344" s="120" t="s">
        <v>41</v>
      </c>
      <c r="F3344" s="205" t="s">
        <v>99</v>
      </c>
    </row>
    <row r="3345" spans="1:6">
      <c r="A3345" s="201" t="str">
        <f>DRIVER[[#This Row],[DATE]]&amp;DRIVER[[#This Row],[FIELD]]&amp;DRIVER[[#This Row],[TRIP NO]]</f>
        <v>45483OD04Q41701</v>
      </c>
      <c r="B3345" s="202">
        <v>9</v>
      </c>
      <c r="C3345" s="203">
        <v>45483</v>
      </c>
      <c r="D3345" s="204">
        <v>1</v>
      </c>
      <c r="E3345" s="120" t="s">
        <v>10</v>
      </c>
      <c r="F3345" s="205" t="s">
        <v>76</v>
      </c>
    </row>
    <row r="3346" spans="1:6">
      <c r="A3346" s="201" t="str">
        <f>DRIVER[[#This Row],[DATE]]&amp;DRIVER[[#This Row],[FIELD]]&amp;DRIVER[[#This Row],[TRIP NO]]</f>
        <v>45483OD04Q41731</v>
      </c>
      <c r="B3346" s="202">
        <v>10</v>
      </c>
      <c r="C3346" s="203">
        <v>45483</v>
      </c>
      <c r="D3346" s="204">
        <v>1</v>
      </c>
      <c r="E3346" s="120" t="s">
        <v>8</v>
      </c>
      <c r="F3346" s="205" t="s">
        <v>101</v>
      </c>
    </row>
    <row r="3347" spans="1:6">
      <c r="A3347" s="201" t="str">
        <f>DRIVER[[#This Row],[DATE]]&amp;DRIVER[[#This Row],[FIELD]]&amp;DRIVER[[#This Row],[TRIP NO]]</f>
        <v>45483OD34S26151</v>
      </c>
      <c r="B3347" s="202">
        <v>11</v>
      </c>
      <c r="C3347" s="203">
        <v>45483</v>
      </c>
      <c r="D3347" s="204">
        <v>1</v>
      </c>
      <c r="E3347" s="120" t="s">
        <v>40</v>
      </c>
      <c r="F3347" s="205" t="s">
        <v>102</v>
      </c>
    </row>
    <row r="3348" spans="1:6">
      <c r="A3348" s="201" t="str">
        <f>DRIVER[[#This Row],[DATE]]&amp;DRIVER[[#This Row],[FIELD]]&amp;DRIVER[[#This Row],[TRIP NO]]</f>
        <v>45483OD34S26661</v>
      </c>
      <c r="B3348" s="202">
        <v>12</v>
      </c>
      <c r="C3348" s="203">
        <v>45483</v>
      </c>
      <c r="D3348" s="204">
        <v>1</v>
      </c>
      <c r="E3348" s="120" t="s">
        <v>45</v>
      </c>
      <c r="F3348" s="205" t="s">
        <v>203</v>
      </c>
    </row>
    <row r="3349" spans="1:6">
      <c r="A3349" s="201" t="str">
        <f>DRIVER[[#This Row],[DATE]]&amp;DRIVER[[#This Row],[FIELD]]&amp;DRIVER[[#This Row],[TRIP NO]]</f>
        <v>45483OD34S26681</v>
      </c>
      <c r="B3349" s="202">
        <v>13</v>
      </c>
      <c r="C3349" s="203">
        <v>45483</v>
      </c>
      <c r="D3349" s="204">
        <v>1</v>
      </c>
      <c r="E3349" s="120" t="s">
        <v>42</v>
      </c>
      <c r="F3349" s="205" t="s">
        <v>96</v>
      </c>
    </row>
    <row r="3350" spans="1:6">
      <c r="A3350" s="201" t="str">
        <f>DRIVER[[#This Row],[DATE]]&amp;DRIVER[[#This Row],[FIELD]]&amp;DRIVER[[#This Row],[TRIP NO]]</f>
        <v>45483OD34S61371</v>
      </c>
      <c r="B3350" s="202">
        <v>14</v>
      </c>
      <c r="C3350" s="203">
        <v>45483</v>
      </c>
      <c r="D3350" s="204">
        <v>1</v>
      </c>
      <c r="E3350" s="120" t="s">
        <v>44</v>
      </c>
      <c r="F3350" s="205" t="s">
        <v>202</v>
      </c>
    </row>
    <row r="3351" spans="1:6">
      <c r="A3351" s="201" t="str">
        <f>DRIVER[[#This Row],[DATE]]&amp;DRIVER[[#This Row],[FIELD]]&amp;DRIVER[[#This Row],[TRIP NO]]</f>
        <v>45483OD34S61391</v>
      </c>
      <c r="B3351" s="202">
        <v>15</v>
      </c>
      <c r="C3351" s="203">
        <v>45483</v>
      </c>
      <c r="D3351" s="204">
        <v>1</v>
      </c>
      <c r="E3351" s="120" t="s">
        <v>52</v>
      </c>
      <c r="F3351" s="205" t="s">
        <v>94</v>
      </c>
    </row>
    <row r="3352" spans="1:6">
      <c r="A3352" s="201" t="str">
        <f>DRIVER[[#This Row],[DATE]]&amp;DRIVER[[#This Row],[FIELD]]&amp;DRIVER[[#This Row],[TRIP NO]]</f>
        <v>45483OD34S61521</v>
      </c>
      <c r="B3352" s="202">
        <v>16</v>
      </c>
      <c r="C3352" s="203">
        <v>45483</v>
      </c>
      <c r="D3352" s="204">
        <v>1</v>
      </c>
      <c r="E3352" s="120" t="s">
        <v>43</v>
      </c>
      <c r="F3352" s="205" t="s">
        <v>82</v>
      </c>
    </row>
    <row r="3353" spans="1:6">
      <c r="A3353" s="201" t="str">
        <f>DRIVER[[#This Row],[DATE]]&amp;DRIVER[[#This Row],[FIELD]]&amp;DRIVER[[#This Row],[TRIP NO]]</f>
        <v>45483OD04T11451</v>
      </c>
      <c r="B3353" s="202">
        <v>17</v>
      </c>
      <c r="C3353" s="203">
        <v>45483</v>
      </c>
      <c r="D3353" s="204">
        <v>1</v>
      </c>
      <c r="E3353" s="120" t="s">
        <v>13</v>
      </c>
      <c r="F3353" s="205" t="s">
        <v>72</v>
      </c>
    </row>
    <row r="3354" spans="1:6">
      <c r="A3354" s="201" t="str">
        <f>DRIVER[[#This Row],[DATE]]&amp;DRIVER[[#This Row],[FIELD]]&amp;DRIVER[[#This Row],[TRIP NO]]</f>
        <v>45483OD34R11451</v>
      </c>
      <c r="B3354" s="202">
        <v>18</v>
      </c>
      <c r="C3354" s="203">
        <v>45483</v>
      </c>
      <c r="D3354" s="204">
        <v>1</v>
      </c>
      <c r="E3354" s="120" t="s">
        <v>12</v>
      </c>
      <c r="F3354" s="205" t="s">
        <v>171</v>
      </c>
    </row>
    <row r="3355" spans="1:6">
      <c r="A3355" s="201" t="str">
        <f>DRIVER[[#This Row],[DATE]]&amp;DRIVER[[#This Row],[FIELD]]&amp;DRIVER[[#This Row],[TRIP NO]]</f>
        <v>45483OD34R13451</v>
      </c>
      <c r="B3355" s="202">
        <v>19</v>
      </c>
      <c r="C3355" s="203">
        <v>45483</v>
      </c>
      <c r="D3355" s="204">
        <v>1</v>
      </c>
      <c r="E3355" s="120" t="s">
        <v>11</v>
      </c>
      <c r="F3355" s="205" t="s">
        <v>97</v>
      </c>
    </row>
    <row r="3356" spans="1:6">
      <c r="A3356" s="201" t="str">
        <f>DRIVER[[#This Row],[DATE]]&amp;DRIVER[[#This Row],[FIELD]]&amp;DRIVER[[#This Row],[TRIP NO]]</f>
        <v>45483OD34S11451</v>
      </c>
      <c r="B3356" s="202">
        <v>20</v>
      </c>
      <c r="C3356" s="203">
        <v>45483</v>
      </c>
      <c r="D3356" s="204">
        <v>1</v>
      </c>
      <c r="E3356" s="120" t="s">
        <v>32</v>
      </c>
      <c r="F3356" s="205" t="s">
        <v>88</v>
      </c>
    </row>
    <row r="3357" spans="1:6">
      <c r="A3357" s="201" t="str">
        <f>DRIVER[[#This Row],[DATE]]&amp;DRIVER[[#This Row],[FIELD]]&amp;DRIVER[[#This Row],[TRIP NO]]</f>
        <v>45483OD34T11451</v>
      </c>
      <c r="B3357" s="202">
        <v>21</v>
      </c>
      <c r="C3357" s="203">
        <v>45483</v>
      </c>
      <c r="D3357" s="204">
        <v>1</v>
      </c>
      <c r="E3357" s="120" t="s">
        <v>34</v>
      </c>
      <c r="F3357" s="205" t="s">
        <v>84</v>
      </c>
    </row>
    <row r="3358" spans="1:6">
      <c r="A3358" s="201" t="str">
        <f>DRIVER[[#This Row],[DATE]]&amp;DRIVER[[#This Row],[FIELD]]&amp;DRIVER[[#This Row],[TRIP NO]]</f>
        <v>45483OD04V13451</v>
      </c>
      <c r="B3358" s="202">
        <v>22</v>
      </c>
      <c r="C3358" s="203">
        <v>45483</v>
      </c>
      <c r="D3358" s="204">
        <v>1</v>
      </c>
      <c r="E3358" s="120" t="s">
        <v>48</v>
      </c>
      <c r="F3358" s="205" t="s">
        <v>86</v>
      </c>
    </row>
    <row r="3359" spans="1:6">
      <c r="A3359" s="201" t="str">
        <f>DRIVER[[#This Row],[DATE]]&amp;DRIVER[[#This Row],[FIELD]]&amp;DRIVER[[#This Row],[TRIP NO]]</f>
        <v>45483OD04Q41392</v>
      </c>
      <c r="B3359" s="202">
        <v>23</v>
      </c>
      <c r="C3359" s="203">
        <v>45483</v>
      </c>
      <c r="D3359" s="204">
        <v>2</v>
      </c>
      <c r="E3359" s="120" t="s">
        <v>21</v>
      </c>
      <c r="F3359" s="205" t="s">
        <v>71</v>
      </c>
    </row>
    <row r="3360" spans="1:6">
      <c r="A3360" s="201" t="str">
        <f>DRIVER[[#This Row],[DATE]]&amp;DRIVER[[#This Row],[FIELD]]&amp;DRIVER[[#This Row],[TRIP NO]]</f>
        <v>45483OD04V13452</v>
      </c>
      <c r="B3360" s="202">
        <v>24</v>
      </c>
      <c r="C3360" s="203">
        <v>45483</v>
      </c>
      <c r="D3360" s="204">
        <v>2</v>
      </c>
      <c r="E3360" s="120" t="s">
        <v>48</v>
      </c>
      <c r="F3360" s="205" t="s">
        <v>86</v>
      </c>
    </row>
    <row r="3361" spans="1:6">
      <c r="A3361" s="201" t="str">
        <f>DRIVER[[#This Row],[DATE]]&amp;DRIVER[[#This Row],[FIELD]]&amp;DRIVER[[#This Row],[TRIP NO]]</f>
        <v>45483OD04Q41552</v>
      </c>
      <c r="B3361" s="202">
        <v>25</v>
      </c>
      <c r="C3361" s="203">
        <v>45483</v>
      </c>
      <c r="D3361" s="204">
        <v>2</v>
      </c>
      <c r="E3361" s="120" t="s">
        <v>22</v>
      </c>
      <c r="F3361" s="205" t="s">
        <v>107</v>
      </c>
    </row>
    <row r="3362" spans="1:6">
      <c r="A3362" s="201" t="str">
        <f>DRIVER[[#This Row],[DATE]]&amp;DRIVER[[#This Row],[FIELD]]&amp;DRIVER[[#This Row],[TRIP NO]]</f>
        <v>45483OD34S61522</v>
      </c>
      <c r="B3362" s="202">
        <v>26</v>
      </c>
      <c r="C3362" s="203">
        <v>45483</v>
      </c>
      <c r="D3362" s="204">
        <v>2</v>
      </c>
      <c r="E3362" s="120" t="s">
        <v>43</v>
      </c>
      <c r="F3362" s="205" t="s">
        <v>82</v>
      </c>
    </row>
    <row r="3363" spans="1:6">
      <c r="A3363" s="201" t="str">
        <f>DRIVER[[#This Row],[DATE]]&amp;DRIVER[[#This Row],[FIELD]]&amp;DRIVER[[#This Row],[TRIP NO]]</f>
        <v>45483OD34R11452</v>
      </c>
      <c r="B3363" s="202">
        <v>27</v>
      </c>
      <c r="C3363" s="203">
        <v>45483</v>
      </c>
      <c r="D3363" s="204">
        <v>2</v>
      </c>
      <c r="E3363" s="120" t="s">
        <v>12</v>
      </c>
      <c r="F3363" s="205" t="s">
        <v>171</v>
      </c>
    </row>
    <row r="3364" spans="1:6">
      <c r="A3364" s="201" t="str">
        <f>DRIVER[[#This Row],[DATE]]&amp;DRIVER[[#This Row],[FIELD]]&amp;DRIVER[[#This Row],[TRIP NO]]</f>
        <v>45483OD04Q41182</v>
      </c>
      <c r="B3364" s="202">
        <v>28</v>
      </c>
      <c r="C3364" s="203">
        <v>45483</v>
      </c>
      <c r="D3364" s="204">
        <v>2</v>
      </c>
      <c r="E3364" s="120" t="s">
        <v>26</v>
      </c>
      <c r="F3364" s="205" t="s">
        <v>75</v>
      </c>
    </row>
    <row r="3365" spans="1:6">
      <c r="A3365" s="201" t="str">
        <f>DRIVER[[#This Row],[DATE]]&amp;DRIVER[[#This Row],[FIELD]]&amp;DRIVER[[#This Row],[TRIP NO]]</f>
        <v>45483OD04Q41782</v>
      </c>
      <c r="B3365" s="202">
        <v>29</v>
      </c>
      <c r="C3365" s="203">
        <v>45483</v>
      </c>
      <c r="D3365" s="204">
        <v>2</v>
      </c>
      <c r="E3365" s="120" t="s">
        <v>25</v>
      </c>
      <c r="F3365" s="205" t="s">
        <v>73</v>
      </c>
    </row>
    <row r="3366" spans="1:6">
      <c r="A3366" s="201" t="str">
        <f>DRIVER[[#This Row],[DATE]]&amp;DRIVER[[#This Row],[FIELD]]&amp;DRIVER[[#This Row],[TRIP NO]]</f>
        <v>45483OD04Q41702</v>
      </c>
      <c r="B3366" s="202">
        <v>30</v>
      </c>
      <c r="C3366" s="203">
        <v>45483</v>
      </c>
      <c r="D3366" s="204">
        <v>2</v>
      </c>
      <c r="E3366" s="120" t="s">
        <v>10</v>
      </c>
      <c r="F3366" s="205" t="s">
        <v>76</v>
      </c>
    </row>
    <row r="3367" spans="1:6">
      <c r="A3367" s="201" t="str">
        <f>DRIVER[[#This Row],[DATE]]&amp;DRIVER[[#This Row],[FIELD]]&amp;DRIVER[[#This Row],[TRIP NO]]</f>
        <v>45483OD34R13452</v>
      </c>
      <c r="B3367" s="202">
        <v>31</v>
      </c>
      <c r="C3367" s="203">
        <v>45483</v>
      </c>
      <c r="D3367" s="204">
        <v>2</v>
      </c>
      <c r="E3367" s="120" t="s">
        <v>11</v>
      </c>
      <c r="F3367" s="205" t="s">
        <v>97</v>
      </c>
    </row>
    <row r="3368" spans="1:6">
      <c r="A3368" s="201" t="str">
        <f>DRIVER[[#This Row],[DATE]]&amp;DRIVER[[#This Row],[FIELD]]&amp;DRIVER[[#This Row],[TRIP NO]]</f>
        <v>45483OD04Q41732</v>
      </c>
      <c r="B3368" s="202">
        <v>32</v>
      </c>
      <c r="C3368" s="203">
        <v>45483</v>
      </c>
      <c r="D3368" s="204">
        <v>2</v>
      </c>
      <c r="E3368" s="120" t="s">
        <v>8</v>
      </c>
      <c r="F3368" s="205" t="s">
        <v>101</v>
      </c>
    </row>
    <row r="3369" spans="1:6">
      <c r="A3369" s="201" t="str">
        <f>DRIVER[[#This Row],[DATE]]&amp;DRIVER[[#This Row],[FIELD]]&amp;DRIVER[[#This Row],[TRIP NO]]</f>
        <v>45483OD04Q41232</v>
      </c>
      <c r="B3369" s="202">
        <v>33</v>
      </c>
      <c r="C3369" s="203">
        <v>45483</v>
      </c>
      <c r="D3369" s="204">
        <v>2</v>
      </c>
      <c r="E3369" s="120" t="s">
        <v>39</v>
      </c>
      <c r="F3369" s="205" t="s">
        <v>69</v>
      </c>
    </row>
    <row r="3370" spans="1:6">
      <c r="A3370" s="201" t="str">
        <f>DRIVER[[#This Row],[DATE]]&amp;DRIVER[[#This Row],[FIELD]]&amp;DRIVER[[#This Row],[TRIP NO]]</f>
        <v>45483OD34T11452</v>
      </c>
      <c r="B3370" s="202">
        <v>34</v>
      </c>
      <c r="C3370" s="203">
        <v>45483</v>
      </c>
      <c r="D3370" s="204">
        <v>2</v>
      </c>
      <c r="E3370" s="120" t="s">
        <v>34</v>
      </c>
      <c r="F3370" s="205" t="s">
        <v>84</v>
      </c>
    </row>
    <row r="3371" spans="1:6">
      <c r="A3371" s="201" t="str">
        <f>DRIVER[[#This Row],[DATE]]&amp;DRIVER[[#This Row],[FIELD]]&amp;DRIVER[[#This Row],[TRIP NO]]</f>
        <v>45483OD34S61392</v>
      </c>
      <c r="B3371" s="202">
        <v>35</v>
      </c>
      <c r="C3371" s="203">
        <v>45483</v>
      </c>
      <c r="D3371" s="204">
        <v>2</v>
      </c>
      <c r="E3371" s="120" t="s">
        <v>52</v>
      </c>
      <c r="F3371" s="205" t="s">
        <v>94</v>
      </c>
    </row>
    <row r="3372" spans="1:6">
      <c r="A3372" s="201" t="str">
        <f>DRIVER[[#This Row],[DATE]]&amp;DRIVER[[#This Row],[FIELD]]&amp;DRIVER[[#This Row],[TRIP NO]]</f>
        <v>45483OD34S11452</v>
      </c>
      <c r="B3372" s="202">
        <v>36</v>
      </c>
      <c r="C3372" s="203">
        <v>45483</v>
      </c>
      <c r="D3372" s="204">
        <v>2</v>
      </c>
      <c r="E3372" s="120" t="s">
        <v>32</v>
      </c>
      <c r="F3372" s="205" t="s">
        <v>88</v>
      </c>
    </row>
    <row r="3373" spans="1:6">
      <c r="A3373" s="201" t="str">
        <f>DRIVER[[#This Row],[DATE]]&amp;DRIVER[[#This Row],[FIELD]]&amp;DRIVER[[#This Row],[TRIP NO]]</f>
        <v>45483OD04Q41282</v>
      </c>
      <c r="B3373" s="202">
        <v>37</v>
      </c>
      <c r="C3373" s="203">
        <v>45483</v>
      </c>
      <c r="D3373" s="204">
        <v>2</v>
      </c>
      <c r="E3373" s="120" t="s">
        <v>41</v>
      </c>
      <c r="F3373" s="205" t="s">
        <v>99</v>
      </c>
    </row>
    <row r="3374" spans="1:6">
      <c r="A3374" s="201" t="str">
        <f>DRIVER[[#This Row],[DATE]]&amp;DRIVER[[#This Row],[FIELD]]&amp;DRIVER[[#This Row],[TRIP NO]]</f>
        <v>45483OD04T11452</v>
      </c>
      <c r="B3374" s="202">
        <v>38</v>
      </c>
      <c r="C3374" s="203">
        <v>45483</v>
      </c>
      <c r="D3374" s="204">
        <v>2</v>
      </c>
      <c r="E3374" s="120" t="s">
        <v>13</v>
      </c>
      <c r="F3374" s="205" t="s">
        <v>72</v>
      </c>
    </row>
    <row r="3375" spans="1:6">
      <c r="A3375" s="201" t="str">
        <f>DRIVER[[#This Row],[DATE]]&amp;DRIVER[[#This Row],[FIELD]]&amp;DRIVER[[#This Row],[TRIP NO]]</f>
        <v>45483OD04Q41262</v>
      </c>
      <c r="B3375" s="202">
        <v>39</v>
      </c>
      <c r="C3375" s="203">
        <v>45483</v>
      </c>
      <c r="D3375" s="204">
        <v>2</v>
      </c>
      <c r="E3375" s="120" t="s">
        <v>23</v>
      </c>
      <c r="F3375" s="205" t="s">
        <v>91</v>
      </c>
    </row>
    <row r="3376" spans="1:6">
      <c r="A3376" s="201" t="str">
        <f>DRIVER[[#This Row],[DATE]]&amp;DRIVER[[#This Row],[FIELD]]&amp;DRIVER[[#This Row],[TRIP NO]]</f>
        <v>45483OD34S61372</v>
      </c>
      <c r="B3376" s="202">
        <v>40</v>
      </c>
      <c r="C3376" s="203">
        <v>45483</v>
      </c>
      <c r="D3376" s="204">
        <v>2</v>
      </c>
      <c r="E3376" s="120" t="s">
        <v>44</v>
      </c>
      <c r="F3376" s="205" t="s">
        <v>202</v>
      </c>
    </row>
    <row r="3377" spans="1:6">
      <c r="A3377" s="201" t="str">
        <f>DRIVER[[#This Row],[DATE]]&amp;DRIVER[[#This Row],[FIELD]]&amp;DRIVER[[#This Row],[TRIP NO]]</f>
        <v>45484OD04Q41231</v>
      </c>
      <c r="B3377" s="202">
        <v>1</v>
      </c>
      <c r="C3377" s="203">
        <v>45484</v>
      </c>
      <c r="D3377" s="204">
        <v>1</v>
      </c>
      <c r="E3377" s="120" t="s">
        <v>39</v>
      </c>
      <c r="F3377" s="205" t="s">
        <v>69</v>
      </c>
    </row>
    <row r="3378" spans="1:6">
      <c r="A3378" s="201" t="str">
        <f>DRIVER[[#This Row],[DATE]]&amp;DRIVER[[#This Row],[FIELD]]&amp;DRIVER[[#This Row],[TRIP NO]]</f>
        <v>45484OD04Q41261</v>
      </c>
      <c r="B3378" s="202">
        <v>2</v>
      </c>
      <c r="C3378" s="203">
        <v>45484</v>
      </c>
      <c r="D3378" s="204">
        <v>1</v>
      </c>
      <c r="E3378" s="120" t="s">
        <v>23</v>
      </c>
      <c r="F3378" s="205" t="s">
        <v>91</v>
      </c>
    </row>
    <row r="3379" spans="1:6">
      <c r="A3379" s="201" t="str">
        <f>DRIVER[[#This Row],[DATE]]&amp;DRIVER[[#This Row],[FIELD]]&amp;DRIVER[[#This Row],[TRIP NO]]</f>
        <v>45484OD04Q41391</v>
      </c>
      <c r="B3379" s="202">
        <v>3</v>
      </c>
      <c r="C3379" s="203">
        <v>45484</v>
      </c>
      <c r="D3379" s="204">
        <v>1</v>
      </c>
      <c r="E3379" s="120" t="s">
        <v>21</v>
      </c>
      <c r="F3379" s="205" t="s">
        <v>71</v>
      </c>
    </row>
    <row r="3380" spans="1:6">
      <c r="A3380" s="201" t="str">
        <f>DRIVER[[#This Row],[DATE]]&amp;DRIVER[[#This Row],[FIELD]]&amp;DRIVER[[#This Row],[TRIP NO]]</f>
        <v>45484OD04Q41551</v>
      </c>
      <c r="B3380" s="202">
        <v>4</v>
      </c>
      <c r="C3380" s="203">
        <v>45484</v>
      </c>
      <c r="D3380" s="204">
        <v>1</v>
      </c>
      <c r="E3380" s="120" t="s">
        <v>22</v>
      </c>
      <c r="F3380" s="205" t="s">
        <v>107</v>
      </c>
    </row>
    <row r="3381" spans="1:6">
      <c r="A3381" s="201" t="str">
        <f>DRIVER[[#This Row],[DATE]]&amp;DRIVER[[#This Row],[FIELD]]&amp;DRIVER[[#This Row],[TRIP NO]]</f>
        <v>45484OD04Q41781</v>
      </c>
      <c r="B3381" s="202">
        <v>5</v>
      </c>
      <c r="C3381" s="203">
        <v>45484</v>
      </c>
      <c r="D3381" s="204">
        <v>1</v>
      </c>
      <c r="E3381" s="120" t="s">
        <v>25</v>
      </c>
      <c r="F3381" s="205" t="s">
        <v>90</v>
      </c>
    </row>
    <row r="3382" spans="1:6">
      <c r="A3382" s="201" t="str">
        <f>DRIVER[[#This Row],[DATE]]&amp;DRIVER[[#This Row],[FIELD]]&amp;DRIVER[[#This Row],[TRIP NO]]</f>
        <v>45484OD04Q67611</v>
      </c>
      <c r="B3382" s="202">
        <v>6</v>
      </c>
      <c r="C3382" s="203">
        <v>45484</v>
      </c>
      <c r="D3382" s="204">
        <v>1</v>
      </c>
      <c r="E3382" s="120" t="s">
        <v>24</v>
      </c>
      <c r="F3382" s="205" t="s">
        <v>68</v>
      </c>
    </row>
    <row r="3383" spans="1:6">
      <c r="A3383" s="201" t="str">
        <f>DRIVER[[#This Row],[DATE]]&amp;DRIVER[[#This Row],[FIELD]]&amp;DRIVER[[#This Row],[TRIP NO]]</f>
        <v>45484OD04Q67881</v>
      </c>
      <c r="B3383" s="202">
        <v>7</v>
      </c>
      <c r="C3383" s="203">
        <v>45484</v>
      </c>
      <c r="D3383" s="204">
        <v>1</v>
      </c>
      <c r="E3383" s="120" t="s">
        <v>20</v>
      </c>
      <c r="F3383" s="205" t="s">
        <v>96</v>
      </c>
    </row>
    <row r="3384" spans="1:6">
      <c r="A3384" s="201" t="str">
        <f>DRIVER[[#This Row],[DATE]]&amp;DRIVER[[#This Row],[FIELD]]&amp;DRIVER[[#This Row],[TRIP NO]]</f>
        <v>45484OD04Q41281</v>
      </c>
      <c r="B3384" s="202">
        <v>8</v>
      </c>
      <c r="C3384" s="203">
        <v>45484</v>
      </c>
      <c r="D3384" s="204">
        <v>1</v>
      </c>
      <c r="E3384" s="120" t="s">
        <v>41</v>
      </c>
      <c r="F3384" s="205" t="s">
        <v>76</v>
      </c>
    </row>
    <row r="3385" spans="1:6">
      <c r="A3385" s="201" t="str">
        <f>DRIVER[[#This Row],[DATE]]&amp;DRIVER[[#This Row],[FIELD]]&amp;DRIVER[[#This Row],[TRIP NO]]</f>
        <v>45484OD04Q41701</v>
      </c>
      <c r="B3385" s="202">
        <v>9</v>
      </c>
      <c r="C3385" s="203">
        <v>45484</v>
      </c>
      <c r="D3385" s="204">
        <v>1</v>
      </c>
      <c r="E3385" s="120" t="s">
        <v>10</v>
      </c>
      <c r="F3385" s="205" t="s">
        <v>105</v>
      </c>
    </row>
    <row r="3386" spans="1:6">
      <c r="A3386" s="201" t="str">
        <f>DRIVER[[#This Row],[DATE]]&amp;DRIVER[[#This Row],[FIELD]]&amp;DRIVER[[#This Row],[TRIP NO]]</f>
        <v>45484OD34S26151</v>
      </c>
      <c r="B3386" s="202">
        <v>10</v>
      </c>
      <c r="C3386" s="203">
        <v>45484</v>
      </c>
      <c r="D3386" s="204">
        <v>1</v>
      </c>
      <c r="E3386" s="120" t="s">
        <v>40</v>
      </c>
      <c r="F3386" s="205" t="s">
        <v>102</v>
      </c>
    </row>
    <row r="3387" spans="1:6">
      <c r="A3387" s="201" t="str">
        <f>DRIVER[[#This Row],[DATE]]&amp;DRIVER[[#This Row],[FIELD]]&amp;DRIVER[[#This Row],[TRIP NO]]</f>
        <v>45484OD34S26661</v>
      </c>
      <c r="B3387" s="202">
        <v>11</v>
      </c>
      <c r="C3387" s="203">
        <v>45484</v>
      </c>
      <c r="D3387" s="204">
        <v>1</v>
      </c>
      <c r="E3387" s="120" t="s">
        <v>45</v>
      </c>
      <c r="F3387" s="205" t="s">
        <v>203</v>
      </c>
    </row>
    <row r="3388" spans="1:6">
      <c r="A3388" s="201" t="str">
        <f>DRIVER[[#This Row],[DATE]]&amp;DRIVER[[#This Row],[FIELD]]&amp;DRIVER[[#This Row],[TRIP NO]]</f>
        <v>45484OD34S26681</v>
      </c>
      <c r="B3388" s="202">
        <v>12</v>
      </c>
      <c r="C3388" s="203">
        <v>45484</v>
      </c>
      <c r="D3388" s="204">
        <v>1</v>
      </c>
      <c r="E3388" s="120" t="s">
        <v>42</v>
      </c>
      <c r="F3388" s="205" t="s">
        <v>202</v>
      </c>
    </row>
    <row r="3389" spans="1:6">
      <c r="A3389" s="201" t="str">
        <f>DRIVER[[#This Row],[DATE]]&amp;DRIVER[[#This Row],[FIELD]]&amp;DRIVER[[#This Row],[TRIP NO]]</f>
        <v>45484OD34S61371</v>
      </c>
      <c r="B3389" s="202">
        <v>13</v>
      </c>
      <c r="C3389" s="203">
        <v>45484</v>
      </c>
      <c r="D3389" s="204">
        <v>1</v>
      </c>
      <c r="E3389" s="120" t="s">
        <v>44</v>
      </c>
      <c r="F3389" s="205" t="s">
        <v>72</v>
      </c>
    </row>
    <row r="3390" spans="1:6">
      <c r="A3390" s="201" t="str">
        <f>DRIVER[[#This Row],[DATE]]&amp;DRIVER[[#This Row],[FIELD]]&amp;DRIVER[[#This Row],[TRIP NO]]</f>
        <v>45484OD34S61521</v>
      </c>
      <c r="B3390" s="202">
        <v>14</v>
      </c>
      <c r="C3390" s="203">
        <v>45484</v>
      </c>
      <c r="D3390" s="204">
        <v>1</v>
      </c>
      <c r="E3390" s="120" t="s">
        <v>43</v>
      </c>
      <c r="F3390" s="205" t="s">
        <v>82</v>
      </c>
    </row>
    <row r="3391" spans="1:6">
      <c r="A3391" s="201" t="str">
        <f>DRIVER[[#This Row],[DATE]]&amp;DRIVER[[#This Row],[FIELD]]&amp;DRIVER[[#This Row],[TRIP NO]]</f>
        <v>45484OD34S65081</v>
      </c>
      <c r="B3391" s="202">
        <v>15</v>
      </c>
      <c r="C3391" s="203">
        <v>45484</v>
      </c>
      <c r="D3391" s="204">
        <v>1</v>
      </c>
      <c r="E3391" s="120" t="s">
        <v>57</v>
      </c>
      <c r="F3391" s="205" t="s">
        <v>75</v>
      </c>
    </row>
    <row r="3392" spans="1:6">
      <c r="A3392" s="201" t="str">
        <f>DRIVER[[#This Row],[DATE]]&amp;DRIVER[[#This Row],[FIELD]]&amp;DRIVER[[#This Row],[TRIP NO]]</f>
        <v>45484OD04T11451</v>
      </c>
      <c r="B3392" s="202">
        <v>16</v>
      </c>
      <c r="C3392" s="203">
        <v>45484</v>
      </c>
      <c r="D3392" s="204">
        <v>1</v>
      </c>
      <c r="E3392" s="120" t="s">
        <v>13</v>
      </c>
      <c r="F3392" s="205" t="s">
        <v>94</v>
      </c>
    </row>
    <row r="3393" spans="1:6">
      <c r="A3393" s="201" t="str">
        <f>DRIVER[[#This Row],[DATE]]&amp;DRIVER[[#This Row],[FIELD]]&amp;DRIVER[[#This Row],[TRIP NO]]</f>
        <v>45484OD34R11451</v>
      </c>
      <c r="B3393" s="202">
        <v>17</v>
      </c>
      <c r="C3393" s="203">
        <v>45484</v>
      </c>
      <c r="D3393" s="204">
        <v>1</v>
      </c>
      <c r="E3393" s="120" t="s">
        <v>12</v>
      </c>
      <c r="F3393" s="205" t="s">
        <v>171</v>
      </c>
    </row>
    <row r="3394" spans="1:6">
      <c r="A3394" s="201" t="str">
        <f>DRIVER[[#This Row],[DATE]]&amp;DRIVER[[#This Row],[FIELD]]&amp;DRIVER[[#This Row],[TRIP NO]]</f>
        <v>45484OD34R13451</v>
      </c>
      <c r="B3394" s="202">
        <v>18</v>
      </c>
      <c r="C3394" s="203">
        <v>45484</v>
      </c>
      <c r="D3394" s="204">
        <v>1</v>
      </c>
      <c r="E3394" s="120" t="s">
        <v>11</v>
      </c>
      <c r="F3394" s="205" t="s">
        <v>97</v>
      </c>
    </row>
    <row r="3395" spans="1:6">
      <c r="A3395" s="201" t="str">
        <f>DRIVER[[#This Row],[DATE]]&amp;DRIVER[[#This Row],[FIELD]]&amp;DRIVER[[#This Row],[TRIP NO]]</f>
        <v>45484OD34S11451</v>
      </c>
      <c r="B3395" s="202">
        <v>19</v>
      </c>
      <c r="C3395" s="203">
        <v>45484</v>
      </c>
      <c r="D3395" s="204">
        <v>1</v>
      </c>
      <c r="E3395" s="120" t="s">
        <v>32</v>
      </c>
      <c r="F3395" s="205" t="s">
        <v>88</v>
      </c>
    </row>
    <row r="3396" spans="1:6">
      <c r="A3396" s="201" t="str">
        <f>DRIVER[[#This Row],[DATE]]&amp;DRIVER[[#This Row],[FIELD]]&amp;DRIVER[[#This Row],[TRIP NO]]</f>
        <v>45484OD34T11451</v>
      </c>
      <c r="B3396" s="202">
        <v>20</v>
      </c>
      <c r="C3396" s="203">
        <v>45484</v>
      </c>
      <c r="D3396" s="204">
        <v>1</v>
      </c>
      <c r="E3396" s="120" t="s">
        <v>34</v>
      </c>
      <c r="F3396" s="205" t="s">
        <v>84</v>
      </c>
    </row>
    <row r="3397" spans="1:6">
      <c r="A3397" s="201" t="str">
        <f>DRIVER[[#This Row],[DATE]]&amp;DRIVER[[#This Row],[FIELD]]&amp;DRIVER[[#This Row],[TRIP NO]]</f>
        <v>45484OD04V13451</v>
      </c>
      <c r="B3397" s="202">
        <v>21</v>
      </c>
      <c r="C3397" s="203">
        <v>45484</v>
      </c>
      <c r="D3397" s="204">
        <v>1</v>
      </c>
      <c r="E3397" s="120" t="s">
        <v>48</v>
      </c>
      <c r="F3397" s="205" t="s">
        <v>86</v>
      </c>
    </row>
    <row r="3398" spans="1:6">
      <c r="A3398" s="201" t="str">
        <f>DRIVER[[#This Row],[DATE]]&amp;DRIVER[[#This Row],[FIELD]]&amp;DRIVER[[#This Row],[TRIP NO]]</f>
        <v>45484OD34R11452</v>
      </c>
      <c r="B3398" s="202">
        <v>22</v>
      </c>
      <c r="C3398" s="203">
        <v>45484</v>
      </c>
      <c r="D3398" s="204">
        <v>2</v>
      </c>
      <c r="E3398" s="120" t="s">
        <v>12</v>
      </c>
      <c r="F3398" s="205" t="s">
        <v>171</v>
      </c>
    </row>
    <row r="3399" spans="1:6">
      <c r="A3399" s="201" t="str">
        <f>DRIVER[[#This Row],[DATE]]&amp;DRIVER[[#This Row],[FIELD]]&amp;DRIVER[[#This Row],[TRIP NO]]</f>
        <v>45484OD34R13452</v>
      </c>
      <c r="B3399" s="202">
        <v>23</v>
      </c>
      <c r="C3399" s="203">
        <v>45484</v>
      </c>
      <c r="D3399" s="204">
        <v>2</v>
      </c>
      <c r="E3399" s="120" t="s">
        <v>11</v>
      </c>
      <c r="F3399" s="205" t="s">
        <v>97</v>
      </c>
    </row>
    <row r="3400" spans="1:6">
      <c r="A3400" s="201" t="str">
        <f>DRIVER[[#This Row],[DATE]]&amp;DRIVER[[#This Row],[FIELD]]&amp;DRIVER[[#This Row],[TRIP NO]]</f>
        <v>45484OD34S11452</v>
      </c>
      <c r="B3400" s="202">
        <v>24</v>
      </c>
      <c r="C3400" s="203">
        <v>45484</v>
      </c>
      <c r="D3400" s="204">
        <v>2</v>
      </c>
      <c r="E3400" s="120" t="s">
        <v>32</v>
      </c>
      <c r="F3400" s="205" t="s">
        <v>88</v>
      </c>
    </row>
    <row r="3401" spans="1:6">
      <c r="A3401" s="201" t="str">
        <f>DRIVER[[#This Row],[DATE]]&amp;DRIVER[[#This Row],[FIELD]]&amp;DRIVER[[#This Row],[TRIP NO]]</f>
        <v>45484OD04V13452</v>
      </c>
      <c r="B3401" s="202">
        <v>25</v>
      </c>
      <c r="C3401" s="203">
        <v>45484</v>
      </c>
      <c r="D3401" s="204">
        <v>2</v>
      </c>
      <c r="E3401" s="120" t="s">
        <v>48</v>
      </c>
      <c r="F3401" s="205" t="s">
        <v>86</v>
      </c>
    </row>
    <row r="3402" spans="1:6">
      <c r="A3402" s="201" t="str">
        <f>DRIVER[[#This Row],[DATE]]&amp;DRIVER[[#This Row],[FIELD]]&amp;DRIVER[[#This Row],[TRIP NO]]</f>
        <v>45484OD34T11452</v>
      </c>
      <c r="B3402" s="202">
        <v>26</v>
      </c>
      <c r="C3402" s="203">
        <v>45484</v>
      </c>
      <c r="D3402" s="204">
        <v>2</v>
      </c>
      <c r="E3402" s="120" t="s">
        <v>34</v>
      </c>
      <c r="F3402" s="205" t="s">
        <v>84</v>
      </c>
    </row>
    <row r="3403" spans="1:6">
      <c r="A3403" s="201" t="str">
        <f>DRIVER[[#This Row],[DATE]]&amp;DRIVER[[#This Row],[FIELD]]&amp;DRIVER[[#This Row],[TRIP NO]]</f>
        <v>45484OD04Q41262</v>
      </c>
      <c r="B3403" s="202">
        <v>27</v>
      </c>
      <c r="C3403" s="203">
        <v>45484</v>
      </c>
      <c r="D3403" s="204">
        <v>2</v>
      </c>
      <c r="E3403" s="120" t="s">
        <v>23</v>
      </c>
      <c r="F3403" s="205" t="s">
        <v>91</v>
      </c>
    </row>
    <row r="3404" spans="1:6">
      <c r="A3404" s="201" t="str">
        <f>DRIVER[[#This Row],[DATE]]&amp;DRIVER[[#This Row],[FIELD]]&amp;DRIVER[[#This Row],[TRIP NO]]</f>
        <v>45484OD04Q41702</v>
      </c>
      <c r="B3404" s="202">
        <v>28</v>
      </c>
      <c r="C3404" s="203">
        <v>45484</v>
      </c>
      <c r="D3404" s="204">
        <v>2</v>
      </c>
      <c r="E3404" s="120" t="s">
        <v>10</v>
      </c>
      <c r="F3404" s="205" t="s">
        <v>105</v>
      </c>
    </row>
    <row r="3405" spans="1:6">
      <c r="A3405" s="201" t="str">
        <f>DRIVER[[#This Row],[DATE]]&amp;DRIVER[[#This Row],[FIELD]]&amp;DRIVER[[#This Row],[TRIP NO]]</f>
        <v>45485OD04Q41231</v>
      </c>
      <c r="B3405" s="202">
        <v>1</v>
      </c>
      <c r="C3405" s="203">
        <v>45485</v>
      </c>
      <c r="D3405" s="204">
        <v>1</v>
      </c>
      <c r="E3405" s="120" t="s">
        <v>39</v>
      </c>
      <c r="F3405" s="205" t="s">
        <v>69</v>
      </c>
    </row>
    <row r="3406" spans="1:6">
      <c r="A3406" s="201" t="str">
        <f>DRIVER[[#This Row],[DATE]]&amp;DRIVER[[#This Row],[FIELD]]&amp;DRIVER[[#This Row],[TRIP NO]]</f>
        <v>45485OD04Q41261</v>
      </c>
      <c r="B3406" s="202">
        <v>2</v>
      </c>
      <c r="C3406" s="203">
        <v>45485</v>
      </c>
      <c r="D3406" s="204">
        <v>1</v>
      </c>
      <c r="E3406" s="120" t="s">
        <v>23</v>
      </c>
      <c r="F3406" s="205" t="s">
        <v>179</v>
      </c>
    </row>
    <row r="3407" spans="1:6">
      <c r="A3407" s="201" t="str">
        <f>DRIVER[[#This Row],[DATE]]&amp;DRIVER[[#This Row],[FIELD]]&amp;DRIVER[[#This Row],[TRIP NO]]</f>
        <v>45485OD04Q41391</v>
      </c>
      <c r="B3407" s="202">
        <v>3</v>
      </c>
      <c r="C3407" s="203">
        <v>45485</v>
      </c>
      <c r="D3407" s="204">
        <v>1</v>
      </c>
      <c r="E3407" s="120" t="s">
        <v>21</v>
      </c>
      <c r="F3407" s="205" t="s">
        <v>71</v>
      </c>
    </row>
    <row r="3408" spans="1:6">
      <c r="A3408" s="201" t="str">
        <f>DRIVER[[#This Row],[DATE]]&amp;DRIVER[[#This Row],[FIELD]]&amp;DRIVER[[#This Row],[TRIP NO]]</f>
        <v>45485OD04Q41551</v>
      </c>
      <c r="B3408" s="202">
        <v>4</v>
      </c>
      <c r="C3408" s="203">
        <v>45485</v>
      </c>
      <c r="D3408" s="204">
        <v>1</v>
      </c>
      <c r="E3408" s="120" t="s">
        <v>22</v>
      </c>
      <c r="F3408" s="205" t="s">
        <v>107</v>
      </c>
    </row>
    <row r="3409" spans="1:6">
      <c r="A3409" s="201" t="str">
        <f>DRIVER[[#This Row],[DATE]]&amp;DRIVER[[#This Row],[FIELD]]&amp;DRIVER[[#This Row],[TRIP NO]]</f>
        <v>45485OD04Q41781</v>
      </c>
      <c r="B3409" s="202">
        <v>5</v>
      </c>
      <c r="C3409" s="203">
        <v>45485</v>
      </c>
      <c r="D3409" s="204">
        <v>1</v>
      </c>
      <c r="E3409" s="120" t="s">
        <v>25</v>
      </c>
      <c r="F3409" s="205" t="s">
        <v>73</v>
      </c>
    </row>
    <row r="3410" spans="1:6">
      <c r="A3410" s="201" t="str">
        <f>DRIVER[[#This Row],[DATE]]&amp;DRIVER[[#This Row],[FIELD]]&amp;DRIVER[[#This Row],[TRIP NO]]</f>
        <v>45485OD04Q67611</v>
      </c>
      <c r="B3410" s="202">
        <v>6</v>
      </c>
      <c r="C3410" s="203">
        <v>45485</v>
      </c>
      <c r="D3410" s="204">
        <v>1</v>
      </c>
      <c r="E3410" s="120" t="s">
        <v>24</v>
      </c>
      <c r="F3410" s="205" t="s">
        <v>68</v>
      </c>
    </row>
    <row r="3411" spans="1:6">
      <c r="A3411" s="201" t="str">
        <f>DRIVER[[#This Row],[DATE]]&amp;DRIVER[[#This Row],[FIELD]]&amp;DRIVER[[#This Row],[TRIP NO]]</f>
        <v>45485OD04Q41701</v>
      </c>
      <c r="B3411" s="202">
        <v>9</v>
      </c>
      <c r="C3411" s="203">
        <v>45485</v>
      </c>
      <c r="D3411" s="204">
        <v>1</v>
      </c>
      <c r="E3411" s="120" t="s">
        <v>10</v>
      </c>
      <c r="F3411" s="205" t="s">
        <v>105</v>
      </c>
    </row>
    <row r="3412" spans="1:6">
      <c r="A3412" s="201" t="str">
        <f>DRIVER[[#This Row],[DATE]]&amp;DRIVER[[#This Row],[FIELD]]&amp;DRIVER[[#This Row],[TRIP NO]]</f>
        <v>45485OD04Q41731</v>
      </c>
      <c r="B3412" s="202">
        <v>10</v>
      </c>
      <c r="C3412" s="203">
        <v>45485</v>
      </c>
      <c r="D3412" s="204">
        <v>1</v>
      </c>
      <c r="E3412" s="120" t="s">
        <v>8</v>
      </c>
      <c r="F3412" s="205" t="s">
        <v>101</v>
      </c>
    </row>
    <row r="3413" spans="1:6">
      <c r="A3413" s="201" t="str">
        <f>DRIVER[[#This Row],[DATE]]&amp;DRIVER[[#This Row],[FIELD]]&amp;DRIVER[[#This Row],[TRIP NO]]</f>
        <v>45485OD34S26151</v>
      </c>
      <c r="B3413" s="202">
        <v>11</v>
      </c>
      <c r="C3413" s="203">
        <v>45485</v>
      </c>
      <c r="D3413" s="204">
        <v>1</v>
      </c>
      <c r="E3413" s="120" t="s">
        <v>40</v>
      </c>
      <c r="F3413" s="205" t="s">
        <v>102</v>
      </c>
    </row>
    <row r="3414" spans="1:6">
      <c r="A3414" s="201" t="str">
        <f>DRIVER[[#This Row],[DATE]]&amp;DRIVER[[#This Row],[FIELD]]&amp;DRIVER[[#This Row],[TRIP NO]]</f>
        <v>45485OD34S26661</v>
      </c>
      <c r="B3414" s="202">
        <v>12</v>
      </c>
      <c r="C3414" s="203">
        <v>45485</v>
      </c>
      <c r="D3414" s="204">
        <v>1</v>
      </c>
      <c r="E3414" s="120" t="s">
        <v>45</v>
      </c>
      <c r="F3414" s="205" t="s">
        <v>203</v>
      </c>
    </row>
    <row r="3415" spans="1:6">
      <c r="A3415" s="201" t="str">
        <f>DRIVER[[#This Row],[DATE]]&amp;DRIVER[[#This Row],[FIELD]]&amp;DRIVER[[#This Row],[TRIP NO]]</f>
        <v>45485OD34S26681</v>
      </c>
      <c r="B3415" s="202">
        <v>13</v>
      </c>
      <c r="C3415" s="203">
        <v>45485</v>
      </c>
      <c r="D3415" s="204">
        <v>1</v>
      </c>
      <c r="E3415" s="120" t="s">
        <v>42</v>
      </c>
      <c r="F3415" s="205" t="s">
        <v>202</v>
      </c>
    </row>
    <row r="3416" spans="1:6">
      <c r="A3416" s="201" t="str">
        <f>DRIVER[[#This Row],[DATE]]&amp;DRIVER[[#This Row],[FIELD]]&amp;DRIVER[[#This Row],[TRIP NO]]</f>
        <v>45485OD34S26271</v>
      </c>
      <c r="B3416" s="202">
        <v>14</v>
      </c>
      <c r="C3416" s="203">
        <v>45485</v>
      </c>
      <c r="D3416" s="204">
        <v>1</v>
      </c>
      <c r="E3416" s="120" t="s">
        <v>54</v>
      </c>
      <c r="F3416" s="205" t="s">
        <v>179</v>
      </c>
    </row>
    <row r="3417" spans="1:6">
      <c r="A3417" s="201" t="str">
        <f>DRIVER[[#This Row],[DATE]]&amp;DRIVER[[#This Row],[FIELD]]&amp;DRIVER[[#This Row],[TRIP NO]]</f>
        <v>45485OD34S61371</v>
      </c>
      <c r="B3417" s="202">
        <v>15</v>
      </c>
      <c r="C3417" s="203">
        <v>45485</v>
      </c>
      <c r="D3417" s="204">
        <v>1</v>
      </c>
      <c r="E3417" s="120" t="s">
        <v>44</v>
      </c>
      <c r="F3417" s="205" t="s">
        <v>72</v>
      </c>
    </row>
    <row r="3418" spans="1:6">
      <c r="A3418" s="201" t="str">
        <f>DRIVER[[#This Row],[DATE]]&amp;DRIVER[[#This Row],[FIELD]]&amp;DRIVER[[#This Row],[TRIP NO]]</f>
        <v>45485OD34S61521</v>
      </c>
      <c r="B3418" s="202">
        <v>17</v>
      </c>
      <c r="C3418" s="203">
        <v>45485</v>
      </c>
      <c r="D3418" s="204">
        <v>1</v>
      </c>
      <c r="E3418" s="120" t="s">
        <v>43</v>
      </c>
      <c r="F3418" s="205" t="s">
        <v>80</v>
      </c>
    </row>
    <row r="3419" spans="1:6">
      <c r="A3419" s="201" t="str">
        <f>DRIVER[[#This Row],[DATE]]&amp;DRIVER[[#This Row],[FIELD]]&amp;DRIVER[[#This Row],[TRIP NO]]</f>
        <v>45485OD34S65081</v>
      </c>
      <c r="B3419" s="202">
        <v>18</v>
      </c>
      <c r="C3419" s="203">
        <v>45485</v>
      </c>
      <c r="D3419" s="204">
        <v>1</v>
      </c>
      <c r="E3419" s="120" t="s">
        <v>57</v>
      </c>
      <c r="F3419" s="205" t="s">
        <v>75</v>
      </c>
    </row>
    <row r="3420" spans="1:6">
      <c r="A3420" s="201" t="str">
        <f>DRIVER[[#This Row],[DATE]]&amp;DRIVER[[#This Row],[FIELD]]&amp;DRIVER[[#This Row],[TRIP NO]]</f>
        <v>45485OD04T11451</v>
      </c>
      <c r="B3420" s="202">
        <v>19</v>
      </c>
      <c r="C3420" s="203">
        <v>45485</v>
      </c>
      <c r="D3420" s="204">
        <v>1</v>
      </c>
      <c r="E3420" s="120" t="s">
        <v>13</v>
      </c>
      <c r="F3420" s="205" t="s">
        <v>97</v>
      </c>
    </row>
    <row r="3421" spans="1:6">
      <c r="A3421" s="201" t="str">
        <f>DRIVER[[#This Row],[DATE]]&amp;DRIVER[[#This Row],[FIELD]]&amp;DRIVER[[#This Row],[TRIP NO]]</f>
        <v>45485OD34R11451</v>
      </c>
      <c r="B3421" s="202">
        <v>20</v>
      </c>
      <c r="C3421" s="203">
        <v>45485</v>
      </c>
      <c r="D3421" s="204">
        <v>1</v>
      </c>
      <c r="E3421" s="120" t="s">
        <v>12</v>
      </c>
      <c r="F3421" s="205" t="s">
        <v>171</v>
      </c>
    </row>
    <row r="3422" spans="1:6">
      <c r="A3422" s="201" t="str">
        <f>DRIVER[[#This Row],[DATE]]&amp;DRIVER[[#This Row],[FIELD]]&amp;DRIVER[[#This Row],[TRIP NO]]</f>
        <v>45485OD34S11451</v>
      </c>
      <c r="B3422" s="202">
        <v>22</v>
      </c>
      <c r="C3422" s="203">
        <v>45485</v>
      </c>
      <c r="D3422" s="204">
        <v>1</v>
      </c>
      <c r="E3422" s="120" t="s">
        <v>32</v>
      </c>
      <c r="F3422" s="205" t="s">
        <v>88</v>
      </c>
    </row>
    <row r="3423" spans="1:6">
      <c r="A3423" s="201" t="str">
        <f>DRIVER[[#This Row],[DATE]]&amp;DRIVER[[#This Row],[FIELD]]&amp;DRIVER[[#This Row],[TRIP NO]]</f>
        <v>45485OD34T11451</v>
      </c>
      <c r="B3423" s="202">
        <v>23</v>
      </c>
      <c r="C3423" s="203">
        <v>45485</v>
      </c>
      <c r="D3423" s="204">
        <v>1</v>
      </c>
      <c r="E3423" s="120" t="s">
        <v>34</v>
      </c>
      <c r="F3423" s="205" t="s">
        <v>84</v>
      </c>
    </row>
    <row r="3424" spans="1:6">
      <c r="A3424" s="201" t="str">
        <f>DRIVER[[#This Row],[DATE]]&amp;DRIVER[[#This Row],[FIELD]]&amp;DRIVER[[#This Row],[TRIP NO]]</f>
        <v>45485OD04V13451</v>
      </c>
      <c r="B3424" s="202">
        <v>24</v>
      </c>
      <c r="C3424" s="203">
        <v>45485</v>
      </c>
      <c r="D3424" s="204">
        <v>1</v>
      </c>
      <c r="E3424" s="120" t="s">
        <v>48</v>
      </c>
      <c r="F3424" s="205" t="s">
        <v>86</v>
      </c>
    </row>
    <row r="3425" spans="1:6">
      <c r="A3425" s="201" t="str">
        <f>DRIVER[[#This Row],[DATE]]&amp;DRIVER[[#This Row],[FIELD]]&amp;DRIVER[[#This Row],[TRIP NO]]</f>
        <v>45485OD34S26272</v>
      </c>
      <c r="B3425" s="202">
        <v>25</v>
      </c>
      <c r="C3425" s="203">
        <v>45485</v>
      </c>
      <c r="D3425" s="204">
        <v>2</v>
      </c>
      <c r="E3425" s="120" t="s">
        <v>54</v>
      </c>
      <c r="F3425" s="205" t="s">
        <v>72</v>
      </c>
    </row>
    <row r="3426" spans="1:6">
      <c r="A3426" s="201" t="str">
        <f>DRIVER[[#This Row],[DATE]]&amp;DRIVER[[#This Row],[FIELD]]&amp;DRIVER[[#This Row],[TRIP NO]]</f>
        <v>45485OD04Q41392</v>
      </c>
      <c r="B3426" s="202">
        <v>26</v>
      </c>
      <c r="C3426" s="203">
        <v>45485</v>
      </c>
      <c r="D3426" s="204">
        <v>2</v>
      </c>
      <c r="E3426" s="120" t="s">
        <v>21</v>
      </c>
      <c r="F3426" s="205" t="s">
        <v>71</v>
      </c>
    </row>
    <row r="3427" spans="1:6">
      <c r="A3427" s="201" t="str">
        <f>DRIVER[[#This Row],[DATE]]&amp;DRIVER[[#This Row],[FIELD]]&amp;DRIVER[[#This Row],[TRIP NO]]</f>
        <v>45485OD04Q67612</v>
      </c>
      <c r="B3427" s="202">
        <v>27</v>
      </c>
      <c r="C3427" s="203">
        <v>45485</v>
      </c>
      <c r="D3427" s="204">
        <v>2</v>
      </c>
      <c r="E3427" s="120" t="s">
        <v>24</v>
      </c>
      <c r="F3427" s="205" t="s">
        <v>68</v>
      </c>
    </row>
    <row r="3428" spans="1:6">
      <c r="A3428" s="201" t="str">
        <f>DRIVER[[#This Row],[DATE]]&amp;DRIVER[[#This Row],[FIELD]]&amp;DRIVER[[#This Row],[TRIP NO]]</f>
        <v>45485OD34S26152</v>
      </c>
      <c r="B3428" s="202">
        <v>28</v>
      </c>
      <c r="C3428" s="203">
        <v>45485</v>
      </c>
      <c r="D3428" s="204">
        <v>2</v>
      </c>
      <c r="E3428" s="120" t="s">
        <v>40</v>
      </c>
      <c r="F3428" s="205" t="s">
        <v>102</v>
      </c>
    </row>
    <row r="3429" spans="1:6">
      <c r="A3429" s="201" t="str">
        <f>DRIVER[[#This Row],[DATE]]&amp;DRIVER[[#This Row],[FIELD]]&amp;DRIVER[[#This Row],[TRIP NO]]</f>
        <v>45485OD34S61372</v>
      </c>
      <c r="B3429" s="202">
        <v>29</v>
      </c>
      <c r="C3429" s="203">
        <v>45485</v>
      </c>
      <c r="D3429" s="204">
        <v>2</v>
      </c>
      <c r="E3429" s="120" t="s">
        <v>44</v>
      </c>
      <c r="F3429" s="205" t="s">
        <v>96</v>
      </c>
    </row>
    <row r="3430" spans="1:6">
      <c r="A3430" s="201" t="str">
        <f>DRIVER[[#This Row],[DATE]]&amp;DRIVER[[#This Row],[FIELD]]&amp;DRIVER[[#This Row],[TRIP NO]]</f>
        <v>45485OD04Q41552</v>
      </c>
      <c r="B3430" s="202">
        <v>30</v>
      </c>
      <c r="C3430" s="203">
        <v>45485</v>
      </c>
      <c r="D3430" s="204">
        <v>2</v>
      </c>
      <c r="E3430" s="120" t="s">
        <v>22</v>
      </c>
      <c r="F3430" s="205" t="s">
        <v>107</v>
      </c>
    </row>
    <row r="3431" spans="1:6">
      <c r="A3431" s="201" t="str">
        <f>DRIVER[[#This Row],[DATE]]&amp;DRIVER[[#This Row],[FIELD]]&amp;DRIVER[[#This Row],[TRIP NO]]</f>
        <v>45485OD34S26682</v>
      </c>
      <c r="B3431" s="202">
        <v>31</v>
      </c>
      <c r="C3431" s="203">
        <v>45485</v>
      </c>
      <c r="D3431" s="204">
        <v>2</v>
      </c>
      <c r="E3431" s="120" t="s">
        <v>42</v>
      </c>
      <c r="F3431" s="205" t="s">
        <v>202</v>
      </c>
    </row>
    <row r="3432" spans="1:6">
      <c r="A3432" s="201" t="str">
        <f>DRIVER[[#This Row],[DATE]]&amp;DRIVER[[#This Row],[FIELD]]&amp;DRIVER[[#This Row],[TRIP NO]]</f>
        <v>45485OD04Q41732</v>
      </c>
      <c r="B3432" s="202">
        <v>32</v>
      </c>
      <c r="C3432" s="203">
        <v>45485</v>
      </c>
      <c r="D3432" s="204">
        <v>2</v>
      </c>
      <c r="E3432" s="120" t="s">
        <v>8</v>
      </c>
      <c r="F3432" s="205" t="s">
        <v>101</v>
      </c>
    </row>
    <row r="3433" spans="1:6">
      <c r="A3433" s="201" t="str">
        <f>DRIVER[[#This Row],[DATE]]&amp;DRIVER[[#This Row],[FIELD]]&amp;DRIVER[[#This Row],[TRIP NO]]</f>
        <v>45485OD34S65082</v>
      </c>
      <c r="B3433" s="202">
        <v>33</v>
      </c>
      <c r="C3433" s="203">
        <v>45485</v>
      </c>
      <c r="D3433" s="204">
        <v>2</v>
      </c>
      <c r="E3433" s="120" t="s">
        <v>57</v>
      </c>
      <c r="F3433" s="205" t="s">
        <v>75</v>
      </c>
    </row>
    <row r="3434" spans="1:6">
      <c r="A3434" s="201" t="str">
        <f>DRIVER[[#This Row],[DATE]]&amp;DRIVER[[#This Row],[FIELD]]&amp;DRIVER[[#This Row],[TRIP NO]]</f>
        <v>45485OD04Q41232</v>
      </c>
      <c r="B3434" s="202">
        <v>34</v>
      </c>
      <c r="C3434" s="203">
        <v>45485</v>
      </c>
      <c r="D3434" s="204">
        <v>2</v>
      </c>
      <c r="E3434" s="120" t="s">
        <v>39</v>
      </c>
      <c r="F3434" s="205" t="s">
        <v>69</v>
      </c>
    </row>
    <row r="3435" spans="1:6">
      <c r="A3435" s="201" t="str">
        <f>DRIVER[[#This Row],[DATE]]&amp;DRIVER[[#This Row],[FIELD]]&amp;DRIVER[[#This Row],[TRIP NO]]</f>
        <v>45485OD04Q41393</v>
      </c>
      <c r="B3435" s="202">
        <v>35</v>
      </c>
      <c r="C3435" s="203">
        <v>45485</v>
      </c>
      <c r="D3435" s="204">
        <v>3</v>
      </c>
      <c r="E3435" s="120" t="s">
        <v>21</v>
      </c>
      <c r="F3435" s="205" t="s">
        <v>71</v>
      </c>
    </row>
    <row r="3436" spans="1:6">
      <c r="A3436" s="201" t="str">
        <f>DRIVER[[#This Row],[DATE]]&amp;DRIVER[[#This Row],[FIELD]]&amp;DRIVER[[#This Row],[TRIP NO]]</f>
        <v>45485OD34S26273</v>
      </c>
      <c r="B3436" s="202">
        <v>36</v>
      </c>
      <c r="C3436" s="203">
        <v>45485</v>
      </c>
      <c r="D3436" s="204">
        <v>3</v>
      </c>
      <c r="E3436" s="120" t="s">
        <v>54</v>
      </c>
      <c r="F3436" s="205" t="s">
        <v>72</v>
      </c>
    </row>
    <row r="3437" spans="1:6">
      <c r="A3437" s="201" t="str">
        <f>DRIVER[[#This Row],[DATE]]&amp;DRIVER[[#This Row],[FIELD]]&amp;DRIVER[[#This Row],[TRIP NO]]</f>
        <v>45485OD34S26153</v>
      </c>
      <c r="B3437" s="202">
        <v>37</v>
      </c>
      <c r="C3437" s="203">
        <v>45485</v>
      </c>
      <c r="D3437" s="204">
        <v>3</v>
      </c>
      <c r="E3437" s="120" t="s">
        <v>40</v>
      </c>
      <c r="F3437" s="205" t="s">
        <v>102</v>
      </c>
    </row>
    <row r="3438" spans="1:6">
      <c r="A3438" s="201" t="str">
        <f>DRIVER[[#This Row],[DATE]]&amp;DRIVER[[#This Row],[FIELD]]&amp;DRIVER[[#This Row],[TRIP NO]]</f>
        <v>45486OD04Q41231</v>
      </c>
      <c r="B3438" s="202">
        <v>1</v>
      </c>
      <c r="C3438" s="203">
        <v>45486</v>
      </c>
      <c r="D3438" s="204">
        <v>1</v>
      </c>
      <c r="E3438" s="120" t="s">
        <v>39</v>
      </c>
      <c r="F3438" s="205" t="s">
        <v>72</v>
      </c>
    </row>
    <row r="3439" spans="1:6">
      <c r="A3439" s="201" t="str">
        <f>DRIVER[[#This Row],[DATE]]&amp;DRIVER[[#This Row],[FIELD]]&amp;DRIVER[[#This Row],[TRIP NO]]</f>
        <v>45486OD04Q41261</v>
      </c>
      <c r="B3439" s="202">
        <v>2</v>
      </c>
      <c r="C3439" s="203">
        <v>45486</v>
      </c>
      <c r="D3439" s="204">
        <v>1</v>
      </c>
      <c r="E3439" s="120" t="s">
        <v>23</v>
      </c>
      <c r="F3439" s="205" t="s">
        <v>179</v>
      </c>
    </row>
    <row r="3440" spans="1:6">
      <c r="A3440" s="201" t="str">
        <f>DRIVER[[#This Row],[DATE]]&amp;DRIVER[[#This Row],[FIELD]]&amp;DRIVER[[#This Row],[TRIP NO]]</f>
        <v>45486OD04Q41391</v>
      </c>
      <c r="B3440" s="202">
        <v>3</v>
      </c>
      <c r="C3440" s="203">
        <v>45486</v>
      </c>
      <c r="D3440" s="204">
        <v>1</v>
      </c>
      <c r="E3440" s="120" t="s">
        <v>21</v>
      </c>
      <c r="F3440" s="205" t="s">
        <v>71</v>
      </c>
    </row>
    <row r="3441" spans="1:6">
      <c r="A3441" s="201" t="str">
        <f>DRIVER[[#This Row],[DATE]]&amp;DRIVER[[#This Row],[FIELD]]&amp;DRIVER[[#This Row],[TRIP NO]]</f>
        <v>45486OD04Q41551</v>
      </c>
      <c r="B3441" s="202">
        <v>4</v>
      </c>
      <c r="C3441" s="203">
        <v>45486</v>
      </c>
      <c r="D3441" s="204">
        <v>1</v>
      </c>
      <c r="E3441" s="120" t="s">
        <v>22</v>
      </c>
      <c r="F3441" s="205" t="s">
        <v>107</v>
      </c>
    </row>
    <row r="3442" spans="1:6">
      <c r="A3442" s="201" t="str">
        <f>DRIVER[[#This Row],[DATE]]&amp;DRIVER[[#This Row],[FIELD]]&amp;DRIVER[[#This Row],[TRIP NO]]</f>
        <v>45486OD04Q41781</v>
      </c>
      <c r="B3442" s="202">
        <v>5</v>
      </c>
      <c r="C3442" s="203">
        <v>45486</v>
      </c>
      <c r="D3442" s="204">
        <v>1</v>
      </c>
      <c r="E3442" s="120" t="s">
        <v>25</v>
      </c>
      <c r="F3442" s="205" t="s">
        <v>90</v>
      </c>
    </row>
    <row r="3443" spans="1:6">
      <c r="A3443" s="201" t="str">
        <f>DRIVER[[#This Row],[DATE]]&amp;DRIVER[[#This Row],[FIELD]]&amp;DRIVER[[#This Row],[TRIP NO]]</f>
        <v>45486OD04Q67611</v>
      </c>
      <c r="B3443" s="202">
        <v>6</v>
      </c>
      <c r="C3443" s="203">
        <v>45486</v>
      </c>
      <c r="D3443" s="204">
        <v>1</v>
      </c>
      <c r="E3443" s="120" t="s">
        <v>24</v>
      </c>
      <c r="F3443" s="205" t="s">
        <v>68</v>
      </c>
    </row>
    <row r="3444" spans="1:6">
      <c r="A3444" s="201" t="str">
        <f>DRIVER[[#This Row],[DATE]]&amp;DRIVER[[#This Row],[FIELD]]&amp;DRIVER[[#This Row],[TRIP NO]]</f>
        <v>45486OD04Q67881</v>
      </c>
      <c r="B3444" s="202">
        <v>7</v>
      </c>
      <c r="C3444" s="203">
        <v>45486</v>
      </c>
      <c r="D3444" s="204">
        <v>1</v>
      </c>
      <c r="E3444" s="120" t="s">
        <v>20</v>
      </c>
      <c r="F3444" s="205" t="s">
        <v>96</v>
      </c>
    </row>
    <row r="3445" spans="1:6">
      <c r="A3445" s="201" t="str">
        <f>DRIVER[[#This Row],[DATE]]&amp;DRIVER[[#This Row],[FIELD]]&amp;DRIVER[[#This Row],[TRIP NO]]</f>
        <v>45486OD04Q41281</v>
      </c>
      <c r="B3445" s="202">
        <v>8</v>
      </c>
      <c r="C3445" s="203">
        <v>45486</v>
      </c>
      <c r="D3445" s="204">
        <v>1</v>
      </c>
      <c r="E3445" s="120" t="s">
        <v>41</v>
      </c>
      <c r="F3445" s="205" t="s">
        <v>76</v>
      </c>
    </row>
    <row r="3446" spans="1:6">
      <c r="A3446" s="201" t="str">
        <f>DRIVER[[#This Row],[DATE]]&amp;DRIVER[[#This Row],[FIELD]]&amp;DRIVER[[#This Row],[TRIP NO]]</f>
        <v>45486OD04Q41701</v>
      </c>
      <c r="B3446" s="202">
        <v>9</v>
      </c>
      <c r="C3446" s="203">
        <v>45486</v>
      </c>
      <c r="D3446" s="204">
        <v>1</v>
      </c>
      <c r="E3446" s="120" t="s">
        <v>10</v>
      </c>
      <c r="F3446" s="205" t="s">
        <v>105</v>
      </c>
    </row>
    <row r="3447" spans="1:6">
      <c r="A3447" s="201" t="str">
        <f>DRIVER[[#This Row],[DATE]]&amp;DRIVER[[#This Row],[FIELD]]&amp;DRIVER[[#This Row],[TRIP NO]]</f>
        <v>45486OD04Q41731</v>
      </c>
      <c r="B3447" s="202">
        <v>10</v>
      </c>
      <c r="C3447" s="203">
        <v>45486</v>
      </c>
      <c r="D3447" s="204">
        <v>1</v>
      </c>
      <c r="E3447" s="120" t="s">
        <v>8</v>
      </c>
      <c r="F3447" s="205" t="s">
        <v>101</v>
      </c>
    </row>
    <row r="3448" spans="1:6">
      <c r="A3448" s="201" t="str">
        <f>DRIVER[[#This Row],[DATE]]&amp;DRIVER[[#This Row],[FIELD]]&amp;DRIVER[[#This Row],[TRIP NO]]</f>
        <v>45486OD34S26151</v>
      </c>
      <c r="B3448" s="202">
        <v>11</v>
      </c>
      <c r="C3448" s="203">
        <v>45486</v>
      </c>
      <c r="D3448" s="204">
        <v>1</v>
      </c>
      <c r="E3448" s="120" t="s">
        <v>40</v>
      </c>
      <c r="F3448" s="205" t="s">
        <v>72</v>
      </c>
    </row>
    <row r="3449" spans="1:6">
      <c r="A3449" s="201" t="str">
        <f>DRIVER[[#This Row],[DATE]]&amp;DRIVER[[#This Row],[FIELD]]&amp;DRIVER[[#This Row],[TRIP NO]]</f>
        <v>45486OD34S26661</v>
      </c>
      <c r="B3449" s="202">
        <v>12</v>
      </c>
      <c r="C3449" s="203">
        <v>45486</v>
      </c>
      <c r="D3449" s="204">
        <v>1</v>
      </c>
      <c r="E3449" s="120" t="s">
        <v>45</v>
      </c>
      <c r="F3449" s="205" t="s">
        <v>203</v>
      </c>
    </row>
    <row r="3450" spans="1:6">
      <c r="A3450" s="201" t="str">
        <f>DRIVER[[#This Row],[DATE]]&amp;DRIVER[[#This Row],[FIELD]]&amp;DRIVER[[#This Row],[TRIP NO]]</f>
        <v>45486OD34S26681</v>
      </c>
      <c r="B3450" s="202">
        <v>13</v>
      </c>
      <c r="C3450" s="203">
        <v>45486</v>
      </c>
      <c r="D3450" s="204">
        <v>1</v>
      </c>
      <c r="E3450" s="120" t="s">
        <v>42</v>
      </c>
      <c r="F3450" s="205" t="s">
        <v>202</v>
      </c>
    </row>
    <row r="3451" spans="1:6">
      <c r="A3451" s="201" t="str">
        <f>DRIVER[[#This Row],[DATE]]&amp;DRIVER[[#This Row],[FIELD]]&amp;DRIVER[[#This Row],[TRIP NO]]</f>
        <v>45486OD34S26271</v>
      </c>
      <c r="B3451" s="202">
        <v>14</v>
      </c>
      <c r="C3451" s="203">
        <v>45486</v>
      </c>
      <c r="D3451" s="204">
        <v>1</v>
      </c>
      <c r="E3451" s="120" t="s">
        <v>54</v>
      </c>
      <c r="F3451" s="205" t="s">
        <v>91</v>
      </c>
    </row>
    <row r="3452" spans="1:6">
      <c r="A3452" s="201" t="str">
        <f>DRIVER[[#This Row],[DATE]]&amp;DRIVER[[#This Row],[FIELD]]&amp;DRIVER[[#This Row],[TRIP NO]]</f>
        <v>45486OD34S61371</v>
      </c>
      <c r="B3452" s="202">
        <v>15</v>
      </c>
      <c r="C3452" s="203">
        <v>45486</v>
      </c>
      <c r="D3452" s="204">
        <v>1</v>
      </c>
      <c r="E3452" s="120" t="s">
        <v>44</v>
      </c>
      <c r="F3452" s="205" t="s">
        <v>82</v>
      </c>
    </row>
    <row r="3453" spans="1:6">
      <c r="A3453" s="201" t="str">
        <f>DRIVER[[#This Row],[DATE]]&amp;DRIVER[[#This Row],[FIELD]]&amp;DRIVER[[#This Row],[TRIP NO]]</f>
        <v>45486OD34S61521</v>
      </c>
      <c r="B3453" s="202">
        <v>16</v>
      </c>
      <c r="C3453" s="203">
        <v>45486</v>
      </c>
      <c r="D3453" s="204">
        <v>1</v>
      </c>
      <c r="E3453" s="120" t="s">
        <v>43</v>
      </c>
      <c r="F3453" s="205" t="s">
        <v>80</v>
      </c>
    </row>
    <row r="3454" spans="1:6">
      <c r="A3454" s="201" t="str">
        <f>DRIVER[[#This Row],[DATE]]&amp;DRIVER[[#This Row],[FIELD]]&amp;DRIVER[[#This Row],[TRIP NO]]</f>
        <v>45486OD34S65081</v>
      </c>
      <c r="B3454" s="202">
        <v>17</v>
      </c>
      <c r="C3454" s="203">
        <v>45486</v>
      </c>
      <c r="D3454" s="204">
        <v>1</v>
      </c>
      <c r="E3454" s="120" t="s">
        <v>57</v>
      </c>
      <c r="F3454" s="205" t="s">
        <v>75</v>
      </c>
    </row>
    <row r="3455" spans="1:6">
      <c r="A3455" s="201" t="str">
        <f>DRIVER[[#This Row],[DATE]]&amp;DRIVER[[#This Row],[FIELD]]&amp;DRIVER[[#This Row],[TRIP NO]]</f>
        <v>45486OD04T11451</v>
      </c>
      <c r="B3455" s="202">
        <v>18</v>
      </c>
      <c r="C3455" s="203">
        <v>45486</v>
      </c>
      <c r="D3455" s="204">
        <v>1</v>
      </c>
      <c r="E3455" s="120" t="s">
        <v>13</v>
      </c>
      <c r="F3455" s="205" t="s">
        <v>97</v>
      </c>
    </row>
    <row r="3456" spans="1:6">
      <c r="A3456" s="201" t="str">
        <f>DRIVER[[#This Row],[DATE]]&amp;DRIVER[[#This Row],[FIELD]]&amp;DRIVER[[#This Row],[TRIP NO]]</f>
        <v>45486OD34R11451</v>
      </c>
      <c r="B3456" s="202">
        <v>19</v>
      </c>
      <c r="C3456" s="203">
        <v>45486</v>
      </c>
      <c r="D3456" s="204">
        <v>1</v>
      </c>
      <c r="E3456" s="120" t="s">
        <v>12</v>
      </c>
      <c r="F3456" s="205" t="s">
        <v>171</v>
      </c>
    </row>
    <row r="3457" spans="1:6">
      <c r="A3457" s="201" t="str">
        <f>DRIVER[[#This Row],[DATE]]&amp;DRIVER[[#This Row],[FIELD]]&amp;DRIVER[[#This Row],[TRIP NO]]</f>
        <v>45486OD34S11451</v>
      </c>
      <c r="B3457" s="202">
        <v>20</v>
      </c>
      <c r="C3457" s="203">
        <v>45486</v>
      </c>
      <c r="D3457" s="204">
        <v>1</v>
      </c>
      <c r="E3457" s="120" t="s">
        <v>32</v>
      </c>
      <c r="F3457" s="205" t="s">
        <v>88</v>
      </c>
    </row>
    <row r="3458" spans="1:6">
      <c r="A3458" s="201" t="str">
        <f>DRIVER[[#This Row],[DATE]]&amp;DRIVER[[#This Row],[FIELD]]&amp;DRIVER[[#This Row],[TRIP NO]]</f>
        <v>45486OD34T11451</v>
      </c>
      <c r="B3458" s="202">
        <v>21</v>
      </c>
      <c r="C3458" s="203">
        <v>45486</v>
      </c>
      <c r="D3458" s="204">
        <v>1</v>
      </c>
      <c r="E3458" s="120" t="s">
        <v>34</v>
      </c>
      <c r="F3458" s="205" t="s">
        <v>84</v>
      </c>
    </row>
    <row r="3459" spans="1:6">
      <c r="A3459" s="201" t="str">
        <f>DRIVER[[#This Row],[DATE]]&amp;DRIVER[[#This Row],[FIELD]]&amp;DRIVER[[#This Row],[TRIP NO]]</f>
        <v>45486OD04V13451</v>
      </c>
      <c r="B3459" s="202">
        <v>22</v>
      </c>
      <c r="C3459" s="203">
        <v>45486</v>
      </c>
      <c r="D3459" s="204">
        <v>1</v>
      </c>
      <c r="E3459" s="120" t="s">
        <v>48</v>
      </c>
      <c r="F3459" s="205" t="s">
        <v>86</v>
      </c>
    </row>
    <row r="3460" spans="1:6">
      <c r="A3460" s="201" t="str">
        <f>DRIVER[[#This Row],[DATE]]&amp;DRIVER[[#This Row],[FIELD]]&amp;DRIVER[[#This Row],[TRIP NO]]</f>
        <v>45486OD34S65082</v>
      </c>
      <c r="B3460" s="202">
        <v>23</v>
      </c>
      <c r="C3460" s="203">
        <v>45486</v>
      </c>
      <c r="D3460" s="204">
        <v>2</v>
      </c>
      <c r="E3460" s="120" t="s">
        <v>57</v>
      </c>
      <c r="F3460" s="205" t="s">
        <v>75</v>
      </c>
    </row>
    <row r="3461" spans="1:6">
      <c r="A3461" s="201" t="str">
        <f>DRIVER[[#This Row],[DATE]]&amp;DRIVER[[#This Row],[FIELD]]&amp;DRIVER[[#This Row],[TRIP NO]]</f>
        <v>45486OD04Q41392</v>
      </c>
      <c r="B3461" s="202">
        <v>24</v>
      </c>
      <c r="C3461" s="203">
        <v>45486</v>
      </c>
      <c r="D3461" s="204">
        <v>2</v>
      </c>
      <c r="E3461" s="120" t="s">
        <v>21</v>
      </c>
      <c r="F3461" s="205" t="s">
        <v>71</v>
      </c>
    </row>
    <row r="3462" spans="1:6">
      <c r="A3462" s="201" t="str">
        <f>DRIVER[[#This Row],[DATE]]&amp;DRIVER[[#This Row],[FIELD]]&amp;DRIVER[[#This Row],[TRIP NO]]</f>
        <v>45486OD34S61522</v>
      </c>
      <c r="B3462" s="202">
        <v>25</v>
      </c>
      <c r="C3462" s="203">
        <v>45486</v>
      </c>
      <c r="D3462" s="204">
        <v>2</v>
      </c>
      <c r="E3462" s="120" t="s">
        <v>43</v>
      </c>
      <c r="F3462" s="205" t="s">
        <v>80</v>
      </c>
    </row>
    <row r="3463" spans="1:6">
      <c r="A3463" s="201" t="str">
        <f>DRIVER[[#This Row],[DATE]]&amp;DRIVER[[#This Row],[FIELD]]&amp;DRIVER[[#This Row],[TRIP NO]]</f>
        <v>45486OD34S26682</v>
      </c>
      <c r="B3463" s="202">
        <v>26</v>
      </c>
      <c r="C3463" s="203">
        <v>45486</v>
      </c>
      <c r="D3463" s="204">
        <v>2</v>
      </c>
      <c r="E3463" s="120" t="s">
        <v>42</v>
      </c>
      <c r="F3463" s="205" t="s">
        <v>202</v>
      </c>
    </row>
    <row r="3464" spans="1:6">
      <c r="A3464" s="201" t="str">
        <f>DRIVER[[#This Row],[DATE]]&amp;DRIVER[[#This Row],[FIELD]]&amp;DRIVER[[#This Row],[TRIP NO]]</f>
        <v>45486OD04Q41732</v>
      </c>
      <c r="B3464" s="202">
        <v>27</v>
      </c>
      <c r="C3464" s="203">
        <v>45486</v>
      </c>
      <c r="D3464" s="204">
        <v>2</v>
      </c>
      <c r="E3464" s="120" t="s">
        <v>8</v>
      </c>
      <c r="F3464" s="205" t="s">
        <v>101</v>
      </c>
    </row>
    <row r="3465" spans="1:6">
      <c r="A3465" s="201" t="str">
        <f>DRIVER[[#This Row],[DATE]]&amp;DRIVER[[#This Row],[FIELD]]&amp;DRIVER[[#This Row],[TRIP NO]]</f>
        <v>45486OD34S11452</v>
      </c>
      <c r="B3465" s="202">
        <v>28</v>
      </c>
      <c r="C3465" s="203">
        <v>45486</v>
      </c>
      <c r="D3465" s="204">
        <v>2</v>
      </c>
      <c r="E3465" s="120" t="s">
        <v>32</v>
      </c>
      <c r="F3465" s="205" t="s">
        <v>88</v>
      </c>
    </row>
    <row r="3466" spans="1:6">
      <c r="A3466" s="201" t="str">
        <f>DRIVER[[#This Row],[DATE]]&amp;DRIVER[[#This Row],[FIELD]]&amp;DRIVER[[#This Row],[TRIP NO]]</f>
        <v>45486OD04V13452</v>
      </c>
      <c r="B3466" s="202">
        <v>29</v>
      </c>
      <c r="C3466" s="203">
        <v>45486</v>
      </c>
      <c r="D3466" s="204">
        <v>2</v>
      </c>
      <c r="E3466" s="120" t="s">
        <v>48</v>
      </c>
      <c r="F3466" s="205" t="s">
        <v>86</v>
      </c>
    </row>
    <row r="3467" spans="1:6">
      <c r="A3467" s="201" t="str">
        <f>DRIVER[[#This Row],[DATE]]&amp;DRIVER[[#This Row],[FIELD]]&amp;DRIVER[[#This Row],[TRIP NO]]</f>
        <v>45486OD34R11452</v>
      </c>
      <c r="B3467" s="202">
        <v>30</v>
      </c>
      <c r="C3467" s="203">
        <v>45486</v>
      </c>
      <c r="D3467" s="204">
        <v>2</v>
      </c>
      <c r="E3467" s="120" t="s">
        <v>12</v>
      </c>
      <c r="F3467" s="205" t="s">
        <v>171</v>
      </c>
    </row>
    <row r="3468" spans="1:6">
      <c r="A3468" s="201" t="str">
        <f>DRIVER[[#This Row],[DATE]]&amp;DRIVER[[#This Row],[FIELD]]&amp;DRIVER[[#This Row],[TRIP NO]]</f>
        <v>45486OD34T11452</v>
      </c>
      <c r="B3468" s="202">
        <v>31</v>
      </c>
      <c r="C3468" s="203">
        <v>45486</v>
      </c>
      <c r="D3468" s="204">
        <v>2</v>
      </c>
      <c r="E3468" s="120" t="s">
        <v>34</v>
      </c>
      <c r="F3468" s="205" t="s">
        <v>84</v>
      </c>
    </row>
    <row r="3469" spans="1:6">
      <c r="A3469" s="201" t="str">
        <f>DRIVER[[#This Row],[DATE]]&amp;DRIVER[[#This Row],[FIELD]]&amp;DRIVER[[#This Row],[TRIP NO]]</f>
        <v>45486OD04Q41702</v>
      </c>
      <c r="B3469" s="202">
        <v>32</v>
      </c>
      <c r="C3469" s="203">
        <v>45486</v>
      </c>
      <c r="D3469" s="204">
        <v>2</v>
      </c>
      <c r="E3469" s="120" t="s">
        <v>10</v>
      </c>
      <c r="F3469" s="205" t="s">
        <v>105</v>
      </c>
    </row>
    <row r="3470" spans="1:6">
      <c r="A3470" s="201" t="str">
        <f>DRIVER[[#This Row],[DATE]]&amp;DRIVER[[#This Row],[FIELD]]&amp;DRIVER[[#This Row],[TRIP NO]]</f>
        <v>45486OD04T11452</v>
      </c>
      <c r="B3470" s="202">
        <v>33</v>
      </c>
      <c r="C3470" s="203">
        <v>45486</v>
      </c>
      <c r="D3470" s="204">
        <v>2</v>
      </c>
      <c r="E3470" s="120" t="s">
        <v>13</v>
      </c>
      <c r="F3470" s="205" t="s">
        <v>97</v>
      </c>
    </row>
    <row r="3471" spans="1:6">
      <c r="A3471" s="201" t="str">
        <f>DRIVER[[#This Row],[DATE]]&amp;DRIVER[[#This Row],[FIELD]]&amp;DRIVER[[#This Row],[TRIP NO]]</f>
        <v>45486OD34S61372</v>
      </c>
      <c r="B3471" s="202">
        <v>34</v>
      </c>
      <c r="C3471" s="203">
        <v>45486</v>
      </c>
      <c r="D3471" s="204">
        <v>2</v>
      </c>
      <c r="E3471" s="120" t="s">
        <v>44</v>
      </c>
      <c r="F3471" s="205" t="s">
        <v>82</v>
      </c>
    </row>
    <row r="3472" spans="1:6">
      <c r="A3472" s="201" t="str">
        <f>DRIVER[[#This Row],[DATE]]&amp;DRIVER[[#This Row],[FIELD]]&amp;DRIVER[[#This Row],[TRIP NO]]</f>
        <v>45486OD34S26662</v>
      </c>
      <c r="B3472" s="202">
        <v>35</v>
      </c>
      <c r="C3472" s="203">
        <v>45486</v>
      </c>
      <c r="D3472" s="204">
        <v>2</v>
      </c>
      <c r="E3472" s="120" t="s">
        <v>45</v>
      </c>
      <c r="F3472" s="205" t="s">
        <v>203</v>
      </c>
    </row>
    <row r="3473" spans="1:6">
      <c r="A3473" s="201" t="str">
        <f>DRIVER[[#This Row],[DATE]]&amp;DRIVER[[#This Row],[FIELD]]&amp;DRIVER[[#This Row],[TRIP NO]]</f>
        <v>45487OD04Q41231</v>
      </c>
      <c r="B3473" s="202">
        <v>1</v>
      </c>
      <c r="C3473" s="203">
        <v>45487</v>
      </c>
      <c r="D3473" s="204">
        <v>1</v>
      </c>
      <c r="E3473" s="120" t="s">
        <v>39</v>
      </c>
      <c r="F3473" s="205" t="s">
        <v>69</v>
      </c>
    </row>
    <row r="3474" spans="1:6">
      <c r="A3474" s="201" t="str">
        <f>DRIVER[[#This Row],[DATE]]&amp;DRIVER[[#This Row],[FIELD]]&amp;DRIVER[[#This Row],[TRIP NO]]</f>
        <v>45487OD04Q41261</v>
      </c>
      <c r="B3474" s="202">
        <v>2</v>
      </c>
      <c r="C3474" s="203">
        <v>45487</v>
      </c>
      <c r="D3474" s="204">
        <v>1</v>
      </c>
      <c r="E3474" s="120" t="s">
        <v>23</v>
      </c>
      <c r="F3474" s="205" t="s">
        <v>179</v>
      </c>
    </row>
    <row r="3475" spans="1:6">
      <c r="A3475" s="201" t="str">
        <f>DRIVER[[#This Row],[DATE]]&amp;DRIVER[[#This Row],[FIELD]]&amp;DRIVER[[#This Row],[TRIP NO]]</f>
        <v>45487OD04Q41391</v>
      </c>
      <c r="B3475" s="202">
        <v>3</v>
      </c>
      <c r="C3475" s="203">
        <v>45487</v>
      </c>
      <c r="D3475" s="204">
        <v>1</v>
      </c>
      <c r="E3475" s="120" t="s">
        <v>21</v>
      </c>
      <c r="F3475" s="205" t="s">
        <v>71</v>
      </c>
    </row>
    <row r="3476" spans="1:6">
      <c r="A3476" s="201" t="str">
        <f>DRIVER[[#This Row],[DATE]]&amp;DRIVER[[#This Row],[FIELD]]&amp;DRIVER[[#This Row],[TRIP NO]]</f>
        <v>45487OD04Q41551</v>
      </c>
      <c r="B3476" s="202">
        <v>4</v>
      </c>
      <c r="C3476" s="203">
        <v>45487</v>
      </c>
      <c r="D3476" s="204">
        <v>1</v>
      </c>
      <c r="E3476" s="120" t="s">
        <v>22</v>
      </c>
      <c r="F3476" s="205" t="s">
        <v>107</v>
      </c>
    </row>
    <row r="3477" spans="1:6">
      <c r="A3477" s="201" t="str">
        <f>DRIVER[[#This Row],[DATE]]&amp;DRIVER[[#This Row],[FIELD]]&amp;DRIVER[[#This Row],[TRIP NO]]</f>
        <v>45487OD04Q41781</v>
      </c>
      <c r="B3477" s="202">
        <v>5</v>
      </c>
      <c r="C3477" s="203">
        <v>45487</v>
      </c>
      <c r="D3477" s="204">
        <v>1</v>
      </c>
      <c r="E3477" s="120" t="s">
        <v>25</v>
      </c>
      <c r="F3477" s="205" t="s">
        <v>73</v>
      </c>
    </row>
    <row r="3478" spans="1:6">
      <c r="A3478" s="201" t="str">
        <f>DRIVER[[#This Row],[DATE]]&amp;DRIVER[[#This Row],[FIELD]]&amp;DRIVER[[#This Row],[TRIP NO]]</f>
        <v>45487OD04Q67611</v>
      </c>
      <c r="B3478" s="202">
        <v>6</v>
      </c>
      <c r="C3478" s="203">
        <v>45487</v>
      </c>
      <c r="D3478" s="204">
        <v>1</v>
      </c>
      <c r="E3478" s="120" t="s">
        <v>24</v>
      </c>
      <c r="F3478" s="205" t="s">
        <v>72</v>
      </c>
    </row>
    <row r="3479" spans="1:6">
      <c r="A3479" s="201" t="str">
        <f>DRIVER[[#This Row],[DATE]]&amp;DRIVER[[#This Row],[FIELD]]&amp;DRIVER[[#This Row],[TRIP NO]]</f>
        <v>45487OD04Q67881</v>
      </c>
      <c r="B3479" s="202">
        <v>7</v>
      </c>
      <c r="C3479" s="203">
        <v>45487</v>
      </c>
      <c r="D3479" s="204">
        <v>1</v>
      </c>
      <c r="E3479" s="120" t="s">
        <v>20</v>
      </c>
      <c r="F3479" s="205" t="s">
        <v>96</v>
      </c>
    </row>
    <row r="3480" spans="1:6">
      <c r="A3480" s="201" t="str">
        <f>DRIVER[[#This Row],[DATE]]&amp;DRIVER[[#This Row],[FIELD]]&amp;DRIVER[[#This Row],[TRIP NO]]</f>
        <v>45487OD04Q41281</v>
      </c>
      <c r="B3480" s="202">
        <v>8</v>
      </c>
      <c r="C3480" s="203">
        <v>45487</v>
      </c>
      <c r="D3480" s="204">
        <v>1</v>
      </c>
      <c r="E3480" s="120" t="s">
        <v>41</v>
      </c>
      <c r="F3480" s="205" t="s">
        <v>99</v>
      </c>
    </row>
    <row r="3481" spans="1:6">
      <c r="A3481" s="201" t="str">
        <f>DRIVER[[#This Row],[DATE]]&amp;DRIVER[[#This Row],[FIELD]]&amp;DRIVER[[#This Row],[TRIP NO]]</f>
        <v>45487OD04Q41701</v>
      </c>
      <c r="B3481" s="202">
        <v>9</v>
      </c>
      <c r="C3481" s="203">
        <v>45487</v>
      </c>
      <c r="D3481" s="204">
        <v>1</v>
      </c>
      <c r="E3481" s="120" t="s">
        <v>10</v>
      </c>
      <c r="F3481" s="205" t="s">
        <v>101</v>
      </c>
    </row>
    <row r="3482" spans="1:6">
      <c r="A3482" s="201" t="str">
        <f>DRIVER[[#This Row],[DATE]]&amp;DRIVER[[#This Row],[FIELD]]&amp;DRIVER[[#This Row],[TRIP NO]]</f>
        <v>45487OD34S26151</v>
      </c>
      <c r="B3482" s="202">
        <v>10</v>
      </c>
      <c r="C3482" s="203">
        <v>45487</v>
      </c>
      <c r="D3482" s="204">
        <v>1</v>
      </c>
      <c r="E3482" s="120" t="s">
        <v>40</v>
      </c>
      <c r="F3482" s="205" t="s">
        <v>97</v>
      </c>
    </row>
    <row r="3483" spans="1:6">
      <c r="A3483" s="201" t="str">
        <f>DRIVER[[#This Row],[DATE]]&amp;DRIVER[[#This Row],[FIELD]]&amp;DRIVER[[#This Row],[TRIP NO]]</f>
        <v>45487OD34S26661</v>
      </c>
      <c r="B3483" s="202">
        <v>11</v>
      </c>
      <c r="C3483" s="203">
        <v>45487</v>
      </c>
      <c r="D3483" s="204">
        <v>1</v>
      </c>
      <c r="E3483" s="120" t="s">
        <v>45</v>
      </c>
      <c r="F3483" s="205" t="s">
        <v>203</v>
      </c>
    </row>
    <row r="3484" spans="1:6">
      <c r="A3484" s="201" t="str">
        <f>DRIVER[[#This Row],[DATE]]&amp;DRIVER[[#This Row],[FIELD]]&amp;DRIVER[[#This Row],[TRIP NO]]</f>
        <v>45487OD34S26681</v>
      </c>
      <c r="B3484" s="202">
        <v>12</v>
      </c>
      <c r="C3484" s="203">
        <v>45487</v>
      </c>
      <c r="D3484" s="204">
        <v>1</v>
      </c>
      <c r="E3484" s="120" t="s">
        <v>42</v>
      </c>
      <c r="F3484" s="205" t="s">
        <v>202</v>
      </c>
    </row>
    <row r="3485" spans="1:6">
      <c r="A3485" s="201" t="str">
        <f>DRIVER[[#This Row],[DATE]]&amp;DRIVER[[#This Row],[FIELD]]&amp;DRIVER[[#This Row],[TRIP NO]]</f>
        <v>45487OD34S26271</v>
      </c>
      <c r="B3485" s="202">
        <v>13</v>
      </c>
      <c r="C3485" s="203">
        <v>45487</v>
      </c>
      <c r="D3485" s="204">
        <v>1</v>
      </c>
      <c r="E3485" s="120" t="s">
        <v>54</v>
      </c>
      <c r="F3485" s="205" t="s">
        <v>101</v>
      </c>
    </row>
    <row r="3486" spans="1:6">
      <c r="A3486" s="201" t="str">
        <f>DRIVER[[#This Row],[DATE]]&amp;DRIVER[[#This Row],[FIELD]]&amp;DRIVER[[#This Row],[TRIP NO]]</f>
        <v>45487OD34S61371</v>
      </c>
      <c r="B3486" s="202">
        <v>14</v>
      </c>
      <c r="C3486" s="203">
        <v>45487</v>
      </c>
      <c r="D3486" s="204">
        <v>1</v>
      </c>
      <c r="E3486" s="120" t="s">
        <v>44</v>
      </c>
      <c r="F3486" s="205" t="s">
        <v>80</v>
      </c>
    </row>
    <row r="3487" spans="1:6">
      <c r="A3487" s="201" t="str">
        <f>DRIVER[[#This Row],[DATE]]&amp;DRIVER[[#This Row],[FIELD]]&amp;DRIVER[[#This Row],[TRIP NO]]</f>
        <v>45487OD34S61521</v>
      </c>
      <c r="B3487" s="202">
        <v>15</v>
      </c>
      <c r="C3487" s="203">
        <v>45487</v>
      </c>
      <c r="D3487" s="204">
        <v>1</v>
      </c>
      <c r="E3487" s="120" t="s">
        <v>43</v>
      </c>
      <c r="F3487" s="205" t="s">
        <v>80</v>
      </c>
    </row>
    <row r="3488" spans="1:6">
      <c r="A3488" s="201" t="str">
        <f>DRIVER[[#This Row],[DATE]]&amp;DRIVER[[#This Row],[FIELD]]&amp;DRIVER[[#This Row],[TRIP NO]]</f>
        <v>45487OD34S65081</v>
      </c>
      <c r="B3488" s="202">
        <v>16</v>
      </c>
      <c r="C3488" s="203">
        <v>45487</v>
      </c>
      <c r="D3488" s="204">
        <v>1</v>
      </c>
      <c r="E3488" s="120" t="s">
        <v>57</v>
      </c>
      <c r="F3488" s="205" t="s">
        <v>75</v>
      </c>
    </row>
    <row r="3489" spans="1:6">
      <c r="A3489" s="201" t="str">
        <f>DRIVER[[#This Row],[DATE]]&amp;DRIVER[[#This Row],[FIELD]]&amp;DRIVER[[#This Row],[TRIP NO]]</f>
        <v>45487OD34R11451</v>
      </c>
      <c r="B3489" s="202">
        <v>17</v>
      </c>
      <c r="C3489" s="203">
        <v>45487</v>
      </c>
      <c r="D3489" s="204">
        <v>1</v>
      </c>
      <c r="E3489" s="120" t="s">
        <v>12</v>
      </c>
      <c r="F3489" s="205" t="s">
        <v>171</v>
      </c>
    </row>
    <row r="3490" spans="1:6">
      <c r="A3490" s="201" t="str">
        <f>DRIVER[[#This Row],[DATE]]&amp;DRIVER[[#This Row],[FIELD]]&amp;DRIVER[[#This Row],[TRIP NO]]</f>
        <v>45487OD34S11451</v>
      </c>
      <c r="B3490" s="202">
        <v>18</v>
      </c>
      <c r="C3490" s="203">
        <v>45487</v>
      </c>
      <c r="D3490" s="204">
        <v>1</v>
      </c>
      <c r="E3490" s="120" t="s">
        <v>32</v>
      </c>
      <c r="F3490" s="205" t="s">
        <v>88</v>
      </c>
    </row>
    <row r="3491" spans="1:6">
      <c r="A3491" s="201" t="str">
        <f>DRIVER[[#This Row],[DATE]]&amp;DRIVER[[#This Row],[FIELD]]&amp;DRIVER[[#This Row],[TRIP NO]]</f>
        <v>45487OD34T11451</v>
      </c>
      <c r="B3491" s="202">
        <v>19</v>
      </c>
      <c r="C3491" s="203">
        <v>45487</v>
      </c>
      <c r="D3491" s="204">
        <v>1</v>
      </c>
      <c r="E3491" s="120" t="s">
        <v>34</v>
      </c>
      <c r="F3491" s="205" t="s">
        <v>84</v>
      </c>
    </row>
    <row r="3492" spans="1:6">
      <c r="A3492" s="201" t="str">
        <f>DRIVER[[#This Row],[DATE]]&amp;DRIVER[[#This Row],[FIELD]]&amp;DRIVER[[#This Row],[TRIP NO]]</f>
        <v>45487OD04V13451</v>
      </c>
      <c r="B3492" s="202">
        <v>20</v>
      </c>
      <c r="C3492" s="203">
        <v>45487</v>
      </c>
      <c r="D3492" s="204">
        <v>1</v>
      </c>
      <c r="E3492" s="120" t="s">
        <v>48</v>
      </c>
      <c r="F3492" s="205" t="s">
        <v>86</v>
      </c>
    </row>
    <row r="3493" spans="1:6">
      <c r="A3493" s="201" t="str">
        <f>DRIVER[[#This Row],[DATE]]&amp;DRIVER[[#This Row],[FIELD]]&amp;DRIVER[[#This Row],[TRIP NO]]</f>
        <v>45487OD04Q41392</v>
      </c>
      <c r="B3493" s="202">
        <v>21</v>
      </c>
      <c r="C3493" s="203">
        <v>45487</v>
      </c>
      <c r="D3493" s="204">
        <v>2</v>
      </c>
      <c r="E3493" s="120" t="s">
        <v>21</v>
      </c>
      <c r="F3493" s="205" t="s">
        <v>71</v>
      </c>
    </row>
    <row r="3494" spans="1:6">
      <c r="A3494" s="201" t="str">
        <f>DRIVER[[#This Row],[DATE]]&amp;DRIVER[[#This Row],[FIELD]]&amp;DRIVER[[#This Row],[TRIP NO]]</f>
        <v>45487OD04V13452</v>
      </c>
      <c r="B3494" s="202">
        <v>22</v>
      </c>
      <c r="C3494" s="203">
        <v>45487</v>
      </c>
      <c r="D3494" s="204">
        <v>2</v>
      </c>
      <c r="E3494" s="120" t="s">
        <v>48</v>
      </c>
      <c r="F3494" s="205" t="s">
        <v>86</v>
      </c>
    </row>
    <row r="3495" spans="1:6">
      <c r="A3495" s="201" t="str">
        <f>DRIVER[[#This Row],[DATE]]&amp;DRIVER[[#This Row],[FIELD]]&amp;DRIVER[[#This Row],[TRIP NO]]</f>
        <v>45487OD34S11452</v>
      </c>
      <c r="B3495" s="202">
        <v>23</v>
      </c>
      <c r="C3495" s="203">
        <v>45487</v>
      </c>
      <c r="D3495" s="204">
        <v>2</v>
      </c>
      <c r="E3495" s="120" t="s">
        <v>32</v>
      </c>
      <c r="F3495" s="205" t="s">
        <v>88</v>
      </c>
    </row>
    <row r="3496" spans="1:6">
      <c r="A3496" s="201" t="str">
        <f>DRIVER[[#This Row],[DATE]]&amp;DRIVER[[#This Row],[FIELD]]&amp;DRIVER[[#This Row],[TRIP NO]]</f>
        <v>45487OD34S26682</v>
      </c>
      <c r="B3496" s="202">
        <v>24</v>
      </c>
      <c r="C3496" s="203">
        <v>45487</v>
      </c>
      <c r="D3496" s="204">
        <v>2</v>
      </c>
      <c r="E3496" s="120" t="s">
        <v>42</v>
      </c>
      <c r="F3496" s="205" t="s">
        <v>202</v>
      </c>
    </row>
    <row r="3497" spans="1:6">
      <c r="A3497" s="201" t="str">
        <f>DRIVER[[#This Row],[DATE]]&amp;DRIVER[[#This Row],[FIELD]]&amp;DRIVER[[#This Row],[TRIP NO]]</f>
        <v>45487OD34T11452</v>
      </c>
      <c r="B3497" s="202">
        <v>25</v>
      </c>
      <c r="C3497" s="203">
        <v>45487</v>
      </c>
      <c r="D3497" s="204">
        <v>2</v>
      </c>
      <c r="E3497" s="120" t="s">
        <v>34</v>
      </c>
      <c r="F3497" s="205" t="s">
        <v>84</v>
      </c>
    </row>
    <row r="3498" spans="1:6">
      <c r="A3498" s="201" t="str">
        <f>DRIVER[[#This Row],[DATE]]&amp;DRIVER[[#This Row],[FIELD]]&amp;DRIVER[[#This Row],[TRIP NO]]</f>
        <v>45487OD34R11452</v>
      </c>
      <c r="B3498" s="202">
        <v>26</v>
      </c>
      <c r="C3498" s="203">
        <v>45487</v>
      </c>
      <c r="D3498" s="204">
        <v>2</v>
      </c>
      <c r="E3498" s="120" t="s">
        <v>12</v>
      </c>
      <c r="F3498" s="205" t="s">
        <v>171</v>
      </c>
    </row>
    <row r="3499" spans="1:6">
      <c r="A3499" s="201" t="str">
        <f>DRIVER[[#This Row],[DATE]]&amp;DRIVER[[#This Row],[FIELD]]&amp;DRIVER[[#This Row],[TRIP NO]]</f>
        <v>45487OD04Q67612</v>
      </c>
      <c r="B3499" s="202">
        <v>27</v>
      </c>
      <c r="C3499" s="203">
        <v>45487</v>
      </c>
      <c r="D3499" s="204">
        <v>2</v>
      </c>
      <c r="E3499" s="120" t="s">
        <v>24</v>
      </c>
      <c r="F3499" s="205" t="s">
        <v>72</v>
      </c>
    </row>
    <row r="3500" spans="1:6">
      <c r="A3500" s="201" t="str">
        <f>DRIVER[[#This Row],[DATE]]&amp;DRIVER[[#This Row],[FIELD]]&amp;DRIVER[[#This Row],[TRIP NO]]</f>
        <v>45487OD34S65082</v>
      </c>
      <c r="B3500" s="202">
        <v>28</v>
      </c>
      <c r="C3500" s="203">
        <v>45487</v>
      </c>
      <c r="D3500" s="204">
        <v>2</v>
      </c>
      <c r="E3500" s="120" t="s">
        <v>57</v>
      </c>
      <c r="F3500" s="205" t="s">
        <v>75</v>
      </c>
    </row>
    <row r="3501" spans="1:6">
      <c r="A3501" s="201" t="str">
        <f>DRIVER[[#This Row],[DATE]]&amp;DRIVER[[#This Row],[FIELD]]&amp;DRIVER[[#This Row],[TRIP NO]]</f>
        <v>45487OD04Q41262</v>
      </c>
      <c r="B3501" s="202">
        <v>29</v>
      </c>
      <c r="C3501" s="203">
        <v>45487</v>
      </c>
      <c r="D3501" s="204">
        <v>2</v>
      </c>
      <c r="E3501" s="120" t="s">
        <v>23</v>
      </c>
      <c r="F3501" s="205" t="s">
        <v>179</v>
      </c>
    </row>
    <row r="3502" spans="1:6">
      <c r="A3502" s="201" t="str">
        <f>DRIVER[[#This Row],[DATE]]&amp;DRIVER[[#This Row],[FIELD]]&amp;DRIVER[[#This Row],[TRIP NO]]</f>
        <v>45487OD04Q41232</v>
      </c>
      <c r="B3502" s="202">
        <v>30</v>
      </c>
      <c r="C3502" s="203">
        <v>45487</v>
      </c>
      <c r="D3502" s="204">
        <v>2</v>
      </c>
      <c r="E3502" s="120" t="s">
        <v>39</v>
      </c>
      <c r="F3502" s="205" t="s">
        <v>69</v>
      </c>
    </row>
    <row r="3503" spans="1:6">
      <c r="A3503" s="201" t="str">
        <f>DRIVER[[#This Row],[DATE]]&amp;DRIVER[[#This Row],[FIELD]]&amp;DRIVER[[#This Row],[TRIP NO]]</f>
        <v>45487OD04Q41552</v>
      </c>
      <c r="B3503" s="202">
        <v>31</v>
      </c>
      <c r="C3503" s="203">
        <v>45487</v>
      </c>
      <c r="D3503" s="204">
        <v>2</v>
      </c>
      <c r="E3503" s="120" t="s">
        <v>22</v>
      </c>
      <c r="F3503" s="205" t="s">
        <v>107</v>
      </c>
    </row>
    <row r="3504" spans="1:6">
      <c r="A3504" s="201" t="str">
        <f>DRIVER[[#This Row],[DATE]]&amp;DRIVER[[#This Row],[FIELD]]&amp;DRIVER[[#This Row],[TRIP NO]]</f>
        <v>45487OD04Q41702</v>
      </c>
      <c r="B3504" s="202">
        <v>32</v>
      </c>
      <c r="C3504" s="203">
        <v>45487</v>
      </c>
      <c r="D3504" s="204">
        <v>2</v>
      </c>
      <c r="E3504" s="120" t="s">
        <v>10</v>
      </c>
      <c r="F3504" s="205" t="s">
        <v>99</v>
      </c>
    </row>
    <row r="3505" spans="1:6">
      <c r="A3505" s="201" t="str">
        <f>DRIVER[[#This Row],[DATE]]&amp;DRIVER[[#This Row],[FIELD]]&amp;DRIVER[[#This Row],[TRIP NO]]</f>
        <v>45487OD04Q41782</v>
      </c>
      <c r="B3505" s="202">
        <v>33</v>
      </c>
      <c r="C3505" s="203">
        <v>45487</v>
      </c>
      <c r="D3505" s="204">
        <v>2</v>
      </c>
      <c r="E3505" s="120" t="s">
        <v>25</v>
      </c>
      <c r="F3505" s="205" t="s">
        <v>73</v>
      </c>
    </row>
    <row r="3506" spans="1:6">
      <c r="A3506" s="421" t="str">
        <f>DRIVER[[#This Row],[DATE]]&amp;DRIVER[[#This Row],[FIELD]]&amp;DRIVER[[#This Row],[TRIP NO]]</f>
        <v>45488OD04Q41231</v>
      </c>
      <c r="B3506" s="422">
        <v>1</v>
      </c>
      <c r="C3506" s="423">
        <v>45488</v>
      </c>
      <c r="D3506" s="424">
        <v>1</v>
      </c>
      <c r="E3506" s="120" t="s">
        <v>39</v>
      </c>
      <c r="F3506" s="420" t="s">
        <v>73</v>
      </c>
    </row>
    <row r="3507" spans="1:6">
      <c r="A3507" s="421" t="str">
        <f>DRIVER[[#This Row],[DATE]]&amp;DRIVER[[#This Row],[FIELD]]&amp;DRIVER[[#This Row],[TRIP NO]]</f>
        <v>45488OD04Q41261</v>
      </c>
      <c r="B3507" s="422">
        <v>2</v>
      </c>
      <c r="C3507" s="423">
        <v>45488</v>
      </c>
      <c r="D3507" s="424">
        <v>1</v>
      </c>
      <c r="E3507" s="120" t="s">
        <v>23</v>
      </c>
      <c r="F3507" s="420" t="s">
        <v>179</v>
      </c>
    </row>
    <row r="3508" spans="1:6">
      <c r="A3508" s="421" t="str">
        <f>DRIVER[[#This Row],[DATE]]&amp;DRIVER[[#This Row],[FIELD]]&amp;DRIVER[[#This Row],[TRIP NO]]</f>
        <v>45488OD04Q41391</v>
      </c>
      <c r="B3508" s="422">
        <v>3</v>
      </c>
      <c r="C3508" s="423">
        <v>45488</v>
      </c>
      <c r="D3508" s="424">
        <v>1</v>
      </c>
      <c r="E3508" s="120" t="s">
        <v>21</v>
      </c>
      <c r="F3508" s="420" t="s">
        <v>71</v>
      </c>
    </row>
    <row r="3509" spans="1:6">
      <c r="A3509" s="421" t="str">
        <f>DRIVER[[#This Row],[DATE]]&amp;DRIVER[[#This Row],[FIELD]]&amp;DRIVER[[#This Row],[TRIP NO]]</f>
        <v>45488OD04Q41551</v>
      </c>
      <c r="B3509" s="422">
        <v>4</v>
      </c>
      <c r="C3509" s="423">
        <v>45488</v>
      </c>
      <c r="D3509" s="424">
        <v>1</v>
      </c>
      <c r="E3509" s="120" t="s">
        <v>22</v>
      </c>
      <c r="F3509" s="420" t="s">
        <v>107</v>
      </c>
    </row>
    <row r="3510" spans="1:6">
      <c r="A3510" s="421" t="str">
        <f>DRIVER[[#This Row],[DATE]]&amp;DRIVER[[#This Row],[FIELD]]&amp;DRIVER[[#This Row],[TRIP NO]]</f>
        <v>45488OD04Q41781</v>
      </c>
      <c r="B3510" s="422">
        <v>5</v>
      </c>
      <c r="C3510" s="423">
        <v>45488</v>
      </c>
      <c r="D3510" s="424">
        <v>1</v>
      </c>
      <c r="E3510" s="120" t="s">
        <v>25</v>
      </c>
      <c r="F3510" s="420" t="s">
        <v>90</v>
      </c>
    </row>
    <row r="3511" spans="1:6">
      <c r="A3511" s="421" t="str">
        <f>DRIVER[[#This Row],[DATE]]&amp;DRIVER[[#This Row],[FIELD]]&amp;DRIVER[[#This Row],[TRIP NO]]</f>
        <v>45488OD04Q67611</v>
      </c>
      <c r="B3511" s="422">
        <v>6</v>
      </c>
      <c r="C3511" s="423">
        <v>45488</v>
      </c>
      <c r="D3511" s="424">
        <v>1</v>
      </c>
      <c r="E3511" s="120" t="s">
        <v>24</v>
      </c>
      <c r="F3511" s="420" t="s">
        <v>72</v>
      </c>
    </row>
    <row r="3512" spans="1:6">
      <c r="A3512" s="421" t="str">
        <f>DRIVER[[#This Row],[DATE]]&amp;DRIVER[[#This Row],[FIELD]]&amp;DRIVER[[#This Row],[TRIP NO]]</f>
        <v>45488OD04Q67881</v>
      </c>
      <c r="B3512" s="422">
        <v>7</v>
      </c>
      <c r="C3512" s="423">
        <v>45488</v>
      </c>
      <c r="D3512" s="424">
        <v>1</v>
      </c>
      <c r="E3512" s="120" t="s">
        <v>20</v>
      </c>
      <c r="F3512" s="420" t="s">
        <v>91</v>
      </c>
    </row>
    <row r="3513" spans="1:6">
      <c r="A3513" s="421" t="str">
        <f>DRIVER[[#This Row],[DATE]]&amp;DRIVER[[#This Row],[FIELD]]&amp;DRIVER[[#This Row],[TRIP NO]]</f>
        <v>45488OD04Q41701</v>
      </c>
      <c r="B3513" s="422">
        <v>8</v>
      </c>
      <c r="C3513" s="423">
        <v>45488</v>
      </c>
      <c r="D3513" s="424">
        <v>1</v>
      </c>
      <c r="E3513" s="120" t="s">
        <v>10</v>
      </c>
      <c r="F3513" s="420" t="s">
        <v>105</v>
      </c>
    </row>
    <row r="3514" spans="1:6">
      <c r="A3514" s="421" t="str">
        <f>DRIVER[[#This Row],[DATE]]&amp;DRIVER[[#This Row],[FIELD]]&amp;DRIVER[[#This Row],[TRIP NO]]</f>
        <v>45488OD34S26151</v>
      </c>
      <c r="B3514" s="422">
        <v>9</v>
      </c>
      <c r="C3514" s="423">
        <v>45488</v>
      </c>
      <c r="D3514" s="424">
        <v>1</v>
      </c>
      <c r="E3514" s="120" t="s">
        <v>40</v>
      </c>
      <c r="F3514" s="420" t="s">
        <v>101</v>
      </c>
    </row>
    <row r="3515" spans="1:6">
      <c r="A3515" s="421" t="str">
        <f>DRIVER[[#This Row],[DATE]]&amp;DRIVER[[#This Row],[FIELD]]&amp;DRIVER[[#This Row],[TRIP NO]]</f>
        <v>45488OD34S26661</v>
      </c>
      <c r="B3515" s="422">
        <v>10</v>
      </c>
      <c r="C3515" s="423">
        <v>45488</v>
      </c>
      <c r="D3515" s="424">
        <v>1</v>
      </c>
      <c r="E3515" s="120" t="s">
        <v>45</v>
      </c>
      <c r="F3515" s="420" t="s">
        <v>203</v>
      </c>
    </row>
    <row r="3516" spans="1:6">
      <c r="A3516" s="421" t="str">
        <f>DRIVER[[#This Row],[DATE]]&amp;DRIVER[[#This Row],[FIELD]]&amp;DRIVER[[#This Row],[TRIP NO]]</f>
        <v>45488OD34S61371</v>
      </c>
      <c r="B3516" s="422">
        <v>11</v>
      </c>
      <c r="C3516" s="423">
        <v>45488</v>
      </c>
      <c r="D3516" s="424">
        <v>1</v>
      </c>
      <c r="E3516" s="120" t="s">
        <v>44</v>
      </c>
      <c r="F3516" s="420" t="s">
        <v>80</v>
      </c>
    </row>
    <row r="3517" spans="1:6">
      <c r="A3517" s="421" t="str">
        <f>DRIVER[[#This Row],[DATE]]&amp;DRIVER[[#This Row],[FIELD]]&amp;DRIVER[[#This Row],[TRIP NO]]</f>
        <v>45488OD34S61521</v>
      </c>
      <c r="B3517" s="422">
        <v>12</v>
      </c>
      <c r="C3517" s="423">
        <v>45488</v>
      </c>
      <c r="D3517" s="424">
        <v>1</v>
      </c>
      <c r="E3517" s="120" t="s">
        <v>43</v>
      </c>
      <c r="F3517" s="420" t="s">
        <v>107</v>
      </c>
    </row>
    <row r="3518" spans="1:6">
      <c r="A3518" s="421" t="str">
        <f>DRIVER[[#This Row],[DATE]]&amp;DRIVER[[#This Row],[FIELD]]&amp;DRIVER[[#This Row],[TRIP NO]]</f>
        <v>45488OD34S65081</v>
      </c>
      <c r="B3518" s="422">
        <v>13</v>
      </c>
      <c r="C3518" s="423">
        <v>45488</v>
      </c>
      <c r="D3518" s="424">
        <v>1</v>
      </c>
      <c r="E3518" s="120" t="s">
        <v>57</v>
      </c>
      <c r="F3518" s="420" t="s">
        <v>75</v>
      </c>
    </row>
    <row r="3519" spans="1:6">
      <c r="A3519" s="421" t="str">
        <f>DRIVER[[#This Row],[DATE]]&amp;DRIVER[[#This Row],[FIELD]]&amp;DRIVER[[#This Row],[TRIP NO]]</f>
        <v>45488OD34R11451</v>
      </c>
      <c r="B3519" s="422">
        <v>14</v>
      </c>
      <c r="C3519" s="423">
        <v>45488</v>
      </c>
      <c r="D3519" s="424">
        <v>1</v>
      </c>
      <c r="E3519" s="120" t="s">
        <v>12</v>
      </c>
      <c r="F3519" s="420" t="s">
        <v>171</v>
      </c>
    </row>
    <row r="3520" spans="1:6">
      <c r="A3520" s="421" t="str">
        <f>DRIVER[[#This Row],[DATE]]&amp;DRIVER[[#This Row],[FIELD]]&amp;DRIVER[[#This Row],[TRIP NO]]</f>
        <v>45488OD34S11451</v>
      </c>
      <c r="B3520" s="422">
        <v>15</v>
      </c>
      <c r="C3520" s="423">
        <v>45488</v>
      </c>
      <c r="D3520" s="424">
        <v>1</v>
      </c>
      <c r="E3520" s="120" t="s">
        <v>32</v>
      </c>
      <c r="F3520" s="420" t="s">
        <v>88</v>
      </c>
    </row>
    <row r="3521" spans="1:6">
      <c r="A3521" s="421" t="str">
        <f>DRIVER[[#This Row],[DATE]]&amp;DRIVER[[#This Row],[FIELD]]&amp;DRIVER[[#This Row],[TRIP NO]]</f>
        <v>45488OD34T11451</v>
      </c>
      <c r="B3521" s="422">
        <v>16</v>
      </c>
      <c r="C3521" s="423">
        <v>45488</v>
      </c>
      <c r="D3521" s="424">
        <v>1</v>
      </c>
      <c r="E3521" s="120" t="s">
        <v>34</v>
      </c>
      <c r="F3521" s="420" t="s">
        <v>84</v>
      </c>
    </row>
    <row r="3522" spans="1:6">
      <c r="A3522" s="421" t="str">
        <f>DRIVER[[#This Row],[DATE]]&amp;DRIVER[[#This Row],[FIELD]]&amp;DRIVER[[#This Row],[TRIP NO]]</f>
        <v>45488OD04Q41392</v>
      </c>
      <c r="B3522" s="422">
        <v>17</v>
      </c>
      <c r="C3522" s="423">
        <v>45488</v>
      </c>
      <c r="D3522" s="424">
        <v>2</v>
      </c>
      <c r="E3522" s="120" t="s">
        <v>21</v>
      </c>
      <c r="F3522" s="420" t="s">
        <v>71</v>
      </c>
    </row>
    <row r="3523" spans="1:6">
      <c r="A3523" s="421" t="str">
        <f>DRIVER[[#This Row],[DATE]]&amp;DRIVER[[#This Row],[FIELD]]&amp;DRIVER[[#This Row],[TRIP NO]]</f>
        <v>45488OD34S11452</v>
      </c>
      <c r="B3523" s="422">
        <v>18</v>
      </c>
      <c r="C3523" s="423">
        <v>45488</v>
      </c>
      <c r="D3523" s="424">
        <v>2</v>
      </c>
      <c r="E3523" s="120" t="s">
        <v>32</v>
      </c>
      <c r="F3523" s="420" t="s">
        <v>88</v>
      </c>
    </row>
    <row r="3524" spans="1:6">
      <c r="A3524" s="421" t="str">
        <f>DRIVER[[#This Row],[DATE]]&amp;DRIVER[[#This Row],[FIELD]]&amp;DRIVER[[#This Row],[TRIP NO]]</f>
        <v>45488OD34R11452</v>
      </c>
      <c r="B3524" s="422">
        <v>19</v>
      </c>
      <c r="C3524" s="423">
        <v>45488</v>
      </c>
      <c r="D3524" s="424">
        <v>2</v>
      </c>
      <c r="E3524" s="120" t="s">
        <v>12</v>
      </c>
      <c r="F3524" s="420" t="s">
        <v>171</v>
      </c>
    </row>
    <row r="3525" spans="1:6">
      <c r="A3525" s="421" t="str">
        <f>DRIVER[[#This Row],[DATE]]&amp;DRIVER[[#This Row],[FIELD]]&amp;DRIVER[[#This Row],[TRIP NO]]</f>
        <v>45488OD34T11452</v>
      </c>
      <c r="B3525" s="422">
        <v>20</v>
      </c>
      <c r="C3525" s="423">
        <v>45488</v>
      </c>
      <c r="D3525" s="424">
        <v>2</v>
      </c>
      <c r="E3525" s="120" t="s">
        <v>34</v>
      </c>
      <c r="F3525" s="420" t="s">
        <v>84</v>
      </c>
    </row>
    <row r="3526" spans="1:6">
      <c r="A3526" s="421" t="str">
        <f>DRIVER[[#This Row],[DATE]]&amp;DRIVER[[#This Row],[FIELD]]&amp;DRIVER[[#This Row],[TRIP NO]]</f>
        <v>45488OD04Q41262</v>
      </c>
      <c r="B3526" s="422">
        <v>21</v>
      </c>
      <c r="C3526" s="423">
        <v>45488</v>
      </c>
      <c r="D3526" s="424">
        <v>2</v>
      </c>
      <c r="E3526" s="120" t="s">
        <v>23</v>
      </c>
      <c r="F3526" s="420" t="s">
        <v>179</v>
      </c>
    </row>
    <row r="3527" spans="1:6">
      <c r="A3527" s="421" t="str">
        <f>DRIVER[[#This Row],[DATE]]&amp;DRIVER[[#This Row],[FIELD]]&amp;DRIVER[[#This Row],[TRIP NO]]</f>
        <v>45488OD34S61372</v>
      </c>
      <c r="B3527" s="422">
        <v>22</v>
      </c>
      <c r="C3527" s="423">
        <v>45488</v>
      </c>
      <c r="D3527" s="424">
        <v>2</v>
      </c>
      <c r="E3527" s="120" t="s">
        <v>44</v>
      </c>
      <c r="F3527" s="420" t="s">
        <v>80</v>
      </c>
    </row>
    <row r="3528" spans="1:6">
      <c r="A3528" s="421" t="str">
        <f>DRIVER[[#This Row],[DATE]]&amp;DRIVER[[#This Row],[FIELD]]&amp;DRIVER[[#This Row],[TRIP NO]]</f>
        <v>45488OD04Q41782</v>
      </c>
      <c r="B3528" s="422">
        <v>23</v>
      </c>
      <c r="C3528" s="423">
        <v>45488</v>
      </c>
      <c r="D3528" s="424">
        <v>2</v>
      </c>
      <c r="E3528" s="120" t="s">
        <v>25</v>
      </c>
      <c r="F3528" s="420" t="s">
        <v>90</v>
      </c>
    </row>
    <row r="3529" spans="1:6">
      <c r="A3529" s="421" t="str">
        <f>DRIVER[[#This Row],[DATE]]&amp;DRIVER[[#This Row],[FIELD]]&amp;DRIVER[[#This Row],[TRIP NO]]</f>
        <v>45488OD04Q67612</v>
      </c>
      <c r="B3529" s="422">
        <v>24</v>
      </c>
      <c r="C3529" s="423">
        <v>45488</v>
      </c>
      <c r="D3529" s="424">
        <v>2</v>
      </c>
      <c r="E3529" s="120" t="s">
        <v>24</v>
      </c>
      <c r="F3529" s="420" t="s">
        <v>72</v>
      </c>
    </row>
    <row r="3530" spans="1:6">
      <c r="A3530" s="421" t="str">
        <f>DRIVER[[#This Row],[DATE]]&amp;DRIVER[[#This Row],[FIELD]]&amp;DRIVER[[#This Row],[TRIP NO]]</f>
        <v>45488OD34S26152</v>
      </c>
      <c r="B3530" s="422">
        <v>25</v>
      </c>
      <c r="C3530" s="423">
        <v>45488</v>
      </c>
      <c r="D3530" s="424">
        <v>2</v>
      </c>
      <c r="E3530" s="120" t="s">
        <v>40</v>
      </c>
      <c r="F3530" s="420" t="s">
        <v>101</v>
      </c>
    </row>
    <row r="3531" spans="1:6">
      <c r="A3531" s="201" t="str">
        <f>DRIVER[[#This Row],[DATE]]&amp;DRIVER[[#This Row],[FIELD]]&amp;DRIVER[[#This Row],[TRIP NO]]</f>
        <v>45489OD04Q41231</v>
      </c>
      <c r="B3531" s="202">
        <v>1</v>
      </c>
      <c r="C3531" s="203">
        <v>45489</v>
      </c>
      <c r="D3531" s="204">
        <v>1</v>
      </c>
      <c r="E3531" s="120" t="s">
        <v>39</v>
      </c>
      <c r="F3531" s="205" t="s">
        <v>69</v>
      </c>
    </row>
    <row r="3532" spans="1:6">
      <c r="A3532" s="201" t="str">
        <f>DRIVER[[#This Row],[DATE]]&amp;DRIVER[[#This Row],[FIELD]]&amp;DRIVER[[#This Row],[TRIP NO]]</f>
        <v>45489OD04Q41261</v>
      </c>
      <c r="B3532" s="202">
        <v>2</v>
      </c>
      <c r="C3532" s="203">
        <v>45489</v>
      </c>
      <c r="D3532" s="204">
        <v>1</v>
      </c>
      <c r="E3532" s="120" t="s">
        <v>23</v>
      </c>
      <c r="F3532" s="205" t="s">
        <v>179</v>
      </c>
    </row>
    <row r="3533" spans="1:6">
      <c r="A3533" s="201" t="str">
        <f>DRIVER[[#This Row],[DATE]]&amp;DRIVER[[#This Row],[FIELD]]&amp;DRIVER[[#This Row],[TRIP NO]]</f>
        <v>45489OD04Q41391</v>
      </c>
      <c r="B3533" s="202">
        <v>3</v>
      </c>
      <c r="C3533" s="203">
        <v>45489</v>
      </c>
      <c r="D3533" s="204">
        <v>1</v>
      </c>
      <c r="E3533" s="120" t="s">
        <v>21</v>
      </c>
      <c r="F3533" s="205" t="s">
        <v>71</v>
      </c>
    </row>
    <row r="3534" spans="1:6">
      <c r="A3534" s="201" t="str">
        <f>DRIVER[[#This Row],[DATE]]&amp;DRIVER[[#This Row],[FIELD]]&amp;DRIVER[[#This Row],[TRIP NO]]</f>
        <v>45489OD04Q41781</v>
      </c>
      <c r="B3534" s="202">
        <v>4</v>
      </c>
      <c r="C3534" s="203">
        <v>45489</v>
      </c>
      <c r="D3534" s="204">
        <v>1</v>
      </c>
      <c r="E3534" s="120" t="s">
        <v>25</v>
      </c>
      <c r="F3534" s="205" t="s">
        <v>73</v>
      </c>
    </row>
    <row r="3535" spans="1:6">
      <c r="A3535" s="201" t="str">
        <f>DRIVER[[#This Row],[DATE]]&amp;DRIVER[[#This Row],[FIELD]]&amp;DRIVER[[#This Row],[TRIP NO]]</f>
        <v>45489OD04Q67611</v>
      </c>
      <c r="B3535" s="202">
        <v>5</v>
      </c>
      <c r="C3535" s="203">
        <v>45489</v>
      </c>
      <c r="D3535" s="204">
        <v>1</v>
      </c>
      <c r="E3535" s="120" t="s">
        <v>24</v>
      </c>
      <c r="F3535" s="205" t="s">
        <v>68</v>
      </c>
    </row>
    <row r="3536" spans="1:6">
      <c r="A3536" s="201" t="str">
        <f>DRIVER[[#This Row],[DATE]]&amp;DRIVER[[#This Row],[FIELD]]&amp;DRIVER[[#This Row],[TRIP NO]]</f>
        <v>45489OD04Q67881</v>
      </c>
      <c r="B3536" s="202">
        <v>6</v>
      </c>
      <c r="C3536" s="203">
        <v>45489</v>
      </c>
      <c r="D3536" s="204">
        <v>1</v>
      </c>
      <c r="E3536" s="120" t="s">
        <v>20</v>
      </c>
      <c r="F3536" s="205" t="s">
        <v>82</v>
      </c>
    </row>
    <row r="3537" spans="1:6">
      <c r="A3537" s="201" t="str">
        <f>DRIVER[[#This Row],[DATE]]&amp;DRIVER[[#This Row],[FIELD]]&amp;DRIVER[[#This Row],[TRIP NO]]</f>
        <v>45489OD04Q41701</v>
      </c>
      <c r="B3537" s="202">
        <v>7</v>
      </c>
      <c r="C3537" s="203">
        <v>45489</v>
      </c>
      <c r="D3537" s="204">
        <v>1</v>
      </c>
      <c r="E3537" s="120" t="s">
        <v>10</v>
      </c>
      <c r="F3537" s="205" t="s">
        <v>99</v>
      </c>
    </row>
    <row r="3538" spans="1:6">
      <c r="A3538" s="201" t="str">
        <f>DRIVER[[#This Row],[DATE]]&amp;DRIVER[[#This Row],[FIELD]]&amp;DRIVER[[#This Row],[TRIP NO]]</f>
        <v>45489OD34S26151</v>
      </c>
      <c r="B3538" s="202">
        <v>8</v>
      </c>
      <c r="C3538" s="203">
        <v>45489</v>
      </c>
      <c r="D3538" s="204">
        <v>1</v>
      </c>
      <c r="E3538" s="120" t="s">
        <v>40</v>
      </c>
      <c r="F3538" s="205" t="s">
        <v>101</v>
      </c>
    </row>
    <row r="3539" spans="1:6">
      <c r="A3539" s="201" t="str">
        <f>DRIVER[[#This Row],[DATE]]&amp;DRIVER[[#This Row],[FIELD]]&amp;DRIVER[[#This Row],[TRIP NO]]</f>
        <v>45489OD34S26661</v>
      </c>
      <c r="B3539" s="202">
        <v>9</v>
      </c>
      <c r="C3539" s="203">
        <v>45489</v>
      </c>
      <c r="D3539" s="204">
        <v>1</v>
      </c>
      <c r="E3539" s="120" t="s">
        <v>45</v>
      </c>
      <c r="F3539" s="205" t="s">
        <v>202</v>
      </c>
    </row>
    <row r="3540" spans="1:6">
      <c r="A3540" s="201" t="str">
        <f>DRIVER[[#This Row],[DATE]]&amp;DRIVER[[#This Row],[FIELD]]&amp;DRIVER[[#This Row],[TRIP NO]]</f>
        <v>45489OD34S61371</v>
      </c>
      <c r="B3540" s="202">
        <v>10</v>
      </c>
      <c r="C3540" s="203">
        <v>45489</v>
      </c>
      <c r="D3540" s="204">
        <v>1</v>
      </c>
      <c r="E3540" s="120" t="s">
        <v>44</v>
      </c>
      <c r="F3540" s="205" t="s">
        <v>80</v>
      </c>
    </row>
    <row r="3541" spans="1:6">
      <c r="A3541" s="201" t="str">
        <f>DRIVER[[#This Row],[DATE]]&amp;DRIVER[[#This Row],[FIELD]]&amp;DRIVER[[#This Row],[TRIP NO]]</f>
        <v>45489OD34S61521</v>
      </c>
      <c r="B3541" s="202">
        <v>11</v>
      </c>
      <c r="C3541" s="203">
        <v>45489</v>
      </c>
      <c r="D3541" s="204">
        <v>1</v>
      </c>
      <c r="E3541" s="120" t="s">
        <v>43</v>
      </c>
      <c r="F3541" s="205" t="s">
        <v>107</v>
      </c>
    </row>
    <row r="3542" spans="1:6">
      <c r="A3542" s="201" t="str">
        <f>DRIVER[[#This Row],[DATE]]&amp;DRIVER[[#This Row],[FIELD]]&amp;DRIVER[[#This Row],[TRIP NO]]</f>
        <v>45489OD34S65081</v>
      </c>
      <c r="B3542" s="202">
        <v>12</v>
      </c>
      <c r="C3542" s="203">
        <v>45489</v>
      </c>
      <c r="D3542" s="204">
        <v>1</v>
      </c>
      <c r="E3542" s="120" t="s">
        <v>57</v>
      </c>
      <c r="F3542" s="205" t="s">
        <v>75</v>
      </c>
    </row>
    <row r="3543" spans="1:6">
      <c r="A3543" s="201" t="str">
        <f>DRIVER[[#This Row],[DATE]]&amp;DRIVER[[#This Row],[FIELD]]&amp;DRIVER[[#This Row],[TRIP NO]]</f>
        <v>45489OD04T11451</v>
      </c>
      <c r="B3543" s="202">
        <v>13</v>
      </c>
      <c r="C3543" s="203">
        <v>45489</v>
      </c>
      <c r="D3543" s="204">
        <v>1</v>
      </c>
      <c r="E3543" s="120" t="s">
        <v>13</v>
      </c>
      <c r="F3543" s="205" t="s">
        <v>72</v>
      </c>
    </row>
    <row r="3544" spans="1:6">
      <c r="A3544" s="201" t="str">
        <f>DRIVER[[#This Row],[DATE]]&amp;DRIVER[[#This Row],[FIELD]]&amp;DRIVER[[#This Row],[TRIP NO]]</f>
        <v>45489OD34S11451</v>
      </c>
      <c r="B3544" s="202">
        <v>14</v>
      </c>
      <c r="C3544" s="203">
        <v>45489</v>
      </c>
      <c r="D3544" s="204">
        <v>1</v>
      </c>
      <c r="E3544" s="120" t="s">
        <v>32</v>
      </c>
      <c r="F3544" s="205" t="s">
        <v>88</v>
      </c>
    </row>
    <row r="3545" spans="1:6">
      <c r="A3545" s="201" t="str">
        <f>DRIVER[[#This Row],[DATE]]&amp;DRIVER[[#This Row],[FIELD]]&amp;DRIVER[[#This Row],[TRIP NO]]</f>
        <v>45489OD34R11451</v>
      </c>
      <c r="B3545" s="202">
        <v>15</v>
      </c>
      <c r="C3545" s="203">
        <v>45489</v>
      </c>
      <c r="D3545" s="204">
        <v>1</v>
      </c>
      <c r="E3545" s="120" t="s">
        <v>12</v>
      </c>
      <c r="F3545" s="205" t="s">
        <v>171</v>
      </c>
    </row>
    <row r="3546" spans="1:6">
      <c r="A3546" s="201" t="str">
        <f>DRIVER[[#This Row],[DATE]]&amp;DRIVER[[#This Row],[FIELD]]&amp;DRIVER[[#This Row],[TRIP NO]]</f>
        <v>45489OD04Q41782</v>
      </c>
      <c r="B3546" s="202">
        <v>16</v>
      </c>
      <c r="C3546" s="203">
        <v>45489</v>
      </c>
      <c r="D3546" s="204">
        <v>2</v>
      </c>
      <c r="E3546" s="120" t="s">
        <v>25</v>
      </c>
      <c r="F3546" s="205" t="s">
        <v>73</v>
      </c>
    </row>
    <row r="3547" spans="1:6">
      <c r="A3547" s="201" t="str">
        <f>DRIVER[[#This Row],[DATE]]&amp;DRIVER[[#This Row],[FIELD]]&amp;DRIVER[[#This Row],[TRIP NO]]</f>
        <v>45489OD34S11452</v>
      </c>
      <c r="B3547" s="202">
        <v>17</v>
      </c>
      <c r="C3547" s="203">
        <v>45489</v>
      </c>
      <c r="D3547" s="204">
        <v>2</v>
      </c>
      <c r="E3547" s="120" t="s">
        <v>32</v>
      </c>
      <c r="F3547" s="205" t="s">
        <v>88</v>
      </c>
    </row>
    <row r="3548" spans="1:6">
      <c r="A3548" s="201" t="str">
        <f>DRIVER[[#This Row],[DATE]]&amp;DRIVER[[#This Row],[FIELD]]&amp;DRIVER[[#This Row],[TRIP NO]]</f>
        <v>45489OD04Q41392</v>
      </c>
      <c r="B3548" s="202">
        <v>18</v>
      </c>
      <c r="C3548" s="203">
        <v>45489</v>
      </c>
      <c r="D3548" s="204">
        <v>2</v>
      </c>
      <c r="E3548" s="120" t="s">
        <v>21</v>
      </c>
      <c r="F3548" s="205" t="s">
        <v>71</v>
      </c>
    </row>
    <row r="3549" spans="1:6">
      <c r="A3549" s="201" t="str">
        <f>DRIVER[[#This Row],[DATE]]&amp;DRIVER[[#This Row],[FIELD]]&amp;DRIVER[[#This Row],[TRIP NO]]</f>
        <v>45489OD04Q41232</v>
      </c>
      <c r="B3549" s="202">
        <v>19</v>
      </c>
      <c r="C3549" s="203">
        <v>45489</v>
      </c>
      <c r="D3549" s="204">
        <v>2</v>
      </c>
      <c r="E3549" s="120" t="s">
        <v>39</v>
      </c>
      <c r="F3549" s="205" t="s">
        <v>69</v>
      </c>
    </row>
    <row r="3550" spans="1:6">
      <c r="A3550" s="442" t="str">
        <f>DRIVER[[#This Row],[DATE]]&amp;DRIVER[[#This Row],[FIELD]]&amp;DRIVER[[#This Row],[TRIP NO]]</f>
        <v>45490OD04Q41231</v>
      </c>
      <c r="B3550" s="443">
        <v>1</v>
      </c>
      <c r="C3550" s="444">
        <v>45490</v>
      </c>
      <c r="D3550" s="445">
        <v>1</v>
      </c>
      <c r="E3550" s="120" t="s">
        <v>39</v>
      </c>
      <c r="F3550" s="441" t="s">
        <v>69</v>
      </c>
    </row>
    <row r="3551" spans="1:6">
      <c r="A3551" s="442" t="str">
        <f>DRIVER[[#This Row],[DATE]]&amp;DRIVER[[#This Row],[FIELD]]&amp;DRIVER[[#This Row],[TRIP NO]]</f>
        <v>45490OD04Q41261</v>
      </c>
      <c r="B3551" s="443">
        <v>2</v>
      </c>
      <c r="C3551" s="444">
        <v>45490</v>
      </c>
      <c r="D3551" s="445">
        <v>1</v>
      </c>
      <c r="E3551" s="120" t="s">
        <v>23</v>
      </c>
      <c r="F3551" s="441" t="s">
        <v>179</v>
      </c>
    </row>
    <row r="3552" spans="1:6">
      <c r="A3552" s="442" t="str">
        <f>DRIVER[[#This Row],[DATE]]&amp;DRIVER[[#This Row],[FIELD]]&amp;DRIVER[[#This Row],[TRIP NO]]</f>
        <v>45490OD04Q41391</v>
      </c>
      <c r="B3552" s="443">
        <v>3</v>
      </c>
      <c r="C3552" s="444">
        <v>45490</v>
      </c>
      <c r="D3552" s="445">
        <v>1</v>
      </c>
      <c r="E3552" s="120" t="s">
        <v>21</v>
      </c>
      <c r="F3552" s="441" t="s">
        <v>71</v>
      </c>
    </row>
    <row r="3553" spans="1:6">
      <c r="A3553" s="442" t="str">
        <f>DRIVER[[#This Row],[DATE]]&amp;DRIVER[[#This Row],[FIELD]]&amp;DRIVER[[#This Row],[TRIP NO]]</f>
        <v>45490OD04Q41551</v>
      </c>
      <c r="B3553" s="443">
        <v>4</v>
      </c>
      <c r="C3553" s="444">
        <v>45490</v>
      </c>
      <c r="D3553" s="445">
        <v>1</v>
      </c>
      <c r="E3553" s="120" t="s">
        <v>22</v>
      </c>
      <c r="F3553" s="441" t="s">
        <v>82</v>
      </c>
    </row>
    <row r="3554" spans="1:6">
      <c r="A3554" s="442" t="str">
        <f>DRIVER[[#This Row],[DATE]]&amp;DRIVER[[#This Row],[FIELD]]&amp;DRIVER[[#This Row],[TRIP NO]]</f>
        <v>45490OD04Q41781</v>
      </c>
      <c r="B3554" s="443">
        <v>5</v>
      </c>
      <c r="C3554" s="444">
        <v>45490</v>
      </c>
      <c r="D3554" s="445">
        <v>1</v>
      </c>
      <c r="E3554" s="120" t="s">
        <v>25</v>
      </c>
      <c r="F3554" s="441" t="s">
        <v>90</v>
      </c>
    </row>
    <row r="3555" spans="1:6">
      <c r="A3555" s="442" t="str">
        <f>DRIVER[[#This Row],[DATE]]&amp;DRIVER[[#This Row],[FIELD]]&amp;DRIVER[[#This Row],[TRIP NO]]</f>
        <v>45490OD04Q67611</v>
      </c>
      <c r="B3555" s="443">
        <v>6</v>
      </c>
      <c r="C3555" s="444">
        <v>45490</v>
      </c>
      <c r="D3555" s="445">
        <v>1</v>
      </c>
      <c r="E3555" s="120" t="s">
        <v>24</v>
      </c>
      <c r="F3555" s="441" t="s">
        <v>68</v>
      </c>
    </row>
    <row r="3556" spans="1:6">
      <c r="A3556" s="442" t="str">
        <f>DRIVER[[#This Row],[DATE]]&amp;DRIVER[[#This Row],[FIELD]]&amp;DRIVER[[#This Row],[TRIP NO]]</f>
        <v>45490OD04Q67881</v>
      </c>
      <c r="B3556" s="443">
        <v>7</v>
      </c>
      <c r="C3556" s="444">
        <v>45490</v>
      </c>
      <c r="D3556" s="445">
        <v>1</v>
      </c>
      <c r="E3556" s="120" t="s">
        <v>20</v>
      </c>
      <c r="F3556" s="441" t="s">
        <v>96</v>
      </c>
    </row>
    <row r="3557" spans="1:6">
      <c r="A3557" s="442" t="str">
        <f>DRIVER[[#This Row],[DATE]]&amp;DRIVER[[#This Row],[FIELD]]&amp;DRIVER[[#This Row],[TRIP NO]]</f>
        <v>45490OD04Q41281</v>
      </c>
      <c r="B3557" s="443">
        <v>8</v>
      </c>
      <c r="C3557" s="444">
        <v>45490</v>
      </c>
      <c r="D3557" s="445">
        <v>1</v>
      </c>
      <c r="E3557" s="120" t="s">
        <v>41</v>
      </c>
      <c r="F3557" s="441" t="s">
        <v>76</v>
      </c>
    </row>
    <row r="3558" spans="1:6">
      <c r="A3558" s="442" t="str">
        <f>DRIVER[[#This Row],[DATE]]&amp;DRIVER[[#This Row],[FIELD]]&amp;DRIVER[[#This Row],[TRIP NO]]</f>
        <v>45490OD04Q41701</v>
      </c>
      <c r="B3558" s="443">
        <v>9</v>
      </c>
      <c r="C3558" s="444">
        <v>45490</v>
      </c>
      <c r="D3558" s="445">
        <v>1</v>
      </c>
      <c r="E3558" s="120" t="s">
        <v>10</v>
      </c>
      <c r="F3558" s="441" t="s">
        <v>105</v>
      </c>
    </row>
    <row r="3559" spans="1:6">
      <c r="A3559" s="442" t="str">
        <f>DRIVER[[#This Row],[DATE]]&amp;DRIVER[[#This Row],[FIELD]]&amp;DRIVER[[#This Row],[TRIP NO]]</f>
        <v>45490OD34S26151</v>
      </c>
      <c r="B3559" s="443">
        <v>10</v>
      </c>
      <c r="C3559" s="444">
        <v>45490</v>
      </c>
      <c r="D3559" s="445">
        <v>1</v>
      </c>
      <c r="E3559" s="120" t="s">
        <v>40</v>
      </c>
      <c r="F3559" s="441" t="s">
        <v>101</v>
      </c>
    </row>
    <row r="3560" spans="1:6">
      <c r="A3560" s="442" t="str">
        <f>DRIVER[[#This Row],[DATE]]&amp;DRIVER[[#This Row],[FIELD]]&amp;DRIVER[[#This Row],[TRIP NO]]</f>
        <v>45490OD34S26661</v>
      </c>
      <c r="B3560" s="443">
        <v>11</v>
      </c>
      <c r="C3560" s="444">
        <v>45490</v>
      </c>
      <c r="D3560" s="445">
        <v>1</v>
      </c>
      <c r="E3560" s="120" t="s">
        <v>45</v>
      </c>
      <c r="F3560" s="441" t="s">
        <v>202</v>
      </c>
    </row>
    <row r="3561" spans="1:6">
      <c r="A3561" s="442" t="str">
        <f>DRIVER[[#This Row],[DATE]]&amp;DRIVER[[#This Row],[FIELD]]&amp;DRIVER[[#This Row],[TRIP NO]]</f>
        <v>45490OD34S61371</v>
      </c>
      <c r="B3561" s="443">
        <v>12</v>
      </c>
      <c r="C3561" s="444">
        <v>45490</v>
      </c>
      <c r="D3561" s="445">
        <v>1</v>
      </c>
      <c r="E3561" s="120" t="s">
        <v>44</v>
      </c>
      <c r="F3561" s="441" t="s">
        <v>80</v>
      </c>
    </row>
    <row r="3562" spans="1:6">
      <c r="A3562" s="442" t="str">
        <f>DRIVER[[#This Row],[DATE]]&amp;DRIVER[[#This Row],[FIELD]]&amp;DRIVER[[#This Row],[TRIP NO]]</f>
        <v>45490OD34S61521</v>
      </c>
      <c r="B3562" s="443">
        <v>13</v>
      </c>
      <c r="C3562" s="444">
        <v>45490</v>
      </c>
      <c r="D3562" s="445">
        <v>1</v>
      </c>
      <c r="E3562" s="120" t="s">
        <v>43</v>
      </c>
      <c r="F3562" s="441" t="s">
        <v>91</v>
      </c>
    </row>
    <row r="3563" spans="1:6">
      <c r="A3563" s="442" t="str">
        <f>DRIVER[[#This Row],[DATE]]&amp;DRIVER[[#This Row],[FIELD]]&amp;DRIVER[[#This Row],[TRIP NO]]</f>
        <v>45490OD34S65081</v>
      </c>
      <c r="B3563" s="443">
        <v>14</v>
      </c>
      <c r="C3563" s="444">
        <v>45490</v>
      </c>
      <c r="D3563" s="445">
        <v>1</v>
      </c>
      <c r="E3563" s="120" t="s">
        <v>57</v>
      </c>
      <c r="F3563" s="441" t="s">
        <v>75</v>
      </c>
    </row>
    <row r="3564" spans="1:6">
      <c r="A3564" s="442" t="str">
        <f>DRIVER[[#This Row],[DATE]]&amp;DRIVER[[#This Row],[FIELD]]&amp;DRIVER[[#This Row],[TRIP NO]]</f>
        <v>45490OD04T11451</v>
      </c>
      <c r="B3564" s="443">
        <v>15</v>
      </c>
      <c r="C3564" s="444">
        <v>45490</v>
      </c>
      <c r="D3564" s="445">
        <v>1</v>
      </c>
      <c r="E3564" s="120" t="s">
        <v>13</v>
      </c>
      <c r="F3564" s="441" t="s">
        <v>97</v>
      </c>
    </row>
    <row r="3565" spans="1:6">
      <c r="A3565" s="442" t="str">
        <f>DRIVER[[#This Row],[DATE]]&amp;DRIVER[[#This Row],[FIELD]]&amp;DRIVER[[#This Row],[TRIP NO]]</f>
        <v>45490OD34R11451</v>
      </c>
      <c r="B3565" s="443">
        <v>16</v>
      </c>
      <c r="C3565" s="444">
        <v>45490</v>
      </c>
      <c r="D3565" s="445">
        <v>1</v>
      </c>
      <c r="E3565" s="120" t="s">
        <v>12</v>
      </c>
      <c r="F3565" s="441" t="s">
        <v>171</v>
      </c>
    </row>
    <row r="3566" spans="1:6">
      <c r="A3566" s="442" t="str">
        <f>DRIVER[[#This Row],[DATE]]&amp;DRIVER[[#This Row],[FIELD]]&amp;DRIVER[[#This Row],[TRIP NO]]</f>
        <v>45490OD34R13451</v>
      </c>
      <c r="B3566" s="443">
        <v>17</v>
      </c>
      <c r="C3566" s="444">
        <v>45490</v>
      </c>
      <c r="D3566" s="445">
        <v>1</v>
      </c>
      <c r="E3566" s="120" t="s">
        <v>11</v>
      </c>
      <c r="F3566" s="441" t="s">
        <v>72</v>
      </c>
    </row>
    <row r="3567" spans="1:6">
      <c r="A3567" s="442" t="str">
        <f>DRIVER[[#This Row],[DATE]]&amp;DRIVER[[#This Row],[FIELD]]&amp;DRIVER[[#This Row],[TRIP NO]]</f>
        <v>45490OD34S11451</v>
      </c>
      <c r="B3567" s="443">
        <v>18</v>
      </c>
      <c r="C3567" s="444">
        <v>45490</v>
      </c>
      <c r="D3567" s="445">
        <v>1</v>
      </c>
      <c r="E3567" s="120" t="s">
        <v>32</v>
      </c>
      <c r="F3567" s="441" t="s">
        <v>88</v>
      </c>
    </row>
    <row r="3568" spans="1:6">
      <c r="A3568" s="442" t="str">
        <f>DRIVER[[#This Row],[DATE]]&amp;DRIVER[[#This Row],[FIELD]]&amp;DRIVER[[#This Row],[TRIP NO]]</f>
        <v>45490OD34T11451</v>
      </c>
      <c r="B3568" s="443">
        <v>19</v>
      </c>
      <c r="C3568" s="444">
        <v>45490</v>
      </c>
      <c r="D3568" s="445">
        <v>1</v>
      </c>
      <c r="E3568" s="120" t="s">
        <v>34</v>
      </c>
      <c r="F3568" s="441" t="s">
        <v>84</v>
      </c>
    </row>
    <row r="3569" spans="1:6">
      <c r="A3569" s="442" t="str">
        <f>DRIVER[[#This Row],[DATE]]&amp;DRIVER[[#This Row],[FIELD]]&amp;DRIVER[[#This Row],[TRIP NO]]</f>
        <v>45490OD04V13451</v>
      </c>
      <c r="B3569" s="443">
        <v>20</v>
      </c>
      <c r="C3569" s="444">
        <v>45490</v>
      </c>
      <c r="D3569" s="445">
        <v>1</v>
      </c>
      <c r="E3569" s="120" t="s">
        <v>48</v>
      </c>
      <c r="F3569" s="441" t="s">
        <v>86</v>
      </c>
    </row>
    <row r="3570" spans="1:6">
      <c r="A3570" s="442" t="str">
        <f>DRIVER[[#This Row],[DATE]]&amp;DRIVER[[#This Row],[FIELD]]&amp;DRIVER[[#This Row],[TRIP NO]]</f>
        <v>45490OD34R11452</v>
      </c>
      <c r="B3570" s="443">
        <v>21</v>
      </c>
      <c r="C3570" s="444">
        <v>45490</v>
      </c>
      <c r="D3570" s="445">
        <v>2</v>
      </c>
      <c r="E3570" s="120" t="s">
        <v>12</v>
      </c>
      <c r="F3570" s="441" t="s">
        <v>171</v>
      </c>
    </row>
    <row r="3571" spans="1:6">
      <c r="A3571" s="442" t="str">
        <f>DRIVER[[#This Row],[DATE]]&amp;DRIVER[[#This Row],[FIELD]]&amp;DRIVER[[#This Row],[TRIP NO]]</f>
        <v>45490OD34T11452</v>
      </c>
      <c r="B3571" s="443">
        <v>22</v>
      </c>
      <c r="C3571" s="444">
        <v>45490</v>
      </c>
      <c r="D3571" s="445">
        <v>2</v>
      </c>
      <c r="E3571" s="120" t="s">
        <v>34</v>
      </c>
      <c r="F3571" s="441" t="s">
        <v>84</v>
      </c>
    </row>
    <row r="3572" spans="1:6">
      <c r="A3572" s="442" t="str">
        <f>DRIVER[[#This Row],[DATE]]&amp;DRIVER[[#This Row],[FIELD]]&amp;DRIVER[[#This Row],[TRIP NO]]</f>
        <v>45490OD04Q41392</v>
      </c>
      <c r="B3572" s="443">
        <v>23</v>
      </c>
      <c r="C3572" s="444">
        <v>45490</v>
      </c>
      <c r="D3572" s="445">
        <v>2</v>
      </c>
      <c r="E3572" s="120" t="s">
        <v>21</v>
      </c>
      <c r="F3572" s="441" t="s">
        <v>101</v>
      </c>
    </row>
    <row r="3573" spans="1:6">
      <c r="A3573" s="442" t="str">
        <f>DRIVER[[#This Row],[DATE]]&amp;DRIVER[[#This Row],[FIELD]]&amp;DRIVER[[#This Row],[TRIP NO]]</f>
        <v>45491OD04Q41231</v>
      </c>
      <c r="B3573" s="443">
        <v>1</v>
      </c>
      <c r="C3573" s="444">
        <v>45491</v>
      </c>
      <c r="D3573" s="445">
        <v>1</v>
      </c>
      <c r="E3573" s="120" t="s">
        <v>39</v>
      </c>
      <c r="F3573" s="441" t="s">
        <v>69</v>
      </c>
    </row>
    <row r="3574" spans="1:6">
      <c r="A3574" s="442" t="str">
        <f>DRIVER[[#This Row],[DATE]]&amp;DRIVER[[#This Row],[FIELD]]&amp;DRIVER[[#This Row],[TRIP NO]]</f>
        <v>45491OD04Q41261</v>
      </c>
      <c r="B3574" s="443">
        <v>2</v>
      </c>
      <c r="C3574" s="444">
        <v>45491</v>
      </c>
      <c r="D3574" s="445">
        <v>1</v>
      </c>
      <c r="E3574" s="120" t="s">
        <v>23</v>
      </c>
      <c r="F3574" s="441" t="s">
        <v>91</v>
      </c>
    </row>
    <row r="3575" spans="1:6">
      <c r="A3575" s="442" t="str">
        <f>DRIVER[[#This Row],[DATE]]&amp;DRIVER[[#This Row],[FIELD]]&amp;DRIVER[[#This Row],[TRIP NO]]</f>
        <v>45491OD04Q41391</v>
      </c>
      <c r="B3575" s="443">
        <v>3</v>
      </c>
      <c r="C3575" s="444">
        <v>45491</v>
      </c>
      <c r="D3575" s="445">
        <v>1</v>
      </c>
      <c r="E3575" s="120" t="s">
        <v>21</v>
      </c>
      <c r="F3575" s="441" t="s">
        <v>71</v>
      </c>
    </row>
    <row r="3576" spans="1:6">
      <c r="A3576" s="442" t="str">
        <f>DRIVER[[#This Row],[DATE]]&amp;DRIVER[[#This Row],[FIELD]]&amp;DRIVER[[#This Row],[TRIP NO]]</f>
        <v>45491OD04Q41551</v>
      </c>
      <c r="B3576" s="443">
        <v>4</v>
      </c>
      <c r="C3576" s="444">
        <v>45491</v>
      </c>
      <c r="D3576" s="445">
        <v>1</v>
      </c>
      <c r="E3576" s="120" t="s">
        <v>22</v>
      </c>
      <c r="F3576" s="441" t="s">
        <v>107</v>
      </c>
    </row>
    <row r="3577" spans="1:6">
      <c r="A3577" s="442" t="str">
        <f>DRIVER[[#This Row],[DATE]]&amp;DRIVER[[#This Row],[FIELD]]&amp;DRIVER[[#This Row],[TRIP NO]]</f>
        <v>45491OD04Q41781</v>
      </c>
      <c r="B3577" s="443">
        <v>5</v>
      </c>
      <c r="C3577" s="444">
        <v>45491</v>
      </c>
      <c r="D3577" s="445">
        <v>1</v>
      </c>
      <c r="E3577" s="120" t="s">
        <v>25</v>
      </c>
      <c r="F3577" s="441" t="s">
        <v>73</v>
      </c>
    </row>
    <row r="3578" spans="1:6">
      <c r="A3578" s="442" t="str">
        <f>DRIVER[[#This Row],[DATE]]&amp;DRIVER[[#This Row],[FIELD]]&amp;DRIVER[[#This Row],[TRIP NO]]</f>
        <v>45491OD04Q67611</v>
      </c>
      <c r="B3578" s="443">
        <v>6</v>
      </c>
      <c r="C3578" s="444">
        <v>45491</v>
      </c>
      <c r="D3578" s="445">
        <v>1</v>
      </c>
      <c r="E3578" s="120" t="s">
        <v>24</v>
      </c>
      <c r="F3578" s="441" t="s">
        <v>68</v>
      </c>
    </row>
    <row r="3579" spans="1:6">
      <c r="A3579" s="442" t="str">
        <f>DRIVER[[#This Row],[DATE]]&amp;DRIVER[[#This Row],[FIELD]]&amp;DRIVER[[#This Row],[TRIP NO]]</f>
        <v>45491OD04Q67881</v>
      </c>
      <c r="B3579" s="443">
        <v>7</v>
      </c>
      <c r="C3579" s="444">
        <v>45491</v>
      </c>
      <c r="D3579" s="445">
        <v>1</v>
      </c>
      <c r="E3579" s="120" t="s">
        <v>20</v>
      </c>
      <c r="F3579" s="441" t="s">
        <v>96</v>
      </c>
    </row>
    <row r="3580" spans="1:6">
      <c r="A3580" s="442" t="str">
        <f>DRIVER[[#This Row],[DATE]]&amp;DRIVER[[#This Row],[FIELD]]&amp;DRIVER[[#This Row],[TRIP NO]]</f>
        <v>45491OD04Q41701</v>
      </c>
      <c r="B3580" s="443">
        <v>8</v>
      </c>
      <c r="C3580" s="444">
        <v>45491</v>
      </c>
      <c r="D3580" s="445">
        <v>1</v>
      </c>
      <c r="E3580" s="120" t="s">
        <v>10</v>
      </c>
      <c r="F3580" s="441" t="s">
        <v>76</v>
      </c>
    </row>
    <row r="3581" spans="1:6">
      <c r="A3581" s="442" t="str">
        <f>DRIVER[[#This Row],[DATE]]&amp;DRIVER[[#This Row],[FIELD]]&amp;DRIVER[[#This Row],[TRIP NO]]</f>
        <v>45491OD34S26151</v>
      </c>
      <c r="B3581" s="443">
        <v>9</v>
      </c>
      <c r="C3581" s="444">
        <v>45491</v>
      </c>
      <c r="D3581" s="445">
        <v>1</v>
      </c>
      <c r="E3581" s="120" t="s">
        <v>40</v>
      </c>
      <c r="F3581" s="441" t="s">
        <v>72</v>
      </c>
    </row>
    <row r="3582" spans="1:6">
      <c r="A3582" s="442" t="str">
        <f>DRIVER[[#This Row],[DATE]]&amp;DRIVER[[#This Row],[FIELD]]&amp;DRIVER[[#This Row],[TRIP NO]]</f>
        <v>45491OD34S26661</v>
      </c>
      <c r="B3582" s="443">
        <v>10</v>
      </c>
      <c r="C3582" s="444">
        <v>45491</v>
      </c>
      <c r="D3582" s="445">
        <v>1</v>
      </c>
      <c r="E3582" s="120" t="s">
        <v>45</v>
      </c>
      <c r="F3582" s="441" t="s">
        <v>202</v>
      </c>
    </row>
    <row r="3583" spans="1:6">
      <c r="A3583" s="442" t="str">
        <f>DRIVER[[#This Row],[DATE]]&amp;DRIVER[[#This Row],[FIELD]]&amp;DRIVER[[#This Row],[TRIP NO]]</f>
        <v>45491OD34S61371</v>
      </c>
      <c r="B3583" s="443">
        <v>11</v>
      </c>
      <c r="C3583" s="444">
        <v>45491</v>
      </c>
      <c r="D3583" s="445">
        <v>1</v>
      </c>
      <c r="E3583" s="120" t="s">
        <v>44</v>
      </c>
      <c r="F3583" s="441" t="s">
        <v>82</v>
      </c>
    </row>
    <row r="3584" spans="1:6">
      <c r="A3584" s="442" t="str">
        <f>DRIVER[[#This Row],[DATE]]&amp;DRIVER[[#This Row],[FIELD]]&amp;DRIVER[[#This Row],[TRIP NO]]</f>
        <v>45491OD34S61521</v>
      </c>
      <c r="B3584" s="443">
        <v>12</v>
      </c>
      <c r="C3584" s="444">
        <v>45491</v>
      </c>
      <c r="D3584" s="445">
        <v>1</v>
      </c>
      <c r="E3584" s="120" t="s">
        <v>43</v>
      </c>
      <c r="F3584" s="441" t="s">
        <v>101</v>
      </c>
    </row>
    <row r="3585" spans="1:6">
      <c r="A3585" s="442" t="str">
        <f>DRIVER[[#This Row],[DATE]]&amp;DRIVER[[#This Row],[FIELD]]&amp;DRIVER[[#This Row],[TRIP NO]]</f>
        <v>45491OD34S65081</v>
      </c>
      <c r="B3585" s="443">
        <v>13</v>
      </c>
      <c r="C3585" s="444">
        <v>45491</v>
      </c>
      <c r="D3585" s="445">
        <v>1</v>
      </c>
      <c r="E3585" s="120" t="s">
        <v>57</v>
      </c>
      <c r="F3585" s="441" t="s">
        <v>75</v>
      </c>
    </row>
    <row r="3586" spans="1:6">
      <c r="A3586" s="442" t="str">
        <f>DRIVER[[#This Row],[DATE]]&amp;DRIVER[[#This Row],[FIELD]]&amp;DRIVER[[#This Row],[TRIP NO]]</f>
        <v>45491OD04T11451</v>
      </c>
      <c r="B3586" s="443">
        <v>14</v>
      </c>
      <c r="C3586" s="444">
        <v>45491</v>
      </c>
      <c r="D3586" s="445">
        <v>1</v>
      </c>
      <c r="E3586" s="120" t="s">
        <v>13</v>
      </c>
      <c r="F3586" s="441" t="s">
        <v>97</v>
      </c>
    </row>
    <row r="3587" spans="1:6">
      <c r="A3587" s="442" t="str">
        <f>DRIVER[[#This Row],[DATE]]&amp;DRIVER[[#This Row],[FIELD]]&amp;DRIVER[[#This Row],[TRIP NO]]</f>
        <v>45491OD34R11451</v>
      </c>
      <c r="B3587" s="443">
        <v>15</v>
      </c>
      <c r="C3587" s="444">
        <v>45491</v>
      </c>
      <c r="D3587" s="445">
        <v>1</v>
      </c>
      <c r="E3587" s="120" t="s">
        <v>12</v>
      </c>
      <c r="F3587" s="441" t="s">
        <v>171</v>
      </c>
    </row>
    <row r="3588" spans="1:6">
      <c r="A3588" s="442" t="str">
        <f>DRIVER[[#This Row],[DATE]]&amp;DRIVER[[#This Row],[FIELD]]&amp;DRIVER[[#This Row],[TRIP NO]]</f>
        <v>45491OD34S11451</v>
      </c>
      <c r="B3588" s="443">
        <v>16</v>
      </c>
      <c r="C3588" s="444">
        <v>45491</v>
      </c>
      <c r="D3588" s="445">
        <v>1</v>
      </c>
      <c r="E3588" s="120" t="s">
        <v>32</v>
      </c>
      <c r="F3588" s="441" t="s">
        <v>88</v>
      </c>
    </row>
    <row r="3589" spans="1:6">
      <c r="A3589" s="442" t="str">
        <f>DRIVER[[#This Row],[DATE]]&amp;DRIVER[[#This Row],[FIELD]]&amp;DRIVER[[#This Row],[TRIP NO]]</f>
        <v>45491OD34T11451</v>
      </c>
      <c r="B3589" s="443">
        <v>17</v>
      </c>
      <c r="C3589" s="444">
        <v>45491</v>
      </c>
      <c r="D3589" s="445">
        <v>1</v>
      </c>
      <c r="E3589" s="120" t="s">
        <v>34</v>
      </c>
      <c r="F3589" s="441" t="s">
        <v>84</v>
      </c>
    </row>
    <row r="3590" spans="1:6">
      <c r="A3590" s="442" t="str">
        <f>DRIVER[[#This Row],[DATE]]&amp;DRIVER[[#This Row],[FIELD]]&amp;DRIVER[[#This Row],[TRIP NO]]</f>
        <v>45491OD04V13451</v>
      </c>
      <c r="B3590" s="443">
        <v>18</v>
      </c>
      <c r="C3590" s="444">
        <v>45491</v>
      </c>
      <c r="D3590" s="445">
        <v>1</v>
      </c>
      <c r="E3590" s="120" t="s">
        <v>48</v>
      </c>
      <c r="F3590" s="441" t="s">
        <v>86</v>
      </c>
    </row>
    <row r="3591" spans="1:6">
      <c r="A3591" s="442" t="str">
        <f>DRIVER[[#This Row],[DATE]]&amp;DRIVER[[#This Row],[FIELD]]&amp;DRIVER[[#This Row],[TRIP NO]]</f>
        <v>45491OD34R11452</v>
      </c>
      <c r="B3591" s="443">
        <v>19</v>
      </c>
      <c r="C3591" s="444">
        <v>45491</v>
      </c>
      <c r="D3591" s="445">
        <v>2</v>
      </c>
      <c r="E3591" s="120" t="s">
        <v>12</v>
      </c>
      <c r="F3591" s="441" t="s">
        <v>171</v>
      </c>
    </row>
    <row r="3592" spans="1:6">
      <c r="A3592" s="442" t="str">
        <f>DRIVER[[#This Row],[DATE]]&amp;DRIVER[[#This Row],[FIELD]]&amp;DRIVER[[#This Row],[TRIP NO]]</f>
        <v>45491OD04V13452</v>
      </c>
      <c r="B3592" s="443">
        <v>20</v>
      </c>
      <c r="C3592" s="444">
        <v>45491</v>
      </c>
      <c r="D3592" s="445">
        <v>2</v>
      </c>
      <c r="E3592" s="120" t="s">
        <v>48</v>
      </c>
      <c r="F3592" s="441" t="s">
        <v>86</v>
      </c>
    </row>
    <row r="3593" spans="1:6">
      <c r="A3593" s="442" t="str">
        <f>DRIVER[[#This Row],[DATE]]&amp;DRIVER[[#This Row],[FIELD]]&amp;DRIVER[[#This Row],[TRIP NO]]</f>
        <v>45491OD34T11452</v>
      </c>
      <c r="B3593" s="443">
        <v>21</v>
      </c>
      <c r="C3593" s="444">
        <v>45491</v>
      </c>
      <c r="D3593" s="445">
        <v>2</v>
      </c>
      <c r="E3593" s="120" t="s">
        <v>34</v>
      </c>
      <c r="F3593" s="441" t="s">
        <v>84</v>
      </c>
    </row>
    <row r="3594" spans="1:6">
      <c r="A3594" s="442" t="str">
        <f>DRIVER[[#This Row],[DATE]]&amp;DRIVER[[#This Row],[FIELD]]&amp;DRIVER[[#This Row],[TRIP NO]]</f>
        <v>45491OD04Q41392</v>
      </c>
      <c r="B3594" s="443">
        <v>22</v>
      </c>
      <c r="C3594" s="444">
        <v>45491</v>
      </c>
      <c r="D3594" s="445">
        <v>2</v>
      </c>
      <c r="E3594" s="120" t="s">
        <v>21</v>
      </c>
      <c r="F3594" s="441" t="s">
        <v>71</v>
      </c>
    </row>
    <row r="3595" spans="1:6">
      <c r="A3595" s="442" t="str">
        <f>DRIVER[[#This Row],[DATE]]&amp;DRIVER[[#This Row],[FIELD]]&amp;DRIVER[[#This Row],[TRIP NO]]</f>
        <v>45491OD34S11452</v>
      </c>
      <c r="B3595" s="443">
        <v>23</v>
      </c>
      <c r="C3595" s="444">
        <v>45491</v>
      </c>
      <c r="D3595" s="445">
        <v>2</v>
      </c>
      <c r="E3595" s="120" t="s">
        <v>32</v>
      </c>
      <c r="F3595" s="441" t="s">
        <v>88</v>
      </c>
    </row>
    <row r="3596" spans="1:6">
      <c r="A3596" s="442" t="str">
        <f>DRIVER[[#This Row],[DATE]]&amp;DRIVER[[#This Row],[FIELD]]&amp;DRIVER[[#This Row],[TRIP NO]]</f>
        <v>45492OD04Q41231</v>
      </c>
      <c r="B3596" s="443">
        <v>1</v>
      </c>
      <c r="C3596" s="444">
        <v>45492</v>
      </c>
      <c r="D3596" s="445">
        <v>1</v>
      </c>
      <c r="E3596" s="120" t="s">
        <v>39</v>
      </c>
      <c r="F3596" s="441" t="s">
        <v>69</v>
      </c>
    </row>
    <row r="3597" spans="1:6">
      <c r="A3597" s="442" t="str">
        <f>DRIVER[[#This Row],[DATE]]&amp;DRIVER[[#This Row],[FIELD]]&amp;DRIVER[[#This Row],[TRIP NO]]</f>
        <v>45492OD04Q41261</v>
      </c>
      <c r="B3597" s="443">
        <v>2</v>
      </c>
      <c r="C3597" s="444">
        <v>45492</v>
      </c>
      <c r="D3597" s="445">
        <v>1</v>
      </c>
      <c r="E3597" s="120" t="s">
        <v>23</v>
      </c>
      <c r="F3597" s="441" t="s">
        <v>91</v>
      </c>
    </row>
    <row r="3598" spans="1:6">
      <c r="A3598" s="442" t="str">
        <f>DRIVER[[#This Row],[DATE]]&amp;DRIVER[[#This Row],[FIELD]]&amp;DRIVER[[#This Row],[TRIP NO]]</f>
        <v>45492OD04Q41391</v>
      </c>
      <c r="B3598" s="443">
        <v>3</v>
      </c>
      <c r="C3598" s="444">
        <v>45492</v>
      </c>
      <c r="D3598" s="445">
        <v>1</v>
      </c>
      <c r="E3598" s="120" t="s">
        <v>21</v>
      </c>
      <c r="F3598" s="441" t="s">
        <v>71</v>
      </c>
    </row>
    <row r="3599" spans="1:6">
      <c r="A3599" s="442" t="str">
        <f>DRIVER[[#This Row],[DATE]]&amp;DRIVER[[#This Row],[FIELD]]&amp;DRIVER[[#This Row],[TRIP NO]]</f>
        <v>45492OD04Q41551</v>
      </c>
      <c r="B3599" s="443">
        <v>4</v>
      </c>
      <c r="C3599" s="444">
        <v>45492</v>
      </c>
      <c r="D3599" s="445">
        <v>1</v>
      </c>
      <c r="E3599" s="120" t="s">
        <v>22</v>
      </c>
      <c r="F3599" s="441" t="s">
        <v>107</v>
      </c>
    </row>
    <row r="3600" spans="1:6">
      <c r="A3600" s="442" t="str">
        <f>DRIVER[[#This Row],[DATE]]&amp;DRIVER[[#This Row],[FIELD]]&amp;DRIVER[[#This Row],[TRIP NO]]</f>
        <v>45492OD04Q41781</v>
      </c>
      <c r="B3600" s="443">
        <v>5</v>
      </c>
      <c r="C3600" s="444">
        <v>45492</v>
      </c>
      <c r="D3600" s="445">
        <v>1</v>
      </c>
      <c r="E3600" s="120" t="s">
        <v>25</v>
      </c>
      <c r="F3600" s="441" t="s">
        <v>90</v>
      </c>
    </row>
    <row r="3601" spans="1:6">
      <c r="A3601" s="442" t="str">
        <f>DRIVER[[#This Row],[DATE]]&amp;DRIVER[[#This Row],[FIELD]]&amp;DRIVER[[#This Row],[TRIP NO]]</f>
        <v>45492OD04Q67611</v>
      </c>
      <c r="B3601" s="443">
        <v>6</v>
      </c>
      <c r="C3601" s="444">
        <v>45492</v>
      </c>
      <c r="D3601" s="445">
        <v>1</v>
      </c>
      <c r="E3601" s="120" t="s">
        <v>24</v>
      </c>
      <c r="F3601" s="441" t="s">
        <v>68</v>
      </c>
    </row>
    <row r="3602" spans="1:6">
      <c r="A3602" s="442" t="str">
        <f>DRIVER[[#This Row],[DATE]]&amp;DRIVER[[#This Row],[FIELD]]&amp;DRIVER[[#This Row],[TRIP NO]]</f>
        <v>45492OD04Q67881</v>
      </c>
      <c r="B3602" s="443">
        <v>7</v>
      </c>
      <c r="C3602" s="444">
        <v>45492</v>
      </c>
      <c r="D3602" s="445">
        <v>1</v>
      </c>
      <c r="E3602" s="120" t="s">
        <v>20</v>
      </c>
      <c r="F3602" s="441" t="s">
        <v>101</v>
      </c>
    </row>
    <row r="3603" spans="1:6">
      <c r="A3603" s="442" t="str">
        <f>DRIVER[[#This Row],[DATE]]&amp;DRIVER[[#This Row],[FIELD]]&amp;DRIVER[[#This Row],[TRIP NO]]</f>
        <v>45492OD04Q41701</v>
      </c>
      <c r="B3603" s="443">
        <v>8</v>
      </c>
      <c r="C3603" s="444">
        <v>45492</v>
      </c>
      <c r="D3603" s="445">
        <v>1</v>
      </c>
      <c r="E3603" s="120" t="s">
        <v>10</v>
      </c>
      <c r="F3603" s="441" t="s">
        <v>105</v>
      </c>
    </row>
    <row r="3604" spans="1:6">
      <c r="A3604" s="442" t="str">
        <f>DRIVER[[#This Row],[DATE]]&amp;DRIVER[[#This Row],[FIELD]]&amp;DRIVER[[#This Row],[TRIP NO]]</f>
        <v>45492OD34S26151</v>
      </c>
      <c r="B3604" s="443">
        <v>9</v>
      </c>
      <c r="C3604" s="444">
        <v>45492</v>
      </c>
      <c r="D3604" s="445">
        <v>1</v>
      </c>
      <c r="E3604" s="120" t="s">
        <v>40</v>
      </c>
      <c r="F3604" s="441" t="s">
        <v>72</v>
      </c>
    </row>
    <row r="3605" spans="1:6">
      <c r="A3605" s="442" t="str">
        <f>DRIVER[[#This Row],[DATE]]&amp;DRIVER[[#This Row],[FIELD]]&amp;DRIVER[[#This Row],[TRIP NO]]</f>
        <v>45492OD34S26661</v>
      </c>
      <c r="B3605" s="443">
        <v>10</v>
      </c>
      <c r="C3605" s="444">
        <v>45492</v>
      </c>
      <c r="D3605" s="445">
        <v>1</v>
      </c>
      <c r="E3605" s="120" t="s">
        <v>45</v>
      </c>
      <c r="F3605" s="441" t="s">
        <v>202</v>
      </c>
    </row>
    <row r="3606" spans="1:6">
      <c r="A3606" s="442" t="str">
        <f>DRIVER[[#This Row],[DATE]]&amp;DRIVER[[#This Row],[FIELD]]&amp;DRIVER[[#This Row],[TRIP NO]]</f>
        <v>45492OD34S61371</v>
      </c>
      <c r="B3606" s="443">
        <v>11</v>
      </c>
      <c r="C3606" s="444">
        <v>45492</v>
      </c>
      <c r="D3606" s="445">
        <v>1</v>
      </c>
      <c r="E3606" s="120" t="s">
        <v>44</v>
      </c>
      <c r="F3606" s="441" t="s">
        <v>202</v>
      </c>
    </row>
    <row r="3607" spans="1:6">
      <c r="A3607" s="442" t="str">
        <f>DRIVER[[#This Row],[DATE]]&amp;DRIVER[[#This Row],[FIELD]]&amp;DRIVER[[#This Row],[TRIP NO]]</f>
        <v>45492OD34S65081</v>
      </c>
      <c r="B3607" s="443">
        <v>12</v>
      </c>
      <c r="C3607" s="444">
        <v>45492</v>
      </c>
      <c r="D3607" s="445">
        <v>1</v>
      </c>
      <c r="E3607" s="120" t="s">
        <v>57</v>
      </c>
      <c r="F3607" s="441" t="s">
        <v>75</v>
      </c>
    </row>
    <row r="3608" spans="1:6">
      <c r="A3608" s="442" t="str">
        <f>DRIVER[[#This Row],[DATE]]&amp;DRIVER[[#This Row],[FIELD]]&amp;DRIVER[[#This Row],[TRIP NO]]</f>
        <v>45492OD04T11451</v>
      </c>
      <c r="B3608" s="443">
        <v>13</v>
      </c>
      <c r="C3608" s="444">
        <v>45492</v>
      </c>
      <c r="D3608" s="445">
        <v>1</v>
      </c>
      <c r="E3608" s="120" t="s">
        <v>13</v>
      </c>
      <c r="F3608" s="441" t="s">
        <v>204</v>
      </c>
    </row>
    <row r="3609" spans="1:6">
      <c r="A3609" s="442" t="str">
        <f>DRIVER[[#This Row],[DATE]]&amp;DRIVER[[#This Row],[FIELD]]&amp;DRIVER[[#This Row],[TRIP NO]]</f>
        <v>45492OD34R11451</v>
      </c>
      <c r="B3609" s="443">
        <v>14</v>
      </c>
      <c r="C3609" s="444">
        <v>45492</v>
      </c>
      <c r="D3609" s="445">
        <v>1</v>
      </c>
      <c r="E3609" s="120" t="s">
        <v>12</v>
      </c>
      <c r="F3609" s="441" t="s">
        <v>171</v>
      </c>
    </row>
    <row r="3610" spans="1:6">
      <c r="A3610" s="442" t="str">
        <f>DRIVER[[#This Row],[DATE]]&amp;DRIVER[[#This Row],[FIELD]]&amp;DRIVER[[#This Row],[TRIP NO]]</f>
        <v>45492OD34R13451</v>
      </c>
      <c r="B3610" s="443">
        <v>15</v>
      </c>
      <c r="C3610" s="444">
        <v>45492</v>
      </c>
      <c r="D3610" s="445">
        <v>1</v>
      </c>
      <c r="E3610" s="120" t="s">
        <v>11</v>
      </c>
      <c r="F3610" s="441" t="s">
        <v>97</v>
      </c>
    </row>
    <row r="3611" spans="1:6">
      <c r="A3611" s="442" t="str">
        <f>DRIVER[[#This Row],[DATE]]&amp;DRIVER[[#This Row],[FIELD]]&amp;DRIVER[[#This Row],[TRIP NO]]</f>
        <v>45492OD34S11451</v>
      </c>
      <c r="B3611" s="443">
        <v>16</v>
      </c>
      <c r="C3611" s="444">
        <v>45492</v>
      </c>
      <c r="D3611" s="445">
        <v>1</v>
      </c>
      <c r="E3611" s="120" t="s">
        <v>32</v>
      </c>
      <c r="F3611" s="441" t="s">
        <v>88</v>
      </c>
    </row>
    <row r="3612" spans="1:6">
      <c r="A3612" s="442" t="str">
        <f>DRIVER[[#This Row],[DATE]]&amp;DRIVER[[#This Row],[FIELD]]&amp;DRIVER[[#This Row],[TRIP NO]]</f>
        <v>45492OD34T11451</v>
      </c>
      <c r="B3612" s="443">
        <v>17</v>
      </c>
      <c r="C3612" s="444">
        <v>45492</v>
      </c>
      <c r="D3612" s="445">
        <v>1</v>
      </c>
      <c r="E3612" s="120" t="s">
        <v>34</v>
      </c>
      <c r="F3612" s="441" t="s">
        <v>84</v>
      </c>
    </row>
    <row r="3613" spans="1:6">
      <c r="A3613" s="442" t="str">
        <f>DRIVER[[#This Row],[DATE]]&amp;DRIVER[[#This Row],[FIELD]]&amp;DRIVER[[#This Row],[TRIP NO]]</f>
        <v>45492OD04V13451</v>
      </c>
      <c r="B3613" s="443">
        <v>18</v>
      </c>
      <c r="C3613" s="444">
        <v>45492</v>
      </c>
      <c r="D3613" s="445">
        <v>1</v>
      </c>
      <c r="E3613" s="120" t="s">
        <v>48</v>
      </c>
      <c r="F3613" s="441" t="s">
        <v>86</v>
      </c>
    </row>
    <row r="3614" spans="1:6">
      <c r="A3614" s="442" t="str">
        <f>DRIVER[[#This Row],[DATE]]&amp;DRIVER[[#This Row],[FIELD]]&amp;DRIVER[[#This Row],[TRIP NO]]</f>
        <v>45492OD34S26662</v>
      </c>
      <c r="B3614" s="443">
        <v>19</v>
      </c>
      <c r="C3614" s="444">
        <v>45492</v>
      </c>
      <c r="D3614" s="445">
        <v>2</v>
      </c>
      <c r="E3614" s="120" t="s">
        <v>45</v>
      </c>
      <c r="F3614" s="441" t="s">
        <v>203</v>
      </c>
    </row>
    <row r="3615" spans="1:6">
      <c r="A3615" s="442" t="str">
        <f>DRIVER[[#This Row],[DATE]]&amp;DRIVER[[#This Row],[FIELD]]&amp;DRIVER[[#This Row],[TRIP NO]]</f>
        <v>45492OD34S26152</v>
      </c>
      <c r="B3615" s="443">
        <v>20</v>
      </c>
      <c r="C3615" s="444">
        <v>45492</v>
      </c>
      <c r="D3615" s="445">
        <v>2</v>
      </c>
      <c r="E3615" s="120" t="s">
        <v>40</v>
      </c>
      <c r="F3615" s="441" t="s">
        <v>72</v>
      </c>
    </row>
    <row r="3616" spans="1:6">
      <c r="A3616" s="442" t="str">
        <f>DRIVER[[#This Row],[DATE]]&amp;DRIVER[[#This Row],[FIELD]]&amp;DRIVER[[#This Row],[TRIP NO]]</f>
        <v>45492OD04Q67882</v>
      </c>
      <c r="B3616" s="443">
        <v>21</v>
      </c>
      <c r="C3616" s="444">
        <v>45492</v>
      </c>
      <c r="D3616" s="445">
        <v>2</v>
      </c>
      <c r="E3616" s="120" t="s">
        <v>20</v>
      </c>
      <c r="F3616" s="441" t="s">
        <v>101</v>
      </c>
    </row>
    <row r="3617" spans="1:6">
      <c r="A3617" s="442" t="str">
        <f>DRIVER[[#This Row],[DATE]]&amp;DRIVER[[#This Row],[FIELD]]&amp;DRIVER[[#This Row],[TRIP NO]]</f>
        <v>45492OD04Q41392</v>
      </c>
      <c r="B3617" s="443">
        <v>22</v>
      </c>
      <c r="C3617" s="444">
        <v>45492</v>
      </c>
      <c r="D3617" s="445">
        <v>2</v>
      </c>
      <c r="E3617" s="120" t="s">
        <v>21</v>
      </c>
      <c r="F3617" s="441" t="s">
        <v>71</v>
      </c>
    </row>
    <row r="3618" spans="1:6">
      <c r="A3618" s="442" t="str">
        <f>DRIVER[[#This Row],[DATE]]&amp;DRIVER[[#This Row],[FIELD]]&amp;DRIVER[[#This Row],[TRIP NO]]</f>
        <v>45492OD34S11452</v>
      </c>
      <c r="B3618" s="443">
        <v>23</v>
      </c>
      <c r="C3618" s="444">
        <v>45492</v>
      </c>
      <c r="D3618" s="445">
        <v>2</v>
      </c>
      <c r="E3618" s="120" t="s">
        <v>32</v>
      </c>
      <c r="F3618" s="441" t="s">
        <v>88</v>
      </c>
    </row>
    <row r="3619" spans="1:6">
      <c r="A3619" s="442" t="str">
        <f>DRIVER[[#This Row],[DATE]]&amp;DRIVER[[#This Row],[FIELD]]&amp;DRIVER[[#This Row],[TRIP NO]]</f>
        <v>45492OD34T11452</v>
      </c>
      <c r="B3619" s="443">
        <v>24</v>
      </c>
      <c r="C3619" s="444">
        <v>45492</v>
      </c>
      <c r="D3619" s="445">
        <v>2</v>
      </c>
      <c r="E3619" s="120" t="s">
        <v>34</v>
      </c>
      <c r="F3619" s="441" t="s">
        <v>84</v>
      </c>
    </row>
    <row r="3620" spans="1:6">
      <c r="A3620" s="442" t="str">
        <f>DRIVER[[#This Row],[DATE]]&amp;DRIVER[[#This Row],[FIELD]]&amp;DRIVER[[#This Row],[TRIP NO]]</f>
        <v>45492OD04V13452</v>
      </c>
      <c r="B3620" s="443">
        <v>25</v>
      </c>
      <c r="C3620" s="444">
        <v>45492</v>
      </c>
      <c r="D3620" s="445">
        <v>2</v>
      </c>
      <c r="E3620" s="120" t="s">
        <v>48</v>
      </c>
      <c r="F3620" s="441" t="s">
        <v>86</v>
      </c>
    </row>
    <row r="3621" spans="1:6">
      <c r="A3621" s="442" t="str">
        <f>DRIVER[[#This Row],[DATE]]&amp;DRIVER[[#This Row],[FIELD]]&amp;DRIVER[[#This Row],[TRIP NO]]</f>
        <v>45492OD34S65082</v>
      </c>
      <c r="B3621" s="443">
        <v>26</v>
      </c>
      <c r="C3621" s="444">
        <v>45492</v>
      </c>
      <c r="D3621" s="445">
        <v>2</v>
      </c>
      <c r="E3621" s="120" t="s">
        <v>57</v>
      </c>
      <c r="F3621" s="441" t="s">
        <v>75</v>
      </c>
    </row>
    <row r="3622" spans="1:6">
      <c r="A3622" s="442" t="str">
        <f>DRIVER[[#This Row],[DATE]]&amp;DRIVER[[#This Row],[FIELD]]&amp;DRIVER[[#This Row],[TRIP NO]]</f>
        <v>45492OD34R13452</v>
      </c>
      <c r="B3622" s="443">
        <v>27</v>
      </c>
      <c r="C3622" s="444">
        <v>45492</v>
      </c>
      <c r="D3622" s="445">
        <v>2</v>
      </c>
      <c r="E3622" s="120" t="s">
        <v>11</v>
      </c>
      <c r="F3622" s="441" t="s">
        <v>97</v>
      </c>
    </row>
    <row r="3623" spans="1:6">
      <c r="A3623" s="442" t="str">
        <f>DRIVER[[#This Row],[DATE]]&amp;DRIVER[[#This Row],[FIELD]]&amp;DRIVER[[#This Row],[TRIP NO]]</f>
        <v>45492OD04Q41552</v>
      </c>
      <c r="B3623" s="443">
        <v>28</v>
      </c>
      <c r="C3623" s="444">
        <v>45492</v>
      </c>
      <c r="D3623" s="445">
        <v>2</v>
      </c>
      <c r="E3623" s="120" t="s">
        <v>22</v>
      </c>
      <c r="F3623" s="441" t="s">
        <v>107</v>
      </c>
    </row>
    <row r="3624" spans="1:6">
      <c r="A3624" s="442" t="str">
        <f>DRIVER[[#This Row],[DATE]]&amp;DRIVER[[#This Row],[FIELD]]&amp;DRIVER[[#This Row],[TRIP NO]]</f>
        <v>45492OD04Q41262</v>
      </c>
      <c r="B3624" s="443">
        <v>29</v>
      </c>
      <c r="C3624" s="444">
        <v>45492</v>
      </c>
      <c r="D3624" s="445">
        <v>2</v>
      </c>
      <c r="E3624" s="120" t="s">
        <v>23</v>
      </c>
      <c r="F3624" s="441" t="s">
        <v>91</v>
      </c>
    </row>
    <row r="3625" spans="1:6">
      <c r="A3625" s="442" t="str">
        <f>DRIVER[[#This Row],[DATE]]&amp;DRIVER[[#This Row],[FIELD]]&amp;DRIVER[[#This Row],[TRIP NO]]</f>
        <v>45492OD04Q41702</v>
      </c>
      <c r="B3625" s="443">
        <v>30</v>
      </c>
      <c r="C3625" s="444">
        <v>45492</v>
      </c>
      <c r="D3625" s="445">
        <v>2</v>
      </c>
      <c r="E3625" s="120" t="s">
        <v>10</v>
      </c>
      <c r="F3625" s="441" t="s">
        <v>105</v>
      </c>
    </row>
    <row r="3626" spans="1:6">
      <c r="A3626" s="442" t="str">
        <f>DRIVER[[#This Row],[DATE]]&amp;DRIVER[[#This Row],[FIELD]]&amp;DRIVER[[#This Row],[TRIP NO]]</f>
        <v>45492OD04Q41232</v>
      </c>
      <c r="B3626" s="443">
        <v>31</v>
      </c>
      <c r="C3626" s="444">
        <v>45492</v>
      </c>
      <c r="D3626" s="445">
        <v>2</v>
      </c>
      <c r="E3626" s="120" t="s">
        <v>39</v>
      </c>
      <c r="F3626" s="441" t="s">
        <v>80</v>
      </c>
    </row>
    <row r="3627" spans="1:6">
      <c r="A3627" s="442" t="str">
        <f>DRIVER[[#This Row],[DATE]]&amp;DRIVER[[#This Row],[FIELD]]&amp;DRIVER[[#This Row],[TRIP NO]]</f>
        <v>45492OD04Q67612</v>
      </c>
      <c r="B3627" s="443">
        <v>32</v>
      </c>
      <c r="C3627" s="444">
        <v>45492</v>
      </c>
      <c r="D3627" s="445">
        <v>2</v>
      </c>
      <c r="E3627" s="120" t="s">
        <v>24</v>
      </c>
      <c r="F3627" s="441" t="s">
        <v>68</v>
      </c>
    </row>
    <row r="3628" spans="1:6">
      <c r="A3628" s="442" t="str">
        <f>DRIVER[[#This Row],[DATE]]&amp;DRIVER[[#This Row],[FIELD]]&amp;DRIVER[[#This Row],[TRIP NO]]</f>
        <v>45492OD34S26663</v>
      </c>
      <c r="B3628" s="443">
        <v>33</v>
      </c>
      <c r="C3628" s="444">
        <v>45492</v>
      </c>
      <c r="D3628" s="445">
        <v>3</v>
      </c>
      <c r="E3628" s="120" t="s">
        <v>45</v>
      </c>
      <c r="F3628" s="441" t="s">
        <v>203</v>
      </c>
    </row>
    <row r="3629" spans="1:6">
      <c r="A3629" s="442" t="str">
        <f>DRIVER[[#This Row],[DATE]]&amp;DRIVER[[#This Row],[FIELD]]&amp;DRIVER[[#This Row],[TRIP NO]]</f>
        <v>45493OD04Q41231</v>
      </c>
      <c r="B3629" s="443">
        <v>1</v>
      </c>
      <c r="C3629" s="444">
        <v>45493</v>
      </c>
      <c r="D3629" s="445">
        <v>1</v>
      </c>
      <c r="E3629" s="120" t="s">
        <v>39</v>
      </c>
      <c r="F3629" s="441" t="s">
        <v>69</v>
      </c>
    </row>
    <row r="3630" spans="1:6">
      <c r="A3630" s="442" t="str">
        <f>DRIVER[[#This Row],[DATE]]&amp;DRIVER[[#This Row],[FIELD]]&amp;DRIVER[[#This Row],[TRIP NO]]</f>
        <v>45493OD04Q41261</v>
      </c>
      <c r="B3630" s="443">
        <v>2</v>
      </c>
      <c r="C3630" s="444">
        <v>45493</v>
      </c>
      <c r="D3630" s="445">
        <v>1</v>
      </c>
      <c r="E3630" s="120" t="s">
        <v>23</v>
      </c>
      <c r="F3630" s="441" t="s">
        <v>91</v>
      </c>
    </row>
    <row r="3631" spans="1:6">
      <c r="A3631" s="442" t="str">
        <f>DRIVER[[#This Row],[DATE]]&amp;DRIVER[[#This Row],[FIELD]]&amp;DRIVER[[#This Row],[TRIP NO]]</f>
        <v>45493OD04Q41391</v>
      </c>
      <c r="B3631" s="443">
        <v>3</v>
      </c>
      <c r="C3631" s="444">
        <v>45493</v>
      </c>
      <c r="D3631" s="445">
        <v>1</v>
      </c>
      <c r="E3631" s="120" t="s">
        <v>21</v>
      </c>
      <c r="F3631" s="441" t="s">
        <v>71</v>
      </c>
    </row>
    <row r="3632" spans="1:6">
      <c r="A3632" s="442" t="str">
        <f>DRIVER[[#This Row],[DATE]]&amp;DRIVER[[#This Row],[FIELD]]&amp;DRIVER[[#This Row],[TRIP NO]]</f>
        <v>45493OD04Q41551</v>
      </c>
      <c r="B3632" s="443">
        <v>4</v>
      </c>
      <c r="C3632" s="444">
        <v>45493</v>
      </c>
      <c r="D3632" s="445">
        <v>1</v>
      </c>
      <c r="E3632" s="120" t="s">
        <v>22</v>
      </c>
      <c r="F3632" s="441" t="s">
        <v>107</v>
      </c>
    </row>
    <row r="3633" spans="1:6">
      <c r="A3633" s="442" t="str">
        <f>DRIVER[[#This Row],[DATE]]&amp;DRIVER[[#This Row],[FIELD]]&amp;DRIVER[[#This Row],[TRIP NO]]</f>
        <v>45493OD04Q41781</v>
      </c>
      <c r="B3633" s="443">
        <v>5</v>
      </c>
      <c r="C3633" s="444">
        <v>45493</v>
      </c>
      <c r="D3633" s="445">
        <v>1</v>
      </c>
      <c r="E3633" s="120" t="s">
        <v>25</v>
      </c>
      <c r="F3633" s="441" t="s">
        <v>73</v>
      </c>
    </row>
    <row r="3634" spans="1:6">
      <c r="A3634" s="442" t="str">
        <f>DRIVER[[#This Row],[DATE]]&amp;DRIVER[[#This Row],[FIELD]]&amp;DRIVER[[#This Row],[TRIP NO]]</f>
        <v>45493OD04Q67611</v>
      </c>
      <c r="B3634" s="443">
        <v>6</v>
      </c>
      <c r="C3634" s="444">
        <v>45493</v>
      </c>
      <c r="D3634" s="445">
        <v>1</v>
      </c>
      <c r="E3634" s="120" t="s">
        <v>24</v>
      </c>
      <c r="F3634" s="441" t="s">
        <v>68</v>
      </c>
    </row>
    <row r="3635" spans="1:6">
      <c r="A3635" s="442" t="str">
        <f>DRIVER[[#This Row],[DATE]]&amp;DRIVER[[#This Row],[FIELD]]&amp;DRIVER[[#This Row],[TRIP NO]]</f>
        <v>45493OD04Q67881</v>
      </c>
      <c r="B3635" s="443">
        <v>7</v>
      </c>
      <c r="C3635" s="444">
        <v>45493</v>
      </c>
      <c r="D3635" s="445">
        <v>1</v>
      </c>
      <c r="E3635" s="120" t="s">
        <v>20</v>
      </c>
      <c r="F3635" s="441" t="s">
        <v>82</v>
      </c>
    </row>
    <row r="3636" spans="1:6">
      <c r="A3636" s="442" t="str">
        <f>DRIVER[[#This Row],[DATE]]&amp;DRIVER[[#This Row],[FIELD]]&amp;DRIVER[[#This Row],[TRIP NO]]</f>
        <v>45493OD04Q41701</v>
      </c>
      <c r="B3636" s="443">
        <v>8</v>
      </c>
      <c r="C3636" s="444">
        <v>45493</v>
      </c>
      <c r="D3636" s="445">
        <v>1</v>
      </c>
      <c r="E3636" s="120" t="s">
        <v>10</v>
      </c>
      <c r="F3636" s="441" t="s">
        <v>99</v>
      </c>
    </row>
    <row r="3637" spans="1:6">
      <c r="A3637" s="442" t="str">
        <f>DRIVER[[#This Row],[DATE]]&amp;DRIVER[[#This Row],[FIELD]]&amp;DRIVER[[#This Row],[TRIP NO]]</f>
        <v>45493OD34S26151</v>
      </c>
      <c r="B3637" s="443">
        <v>9</v>
      </c>
      <c r="C3637" s="444">
        <v>45493</v>
      </c>
      <c r="D3637" s="445">
        <v>1</v>
      </c>
      <c r="E3637" s="120" t="s">
        <v>40</v>
      </c>
      <c r="F3637" s="441" t="s">
        <v>72</v>
      </c>
    </row>
    <row r="3638" spans="1:6">
      <c r="A3638" s="442" t="str">
        <f>DRIVER[[#This Row],[DATE]]&amp;DRIVER[[#This Row],[FIELD]]&amp;DRIVER[[#This Row],[TRIP NO]]</f>
        <v>45493OD34S26661</v>
      </c>
      <c r="B3638" s="443">
        <v>10</v>
      </c>
      <c r="C3638" s="444">
        <v>45493</v>
      </c>
      <c r="D3638" s="445">
        <v>1</v>
      </c>
      <c r="E3638" s="120" t="s">
        <v>45</v>
      </c>
      <c r="F3638" s="441" t="s">
        <v>203</v>
      </c>
    </row>
    <row r="3639" spans="1:6">
      <c r="A3639" s="442" t="str">
        <f>DRIVER[[#This Row],[DATE]]&amp;DRIVER[[#This Row],[FIELD]]&amp;DRIVER[[#This Row],[TRIP NO]]</f>
        <v>45493OD34S61371</v>
      </c>
      <c r="B3639" s="443">
        <v>11</v>
      </c>
      <c r="C3639" s="444">
        <v>45493</v>
      </c>
      <c r="D3639" s="445">
        <v>1</v>
      </c>
      <c r="E3639" s="120" t="s">
        <v>44</v>
      </c>
      <c r="F3639" s="441" t="s">
        <v>80</v>
      </c>
    </row>
    <row r="3640" spans="1:6">
      <c r="A3640" s="442" t="str">
        <f>DRIVER[[#This Row],[DATE]]&amp;DRIVER[[#This Row],[FIELD]]&amp;DRIVER[[#This Row],[TRIP NO]]</f>
        <v>45493OD34S61391</v>
      </c>
      <c r="B3640" s="443">
        <v>12</v>
      </c>
      <c r="C3640" s="444">
        <v>45493</v>
      </c>
      <c r="D3640" s="445">
        <v>1</v>
      </c>
      <c r="E3640" s="120" t="s">
        <v>52</v>
      </c>
      <c r="F3640" s="441" t="s">
        <v>202</v>
      </c>
    </row>
    <row r="3641" spans="1:6">
      <c r="A3641" s="442" t="str">
        <f>DRIVER[[#This Row],[DATE]]&amp;DRIVER[[#This Row],[FIELD]]&amp;DRIVER[[#This Row],[TRIP NO]]</f>
        <v>45493OD34S65081</v>
      </c>
      <c r="B3641" s="443">
        <v>13</v>
      </c>
      <c r="C3641" s="444">
        <v>45493</v>
      </c>
      <c r="D3641" s="445">
        <v>1</v>
      </c>
      <c r="E3641" s="120" t="s">
        <v>57</v>
      </c>
      <c r="F3641" s="441" t="s">
        <v>75</v>
      </c>
    </row>
    <row r="3642" spans="1:6">
      <c r="A3642" s="442" t="str">
        <f>DRIVER[[#This Row],[DATE]]&amp;DRIVER[[#This Row],[FIELD]]&amp;DRIVER[[#This Row],[TRIP NO]]</f>
        <v>45493OD04T11451</v>
      </c>
      <c r="B3642" s="443">
        <v>14</v>
      </c>
      <c r="C3642" s="444">
        <v>45493</v>
      </c>
      <c r="D3642" s="445">
        <v>1</v>
      </c>
      <c r="E3642" s="120" t="s">
        <v>13</v>
      </c>
      <c r="F3642" s="441" t="s">
        <v>204</v>
      </c>
    </row>
    <row r="3643" spans="1:6">
      <c r="A3643" s="442" t="str">
        <f>DRIVER[[#This Row],[DATE]]&amp;DRIVER[[#This Row],[FIELD]]&amp;DRIVER[[#This Row],[TRIP NO]]</f>
        <v>45493OD34R13451</v>
      </c>
      <c r="B3643" s="443">
        <v>15</v>
      </c>
      <c r="C3643" s="444">
        <v>45493</v>
      </c>
      <c r="D3643" s="445">
        <v>1</v>
      </c>
      <c r="E3643" s="120" t="s">
        <v>11</v>
      </c>
      <c r="F3643" s="441" t="s">
        <v>97</v>
      </c>
    </row>
    <row r="3644" spans="1:6">
      <c r="A3644" s="442" t="str">
        <f>DRIVER[[#This Row],[DATE]]&amp;DRIVER[[#This Row],[FIELD]]&amp;DRIVER[[#This Row],[TRIP NO]]</f>
        <v>45493OD34S11451</v>
      </c>
      <c r="B3644" s="443">
        <v>16</v>
      </c>
      <c r="C3644" s="444">
        <v>45493</v>
      </c>
      <c r="D3644" s="445">
        <v>1</v>
      </c>
      <c r="E3644" s="120" t="s">
        <v>32</v>
      </c>
      <c r="F3644" s="441" t="s">
        <v>88</v>
      </c>
    </row>
    <row r="3645" spans="1:6">
      <c r="A3645" s="442" t="str">
        <f>DRIVER[[#This Row],[DATE]]&amp;DRIVER[[#This Row],[FIELD]]&amp;DRIVER[[#This Row],[TRIP NO]]</f>
        <v>45493OD34T11451</v>
      </c>
      <c r="B3645" s="443">
        <v>17</v>
      </c>
      <c r="C3645" s="444">
        <v>45493</v>
      </c>
      <c r="D3645" s="445">
        <v>1</v>
      </c>
      <c r="E3645" s="120" t="s">
        <v>34</v>
      </c>
      <c r="F3645" s="441" t="s">
        <v>84</v>
      </c>
    </row>
    <row r="3646" spans="1:6">
      <c r="A3646" s="442" t="str">
        <f>DRIVER[[#This Row],[DATE]]&amp;DRIVER[[#This Row],[FIELD]]&amp;DRIVER[[#This Row],[TRIP NO]]</f>
        <v>45493OD04V13451</v>
      </c>
      <c r="B3646" s="443">
        <v>18</v>
      </c>
      <c r="C3646" s="444">
        <v>45493</v>
      </c>
      <c r="D3646" s="445">
        <v>1</v>
      </c>
      <c r="E3646" s="120" t="s">
        <v>48</v>
      </c>
      <c r="F3646" s="441" t="s">
        <v>86</v>
      </c>
    </row>
    <row r="3647" spans="1:6">
      <c r="A3647" s="442" t="str">
        <f>DRIVER[[#This Row],[DATE]]&amp;DRIVER[[#This Row],[FIELD]]&amp;DRIVER[[#This Row],[TRIP NO]]</f>
        <v>45493OD04Q41262</v>
      </c>
      <c r="B3647" s="443">
        <v>19</v>
      </c>
      <c r="C3647" s="444">
        <v>45493</v>
      </c>
      <c r="D3647" s="445">
        <v>2</v>
      </c>
      <c r="E3647" s="120" t="s">
        <v>23</v>
      </c>
      <c r="F3647" s="441" t="s">
        <v>91</v>
      </c>
    </row>
    <row r="3648" spans="1:6">
      <c r="A3648" s="442" t="str">
        <f>DRIVER[[#This Row],[DATE]]&amp;DRIVER[[#This Row],[FIELD]]&amp;DRIVER[[#This Row],[TRIP NO]]</f>
        <v>45493OD04Q67612</v>
      </c>
      <c r="B3648" s="443">
        <v>20</v>
      </c>
      <c r="C3648" s="444">
        <v>45493</v>
      </c>
      <c r="D3648" s="445">
        <v>2</v>
      </c>
      <c r="E3648" s="120" t="s">
        <v>24</v>
      </c>
      <c r="F3648" s="441" t="s">
        <v>68</v>
      </c>
    </row>
    <row r="3649" spans="1:6">
      <c r="A3649" s="442" t="str">
        <f>DRIVER[[#This Row],[DATE]]&amp;DRIVER[[#This Row],[FIELD]]&amp;DRIVER[[#This Row],[TRIP NO]]</f>
        <v>45493OD04Q41552</v>
      </c>
      <c r="B3649" s="443">
        <v>21</v>
      </c>
      <c r="C3649" s="444">
        <v>45493</v>
      </c>
      <c r="D3649" s="445">
        <v>2</v>
      </c>
      <c r="E3649" s="120" t="s">
        <v>22</v>
      </c>
      <c r="F3649" s="441" t="s">
        <v>107</v>
      </c>
    </row>
    <row r="3650" spans="1:6">
      <c r="A3650" s="442" t="str">
        <f>DRIVER[[#This Row],[DATE]]&amp;DRIVER[[#This Row],[FIELD]]&amp;DRIVER[[#This Row],[TRIP NO]]</f>
        <v>45493OD34S61372</v>
      </c>
      <c r="B3650" s="443">
        <v>22</v>
      </c>
      <c r="C3650" s="444">
        <v>45493</v>
      </c>
      <c r="D3650" s="445">
        <v>2</v>
      </c>
      <c r="E3650" s="120" t="s">
        <v>44</v>
      </c>
      <c r="F3650" s="441" t="s">
        <v>80</v>
      </c>
    </row>
    <row r="3651" spans="1:6">
      <c r="A3651" s="442" t="str">
        <f>DRIVER[[#This Row],[DATE]]&amp;DRIVER[[#This Row],[FIELD]]&amp;DRIVER[[#This Row],[TRIP NO]]</f>
        <v>45493OD34S26662</v>
      </c>
      <c r="B3651" s="443">
        <v>23</v>
      </c>
      <c r="C3651" s="444">
        <v>45493</v>
      </c>
      <c r="D3651" s="445">
        <v>2</v>
      </c>
      <c r="E3651" s="120" t="s">
        <v>45</v>
      </c>
      <c r="F3651" s="441" t="s">
        <v>203</v>
      </c>
    </row>
    <row r="3652" spans="1:6">
      <c r="A3652" s="442" t="str">
        <f>DRIVER[[#This Row],[DATE]]&amp;DRIVER[[#This Row],[FIELD]]&amp;DRIVER[[#This Row],[TRIP NO]]</f>
        <v>45493OD04Q41782</v>
      </c>
      <c r="B3652" s="443">
        <v>24</v>
      </c>
      <c r="C3652" s="444">
        <v>45493</v>
      </c>
      <c r="D3652" s="445">
        <v>2</v>
      </c>
      <c r="E3652" s="120" t="s">
        <v>25</v>
      </c>
      <c r="F3652" s="441" t="s">
        <v>73</v>
      </c>
    </row>
    <row r="3653" spans="1:6">
      <c r="A3653" s="442" t="str">
        <f>DRIVER[[#This Row],[DATE]]&amp;DRIVER[[#This Row],[FIELD]]&amp;DRIVER[[#This Row],[TRIP NO]]</f>
        <v>45493OD34S65082</v>
      </c>
      <c r="B3653" s="443">
        <v>25</v>
      </c>
      <c r="C3653" s="444">
        <v>45493</v>
      </c>
      <c r="D3653" s="445">
        <v>2</v>
      </c>
      <c r="E3653" s="120" t="s">
        <v>57</v>
      </c>
      <c r="F3653" s="441" t="s">
        <v>75</v>
      </c>
    </row>
    <row r="3654" spans="1:6">
      <c r="A3654" s="442" t="str">
        <f>DRIVER[[#This Row],[DATE]]&amp;DRIVER[[#This Row],[FIELD]]&amp;DRIVER[[#This Row],[TRIP NO]]</f>
        <v>45494OD04Q41231</v>
      </c>
      <c r="B3654" s="443">
        <v>1</v>
      </c>
      <c r="C3654" s="444">
        <v>45494</v>
      </c>
      <c r="D3654" s="445">
        <v>1</v>
      </c>
      <c r="E3654" s="120" t="s">
        <v>39</v>
      </c>
      <c r="F3654" s="441" t="s">
        <v>69</v>
      </c>
    </row>
    <row r="3655" spans="1:6">
      <c r="A3655" s="442" t="str">
        <f>DRIVER[[#This Row],[DATE]]&amp;DRIVER[[#This Row],[FIELD]]&amp;DRIVER[[#This Row],[TRIP NO]]</f>
        <v>45494OD04Q41261</v>
      </c>
      <c r="B3655" s="443">
        <v>2</v>
      </c>
      <c r="C3655" s="444">
        <v>45494</v>
      </c>
      <c r="D3655" s="445">
        <v>1</v>
      </c>
      <c r="E3655" s="120" t="s">
        <v>23</v>
      </c>
      <c r="F3655" s="441" t="s">
        <v>91</v>
      </c>
    </row>
    <row r="3656" spans="1:6">
      <c r="A3656" s="442" t="str">
        <f>DRIVER[[#This Row],[DATE]]&amp;DRIVER[[#This Row],[FIELD]]&amp;DRIVER[[#This Row],[TRIP NO]]</f>
        <v>45494OD04Q41391</v>
      </c>
      <c r="B3656" s="443">
        <v>3</v>
      </c>
      <c r="C3656" s="444">
        <v>45494</v>
      </c>
      <c r="D3656" s="445">
        <v>1</v>
      </c>
      <c r="E3656" s="120" t="s">
        <v>21</v>
      </c>
      <c r="F3656" s="441" t="s">
        <v>71</v>
      </c>
    </row>
    <row r="3657" spans="1:6">
      <c r="A3657" s="442" t="str">
        <f>DRIVER[[#This Row],[DATE]]&amp;DRIVER[[#This Row],[FIELD]]&amp;DRIVER[[#This Row],[TRIP NO]]</f>
        <v>45494OD04Q41551</v>
      </c>
      <c r="B3657" s="443">
        <v>4</v>
      </c>
      <c r="C3657" s="444">
        <v>45494</v>
      </c>
      <c r="D3657" s="445">
        <v>1</v>
      </c>
      <c r="E3657" s="120" t="s">
        <v>22</v>
      </c>
      <c r="F3657" s="441" t="s">
        <v>107</v>
      </c>
    </row>
    <row r="3658" spans="1:6">
      <c r="A3658" s="442" t="str">
        <f>DRIVER[[#This Row],[DATE]]&amp;DRIVER[[#This Row],[FIELD]]&amp;DRIVER[[#This Row],[TRIP NO]]</f>
        <v>45494OD04Q41781</v>
      </c>
      <c r="B3658" s="443">
        <v>5</v>
      </c>
      <c r="C3658" s="444">
        <v>45494</v>
      </c>
      <c r="D3658" s="445">
        <v>1</v>
      </c>
      <c r="E3658" s="120" t="s">
        <v>25</v>
      </c>
      <c r="F3658" s="441" t="s">
        <v>73</v>
      </c>
    </row>
    <row r="3659" spans="1:6">
      <c r="A3659" s="442" t="str">
        <f>DRIVER[[#This Row],[DATE]]&amp;DRIVER[[#This Row],[FIELD]]&amp;DRIVER[[#This Row],[TRIP NO]]</f>
        <v>45494OD04Q67611</v>
      </c>
      <c r="B3659" s="443">
        <v>6</v>
      </c>
      <c r="C3659" s="444">
        <v>45494</v>
      </c>
      <c r="D3659" s="445">
        <v>1</v>
      </c>
      <c r="E3659" s="120" t="s">
        <v>24</v>
      </c>
      <c r="F3659" s="441" t="s">
        <v>68</v>
      </c>
    </row>
    <row r="3660" spans="1:6">
      <c r="A3660" s="442" t="str">
        <f>DRIVER[[#This Row],[DATE]]&amp;DRIVER[[#This Row],[FIELD]]&amp;DRIVER[[#This Row],[TRIP NO]]</f>
        <v>45494OD04Q67881</v>
      </c>
      <c r="B3660" s="443">
        <v>7</v>
      </c>
      <c r="C3660" s="444">
        <v>45494</v>
      </c>
      <c r="D3660" s="445">
        <v>1</v>
      </c>
      <c r="E3660" s="120" t="s">
        <v>20</v>
      </c>
      <c r="F3660" s="441" t="s">
        <v>82</v>
      </c>
    </row>
    <row r="3661" spans="1:6">
      <c r="A3661" s="442" t="str">
        <f>DRIVER[[#This Row],[DATE]]&amp;DRIVER[[#This Row],[FIELD]]&amp;DRIVER[[#This Row],[TRIP NO]]</f>
        <v>45494OD04Q41701</v>
      </c>
      <c r="B3661" s="443">
        <v>8</v>
      </c>
      <c r="C3661" s="444">
        <v>45494</v>
      </c>
      <c r="D3661" s="445">
        <v>1</v>
      </c>
      <c r="E3661" s="120" t="s">
        <v>10</v>
      </c>
      <c r="F3661" s="441" t="s">
        <v>76</v>
      </c>
    </row>
    <row r="3662" spans="1:6">
      <c r="A3662" s="442" t="str">
        <f>DRIVER[[#This Row],[DATE]]&amp;DRIVER[[#This Row],[FIELD]]&amp;DRIVER[[#This Row],[TRIP NO]]</f>
        <v>45494OD34S26151</v>
      </c>
      <c r="B3662" s="443">
        <v>9</v>
      </c>
      <c r="C3662" s="444">
        <v>45494</v>
      </c>
      <c r="D3662" s="445">
        <v>1</v>
      </c>
      <c r="E3662" s="120" t="s">
        <v>40</v>
      </c>
      <c r="F3662" s="441" t="s">
        <v>72</v>
      </c>
    </row>
    <row r="3663" spans="1:6">
      <c r="A3663" s="442" t="str">
        <f>DRIVER[[#This Row],[DATE]]&amp;DRIVER[[#This Row],[FIELD]]&amp;DRIVER[[#This Row],[TRIP NO]]</f>
        <v>45494OD34S26661</v>
      </c>
      <c r="B3663" s="443">
        <v>10</v>
      </c>
      <c r="C3663" s="444">
        <v>45494</v>
      </c>
      <c r="D3663" s="445">
        <v>1</v>
      </c>
      <c r="E3663" s="120" t="s">
        <v>45</v>
      </c>
      <c r="F3663" s="441" t="s">
        <v>203</v>
      </c>
    </row>
    <row r="3664" spans="1:6">
      <c r="A3664" s="442" t="str">
        <f>DRIVER[[#This Row],[DATE]]&amp;DRIVER[[#This Row],[FIELD]]&amp;DRIVER[[#This Row],[TRIP NO]]</f>
        <v>45494OD34S61371</v>
      </c>
      <c r="B3664" s="443">
        <v>11</v>
      </c>
      <c r="C3664" s="444">
        <v>45494</v>
      </c>
      <c r="D3664" s="445">
        <v>1</v>
      </c>
      <c r="E3664" s="120" t="s">
        <v>44</v>
      </c>
      <c r="F3664" s="441" t="s">
        <v>80</v>
      </c>
    </row>
    <row r="3665" spans="1:6">
      <c r="A3665" s="442" t="str">
        <f>DRIVER[[#This Row],[DATE]]&amp;DRIVER[[#This Row],[FIELD]]&amp;DRIVER[[#This Row],[TRIP NO]]</f>
        <v>45494OD34S61391</v>
      </c>
      <c r="B3665" s="443">
        <v>12</v>
      </c>
      <c r="C3665" s="444">
        <v>45494</v>
      </c>
      <c r="D3665" s="445">
        <v>1</v>
      </c>
      <c r="E3665" s="120" t="s">
        <v>52</v>
      </c>
      <c r="F3665" s="441" t="s">
        <v>94</v>
      </c>
    </row>
    <row r="3666" spans="1:6">
      <c r="A3666" s="442" t="str">
        <f>DRIVER[[#This Row],[DATE]]&amp;DRIVER[[#This Row],[FIELD]]&amp;DRIVER[[#This Row],[TRIP NO]]</f>
        <v>45494OD34S61521</v>
      </c>
      <c r="B3666" s="443">
        <v>13</v>
      </c>
      <c r="C3666" s="444">
        <v>45494</v>
      </c>
      <c r="D3666" s="445">
        <v>1</v>
      </c>
      <c r="E3666" s="120" t="s">
        <v>43</v>
      </c>
      <c r="F3666" s="441" t="s">
        <v>202</v>
      </c>
    </row>
    <row r="3667" spans="1:6">
      <c r="A3667" s="442" t="str">
        <f>DRIVER[[#This Row],[DATE]]&amp;DRIVER[[#This Row],[FIELD]]&amp;DRIVER[[#This Row],[TRIP NO]]</f>
        <v>45494OD34S65081</v>
      </c>
      <c r="B3667" s="443">
        <v>14</v>
      </c>
      <c r="C3667" s="444">
        <v>45494</v>
      </c>
      <c r="D3667" s="445">
        <v>1</v>
      </c>
      <c r="E3667" s="120" t="s">
        <v>57</v>
      </c>
      <c r="F3667" s="441" t="s">
        <v>75</v>
      </c>
    </row>
    <row r="3668" spans="1:6">
      <c r="A3668" s="442" t="str">
        <f>DRIVER[[#This Row],[DATE]]&amp;DRIVER[[#This Row],[FIELD]]&amp;DRIVER[[#This Row],[TRIP NO]]</f>
        <v>45494OD04T11451</v>
      </c>
      <c r="B3668" s="443">
        <v>15</v>
      </c>
      <c r="C3668" s="444">
        <v>45494</v>
      </c>
      <c r="D3668" s="445">
        <v>1</v>
      </c>
      <c r="E3668" s="120" t="s">
        <v>13</v>
      </c>
      <c r="F3668" s="441" t="s">
        <v>204</v>
      </c>
    </row>
    <row r="3669" spans="1:6">
      <c r="A3669" s="442" t="str">
        <f>DRIVER[[#This Row],[DATE]]&amp;DRIVER[[#This Row],[FIELD]]&amp;DRIVER[[#This Row],[TRIP NO]]</f>
        <v>45494OD34R11451</v>
      </c>
      <c r="B3669" s="443">
        <v>16</v>
      </c>
      <c r="C3669" s="444">
        <v>45494</v>
      </c>
      <c r="D3669" s="445">
        <v>1</v>
      </c>
      <c r="E3669" s="120" t="s">
        <v>12</v>
      </c>
      <c r="F3669" s="441" t="s">
        <v>171</v>
      </c>
    </row>
    <row r="3670" spans="1:6">
      <c r="A3670" s="442" t="str">
        <f>DRIVER[[#This Row],[DATE]]&amp;DRIVER[[#This Row],[FIELD]]&amp;DRIVER[[#This Row],[TRIP NO]]</f>
        <v>45494OD34R13451</v>
      </c>
      <c r="B3670" s="443">
        <v>17</v>
      </c>
      <c r="C3670" s="444">
        <v>45494</v>
      </c>
      <c r="D3670" s="445">
        <v>1</v>
      </c>
      <c r="E3670" s="120" t="s">
        <v>11</v>
      </c>
      <c r="F3670" s="441" t="s">
        <v>97</v>
      </c>
    </row>
    <row r="3671" spans="1:6">
      <c r="A3671" s="442" t="str">
        <f>DRIVER[[#This Row],[DATE]]&amp;DRIVER[[#This Row],[FIELD]]&amp;DRIVER[[#This Row],[TRIP NO]]</f>
        <v>45494OD34S11451</v>
      </c>
      <c r="B3671" s="443">
        <v>18</v>
      </c>
      <c r="C3671" s="444">
        <v>45494</v>
      </c>
      <c r="D3671" s="445">
        <v>1</v>
      </c>
      <c r="E3671" s="120" t="s">
        <v>32</v>
      </c>
      <c r="F3671" s="441" t="s">
        <v>88</v>
      </c>
    </row>
    <row r="3672" spans="1:6">
      <c r="A3672" s="442" t="str">
        <f>DRIVER[[#This Row],[DATE]]&amp;DRIVER[[#This Row],[FIELD]]&amp;DRIVER[[#This Row],[TRIP NO]]</f>
        <v>45494OD34T11451</v>
      </c>
      <c r="B3672" s="443">
        <v>19</v>
      </c>
      <c r="C3672" s="444">
        <v>45494</v>
      </c>
      <c r="D3672" s="445">
        <v>1</v>
      </c>
      <c r="E3672" s="120" t="s">
        <v>34</v>
      </c>
      <c r="F3672" s="441" t="s">
        <v>84</v>
      </c>
    </row>
    <row r="3673" spans="1:6">
      <c r="A3673" s="442" t="str">
        <f>DRIVER[[#This Row],[DATE]]&amp;DRIVER[[#This Row],[FIELD]]&amp;DRIVER[[#This Row],[TRIP NO]]</f>
        <v>45494OD04V13451</v>
      </c>
      <c r="B3673" s="443">
        <v>20</v>
      </c>
      <c r="C3673" s="444">
        <v>45494</v>
      </c>
      <c r="D3673" s="445">
        <v>1</v>
      </c>
      <c r="E3673" s="120" t="s">
        <v>48</v>
      </c>
      <c r="F3673" s="441" t="s">
        <v>86</v>
      </c>
    </row>
    <row r="3674" spans="1:6">
      <c r="A3674" s="442" t="str">
        <f>DRIVER[[#This Row],[DATE]]&amp;DRIVER[[#This Row],[FIELD]]&amp;DRIVER[[#This Row],[TRIP NO]]</f>
        <v>45494OD04Q41552</v>
      </c>
      <c r="B3674" s="443">
        <v>21</v>
      </c>
      <c r="C3674" s="444">
        <v>45494</v>
      </c>
      <c r="D3674" s="445">
        <v>2</v>
      </c>
      <c r="E3674" s="120" t="s">
        <v>22</v>
      </c>
      <c r="F3674" s="441" t="s">
        <v>107</v>
      </c>
    </row>
    <row r="3675" spans="1:6">
      <c r="A3675" s="442" t="str">
        <f>DRIVER[[#This Row],[DATE]]&amp;DRIVER[[#This Row],[FIELD]]&amp;DRIVER[[#This Row],[TRIP NO]]</f>
        <v>45494OD04Q41782</v>
      </c>
      <c r="B3675" s="443">
        <v>22</v>
      </c>
      <c r="C3675" s="444">
        <v>45494</v>
      </c>
      <c r="D3675" s="445">
        <v>2</v>
      </c>
      <c r="E3675" s="120" t="s">
        <v>25</v>
      </c>
      <c r="F3675" s="441" t="s">
        <v>73</v>
      </c>
    </row>
    <row r="3676" spans="1:6">
      <c r="A3676" s="442" t="str">
        <f>DRIVER[[#This Row],[DATE]]&amp;DRIVER[[#This Row],[FIELD]]&amp;DRIVER[[#This Row],[TRIP NO]]</f>
        <v>45494OD04Q41262</v>
      </c>
      <c r="B3676" s="443">
        <v>23</v>
      </c>
      <c r="C3676" s="444">
        <v>45494</v>
      </c>
      <c r="D3676" s="445">
        <v>2</v>
      </c>
      <c r="E3676" s="120" t="s">
        <v>23</v>
      </c>
      <c r="F3676" s="441" t="s">
        <v>91</v>
      </c>
    </row>
    <row r="3677" spans="1:6">
      <c r="A3677" s="442" t="str">
        <f>DRIVER[[#This Row],[DATE]]&amp;DRIVER[[#This Row],[FIELD]]&amp;DRIVER[[#This Row],[TRIP NO]]</f>
        <v>45494OD34S26152</v>
      </c>
      <c r="B3677" s="443">
        <v>24</v>
      </c>
      <c r="C3677" s="444">
        <v>45494</v>
      </c>
      <c r="D3677" s="445">
        <v>2</v>
      </c>
      <c r="E3677" s="120" t="s">
        <v>40</v>
      </c>
      <c r="F3677" s="441" t="s">
        <v>72</v>
      </c>
    </row>
    <row r="3678" spans="1:6">
      <c r="A3678" s="442" t="str">
        <f>DRIVER[[#This Row],[DATE]]&amp;DRIVER[[#This Row],[FIELD]]&amp;DRIVER[[#This Row],[TRIP NO]]</f>
        <v>45494OD34S26662</v>
      </c>
      <c r="B3678" s="443">
        <v>25</v>
      </c>
      <c r="C3678" s="444">
        <v>45494</v>
      </c>
      <c r="D3678" s="445">
        <v>2</v>
      </c>
      <c r="E3678" s="120" t="s">
        <v>45</v>
      </c>
      <c r="F3678" s="441" t="s">
        <v>203</v>
      </c>
    </row>
    <row r="3679" spans="1:6">
      <c r="A3679" s="442" t="str">
        <f>DRIVER[[#This Row],[DATE]]&amp;DRIVER[[#This Row],[FIELD]]&amp;DRIVER[[#This Row],[TRIP NO]]</f>
        <v>45494OD04Q41392</v>
      </c>
      <c r="B3679" s="443">
        <v>26</v>
      </c>
      <c r="C3679" s="444">
        <v>45494</v>
      </c>
      <c r="D3679" s="445">
        <v>2</v>
      </c>
      <c r="E3679" s="120" t="s">
        <v>21</v>
      </c>
      <c r="F3679" s="441" t="s">
        <v>71</v>
      </c>
    </row>
    <row r="3680" spans="1:6">
      <c r="A3680" s="442" t="str">
        <f>DRIVER[[#This Row],[DATE]]&amp;DRIVER[[#This Row],[FIELD]]&amp;DRIVER[[#This Row],[TRIP NO]]</f>
        <v>45494OD04Q67612</v>
      </c>
      <c r="B3680" s="443">
        <v>27</v>
      </c>
      <c r="C3680" s="444">
        <v>45494</v>
      </c>
      <c r="D3680" s="445">
        <v>2</v>
      </c>
      <c r="E3680" s="120" t="s">
        <v>24</v>
      </c>
      <c r="F3680" s="441" t="s">
        <v>68</v>
      </c>
    </row>
    <row r="3681" spans="1:6">
      <c r="A3681" s="442" t="str">
        <f>DRIVER[[#This Row],[DATE]]&amp;DRIVER[[#This Row],[FIELD]]&amp;DRIVER[[#This Row],[TRIP NO]]</f>
        <v>45494OD04Q41232</v>
      </c>
      <c r="B3681" s="443">
        <v>28</v>
      </c>
      <c r="C3681" s="444">
        <v>45494</v>
      </c>
      <c r="D3681" s="445">
        <v>2</v>
      </c>
      <c r="E3681" s="120" t="s">
        <v>39</v>
      </c>
      <c r="F3681" s="441" t="s">
        <v>69</v>
      </c>
    </row>
    <row r="3682" spans="1:6">
      <c r="A3682" s="442" t="str">
        <f>DRIVER[[#This Row],[DATE]]&amp;DRIVER[[#This Row],[FIELD]]&amp;DRIVER[[#This Row],[TRIP NO]]</f>
        <v>45494OD04V13452</v>
      </c>
      <c r="B3682" s="443">
        <v>29</v>
      </c>
      <c r="C3682" s="444">
        <v>45494</v>
      </c>
      <c r="D3682" s="445">
        <v>2</v>
      </c>
      <c r="E3682" s="120" t="s">
        <v>48</v>
      </c>
      <c r="F3682" s="441" t="s">
        <v>86</v>
      </c>
    </row>
    <row r="3683" spans="1:6">
      <c r="A3683" s="442" t="str">
        <f>DRIVER[[#This Row],[DATE]]&amp;DRIVER[[#This Row],[FIELD]]&amp;DRIVER[[#This Row],[TRIP NO]]</f>
        <v>45494OD34S61372</v>
      </c>
      <c r="B3683" s="443">
        <v>30</v>
      </c>
      <c r="C3683" s="444">
        <v>45494</v>
      </c>
      <c r="D3683" s="445">
        <v>2</v>
      </c>
      <c r="E3683" s="120" t="s">
        <v>44</v>
      </c>
      <c r="F3683" s="441" t="s">
        <v>80</v>
      </c>
    </row>
    <row r="3684" spans="1:6">
      <c r="A3684" s="442" t="str">
        <f>DRIVER[[#This Row],[DATE]]&amp;DRIVER[[#This Row],[FIELD]]&amp;DRIVER[[#This Row],[TRIP NO]]</f>
        <v>45494OD04Q67882</v>
      </c>
      <c r="B3684" s="443">
        <v>31</v>
      </c>
      <c r="C3684" s="444">
        <v>45494</v>
      </c>
      <c r="D3684" s="445">
        <v>2</v>
      </c>
      <c r="E3684" s="120" t="s">
        <v>20</v>
      </c>
      <c r="F3684" s="441" t="s">
        <v>82</v>
      </c>
    </row>
    <row r="3685" spans="1:6">
      <c r="A3685" s="442" t="str">
        <f>DRIVER[[#This Row],[DATE]]&amp;DRIVER[[#This Row],[FIELD]]&amp;DRIVER[[#This Row],[TRIP NO]]</f>
        <v>45494OD34R11452</v>
      </c>
      <c r="B3685" s="443">
        <v>32</v>
      </c>
      <c r="C3685" s="444">
        <v>45494</v>
      </c>
      <c r="D3685" s="445">
        <v>2</v>
      </c>
      <c r="E3685" s="120" t="s">
        <v>12</v>
      </c>
      <c r="F3685" s="441" t="s">
        <v>171</v>
      </c>
    </row>
    <row r="3686" spans="1:6">
      <c r="A3686" s="442" t="str">
        <f>DRIVER[[#This Row],[DATE]]&amp;DRIVER[[#This Row],[FIELD]]&amp;DRIVER[[#This Row],[TRIP NO]]</f>
        <v>45495OD04Q41231</v>
      </c>
      <c r="B3686" s="443">
        <v>1</v>
      </c>
      <c r="C3686" s="444">
        <v>45495</v>
      </c>
      <c r="D3686" s="445">
        <v>1</v>
      </c>
      <c r="E3686" s="120" t="s">
        <v>39</v>
      </c>
      <c r="F3686" s="441" t="s">
        <v>69</v>
      </c>
    </row>
    <row r="3687" spans="1:6">
      <c r="A3687" s="442" t="str">
        <f>DRIVER[[#This Row],[DATE]]&amp;DRIVER[[#This Row],[FIELD]]&amp;DRIVER[[#This Row],[TRIP NO]]</f>
        <v>45495OD04Q41261</v>
      </c>
      <c r="B3687" s="443">
        <v>2</v>
      </c>
      <c r="C3687" s="444">
        <v>45495</v>
      </c>
      <c r="D3687" s="445">
        <v>1</v>
      </c>
      <c r="E3687" s="120" t="s">
        <v>23</v>
      </c>
      <c r="F3687" s="441" t="s">
        <v>79</v>
      </c>
    </row>
    <row r="3688" spans="1:6">
      <c r="A3688" s="442" t="str">
        <f>DRIVER[[#This Row],[DATE]]&amp;DRIVER[[#This Row],[FIELD]]&amp;DRIVER[[#This Row],[TRIP NO]]</f>
        <v>45495OD04Q41391</v>
      </c>
      <c r="B3688" s="443">
        <v>3</v>
      </c>
      <c r="C3688" s="444">
        <v>45495</v>
      </c>
      <c r="D3688" s="445">
        <v>1</v>
      </c>
      <c r="E3688" s="120" t="s">
        <v>21</v>
      </c>
      <c r="F3688" s="441" t="s">
        <v>71</v>
      </c>
    </row>
    <row r="3689" spans="1:6">
      <c r="A3689" s="442" t="str">
        <f>DRIVER[[#This Row],[DATE]]&amp;DRIVER[[#This Row],[FIELD]]&amp;DRIVER[[#This Row],[TRIP NO]]</f>
        <v>45495OD04Q41551</v>
      </c>
      <c r="B3689" s="443">
        <v>4</v>
      </c>
      <c r="C3689" s="444">
        <v>45495</v>
      </c>
      <c r="D3689" s="445">
        <v>1</v>
      </c>
      <c r="E3689" s="120" t="s">
        <v>22</v>
      </c>
      <c r="F3689" s="441" t="s">
        <v>107</v>
      </c>
    </row>
    <row r="3690" spans="1:6">
      <c r="A3690" s="442" t="str">
        <f>DRIVER[[#This Row],[DATE]]&amp;DRIVER[[#This Row],[FIELD]]&amp;DRIVER[[#This Row],[TRIP NO]]</f>
        <v>45495OD04Q41781</v>
      </c>
      <c r="B3690" s="443">
        <v>5</v>
      </c>
      <c r="C3690" s="444">
        <v>45495</v>
      </c>
      <c r="D3690" s="445">
        <v>1</v>
      </c>
      <c r="E3690" s="120" t="s">
        <v>25</v>
      </c>
      <c r="F3690" s="441" t="s">
        <v>90</v>
      </c>
    </row>
    <row r="3691" spans="1:6">
      <c r="A3691" s="442" t="str">
        <f>DRIVER[[#This Row],[DATE]]&amp;DRIVER[[#This Row],[FIELD]]&amp;DRIVER[[#This Row],[TRIP NO]]</f>
        <v>45495OD04Q67611</v>
      </c>
      <c r="B3691" s="443">
        <v>6</v>
      </c>
      <c r="C3691" s="444">
        <v>45495</v>
      </c>
      <c r="D3691" s="445">
        <v>1</v>
      </c>
      <c r="E3691" s="120" t="s">
        <v>24</v>
      </c>
      <c r="F3691" s="441" t="s">
        <v>96</v>
      </c>
    </row>
    <row r="3692" spans="1:6">
      <c r="A3692" s="442" t="str">
        <f>DRIVER[[#This Row],[DATE]]&amp;DRIVER[[#This Row],[FIELD]]&amp;DRIVER[[#This Row],[TRIP NO]]</f>
        <v>45495OD04Q67881</v>
      </c>
      <c r="B3692" s="443">
        <v>7</v>
      </c>
      <c r="C3692" s="444">
        <v>45495</v>
      </c>
      <c r="D3692" s="445">
        <v>1</v>
      </c>
      <c r="E3692" s="120" t="s">
        <v>20</v>
      </c>
      <c r="F3692" s="441" t="s">
        <v>82</v>
      </c>
    </row>
    <row r="3693" spans="1:6">
      <c r="A3693" s="442" t="str">
        <f>DRIVER[[#This Row],[DATE]]&amp;DRIVER[[#This Row],[FIELD]]&amp;DRIVER[[#This Row],[TRIP NO]]</f>
        <v>45495OD04Q41701</v>
      </c>
      <c r="B3693" s="443">
        <v>8</v>
      </c>
      <c r="C3693" s="444">
        <v>45495</v>
      </c>
      <c r="D3693" s="445">
        <v>1</v>
      </c>
      <c r="E3693" s="120" t="s">
        <v>10</v>
      </c>
      <c r="F3693" s="441" t="s">
        <v>99</v>
      </c>
    </row>
    <row r="3694" spans="1:6">
      <c r="A3694" s="442" t="str">
        <f>DRIVER[[#This Row],[DATE]]&amp;DRIVER[[#This Row],[FIELD]]&amp;DRIVER[[#This Row],[TRIP NO]]</f>
        <v>45495OD34S26151</v>
      </c>
      <c r="B3694" s="443">
        <v>9</v>
      </c>
      <c r="C3694" s="444">
        <v>45495</v>
      </c>
      <c r="D3694" s="445">
        <v>1</v>
      </c>
      <c r="E3694" s="120" t="s">
        <v>40</v>
      </c>
      <c r="F3694" s="441" t="s">
        <v>72</v>
      </c>
    </row>
    <row r="3695" spans="1:6">
      <c r="A3695" s="442" t="str">
        <f>DRIVER[[#This Row],[DATE]]&amp;DRIVER[[#This Row],[FIELD]]&amp;DRIVER[[#This Row],[TRIP NO]]</f>
        <v>45495OD34S26271</v>
      </c>
      <c r="B3695" s="443">
        <v>10</v>
      </c>
      <c r="C3695" s="444">
        <v>45495</v>
      </c>
      <c r="D3695" s="445">
        <v>1</v>
      </c>
      <c r="E3695" s="120" t="s">
        <v>54</v>
      </c>
      <c r="F3695" s="441" t="s">
        <v>179</v>
      </c>
    </row>
    <row r="3696" spans="1:6">
      <c r="A3696" s="442" t="str">
        <f>DRIVER[[#This Row],[DATE]]&amp;DRIVER[[#This Row],[FIELD]]&amp;DRIVER[[#This Row],[TRIP NO]]</f>
        <v>45495OD34S26661</v>
      </c>
      <c r="B3696" s="443">
        <v>11</v>
      </c>
      <c r="C3696" s="444">
        <v>45495</v>
      </c>
      <c r="D3696" s="445">
        <v>1</v>
      </c>
      <c r="E3696" s="120" t="s">
        <v>45</v>
      </c>
      <c r="F3696" s="441" t="s">
        <v>203</v>
      </c>
    </row>
    <row r="3697" spans="1:6">
      <c r="A3697" s="442" t="str">
        <f>DRIVER[[#This Row],[DATE]]&amp;DRIVER[[#This Row],[FIELD]]&amp;DRIVER[[#This Row],[TRIP NO]]</f>
        <v>45495OD34S61371</v>
      </c>
      <c r="B3697" s="443">
        <v>12</v>
      </c>
      <c r="C3697" s="444">
        <v>45495</v>
      </c>
      <c r="D3697" s="445">
        <v>1</v>
      </c>
      <c r="E3697" s="120" t="s">
        <v>44</v>
      </c>
      <c r="F3697" s="441" t="s">
        <v>80</v>
      </c>
    </row>
    <row r="3698" spans="1:6">
      <c r="A3698" s="442" t="str">
        <f>DRIVER[[#This Row],[DATE]]&amp;DRIVER[[#This Row],[FIELD]]&amp;DRIVER[[#This Row],[TRIP NO]]</f>
        <v>45495OD34S61391</v>
      </c>
      <c r="B3698" s="443">
        <v>13</v>
      </c>
      <c r="C3698" s="444">
        <v>45495</v>
      </c>
      <c r="D3698" s="445">
        <v>1</v>
      </c>
      <c r="E3698" s="120" t="s">
        <v>52</v>
      </c>
      <c r="F3698" s="441" t="s">
        <v>94</v>
      </c>
    </row>
    <row r="3699" spans="1:6">
      <c r="A3699" s="442" t="str">
        <f>DRIVER[[#This Row],[DATE]]&amp;DRIVER[[#This Row],[FIELD]]&amp;DRIVER[[#This Row],[TRIP NO]]</f>
        <v>45495OD34S61521</v>
      </c>
      <c r="B3699" s="443">
        <v>14</v>
      </c>
      <c r="C3699" s="444">
        <v>45495</v>
      </c>
      <c r="D3699" s="445">
        <v>1</v>
      </c>
      <c r="E3699" s="120" t="s">
        <v>43</v>
      </c>
      <c r="F3699" s="441" t="s">
        <v>202</v>
      </c>
    </row>
    <row r="3700" spans="1:6">
      <c r="A3700" s="442" t="str">
        <f>DRIVER[[#This Row],[DATE]]&amp;DRIVER[[#This Row],[FIELD]]&amp;DRIVER[[#This Row],[TRIP NO]]</f>
        <v>45495OD34S65081</v>
      </c>
      <c r="B3700" s="443">
        <v>15</v>
      </c>
      <c r="C3700" s="444">
        <v>45495</v>
      </c>
      <c r="D3700" s="445">
        <v>1</v>
      </c>
      <c r="E3700" s="120" t="s">
        <v>57</v>
      </c>
      <c r="F3700" s="441" t="s">
        <v>75</v>
      </c>
    </row>
    <row r="3701" spans="1:6">
      <c r="A3701" s="442" t="str">
        <f>DRIVER[[#This Row],[DATE]]&amp;DRIVER[[#This Row],[FIELD]]&amp;DRIVER[[#This Row],[TRIP NO]]</f>
        <v>45495OD04T11451</v>
      </c>
      <c r="B3701" s="443">
        <v>16</v>
      </c>
      <c r="C3701" s="444">
        <v>45495</v>
      </c>
      <c r="D3701" s="445">
        <v>1</v>
      </c>
      <c r="E3701" s="120" t="s">
        <v>13</v>
      </c>
      <c r="F3701" s="441" t="s">
        <v>204</v>
      </c>
    </row>
    <row r="3702" spans="1:6">
      <c r="A3702" s="442" t="str">
        <f>DRIVER[[#This Row],[DATE]]&amp;DRIVER[[#This Row],[FIELD]]&amp;DRIVER[[#This Row],[TRIP NO]]</f>
        <v>45495OD34R11451</v>
      </c>
      <c r="B3702" s="443">
        <v>17</v>
      </c>
      <c r="C3702" s="444">
        <v>45495</v>
      </c>
      <c r="D3702" s="445">
        <v>1</v>
      </c>
      <c r="E3702" s="120" t="s">
        <v>12</v>
      </c>
      <c r="F3702" s="441" t="s">
        <v>171</v>
      </c>
    </row>
    <row r="3703" spans="1:6">
      <c r="A3703" s="442" t="str">
        <f>DRIVER[[#This Row],[DATE]]&amp;DRIVER[[#This Row],[FIELD]]&amp;DRIVER[[#This Row],[TRIP NO]]</f>
        <v>45495OD34R13451</v>
      </c>
      <c r="B3703" s="443">
        <v>18</v>
      </c>
      <c r="C3703" s="444">
        <v>45495</v>
      </c>
      <c r="D3703" s="445">
        <v>1</v>
      </c>
      <c r="E3703" s="120" t="s">
        <v>11</v>
      </c>
      <c r="F3703" s="441" t="s">
        <v>97</v>
      </c>
    </row>
    <row r="3704" spans="1:6">
      <c r="A3704" s="442" t="str">
        <f>DRIVER[[#This Row],[DATE]]&amp;DRIVER[[#This Row],[FIELD]]&amp;DRIVER[[#This Row],[TRIP NO]]</f>
        <v>45495OD34S11451</v>
      </c>
      <c r="B3704" s="443">
        <v>19</v>
      </c>
      <c r="C3704" s="444">
        <v>45495</v>
      </c>
      <c r="D3704" s="445">
        <v>1</v>
      </c>
      <c r="E3704" s="120" t="s">
        <v>32</v>
      </c>
      <c r="F3704" s="441" t="s">
        <v>88</v>
      </c>
    </row>
    <row r="3705" spans="1:6">
      <c r="A3705" s="442" t="str">
        <f>DRIVER[[#This Row],[DATE]]&amp;DRIVER[[#This Row],[FIELD]]&amp;DRIVER[[#This Row],[TRIP NO]]</f>
        <v>45495OD34T11451</v>
      </c>
      <c r="B3705" s="443">
        <v>20</v>
      </c>
      <c r="C3705" s="444">
        <v>45495</v>
      </c>
      <c r="D3705" s="445">
        <v>1</v>
      </c>
      <c r="E3705" s="120" t="s">
        <v>34</v>
      </c>
      <c r="F3705" s="441" t="s">
        <v>84</v>
      </c>
    </row>
    <row r="3706" spans="1:6">
      <c r="A3706" s="442" t="str">
        <f>DRIVER[[#This Row],[DATE]]&amp;DRIVER[[#This Row],[FIELD]]&amp;DRIVER[[#This Row],[TRIP NO]]</f>
        <v>45495OD04V13451</v>
      </c>
      <c r="B3706" s="443">
        <v>21</v>
      </c>
      <c r="C3706" s="444">
        <v>45495</v>
      </c>
      <c r="D3706" s="445">
        <v>1</v>
      </c>
      <c r="E3706" s="120" t="s">
        <v>48</v>
      </c>
      <c r="F3706" s="441" t="s">
        <v>86</v>
      </c>
    </row>
    <row r="3707" spans="1:6">
      <c r="A3707" s="442" t="str">
        <f>DRIVER[[#This Row],[DATE]]&amp;DRIVER[[#This Row],[FIELD]]&amp;DRIVER[[#This Row],[TRIP NO]]</f>
        <v>45495OD04Q41392</v>
      </c>
      <c r="B3707" s="443">
        <v>22</v>
      </c>
      <c r="C3707" s="444">
        <v>45495</v>
      </c>
      <c r="D3707" s="445">
        <v>2</v>
      </c>
      <c r="E3707" s="120" t="s">
        <v>21</v>
      </c>
      <c r="F3707" s="441" t="s">
        <v>71</v>
      </c>
    </row>
    <row r="3708" spans="1:6">
      <c r="A3708" s="442" t="str">
        <f>DRIVER[[#This Row],[DATE]]&amp;DRIVER[[#This Row],[FIELD]]&amp;DRIVER[[#This Row],[TRIP NO]]</f>
        <v>45495OD34S65082</v>
      </c>
      <c r="B3708" s="443">
        <v>23</v>
      </c>
      <c r="C3708" s="444">
        <v>45495</v>
      </c>
      <c r="D3708" s="445">
        <v>2</v>
      </c>
      <c r="E3708" s="120" t="s">
        <v>57</v>
      </c>
      <c r="F3708" s="441" t="s">
        <v>75</v>
      </c>
    </row>
    <row r="3709" spans="1:6">
      <c r="A3709" s="442" t="str">
        <f>DRIVER[[#This Row],[DATE]]&amp;DRIVER[[#This Row],[FIELD]]&amp;DRIVER[[#This Row],[TRIP NO]]</f>
        <v>45495OD34S11452</v>
      </c>
      <c r="B3709" s="443">
        <v>24</v>
      </c>
      <c r="C3709" s="444">
        <v>45495</v>
      </c>
      <c r="D3709" s="445">
        <v>2</v>
      </c>
      <c r="E3709" s="120" t="s">
        <v>32</v>
      </c>
      <c r="F3709" s="441" t="s">
        <v>88</v>
      </c>
    </row>
    <row r="3710" spans="1:6">
      <c r="A3710" s="442" t="str">
        <f>DRIVER[[#This Row],[DATE]]&amp;DRIVER[[#This Row],[FIELD]]&amp;DRIVER[[#This Row],[TRIP NO]]</f>
        <v>45495OD04Q41552</v>
      </c>
      <c r="B3710" s="443">
        <v>25</v>
      </c>
      <c r="C3710" s="444">
        <v>45495</v>
      </c>
      <c r="D3710" s="445">
        <v>2</v>
      </c>
      <c r="E3710" s="120" t="s">
        <v>22</v>
      </c>
      <c r="F3710" s="441" t="s">
        <v>107</v>
      </c>
    </row>
    <row r="3711" spans="1:6">
      <c r="A3711" s="442" t="str">
        <f>DRIVER[[#This Row],[DATE]]&amp;DRIVER[[#This Row],[FIELD]]&amp;DRIVER[[#This Row],[TRIP NO]]</f>
        <v>45495OD34S26152</v>
      </c>
      <c r="B3711" s="443">
        <v>26</v>
      </c>
      <c r="C3711" s="444">
        <v>45495</v>
      </c>
      <c r="D3711" s="445">
        <v>2</v>
      </c>
      <c r="E3711" s="120" t="s">
        <v>40</v>
      </c>
      <c r="F3711" s="441" t="s">
        <v>72</v>
      </c>
    </row>
    <row r="3712" spans="1:6">
      <c r="A3712" s="442" t="str">
        <f>DRIVER[[#This Row],[DATE]]&amp;DRIVER[[#This Row],[FIELD]]&amp;DRIVER[[#This Row],[TRIP NO]]</f>
        <v>45495OD34S26662</v>
      </c>
      <c r="B3712" s="443">
        <v>27</v>
      </c>
      <c r="C3712" s="444">
        <v>45495</v>
      </c>
      <c r="D3712" s="445">
        <v>2</v>
      </c>
      <c r="E3712" s="120" t="s">
        <v>45</v>
      </c>
      <c r="F3712" s="441" t="s">
        <v>203</v>
      </c>
    </row>
    <row r="3713" spans="1:6">
      <c r="A3713" s="442" t="str">
        <f>DRIVER[[#This Row],[DATE]]&amp;DRIVER[[#This Row],[FIELD]]&amp;DRIVER[[#This Row],[TRIP NO]]</f>
        <v>45495OD34S61372</v>
      </c>
      <c r="B3713" s="443">
        <v>28</v>
      </c>
      <c r="C3713" s="444">
        <v>45495</v>
      </c>
      <c r="D3713" s="445">
        <v>2</v>
      </c>
      <c r="E3713" s="120" t="s">
        <v>44</v>
      </c>
      <c r="F3713" s="441" t="s">
        <v>80</v>
      </c>
    </row>
    <row r="3714" spans="1:6">
      <c r="A3714" s="442" t="str">
        <f>DRIVER[[#This Row],[DATE]]&amp;DRIVER[[#This Row],[FIELD]]&amp;DRIVER[[#This Row],[TRIP NO]]</f>
        <v>45496OD04Q41181</v>
      </c>
      <c r="B3714" s="443">
        <v>1</v>
      </c>
      <c r="C3714" s="444">
        <v>45496</v>
      </c>
      <c r="D3714" s="445">
        <v>1</v>
      </c>
      <c r="E3714" s="120" t="s">
        <v>26</v>
      </c>
      <c r="F3714" s="441" t="s">
        <v>203</v>
      </c>
    </row>
    <row r="3715" spans="1:6">
      <c r="A3715" s="442" t="str">
        <f>DRIVER[[#This Row],[DATE]]&amp;DRIVER[[#This Row],[FIELD]]&amp;DRIVER[[#This Row],[TRIP NO]]</f>
        <v>45496OD04Q41231</v>
      </c>
      <c r="B3715" s="443">
        <v>2</v>
      </c>
      <c r="C3715" s="444">
        <v>45496</v>
      </c>
      <c r="D3715" s="445">
        <v>1</v>
      </c>
      <c r="E3715" s="120" t="s">
        <v>39</v>
      </c>
      <c r="F3715" s="441" t="s">
        <v>91</v>
      </c>
    </row>
    <row r="3716" spans="1:6">
      <c r="A3716" s="442" t="str">
        <f>DRIVER[[#This Row],[DATE]]&amp;DRIVER[[#This Row],[FIELD]]&amp;DRIVER[[#This Row],[TRIP NO]]</f>
        <v>45496OD04Q41391</v>
      </c>
      <c r="B3716" s="443">
        <v>3</v>
      </c>
      <c r="C3716" s="444">
        <v>45496</v>
      </c>
      <c r="D3716" s="445">
        <v>1</v>
      </c>
      <c r="E3716" s="120" t="s">
        <v>21</v>
      </c>
      <c r="F3716" s="441" t="s">
        <v>71</v>
      </c>
    </row>
    <row r="3717" spans="1:6">
      <c r="A3717" s="442" t="str">
        <f>DRIVER[[#This Row],[DATE]]&amp;DRIVER[[#This Row],[FIELD]]&amp;DRIVER[[#This Row],[TRIP NO]]</f>
        <v>45496OD04Q41551</v>
      </c>
      <c r="B3717" s="443">
        <v>4</v>
      </c>
      <c r="C3717" s="444">
        <v>45496</v>
      </c>
      <c r="D3717" s="445">
        <v>1</v>
      </c>
      <c r="E3717" s="120" t="s">
        <v>22</v>
      </c>
      <c r="F3717" s="441" t="s">
        <v>107</v>
      </c>
    </row>
    <row r="3718" spans="1:6">
      <c r="A3718" s="442" t="str">
        <f>DRIVER[[#This Row],[DATE]]&amp;DRIVER[[#This Row],[FIELD]]&amp;DRIVER[[#This Row],[TRIP NO]]</f>
        <v>45496OD04Q41781</v>
      </c>
      <c r="B3718" s="443">
        <v>5</v>
      </c>
      <c r="C3718" s="444">
        <v>45496</v>
      </c>
      <c r="D3718" s="445">
        <v>1</v>
      </c>
      <c r="E3718" s="120" t="s">
        <v>25</v>
      </c>
      <c r="F3718" s="441" t="s">
        <v>90</v>
      </c>
    </row>
    <row r="3719" spans="1:6">
      <c r="A3719" s="442" t="str">
        <f>DRIVER[[#This Row],[DATE]]&amp;DRIVER[[#This Row],[FIELD]]&amp;DRIVER[[#This Row],[TRIP NO]]</f>
        <v>45496OD04Q67611</v>
      </c>
      <c r="B3719" s="443">
        <v>6</v>
      </c>
      <c r="C3719" s="444">
        <v>45496</v>
      </c>
      <c r="D3719" s="445">
        <v>1</v>
      </c>
      <c r="E3719" s="120" t="s">
        <v>24</v>
      </c>
      <c r="F3719" s="441" t="s">
        <v>68</v>
      </c>
    </row>
    <row r="3720" spans="1:6">
      <c r="A3720" s="442" t="str">
        <f>DRIVER[[#This Row],[DATE]]&amp;DRIVER[[#This Row],[FIELD]]&amp;DRIVER[[#This Row],[TRIP NO]]</f>
        <v>45496OD04Q67881</v>
      </c>
      <c r="B3720" s="443">
        <v>7</v>
      </c>
      <c r="C3720" s="444">
        <v>45496</v>
      </c>
      <c r="D3720" s="445">
        <v>1</v>
      </c>
      <c r="E3720" s="120" t="s">
        <v>20</v>
      </c>
      <c r="F3720" s="441" t="s">
        <v>82</v>
      </c>
    </row>
    <row r="3721" spans="1:6">
      <c r="A3721" s="442" t="str">
        <f>DRIVER[[#This Row],[DATE]]&amp;DRIVER[[#This Row],[FIELD]]&amp;DRIVER[[#This Row],[TRIP NO]]</f>
        <v>45496OD04Q41701</v>
      </c>
      <c r="B3721" s="443">
        <v>8</v>
      </c>
      <c r="C3721" s="444">
        <v>45496</v>
      </c>
      <c r="D3721" s="445">
        <v>1</v>
      </c>
      <c r="E3721" s="120" t="s">
        <v>10</v>
      </c>
      <c r="F3721" s="441" t="s">
        <v>105</v>
      </c>
    </row>
    <row r="3722" spans="1:6">
      <c r="A3722" s="442" t="str">
        <f>DRIVER[[#This Row],[DATE]]&amp;DRIVER[[#This Row],[FIELD]]&amp;DRIVER[[#This Row],[TRIP NO]]</f>
        <v>45496OD34S26151</v>
      </c>
      <c r="B3722" s="443">
        <v>9</v>
      </c>
      <c r="C3722" s="444">
        <v>45496</v>
      </c>
      <c r="D3722" s="445">
        <v>1</v>
      </c>
      <c r="E3722" s="120" t="s">
        <v>40</v>
      </c>
      <c r="F3722" s="441" t="s">
        <v>72</v>
      </c>
    </row>
    <row r="3723" spans="1:6">
      <c r="A3723" s="442" t="str">
        <f>DRIVER[[#This Row],[DATE]]&amp;DRIVER[[#This Row],[FIELD]]&amp;DRIVER[[#This Row],[TRIP NO]]</f>
        <v>45496OD34S26271</v>
      </c>
      <c r="B3723" s="443">
        <v>10</v>
      </c>
      <c r="C3723" s="444">
        <v>45496</v>
      </c>
      <c r="D3723" s="445">
        <v>1</v>
      </c>
      <c r="E3723" s="120" t="s">
        <v>54</v>
      </c>
      <c r="F3723" s="441" t="s">
        <v>179</v>
      </c>
    </row>
    <row r="3724" spans="1:6">
      <c r="A3724" s="442" t="str">
        <f>DRIVER[[#This Row],[DATE]]&amp;DRIVER[[#This Row],[FIELD]]&amp;DRIVER[[#This Row],[TRIP NO]]</f>
        <v>45496OD34S61371</v>
      </c>
      <c r="B3724" s="443">
        <v>11</v>
      </c>
      <c r="C3724" s="444">
        <v>45496</v>
      </c>
      <c r="D3724" s="445">
        <v>1</v>
      </c>
      <c r="E3724" s="120" t="s">
        <v>44</v>
      </c>
      <c r="F3724" s="441" t="s">
        <v>79</v>
      </c>
    </row>
    <row r="3725" spans="1:6">
      <c r="A3725" s="442" t="str">
        <f>DRIVER[[#This Row],[DATE]]&amp;DRIVER[[#This Row],[FIELD]]&amp;DRIVER[[#This Row],[TRIP NO]]</f>
        <v>45496OD34S61391</v>
      </c>
      <c r="B3725" s="443">
        <v>12</v>
      </c>
      <c r="C3725" s="444">
        <v>45496</v>
      </c>
      <c r="D3725" s="445">
        <v>1</v>
      </c>
      <c r="E3725" s="120" t="s">
        <v>52</v>
      </c>
      <c r="F3725" s="441" t="s">
        <v>94</v>
      </c>
    </row>
    <row r="3726" spans="1:6">
      <c r="A3726" s="442" t="str">
        <f>DRIVER[[#This Row],[DATE]]&amp;DRIVER[[#This Row],[FIELD]]&amp;DRIVER[[#This Row],[TRIP NO]]</f>
        <v>45496OD34S61521</v>
      </c>
      <c r="B3726" s="443">
        <v>13</v>
      </c>
      <c r="C3726" s="444">
        <v>45496</v>
      </c>
      <c r="D3726" s="445">
        <v>1</v>
      </c>
      <c r="E3726" s="120" t="s">
        <v>43</v>
      </c>
      <c r="F3726" s="441" t="s">
        <v>202</v>
      </c>
    </row>
    <row r="3727" spans="1:6">
      <c r="A3727" s="442" t="str">
        <f>DRIVER[[#This Row],[DATE]]&amp;DRIVER[[#This Row],[FIELD]]&amp;DRIVER[[#This Row],[TRIP NO]]</f>
        <v>45496OD34S65081</v>
      </c>
      <c r="B3727" s="443">
        <v>14</v>
      </c>
      <c r="C3727" s="444">
        <v>45496</v>
      </c>
      <c r="D3727" s="445">
        <v>1</v>
      </c>
      <c r="E3727" s="120" t="s">
        <v>57</v>
      </c>
      <c r="F3727" s="441" t="s">
        <v>75</v>
      </c>
    </row>
    <row r="3728" spans="1:6">
      <c r="A3728" s="442" t="str">
        <f>DRIVER[[#This Row],[DATE]]&amp;DRIVER[[#This Row],[FIELD]]&amp;DRIVER[[#This Row],[TRIP NO]]</f>
        <v>45496OD34R11451</v>
      </c>
      <c r="B3728" s="443">
        <v>15</v>
      </c>
      <c r="C3728" s="444">
        <v>45496</v>
      </c>
      <c r="D3728" s="445">
        <v>1</v>
      </c>
      <c r="E3728" s="120" t="s">
        <v>12</v>
      </c>
      <c r="F3728" s="441" t="s">
        <v>171</v>
      </c>
    </row>
    <row r="3729" spans="1:6">
      <c r="A3729" s="442" t="str">
        <f>DRIVER[[#This Row],[DATE]]&amp;DRIVER[[#This Row],[FIELD]]&amp;DRIVER[[#This Row],[TRIP NO]]</f>
        <v>45496OD34R13451</v>
      </c>
      <c r="B3729" s="443">
        <v>16</v>
      </c>
      <c r="C3729" s="444">
        <v>45496</v>
      </c>
      <c r="D3729" s="445">
        <v>1</v>
      </c>
      <c r="E3729" s="120" t="s">
        <v>11</v>
      </c>
      <c r="F3729" s="441" t="s">
        <v>96</v>
      </c>
    </row>
    <row r="3730" spans="1:6">
      <c r="A3730" s="442" t="str">
        <f>DRIVER[[#This Row],[DATE]]&amp;DRIVER[[#This Row],[FIELD]]&amp;DRIVER[[#This Row],[TRIP NO]]</f>
        <v>45496OD34S11451</v>
      </c>
      <c r="B3730" s="443">
        <v>17</v>
      </c>
      <c r="C3730" s="444">
        <v>45496</v>
      </c>
      <c r="D3730" s="445">
        <v>1</v>
      </c>
      <c r="E3730" s="120" t="s">
        <v>32</v>
      </c>
      <c r="F3730" s="441" t="s">
        <v>88</v>
      </c>
    </row>
    <row r="3731" spans="1:6">
      <c r="A3731" s="442" t="str">
        <f>DRIVER[[#This Row],[DATE]]&amp;DRIVER[[#This Row],[FIELD]]&amp;DRIVER[[#This Row],[TRIP NO]]</f>
        <v>45496OD34T11451</v>
      </c>
      <c r="B3731" s="443">
        <v>18</v>
      </c>
      <c r="C3731" s="444">
        <v>45496</v>
      </c>
      <c r="D3731" s="445">
        <v>1</v>
      </c>
      <c r="E3731" s="120" t="s">
        <v>34</v>
      </c>
      <c r="F3731" s="441" t="s">
        <v>84</v>
      </c>
    </row>
    <row r="3732" spans="1:6">
      <c r="A3732" s="442" t="str">
        <f>DRIVER[[#This Row],[DATE]]&amp;DRIVER[[#This Row],[FIELD]]&amp;DRIVER[[#This Row],[TRIP NO]]</f>
        <v>45496OD04V13451</v>
      </c>
      <c r="B3732" s="443">
        <v>19</v>
      </c>
      <c r="C3732" s="444">
        <v>45496</v>
      </c>
      <c r="D3732" s="445">
        <v>1</v>
      </c>
      <c r="E3732" s="120" t="s">
        <v>48</v>
      </c>
      <c r="F3732" s="441" t="s">
        <v>86</v>
      </c>
    </row>
    <row r="3733" spans="1:6">
      <c r="A3733" s="442" t="str">
        <f>DRIVER[[#This Row],[DATE]]&amp;DRIVER[[#This Row],[FIELD]]&amp;DRIVER[[#This Row],[TRIP NO]]</f>
        <v>45496OD34S65082</v>
      </c>
      <c r="B3733" s="443">
        <v>20</v>
      </c>
      <c r="C3733" s="444">
        <v>45496</v>
      </c>
      <c r="D3733" s="445">
        <v>2</v>
      </c>
      <c r="E3733" s="120" t="s">
        <v>57</v>
      </c>
      <c r="F3733" s="441" t="s">
        <v>75</v>
      </c>
    </row>
    <row r="3734" spans="1:6">
      <c r="A3734" s="442" t="str">
        <f>DRIVER[[#This Row],[DATE]]&amp;DRIVER[[#This Row],[FIELD]]&amp;DRIVER[[#This Row],[TRIP NO]]</f>
        <v>45496OD34S61522</v>
      </c>
      <c r="B3734" s="443">
        <v>21</v>
      </c>
      <c r="C3734" s="444">
        <v>45496</v>
      </c>
      <c r="D3734" s="445">
        <v>2</v>
      </c>
      <c r="E3734" s="120" t="s">
        <v>43</v>
      </c>
      <c r="F3734" s="441" t="s">
        <v>202</v>
      </c>
    </row>
    <row r="3735" spans="1:6">
      <c r="A3735" s="442" t="str">
        <f>DRIVER[[#This Row],[DATE]]&amp;DRIVER[[#This Row],[FIELD]]&amp;DRIVER[[#This Row],[TRIP NO]]</f>
        <v>45497OD04Q41181</v>
      </c>
      <c r="B3735" s="443">
        <v>1</v>
      </c>
      <c r="C3735" s="444">
        <v>45497</v>
      </c>
      <c r="D3735" s="445">
        <v>1</v>
      </c>
      <c r="E3735" s="120" t="s">
        <v>26</v>
      </c>
      <c r="F3735" s="441" t="s">
        <v>205</v>
      </c>
    </row>
    <row r="3736" spans="1:6">
      <c r="A3736" s="442" t="str">
        <f>DRIVER[[#This Row],[DATE]]&amp;DRIVER[[#This Row],[FIELD]]&amp;DRIVER[[#This Row],[TRIP NO]]</f>
        <v>45497OD04Q41231</v>
      </c>
      <c r="B3736" s="443">
        <v>2</v>
      </c>
      <c r="C3736" s="444">
        <v>45497</v>
      </c>
      <c r="D3736" s="445">
        <v>1</v>
      </c>
      <c r="E3736" s="120" t="s">
        <v>39</v>
      </c>
      <c r="F3736" s="441" t="s">
        <v>206</v>
      </c>
    </row>
    <row r="3737" spans="1:6">
      <c r="A3737" s="442" t="str">
        <f>DRIVER[[#This Row],[DATE]]&amp;DRIVER[[#This Row],[FIELD]]&amp;DRIVER[[#This Row],[TRIP NO]]</f>
        <v>45497OD04Q41391</v>
      </c>
      <c r="B3737" s="443">
        <v>3</v>
      </c>
      <c r="C3737" s="444">
        <v>45497</v>
      </c>
      <c r="D3737" s="445">
        <v>1</v>
      </c>
      <c r="E3737" s="120" t="s">
        <v>21</v>
      </c>
      <c r="F3737" s="441" t="s">
        <v>71</v>
      </c>
    </row>
    <row r="3738" spans="1:6">
      <c r="A3738" s="442" t="str">
        <f>DRIVER[[#This Row],[DATE]]&amp;DRIVER[[#This Row],[FIELD]]&amp;DRIVER[[#This Row],[TRIP NO]]</f>
        <v>45497OD04Q41551</v>
      </c>
      <c r="B3738" s="443">
        <v>4</v>
      </c>
      <c r="C3738" s="444">
        <v>45497</v>
      </c>
      <c r="D3738" s="445">
        <v>1</v>
      </c>
      <c r="E3738" s="120" t="s">
        <v>22</v>
      </c>
      <c r="F3738" s="441" t="s">
        <v>79</v>
      </c>
    </row>
    <row r="3739" spans="1:6">
      <c r="A3739" s="442" t="str">
        <f>DRIVER[[#This Row],[DATE]]&amp;DRIVER[[#This Row],[FIELD]]&amp;DRIVER[[#This Row],[TRIP NO]]</f>
        <v>45497OD04Q41781</v>
      </c>
      <c r="B3739" s="443">
        <v>5</v>
      </c>
      <c r="C3739" s="444">
        <v>45497</v>
      </c>
      <c r="D3739" s="445">
        <v>1</v>
      </c>
      <c r="E3739" s="120" t="s">
        <v>25</v>
      </c>
      <c r="F3739" s="441" t="s">
        <v>73</v>
      </c>
    </row>
    <row r="3740" spans="1:6">
      <c r="A3740" s="442" t="str">
        <f>DRIVER[[#This Row],[DATE]]&amp;DRIVER[[#This Row],[FIELD]]&amp;DRIVER[[#This Row],[TRIP NO]]</f>
        <v>45497OD04Q67611</v>
      </c>
      <c r="B3740" s="443">
        <v>6</v>
      </c>
      <c r="C3740" s="444">
        <v>45497</v>
      </c>
      <c r="D3740" s="445">
        <v>1</v>
      </c>
      <c r="E3740" s="120" t="s">
        <v>24</v>
      </c>
      <c r="F3740" s="441" t="s">
        <v>68</v>
      </c>
    </row>
    <row r="3741" spans="1:6">
      <c r="A3741" s="442" t="str">
        <f>DRIVER[[#This Row],[DATE]]&amp;DRIVER[[#This Row],[FIELD]]&amp;DRIVER[[#This Row],[TRIP NO]]</f>
        <v>45497OD04Q67881</v>
      </c>
      <c r="B3741" s="443">
        <v>7</v>
      </c>
      <c r="C3741" s="444">
        <v>45497</v>
      </c>
      <c r="D3741" s="445">
        <v>1</v>
      </c>
      <c r="E3741" s="120" t="s">
        <v>20</v>
      </c>
      <c r="F3741" s="441" t="s">
        <v>91</v>
      </c>
    </row>
    <row r="3742" spans="1:6">
      <c r="A3742" s="442" t="str">
        <f>DRIVER[[#This Row],[DATE]]&amp;DRIVER[[#This Row],[FIELD]]&amp;DRIVER[[#This Row],[TRIP NO]]</f>
        <v>45497OD04Q41701</v>
      </c>
      <c r="B3742" s="443">
        <v>8</v>
      </c>
      <c r="C3742" s="444">
        <v>45497</v>
      </c>
      <c r="D3742" s="445">
        <v>1</v>
      </c>
      <c r="E3742" s="120" t="s">
        <v>10</v>
      </c>
      <c r="F3742" s="441" t="s">
        <v>207</v>
      </c>
    </row>
    <row r="3743" spans="1:6">
      <c r="A3743" s="442" t="str">
        <f>DRIVER[[#This Row],[DATE]]&amp;DRIVER[[#This Row],[FIELD]]&amp;DRIVER[[#This Row],[TRIP NO]]</f>
        <v>45497OD34S26151</v>
      </c>
      <c r="B3743" s="443">
        <v>9</v>
      </c>
      <c r="C3743" s="444">
        <v>45497</v>
      </c>
      <c r="D3743" s="445">
        <v>1</v>
      </c>
      <c r="E3743" s="120" t="s">
        <v>40</v>
      </c>
      <c r="F3743" s="441" t="s">
        <v>72</v>
      </c>
    </row>
    <row r="3744" spans="1:6">
      <c r="A3744" s="442" t="str">
        <f>DRIVER[[#This Row],[DATE]]&amp;DRIVER[[#This Row],[FIELD]]&amp;DRIVER[[#This Row],[TRIP NO]]</f>
        <v>45497OD34S26271</v>
      </c>
      <c r="B3744" s="443">
        <v>10</v>
      </c>
      <c r="C3744" s="444">
        <v>45497</v>
      </c>
      <c r="D3744" s="445">
        <v>1</v>
      </c>
      <c r="E3744" s="120" t="s">
        <v>54</v>
      </c>
      <c r="F3744" s="441" t="s">
        <v>179</v>
      </c>
    </row>
    <row r="3745" spans="1:6">
      <c r="A3745" s="442" t="str">
        <f>DRIVER[[#This Row],[DATE]]&amp;DRIVER[[#This Row],[FIELD]]&amp;DRIVER[[#This Row],[TRIP NO]]</f>
        <v>45497OD34S61371</v>
      </c>
      <c r="B3745" s="443">
        <v>11</v>
      </c>
      <c r="C3745" s="444">
        <v>45497</v>
      </c>
      <c r="D3745" s="445">
        <v>1</v>
      </c>
      <c r="E3745" s="120" t="s">
        <v>44</v>
      </c>
      <c r="F3745" s="441" t="s">
        <v>96</v>
      </c>
    </row>
    <row r="3746" spans="1:6">
      <c r="A3746" s="442" t="str">
        <f>DRIVER[[#This Row],[DATE]]&amp;DRIVER[[#This Row],[FIELD]]&amp;DRIVER[[#This Row],[TRIP NO]]</f>
        <v>45497OD34S61521</v>
      </c>
      <c r="B3746" s="443">
        <v>12</v>
      </c>
      <c r="C3746" s="444">
        <v>45497</v>
      </c>
      <c r="D3746" s="445">
        <v>1</v>
      </c>
      <c r="E3746" s="120" t="s">
        <v>43</v>
      </c>
      <c r="F3746" s="441" t="s">
        <v>202</v>
      </c>
    </row>
    <row r="3747" spans="1:6">
      <c r="A3747" s="442" t="str">
        <f>DRIVER[[#This Row],[DATE]]&amp;DRIVER[[#This Row],[FIELD]]&amp;DRIVER[[#This Row],[TRIP NO]]</f>
        <v>45497OD34S65081</v>
      </c>
      <c r="B3747" s="443">
        <v>13</v>
      </c>
      <c r="C3747" s="444">
        <v>45497</v>
      </c>
      <c r="D3747" s="445">
        <v>1</v>
      </c>
      <c r="E3747" s="120" t="s">
        <v>57</v>
      </c>
      <c r="F3747" s="441" t="s">
        <v>75</v>
      </c>
    </row>
    <row r="3748" spans="1:6">
      <c r="A3748" s="442" t="str">
        <f>DRIVER[[#This Row],[DATE]]&amp;DRIVER[[#This Row],[FIELD]]&amp;DRIVER[[#This Row],[TRIP NO]]</f>
        <v>45497OD34R11451</v>
      </c>
      <c r="B3748" s="443">
        <v>14</v>
      </c>
      <c r="C3748" s="444">
        <v>45497</v>
      </c>
      <c r="D3748" s="445">
        <v>1</v>
      </c>
      <c r="E3748" s="120" t="s">
        <v>12</v>
      </c>
      <c r="F3748" s="441" t="s">
        <v>171</v>
      </c>
    </row>
    <row r="3749" spans="1:6">
      <c r="A3749" s="442" t="str">
        <f>DRIVER[[#This Row],[DATE]]&amp;DRIVER[[#This Row],[FIELD]]&amp;DRIVER[[#This Row],[TRIP NO]]</f>
        <v>45497OD34R13451</v>
      </c>
      <c r="B3749" s="443">
        <v>15</v>
      </c>
      <c r="C3749" s="444">
        <v>45497</v>
      </c>
      <c r="D3749" s="445">
        <v>1</v>
      </c>
      <c r="E3749" s="120" t="s">
        <v>11</v>
      </c>
      <c r="F3749" s="441" t="s">
        <v>97</v>
      </c>
    </row>
    <row r="3750" spans="1:6">
      <c r="A3750" s="442" t="str">
        <f>DRIVER[[#This Row],[DATE]]&amp;DRIVER[[#This Row],[FIELD]]&amp;DRIVER[[#This Row],[TRIP NO]]</f>
        <v>45497OD34S11451</v>
      </c>
      <c r="B3750" s="443">
        <v>16</v>
      </c>
      <c r="C3750" s="444">
        <v>45497</v>
      </c>
      <c r="D3750" s="445">
        <v>1</v>
      </c>
      <c r="E3750" s="120" t="s">
        <v>32</v>
      </c>
      <c r="F3750" s="441" t="s">
        <v>88</v>
      </c>
    </row>
    <row r="3751" spans="1:6">
      <c r="A3751" s="442" t="str">
        <f>DRIVER[[#This Row],[DATE]]&amp;DRIVER[[#This Row],[FIELD]]&amp;DRIVER[[#This Row],[TRIP NO]]</f>
        <v>45497OD04V13451</v>
      </c>
      <c r="B3751" s="443">
        <v>17</v>
      </c>
      <c r="C3751" s="444">
        <v>45497</v>
      </c>
      <c r="D3751" s="445">
        <v>1</v>
      </c>
      <c r="E3751" s="120" t="s">
        <v>48</v>
      </c>
      <c r="F3751" s="441" t="s">
        <v>86</v>
      </c>
    </row>
    <row r="3752" spans="1:6">
      <c r="A3752" s="442" t="str">
        <f>DRIVER[[#This Row],[DATE]]&amp;DRIVER[[#This Row],[FIELD]]&amp;DRIVER[[#This Row],[TRIP NO]]</f>
        <v>45497OD04Q41392</v>
      </c>
      <c r="B3752" s="443">
        <v>18</v>
      </c>
      <c r="C3752" s="444">
        <v>45497</v>
      </c>
      <c r="D3752" s="445">
        <v>2</v>
      </c>
      <c r="E3752" s="120" t="s">
        <v>21</v>
      </c>
      <c r="F3752" s="441" t="s">
        <v>71</v>
      </c>
    </row>
    <row r="3753" spans="1:6">
      <c r="A3753" s="442" t="str">
        <f>DRIVER[[#This Row],[DATE]]&amp;DRIVER[[#This Row],[FIELD]]&amp;DRIVER[[#This Row],[TRIP NO]]</f>
        <v>45497OD34S26272</v>
      </c>
      <c r="B3753" s="443">
        <v>19</v>
      </c>
      <c r="C3753" s="444">
        <v>45497</v>
      </c>
      <c r="D3753" s="445">
        <v>2</v>
      </c>
      <c r="E3753" s="120" t="s">
        <v>54</v>
      </c>
      <c r="F3753" s="441" t="s">
        <v>179</v>
      </c>
    </row>
    <row r="3754" spans="1:6">
      <c r="A3754" s="442" t="str">
        <f>DRIVER[[#This Row],[DATE]]&amp;DRIVER[[#This Row],[FIELD]]&amp;DRIVER[[#This Row],[TRIP NO]]</f>
        <v>45497OD34S65082</v>
      </c>
      <c r="B3754" s="443">
        <v>20</v>
      </c>
      <c r="C3754" s="444">
        <v>45497</v>
      </c>
      <c r="D3754" s="445">
        <v>2</v>
      </c>
      <c r="E3754" s="120" t="s">
        <v>57</v>
      </c>
      <c r="F3754" s="441" t="s">
        <v>75</v>
      </c>
    </row>
    <row r="3755" spans="1:6">
      <c r="A3755" s="442" t="str">
        <f>DRIVER[[#This Row],[DATE]]&amp;DRIVER[[#This Row],[FIELD]]&amp;DRIVER[[#This Row],[TRIP NO]]</f>
        <v>45497OD34S26152</v>
      </c>
      <c r="B3755" s="443">
        <v>21</v>
      </c>
      <c r="C3755" s="444">
        <v>45497</v>
      </c>
      <c r="D3755" s="445">
        <v>2</v>
      </c>
      <c r="E3755" s="120" t="s">
        <v>40</v>
      </c>
      <c r="F3755" s="441" t="s">
        <v>72</v>
      </c>
    </row>
    <row r="3756" spans="1:6">
      <c r="A3756" s="442" t="str">
        <f>DRIVER[[#This Row],[DATE]]&amp;DRIVER[[#This Row],[FIELD]]&amp;DRIVER[[#This Row],[TRIP NO]]</f>
        <v>45498OD04Q41181</v>
      </c>
      <c r="B3756" s="443">
        <v>1</v>
      </c>
      <c r="C3756" s="444">
        <v>45498</v>
      </c>
      <c r="D3756" s="445">
        <v>1</v>
      </c>
      <c r="E3756" s="120" t="s">
        <v>26</v>
      </c>
      <c r="F3756" s="441" t="s">
        <v>205</v>
      </c>
    </row>
    <row r="3757" spans="1:6">
      <c r="A3757" s="442" t="str">
        <f>DRIVER[[#This Row],[DATE]]&amp;DRIVER[[#This Row],[FIELD]]&amp;DRIVER[[#This Row],[TRIP NO]]</f>
        <v>45498OD04Q41231</v>
      </c>
      <c r="B3757" s="443">
        <v>2</v>
      </c>
      <c r="C3757" s="444">
        <v>45498</v>
      </c>
      <c r="D3757" s="445">
        <v>1</v>
      </c>
      <c r="E3757" s="120" t="s">
        <v>39</v>
      </c>
      <c r="F3757" s="441" t="s">
        <v>206</v>
      </c>
    </row>
    <row r="3758" spans="1:6">
      <c r="A3758" s="442" t="str">
        <f>DRIVER[[#This Row],[DATE]]&amp;DRIVER[[#This Row],[FIELD]]&amp;DRIVER[[#This Row],[TRIP NO]]</f>
        <v>45498OD04Q41391</v>
      </c>
      <c r="B3758" s="443">
        <v>3</v>
      </c>
      <c r="C3758" s="444">
        <v>45498</v>
      </c>
      <c r="D3758" s="445">
        <v>1</v>
      </c>
      <c r="E3758" s="120" t="s">
        <v>21</v>
      </c>
      <c r="F3758" s="441" t="s">
        <v>71</v>
      </c>
    </row>
    <row r="3759" spans="1:6">
      <c r="A3759" s="442" t="str">
        <f>DRIVER[[#This Row],[DATE]]&amp;DRIVER[[#This Row],[FIELD]]&amp;DRIVER[[#This Row],[TRIP NO]]</f>
        <v>45498OD04Q41551</v>
      </c>
      <c r="B3759" s="443">
        <v>4</v>
      </c>
      <c r="C3759" s="444">
        <v>45498</v>
      </c>
      <c r="D3759" s="445">
        <v>1</v>
      </c>
      <c r="E3759" s="120" t="s">
        <v>22</v>
      </c>
      <c r="F3759" s="441" t="s">
        <v>107</v>
      </c>
    </row>
    <row r="3760" spans="1:6">
      <c r="A3760" s="442" t="str">
        <f>DRIVER[[#This Row],[DATE]]&amp;DRIVER[[#This Row],[FIELD]]&amp;DRIVER[[#This Row],[TRIP NO]]</f>
        <v>45498OD04Q41781</v>
      </c>
      <c r="B3760" s="443">
        <v>5</v>
      </c>
      <c r="C3760" s="444">
        <v>45498</v>
      </c>
      <c r="D3760" s="445">
        <v>1</v>
      </c>
      <c r="E3760" s="120" t="s">
        <v>25</v>
      </c>
      <c r="F3760" s="441" t="s">
        <v>90</v>
      </c>
    </row>
    <row r="3761" spans="1:6">
      <c r="A3761" s="442" t="str">
        <f>DRIVER[[#This Row],[DATE]]&amp;DRIVER[[#This Row],[FIELD]]&amp;DRIVER[[#This Row],[TRIP NO]]</f>
        <v>45498OD04Q67611</v>
      </c>
      <c r="B3761" s="443">
        <v>6</v>
      </c>
      <c r="C3761" s="444">
        <v>45498</v>
      </c>
      <c r="D3761" s="445">
        <v>1</v>
      </c>
      <c r="E3761" s="120" t="s">
        <v>24</v>
      </c>
      <c r="F3761" s="441" t="s">
        <v>68</v>
      </c>
    </row>
    <row r="3762" spans="1:6">
      <c r="A3762" s="442" t="str">
        <f>DRIVER[[#This Row],[DATE]]&amp;DRIVER[[#This Row],[FIELD]]&amp;DRIVER[[#This Row],[TRIP NO]]</f>
        <v>45498OD04Q67881</v>
      </c>
      <c r="B3762" s="443">
        <v>7</v>
      </c>
      <c r="C3762" s="444">
        <v>45498</v>
      </c>
      <c r="D3762" s="445">
        <v>1</v>
      </c>
      <c r="E3762" s="120" t="s">
        <v>20</v>
      </c>
      <c r="F3762" s="441" t="s">
        <v>207</v>
      </c>
    </row>
    <row r="3763" spans="1:6">
      <c r="A3763" s="442" t="str">
        <f>DRIVER[[#This Row],[DATE]]&amp;DRIVER[[#This Row],[FIELD]]&amp;DRIVER[[#This Row],[TRIP NO]]</f>
        <v>45498OD04Q41701</v>
      </c>
      <c r="B3763" s="443">
        <v>8</v>
      </c>
      <c r="C3763" s="444">
        <v>45498</v>
      </c>
      <c r="D3763" s="445">
        <v>1</v>
      </c>
      <c r="E3763" s="120" t="s">
        <v>10</v>
      </c>
      <c r="F3763" s="441" t="s">
        <v>99</v>
      </c>
    </row>
    <row r="3764" spans="1:6">
      <c r="A3764" s="442" t="str">
        <f>DRIVER[[#This Row],[DATE]]&amp;DRIVER[[#This Row],[FIELD]]&amp;DRIVER[[#This Row],[TRIP NO]]</f>
        <v>45498OD34S26151</v>
      </c>
      <c r="B3764" s="443">
        <v>9</v>
      </c>
      <c r="C3764" s="444">
        <v>45498</v>
      </c>
      <c r="D3764" s="445">
        <v>1</v>
      </c>
      <c r="E3764" s="120" t="s">
        <v>40</v>
      </c>
      <c r="F3764" s="441" t="s">
        <v>72</v>
      </c>
    </row>
    <row r="3765" spans="1:6">
      <c r="A3765" s="442" t="str">
        <f>DRIVER[[#This Row],[DATE]]&amp;DRIVER[[#This Row],[FIELD]]&amp;DRIVER[[#This Row],[TRIP NO]]</f>
        <v>45498OD34S26271</v>
      </c>
      <c r="B3765" s="443">
        <v>10</v>
      </c>
      <c r="C3765" s="444">
        <v>45498</v>
      </c>
      <c r="D3765" s="445">
        <v>1</v>
      </c>
      <c r="E3765" s="120" t="s">
        <v>54</v>
      </c>
      <c r="F3765" s="441" t="s">
        <v>179</v>
      </c>
    </row>
    <row r="3766" spans="1:6">
      <c r="A3766" s="442" t="str">
        <f>DRIVER[[#This Row],[DATE]]&amp;DRIVER[[#This Row],[FIELD]]&amp;DRIVER[[#This Row],[TRIP NO]]</f>
        <v>45498OD34S61371</v>
      </c>
      <c r="B3766" s="443">
        <v>11</v>
      </c>
      <c r="C3766" s="444">
        <v>45498</v>
      </c>
      <c r="D3766" s="445">
        <v>1</v>
      </c>
      <c r="E3766" s="120" t="s">
        <v>44</v>
      </c>
      <c r="F3766" s="441" t="s">
        <v>80</v>
      </c>
    </row>
    <row r="3767" spans="1:6">
      <c r="A3767" s="442" t="str">
        <f>DRIVER[[#This Row],[DATE]]&amp;DRIVER[[#This Row],[FIELD]]&amp;DRIVER[[#This Row],[TRIP NO]]</f>
        <v>45498OD34S61391</v>
      </c>
      <c r="B3767" s="443">
        <v>12</v>
      </c>
      <c r="C3767" s="444">
        <v>45498</v>
      </c>
      <c r="D3767" s="445">
        <v>1</v>
      </c>
      <c r="E3767" s="120" t="s">
        <v>52</v>
      </c>
      <c r="F3767" s="441" t="s">
        <v>94</v>
      </c>
    </row>
    <row r="3768" spans="1:6">
      <c r="A3768" s="442" t="str">
        <f>DRIVER[[#This Row],[DATE]]&amp;DRIVER[[#This Row],[FIELD]]&amp;DRIVER[[#This Row],[TRIP NO]]</f>
        <v>45498OD34S61521</v>
      </c>
      <c r="B3768" s="443">
        <v>13</v>
      </c>
      <c r="C3768" s="444">
        <v>45498</v>
      </c>
      <c r="D3768" s="445">
        <v>1</v>
      </c>
      <c r="E3768" s="120" t="s">
        <v>43</v>
      </c>
      <c r="F3768" s="441" t="s">
        <v>202</v>
      </c>
    </row>
    <row r="3769" spans="1:6">
      <c r="A3769" s="442" t="str">
        <f>DRIVER[[#This Row],[DATE]]&amp;DRIVER[[#This Row],[FIELD]]&amp;DRIVER[[#This Row],[TRIP NO]]</f>
        <v>45498OD34S65081</v>
      </c>
      <c r="B3769" s="443">
        <v>14</v>
      </c>
      <c r="C3769" s="444">
        <v>45498</v>
      </c>
      <c r="D3769" s="445">
        <v>1</v>
      </c>
      <c r="E3769" s="120" t="s">
        <v>57</v>
      </c>
      <c r="F3769" s="441" t="s">
        <v>75</v>
      </c>
    </row>
    <row r="3770" spans="1:6">
      <c r="A3770" s="442" t="str">
        <f>DRIVER[[#This Row],[DATE]]&amp;DRIVER[[#This Row],[FIELD]]&amp;DRIVER[[#This Row],[TRIP NO]]</f>
        <v>45498OD34R11451</v>
      </c>
      <c r="B3770" s="443">
        <v>15</v>
      </c>
      <c r="C3770" s="444">
        <v>45498</v>
      </c>
      <c r="D3770" s="445">
        <v>1</v>
      </c>
      <c r="E3770" s="120" t="s">
        <v>12</v>
      </c>
      <c r="F3770" s="441" t="s">
        <v>171</v>
      </c>
    </row>
    <row r="3771" spans="1:6">
      <c r="A3771" s="442" t="str">
        <f>DRIVER[[#This Row],[DATE]]&amp;DRIVER[[#This Row],[FIELD]]&amp;DRIVER[[#This Row],[TRIP NO]]</f>
        <v>45498OD34R13451</v>
      </c>
      <c r="B3771" s="443">
        <v>16</v>
      </c>
      <c r="C3771" s="444">
        <v>45498</v>
      </c>
      <c r="D3771" s="445">
        <v>1</v>
      </c>
      <c r="E3771" s="120" t="s">
        <v>11</v>
      </c>
      <c r="F3771" s="441" t="s">
        <v>97</v>
      </c>
    </row>
    <row r="3772" spans="1:6">
      <c r="A3772" s="442" t="str">
        <f>DRIVER[[#This Row],[DATE]]&amp;DRIVER[[#This Row],[FIELD]]&amp;DRIVER[[#This Row],[TRIP NO]]</f>
        <v>45498OD34S11451</v>
      </c>
      <c r="B3772" s="443">
        <v>17</v>
      </c>
      <c r="C3772" s="444">
        <v>45498</v>
      </c>
      <c r="D3772" s="445">
        <v>1</v>
      </c>
      <c r="E3772" s="120" t="s">
        <v>32</v>
      </c>
      <c r="F3772" s="441" t="s">
        <v>88</v>
      </c>
    </row>
    <row r="3773" spans="1:6">
      <c r="A3773" s="442" t="str">
        <f>DRIVER[[#This Row],[DATE]]&amp;DRIVER[[#This Row],[FIELD]]&amp;DRIVER[[#This Row],[TRIP NO]]</f>
        <v>45498OD34T11451</v>
      </c>
      <c r="B3773" s="443">
        <v>18</v>
      </c>
      <c r="C3773" s="444">
        <v>45498</v>
      </c>
      <c r="D3773" s="445">
        <v>1</v>
      </c>
      <c r="E3773" s="120" t="s">
        <v>34</v>
      </c>
      <c r="F3773" s="441" t="s">
        <v>79</v>
      </c>
    </row>
    <row r="3774" spans="1:6">
      <c r="A3774" s="442" t="str">
        <f>DRIVER[[#This Row],[DATE]]&amp;DRIVER[[#This Row],[FIELD]]&amp;DRIVER[[#This Row],[TRIP NO]]</f>
        <v>45498OD04V13451</v>
      </c>
      <c r="B3774" s="443">
        <v>19</v>
      </c>
      <c r="C3774" s="444">
        <v>45498</v>
      </c>
      <c r="D3774" s="445">
        <v>1</v>
      </c>
      <c r="E3774" s="120" t="s">
        <v>48</v>
      </c>
      <c r="F3774" s="441" t="s">
        <v>86</v>
      </c>
    </row>
    <row r="3775" spans="1:6">
      <c r="A3775" s="442" t="str">
        <f>DRIVER[[#This Row],[DATE]]&amp;DRIVER[[#This Row],[FIELD]]&amp;DRIVER[[#This Row],[TRIP NO]]</f>
        <v>45498OD34S65082</v>
      </c>
      <c r="B3775" s="443">
        <v>20</v>
      </c>
      <c r="C3775" s="444">
        <v>45498</v>
      </c>
      <c r="D3775" s="445">
        <v>2</v>
      </c>
      <c r="E3775" s="120" t="s">
        <v>57</v>
      </c>
      <c r="F3775" s="441" t="s">
        <v>75</v>
      </c>
    </row>
    <row r="3776" spans="1:6">
      <c r="A3776" s="442" t="str">
        <f>DRIVER[[#This Row],[DATE]]&amp;DRIVER[[#This Row],[FIELD]]&amp;DRIVER[[#This Row],[TRIP NO]]</f>
        <v>45498OD34R11452</v>
      </c>
      <c r="B3776" s="443">
        <v>21</v>
      </c>
      <c r="C3776" s="444">
        <v>45498</v>
      </c>
      <c r="D3776" s="445">
        <v>2</v>
      </c>
      <c r="E3776" s="120" t="s">
        <v>12</v>
      </c>
      <c r="F3776" s="441" t="s">
        <v>171</v>
      </c>
    </row>
    <row r="3777" spans="1:6">
      <c r="A3777" s="442" t="str">
        <f>DRIVER[[#This Row],[DATE]]&amp;DRIVER[[#This Row],[FIELD]]&amp;DRIVER[[#This Row],[TRIP NO]]</f>
        <v>45498OD34S11452</v>
      </c>
      <c r="B3777" s="443">
        <v>22</v>
      </c>
      <c r="C3777" s="444">
        <v>45498</v>
      </c>
      <c r="D3777" s="445">
        <v>2</v>
      </c>
      <c r="E3777" s="120" t="s">
        <v>32</v>
      </c>
      <c r="F3777" s="441" t="s">
        <v>88</v>
      </c>
    </row>
    <row r="3778" spans="1:6">
      <c r="A3778" s="442" t="str">
        <f>DRIVER[[#This Row],[DATE]]&amp;DRIVER[[#This Row],[FIELD]]&amp;DRIVER[[#This Row],[TRIP NO]]</f>
        <v>45498OD34T11452</v>
      </c>
      <c r="B3778" s="443">
        <v>23</v>
      </c>
      <c r="C3778" s="444">
        <v>45498</v>
      </c>
      <c r="D3778" s="445">
        <v>2</v>
      </c>
      <c r="E3778" s="120" t="s">
        <v>34</v>
      </c>
      <c r="F3778" s="441" t="s">
        <v>79</v>
      </c>
    </row>
    <row r="3779" spans="1:6">
      <c r="A3779" s="442" t="str">
        <f>DRIVER[[#This Row],[DATE]]&amp;DRIVER[[#This Row],[FIELD]]&amp;DRIVER[[#This Row],[TRIP NO]]</f>
        <v>45499OD04Q41181</v>
      </c>
      <c r="B3779" s="443">
        <v>1</v>
      </c>
      <c r="C3779" s="444">
        <v>45499</v>
      </c>
      <c r="D3779" s="445">
        <v>1</v>
      </c>
      <c r="E3779" s="120" t="s">
        <v>26</v>
      </c>
      <c r="F3779" s="441" t="s">
        <v>82</v>
      </c>
    </row>
    <row r="3780" spans="1:6">
      <c r="A3780" s="442" t="str">
        <f>DRIVER[[#This Row],[DATE]]&amp;DRIVER[[#This Row],[FIELD]]&amp;DRIVER[[#This Row],[TRIP NO]]</f>
        <v>45499OD04Q41231</v>
      </c>
      <c r="B3780" s="443">
        <v>2</v>
      </c>
      <c r="C3780" s="444">
        <v>45499</v>
      </c>
      <c r="D3780" s="445">
        <v>1</v>
      </c>
      <c r="E3780" s="120" t="s">
        <v>39</v>
      </c>
      <c r="F3780" s="441" t="s">
        <v>206</v>
      </c>
    </row>
    <row r="3781" spans="1:6">
      <c r="A3781" s="442" t="str">
        <f>DRIVER[[#This Row],[DATE]]&amp;DRIVER[[#This Row],[FIELD]]&amp;DRIVER[[#This Row],[TRIP NO]]</f>
        <v>45499OD04Q41261</v>
      </c>
      <c r="B3781" s="443">
        <v>3</v>
      </c>
      <c r="C3781" s="444">
        <v>45499</v>
      </c>
      <c r="D3781" s="445">
        <v>1</v>
      </c>
      <c r="E3781" s="120" t="s">
        <v>23</v>
      </c>
      <c r="F3781" s="441" t="s">
        <v>68</v>
      </c>
    </row>
    <row r="3782" spans="1:6">
      <c r="A3782" s="442" t="str">
        <f>DRIVER[[#This Row],[DATE]]&amp;DRIVER[[#This Row],[FIELD]]&amp;DRIVER[[#This Row],[TRIP NO]]</f>
        <v>45499OD04Q41391</v>
      </c>
      <c r="B3782" s="443">
        <v>4</v>
      </c>
      <c r="C3782" s="444">
        <v>45499</v>
      </c>
      <c r="D3782" s="445">
        <v>1</v>
      </c>
      <c r="E3782" s="120" t="s">
        <v>21</v>
      </c>
      <c r="F3782" s="441" t="s">
        <v>71</v>
      </c>
    </row>
    <row r="3783" spans="1:6">
      <c r="A3783" s="442" t="str">
        <f>DRIVER[[#This Row],[DATE]]&amp;DRIVER[[#This Row],[FIELD]]&amp;DRIVER[[#This Row],[TRIP NO]]</f>
        <v>45499OD04Q41551</v>
      </c>
      <c r="B3783" s="443">
        <v>5</v>
      </c>
      <c r="C3783" s="444">
        <v>45499</v>
      </c>
      <c r="D3783" s="445">
        <v>1</v>
      </c>
      <c r="E3783" s="120" t="s">
        <v>22</v>
      </c>
      <c r="F3783" s="441" t="s">
        <v>107</v>
      </c>
    </row>
    <row r="3784" spans="1:6">
      <c r="A3784" s="442" t="str">
        <f>DRIVER[[#This Row],[DATE]]&amp;DRIVER[[#This Row],[FIELD]]&amp;DRIVER[[#This Row],[TRIP NO]]</f>
        <v>45499OD04Q41781</v>
      </c>
      <c r="B3784" s="443">
        <v>6</v>
      </c>
      <c r="C3784" s="444">
        <v>45499</v>
      </c>
      <c r="D3784" s="445">
        <v>1</v>
      </c>
      <c r="E3784" s="120" t="s">
        <v>25</v>
      </c>
      <c r="F3784" s="441" t="s">
        <v>73</v>
      </c>
    </row>
    <row r="3785" spans="1:6">
      <c r="A3785" s="442" t="str">
        <f>DRIVER[[#This Row],[DATE]]&amp;DRIVER[[#This Row],[FIELD]]&amp;DRIVER[[#This Row],[TRIP NO]]</f>
        <v>45499OD04Q67611</v>
      </c>
      <c r="B3785" s="443">
        <v>7</v>
      </c>
      <c r="C3785" s="444">
        <v>45499</v>
      </c>
      <c r="D3785" s="445">
        <v>1</v>
      </c>
      <c r="E3785" s="120" t="s">
        <v>24</v>
      </c>
      <c r="F3785" s="441" t="s">
        <v>101</v>
      </c>
    </row>
    <row r="3786" spans="1:6">
      <c r="A3786" s="442" t="str">
        <f>DRIVER[[#This Row],[DATE]]&amp;DRIVER[[#This Row],[FIELD]]&amp;DRIVER[[#This Row],[TRIP NO]]</f>
        <v>45499OD04Q67881</v>
      </c>
      <c r="B3786" s="443">
        <v>8</v>
      </c>
      <c r="C3786" s="444">
        <v>45499</v>
      </c>
      <c r="D3786" s="445">
        <v>1</v>
      </c>
      <c r="E3786" s="120" t="s">
        <v>20</v>
      </c>
      <c r="F3786" s="441" t="s">
        <v>207</v>
      </c>
    </row>
    <row r="3787" spans="1:6">
      <c r="A3787" s="442" t="str">
        <f>DRIVER[[#This Row],[DATE]]&amp;DRIVER[[#This Row],[FIELD]]&amp;DRIVER[[#This Row],[TRIP NO]]</f>
        <v>45499OD04Q41701</v>
      </c>
      <c r="B3787" s="443">
        <v>9</v>
      </c>
      <c r="C3787" s="444">
        <v>45499</v>
      </c>
      <c r="D3787" s="445">
        <v>1</v>
      </c>
      <c r="E3787" s="120" t="s">
        <v>10</v>
      </c>
      <c r="F3787" s="441" t="s">
        <v>105</v>
      </c>
    </row>
    <row r="3788" spans="1:6">
      <c r="A3788" s="442" t="str">
        <f>DRIVER[[#This Row],[DATE]]&amp;DRIVER[[#This Row],[FIELD]]&amp;DRIVER[[#This Row],[TRIP NO]]</f>
        <v>45499OD34S26151</v>
      </c>
      <c r="B3788" s="443">
        <v>10</v>
      </c>
      <c r="C3788" s="444">
        <v>45499</v>
      </c>
      <c r="D3788" s="445">
        <v>1</v>
      </c>
      <c r="E3788" s="120" t="s">
        <v>40</v>
      </c>
      <c r="F3788" s="441" t="s">
        <v>72</v>
      </c>
    </row>
    <row r="3789" spans="1:6">
      <c r="A3789" s="442" t="str">
        <f>DRIVER[[#This Row],[DATE]]&amp;DRIVER[[#This Row],[FIELD]]&amp;DRIVER[[#This Row],[TRIP NO]]</f>
        <v>45499OD34S26271</v>
      </c>
      <c r="B3789" s="443">
        <v>11</v>
      </c>
      <c r="C3789" s="444">
        <v>45499</v>
      </c>
      <c r="D3789" s="445">
        <v>1</v>
      </c>
      <c r="E3789" s="120" t="s">
        <v>54</v>
      </c>
      <c r="F3789" s="441" t="s">
        <v>179</v>
      </c>
    </row>
    <row r="3790" spans="1:6">
      <c r="A3790" s="442" t="str">
        <f>DRIVER[[#This Row],[DATE]]&amp;DRIVER[[#This Row],[FIELD]]&amp;DRIVER[[#This Row],[TRIP NO]]</f>
        <v>45499OD34S61371</v>
      </c>
      <c r="B3790" s="443">
        <v>12</v>
      </c>
      <c r="C3790" s="444">
        <v>45499</v>
      </c>
      <c r="D3790" s="445">
        <v>1</v>
      </c>
      <c r="E3790" s="120" t="s">
        <v>44</v>
      </c>
      <c r="F3790" s="441" t="s">
        <v>80</v>
      </c>
    </row>
    <row r="3791" spans="1:6">
      <c r="A3791" s="442" t="str">
        <f>DRIVER[[#This Row],[DATE]]&amp;DRIVER[[#This Row],[FIELD]]&amp;DRIVER[[#This Row],[TRIP NO]]</f>
        <v>45499OD34S61391</v>
      </c>
      <c r="B3791" s="443">
        <v>13</v>
      </c>
      <c r="C3791" s="444">
        <v>45499</v>
      </c>
      <c r="D3791" s="445">
        <v>1</v>
      </c>
      <c r="E3791" s="120" t="s">
        <v>52</v>
      </c>
      <c r="F3791" s="441" t="s">
        <v>94</v>
      </c>
    </row>
    <row r="3792" spans="1:6">
      <c r="A3792" s="442" t="str">
        <f>DRIVER[[#This Row],[DATE]]&amp;DRIVER[[#This Row],[FIELD]]&amp;DRIVER[[#This Row],[TRIP NO]]</f>
        <v>45499OD34S61521</v>
      </c>
      <c r="B3792" s="443">
        <v>14</v>
      </c>
      <c r="C3792" s="444">
        <v>45499</v>
      </c>
      <c r="D3792" s="445">
        <v>1</v>
      </c>
      <c r="E3792" s="120" t="s">
        <v>43</v>
      </c>
      <c r="F3792" s="441" t="s">
        <v>202</v>
      </c>
    </row>
    <row r="3793" spans="1:6">
      <c r="A3793" s="442" t="str">
        <f>DRIVER[[#This Row],[DATE]]&amp;DRIVER[[#This Row],[FIELD]]&amp;DRIVER[[#This Row],[TRIP NO]]</f>
        <v>45499OD34S65081</v>
      </c>
      <c r="B3793" s="443">
        <v>15</v>
      </c>
      <c r="C3793" s="444">
        <v>45499</v>
      </c>
      <c r="D3793" s="445">
        <v>1</v>
      </c>
      <c r="E3793" s="120" t="s">
        <v>57</v>
      </c>
      <c r="F3793" s="441" t="s">
        <v>75</v>
      </c>
    </row>
    <row r="3794" spans="1:6">
      <c r="A3794" s="442" t="str">
        <f>DRIVER[[#This Row],[DATE]]&amp;DRIVER[[#This Row],[FIELD]]&amp;DRIVER[[#This Row],[TRIP NO]]</f>
        <v>45499OD34R11451</v>
      </c>
      <c r="B3794" s="443">
        <v>16</v>
      </c>
      <c r="C3794" s="444">
        <v>45499</v>
      </c>
      <c r="D3794" s="445">
        <v>1</v>
      </c>
      <c r="E3794" s="120" t="s">
        <v>12</v>
      </c>
      <c r="F3794" s="441" t="s">
        <v>171</v>
      </c>
    </row>
    <row r="3795" spans="1:6">
      <c r="A3795" s="442" t="str">
        <f>DRIVER[[#This Row],[DATE]]&amp;DRIVER[[#This Row],[FIELD]]&amp;DRIVER[[#This Row],[TRIP NO]]</f>
        <v>45499OD34R13451</v>
      </c>
      <c r="B3795" s="443">
        <v>17</v>
      </c>
      <c r="C3795" s="444">
        <v>45499</v>
      </c>
      <c r="D3795" s="445">
        <v>1</v>
      </c>
      <c r="E3795" s="120" t="s">
        <v>11</v>
      </c>
      <c r="F3795" s="441" t="s">
        <v>97</v>
      </c>
    </row>
    <row r="3796" spans="1:6">
      <c r="A3796" s="442" t="str">
        <f>DRIVER[[#This Row],[DATE]]&amp;DRIVER[[#This Row],[FIELD]]&amp;DRIVER[[#This Row],[TRIP NO]]</f>
        <v>45499OD34S11451</v>
      </c>
      <c r="B3796" s="443">
        <v>18</v>
      </c>
      <c r="C3796" s="444">
        <v>45499</v>
      </c>
      <c r="D3796" s="445">
        <v>1</v>
      </c>
      <c r="E3796" s="120" t="s">
        <v>32</v>
      </c>
      <c r="F3796" s="441" t="s">
        <v>88</v>
      </c>
    </row>
    <row r="3797" spans="1:6">
      <c r="A3797" s="442" t="str">
        <f>DRIVER[[#This Row],[DATE]]&amp;DRIVER[[#This Row],[FIELD]]&amp;DRIVER[[#This Row],[TRIP NO]]</f>
        <v>45499OD34T11451</v>
      </c>
      <c r="B3797" s="443">
        <v>19</v>
      </c>
      <c r="C3797" s="444">
        <v>45499</v>
      </c>
      <c r="D3797" s="445">
        <v>1</v>
      </c>
      <c r="E3797" s="120" t="s">
        <v>34</v>
      </c>
      <c r="F3797" s="441" t="s">
        <v>79</v>
      </c>
    </row>
    <row r="3798" spans="1:6">
      <c r="A3798" s="442" t="str">
        <f>DRIVER[[#This Row],[DATE]]&amp;DRIVER[[#This Row],[FIELD]]&amp;DRIVER[[#This Row],[TRIP NO]]</f>
        <v>45499OD04V13451</v>
      </c>
      <c r="B3798" s="443">
        <v>20</v>
      </c>
      <c r="C3798" s="444">
        <v>45499</v>
      </c>
      <c r="D3798" s="445">
        <v>1</v>
      </c>
      <c r="E3798" s="120" t="s">
        <v>48</v>
      </c>
      <c r="F3798" s="441" t="s">
        <v>86</v>
      </c>
    </row>
    <row r="3799" spans="1:6">
      <c r="A3799" s="442" t="str">
        <f>DRIVER[[#This Row],[DATE]]&amp;DRIVER[[#This Row],[FIELD]]&amp;DRIVER[[#This Row],[TRIP NO]]</f>
        <v>45499OD04Q41552</v>
      </c>
      <c r="B3799" s="443">
        <v>21</v>
      </c>
      <c r="C3799" s="444">
        <v>45499</v>
      </c>
      <c r="D3799" s="445">
        <v>2</v>
      </c>
      <c r="E3799" s="120" t="s">
        <v>22</v>
      </c>
      <c r="F3799" s="441" t="s">
        <v>107</v>
      </c>
    </row>
    <row r="3800" spans="1:6">
      <c r="A3800" s="442" t="str">
        <f>DRIVER[[#This Row],[DATE]]&amp;DRIVER[[#This Row],[FIELD]]&amp;DRIVER[[#This Row],[TRIP NO]]</f>
        <v>45499OD04Q41702</v>
      </c>
      <c r="B3800" s="443">
        <v>22</v>
      </c>
      <c r="C3800" s="444">
        <v>45499</v>
      </c>
      <c r="D3800" s="445">
        <v>2</v>
      </c>
      <c r="E3800" s="120" t="s">
        <v>10</v>
      </c>
      <c r="F3800" s="441" t="s">
        <v>105</v>
      </c>
    </row>
    <row r="3801" spans="1:6">
      <c r="A3801" s="442" t="str">
        <f>DRIVER[[#This Row],[DATE]]&amp;DRIVER[[#This Row],[FIELD]]&amp;DRIVER[[#This Row],[TRIP NO]]</f>
        <v>45499OD34S26152</v>
      </c>
      <c r="B3801" s="443">
        <v>23</v>
      </c>
      <c r="C3801" s="444">
        <v>45499</v>
      </c>
      <c r="D3801" s="445">
        <v>2</v>
      </c>
      <c r="E3801" s="120" t="s">
        <v>40</v>
      </c>
      <c r="F3801" s="441" t="s">
        <v>72</v>
      </c>
    </row>
    <row r="3802" spans="1:6">
      <c r="A3802" s="442" t="str">
        <f>DRIVER[[#This Row],[DATE]]&amp;DRIVER[[#This Row],[FIELD]]&amp;DRIVER[[#This Row],[TRIP NO]]</f>
        <v>45499OD34S26272</v>
      </c>
      <c r="B3802" s="443">
        <v>24</v>
      </c>
      <c r="C3802" s="444">
        <v>45499</v>
      </c>
      <c r="D3802" s="445">
        <v>2</v>
      </c>
      <c r="E3802" s="120" t="s">
        <v>54</v>
      </c>
      <c r="F3802" s="441" t="s">
        <v>179</v>
      </c>
    </row>
    <row r="3803" spans="1:6">
      <c r="A3803" s="442" t="str">
        <f>DRIVER[[#This Row],[DATE]]&amp;DRIVER[[#This Row],[FIELD]]&amp;DRIVER[[#This Row],[TRIP NO]]</f>
        <v>45499OD34S61392</v>
      </c>
      <c r="B3803" s="443">
        <v>25</v>
      </c>
      <c r="C3803" s="444">
        <v>45499</v>
      </c>
      <c r="D3803" s="445">
        <v>2</v>
      </c>
      <c r="E3803" s="120" t="s">
        <v>52</v>
      </c>
      <c r="F3803" s="441" t="s">
        <v>94</v>
      </c>
    </row>
    <row r="3804" spans="1:6">
      <c r="A3804" s="442" t="str">
        <f>DRIVER[[#This Row],[DATE]]&amp;DRIVER[[#This Row],[FIELD]]&amp;DRIVER[[#This Row],[TRIP NO]]</f>
        <v>45499OD34S61522</v>
      </c>
      <c r="B3804" s="443">
        <v>26</v>
      </c>
      <c r="C3804" s="444">
        <v>45499</v>
      </c>
      <c r="D3804" s="445">
        <v>2</v>
      </c>
      <c r="E3804" s="120" t="s">
        <v>43</v>
      </c>
      <c r="F3804" s="441" t="s">
        <v>202</v>
      </c>
    </row>
    <row r="3805" spans="1:6">
      <c r="A3805" s="442" t="str">
        <f>DRIVER[[#This Row],[DATE]]&amp;DRIVER[[#This Row],[FIELD]]&amp;DRIVER[[#This Row],[TRIP NO]]</f>
        <v>45499OD34S65082</v>
      </c>
      <c r="B3805" s="443">
        <v>27</v>
      </c>
      <c r="C3805" s="444">
        <v>45499</v>
      </c>
      <c r="D3805" s="445">
        <v>2</v>
      </c>
      <c r="E3805" s="120" t="s">
        <v>57</v>
      </c>
      <c r="F3805" s="441" t="s">
        <v>75</v>
      </c>
    </row>
    <row r="3806" spans="1:6">
      <c r="A3806" s="442" t="str">
        <f>DRIVER[[#This Row],[DATE]]&amp;DRIVER[[#This Row],[FIELD]]&amp;DRIVER[[#This Row],[TRIP NO]]</f>
        <v>45500OD04Q41181</v>
      </c>
      <c r="B3806" s="443">
        <v>1</v>
      </c>
      <c r="C3806" s="444">
        <v>45500</v>
      </c>
      <c r="D3806" s="445">
        <v>1</v>
      </c>
      <c r="E3806" s="120" t="s">
        <v>26</v>
      </c>
      <c r="F3806" s="441" t="s">
        <v>96</v>
      </c>
    </row>
    <row r="3807" spans="1:6">
      <c r="A3807" s="442" t="str">
        <f>DRIVER[[#This Row],[DATE]]&amp;DRIVER[[#This Row],[FIELD]]&amp;DRIVER[[#This Row],[TRIP NO]]</f>
        <v>45500OD04Q41231</v>
      </c>
      <c r="B3807" s="443">
        <v>2</v>
      </c>
      <c r="C3807" s="444">
        <v>45500</v>
      </c>
      <c r="D3807" s="445">
        <v>1</v>
      </c>
      <c r="E3807" s="120" t="s">
        <v>39</v>
      </c>
      <c r="F3807" s="441" t="s">
        <v>69</v>
      </c>
    </row>
    <row r="3808" spans="1:6">
      <c r="A3808" s="442" t="str">
        <f>DRIVER[[#This Row],[DATE]]&amp;DRIVER[[#This Row],[FIELD]]&amp;DRIVER[[#This Row],[TRIP NO]]</f>
        <v>45500OD04Q41261</v>
      </c>
      <c r="B3808" s="443">
        <v>3</v>
      </c>
      <c r="C3808" s="444">
        <v>45500</v>
      </c>
      <c r="D3808" s="445">
        <v>1</v>
      </c>
      <c r="E3808" s="120" t="s">
        <v>23</v>
      </c>
      <c r="F3808" s="441" t="s">
        <v>91</v>
      </c>
    </row>
    <row r="3809" spans="1:6">
      <c r="A3809" s="442" t="str">
        <f>DRIVER[[#This Row],[DATE]]&amp;DRIVER[[#This Row],[FIELD]]&amp;DRIVER[[#This Row],[TRIP NO]]</f>
        <v>45500OD04Q41391</v>
      </c>
      <c r="B3809" s="443">
        <v>4</v>
      </c>
      <c r="C3809" s="444">
        <v>45500</v>
      </c>
      <c r="D3809" s="445">
        <v>1</v>
      </c>
      <c r="E3809" s="120" t="s">
        <v>21</v>
      </c>
      <c r="F3809" s="441" t="s">
        <v>71</v>
      </c>
    </row>
    <row r="3810" spans="1:6">
      <c r="A3810" s="442" t="str">
        <f>DRIVER[[#This Row],[DATE]]&amp;DRIVER[[#This Row],[FIELD]]&amp;DRIVER[[#This Row],[TRIP NO]]</f>
        <v>45500OD04Q41551</v>
      </c>
      <c r="B3810" s="443">
        <v>5</v>
      </c>
      <c r="C3810" s="444">
        <v>45500</v>
      </c>
      <c r="D3810" s="445">
        <v>1</v>
      </c>
      <c r="E3810" s="120" t="s">
        <v>22</v>
      </c>
      <c r="F3810" s="441" t="s">
        <v>107</v>
      </c>
    </row>
    <row r="3811" spans="1:6">
      <c r="A3811" s="442" t="str">
        <f>DRIVER[[#This Row],[DATE]]&amp;DRIVER[[#This Row],[FIELD]]&amp;DRIVER[[#This Row],[TRIP NO]]</f>
        <v>45500OD04Q41781</v>
      </c>
      <c r="B3811" s="443">
        <v>6</v>
      </c>
      <c r="C3811" s="444">
        <v>45500</v>
      </c>
      <c r="D3811" s="445">
        <v>1</v>
      </c>
      <c r="E3811" s="120" t="s">
        <v>25</v>
      </c>
      <c r="F3811" s="441" t="s">
        <v>90</v>
      </c>
    </row>
    <row r="3812" spans="1:6">
      <c r="A3812" s="442" t="str">
        <f>DRIVER[[#This Row],[DATE]]&amp;DRIVER[[#This Row],[FIELD]]&amp;DRIVER[[#This Row],[TRIP NO]]</f>
        <v>45500OD04Q67611</v>
      </c>
      <c r="B3812" s="443">
        <v>7</v>
      </c>
      <c r="C3812" s="444">
        <v>45500</v>
      </c>
      <c r="D3812" s="445">
        <v>1</v>
      </c>
      <c r="E3812" s="120" t="s">
        <v>24</v>
      </c>
      <c r="F3812" s="441" t="s">
        <v>68</v>
      </c>
    </row>
    <row r="3813" spans="1:6">
      <c r="A3813" s="442" t="str">
        <f>DRIVER[[#This Row],[DATE]]&amp;DRIVER[[#This Row],[FIELD]]&amp;DRIVER[[#This Row],[TRIP NO]]</f>
        <v>45500OD04Q67881</v>
      </c>
      <c r="B3813" s="443">
        <v>8</v>
      </c>
      <c r="C3813" s="444">
        <v>45500</v>
      </c>
      <c r="D3813" s="445">
        <v>1</v>
      </c>
      <c r="E3813" s="120" t="s">
        <v>20</v>
      </c>
      <c r="F3813" s="441" t="s">
        <v>101</v>
      </c>
    </row>
    <row r="3814" spans="1:6">
      <c r="A3814" s="442" t="str">
        <f>DRIVER[[#This Row],[DATE]]&amp;DRIVER[[#This Row],[FIELD]]&amp;DRIVER[[#This Row],[TRIP NO]]</f>
        <v>45500OD04Q41701</v>
      </c>
      <c r="B3814" s="443">
        <v>9</v>
      </c>
      <c r="C3814" s="444">
        <v>45500</v>
      </c>
      <c r="D3814" s="445">
        <v>1</v>
      </c>
      <c r="E3814" s="120" t="s">
        <v>10</v>
      </c>
      <c r="F3814" s="441" t="s">
        <v>76</v>
      </c>
    </row>
    <row r="3815" spans="1:6">
      <c r="A3815" s="442" t="str">
        <f>DRIVER[[#This Row],[DATE]]&amp;DRIVER[[#This Row],[FIELD]]&amp;DRIVER[[#This Row],[TRIP NO]]</f>
        <v>45500OD34S26151</v>
      </c>
      <c r="B3815" s="443">
        <v>10</v>
      </c>
      <c r="C3815" s="444">
        <v>45500</v>
      </c>
      <c r="D3815" s="445">
        <v>1</v>
      </c>
      <c r="E3815" s="120" t="s">
        <v>40</v>
      </c>
      <c r="F3815" s="441" t="s">
        <v>72</v>
      </c>
    </row>
    <row r="3816" spans="1:6">
      <c r="A3816" s="442" t="str">
        <f>DRIVER[[#This Row],[DATE]]&amp;DRIVER[[#This Row],[FIELD]]&amp;DRIVER[[#This Row],[TRIP NO]]</f>
        <v>45500OD34S26271</v>
      </c>
      <c r="B3816" s="443">
        <v>11</v>
      </c>
      <c r="C3816" s="444">
        <v>45500</v>
      </c>
      <c r="D3816" s="445">
        <v>1</v>
      </c>
      <c r="E3816" s="120" t="s">
        <v>54</v>
      </c>
      <c r="F3816" s="441" t="s">
        <v>179</v>
      </c>
    </row>
    <row r="3817" spans="1:6">
      <c r="A3817" s="442" t="str">
        <f>DRIVER[[#This Row],[DATE]]&amp;DRIVER[[#This Row],[FIELD]]&amp;DRIVER[[#This Row],[TRIP NO]]</f>
        <v>45500OD34S61371</v>
      </c>
      <c r="B3817" s="443">
        <v>12</v>
      </c>
      <c r="C3817" s="444">
        <v>45500</v>
      </c>
      <c r="D3817" s="445">
        <v>1</v>
      </c>
      <c r="E3817" s="120" t="s">
        <v>44</v>
      </c>
      <c r="F3817" s="441" t="s">
        <v>80</v>
      </c>
    </row>
    <row r="3818" spans="1:6">
      <c r="A3818" s="442" t="str">
        <f>DRIVER[[#This Row],[DATE]]&amp;DRIVER[[#This Row],[FIELD]]&amp;DRIVER[[#This Row],[TRIP NO]]</f>
        <v>45500OD34S61391</v>
      </c>
      <c r="B3818" s="443">
        <v>13</v>
      </c>
      <c r="C3818" s="444">
        <v>45500</v>
      </c>
      <c r="D3818" s="445">
        <v>1</v>
      </c>
      <c r="E3818" s="120" t="s">
        <v>52</v>
      </c>
      <c r="F3818" s="441" t="s">
        <v>94</v>
      </c>
    </row>
    <row r="3819" spans="1:6">
      <c r="A3819" s="442" t="str">
        <f>DRIVER[[#This Row],[DATE]]&amp;DRIVER[[#This Row],[FIELD]]&amp;DRIVER[[#This Row],[TRIP NO]]</f>
        <v>45500OD34S61521</v>
      </c>
      <c r="B3819" s="443">
        <v>14</v>
      </c>
      <c r="C3819" s="444">
        <v>45500</v>
      </c>
      <c r="D3819" s="445">
        <v>1</v>
      </c>
      <c r="E3819" s="120" t="s">
        <v>43</v>
      </c>
      <c r="F3819" s="441" t="s">
        <v>202</v>
      </c>
    </row>
    <row r="3820" spans="1:6">
      <c r="A3820" s="442" t="str">
        <f>DRIVER[[#This Row],[DATE]]&amp;DRIVER[[#This Row],[FIELD]]&amp;DRIVER[[#This Row],[TRIP NO]]</f>
        <v>45500OD34S65081</v>
      </c>
      <c r="B3820" s="443">
        <v>15</v>
      </c>
      <c r="C3820" s="444">
        <v>45500</v>
      </c>
      <c r="D3820" s="445">
        <v>1</v>
      </c>
      <c r="E3820" s="120" t="s">
        <v>57</v>
      </c>
      <c r="F3820" s="441" t="s">
        <v>75</v>
      </c>
    </row>
    <row r="3821" spans="1:6">
      <c r="A3821" s="442" t="str">
        <f>DRIVER[[#This Row],[DATE]]&amp;DRIVER[[#This Row],[FIELD]]&amp;DRIVER[[#This Row],[TRIP NO]]</f>
        <v>45500OD04T11451</v>
      </c>
      <c r="B3821" s="443">
        <v>16</v>
      </c>
      <c r="C3821" s="444">
        <v>45500</v>
      </c>
      <c r="D3821" s="445">
        <v>1</v>
      </c>
      <c r="E3821" s="120" t="s">
        <v>13</v>
      </c>
      <c r="F3821" s="441" t="s">
        <v>204</v>
      </c>
    </row>
    <row r="3822" spans="1:6">
      <c r="A3822" s="442" t="str">
        <f>DRIVER[[#This Row],[DATE]]&amp;DRIVER[[#This Row],[FIELD]]&amp;DRIVER[[#This Row],[TRIP NO]]</f>
        <v>45500OD34R11451</v>
      </c>
      <c r="B3822" s="443">
        <v>17</v>
      </c>
      <c r="C3822" s="444">
        <v>45500</v>
      </c>
      <c r="D3822" s="445">
        <v>1</v>
      </c>
      <c r="E3822" s="120" t="s">
        <v>12</v>
      </c>
      <c r="F3822" s="441" t="s">
        <v>171</v>
      </c>
    </row>
    <row r="3823" spans="1:6">
      <c r="A3823" s="442" t="str">
        <f>DRIVER[[#This Row],[DATE]]&amp;DRIVER[[#This Row],[FIELD]]&amp;DRIVER[[#This Row],[TRIP NO]]</f>
        <v>45500OD34R13451</v>
      </c>
      <c r="B3823" s="443">
        <v>18</v>
      </c>
      <c r="C3823" s="444">
        <v>45500</v>
      </c>
      <c r="D3823" s="445">
        <v>1</v>
      </c>
      <c r="E3823" s="120" t="s">
        <v>11</v>
      </c>
      <c r="F3823" s="441" t="s">
        <v>97</v>
      </c>
    </row>
    <row r="3824" spans="1:6">
      <c r="A3824" s="442" t="str">
        <f>DRIVER[[#This Row],[DATE]]&amp;DRIVER[[#This Row],[FIELD]]&amp;DRIVER[[#This Row],[TRIP NO]]</f>
        <v>45500OD34S11451</v>
      </c>
      <c r="B3824" s="443">
        <v>19</v>
      </c>
      <c r="C3824" s="444">
        <v>45500</v>
      </c>
      <c r="D3824" s="445">
        <v>1</v>
      </c>
      <c r="E3824" s="120" t="s">
        <v>32</v>
      </c>
      <c r="F3824" s="441" t="s">
        <v>88</v>
      </c>
    </row>
    <row r="3825" spans="1:6">
      <c r="A3825" s="442" t="str">
        <f>DRIVER[[#This Row],[DATE]]&amp;DRIVER[[#This Row],[FIELD]]&amp;DRIVER[[#This Row],[TRIP NO]]</f>
        <v>45500OD34T11451</v>
      </c>
      <c r="B3825" s="443">
        <v>20</v>
      </c>
      <c r="C3825" s="444">
        <v>45500</v>
      </c>
      <c r="D3825" s="445">
        <v>1</v>
      </c>
      <c r="E3825" s="120" t="s">
        <v>34</v>
      </c>
      <c r="F3825" s="441" t="s">
        <v>79</v>
      </c>
    </row>
    <row r="3826" spans="1:6">
      <c r="A3826" s="442" t="str">
        <f>DRIVER[[#This Row],[DATE]]&amp;DRIVER[[#This Row],[FIELD]]&amp;DRIVER[[#This Row],[TRIP NO]]</f>
        <v>45500OD04V13451</v>
      </c>
      <c r="B3826" s="443">
        <v>21</v>
      </c>
      <c r="C3826" s="444">
        <v>45500</v>
      </c>
      <c r="D3826" s="445">
        <v>1</v>
      </c>
      <c r="E3826" s="120" t="s">
        <v>48</v>
      </c>
      <c r="F3826" s="441" t="s">
        <v>82</v>
      </c>
    </row>
    <row r="3827" spans="1:6">
      <c r="A3827" s="442" t="str">
        <f>DRIVER[[#This Row],[DATE]]&amp;DRIVER[[#This Row],[FIELD]]&amp;DRIVER[[#This Row],[TRIP NO]]</f>
        <v>45500OD04Q41392</v>
      </c>
      <c r="B3827" s="443">
        <v>22</v>
      </c>
      <c r="C3827" s="444">
        <v>45500</v>
      </c>
      <c r="D3827" s="445">
        <v>2</v>
      </c>
      <c r="E3827" s="120" t="s">
        <v>21</v>
      </c>
      <c r="F3827" s="441" t="s">
        <v>71</v>
      </c>
    </row>
    <row r="3828" spans="1:6">
      <c r="A3828" s="442" t="str">
        <f>DRIVER[[#This Row],[DATE]]&amp;DRIVER[[#This Row],[FIELD]]&amp;DRIVER[[#This Row],[TRIP NO]]</f>
        <v>45500OD04Q67882</v>
      </c>
      <c r="B3828" s="443">
        <v>23</v>
      </c>
      <c r="C3828" s="444">
        <v>45500</v>
      </c>
      <c r="D3828" s="445">
        <v>2</v>
      </c>
      <c r="E3828" s="120" t="s">
        <v>20</v>
      </c>
      <c r="F3828" s="441" t="s">
        <v>101</v>
      </c>
    </row>
    <row r="3829" spans="1:6">
      <c r="A3829" s="442" t="str">
        <f>DRIVER[[#This Row],[DATE]]&amp;DRIVER[[#This Row],[FIELD]]&amp;DRIVER[[#This Row],[TRIP NO]]</f>
        <v>45500OD34S11452</v>
      </c>
      <c r="B3829" s="443">
        <v>24</v>
      </c>
      <c r="C3829" s="444">
        <v>45500</v>
      </c>
      <c r="D3829" s="445">
        <v>2</v>
      </c>
      <c r="E3829" s="120" t="s">
        <v>32</v>
      </c>
      <c r="F3829" s="441" t="s">
        <v>88</v>
      </c>
    </row>
    <row r="3830" spans="1:6">
      <c r="A3830" s="442" t="str">
        <f>DRIVER[[#This Row],[DATE]]&amp;DRIVER[[#This Row],[FIELD]]&amp;DRIVER[[#This Row],[TRIP NO]]</f>
        <v>45501OD04Q41181</v>
      </c>
      <c r="B3830" s="443">
        <v>1</v>
      </c>
      <c r="C3830" s="444">
        <v>45501</v>
      </c>
      <c r="D3830" s="445">
        <v>1</v>
      </c>
      <c r="E3830" s="120" t="s">
        <v>26</v>
      </c>
      <c r="F3830" s="441" t="s">
        <v>205</v>
      </c>
    </row>
    <row r="3831" spans="1:6">
      <c r="A3831" s="442" t="str">
        <f>DRIVER[[#This Row],[DATE]]&amp;DRIVER[[#This Row],[FIELD]]&amp;DRIVER[[#This Row],[TRIP NO]]</f>
        <v>45501OD04Q41231</v>
      </c>
      <c r="B3831" s="443">
        <v>2</v>
      </c>
      <c r="C3831" s="444">
        <v>45501</v>
      </c>
      <c r="D3831" s="445">
        <v>1</v>
      </c>
      <c r="E3831" s="120" t="s">
        <v>39</v>
      </c>
      <c r="F3831" s="441" t="s">
        <v>69</v>
      </c>
    </row>
    <row r="3832" spans="1:6">
      <c r="A3832" s="442" t="str">
        <f>DRIVER[[#This Row],[DATE]]&amp;DRIVER[[#This Row],[FIELD]]&amp;DRIVER[[#This Row],[TRIP NO]]</f>
        <v>45501OD04Q41261</v>
      </c>
      <c r="B3832" s="443">
        <v>3</v>
      </c>
      <c r="C3832" s="444">
        <v>45501</v>
      </c>
      <c r="D3832" s="445">
        <v>1</v>
      </c>
      <c r="E3832" s="120" t="s">
        <v>23</v>
      </c>
      <c r="F3832" s="441" t="s">
        <v>91</v>
      </c>
    </row>
    <row r="3833" spans="1:6">
      <c r="A3833" s="442" t="str">
        <f>DRIVER[[#This Row],[DATE]]&amp;DRIVER[[#This Row],[FIELD]]&amp;DRIVER[[#This Row],[TRIP NO]]</f>
        <v>45501OD04Q41391</v>
      </c>
      <c r="B3833" s="443">
        <v>4</v>
      </c>
      <c r="C3833" s="444">
        <v>45501</v>
      </c>
      <c r="D3833" s="445">
        <v>1</v>
      </c>
      <c r="E3833" s="120" t="s">
        <v>21</v>
      </c>
      <c r="F3833" s="441" t="s">
        <v>71</v>
      </c>
    </row>
    <row r="3834" spans="1:6">
      <c r="A3834" s="442" t="str">
        <f>DRIVER[[#This Row],[DATE]]&amp;DRIVER[[#This Row],[FIELD]]&amp;DRIVER[[#This Row],[TRIP NO]]</f>
        <v>45501OD04Q41551</v>
      </c>
      <c r="B3834" s="443">
        <v>5</v>
      </c>
      <c r="C3834" s="444">
        <v>45501</v>
      </c>
      <c r="D3834" s="445">
        <v>1</v>
      </c>
      <c r="E3834" s="120" t="s">
        <v>22</v>
      </c>
      <c r="F3834" s="441" t="s">
        <v>70</v>
      </c>
    </row>
    <row r="3835" spans="1:6">
      <c r="A3835" s="442" t="str">
        <f>DRIVER[[#This Row],[DATE]]&amp;DRIVER[[#This Row],[FIELD]]&amp;DRIVER[[#This Row],[TRIP NO]]</f>
        <v>45501OD04Q41781</v>
      </c>
      <c r="B3835" s="443">
        <v>6</v>
      </c>
      <c r="C3835" s="444">
        <v>45501</v>
      </c>
      <c r="D3835" s="445">
        <v>1</v>
      </c>
      <c r="E3835" s="120" t="s">
        <v>25</v>
      </c>
      <c r="F3835" s="441" t="s">
        <v>73</v>
      </c>
    </row>
    <row r="3836" spans="1:6">
      <c r="A3836" s="442" t="str">
        <f>DRIVER[[#This Row],[DATE]]&amp;DRIVER[[#This Row],[FIELD]]&amp;DRIVER[[#This Row],[TRIP NO]]</f>
        <v>45501OD04Q67611</v>
      </c>
      <c r="B3836" s="443">
        <v>7</v>
      </c>
      <c r="C3836" s="444">
        <v>45501</v>
      </c>
      <c r="D3836" s="445">
        <v>1</v>
      </c>
      <c r="E3836" s="120" t="s">
        <v>24</v>
      </c>
      <c r="F3836" s="441" t="s">
        <v>206</v>
      </c>
    </row>
    <row r="3837" spans="1:6">
      <c r="A3837" s="442" t="str">
        <f>DRIVER[[#This Row],[DATE]]&amp;DRIVER[[#This Row],[FIELD]]&amp;DRIVER[[#This Row],[TRIP NO]]</f>
        <v>45501OD04Q67881</v>
      </c>
      <c r="B3837" s="443">
        <v>8</v>
      </c>
      <c r="C3837" s="444">
        <v>45501</v>
      </c>
      <c r="D3837" s="445">
        <v>1</v>
      </c>
      <c r="E3837" s="120" t="s">
        <v>20</v>
      </c>
      <c r="F3837" s="441" t="s">
        <v>78</v>
      </c>
    </row>
    <row r="3838" spans="1:6">
      <c r="A3838" s="442" t="str">
        <f>DRIVER[[#This Row],[DATE]]&amp;DRIVER[[#This Row],[FIELD]]&amp;DRIVER[[#This Row],[TRIP NO]]</f>
        <v>45501OD04Q41701</v>
      </c>
      <c r="B3838" s="443">
        <v>9</v>
      </c>
      <c r="C3838" s="444">
        <v>45501</v>
      </c>
      <c r="D3838" s="445">
        <v>1</v>
      </c>
      <c r="E3838" s="120" t="s">
        <v>10</v>
      </c>
      <c r="F3838" s="441" t="s">
        <v>99</v>
      </c>
    </row>
    <row r="3839" spans="1:6">
      <c r="A3839" s="442" t="str">
        <f>DRIVER[[#This Row],[DATE]]&amp;DRIVER[[#This Row],[FIELD]]&amp;DRIVER[[#This Row],[TRIP NO]]</f>
        <v>45501OD34S26151</v>
      </c>
      <c r="B3839" s="443">
        <v>10</v>
      </c>
      <c r="C3839" s="444">
        <v>45501</v>
      </c>
      <c r="D3839" s="445">
        <v>1</v>
      </c>
      <c r="E3839" s="120" t="s">
        <v>40</v>
      </c>
      <c r="F3839" s="441" t="s">
        <v>101</v>
      </c>
    </row>
    <row r="3840" spans="1:6">
      <c r="A3840" s="442" t="str">
        <f>DRIVER[[#This Row],[DATE]]&amp;DRIVER[[#This Row],[FIELD]]&amp;DRIVER[[#This Row],[TRIP NO]]</f>
        <v>45501OD34S26661</v>
      </c>
      <c r="B3840" s="443">
        <v>11</v>
      </c>
      <c r="C3840" s="444">
        <v>45501</v>
      </c>
      <c r="D3840" s="445">
        <v>1</v>
      </c>
      <c r="E3840" s="120" t="s">
        <v>45</v>
      </c>
      <c r="F3840" s="441" t="s">
        <v>203</v>
      </c>
    </row>
    <row r="3841" spans="1:6">
      <c r="A3841" s="442" t="str">
        <f>DRIVER[[#This Row],[DATE]]&amp;DRIVER[[#This Row],[FIELD]]&amp;DRIVER[[#This Row],[TRIP NO]]</f>
        <v>45501OD34S26271</v>
      </c>
      <c r="B3841" s="443">
        <v>12</v>
      </c>
      <c r="C3841" s="444">
        <v>45501</v>
      </c>
      <c r="D3841" s="445">
        <v>1</v>
      </c>
      <c r="E3841" s="120" t="s">
        <v>54</v>
      </c>
      <c r="F3841" s="441" t="s">
        <v>179</v>
      </c>
    </row>
    <row r="3842" spans="1:6">
      <c r="A3842" s="442" t="str">
        <f>DRIVER[[#This Row],[DATE]]&amp;DRIVER[[#This Row],[FIELD]]&amp;DRIVER[[#This Row],[TRIP NO]]</f>
        <v>45501OD34S61371</v>
      </c>
      <c r="B3842" s="443">
        <v>13</v>
      </c>
      <c r="C3842" s="444">
        <v>45501</v>
      </c>
      <c r="D3842" s="445">
        <v>1</v>
      </c>
      <c r="E3842" s="120" t="s">
        <v>44</v>
      </c>
      <c r="F3842" s="441" t="s">
        <v>80</v>
      </c>
    </row>
    <row r="3843" spans="1:6">
      <c r="A3843" s="442" t="str">
        <f>DRIVER[[#This Row],[DATE]]&amp;DRIVER[[#This Row],[FIELD]]&amp;DRIVER[[#This Row],[TRIP NO]]</f>
        <v>45501OD34S61521</v>
      </c>
      <c r="B3843" s="443">
        <v>14</v>
      </c>
      <c r="C3843" s="444">
        <v>45501</v>
      </c>
      <c r="D3843" s="445">
        <v>1</v>
      </c>
      <c r="E3843" s="120" t="s">
        <v>43</v>
      </c>
      <c r="F3843" s="441" t="s">
        <v>202</v>
      </c>
    </row>
    <row r="3844" spans="1:6">
      <c r="A3844" s="442" t="str">
        <f>DRIVER[[#This Row],[DATE]]&amp;DRIVER[[#This Row],[FIELD]]&amp;DRIVER[[#This Row],[TRIP NO]]</f>
        <v>45501OD34S65081</v>
      </c>
      <c r="B3844" s="443">
        <v>15</v>
      </c>
      <c r="C3844" s="444">
        <v>45501</v>
      </c>
      <c r="D3844" s="445">
        <v>1</v>
      </c>
      <c r="E3844" s="120" t="s">
        <v>57</v>
      </c>
      <c r="F3844" s="441" t="s">
        <v>75</v>
      </c>
    </row>
    <row r="3845" spans="1:6">
      <c r="A3845" s="442" t="str">
        <f>DRIVER[[#This Row],[DATE]]&amp;DRIVER[[#This Row],[FIELD]]&amp;DRIVER[[#This Row],[TRIP NO]]</f>
        <v>45501OD04T11451</v>
      </c>
      <c r="B3845" s="443">
        <v>16</v>
      </c>
      <c r="C3845" s="444">
        <v>45501</v>
      </c>
      <c r="D3845" s="445">
        <v>1</v>
      </c>
      <c r="E3845" s="120" t="s">
        <v>13</v>
      </c>
      <c r="F3845" s="441" t="s">
        <v>96</v>
      </c>
    </row>
    <row r="3846" spans="1:6">
      <c r="A3846" s="442" t="str">
        <f>DRIVER[[#This Row],[DATE]]&amp;DRIVER[[#This Row],[FIELD]]&amp;DRIVER[[#This Row],[TRIP NO]]</f>
        <v>45501OD34R11451</v>
      </c>
      <c r="B3846" s="443">
        <v>17</v>
      </c>
      <c r="C3846" s="444">
        <v>45501</v>
      </c>
      <c r="D3846" s="445">
        <v>1</v>
      </c>
      <c r="E3846" s="120" t="s">
        <v>12</v>
      </c>
      <c r="F3846" s="441" t="s">
        <v>171</v>
      </c>
    </row>
    <row r="3847" spans="1:6">
      <c r="A3847" s="442" t="str">
        <f>DRIVER[[#This Row],[DATE]]&amp;DRIVER[[#This Row],[FIELD]]&amp;DRIVER[[#This Row],[TRIP NO]]</f>
        <v>45501OD34R13451</v>
      </c>
      <c r="B3847" s="443">
        <v>18</v>
      </c>
      <c r="C3847" s="444">
        <v>45501</v>
      </c>
      <c r="D3847" s="445">
        <v>1</v>
      </c>
      <c r="E3847" s="120" t="s">
        <v>11</v>
      </c>
      <c r="F3847" s="441" t="s">
        <v>79</v>
      </c>
    </row>
    <row r="3848" spans="1:6">
      <c r="A3848" s="442" t="str">
        <f>DRIVER[[#This Row],[DATE]]&amp;DRIVER[[#This Row],[FIELD]]&amp;DRIVER[[#This Row],[TRIP NO]]</f>
        <v>45501OD34S11451</v>
      </c>
      <c r="B3848" s="443">
        <v>19</v>
      </c>
      <c r="C3848" s="444">
        <v>45501</v>
      </c>
      <c r="D3848" s="445">
        <v>1</v>
      </c>
      <c r="E3848" s="120" t="s">
        <v>32</v>
      </c>
      <c r="F3848" s="441" t="s">
        <v>88</v>
      </c>
    </row>
    <row r="3849" spans="1:6">
      <c r="A3849" s="442" t="str">
        <f>DRIVER[[#This Row],[DATE]]&amp;DRIVER[[#This Row],[FIELD]]&amp;DRIVER[[#This Row],[TRIP NO]]</f>
        <v>45501OD34T11451</v>
      </c>
      <c r="B3849" s="443">
        <v>20</v>
      </c>
      <c r="C3849" s="444">
        <v>45501</v>
      </c>
      <c r="D3849" s="445">
        <v>1</v>
      </c>
      <c r="E3849" s="120" t="s">
        <v>34</v>
      </c>
      <c r="F3849" s="441" t="s">
        <v>84</v>
      </c>
    </row>
    <row r="3850" spans="1:6">
      <c r="A3850" s="442" t="str">
        <f>DRIVER[[#This Row],[DATE]]&amp;DRIVER[[#This Row],[FIELD]]&amp;DRIVER[[#This Row],[TRIP NO]]</f>
        <v>45501OD04V13451</v>
      </c>
      <c r="B3850" s="443">
        <v>21</v>
      </c>
      <c r="C3850" s="444">
        <v>45501</v>
      </c>
      <c r="D3850" s="445">
        <v>1</v>
      </c>
      <c r="E3850" s="120" t="s">
        <v>48</v>
      </c>
      <c r="F3850" s="441" t="s">
        <v>82</v>
      </c>
    </row>
    <row r="3851" spans="1:6">
      <c r="A3851" s="442" t="str">
        <f>DRIVER[[#This Row],[DATE]]&amp;DRIVER[[#This Row],[FIELD]]&amp;DRIVER[[#This Row],[TRIP NO]]</f>
        <v>45501OD34S61372</v>
      </c>
      <c r="B3851" s="443">
        <v>22</v>
      </c>
      <c r="C3851" s="444">
        <v>45501</v>
      </c>
      <c r="D3851" s="445">
        <v>2</v>
      </c>
      <c r="E3851" s="120" t="s">
        <v>44</v>
      </c>
      <c r="F3851" s="441" t="s">
        <v>80</v>
      </c>
    </row>
    <row r="3852" spans="1:6">
      <c r="A3852" s="442" t="str">
        <f>DRIVER[[#This Row],[DATE]]&amp;DRIVER[[#This Row],[FIELD]]&amp;DRIVER[[#This Row],[TRIP NO]]</f>
        <v>45501OD04Q41392</v>
      </c>
      <c r="B3852" s="443">
        <v>23</v>
      </c>
      <c r="C3852" s="444">
        <v>45501</v>
      </c>
      <c r="D3852" s="445">
        <v>2</v>
      </c>
      <c r="E3852" s="120" t="s">
        <v>21</v>
      </c>
      <c r="F3852" s="441" t="s">
        <v>71</v>
      </c>
    </row>
    <row r="3853" spans="1:6">
      <c r="A3853" s="442" t="str">
        <f>DRIVER[[#This Row],[DATE]]&amp;DRIVER[[#This Row],[FIELD]]&amp;DRIVER[[#This Row],[TRIP NO]]</f>
        <v>45501OD04Q41782</v>
      </c>
      <c r="B3853" s="443">
        <v>24</v>
      </c>
      <c r="C3853" s="444">
        <v>45501</v>
      </c>
      <c r="D3853" s="445">
        <v>2</v>
      </c>
      <c r="E3853" s="120" t="s">
        <v>25</v>
      </c>
      <c r="F3853" s="441" t="s">
        <v>73</v>
      </c>
    </row>
    <row r="3854" spans="1:6">
      <c r="A3854" s="442" t="str">
        <f>DRIVER[[#This Row],[DATE]]&amp;DRIVER[[#This Row],[FIELD]]&amp;DRIVER[[#This Row],[TRIP NO]]</f>
        <v>45501OD34S26152</v>
      </c>
      <c r="B3854" s="443">
        <v>25</v>
      </c>
      <c r="C3854" s="444">
        <v>45501</v>
      </c>
      <c r="D3854" s="445">
        <v>2</v>
      </c>
      <c r="E3854" s="120" t="s">
        <v>40</v>
      </c>
      <c r="F3854" s="441" t="s">
        <v>101</v>
      </c>
    </row>
    <row r="3855" spans="1:6">
      <c r="A3855" s="442" t="str">
        <f>DRIVER[[#This Row],[DATE]]&amp;DRIVER[[#This Row],[FIELD]]&amp;DRIVER[[#This Row],[TRIP NO]]</f>
        <v>45501OD34S26272</v>
      </c>
      <c r="B3855" s="443">
        <v>26</v>
      </c>
      <c r="C3855" s="444">
        <v>45501</v>
      </c>
      <c r="D3855" s="445">
        <v>2</v>
      </c>
      <c r="E3855" s="120" t="s">
        <v>54</v>
      </c>
      <c r="F3855" s="441" t="s">
        <v>179</v>
      </c>
    </row>
    <row r="3856" spans="1:6">
      <c r="A3856" s="442" t="str">
        <f>DRIVER[[#This Row],[DATE]]&amp;DRIVER[[#This Row],[FIELD]]&amp;DRIVER[[#This Row],[TRIP NO]]</f>
        <v>45502OD04Q41231</v>
      </c>
      <c r="B3856" s="443">
        <v>1</v>
      </c>
      <c r="C3856" s="444">
        <v>45502</v>
      </c>
      <c r="D3856" s="445">
        <v>1</v>
      </c>
      <c r="E3856" s="120" t="s">
        <v>39</v>
      </c>
      <c r="F3856" s="441" t="s">
        <v>69</v>
      </c>
    </row>
    <row r="3857" spans="1:6">
      <c r="A3857" s="442" t="str">
        <f>DRIVER[[#This Row],[DATE]]&amp;DRIVER[[#This Row],[FIELD]]&amp;DRIVER[[#This Row],[TRIP NO]]</f>
        <v>45502OD04Q41261</v>
      </c>
      <c r="B3857" s="443">
        <v>2</v>
      </c>
      <c r="C3857" s="444">
        <v>45502</v>
      </c>
      <c r="D3857" s="445">
        <v>1</v>
      </c>
      <c r="E3857" s="120" t="s">
        <v>23</v>
      </c>
      <c r="F3857" s="441" t="s">
        <v>91</v>
      </c>
    </row>
    <row r="3858" spans="1:6">
      <c r="A3858" s="442" t="str">
        <f>DRIVER[[#This Row],[DATE]]&amp;DRIVER[[#This Row],[FIELD]]&amp;DRIVER[[#This Row],[TRIP NO]]</f>
        <v>45502OD04Q41391</v>
      </c>
      <c r="B3858" s="443">
        <v>3</v>
      </c>
      <c r="C3858" s="444">
        <v>45502</v>
      </c>
      <c r="D3858" s="445">
        <v>1</v>
      </c>
      <c r="E3858" s="120" t="s">
        <v>21</v>
      </c>
      <c r="F3858" s="441" t="s">
        <v>71</v>
      </c>
    </row>
    <row r="3859" spans="1:6">
      <c r="A3859" s="442" t="str">
        <f>DRIVER[[#This Row],[DATE]]&amp;DRIVER[[#This Row],[FIELD]]&amp;DRIVER[[#This Row],[TRIP NO]]</f>
        <v>45502OD04Q67881</v>
      </c>
      <c r="B3859" s="443">
        <v>4</v>
      </c>
      <c r="C3859" s="444">
        <v>45502</v>
      </c>
      <c r="D3859" s="445">
        <v>1</v>
      </c>
      <c r="E3859" s="120" t="s">
        <v>20</v>
      </c>
      <c r="F3859" s="441" t="s">
        <v>101</v>
      </c>
    </row>
    <row r="3860" spans="1:6">
      <c r="A3860" s="442" t="str">
        <f>DRIVER[[#This Row],[DATE]]&amp;DRIVER[[#This Row],[FIELD]]&amp;DRIVER[[#This Row],[TRIP NO]]</f>
        <v>45502OD34S26271</v>
      </c>
      <c r="B3860" s="443">
        <v>5</v>
      </c>
      <c r="C3860" s="444">
        <v>45502</v>
      </c>
      <c r="D3860" s="445">
        <v>1</v>
      </c>
      <c r="E3860" s="120" t="s">
        <v>54</v>
      </c>
      <c r="F3860" s="441" t="s">
        <v>179</v>
      </c>
    </row>
    <row r="3861" spans="1:6">
      <c r="A3861" s="442" t="str">
        <f>DRIVER[[#This Row],[DATE]]&amp;DRIVER[[#This Row],[FIELD]]&amp;DRIVER[[#This Row],[TRIP NO]]</f>
        <v>45502OD34S26661</v>
      </c>
      <c r="B3861" s="443">
        <v>6</v>
      </c>
      <c r="C3861" s="444">
        <v>45502</v>
      </c>
      <c r="D3861" s="445">
        <v>1</v>
      </c>
      <c r="E3861" s="120" t="s">
        <v>45</v>
      </c>
      <c r="F3861" s="441" t="s">
        <v>203</v>
      </c>
    </row>
    <row r="3862" spans="1:6">
      <c r="A3862" s="442" t="str">
        <f>DRIVER[[#This Row],[DATE]]&amp;DRIVER[[#This Row],[FIELD]]&amp;DRIVER[[#This Row],[TRIP NO]]</f>
        <v>45502OD34S61521</v>
      </c>
      <c r="B3862" s="443">
        <v>7</v>
      </c>
      <c r="C3862" s="444">
        <v>45502</v>
      </c>
      <c r="D3862" s="445">
        <v>1</v>
      </c>
      <c r="E3862" s="120" t="s">
        <v>43</v>
      </c>
      <c r="F3862" s="441" t="s">
        <v>202</v>
      </c>
    </row>
    <row r="3863" spans="1:6">
      <c r="A3863" s="442" t="str">
        <f>DRIVER[[#This Row],[DATE]]&amp;DRIVER[[#This Row],[FIELD]]&amp;DRIVER[[#This Row],[TRIP NO]]</f>
        <v>45502OD34S65081</v>
      </c>
      <c r="B3863" s="443">
        <v>8</v>
      </c>
      <c r="C3863" s="444">
        <v>45502</v>
      </c>
      <c r="D3863" s="445">
        <v>1</v>
      </c>
      <c r="E3863" s="120" t="s">
        <v>57</v>
      </c>
      <c r="F3863" s="441" t="s">
        <v>75</v>
      </c>
    </row>
    <row r="3864" spans="1:6">
      <c r="A3864" s="442" t="str">
        <f>DRIVER[[#This Row],[DATE]]&amp;DRIVER[[#This Row],[FIELD]]&amp;DRIVER[[#This Row],[TRIP NO]]</f>
        <v>45502OD34R13451</v>
      </c>
      <c r="B3864" s="443">
        <v>9</v>
      </c>
      <c r="C3864" s="444">
        <v>45502</v>
      </c>
      <c r="D3864" s="445">
        <v>1</v>
      </c>
      <c r="E3864" s="120" t="s">
        <v>11</v>
      </c>
      <c r="F3864" s="441" t="s">
        <v>79</v>
      </c>
    </row>
    <row r="3865" spans="1:6">
      <c r="A3865" s="442" t="str">
        <f>DRIVER[[#This Row],[DATE]]&amp;DRIVER[[#This Row],[FIELD]]&amp;DRIVER[[#This Row],[TRIP NO]]</f>
        <v>45502OD34S11451</v>
      </c>
      <c r="B3865" s="443">
        <v>10</v>
      </c>
      <c r="C3865" s="444">
        <v>45502</v>
      </c>
      <c r="D3865" s="445">
        <v>1</v>
      </c>
      <c r="E3865" s="120" t="s">
        <v>32</v>
      </c>
      <c r="F3865" s="441" t="s">
        <v>88</v>
      </c>
    </row>
    <row r="3866" spans="1:6">
      <c r="A3866" s="442" t="str">
        <f>DRIVER[[#This Row],[DATE]]&amp;DRIVER[[#This Row],[FIELD]]&amp;DRIVER[[#This Row],[TRIP NO]]</f>
        <v>45502OD04Q41262</v>
      </c>
      <c r="B3866" s="443">
        <v>11</v>
      </c>
      <c r="C3866" s="444">
        <v>45502</v>
      </c>
      <c r="D3866" s="445">
        <v>2</v>
      </c>
      <c r="E3866" s="120" t="s">
        <v>23</v>
      </c>
      <c r="F3866" s="441" t="s">
        <v>91</v>
      </c>
    </row>
    <row r="3867" spans="1:6">
      <c r="A3867" s="442" t="str">
        <f>DRIVER[[#This Row],[DATE]]&amp;DRIVER[[#This Row],[FIELD]]&amp;DRIVER[[#This Row],[TRIP NO]]</f>
        <v>45504OD04Q41181</v>
      </c>
      <c r="B3867" s="443">
        <v>1</v>
      </c>
      <c r="C3867" s="444">
        <v>45504</v>
      </c>
      <c r="D3867" s="445">
        <v>1</v>
      </c>
      <c r="E3867" s="120" t="s">
        <v>26</v>
      </c>
      <c r="F3867" s="441" t="s">
        <v>207</v>
      </c>
    </row>
    <row r="3868" spans="1:6">
      <c r="A3868" s="442" t="str">
        <f>DRIVER[[#This Row],[DATE]]&amp;DRIVER[[#This Row],[FIELD]]&amp;DRIVER[[#This Row],[TRIP NO]]</f>
        <v>45504OD04Q41231</v>
      </c>
      <c r="B3868" s="443">
        <v>2</v>
      </c>
      <c r="C3868" s="444">
        <v>45504</v>
      </c>
      <c r="D3868" s="445">
        <v>1</v>
      </c>
      <c r="E3868" s="120" t="s">
        <v>39</v>
      </c>
      <c r="F3868" s="441" t="s">
        <v>69</v>
      </c>
    </row>
    <row r="3869" spans="1:6">
      <c r="A3869" s="442" t="str">
        <f>DRIVER[[#This Row],[DATE]]&amp;DRIVER[[#This Row],[FIELD]]&amp;DRIVER[[#This Row],[TRIP NO]]</f>
        <v>45504OD04Q41261</v>
      </c>
      <c r="B3869" s="443">
        <v>3</v>
      </c>
      <c r="C3869" s="444">
        <v>45504</v>
      </c>
      <c r="D3869" s="445">
        <v>1</v>
      </c>
      <c r="E3869" s="120" t="s">
        <v>23</v>
      </c>
      <c r="F3869" s="441" t="s">
        <v>91</v>
      </c>
    </row>
    <row r="3870" spans="1:6">
      <c r="A3870" s="442" t="str">
        <f>DRIVER[[#This Row],[DATE]]&amp;DRIVER[[#This Row],[FIELD]]&amp;DRIVER[[#This Row],[TRIP NO]]</f>
        <v>45504OD04Q41391</v>
      </c>
      <c r="B3870" s="443">
        <v>4</v>
      </c>
      <c r="C3870" s="444">
        <v>45504</v>
      </c>
      <c r="D3870" s="445">
        <v>1</v>
      </c>
      <c r="E3870" s="120" t="s">
        <v>21</v>
      </c>
      <c r="F3870" s="441" t="s">
        <v>71</v>
      </c>
    </row>
    <row r="3871" spans="1:6">
      <c r="A3871" s="442" t="str">
        <f>DRIVER[[#This Row],[DATE]]&amp;DRIVER[[#This Row],[FIELD]]&amp;DRIVER[[#This Row],[TRIP NO]]</f>
        <v>45504OD04Q41551</v>
      </c>
      <c r="B3871" s="443">
        <v>5</v>
      </c>
      <c r="C3871" s="444">
        <v>45504</v>
      </c>
      <c r="D3871" s="445">
        <v>1</v>
      </c>
      <c r="E3871" s="120" t="s">
        <v>22</v>
      </c>
      <c r="F3871" s="441" t="s">
        <v>70</v>
      </c>
    </row>
    <row r="3872" spans="1:6">
      <c r="A3872" s="442" t="str">
        <f>DRIVER[[#This Row],[DATE]]&amp;DRIVER[[#This Row],[FIELD]]&amp;DRIVER[[#This Row],[TRIP NO]]</f>
        <v>45504OD04Q41781</v>
      </c>
      <c r="B3872" s="443">
        <v>6</v>
      </c>
      <c r="C3872" s="444">
        <v>45504</v>
      </c>
      <c r="D3872" s="445">
        <v>1</v>
      </c>
      <c r="E3872" s="120" t="s">
        <v>25</v>
      </c>
      <c r="F3872" s="441" t="s">
        <v>90</v>
      </c>
    </row>
    <row r="3873" spans="1:6">
      <c r="A3873" s="442" t="str">
        <f>DRIVER[[#This Row],[DATE]]&amp;DRIVER[[#This Row],[FIELD]]&amp;DRIVER[[#This Row],[TRIP NO]]</f>
        <v>45504OD04Q67611</v>
      </c>
      <c r="B3873" s="443">
        <v>7</v>
      </c>
      <c r="C3873" s="444">
        <v>45504</v>
      </c>
      <c r="D3873" s="445">
        <v>1</v>
      </c>
      <c r="E3873" s="120" t="s">
        <v>24</v>
      </c>
      <c r="F3873" s="441" t="s">
        <v>206</v>
      </c>
    </row>
    <row r="3874" spans="1:6">
      <c r="A3874" s="442" t="str">
        <f>DRIVER[[#This Row],[DATE]]&amp;DRIVER[[#This Row],[FIELD]]&amp;DRIVER[[#This Row],[TRIP NO]]</f>
        <v>45504OD04Q67881</v>
      </c>
      <c r="B3874" s="443">
        <v>8</v>
      </c>
      <c r="C3874" s="444">
        <v>45504</v>
      </c>
      <c r="D3874" s="445">
        <v>1</v>
      </c>
      <c r="E3874" s="120" t="s">
        <v>20</v>
      </c>
      <c r="F3874" s="441" t="s">
        <v>101</v>
      </c>
    </row>
    <row r="3875" spans="1:6">
      <c r="A3875" s="442" t="str">
        <f>DRIVER[[#This Row],[DATE]]&amp;DRIVER[[#This Row],[FIELD]]&amp;DRIVER[[#This Row],[TRIP NO]]</f>
        <v>45504OD04Q41281</v>
      </c>
      <c r="B3875" s="443">
        <v>9</v>
      </c>
      <c r="C3875" s="444">
        <v>45504</v>
      </c>
      <c r="D3875" s="445">
        <v>1</v>
      </c>
      <c r="E3875" s="120" t="s">
        <v>41</v>
      </c>
      <c r="F3875" s="441" t="s">
        <v>76</v>
      </c>
    </row>
    <row r="3876" spans="1:6">
      <c r="A3876" s="442" t="str">
        <f>DRIVER[[#This Row],[DATE]]&amp;DRIVER[[#This Row],[FIELD]]&amp;DRIVER[[#This Row],[TRIP NO]]</f>
        <v>45504OD04Q41701</v>
      </c>
      <c r="B3876" s="443">
        <v>10</v>
      </c>
      <c r="C3876" s="444">
        <v>45504</v>
      </c>
      <c r="D3876" s="445">
        <v>1</v>
      </c>
      <c r="E3876" s="120" t="s">
        <v>10</v>
      </c>
      <c r="F3876" s="441" t="s">
        <v>105</v>
      </c>
    </row>
    <row r="3877" spans="1:6">
      <c r="A3877" s="442" t="str">
        <f>DRIVER[[#This Row],[DATE]]&amp;DRIVER[[#This Row],[FIELD]]&amp;DRIVER[[#This Row],[TRIP NO]]</f>
        <v>45504OD34S26151</v>
      </c>
      <c r="B3877" s="443">
        <v>11</v>
      </c>
      <c r="C3877" s="444">
        <v>45504</v>
      </c>
      <c r="D3877" s="445">
        <v>1</v>
      </c>
      <c r="E3877" s="120" t="s">
        <v>40</v>
      </c>
      <c r="F3877" s="441" t="s">
        <v>207</v>
      </c>
    </row>
    <row r="3878" spans="1:6">
      <c r="A3878" s="442" t="str">
        <f>DRIVER[[#This Row],[DATE]]&amp;DRIVER[[#This Row],[FIELD]]&amp;DRIVER[[#This Row],[TRIP NO]]</f>
        <v>45504OD34S26271</v>
      </c>
      <c r="B3878" s="443">
        <v>12</v>
      </c>
      <c r="C3878" s="444">
        <v>45504</v>
      </c>
      <c r="D3878" s="445">
        <v>1</v>
      </c>
      <c r="E3878" s="120" t="s">
        <v>54</v>
      </c>
      <c r="F3878" s="441" t="s">
        <v>179</v>
      </c>
    </row>
    <row r="3879" spans="1:6">
      <c r="A3879" s="442" t="str">
        <f>DRIVER[[#This Row],[DATE]]&amp;DRIVER[[#This Row],[FIELD]]&amp;DRIVER[[#This Row],[TRIP NO]]</f>
        <v>45504OD34S26661</v>
      </c>
      <c r="B3879" s="443">
        <v>13</v>
      </c>
      <c r="C3879" s="444">
        <v>45504</v>
      </c>
      <c r="D3879" s="445">
        <v>1</v>
      </c>
      <c r="E3879" s="120" t="s">
        <v>45</v>
      </c>
      <c r="F3879" s="441" t="s">
        <v>203</v>
      </c>
    </row>
    <row r="3880" spans="1:6">
      <c r="A3880" s="442" t="str">
        <f>DRIVER[[#This Row],[DATE]]&amp;DRIVER[[#This Row],[FIELD]]&amp;DRIVER[[#This Row],[TRIP NO]]</f>
        <v>45504OD34S61371</v>
      </c>
      <c r="B3880" s="443">
        <v>14</v>
      </c>
      <c r="C3880" s="444">
        <v>45504</v>
      </c>
      <c r="D3880" s="445">
        <v>1</v>
      </c>
      <c r="E3880" s="120" t="s">
        <v>44</v>
      </c>
      <c r="F3880" s="441" t="s">
        <v>78</v>
      </c>
    </row>
    <row r="3881" spans="1:6">
      <c r="A3881" s="442" t="str">
        <f>DRIVER[[#This Row],[DATE]]&amp;DRIVER[[#This Row],[FIELD]]&amp;DRIVER[[#This Row],[TRIP NO]]</f>
        <v>45504OD34S61391</v>
      </c>
      <c r="B3881" s="443">
        <v>15</v>
      </c>
      <c r="C3881" s="444">
        <v>45504</v>
      </c>
      <c r="D3881" s="445">
        <v>1</v>
      </c>
      <c r="E3881" s="120" t="s">
        <v>52</v>
      </c>
      <c r="F3881" s="441" t="s">
        <v>94</v>
      </c>
    </row>
    <row r="3882" spans="1:6">
      <c r="A3882" s="442" t="str">
        <f>DRIVER[[#This Row],[DATE]]&amp;DRIVER[[#This Row],[FIELD]]&amp;DRIVER[[#This Row],[TRIP NO]]</f>
        <v>45504OD34S61521</v>
      </c>
      <c r="B3882" s="443">
        <v>16</v>
      </c>
      <c r="C3882" s="444">
        <v>45504</v>
      </c>
      <c r="D3882" s="445">
        <v>1</v>
      </c>
      <c r="E3882" s="120" t="s">
        <v>43</v>
      </c>
      <c r="F3882" s="441" t="s">
        <v>202</v>
      </c>
    </row>
    <row r="3883" spans="1:6">
      <c r="A3883" s="442" t="str">
        <f>DRIVER[[#This Row],[DATE]]&amp;DRIVER[[#This Row],[FIELD]]&amp;DRIVER[[#This Row],[TRIP NO]]</f>
        <v>45504OD34S65081</v>
      </c>
      <c r="B3883" s="443">
        <v>17</v>
      </c>
      <c r="C3883" s="444">
        <v>45504</v>
      </c>
      <c r="D3883" s="445">
        <v>1</v>
      </c>
      <c r="E3883" s="120" t="s">
        <v>57</v>
      </c>
      <c r="F3883" s="441" t="s">
        <v>75</v>
      </c>
    </row>
    <row r="3884" spans="1:6">
      <c r="A3884" s="442" t="str">
        <f>DRIVER[[#This Row],[DATE]]&amp;DRIVER[[#This Row],[FIELD]]&amp;DRIVER[[#This Row],[TRIP NO]]</f>
        <v>45504OD34R11451</v>
      </c>
      <c r="B3884" s="443">
        <v>18</v>
      </c>
      <c r="C3884" s="444">
        <v>45504</v>
      </c>
      <c r="D3884" s="445">
        <v>1</v>
      </c>
      <c r="E3884" s="120" t="s">
        <v>12</v>
      </c>
      <c r="F3884" s="441" t="s">
        <v>171</v>
      </c>
    </row>
    <row r="3885" spans="1:6">
      <c r="A3885" s="442" t="str">
        <f>DRIVER[[#This Row],[DATE]]&amp;DRIVER[[#This Row],[FIELD]]&amp;DRIVER[[#This Row],[TRIP NO]]</f>
        <v>45504OD34R13451</v>
      </c>
      <c r="B3885" s="443">
        <v>19</v>
      </c>
      <c r="C3885" s="444">
        <v>45504</v>
      </c>
      <c r="D3885" s="445">
        <v>1</v>
      </c>
      <c r="E3885" s="120" t="s">
        <v>11</v>
      </c>
      <c r="F3885" s="441" t="s">
        <v>96</v>
      </c>
    </row>
    <row r="3886" spans="1:6">
      <c r="A3886" s="442" t="str">
        <f>DRIVER[[#This Row],[DATE]]&amp;DRIVER[[#This Row],[FIELD]]&amp;DRIVER[[#This Row],[TRIP NO]]</f>
        <v>45504OD34S11451</v>
      </c>
      <c r="B3886" s="443">
        <v>20</v>
      </c>
      <c r="C3886" s="444">
        <v>45504</v>
      </c>
      <c r="D3886" s="445">
        <v>1</v>
      </c>
      <c r="E3886" s="120" t="s">
        <v>32</v>
      </c>
      <c r="F3886" s="441" t="s">
        <v>88</v>
      </c>
    </row>
    <row r="3887" spans="1:6">
      <c r="A3887" s="442" t="str">
        <f>DRIVER[[#This Row],[DATE]]&amp;DRIVER[[#This Row],[FIELD]]&amp;DRIVER[[#This Row],[TRIP NO]]</f>
        <v>45504OD34T11451</v>
      </c>
      <c r="B3887" s="443">
        <v>21</v>
      </c>
      <c r="C3887" s="444">
        <v>45504</v>
      </c>
      <c r="D3887" s="445">
        <v>1</v>
      </c>
      <c r="E3887" s="120" t="s">
        <v>34</v>
      </c>
      <c r="F3887" s="441" t="s">
        <v>84</v>
      </c>
    </row>
    <row r="3888" spans="1:6">
      <c r="A3888" s="442" t="str">
        <f>DRIVER[[#This Row],[DATE]]&amp;DRIVER[[#This Row],[FIELD]]&amp;DRIVER[[#This Row],[TRIP NO]]</f>
        <v>45504OD04V13451</v>
      </c>
      <c r="B3888" s="443">
        <v>22</v>
      </c>
      <c r="C3888" s="444">
        <v>45504</v>
      </c>
      <c r="D3888" s="445">
        <v>1</v>
      </c>
      <c r="E3888" s="120" t="s">
        <v>48</v>
      </c>
      <c r="F3888" s="441" t="s">
        <v>107</v>
      </c>
    </row>
    <row r="3889" spans="1:6">
      <c r="A3889" s="442" t="str">
        <f>DRIVER[[#This Row],[DATE]]&amp;DRIVER[[#This Row],[FIELD]]&amp;DRIVER[[#This Row],[TRIP NO]]</f>
        <v>45504OD34S65082</v>
      </c>
      <c r="B3889" s="443">
        <v>23</v>
      </c>
      <c r="C3889" s="444">
        <v>45504</v>
      </c>
      <c r="D3889" s="445">
        <v>2</v>
      </c>
      <c r="E3889" s="120" t="s">
        <v>57</v>
      </c>
      <c r="F3889" s="441" t="s">
        <v>75</v>
      </c>
    </row>
    <row r="3890" spans="1:6">
      <c r="A3890" s="442" t="str">
        <f>DRIVER[[#This Row],[DATE]]&amp;DRIVER[[#This Row],[FIELD]]&amp;DRIVER[[#This Row],[TRIP NO]]</f>
        <v>45504OD34S11452</v>
      </c>
      <c r="B3890" s="443">
        <v>24</v>
      </c>
      <c r="C3890" s="444">
        <v>45504</v>
      </c>
      <c r="D3890" s="445">
        <v>2</v>
      </c>
      <c r="E3890" s="120" t="s">
        <v>32</v>
      </c>
      <c r="F3890" s="441" t="s">
        <v>88</v>
      </c>
    </row>
    <row r="3891" spans="1:6">
      <c r="A3891" s="442" t="str">
        <f>DRIVER[[#This Row],[DATE]]&amp;DRIVER[[#This Row],[FIELD]]&amp;DRIVER[[#This Row],[TRIP NO]]</f>
        <v>45504OD34R11452</v>
      </c>
      <c r="B3891" s="443">
        <v>25</v>
      </c>
      <c r="C3891" s="444">
        <v>45504</v>
      </c>
      <c r="D3891" s="445">
        <v>2</v>
      </c>
      <c r="E3891" s="120" t="s">
        <v>12</v>
      </c>
      <c r="F3891" s="441" t="s">
        <v>171</v>
      </c>
    </row>
    <row r="3892" spans="1:6">
      <c r="A3892" s="442" t="str">
        <f>DRIVER[[#This Row],[DATE]]&amp;DRIVER[[#This Row],[FIELD]]&amp;DRIVER[[#This Row],[TRIP NO]]</f>
        <v>45504OD34S61522</v>
      </c>
      <c r="B3892" s="443">
        <v>26</v>
      </c>
      <c r="C3892" s="444">
        <v>45504</v>
      </c>
      <c r="D3892" s="445">
        <v>2</v>
      </c>
      <c r="E3892" s="120" t="s">
        <v>43</v>
      </c>
      <c r="F3892" s="441" t="s">
        <v>202</v>
      </c>
    </row>
    <row r="3893" spans="1:6">
      <c r="A3893" s="442" t="str">
        <f>DRIVER[[#This Row],[DATE]]&amp;DRIVER[[#This Row],[FIELD]]&amp;DRIVER[[#This Row],[TRIP NO]]</f>
        <v>45504OD34S61392</v>
      </c>
      <c r="B3893" s="443">
        <v>27</v>
      </c>
      <c r="C3893" s="444">
        <v>45504</v>
      </c>
      <c r="D3893" s="445">
        <v>2</v>
      </c>
      <c r="E3893" s="120" t="s">
        <v>52</v>
      </c>
      <c r="F3893" s="441" t="s">
        <v>94</v>
      </c>
    </row>
    <row r="3894" spans="1:6">
      <c r="A3894" s="442" t="str">
        <f>DRIVER[[#This Row],[DATE]]&amp;DRIVER[[#This Row],[FIELD]]&amp;DRIVER[[#This Row],[TRIP NO]]</f>
        <v>45504OD04Q41392</v>
      </c>
      <c r="B3894" s="443">
        <v>28</v>
      </c>
      <c r="C3894" s="444">
        <v>45504</v>
      </c>
      <c r="D3894" s="445">
        <v>2</v>
      </c>
      <c r="E3894" s="120" t="s">
        <v>21</v>
      </c>
      <c r="F3894" s="441" t="s">
        <v>71</v>
      </c>
    </row>
    <row r="3895" spans="1:6">
      <c r="A3895" s="442" t="str">
        <f>DRIVER[[#This Row],[DATE]]&amp;DRIVER[[#This Row],[FIELD]]&amp;DRIVER[[#This Row],[TRIP NO]]</f>
        <v>45504OD04Q41232</v>
      </c>
      <c r="B3895" s="443">
        <v>29</v>
      </c>
      <c r="C3895" s="444">
        <v>45504</v>
      </c>
      <c r="D3895" s="445">
        <v>2</v>
      </c>
      <c r="E3895" s="120" t="s">
        <v>39</v>
      </c>
      <c r="F3895" s="441" t="s">
        <v>69</v>
      </c>
    </row>
    <row r="3896" spans="1:6">
      <c r="A3896" s="442" t="str">
        <f>DRIVER[[#This Row],[DATE]]&amp;DRIVER[[#This Row],[FIELD]]&amp;DRIVER[[#This Row],[TRIP NO]]</f>
        <v>45504OD34T11452</v>
      </c>
      <c r="B3896" s="443">
        <v>30</v>
      </c>
      <c r="C3896" s="444">
        <v>45504</v>
      </c>
      <c r="D3896" s="445">
        <v>2</v>
      </c>
      <c r="E3896" s="120" t="s">
        <v>34</v>
      </c>
      <c r="F3896" s="441" t="s">
        <v>84</v>
      </c>
    </row>
    <row r="3897" spans="1:6">
      <c r="A3897" s="442" t="str">
        <f>DRIVER[[#This Row],[DATE]]&amp;DRIVER[[#This Row],[FIELD]]&amp;DRIVER[[#This Row],[TRIP NO]]</f>
        <v>45504OD04Q41262</v>
      </c>
      <c r="B3897" s="443">
        <v>31</v>
      </c>
      <c r="C3897" s="444">
        <v>45504</v>
      </c>
      <c r="D3897" s="445">
        <v>2</v>
      </c>
      <c r="E3897" s="120" t="s">
        <v>23</v>
      </c>
      <c r="F3897" s="441" t="s">
        <v>91</v>
      </c>
    </row>
    <row r="3898" spans="1:6">
      <c r="A3898" s="442" t="str">
        <f>DRIVER[[#This Row],[DATE]]&amp;DRIVER[[#This Row],[FIELD]]&amp;DRIVER[[#This Row],[TRIP NO]]</f>
        <v>45504OD34S26662</v>
      </c>
      <c r="B3898" s="443">
        <v>32</v>
      </c>
      <c r="C3898" s="444">
        <v>45504</v>
      </c>
      <c r="D3898" s="445">
        <v>2</v>
      </c>
      <c r="E3898" s="120" t="s">
        <v>45</v>
      </c>
      <c r="F3898" s="441" t="s">
        <v>203</v>
      </c>
    </row>
    <row r="3899" spans="1:6">
      <c r="A3899" s="442" t="str">
        <f>DRIVER[[#This Row],[DATE]]&amp;DRIVER[[#This Row],[FIELD]]&amp;DRIVER[[#This Row],[TRIP NO]]</f>
        <v>45504OD04V13452</v>
      </c>
      <c r="B3899" s="443">
        <v>33</v>
      </c>
      <c r="C3899" s="444">
        <v>45504</v>
      </c>
      <c r="D3899" s="445">
        <v>2</v>
      </c>
      <c r="E3899" s="120" t="s">
        <v>48</v>
      </c>
      <c r="F3899" s="441" t="s">
        <v>107</v>
      </c>
    </row>
    <row r="3900" spans="1:6">
      <c r="A3900" s="442" t="str">
        <f>DRIVER[[#This Row],[DATE]]&amp;DRIVER[[#This Row],[FIELD]]&amp;DRIVER[[#This Row],[TRIP NO]]</f>
        <v>45505OD04Q41181</v>
      </c>
      <c r="B3900" s="443">
        <v>1</v>
      </c>
      <c r="C3900" s="444">
        <v>45505</v>
      </c>
      <c r="D3900" s="445">
        <v>1</v>
      </c>
      <c r="E3900" s="120" t="s">
        <v>26</v>
      </c>
      <c r="F3900" s="441" t="s">
        <v>207</v>
      </c>
    </row>
    <row r="3901" spans="1:6">
      <c r="A3901" s="442" t="str">
        <f>DRIVER[[#This Row],[DATE]]&amp;DRIVER[[#This Row],[FIELD]]&amp;DRIVER[[#This Row],[TRIP NO]]</f>
        <v>45505OD04Q41231</v>
      </c>
      <c r="B3901" s="443">
        <v>2</v>
      </c>
      <c r="C3901" s="444">
        <v>45505</v>
      </c>
      <c r="D3901" s="445">
        <v>1</v>
      </c>
      <c r="E3901" s="120" t="s">
        <v>39</v>
      </c>
      <c r="F3901" s="441" t="s">
        <v>69</v>
      </c>
    </row>
    <row r="3902" spans="1:6">
      <c r="A3902" s="442" t="str">
        <f>DRIVER[[#This Row],[DATE]]&amp;DRIVER[[#This Row],[FIELD]]&amp;DRIVER[[#This Row],[TRIP NO]]</f>
        <v>45505OD04Q41261</v>
      </c>
      <c r="B3902" s="443">
        <v>3</v>
      </c>
      <c r="C3902" s="444">
        <v>45505</v>
      </c>
      <c r="D3902" s="445">
        <v>1</v>
      </c>
      <c r="E3902" s="120" t="s">
        <v>23</v>
      </c>
      <c r="F3902" s="441" t="s">
        <v>91</v>
      </c>
    </row>
    <row r="3903" spans="1:6">
      <c r="A3903" s="442" t="str">
        <f>DRIVER[[#This Row],[DATE]]&amp;DRIVER[[#This Row],[FIELD]]&amp;DRIVER[[#This Row],[TRIP NO]]</f>
        <v>45505OD04Q41391</v>
      </c>
      <c r="B3903" s="443">
        <v>4</v>
      </c>
      <c r="C3903" s="444">
        <v>45505</v>
      </c>
      <c r="D3903" s="445">
        <v>1</v>
      </c>
      <c r="E3903" s="120" t="s">
        <v>21</v>
      </c>
      <c r="F3903" s="441" t="s">
        <v>71</v>
      </c>
    </row>
    <row r="3904" spans="1:6">
      <c r="A3904" s="442" t="str">
        <f>DRIVER[[#This Row],[DATE]]&amp;DRIVER[[#This Row],[FIELD]]&amp;DRIVER[[#This Row],[TRIP NO]]</f>
        <v>45505OD04Q41551</v>
      </c>
      <c r="B3904" s="443">
        <v>5</v>
      </c>
      <c r="C3904" s="444">
        <v>45505</v>
      </c>
      <c r="D3904" s="445">
        <v>1</v>
      </c>
      <c r="E3904" s="120" t="s">
        <v>22</v>
      </c>
      <c r="F3904" s="441" t="s">
        <v>70</v>
      </c>
    </row>
    <row r="3905" spans="1:6">
      <c r="A3905" s="442" t="str">
        <f>DRIVER[[#This Row],[DATE]]&amp;DRIVER[[#This Row],[FIELD]]&amp;DRIVER[[#This Row],[TRIP NO]]</f>
        <v>45505OD04Q41781</v>
      </c>
      <c r="B3905" s="443">
        <v>6</v>
      </c>
      <c r="C3905" s="444">
        <v>45505</v>
      </c>
      <c r="D3905" s="445">
        <v>1</v>
      </c>
      <c r="E3905" s="120" t="s">
        <v>25</v>
      </c>
      <c r="F3905" s="441" t="s">
        <v>73</v>
      </c>
    </row>
    <row r="3906" spans="1:6">
      <c r="A3906" s="442" t="str">
        <f>DRIVER[[#This Row],[DATE]]&amp;DRIVER[[#This Row],[FIELD]]&amp;DRIVER[[#This Row],[TRIP NO]]</f>
        <v>45505OD04Q67611</v>
      </c>
      <c r="B3906" s="443">
        <v>7</v>
      </c>
      <c r="C3906" s="444">
        <v>45505</v>
      </c>
      <c r="D3906" s="445">
        <v>1</v>
      </c>
      <c r="E3906" s="120" t="s">
        <v>24</v>
      </c>
      <c r="F3906" s="441" t="s">
        <v>68</v>
      </c>
    </row>
    <row r="3907" spans="1:6">
      <c r="A3907" s="201" t="str">
        <f>DRIVER[[#This Row],[DATE]]&amp;DRIVER[[#This Row],[FIELD]]&amp;DRIVER[[#This Row],[TRIP NO]]</f>
        <v>45505OD04Q67881</v>
      </c>
      <c r="B3907" s="202">
        <v>8</v>
      </c>
      <c r="C3907" s="203">
        <v>45505</v>
      </c>
      <c r="D3907" s="204">
        <v>1</v>
      </c>
      <c r="E3907" s="120" t="s">
        <v>20</v>
      </c>
      <c r="F3907" s="205" t="s">
        <v>101</v>
      </c>
    </row>
    <row r="3908" spans="1:6">
      <c r="A3908" s="201" t="str">
        <f>DRIVER[[#This Row],[DATE]]&amp;DRIVER[[#This Row],[FIELD]]&amp;DRIVER[[#This Row],[TRIP NO]]</f>
        <v>45505OD04Q41281</v>
      </c>
      <c r="B3908" s="202">
        <v>9</v>
      </c>
      <c r="C3908" s="203">
        <v>45505</v>
      </c>
      <c r="D3908" s="204">
        <v>1</v>
      </c>
      <c r="E3908" s="120" t="s">
        <v>41</v>
      </c>
      <c r="F3908" s="205" t="s">
        <v>76</v>
      </c>
    </row>
    <row r="3909" spans="1:6">
      <c r="A3909" s="201" t="str">
        <f>DRIVER[[#This Row],[DATE]]&amp;DRIVER[[#This Row],[FIELD]]&amp;DRIVER[[#This Row],[TRIP NO]]</f>
        <v>45505OD04Q41701</v>
      </c>
      <c r="B3909" s="202">
        <v>10</v>
      </c>
      <c r="C3909" s="203">
        <v>45505</v>
      </c>
      <c r="D3909" s="204">
        <v>1</v>
      </c>
      <c r="E3909" s="120" t="s">
        <v>10</v>
      </c>
      <c r="F3909" s="205" t="s">
        <v>206</v>
      </c>
    </row>
    <row r="3910" spans="1:6">
      <c r="A3910" s="201" t="str">
        <f>DRIVER[[#This Row],[DATE]]&amp;DRIVER[[#This Row],[FIELD]]&amp;DRIVER[[#This Row],[TRIP NO]]</f>
        <v>45505OD34S26151</v>
      </c>
      <c r="B3910" s="202">
        <v>11</v>
      </c>
      <c r="C3910" s="203">
        <v>45505</v>
      </c>
      <c r="D3910" s="204">
        <v>1</v>
      </c>
      <c r="E3910" s="120" t="s">
        <v>40</v>
      </c>
      <c r="F3910" s="205" t="s">
        <v>78</v>
      </c>
    </row>
    <row r="3911" spans="1:6">
      <c r="A3911" s="201" t="str">
        <f>DRIVER[[#This Row],[DATE]]&amp;DRIVER[[#This Row],[FIELD]]&amp;DRIVER[[#This Row],[TRIP NO]]</f>
        <v>45505OD34S26271</v>
      </c>
      <c r="B3911" s="202">
        <v>12</v>
      </c>
      <c r="C3911" s="203">
        <v>45505</v>
      </c>
      <c r="D3911" s="204">
        <v>1</v>
      </c>
      <c r="E3911" s="120" t="s">
        <v>54</v>
      </c>
      <c r="F3911" s="205" t="s">
        <v>179</v>
      </c>
    </row>
    <row r="3912" spans="1:6">
      <c r="A3912" s="201" t="str">
        <f>DRIVER[[#This Row],[DATE]]&amp;DRIVER[[#This Row],[FIELD]]&amp;DRIVER[[#This Row],[TRIP NO]]</f>
        <v>45505OD34S26661</v>
      </c>
      <c r="B3912" s="202">
        <v>13</v>
      </c>
      <c r="C3912" s="203">
        <v>45505</v>
      </c>
      <c r="D3912" s="204">
        <v>1</v>
      </c>
      <c r="E3912" s="120" t="s">
        <v>45</v>
      </c>
      <c r="F3912" s="205" t="s">
        <v>203</v>
      </c>
    </row>
    <row r="3913" spans="1:6">
      <c r="A3913" s="201" t="str">
        <f>DRIVER[[#This Row],[DATE]]&amp;DRIVER[[#This Row],[FIELD]]&amp;DRIVER[[#This Row],[TRIP NO]]</f>
        <v>45505OD34S61371</v>
      </c>
      <c r="B3913" s="202">
        <v>14</v>
      </c>
      <c r="C3913" s="203">
        <v>45505</v>
      </c>
      <c r="D3913" s="204">
        <v>1</v>
      </c>
      <c r="E3913" s="120" t="s">
        <v>44</v>
      </c>
      <c r="F3913" s="205" t="s">
        <v>80</v>
      </c>
    </row>
    <row r="3914" spans="1:6">
      <c r="A3914" s="201" t="str">
        <f>DRIVER[[#This Row],[DATE]]&amp;DRIVER[[#This Row],[FIELD]]&amp;DRIVER[[#This Row],[TRIP NO]]</f>
        <v>45505OD34S61391</v>
      </c>
      <c r="B3914" s="202">
        <v>15</v>
      </c>
      <c r="C3914" s="203">
        <v>45505</v>
      </c>
      <c r="D3914" s="204">
        <v>1</v>
      </c>
      <c r="E3914" s="120" t="s">
        <v>52</v>
      </c>
      <c r="F3914" s="205" t="s">
        <v>94</v>
      </c>
    </row>
    <row r="3915" spans="1:6">
      <c r="A3915" s="201" t="str">
        <f>DRIVER[[#This Row],[DATE]]&amp;DRIVER[[#This Row],[FIELD]]&amp;DRIVER[[#This Row],[TRIP NO]]</f>
        <v>45505OD34S61521</v>
      </c>
      <c r="B3915" s="202">
        <v>16</v>
      </c>
      <c r="C3915" s="203">
        <v>45505</v>
      </c>
      <c r="D3915" s="204">
        <v>1</v>
      </c>
      <c r="E3915" s="120" t="s">
        <v>43</v>
      </c>
      <c r="F3915" s="205" t="s">
        <v>202</v>
      </c>
    </row>
    <row r="3916" spans="1:6">
      <c r="A3916" s="201" t="str">
        <f>DRIVER[[#This Row],[DATE]]&amp;DRIVER[[#This Row],[FIELD]]&amp;DRIVER[[#This Row],[TRIP NO]]</f>
        <v>45505OD34S65081</v>
      </c>
      <c r="B3916" s="202">
        <v>17</v>
      </c>
      <c r="C3916" s="203">
        <v>45505</v>
      </c>
      <c r="D3916" s="204">
        <v>1</v>
      </c>
      <c r="E3916" s="120" t="s">
        <v>57</v>
      </c>
      <c r="F3916" s="205" t="s">
        <v>75</v>
      </c>
    </row>
    <row r="3917" spans="1:6">
      <c r="A3917" s="201" t="str">
        <f>DRIVER[[#This Row],[DATE]]&amp;DRIVER[[#This Row],[FIELD]]&amp;DRIVER[[#This Row],[TRIP NO]]</f>
        <v>45505OD04T11451</v>
      </c>
      <c r="B3917" s="202">
        <v>18</v>
      </c>
      <c r="C3917" s="203">
        <v>45505</v>
      </c>
      <c r="D3917" s="204">
        <v>1</v>
      </c>
      <c r="E3917" s="120" t="s">
        <v>13</v>
      </c>
      <c r="F3917" s="205" t="s">
        <v>82</v>
      </c>
    </row>
    <row r="3918" spans="1:6">
      <c r="A3918" s="201" t="str">
        <f>DRIVER[[#This Row],[DATE]]&amp;DRIVER[[#This Row],[FIELD]]&amp;DRIVER[[#This Row],[TRIP NO]]</f>
        <v>45505OD34R11451</v>
      </c>
      <c r="B3918" s="202">
        <v>19</v>
      </c>
      <c r="C3918" s="203">
        <v>45505</v>
      </c>
      <c r="D3918" s="204">
        <v>1</v>
      </c>
      <c r="E3918" s="120" t="s">
        <v>12</v>
      </c>
      <c r="F3918" s="205" t="s">
        <v>171</v>
      </c>
    </row>
    <row r="3919" spans="1:6">
      <c r="A3919" s="201" t="str">
        <f>DRIVER[[#This Row],[DATE]]&amp;DRIVER[[#This Row],[FIELD]]&amp;DRIVER[[#This Row],[TRIP NO]]</f>
        <v>45505OD34S11451</v>
      </c>
      <c r="B3919" s="202">
        <v>20</v>
      </c>
      <c r="C3919" s="203">
        <v>45505</v>
      </c>
      <c r="D3919" s="204">
        <v>1</v>
      </c>
      <c r="E3919" s="120" t="s">
        <v>32</v>
      </c>
      <c r="F3919" s="205" t="s">
        <v>88</v>
      </c>
    </row>
    <row r="3920" spans="1:6">
      <c r="A3920" s="201" t="str">
        <f>DRIVER[[#This Row],[DATE]]&amp;DRIVER[[#This Row],[FIELD]]&amp;DRIVER[[#This Row],[TRIP NO]]</f>
        <v>45505OD34T11451</v>
      </c>
      <c r="B3920" s="202">
        <v>21</v>
      </c>
      <c r="C3920" s="203">
        <v>45505</v>
      </c>
      <c r="D3920" s="204">
        <v>1</v>
      </c>
      <c r="E3920" s="120" t="s">
        <v>34</v>
      </c>
      <c r="F3920" s="205" t="s">
        <v>84</v>
      </c>
    </row>
    <row r="3921" spans="1:6">
      <c r="A3921" s="201" t="str">
        <f>DRIVER[[#This Row],[DATE]]&amp;DRIVER[[#This Row],[FIELD]]&amp;DRIVER[[#This Row],[TRIP NO]]</f>
        <v>45505OD04V13451</v>
      </c>
      <c r="B3921" s="202">
        <v>22</v>
      </c>
      <c r="C3921" s="203">
        <v>45505</v>
      </c>
      <c r="D3921" s="204">
        <v>1</v>
      </c>
      <c r="E3921" s="120" t="s">
        <v>48</v>
      </c>
      <c r="F3921" s="205" t="s">
        <v>107</v>
      </c>
    </row>
    <row r="3922" spans="1:6">
      <c r="A3922" s="201" t="str">
        <f>DRIVER[[#This Row],[DATE]]&amp;DRIVER[[#This Row],[FIELD]]&amp;DRIVER[[#This Row],[TRIP NO]]</f>
        <v>45506OD04Q41181</v>
      </c>
      <c r="B3922" s="202">
        <v>1</v>
      </c>
      <c r="C3922" s="203">
        <v>45506</v>
      </c>
      <c r="D3922" s="204">
        <v>1</v>
      </c>
      <c r="E3922" s="120" t="s">
        <v>26</v>
      </c>
      <c r="F3922" s="205" t="s">
        <v>207</v>
      </c>
    </row>
    <row r="3923" spans="1:6">
      <c r="A3923" s="201" t="str">
        <f>DRIVER[[#This Row],[DATE]]&amp;DRIVER[[#This Row],[FIELD]]&amp;DRIVER[[#This Row],[TRIP NO]]</f>
        <v>45506OD04Q41231</v>
      </c>
      <c r="B3923" s="202">
        <v>2</v>
      </c>
      <c r="C3923" s="203">
        <v>45506</v>
      </c>
      <c r="D3923" s="204">
        <v>1</v>
      </c>
      <c r="E3923" s="120" t="s">
        <v>39</v>
      </c>
      <c r="F3923" s="205" t="s">
        <v>73</v>
      </c>
    </row>
    <row r="3924" spans="1:6">
      <c r="A3924" s="201" t="str">
        <f>DRIVER[[#This Row],[DATE]]&amp;DRIVER[[#This Row],[FIELD]]&amp;DRIVER[[#This Row],[TRIP NO]]</f>
        <v>45506OD04Q41261</v>
      </c>
      <c r="B3924" s="202">
        <v>3</v>
      </c>
      <c r="C3924" s="203">
        <v>45506</v>
      </c>
      <c r="D3924" s="204">
        <v>1</v>
      </c>
      <c r="E3924" s="120" t="s">
        <v>23</v>
      </c>
      <c r="F3924" s="205" t="s">
        <v>70</v>
      </c>
    </row>
    <row r="3925" spans="1:6">
      <c r="A3925" s="201" t="str">
        <f>DRIVER[[#This Row],[DATE]]&amp;DRIVER[[#This Row],[FIELD]]&amp;DRIVER[[#This Row],[TRIP NO]]</f>
        <v>45506OD04Q41391</v>
      </c>
      <c r="B3925" s="202">
        <v>4</v>
      </c>
      <c r="C3925" s="203">
        <v>45506</v>
      </c>
      <c r="D3925" s="204">
        <v>1</v>
      </c>
      <c r="E3925" s="120" t="s">
        <v>21</v>
      </c>
      <c r="F3925" s="205" t="s">
        <v>71</v>
      </c>
    </row>
    <row r="3926" spans="1:6">
      <c r="A3926" s="201" t="str">
        <f>DRIVER[[#This Row],[DATE]]&amp;DRIVER[[#This Row],[FIELD]]&amp;DRIVER[[#This Row],[TRIP NO]]</f>
        <v>45506OD04Q41551</v>
      </c>
      <c r="B3926" s="202">
        <v>5</v>
      </c>
      <c r="C3926" s="203">
        <v>45506</v>
      </c>
      <c r="D3926" s="204">
        <v>1</v>
      </c>
      <c r="E3926" s="120" t="s">
        <v>22</v>
      </c>
      <c r="F3926" s="205" t="s">
        <v>107</v>
      </c>
    </row>
    <row r="3927" spans="1:6">
      <c r="A3927" s="201" t="str">
        <f>DRIVER[[#This Row],[DATE]]&amp;DRIVER[[#This Row],[FIELD]]&amp;DRIVER[[#This Row],[TRIP NO]]</f>
        <v>45506OD04Q41781</v>
      </c>
      <c r="B3927" s="202">
        <v>6</v>
      </c>
      <c r="C3927" s="203">
        <v>45506</v>
      </c>
      <c r="D3927" s="204">
        <v>1</v>
      </c>
      <c r="E3927" s="120" t="s">
        <v>25</v>
      </c>
      <c r="F3927" s="205" t="s">
        <v>90</v>
      </c>
    </row>
    <row r="3928" spans="1:6">
      <c r="A3928" s="201" t="str">
        <f>DRIVER[[#This Row],[DATE]]&amp;DRIVER[[#This Row],[FIELD]]&amp;DRIVER[[#This Row],[TRIP NO]]</f>
        <v>45506OD04Q67611</v>
      </c>
      <c r="B3928" s="202">
        <v>7</v>
      </c>
      <c r="C3928" s="203">
        <v>45506</v>
      </c>
      <c r="D3928" s="204">
        <v>1</v>
      </c>
      <c r="E3928" s="120" t="s">
        <v>24</v>
      </c>
      <c r="F3928" s="205" t="s">
        <v>68</v>
      </c>
    </row>
    <row r="3929" spans="1:6">
      <c r="A3929" s="201" t="str">
        <f>DRIVER[[#This Row],[DATE]]&amp;DRIVER[[#This Row],[FIELD]]&amp;DRIVER[[#This Row],[TRIP NO]]</f>
        <v>45506OD04Q67881</v>
      </c>
      <c r="B3929" s="202">
        <v>8</v>
      </c>
      <c r="C3929" s="203">
        <v>45506</v>
      </c>
      <c r="D3929" s="204">
        <v>1</v>
      </c>
      <c r="E3929" s="120" t="s">
        <v>20</v>
      </c>
      <c r="F3929" s="205" t="s">
        <v>101</v>
      </c>
    </row>
    <row r="3930" spans="1:6">
      <c r="A3930" s="201" t="str">
        <f>DRIVER[[#This Row],[DATE]]&amp;DRIVER[[#This Row],[FIELD]]&amp;DRIVER[[#This Row],[TRIP NO]]</f>
        <v>45506OD04Q41281</v>
      </c>
      <c r="B3930" s="202">
        <v>9</v>
      </c>
      <c r="C3930" s="203">
        <v>45506</v>
      </c>
      <c r="D3930" s="204">
        <v>1</v>
      </c>
      <c r="E3930" s="120" t="s">
        <v>41</v>
      </c>
      <c r="F3930" s="205" t="s">
        <v>99</v>
      </c>
    </row>
    <row r="3931" spans="1:6">
      <c r="A3931" s="201" t="str">
        <f>DRIVER[[#This Row],[DATE]]&amp;DRIVER[[#This Row],[FIELD]]&amp;DRIVER[[#This Row],[TRIP NO]]</f>
        <v>45506OD04Q41701</v>
      </c>
      <c r="B3931" s="202">
        <v>10</v>
      </c>
      <c r="C3931" s="203">
        <v>45506</v>
      </c>
      <c r="D3931" s="204">
        <v>1</v>
      </c>
      <c r="E3931" s="120" t="s">
        <v>10</v>
      </c>
      <c r="F3931" s="205" t="s">
        <v>77</v>
      </c>
    </row>
    <row r="3932" spans="1:6">
      <c r="A3932" s="201" t="str">
        <f>DRIVER[[#This Row],[DATE]]&amp;DRIVER[[#This Row],[FIELD]]&amp;DRIVER[[#This Row],[TRIP NO]]</f>
        <v>45506OD04Q41731</v>
      </c>
      <c r="B3932" s="202">
        <v>11</v>
      </c>
      <c r="C3932" s="203">
        <v>45506</v>
      </c>
      <c r="D3932" s="204">
        <v>1</v>
      </c>
      <c r="E3932" s="120" t="s">
        <v>8</v>
      </c>
      <c r="F3932" s="205" t="s">
        <v>105</v>
      </c>
    </row>
    <row r="3933" spans="1:6">
      <c r="A3933" s="201" t="str">
        <f>DRIVER[[#This Row],[DATE]]&amp;DRIVER[[#This Row],[FIELD]]&amp;DRIVER[[#This Row],[TRIP NO]]</f>
        <v>45506OD34S26151</v>
      </c>
      <c r="B3933" s="202">
        <v>12</v>
      </c>
      <c r="C3933" s="203">
        <v>45506</v>
      </c>
      <c r="D3933" s="204">
        <v>1</v>
      </c>
      <c r="E3933" s="120" t="s">
        <v>40</v>
      </c>
      <c r="F3933" s="205" t="s">
        <v>78</v>
      </c>
    </row>
    <row r="3934" spans="1:6">
      <c r="A3934" s="201" t="str">
        <f>DRIVER[[#This Row],[DATE]]&amp;DRIVER[[#This Row],[FIELD]]&amp;DRIVER[[#This Row],[TRIP NO]]</f>
        <v>45506OD34S26271</v>
      </c>
      <c r="B3934" s="202">
        <v>13</v>
      </c>
      <c r="C3934" s="203">
        <v>45506</v>
      </c>
      <c r="D3934" s="204">
        <v>1</v>
      </c>
      <c r="E3934" s="120" t="s">
        <v>54</v>
      </c>
      <c r="F3934" s="205" t="s">
        <v>179</v>
      </c>
    </row>
    <row r="3935" spans="1:6">
      <c r="A3935" s="201" t="str">
        <f>DRIVER[[#This Row],[DATE]]&amp;DRIVER[[#This Row],[FIELD]]&amp;DRIVER[[#This Row],[TRIP NO]]</f>
        <v>45506OD34S26661</v>
      </c>
      <c r="B3935" s="202">
        <v>14</v>
      </c>
      <c r="C3935" s="203">
        <v>45506</v>
      </c>
      <c r="D3935" s="204">
        <v>1</v>
      </c>
      <c r="E3935" s="120" t="s">
        <v>45</v>
      </c>
      <c r="F3935" s="205" t="s">
        <v>203</v>
      </c>
    </row>
    <row r="3936" spans="1:6">
      <c r="A3936" s="201" t="str">
        <f>DRIVER[[#This Row],[DATE]]&amp;DRIVER[[#This Row],[FIELD]]&amp;DRIVER[[#This Row],[TRIP NO]]</f>
        <v>45506OD34S61371</v>
      </c>
      <c r="B3936" s="202">
        <v>15</v>
      </c>
      <c r="C3936" s="203">
        <v>45506</v>
      </c>
      <c r="D3936" s="204">
        <v>1</v>
      </c>
      <c r="E3936" s="120" t="s">
        <v>44</v>
      </c>
      <c r="F3936" s="205" t="s">
        <v>80</v>
      </c>
    </row>
    <row r="3937" spans="1:6">
      <c r="A3937" s="201" t="str">
        <f>DRIVER[[#This Row],[DATE]]&amp;DRIVER[[#This Row],[FIELD]]&amp;DRIVER[[#This Row],[TRIP NO]]</f>
        <v>45506OD34S61391</v>
      </c>
      <c r="B3937" s="202">
        <v>16</v>
      </c>
      <c r="C3937" s="203">
        <v>45506</v>
      </c>
      <c r="D3937" s="204">
        <v>1</v>
      </c>
      <c r="E3937" s="120" t="s">
        <v>52</v>
      </c>
      <c r="F3937" s="205" t="s">
        <v>94</v>
      </c>
    </row>
    <row r="3938" spans="1:6">
      <c r="A3938" s="201" t="str">
        <f>DRIVER[[#This Row],[DATE]]&amp;DRIVER[[#This Row],[FIELD]]&amp;DRIVER[[#This Row],[TRIP NO]]</f>
        <v>45506OD34S61521</v>
      </c>
      <c r="B3938" s="202">
        <v>17</v>
      </c>
      <c r="C3938" s="203">
        <v>45506</v>
      </c>
      <c r="D3938" s="204">
        <v>1</v>
      </c>
      <c r="E3938" s="120" t="s">
        <v>43</v>
      </c>
      <c r="F3938" s="205" t="s">
        <v>202</v>
      </c>
    </row>
    <row r="3939" spans="1:6">
      <c r="A3939" s="201" t="str">
        <f>DRIVER[[#This Row],[DATE]]&amp;DRIVER[[#This Row],[FIELD]]&amp;DRIVER[[#This Row],[TRIP NO]]</f>
        <v>45506OD34S65081</v>
      </c>
      <c r="B3939" s="202">
        <v>18</v>
      </c>
      <c r="C3939" s="203">
        <v>45506</v>
      </c>
      <c r="D3939" s="204">
        <v>1</v>
      </c>
      <c r="E3939" s="120" t="s">
        <v>57</v>
      </c>
      <c r="F3939" s="205" t="s">
        <v>75</v>
      </c>
    </row>
    <row r="3940" spans="1:6">
      <c r="A3940" s="201" t="str">
        <f>DRIVER[[#This Row],[DATE]]&amp;DRIVER[[#This Row],[FIELD]]&amp;DRIVER[[#This Row],[TRIP NO]]</f>
        <v>45506OD04T11451</v>
      </c>
      <c r="B3940" s="202">
        <v>19</v>
      </c>
      <c r="C3940" s="203">
        <v>45506</v>
      </c>
      <c r="D3940" s="204">
        <v>1</v>
      </c>
      <c r="E3940" s="120" t="s">
        <v>13</v>
      </c>
      <c r="F3940" s="205" t="s">
        <v>82</v>
      </c>
    </row>
    <row r="3941" spans="1:6">
      <c r="A3941" s="201" t="str">
        <f>DRIVER[[#This Row],[DATE]]&amp;DRIVER[[#This Row],[FIELD]]&amp;DRIVER[[#This Row],[TRIP NO]]</f>
        <v>45506OD34R11451</v>
      </c>
      <c r="B3941" s="202">
        <v>20</v>
      </c>
      <c r="C3941" s="203">
        <v>45506</v>
      </c>
      <c r="D3941" s="204">
        <v>1</v>
      </c>
      <c r="E3941" s="120" t="s">
        <v>12</v>
      </c>
      <c r="F3941" s="205" t="s">
        <v>171</v>
      </c>
    </row>
    <row r="3942" spans="1:6">
      <c r="A3942" s="201" t="str">
        <f>DRIVER[[#This Row],[DATE]]&amp;DRIVER[[#This Row],[FIELD]]&amp;DRIVER[[#This Row],[TRIP NO]]</f>
        <v>45506OD34R13451</v>
      </c>
      <c r="B3942" s="202">
        <v>21</v>
      </c>
      <c r="C3942" s="203">
        <v>45506</v>
      </c>
      <c r="D3942" s="204">
        <v>1</v>
      </c>
      <c r="E3942" s="120" t="s">
        <v>11</v>
      </c>
      <c r="F3942" s="205" t="s">
        <v>175</v>
      </c>
    </row>
    <row r="3943" spans="1:6">
      <c r="A3943" s="201" t="str">
        <f>DRIVER[[#This Row],[DATE]]&amp;DRIVER[[#This Row],[FIELD]]&amp;DRIVER[[#This Row],[TRIP NO]]</f>
        <v>45506OD34S11451</v>
      </c>
      <c r="B3943" s="202">
        <v>22</v>
      </c>
      <c r="C3943" s="203">
        <v>45506</v>
      </c>
      <c r="D3943" s="204">
        <v>1</v>
      </c>
      <c r="E3943" s="120" t="s">
        <v>32</v>
      </c>
      <c r="F3943" s="205" t="s">
        <v>88</v>
      </c>
    </row>
    <row r="3944" spans="1:6">
      <c r="A3944" s="201" t="str">
        <f>DRIVER[[#This Row],[DATE]]&amp;DRIVER[[#This Row],[FIELD]]&amp;DRIVER[[#This Row],[TRIP NO]]</f>
        <v>45506OD34T11451</v>
      </c>
      <c r="B3944" s="202">
        <v>23</v>
      </c>
      <c r="C3944" s="203">
        <v>45506</v>
      </c>
      <c r="D3944" s="204">
        <v>1</v>
      </c>
      <c r="E3944" s="120" t="s">
        <v>34</v>
      </c>
      <c r="F3944" s="205" t="s">
        <v>84</v>
      </c>
    </row>
    <row r="3945" spans="1:6">
      <c r="A3945" s="201" t="str">
        <f>DRIVER[[#This Row],[DATE]]&amp;DRIVER[[#This Row],[FIELD]]&amp;DRIVER[[#This Row],[TRIP NO]]</f>
        <v>45506OD04V13451</v>
      </c>
      <c r="B3945" s="202">
        <v>24</v>
      </c>
      <c r="C3945" s="203">
        <v>45506</v>
      </c>
      <c r="D3945" s="204">
        <v>1</v>
      </c>
      <c r="E3945" s="120" t="s">
        <v>48</v>
      </c>
      <c r="F3945" s="205" t="s">
        <v>86</v>
      </c>
    </row>
    <row r="3946" spans="1:6">
      <c r="A3946" s="201" t="str">
        <f>DRIVER[[#This Row],[DATE]]&amp;DRIVER[[#This Row],[FIELD]]&amp;DRIVER[[#This Row],[TRIP NO]]</f>
        <v>45506OD34S65082</v>
      </c>
      <c r="B3946" s="202">
        <v>25</v>
      </c>
      <c r="C3946" s="203">
        <v>45506</v>
      </c>
      <c r="D3946" s="204">
        <v>2</v>
      </c>
      <c r="E3946" s="120" t="s">
        <v>57</v>
      </c>
      <c r="F3946" s="205" t="s">
        <v>75</v>
      </c>
    </row>
    <row r="3947" spans="1:6">
      <c r="A3947" s="201" t="str">
        <f>DRIVER[[#This Row],[DATE]]&amp;DRIVER[[#This Row],[FIELD]]&amp;DRIVER[[#This Row],[TRIP NO]]</f>
        <v>45506OD34S61522</v>
      </c>
      <c r="B3947" s="202">
        <v>26</v>
      </c>
      <c r="C3947" s="203">
        <v>45506</v>
      </c>
      <c r="D3947" s="204">
        <v>2</v>
      </c>
      <c r="E3947" s="120" t="s">
        <v>43</v>
      </c>
      <c r="F3947" s="205" t="s">
        <v>202</v>
      </c>
    </row>
    <row r="3948" spans="1:6">
      <c r="A3948" s="201" t="str">
        <f>DRIVER[[#This Row],[DATE]]&amp;DRIVER[[#This Row],[FIELD]]&amp;DRIVER[[#This Row],[TRIP NO]]</f>
        <v>45506OD34S26152</v>
      </c>
      <c r="B3948" s="202">
        <v>27</v>
      </c>
      <c r="C3948" s="203">
        <v>45506</v>
      </c>
      <c r="D3948" s="204">
        <v>2</v>
      </c>
      <c r="E3948" s="120" t="s">
        <v>40</v>
      </c>
      <c r="F3948" s="205" t="s">
        <v>78</v>
      </c>
    </row>
    <row r="3949" spans="1:6">
      <c r="A3949" s="201" t="str">
        <f>DRIVER[[#This Row],[DATE]]&amp;DRIVER[[#This Row],[FIELD]]&amp;DRIVER[[#This Row],[TRIP NO]]</f>
        <v>45506OD04Q41552</v>
      </c>
      <c r="B3949" s="202">
        <v>28</v>
      </c>
      <c r="C3949" s="203">
        <v>45506</v>
      </c>
      <c r="D3949" s="204">
        <v>2</v>
      </c>
      <c r="E3949" s="120" t="s">
        <v>22</v>
      </c>
      <c r="F3949" s="205" t="s">
        <v>104</v>
      </c>
    </row>
    <row r="3950" spans="1:6">
      <c r="A3950" s="201" t="str">
        <f>DRIVER[[#This Row],[DATE]]&amp;DRIVER[[#This Row],[FIELD]]&amp;DRIVER[[#This Row],[TRIP NO]]</f>
        <v>45506OD34R13452</v>
      </c>
      <c r="B3950" s="202">
        <v>29</v>
      </c>
      <c r="C3950" s="203">
        <v>45506</v>
      </c>
      <c r="D3950" s="204">
        <v>2</v>
      </c>
      <c r="E3950" s="120" t="s">
        <v>11</v>
      </c>
      <c r="F3950" s="205" t="s">
        <v>175</v>
      </c>
    </row>
    <row r="3951" spans="1:6">
      <c r="A3951" s="201" t="str">
        <f>DRIVER[[#This Row],[DATE]]&amp;DRIVER[[#This Row],[FIELD]]&amp;DRIVER[[#This Row],[TRIP NO]]</f>
        <v>45506OD34S26662</v>
      </c>
      <c r="B3951" s="202">
        <v>30</v>
      </c>
      <c r="C3951" s="203">
        <v>45506</v>
      </c>
      <c r="D3951" s="204">
        <v>2</v>
      </c>
      <c r="E3951" s="120" t="s">
        <v>45</v>
      </c>
      <c r="F3951" s="205" t="s">
        <v>203</v>
      </c>
    </row>
    <row r="3952" spans="1:6">
      <c r="A3952" s="201" t="str">
        <f>DRIVER[[#This Row],[DATE]]&amp;DRIVER[[#This Row],[FIELD]]&amp;DRIVER[[#This Row],[TRIP NO]]</f>
        <v>45506OD04Q67612</v>
      </c>
      <c r="B3952" s="202">
        <v>31</v>
      </c>
      <c r="C3952" s="203">
        <v>45506</v>
      </c>
      <c r="D3952" s="204">
        <v>2</v>
      </c>
      <c r="E3952" s="120" t="s">
        <v>24</v>
      </c>
      <c r="F3952" s="205" t="s">
        <v>68</v>
      </c>
    </row>
    <row r="3953" spans="1:6">
      <c r="A3953" s="201" t="str">
        <f>DRIVER[[#This Row],[DATE]]&amp;DRIVER[[#This Row],[FIELD]]&amp;DRIVER[[#This Row],[TRIP NO]]</f>
        <v>45506OD04Q67882</v>
      </c>
      <c r="B3953" s="202">
        <v>32</v>
      </c>
      <c r="C3953" s="203">
        <v>45506</v>
      </c>
      <c r="D3953" s="204">
        <v>2</v>
      </c>
      <c r="E3953" s="120" t="s">
        <v>20</v>
      </c>
      <c r="F3953" s="205" t="s">
        <v>101</v>
      </c>
    </row>
    <row r="3954" spans="1:6">
      <c r="A3954" s="201" t="str">
        <f>DRIVER[[#This Row],[DATE]]&amp;DRIVER[[#This Row],[FIELD]]&amp;DRIVER[[#This Row],[TRIP NO]]</f>
        <v>45506OD34T11452</v>
      </c>
      <c r="B3954" s="202">
        <v>33</v>
      </c>
      <c r="C3954" s="203">
        <v>45506</v>
      </c>
      <c r="D3954" s="204">
        <v>2</v>
      </c>
      <c r="E3954" s="120" t="s">
        <v>34</v>
      </c>
      <c r="F3954" s="205" t="s">
        <v>84</v>
      </c>
    </row>
    <row r="3955" spans="1:6">
      <c r="A3955" s="201" t="str">
        <f>DRIVER[[#This Row],[DATE]]&amp;DRIVER[[#This Row],[FIELD]]&amp;DRIVER[[#This Row],[TRIP NO]]</f>
        <v>45506OD04Q41702</v>
      </c>
      <c r="B3955" s="202">
        <v>34</v>
      </c>
      <c r="C3955" s="203">
        <v>45506</v>
      </c>
      <c r="D3955" s="204">
        <v>2</v>
      </c>
      <c r="E3955" s="120" t="s">
        <v>10</v>
      </c>
      <c r="F3955" s="205" t="s">
        <v>77</v>
      </c>
    </row>
    <row r="3956" spans="1:6">
      <c r="A3956" s="442" t="str">
        <f>DRIVER[[#This Row],[DATE]]&amp;DRIVER[[#This Row],[FIELD]]&amp;DRIVER[[#This Row],[TRIP NO]]</f>
        <v>45507OD04Q41231</v>
      </c>
      <c r="B3956" s="202">
        <v>1</v>
      </c>
      <c r="C3956" s="203">
        <v>45507</v>
      </c>
      <c r="D3956" s="204">
        <v>1</v>
      </c>
      <c r="E3956" s="120" t="s">
        <v>39</v>
      </c>
      <c r="F3956" s="205" t="s">
        <v>69</v>
      </c>
    </row>
    <row r="3957" spans="1:6">
      <c r="A3957" s="442" t="str">
        <f>DRIVER[[#This Row],[DATE]]&amp;DRIVER[[#This Row],[FIELD]]&amp;DRIVER[[#This Row],[TRIP NO]]</f>
        <v>45507OD04Q41261</v>
      </c>
      <c r="B3957" s="202">
        <v>2</v>
      </c>
      <c r="C3957" s="203">
        <v>45507</v>
      </c>
      <c r="D3957" s="204">
        <v>1</v>
      </c>
      <c r="E3957" s="120" t="s">
        <v>23</v>
      </c>
      <c r="F3957" s="205" t="s">
        <v>70</v>
      </c>
    </row>
    <row r="3958" spans="1:6">
      <c r="A3958" s="442" t="str">
        <f>DRIVER[[#This Row],[DATE]]&amp;DRIVER[[#This Row],[FIELD]]&amp;DRIVER[[#This Row],[TRIP NO]]</f>
        <v>45507OD04Q41551</v>
      </c>
      <c r="B3958" s="202">
        <v>3</v>
      </c>
      <c r="C3958" s="203">
        <v>45507</v>
      </c>
      <c r="D3958" s="204">
        <v>1</v>
      </c>
      <c r="E3958" s="120" t="s">
        <v>22</v>
      </c>
      <c r="F3958" s="205" t="s">
        <v>91</v>
      </c>
    </row>
    <row r="3959" spans="1:6">
      <c r="A3959" s="442" t="str">
        <f>DRIVER[[#This Row],[DATE]]&amp;DRIVER[[#This Row],[FIELD]]&amp;DRIVER[[#This Row],[TRIP NO]]</f>
        <v>45507OD04Q41781</v>
      </c>
      <c r="B3959" s="202">
        <v>4</v>
      </c>
      <c r="C3959" s="203">
        <v>45507</v>
      </c>
      <c r="D3959" s="204">
        <v>1</v>
      </c>
      <c r="E3959" s="120" t="s">
        <v>25</v>
      </c>
      <c r="F3959" s="205" t="s">
        <v>73</v>
      </c>
    </row>
    <row r="3960" spans="1:6">
      <c r="A3960" s="442" t="str">
        <f>DRIVER[[#This Row],[DATE]]&amp;DRIVER[[#This Row],[FIELD]]&amp;DRIVER[[#This Row],[TRIP NO]]</f>
        <v>45507OD04Q67611</v>
      </c>
      <c r="B3960" s="202">
        <v>5</v>
      </c>
      <c r="C3960" s="203">
        <v>45507</v>
      </c>
      <c r="D3960" s="204">
        <v>1</v>
      </c>
      <c r="E3960" s="120" t="s">
        <v>24</v>
      </c>
      <c r="F3960" s="205" t="s">
        <v>207</v>
      </c>
    </row>
    <row r="3961" spans="1:6">
      <c r="A3961" s="442" t="str">
        <f>DRIVER[[#This Row],[DATE]]&amp;DRIVER[[#This Row],[FIELD]]&amp;DRIVER[[#This Row],[TRIP NO]]</f>
        <v>45507OD04Q67881</v>
      </c>
      <c r="B3961" s="202">
        <v>6</v>
      </c>
      <c r="C3961" s="203">
        <v>45507</v>
      </c>
      <c r="D3961" s="204">
        <v>1</v>
      </c>
      <c r="E3961" s="120" t="s">
        <v>20</v>
      </c>
      <c r="F3961" s="205" t="s">
        <v>101</v>
      </c>
    </row>
    <row r="3962" spans="1:6">
      <c r="A3962" s="442" t="str">
        <f>DRIVER[[#This Row],[DATE]]&amp;DRIVER[[#This Row],[FIELD]]&amp;DRIVER[[#This Row],[TRIP NO]]</f>
        <v>45507OD04Q41281</v>
      </c>
      <c r="B3962" s="202">
        <v>7</v>
      </c>
      <c r="C3962" s="203">
        <v>45507</v>
      </c>
      <c r="D3962" s="204">
        <v>1</v>
      </c>
      <c r="E3962" s="120" t="s">
        <v>41</v>
      </c>
      <c r="F3962" s="205" t="s">
        <v>76</v>
      </c>
    </row>
    <row r="3963" spans="1:6">
      <c r="A3963" s="442" t="str">
        <f>DRIVER[[#This Row],[DATE]]&amp;DRIVER[[#This Row],[FIELD]]&amp;DRIVER[[#This Row],[TRIP NO]]</f>
        <v>45507OD04Q41701</v>
      </c>
      <c r="B3963" s="202">
        <v>8</v>
      </c>
      <c r="C3963" s="203">
        <v>45507</v>
      </c>
      <c r="D3963" s="204">
        <v>1</v>
      </c>
      <c r="E3963" s="120" t="s">
        <v>10</v>
      </c>
      <c r="F3963" s="205" t="s">
        <v>105</v>
      </c>
    </row>
    <row r="3964" spans="1:6">
      <c r="A3964" s="442" t="str">
        <f>DRIVER[[#This Row],[DATE]]&amp;DRIVER[[#This Row],[FIELD]]&amp;DRIVER[[#This Row],[TRIP NO]]</f>
        <v>45507OD34S26151</v>
      </c>
      <c r="B3964" s="202">
        <v>9</v>
      </c>
      <c r="C3964" s="203">
        <v>45507</v>
      </c>
      <c r="D3964" s="204">
        <v>1</v>
      </c>
      <c r="E3964" s="120" t="s">
        <v>40</v>
      </c>
      <c r="F3964" s="205" t="s">
        <v>78</v>
      </c>
    </row>
    <row r="3965" spans="1:6">
      <c r="A3965" s="442" t="str">
        <f>DRIVER[[#This Row],[DATE]]&amp;DRIVER[[#This Row],[FIELD]]&amp;DRIVER[[#This Row],[TRIP NO]]</f>
        <v>45507OD34S26271</v>
      </c>
      <c r="B3965" s="202">
        <v>10</v>
      </c>
      <c r="C3965" s="203">
        <v>45507</v>
      </c>
      <c r="D3965" s="204">
        <v>1</v>
      </c>
      <c r="E3965" s="120" t="s">
        <v>54</v>
      </c>
      <c r="F3965" s="205" t="s">
        <v>179</v>
      </c>
    </row>
    <row r="3966" spans="1:6">
      <c r="A3966" s="442" t="str">
        <f>DRIVER[[#This Row],[DATE]]&amp;DRIVER[[#This Row],[FIELD]]&amp;DRIVER[[#This Row],[TRIP NO]]</f>
        <v>45507OD34S26661</v>
      </c>
      <c r="B3966" s="202">
        <v>11</v>
      </c>
      <c r="C3966" s="203">
        <v>45507</v>
      </c>
      <c r="D3966" s="204">
        <v>1</v>
      </c>
      <c r="E3966" s="120" t="s">
        <v>45</v>
      </c>
      <c r="F3966" s="205" t="s">
        <v>104</v>
      </c>
    </row>
    <row r="3967" spans="1:6">
      <c r="A3967" s="442" t="str">
        <f>DRIVER[[#This Row],[DATE]]&amp;DRIVER[[#This Row],[FIELD]]&amp;DRIVER[[#This Row],[TRIP NO]]</f>
        <v>45507OD34S61371</v>
      </c>
      <c r="B3967" s="202">
        <v>12</v>
      </c>
      <c r="C3967" s="203">
        <v>45507</v>
      </c>
      <c r="D3967" s="204">
        <v>1</v>
      </c>
      <c r="E3967" s="120" t="s">
        <v>44</v>
      </c>
      <c r="F3967" s="205" t="s">
        <v>206</v>
      </c>
    </row>
    <row r="3968" spans="1:6">
      <c r="A3968" s="442" t="str">
        <f>DRIVER[[#This Row],[DATE]]&amp;DRIVER[[#This Row],[FIELD]]&amp;DRIVER[[#This Row],[TRIP NO]]</f>
        <v>45507OD34S61391</v>
      </c>
      <c r="B3968" s="202">
        <v>13</v>
      </c>
      <c r="C3968" s="203">
        <v>45507</v>
      </c>
      <c r="D3968" s="204">
        <v>1</v>
      </c>
      <c r="E3968" s="120" t="s">
        <v>52</v>
      </c>
      <c r="F3968" s="205" t="s">
        <v>94</v>
      </c>
    </row>
    <row r="3969" spans="1:6">
      <c r="A3969" s="442" t="str">
        <f>DRIVER[[#This Row],[DATE]]&amp;DRIVER[[#This Row],[FIELD]]&amp;DRIVER[[#This Row],[TRIP NO]]</f>
        <v>45507OD34S61521</v>
      </c>
      <c r="B3969" s="202">
        <v>14</v>
      </c>
      <c r="C3969" s="203">
        <v>45507</v>
      </c>
      <c r="D3969" s="204">
        <v>1</v>
      </c>
      <c r="E3969" s="120" t="s">
        <v>43</v>
      </c>
      <c r="F3969" s="205" t="s">
        <v>202</v>
      </c>
    </row>
    <row r="3970" spans="1:6">
      <c r="A3970" s="442" t="str">
        <f>DRIVER[[#This Row],[DATE]]&amp;DRIVER[[#This Row],[FIELD]]&amp;DRIVER[[#This Row],[TRIP NO]]</f>
        <v>45507OD34S65081</v>
      </c>
      <c r="B3970" s="202">
        <v>15</v>
      </c>
      <c r="C3970" s="203">
        <v>45507</v>
      </c>
      <c r="D3970" s="204">
        <v>1</v>
      </c>
      <c r="E3970" s="120" t="s">
        <v>57</v>
      </c>
      <c r="F3970" s="205" t="s">
        <v>75</v>
      </c>
    </row>
    <row r="3971" spans="1:6">
      <c r="A3971" s="442" t="str">
        <f>DRIVER[[#This Row],[DATE]]&amp;DRIVER[[#This Row],[FIELD]]&amp;DRIVER[[#This Row],[TRIP NO]]</f>
        <v>45507OD04T11451</v>
      </c>
      <c r="B3971" s="202">
        <v>16</v>
      </c>
      <c r="C3971" s="203">
        <v>45507</v>
      </c>
      <c r="D3971" s="204">
        <v>1</v>
      </c>
      <c r="E3971" s="120" t="s">
        <v>13</v>
      </c>
      <c r="F3971" s="205" t="s">
        <v>82</v>
      </c>
    </row>
    <row r="3972" spans="1:6">
      <c r="A3972" s="442" t="str">
        <f>DRIVER[[#This Row],[DATE]]&amp;DRIVER[[#This Row],[FIELD]]&amp;DRIVER[[#This Row],[TRIP NO]]</f>
        <v>45507OD34R11451</v>
      </c>
      <c r="B3972" s="202">
        <v>17</v>
      </c>
      <c r="C3972" s="203">
        <v>45507</v>
      </c>
      <c r="D3972" s="204">
        <v>1</v>
      </c>
      <c r="E3972" s="120" t="s">
        <v>12</v>
      </c>
      <c r="F3972" s="205" t="s">
        <v>96</v>
      </c>
    </row>
    <row r="3973" spans="1:6">
      <c r="A3973" s="442" t="str">
        <f>DRIVER[[#This Row],[DATE]]&amp;DRIVER[[#This Row],[FIELD]]&amp;DRIVER[[#This Row],[TRIP NO]]</f>
        <v>45507OD34R13451</v>
      </c>
      <c r="B3973" s="202">
        <v>18</v>
      </c>
      <c r="C3973" s="203">
        <v>45507</v>
      </c>
      <c r="D3973" s="204">
        <v>1</v>
      </c>
      <c r="E3973" s="120" t="s">
        <v>11</v>
      </c>
      <c r="F3973" s="205" t="s">
        <v>175</v>
      </c>
    </row>
    <row r="3974" spans="1:6">
      <c r="A3974" s="442" t="str">
        <f>DRIVER[[#This Row],[DATE]]&amp;DRIVER[[#This Row],[FIELD]]&amp;DRIVER[[#This Row],[TRIP NO]]</f>
        <v>45507OD34S11451</v>
      </c>
      <c r="B3974" s="202">
        <v>19</v>
      </c>
      <c r="C3974" s="203">
        <v>45507</v>
      </c>
      <c r="D3974" s="204">
        <v>1</v>
      </c>
      <c r="E3974" s="120" t="s">
        <v>32</v>
      </c>
      <c r="F3974" s="205" t="s">
        <v>88</v>
      </c>
    </row>
    <row r="3975" spans="1:6">
      <c r="A3975" s="442" t="str">
        <f>DRIVER[[#This Row],[DATE]]&amp;DRIVER[[#This Row],[FIELD]]&amp;DRIVER[[#This Row],[TRIP NO]]</f>
        <v>45507OD34T11451</v>
      </c>
      <c r="B3975" s="202">
        <v>20</v>
      </c>
      <c r="C3975" s="203">
        <v>45507</v>
      </c>
      <c r="D3975" s="204">
        <v>1</v>
      </c>
      <c r="E3975" s="120" t="s">
        <v>34</v>
      </c>
      <c r="F3975" s="205" t="s">
        <v>84</v>
      </c>
    </row>
    <row r="3976" spans="1:6">
      <c r="A3976" s="442" t="str">
        <f>DRIVER[[#This Row],[DATE]]&amp;DRIVER[[#This Row],[FIELD]]&amp;DRIVER[[#This Row],[TRIP NO]]</f>
        <v>45507OD04V13451</v>
      </c>
      <c r="B3976" s="202">
        <v>21</v>
      </c>
      <c r="C3976" s="203">
        <v>45507</v>
      </c>
      <c r="D3976" s="204">
        <v>1</v>
      </c>
      <c r="E3976" s="120" t="s">
        <v>48</v>
      </c>
      <c r="F3976" s="205" t="s">
        <v>86</v>
      </c>
    </row>
    <row r="3977" spans="1:6">
      <c r="A3977" s="442" t="str">
        <f>DRIVER[[#This Row],[DATE]]&amp;DRIVER[[#This Row],[FIELD]]&amp;DRIVER[[#This Row],[TRIP NO]]</f>
        <v>45507OD04Q41262</v>
      </c>
      <c r="B3977" s="202">
        <v>22</v>
      </c>
      <c r="C3977" s="203">
        <v>45507</v>
      </c>
      <c r="D3977" s="204">
        <v>2</v>
      </c>
      <c r="E3977" s="120" t="s">
        <v>23</v>
      </c>
      <c r="F3977" s="205" t="s">
        <v>70</v>
      </c>
    </row>
    <row r="3978" spans="1:6">
      <c r="A3978" s="442" t="str">
        <f>DRIVER[[#This Row],[DATE]]&amp;DRIVER[[#This Row],[FIELD]]&amp;DRIVER[[#This Row],[TRIP NO]]</f>
        <v>45507OD34S61372</v>
      </c>
      <c r="B3978" s="202">
        <v>23</v>
      </c>
      <c r="C3978" s="203">
        <v>45507</v>
      </c>
      <c r="D3978" s="204">
        <v>2</v>
      </c>
      <c r="E3978" s="120" t="s">
        <v>44</v>
      </c>
      <c r="F3978" s="205" t="s">
        <v>206</v>
      </c>
    </row>
    <row r="3979" spans="1:6">
      <c r="A3979" s="442" t="str">
        <f>DRIVER[[#This Row],[DATE]]&amp;DRIVER[[#This Row],[FIELD]]&amp;DRIVER[[#This Row],[TRIP NO]]</f>
        <v>45507OD34S11452</v>
      </c>
      <c r="B3979" s="202">
        <v>24</v>
      </c>
      <c r="C3979" s="203">
        <v>45507</v>
      </c>
      <c r="D3979" s="204">
        <v>2</v>
      </c>
      <c r="E3979" s="120" t="s">
        <v>32</v>
      </c>
      <c r="F3979" s="205" t="s">
        <v>88</v>
      </c>
    </row>
    <row r="3980" spans="1:6">
      <c r="A3980" s="456" t="str">
        <f>DRIVER[[#This Row],[DATE]]&amp;DRIVER[[#This Row],[FIELD]]&amp;DRIVER[[#This Row],[TRIP NO]]</f>
        <v>45509OD04Q41181</v>
      </c>
      <c r="B3980" s="457">
        <v>1</v>
      </c>
      <c r="C3980" s="458">
        <v>45509</v>
      </c>
      <c r="D3980" s="459">
        <v>1</v>
      </c>
      <c r="E3980" s="120" t="s">
        <v>26</v>
      </c>
      <c r="F3980" s="455" t="s">
        <v>208</v>
      </c>
    </row>
    <row r="3981" spans="1:6">
      <c r="A3981" s="456" t="str">
        <f>DRIVER[[#This Row],[DATE]]&amp;DRIVER[[#This Row],[FIELD]]&amp;DRIVER[[#This Row],[TRIP NO]]</f>
        <v>45509OD04Q41231</v>
      </c>
      <c r="B3981" s="457">
        <v>2</v>
      </c>
      <c r="C3981" s="458">
        <v>45509</v>
      </c>
      <c r="D3981" s="459">
        <v>1</v>
      </c>
      <c r="E3981" s="120" t="s">
        <v>39</v>
      </c>
      <c r="F3981" s="455" t="s">
        <v>78</v>
      </c>
    </row>
    <row r="3982" spans="1:6">
      <c r="A3982" s="456" t="str">
        <f>DRIVER[[#This Row],[DATE]]&amp;DRIVER[[#This Row],[FIELD]]&amp;DRIVER[[#This Row],[TRIP NO]]</f>
        <v>45509OD04Q41261</v>
      </c>
      <c r="B3982" s="457">
        <v>3</v>
      </c>
      <c r="C3982" s="458">
        <v>45509</v>
      </c>
      <c r="D3982" s="459">
        <v>1</v>
      </c>
      <c r="E3982" s="120" t="s">
        <v>23</v>
      </c>
      <c r="F3982" s="455" t="s">
        <v>91</v>
      </c>
    </row>
    <row r="3983" spans="1:6">
      <c r="A3983" s="456" t="str">
        <f>DRIVER[[#This Row],[DATE]]&amp;DRIVER[[#This Row],[FIELD]]&amp;DRIVER[[#This Row],[TRIP NO]]</f>
        <v>45509OD04Q41391</v>
      </c>
      <c r="B3983" s="457">
        <v>4</v>
      </c>
      <c r="C3983" s="458">
        <v>45509</v>
      </c>
      <c r="D3983" s="459">
        <v>1</v>
      </c>
      <c r="E3983" s="120" t="s">
        <v>21</v>
      </c>
      <c r="F3983" s="455" t="s">
        <v>71</v>
      </c>
    </row>
    <row r="3984" spans="1:6">
      <c r="A3984" s="456" t="str">
        <f>DRIVER[[#This Row],[DATE]]&amp;DRIVER[[#This Row],[FIELD]]&amp;DRIVER[[#This Row],[TRIP NO]]</f>
        <v>45509OD04Q41551</v>
      </c>
      <c r="B3984" s="457">
        <v>5</v>
      </c>
      <c r="C3984" s="458">
        <v>45509</v>
      </c>
      <c r="D3984" s="459">
        <v>1</v>
      </c>
      <c r="E3984" s="120" t="s">
        <v>22</v>
      </c>
      <c r="F3984" s="455" t="s">
        <v>70</v>
      </c>
    </row>
    <row r="3985" spans="1:6">
      <c r="A3985" s="456" t="str">
        <f>DRIVER[[#This Row],[DATE]]&amp;DRIVER[[#This Row],[FIELD]]&amp;DRIVER[[#This Row],[TRIP NO]]</f>
        <v>45509OD04Q41781</v>
      </c>
      <c r="B3985" s="457">
        <v>6</v>
      </c>
      <c r="C3985" s="458">
        <v>45509</v>
      </c>
      <c r="D3985" s="459">
        <v>1</v>
      </c>
      <c r="E3985" s="120" t="s">
        <v>25</v>
      </c>
      <c r="F3985" s="455" t="s">
        <v>73</v>
      </c>
    </row>
    <row r="3986" spans="1:6">
      <c r="A3986" s="456" t="str">
        <f>DRIVER[[#This Row],[DATE]]&amp;DRIVER[[#This Row],[FIELD]]&amp;DRIVER[[#This Row],[TRIP NO]]</f>
        <v>45509OD04Q67611</v>
      </c>
      <c r="B3986" s="457">
        <v>7</v>
      </c>
      <c r="C3986" s="458">
        <v>45509</v>
      </c>
      <c r="D3986" s="459">
        <v>1</v>
      </c>
      <c r="E3986" s="120" t="s">
        <v>24</v>
      </c>
      <c r="F3986" s="455" t="s">
        <v>206</v>
      </c>
    </row>
    <row r="3987" spans="1:6">
      <c r="A3987" s="456" t="str">
        <f>DRIVER[[#This Row],[DATE]]&amp;DRIVER[[#This Row],[FIELD]]&amp;DRIVER[[#This Row],[TRIP NO]]</f>
        <v>45509OD04Q67881</v>
      </c>
      <c r="B3987" s="457">
        <v>8</v>
      </c>
      <c r="C3987" s="458">
        <v>45509</v>
      </c>
      <c r="D3987" s="459">
        <v>1</v>
      </c>
      <c r="E3987" s="120" t="s">
        <v>20</v>
      </c>
      <c r="F3987" s="455" t="s">
        <v>101</v>
      </c>
    </row>
    <row r="3988" spans="1:6">
      <c r="A3988" s="456" t="str">
        <f>DRIVER[[#This Row],[DATE]]&amp;DRIVER[[#This Row],[FIELD]]&amp;DRIVER[[#This Row],[TRIP NO]]</f>
        <v>45509OD04Q41281</v>
      </c>
      <c r="B3988" s="457">
        <v>9</v>
      </c>
      <c r="C3988" s="458">
        <v>45509</v>
      </c>
      <c r="D3988" s="459">
        <v>1</v>
      </c>
      <c r="E3988" s="120" t="s">
        <v>41</v>
      </c>
      <c r="F3988" s="455" t="s">
        <v>77</v>
      </c>
    </row>
    <row r="3989" spans="1:6">
      <c r="A3989" s="456" t="str">
        <f>DRIVER[[#This Row],[DATE]]&amp;DRIVER[[#This Row],[FIELD]]&amp;DRIVER[[#This Row],[TRIP NO]]</f>
        <v>45509OD04Q41701</v>
      </c>
      <c r="B3989" s="457">
        <v>10</v>
      </c>
      <c r="C3989" s="458">
        <v>45509</v>
      </c>
      <c r="D3989" s="459">
        <v>1</v>
      </c>
      <c r="E3989" s="120" t="s">
        <v>10</v>
      </c>
      <c r="F3989" s="455" t="s">
        <v>105</v>
      </c>
    </row>
    <row r="3990" spans="1:6">
      <c r="A3990" s="456" t="str">
        <f>DRIVER[[#This Row],[DATE]]&amp;DRIVER[[#This Row],[FIELD]]&amp;DRIVER[[#This Row],[TRIP NO]]</f>
        <v>45509OD34S26151</v>
      </c>
      <c r="B3990" s="457">
        <v>11</v>
      </c>
      <c r="C3990" s="458">
        <v>45509</v>
      </c>
      <c r="D3990" s="459">
        <v>1</v>
      </c>
      <c r="E3990" s="120" t="s">
        <v>40</v>
      </c>
      <c r="F3990" s="455" t="s">
        <v>72</v>
      </c>
    </row>
    <row r="3991" spans="1:6">
      <c r="A3991" s="456" t="str">
        <f>DRIVER[[#This Row],[DATE]]&amp;DRIVER[[#This Row],[FIELD]]&amp;DRIVER[[#This Row],[TRIP NO]]</f>
        <v>45509OD34S26271</v>
      </c>
      <c r="B3991" s="457">
        <v>12</v>
      </c>
      <c r="C3991" s="458">
        <v>45509</v>
      </c>
      <c r="D3991" s="459">
        <v>1</v>
      </c>
      <c r="E3991" s="120" t="s">
        <v>54</v>
      </c>
      <c r="F3991" s="455" t="s">
        <v>104</v>
      </c>
    </row>
    <row r="3992" spans="1:6">
      <c r="A3992" s="456" t="str">
        <f>DRIVER[[#This Row],[DATE]]&amp;DRIVER[[#This Row],[FIELD]]&amp;DRIVER[[#This Row],[TRIP NO]]</f>
        <v>45509OD34S26661</v>
      </c>
      <c r="B3992" s="457">
        <v>13</v>
      </c>
      <c r="C3992" s="458">
        <v>45509</v>
      </c>
      <c r="D3992" s="459">
        <v>1</v>
      </c>
      <c r="E3992" s="120" t="s">
        <v>45</v>
      </c>
      <c r="F3992" s="455" t="s">
        <v>203</v>
      </c>
    </row>
    <row r="3993" spans="1:6">
      <c r="A3993" s="456" t="str">
        <f>DRIVER[[#This Row],[DATE]]&amp;DRIVER[[#This Row],[FIELD]]&amp;DRIVER[[#This Row],[TRIP NO]]</f>
        <v>45509OD34S61371</v>
      </c>
      <c r="B3993" s="457">
        <v>14</v>
      </c>
      <c r="C3993" s="458">
        <v>45509</v>
      </c>
      <c r="D3993" s="459">
        <v>1</v>
      </c>
      <c r="E3993" s="120" t="s">
        <v>44</v>
      </c>
      <c r="F3993" s="455" t="s">
        <v>80</v>
      </c>
    </row>
    <row r="3994" spans="1:6">
      <c r="A3994" s="456" t="str">
        <f>DRIVER[[#This Row],[DATE]]&amp;DRIVER[[#This Row],[FIELD]]&amp;DRIVER[[#This Row],[TRIP NO]]</f>
        <v>45509OD34S61391</v>
      </c>
      <c r="B3994" s="457">
        <v>15</v>
      </c>
      <c r="C3994" s="458">
        <v>45509</v>
      </c>
      <c r="D3994" s="459">
        <v>1</v>
      </c>
      <c r="E3994" s="120" t="s">
        <v>52</v>
      </c>
      <c r="F3994" s="455" t="s">
        <v>69</v>
      </c>
    </row>
    <row r="3995" spans="1:6">
      <c r="A3995" s="456" t="str">
        <f>DRIVER[[#This Row],[DATE]]&amp;DRIVER[[#This Row],[FIELD]]&amp;DRIVER[[#This Row],[TRIP NO]]</f>
        <v>45509OD34S61521</v>
      </c>
      <c r="B3995" s="457">
        <v>16</v>
      </c>
      <c r="C3995" s="458">
        <v>45509</v>
      </c>
      <c r="D3995" s="459">
        <v>1</v>
      </c>
      <c r="E3995" s="120" t="s">
        <v>43</v>
      </c>
      <c r="F3995" s="455" t="s">
        <v>202</v>
      </c>
    </row>
    <row r="3996" spans="1:6">
      <c r="A3996" s="456" t="str">
        <f>DRIVER[[#This Row],[DATE]]&amp;DRIVER[[#This Row],[FIELD]]&amp;DRIVER[[#This Row],[TRIP NO]]</f>
        <v>45509OD34S65081</v>
      </c>
      <c r="B3996" s="457">
        <v>17</v>
      </c>
      <c r="C3996" s="458">
        <v>45509</v>
      </c>
      <c r="D3996" s="459">
        <v>1</v>
      </c>
      <c r="E3996" s="120" t="s">
        <v>57</v>
      </c>
      <c r="F3996" s="455" t="s">
        <v>75</v>
      </c>
    </row>
    <row r="3997" spans="1:6">
      <c r="A3997" s="456" t="str">
        <f>DRIVER[[#This Row],[DATE]]&amp;DRIVER[[#This Row],[FIELD]]&amp;DRIVER[[#This Row],[TRIP NO]]</f>
        <v>45509OD04T11451</v>
      </c>
      <c r="B3997" s="457">
        <v>18</v>
      </c>
      <c r="C3997" s="458">
        <v>45509</v>
      </c>
      <c r="D3997" s="459">
        <v>1</v>
      </c>
      <c r="E3997" s="120" t="s">
        <v>13</v>
      </c>
      <c r="F3997" s="455" t="s">
        <v>96</v>
      </c>
    </row>
    <row r="3998" spans="1:6">
      <c r="A3998" s="456" t="str">
        <f>DRIVER[[#This Row],[DATE]]&amp;DRIVER[[#This Row],[FIELD]]&amp;DRIVER[[#This Row],[TRIP NO]]</f>
        <v>45509OD34R11451</v>
      </c>
      <c r="B3998" s="457">
        <v>19</v>
      </c>
      <c r="C3998" s="458">
        <v>45509</v>
      </c>
      <c r="D3998" s="459">
        <v>1</v>
      </c>
      <c r="E3998" s="120" t="s">
        <v>12</v>
      </c>
      <c r="F3998" s="455" t="s">
        <v>171</v>
      </c>
    </row>
    <row r="3999" spans="1:6">
      <c r="A3999" s="456" t="str">
        <f>DRIVER[[#This Row],[DATE]]&amp;DRIVER[[#This Row],[FIELD]]&amp;DRIVER[[#This Row],[TRIP NO]]</f>
        <v>45509OD34R13451</v>
      </c>
      <c r="B3999" s="457">
        <v>20</v>
      </c>
      <c r="C3999" s="458">
        <v>45509</v>
      </c>
      <c r="D3999" s="459">
        <v>1</v>
      </c>
      <c r="E3999" s="120" t="s">
        <v>11</v>
      </c>
      <c r="F3999" s="455" t="s">
        <v>207</v>
      </c>
    </row>
    <row r="4000" spans="1:6">
      <c r="A4000" s="456" t="str">
        <f>DRIVER[[#This Row],[DATE]]&amp;DRIVER[[#This Row],[FIELD]]&amp;DRIVER[[#This Row],[TRIP NO]]</f>
        <v>45509OD34S11451</v>
      </c>
      <c r="B4000" s="457">
        <v>21</v>
      </c>
      <c r="C4000" s="458">
        <v>45509</v>
      </c>
      <c r="D4000" s="459">
        <v>1</v>
      </c>
      <c r="E4000" s="120" t="s">
        <v>32</v>
      </c>
      <c r="F4000" s="455" t="s">
        <v>88</v>
      </c>
    </row>
    <row r="4001" spans="1:6">
      <c r="A4001" s="456" t="str">
        <f>DRIVER[[#This Row],[DATE]]&amp;DRIVER[[#This Row],[FIELD]]&amp;DRIVER[[#This Row],[TRIP NO]]</f>
        <v>45509OD34T11451</v>
      </c>
      <c r="B4001" s="457">
        <v>22</v>
      </c>
      <c r="C4001" s="458">
        <v>45509</v>
      </c>
      <c r="D4001" s="459">
        <v>1</v>
      </c>
      <c r="E4001" s="120" t="s">
        <v>34</v>
      </c>
      <c r="F4001" s="455" t="s">
        <v>84</v>
      </c>
    </row>
    <row r="4002" spans="1:6">
      <c r="A4002" s="456" t="str">
        <f>DRIVER[[#This Row],[DATE]]&amp;DRIVER[[#This Row],[FIELD]]&amp;DRIVER[[#This Row],[TRIP NO]]</f>
        <v>45509OD04V13451</v>
      </c>
      <c r="B4002" s="457">
        <v>23</v>
      </c>
      <c r="C4002" s="458">
        <v>45509</v>
      </c>
      <c r="D4002" s="459">
        <v>1</v>
      </c>
      <c r="E4002" s="120" t="s">
        <v>48</v>
      </c>
      <c r="F4002" s="455" t="s">
        <v>86</v>
      </c>
    </row>
    <row r="4003" spans="1:6">
      <c r="A4003" s="456" t="str">
        <f>DRIVER[[#This Row],[DATE]]&amp;DRIVER[[#This Row],[FIELD]]&amp;DRIVER[[#This Row],[TRIP NO]]</f>
        <v>45509OD04Q41232</v>
      </c>
      <c r="B4003" s="457">
        <v>24</v>
      </c>
      <c r="C4003" s="458">
        <v>45509</v>
      </c>
      <c r="D4003" s="459">
        <v>2</v>
      </c>
      <c r="E4003" s="120" t="s">
        <v>39</v>
      </c>
      <c r="F4003" s="455" t="s">
        <v>78</v>
      </c>
    </row>
    <row r="4004" spans="1:6">
      <c r="A4004" s="456" t="str">
        <f>DRIVER[[#This Row],[DATE]]&amp;DRIVER[[#This Row],[FIELD]]&amp;DRIVER[[#This Row],[TRIP NO]]</f>
        <v>45509OD04Q41552</v>
      </c>
      <c r="B4004" s="457">
        <v>25</v>
      </c>
      <c r="C4004" s="458">
        <v>45509</v>
      </c>
      <c r="D4004" s="459">
        <v>2</v>
      </c>
      <c r="E4004" s="120" t="s">
        <v>22</v>
      </c>
      <c r="F4004" s="455" t="s">
        <v>70</v>
      </c>
    </row>
    <row r="4005" spans="1:6">
      <c r="A4005" s="456" t="str">
        <f>DRIVER[[#This Row],[DATE]]&amp;DRIVER[[#This Row],[FIELD]]&amp;DRIVER[[#This Row],[TRIP NO]]</f>
        <v>45509OD34S61522</v>
      </c>
      <c r="B4005" s="457">
        <v>26</v>
      </c>
      <c r="C4005" s="458">
        <v>45509</v>
      </c>
      <c r="D4005" s="459">
        <v>2</v>
      </c>
      <c r="E4005" s="120" t="s">
        <v>43</v>
      </c>
      <c r="F4005" s="455" t="s">
        <v>202</v>
      </c>
    </row>
    <row r="4006" spans="1:6">
      <c r="A4006" s="456" t="str">
        <f>DRIVER[[#This Row],[DATE]]&amp;DRIVER[[#This Row],[FIELD]]&amp;DRIVER[[#This Row],[TRIP NO]]</f>
        <v>45509OD04Q67612</v>
      </c>
      <c r="B4006" s="457">
        <v>27</v>
      </c>
      <c r="C4006" s="458">
        <v>45509</v>
      </c>
      <c r="D4006" s="459">
        <v>2</v>
      </c>
      <c r="E4006" s="120" t="s">
        <v>24</v>
      </c>
      <c r="F4006" s="455" t="s">
        <v>206</v>
      </c>
    </row>
    <row r="4007" spans="1:6">
      <c r="A4007" s="456" t="str">
        <f>DRIVER[[#This Row],[DATE]]&amp;DRIVER[[#This Row],[FIELD]]&amp;DRIVER[[#This Row],[TRIP NO]]</f>
        <v>45509OD34S11452</v>
      </c>
      <c r="B4007" s="457">
        <v>28</v>
      </c>
      <c r="C4007" s="458">
        <v>45509</v>
      </c>
      <c r="D4007" s="459">
        <v>2</v>
      </c>
      <c r="E4007" s="120" t="s">
        <v>32</v>
      </c>
      <c r="F4007" s="455" t="s">
        <v>88</v>
      </c>
    </row>
    <row r="4008" spans="1:6">
      <c r="A4008" s="456" t="str">
        <f>DRIVER[[#This Row],[DATE]]&amp;DRIVER[[#This Row],[FIELD]]&amp;DRIVER[[#This Row],[TRIP NO]]</f>
        <v>45509OD34T11452</v>
      </c>
      <c r="B4008" s="457">
        <v>29</v>
      </c>
      <c r="C4008" s="458">
        <v>45509</v>
      </c>
      <c r="D4008" s="459">
        <v>2</v>
      </c>
      <c r="E4008" s="120" t="s">
        <v>34</v>
      </c>
      <c r="F4008" s="455" t="s">
        <v>84</v>
      </c>
    </row>
    <row r="4009" spans="1:6">
      <c r="A4009" s="456" t="str">
        <f>DRIVER[[#This Row],[DATE]]&amp;DRIVER[[#This Row],[FIELD]]&amp;DRIVER[[#This Row],[TRIP NO]]</f>
        <v>45509OD04Q41702</v>
      </c>
      <c r="B4009" s="457">
        <v>30</v>
      </c>
      <c r="C4009" s="458">
        <v>45509</v>
      </c>
      <c r="D4009" s="459">
        <v>2</v>
      </c>
      <c r="E4009" s="120" t="s">
        <v>10</v>
      </c>
      <c r="F4009" s="455" t="s">
        <v>105</v>
      </c>
    </row>
    <row r="4010" spans="1:6">
      <c r="A4010" s="456" t="str">
        <f>DRIVER[[#This Row],[DATE]]&amp;DRIVER[[#This Row],[FIELD]]&amp;DRIVER[[#This Row],[TRIP NO]]</f>
        <v>45509OD34S65082</v>
      </c>
      <c r="B4010" s="457">
        <v>31</v>
      </c>
      <c r="C4010" s="458">
        <v>45509</v>
      </c>
      <c r="D4010" s="459">
        <v>2</v>
      </c>
      <c r="E4010" s="120" t="s">
        <v>57</v>
      </c>
      <c r="F4010" s="455" t="s">
        <v>75</v>
      </c>
    </row>
    <row r="4011" spans="1:6">
      <c r="A4011" s="456" t="str">
        <f>DRIVER[[#This Row],[DATE]]&amp;DRIVER[[#This Row],[FIELD]]&amp;DRIVER[[#This Row],[TRIP NO]]</f>
        <v>45509OD04Q41392</v>
      </c>
      <c r="B4011" s="457">
        <v>32</v>
      </c>
      <c r="C4011" s="458">
        <v>45509</v>
      </c>
      <c r="D4011" s="459">
        <v>2</v>
      </c>
      <c r="E4011" s="120" t="s">
        <v>21</v>
      </c>
      <c r="F4011" s="455" t="s">
        <v>71</v>
      </c>
    </row>
    <row r="4012" spans="1:6">
      <c r="A4012" s="456" t="str">
        <f>DRIVER[[#This Row],[DATE]]&amp;DRIVER[[#This Row],[FIELD]]&amp;DRIVER[[#This Row],[TRIP NO]]</f>
        <v>45509OD04V13452</v>
      </c>
      <c r="B4012" s="457">
        <v>33</v>
      </c>
      <c r="C4012" s="458">
        <v>45509</v>
      </c>
      <c r="D4012" s="459">
        <v>2</v>
      </c>
      <c r="E4012" s="120" t="s">
        <v>48</v>
      </c>
      <c r="F4012" s="455" t="s">
        <v>86</v>
      </c>
    </row>
    <row r="4013" spans="1:6">
      <c r="A4013" s="456" t="str">
        <f>DRIVER[[#This Row],[DATE]]&amp;DRIVER[[#This Row],[FIELD]]&amp;DRIVER[[#This Row],[TRIP NO]]</f>
        <v>45509OD04Q67882</v>
      </c>
      <c r="B4013" s="457">
        <v>34</v>
      </c>
      <c r="C4013" s="458">
        <v>45509</v>
      </c>
      <c r="D4013" s="459">
        <v>2</v>
      </c>
      <c r="E4013" s="120" t="s">
        <v>20</v>
      </c>
      <c r="F4013" s="455" t="s">
        <v>101</v>
      </c>
    </row>
    <row r="4014" spans="1:6">
      <c r="A4014" s="456" t="str">
        <f>DRIVER[[#This Row],[DATE]]&amp;DRIVER[[#This Row],[FIELD]]&amp;DRIVER[[#This Row],[TRIP NO]]</f>
        <v>45509OD34R11452</v>
      </c>
      <c r="B4014" s="457">
        <v>35</v>
      </c>
      <c r="C4014" s="458">
        <v>45509</v>
      </c>
      <c r="D4014" s="459">
        <v>2</v>
      </c>
      <c r="E4014" s="120" t="s">
        <v>12</v>
      </c>
      <c r="F4014" s="455" t="s">
        <v>171</v>
      </c>
    </row>
    <row r="4015" spans="1:6">
      <c r="A4015" s="456" t="str">
        <f>DRIVER[[#This Row],[DATE]]&amp;DRIVER[[#This Row],[FIELD]]&amp;DRIVER[[#This Row],[TRIP NO]]</f>
        <v>45509OD34S26662</v>
      </c>
      <c r="B4015" s="457">
        <v>36</v>
      </c>
      <c r="C4015" s="458">
        <v>45509</v>
      </c>
      <c r="D4015" s="459">
        <v>2</v>
      </c>
      <c r="E4015" s="120" t="s">
        <v>45</v>
      </c>
      <c r="F4015" s="455" t="s">
        <v>203</v>
      </c>
    </row>
    <row r="4016" spans="1:6">
      <c r="A4016" s="456" t="str">
        <f>DRIVER[[#This Row],[DATE]]&amp;DRIVER[[#This Row],[FIELD]]&amp;DRIVER[[#This Row],[TRIP NO]]</f>
        <v>45509OD04Q41782</v>
      </c>
      <c r="B4016" s="457">
        <v>37</v>
      </c>
      <c r="C4016" s="458">
        <v>45509</v>
      </c>
      <c r="D4016" s="459">
        <v>2</v>
      </c>
      <c r="E4016" s="120" t="s">
        <v>25</v>
      </c>
      <c r="F4016" s="455" t="s">
        <v>73</v>
      </c>
    </row>
    <row r="4017" spans="1:6">
      <c r="A4017" s="456" t="str">
        <f>DRIVER[[#This Row],[DATE]]&amp;DRIVER[[#This Row],[FIELD]]&amp;DRIVER[[#This Row],[TRIP NO]]</f>
        <v>45509OD34S61372</v>
      </c>
      <c r="B4017" s="457">
        <v>38</v>
      </c>
      <c r="C4017" s="458">
        <v>45509</v>
      </c>
      <c r="D4017" s="459">
        <v>2</v>
      </c>
      <c r="E4017" s="120" t="s">
        <v>44</v>
      </c>
      <c r="F4017" s="455" t="s">
        <v>80</v>
      </c>
    </row>
    <row r="4018" spans="1:6">
      <c r="A4018" s="456" t="str">
        <f>DRIVER[[#This Row],[DATE]]&amp;DRIVER[[#This Row],[FIELD]]&amp;DRIVER[[#This Row],[TRIP NO]]</f>
        <v>45510OD04Q41181</v>
      </c>
      <c r="B4018" s="457">
        <v>1</v>
      </c>
      <c r="C4018" s="458">
        <v>45510</v>
      </c>
      <c r="D4018" s="459">
        <v>1</v>
      </c>
      <c r="E4018" s="120" t="s">
        <v>26</v>
      </c>
      <c r="F4018" s="455" t="s">
        <v>208</v>
      </c>
    </row>
    <row r="4019" spans="1:6">
      <c r="A4019" s="456" t="str">
        <f>DRIVER[[#This Row],[DATE]]&amp;DRIVER[[#This Row],[FIELD]]&amp;DRIVER[[#This Row],[TRIP NO]]</f>
        <v>45510OD04Q41231</v>
      </c>
      <c r="B4019" s="457">
        <v>2</v>
      </c>
      <c r="C4019" s="458">
        <v>45510</v>
      </c>
      <c r="D4019" s="459">
        <v>1</v>
      </c>
      <c r="E4019" s="120" t="s">
        <v>39</v>
      </c>
      <c r="F4019" s="455" t="s">
        <v>78</v>
      </c>
    </row>
    <row r="4020" spans="1:6">
      <c r="A4020" s="456" t="str">
        <f>DRIVER[[#This Row],[DATE]]&amp;DRIVER[[#This Row],[FIELD]]&amp;DRIVER[[#This Row],[TRIP NO]]</f>
        <v>45510OD04Q41551</v>
      </c>
      <c r="B4020" s="457">
        <v>3</v>
      </c>
      <c r="C4020" s="458">
        <v>45510</v>
      </c>
      <c r="D4020" s="459">
        <v>1</v>
      </c>
      <c r="E4020" s="120" t="s">
        <v>22</v>
      </c>
      <c r="F4020" s="455" t="s">
        <v>70</v>
      </c>
    </row>
    <row r="4021" spans="1:6">
      <c r="A4021" s="456" t="str">
        <f>DRIVER[[#This Row],[DATE]]&amp;DRIVER[[#This Row],[FIELD]]&amp;DRIVER[[#This Row],[TRIP NO]]</f>
        <v>45510OD04Q41781</v>
      </c>
      <c r="B4021" s="457">
        <v>4</v>
      </c>
      <c r="C4021" s="458">
        <v>45510</v>
      </c>
      <c r="D4021" s="459">
        <v>1</v>
      </c>
      <c r="E4021" s="120" t="s">
        <v>25</v>
      </c>
      <c r="F4021" s="455" t="s">
        <v>90</v>
      </c>
    </row>
    <row r="4022" spans="1:6">
      <c r="A4022" s="456" t="str">
        <f>DRIVER[[#This Row],[DATE]]&amp;DRIVER[[#This Row],[FIELD]]&amp;DRIVER[[#This Row],[TRIP NO]]</f>
        <v>45510OD04Q67611</v>
      </c>
      <c r="B4022" s="457">
        <v>5</v>
      </c>
      <c r="C4022" s="458">
        <v>45510</v>
      </c>
      <c r="D4022" s="459">
        <v>1</v>
      </c>
      <c r="E4022" s="120" t="s">
        <v>24</v>
      </c>
      <c r="F4022" s="455" t="s">
        <v>206</v>
      </c>
    </row>
    <row r="4023" spans="1:6">
      <c r="A4023" s="456" t="str">
        <f>DRIVER[[#This Row],[DATE]]&amp;DRIVER[[#This Row],[FIELD]]&amp;DRIVER[[#This Row],[TRIP NO]]</f>
        <v>45510OD04Q67881</v>
      </c>
      <c r="B4023" s="457">
        <v>6</v>
      </c>
      <c r="C4023" s="458">
        <v>45510</v>
      </c>
      <c r="D4023" s="459">
        <v>1</v>
      </c>
      <c r="E4023" s="120" t="s">
        <v>20</v>
      </c>
      <c r="F4023" s="455" t="s">
        <v>101</v>
      </c>
    </row>
    <row r="4024" spans="1:6">
      <c r="A4024" s="456" t="str">
        <f>DRIVER[[#This Row],[DATE]]&amp;DRIVER[[#This Row],[FIELD]]&amp;DRIVER[[#This Row],[TRIP NO]]</f>
        <v>45510OD04Q41701</v>
      </c>
      <c r="B4024" s="457">
        <v>7</v>
      </c>
      <c r="C4024" s="458">
        <v>45510</v>
      </c>
      <c r="D4024" s="459">
        <v>1</v>
      </c>
      <c r="E4024" s="120" t="s">
        <v>10</v>
      </c>
      <c r="F4024" s="455" t="s">
        <v>77</v>
      </c>
    </row>
    <row r="4025" spans="1:6">
      <c r="A4025" s="456" t="str">
        <f>DRIVER[[#This Row],[DATE]]&amp;DRIVER[[#This Row],[FIELD]]&amp;DRIVER[[#This Row],[TRIP NO]]</f>
        <v>45510OD04Q41731</v>
      </c>
      <c r="B4025" s="457">
        <v>8</v>
      </c>
      <c r="C4025" s="458">
        <v>45510</v>
      </c>
      <c r="D4025" s="459">
        <v>1</v>
      </c>
      <c r="E4025" s="120" t="s">
        <v>8</v>
      </c>
      <c r="F4025" s="455" t="s">
        <v>206</v>
      </c>
    </row>
    <row r="4026" spans="1:6">
      <c r="A4026" s="456" t="str">
        <f>DRIVER[[#This Row],[DATE]]&amp;DRIVER[[#This Row],[FIELD]]&amp;DRIVER[[#This Row],[TRIP NO]]</f>
        <v>45510OD34S26151</v>
      </c>
      <c r="B4026" s="457">
        <v>9</v>
      </c>
      <c r="C4026" s="458">
        <v>45510</v>
      </c>
      <c r="D4026" s="459">
        <v>1</v>
      </c>
      <c r="E4026" s="120" t="s">
        <v>40</v>
      </c>
      <c r="F4026" s="455" t="s">
        <v>72</v>
      </c>
    </row>
    <row r="4027" spans="1:6">
      <c r="A4027" s="456" t="str">
        <f>DRIVER[[#This Row],[DATE]]&amp;DRIVER[[#This Row],[FIELD]]&amp;DRIVER[[#This Row],[TRIP NO]]</f>
        <v>45510OD34S26271</v>
      </c>
      <c r="B4027" s="457">
        <v>10</v>
      </c>
      <c r="C4027" s="458">
        <v>45510</v>
      </c>
      <c r="D4027" s="459">
        <v>1</v>
      </c>
      <c r="E4027" s="120" t="s">
        <v>54</v>
      </c>
      <c r="F4027" s="455" t="s">
        <v>104</v>
      </c>
    </row>
    <row r="4028" spans="1:6">
      <c r="A4028" s="456" t="str">
        <f>DRIVER[[#This Row],[DATE]]&amp;DRIVER[[#This Row],[FIELD]]&amp;DRIVER[[#This Row],[TRIP NO]]</f>
        <v>45510OD34S26661</v>
      </c>
      <c r="B4028" s="457">
        <v>11</v>
      </c>
      <c r="C4028" s="458">
        <v>45510</v>
      </c>
      <c r="D4028" s="459">
        <v>1</v>
      </c>
      <c r="E4028" s="120" t="s">
        <v>45</v>
      </c>
      <c r="F4028" s="455" t="s">
        <v>203</v>
      </c>
    </row>
    <row r="4029" spans="1:6">
      <c r="A4029" s="456" t="str">
        <f>DRIVER[[#This Row],[DATE]]&amp;DRIVER[[#This Row],[FIELD]]&amp;DRIVER[[#This Row],[TRIP NO]]</f>
        <v>45510OD34S61371</v>
      </c>
      <c r="B4029" s="457">
        <v>12</v>
      </c>
      <c r="C4029" s="458">
        <v>45510</v>
      </c>
      <c r="D4029" s="459">
        <v>1</v>
      </c>
      <c r="E4029" s="120" t="s">
        <v>44</v>
      </c>
      <c r="F4029" s="455" t="s">
        <v>80</v>
      </c>
    </row>
    <row r="4030" spans="1:6">
      <c r="A4030" s="456" t="str">
        <f>DRIVER[[#This Row],[DATE]]&amp;DRIVER[[#This Row],[FIELD]]&amp;DRIVER[[#This Row],[TRIP NO]]</f>
        <v>45510OD34S61391</v>
      </c>
      <c r="B4030" s="457">
        <v>13</v>
      </c>
      <c r="C4030" s="458">
        <v>45510</v>
      </c>
      <c r="D4030" s="459">
        <v>1</v>
      </c>
      <c r="E4030" s="120" t="s">
        <v>52</v>
      </c>
      <c r="F4030" s="455" t="s">
        <v>69</v>
      </c>
    </row>
    <row r="4031" spans="1:6">
      <c r="A4031" s="456" t="str">
        <f>DRIVER[[#This Row],[DATE]]&amp;DRIVER[[#This Row],[FIELD]]&amp;DRIVER[[#This Row],[TRIP NO]]</f>
        <v>45510OD34S61521</v>
      </c>
      <c r="B4031" s="457">
        <v>14</v>
      </c>
      <c r="C4031" s="458">
        <v>45510</v>
      </c>
      <c r="D4031" s="459">
        <v>1</v>
      </c>
      <c r="E4031" s="120" t="s">
        <v>43</v>
      </c>
      <c r="F4031" s="455" t="s">
        <v>202</v>
      </c>
    </row>
    <row r="4032" spans="1:6">
      <c r="A4032" s="456" t="str">
        <f>DRIVER[[#This Row],[DATE]]&amp;DRIVER[[#This Row],[FIELD]]&amp;DRIVER[[#This Row],[TRIP NO]]</f>
        <v>45510OD34S65081</v>
      </c>
      <c r="B4032" s="457">
        <v>15</v>
      </c>
      <c r="C4032" s="458">
        <v>45510</v>
      </c>
      <c r="D4032" s="459">
        <v>1</v>
      </c>
      <c r="E4032" s="120" t="s">
        <v>57</v>
      </c>
      <c r="F4032" s="455" t="s">
        <v>75</v>
      </c>
    </row>
    <row r="4033" spans="1:6">
      <c r="A4033" s="456" t="str">
        <f>DRIVER[[#This Row],[DATE]]&amp;DRIVER[[#This Row],[FIELD]]&amp;DRIVER[[#This Row],[TRIP NO]]</f>
        <v>45510OD04T11451</v>
      </c>
      <c r="B4033" s="457">
        <v>16</v>
      </c>
      <c r="C4033" s="458">
        <v>45510</v>
      </c>
      <c r="D4033" s="459">
        <v>1</v>
      </c>
      <c r="E4033" s="120" t="s">
        <v>13</v>
      </c>
      <c r="F4033" s="455" t="s">
        <v>69</v>
      </c>
    </row>
    <row r="4034" spans="1:6">
      <c r="A4034" s="456" t="str">
        <f>DRIVER[[#This Row],[DATE]]&amp;DRIVER[[#This Row],[FIELD]]&amp;DRIVER[[#This Row],[TRIP NO]]</f>
        <v>45510OD34R11451</v>
      </c>
      <c r="B4034" s="457">
        <v>17</v>
      </c>
      <c r="C4034" s="458">
        <v>45510</v>
      </c>
      <c r="D4034" s="459">
        <v>1</v>
      </c>
      <c r="E4034" s="120" t="s">
        <v>12</v>
      </c>
      <c r="F4034" s="455" t="s">
        <v>171</v>
      </c>
    </row>
    <row r="4035" spans="1:6">
      <c r="A4035" s="456" t="str">
        <f>DRIVER[[#This Row],[DATE]]&amp;DRIVER[[#This Row],[FIELD]]&amp;DRIVER[[#This Row],[TRIP NO]]</f>
        <v>45510OD34R13451</v>
      </c>
      <c r="B4035" s="457">
        <v>18</v>
      </c>
      <c r="C4035" s="458">
        <v>45510</v>
      </c>
      <c r="D4035" s="459">
        <v>1</v>
      </c>
      <c r="E4035" s="120" t="s">
        <v>11</v>
      </c>
      <c r="F4035" s="455" t="s">
        <v>207</v>
      </c>
    </row>
    <row r="4036" spans="1:6">
      <c r="A4036" s="456" t="str">
        <f>DRIVER[[#This Row],[DATE]]&amp;DRIVER[[#This Row],[FIELD]]&amp;DRIVER[[#This Row],[TRIP NO]]</f>
        <v>45510OD34S11451</v>
      </c>
      <c r="B4036" s="457">
        <v>19</v>
      </c>
      <c r="C4036" s="458">
        <v>45510</v>
      </c>
      <c r="D4036" s="459">
        <v>1</v>
      </c>
      <c r="E4036" s="120" t="s">
        <v>32</v>
      </c>
      <c r="F4036" s="455" t="s">
        <v>88</v>
      </c>
    </row>
    <row r="4037" spans="1:6">
      <c r="A4037" s="456" t="str">
        <f>DRIVER[[#This Row],[DATE]]&amp;DRIVER[[#This Row],[FIELD]]&amp;DRIVER[[#This Row],[TRIP NO]]</f>
        <v>45510OD34T11451</v>
      </c>
      <c r="B4037" s="457">
        <v>20</v>
      </c>
      <c r="C4037" s="458">
        <v>45510</v>
      </c>
      <c r="D4037" s="459">
        <v>1</v>
      </c>
      <c r="E4037" s="120" t="s">
        <v>34</v>
      </c>
      <c r="F4037" s="455" t="s">
        <v>84</v>
      </c>
    </row>
    <row r="4038" spans="1:6">
      <c r="A4038" s="456" t="str">
        <f>DRIVER[[#This Row],[DATE]]&amp;DRIVER[[#This Row],[FIELD]]&amp;DRIVER[[#This Row],[TRIP NO]]</f>
        <v>45510OD04V13451</v>
      </c>
      <c r="B4038" s="457">
        <v>21</v>
      </c>
      <c r="C4038" s="458">
        <v>45510</v>
      </c>
      <c r="D4038" s="459">
        <v>1</v>
      </c>
      <c r="E4038" s="120" t="s">
        <v>48</v>
      </c>
      <c r="F4038" s="455" t="s">
        <v>86</v>
      </c>
    </row>
    <row r="4039" spans="1:6">
      <c r="A4039" s="456" t="str">
        <f>DRIVER[[#This Row],[DATE]]&amp;DRIVER[[#This Row],[FIELD]]&amp;DRIVER[[#This Row],[TRIP NO]]</f>
        <v>45510OD34R13452</v>
      </c>
      <c r="B4039" s="457">
        <v>22</v>
      </c>
      <c r="C4039" s="458">
        <v>45510</v>
      </c>
      <c r="D4039" s="459">
        <v>2</v>
      </c>
      <c r="E4039" s="120" t="s">
        <v>11</v>
      </c>
      <c r="F4039" s="455" t="s">
        <v>207</v>
      </c>
    </row>
    <row r="4040" spans="1:6">
      <c r="A4040" s="456" t="str">
        <f>DRIVER[[#This Row],[DATE]]&amp;DRIVER[[#This Row],[FIELD]]&amp;DRIVER[[#This Row],[TRIP NO]]</f>
        <v>45510OD34T11452</v>
      </c>
      <c r="B4040" s="457">
        <v>23</v>
      </c>
      <c r="C4040" s="458">
        <v>45510</v>
      </c>
      <c r="D4040" s="459">
        <v>2</v>
      </c>
      <c r="E4040" s="120" t="s">
        <v>34</v>
      </c>
      <c r="F4040" s="455" t="s">
        <v>84</v>
      </c>
    </row>
    <row r="4041" spans="1:6">
      <c r="A4041" s="456" t="str">
        <f>DRIVER[[#This Row],[DATE]]&amp;DRIVER[[#This Row],[FIELD]]&amp;DRIVER[[#This Row],[TRIP NO]]</f>
        <v>45510OD34S61392</v>
      </c>
      <c r="B4041" s="457">
        <v>24</v>
      </c>
      <c r="C4041" s="458">
        <v>45510</v>
      </c>
      <c r="D4041" s="459">
        <v>2</v>
      </c>
      <c r="E4041" s="120" t="s">
        <v>52</v>
      </c>
      <c r="F4041" s="455" t="s">
        <v>94</v>
      </c>
    </row>
    <row r="4042" spans="1:6">
      <c r="A4042" s="456" t="str">
        <f>DRIVER[[#This Row],[DATE]]&amp;DRIVER[[#This Row],[FIELD]]&amp;DRIVER[[#This Row],[TRIP NO]]</f>
        <v>45510OD34S26152</v>
      </c>
      <c r="B4042" s="457">
        <v>25</v>
      </c>
      <c r="C4042" s="458">
        <v>45510</v>
      </c>
      <c r="D4042" s="459">
        <v>2</v>
      </c>
      <c r="E4042" s="120" t="s">
        <v>40</v>
      </c>
      <c r="F4042" s="455" t="s">
        <v>72</v>
      </c>
    </row>
    <row r="4043" spans="1:6">
      <c r="A4043" s="456" t="str">
        <f>DRIVER[[#This Row],[DATE]]&amp;DRIVER[[#This Row],[FIELD]]&amp;DRIVER[[#This Row],[TRIP NO]]</f>
        <v>45510OD04Q41552</v>
      </c>
      <c r="B4043" s="457">
        <v>26</v>
      </c>
      <c r="C4043" s="458">
        <v>45510</v>
      </c>
      <c r="D4043" s="459">
        <v>2</v>
      </c>
      <c r="E4043" s="120" t="s">
        <v>22</v>
      </c>
      <c r="F4043" s="455" t="s">
        <v>70</v>
      </c>
    </row>
    <row r="4044" spans="1:6">
      <c r="A4044" s="456" t="str">
        <f>DRIVER[[#This Row],[DATE]]&amp;DRIVER[[#This Row],[FIELD]]&amp;DRIVER[[#This Row],[TRIP NO]]</f>
        <v>45510OD04Q41232</v>
      </c>
      <c r="B4044" s="457">
        <v>27</v>
      </c>
      <c r="C4044" s="458">
        <v>45510</v>
      </c>
      <c r="D4044" s="459">
        <v>2</v>
      </c>
      <c r="E4044" s="120" t="s">
        <v>39</v>
      </c>
      <c r="F4044" s="455" t="s">
        <v>78</v>
      </c>
    </row>
    <row r="4045" spans="1:6">
      <c r="A4045" s="456" t="str">
        <f>DRIVER[[#This Row],[DATE]]&amp;DRIVER[[#This Row],[FIELD]]&amp;DRIVER[[#This Row],[TRIP NO]]</f>
        <v>45510OD34S65082</v>
      </c>
      <c r="B4045" s="457">
        <v>28</v>
      </c>
      <c r="C4045" s="458">
        <v>45510</v>
      </c>
      <c r="D4045" s="459">
        <v>2</v>
      </c>
      <c r="E4045" s="120" t="s">
        <v>57</v>
      </c>
      <c r="F4045" s="455" t="s">
        <v>75</v>
      </c>
    </row>
    <row r="4046" spans="1:6">
      <c r="A4046" s="456" t="str">
        <f>DRIVER[[#This Row],[DATE]]&amp;DRIVER[[#This Row],[FIELD]]&amp;DRIVER[[#This Row],[TRIP NO]]</f>
        <v>45510OD34S61522</v>
      </c>
      <c r="B4046" s="457">
        <v>29</v>
      </c>
      <c r="C4046" s="458">
        <v>45510</v>
      </c>
      <c r="D4046" s="459">
        <v>2</v>
      </c>
      <c r="E4046" s="120" t="s">
        <v>43</v>
      </c>
      <c r="F4046" s="455" t="s">
        <v>202</v>
      </c>
    </row>
    <row r="4047" spans="1:6">
      <c r="A4047" s="456" t="str">
        <f>DRIVER[[#This Row],[DATE]]&amp;DRIVER[[#This Row],[FIELD]]&amp;DRIVER[[#This Row],[TRIP NO]]</f>
        <v>45510OD34S26272</v>
      </c>
      <c r="B4047" s="457">
        <v>30</v>
      </c>
      <c r="C4047" s="458">
        <v>45510</v>
      </c>
      <c r="D4047" s="459">
        <v>2</v>
      </c>
      <c r="E4047" s="120" t="s">
        <v>54</v>
      </c>
      <c r="F4047" s="455" t="s">
        <v>104</v>
      </c>
    </row>
    <row r="4048" spans="1:6">
      <c r="A4048" s="456" t="str">
        <f>DRIVER[[#This Row],[DATE]]&amp;DRIVER[[#This Row],[FIELD]]&amp;DRIVER[[#This Row],[TRIP NO]]</f>
        <v>45510OD34S11452</v>
      </c>
      <c r="B4048" s="457">
        <v>31</v>
      </c>
      <c r="C4048" s="458">
        <v>45510</v>
      </c>
      <c r="D4048" s="459">
        <v>2</v>
      </c>
      <c r="E4048" s="120" t="s">
        <v>32</v>
      </c>
      <c r="F4048" s="455" t="s">
        <v>88</v>
      </c>
    </row>
    <row r="4049" spans="1:6">
      <c r="A4049" s="456" t="str">
        <f>DRIVER[[#This Row],[DATE]]&amp;DRIVER[[#This Row],[FIELD]]&amp;DRIVER[[#This Row],[TRIP NO]]</f>
        <v>45510OD34R11452</v>
      </c>
      <c r="B4049" s="457">
        <v>32</v>
      </c>
      <c r="C4049" s="458">
        <v>45510</v>
      </c>
      <c r="D4049" s="459">
        <v>2</v>
      </c>
      <c r="E4049" s="120" t="s">
        <v>12</v>
      </c>
      <c r="F4049" s="455" t="s">
        <v>171</v>
      </c>
    </row>
    <row r="4050" spans="1:6">
      <c r="A4050" s="456" t="str">
        <f>DRIVER[[#This Row],[DATE]]&amp;DRIVER[[#This Row],[FIELD]]&amp;DRIVER[[#This Row],[TRIP NO]]</f>
        <v>45510OD04V13452</v>
      </c>
      <c r="B4050" s="457">
        <v>33</v>
      </c>
      <c r="C4050" s="458">
        <v>45510</v>
      </c>
      <c r="D4050" s="459">
        <v>2</v>
      </c>
      <c r="E4050" s="120" t="s">
        <v>48</v>
      </c>
      <c r="F4050" s="455" t="s">
        <v>86</v>
      </c>
    </row>
    <row r="4051" spans="1:6">
      <c r="A4051" s="456" t="str">
        <f>DRIVER[[#This Row],[DATE]]&amp;DRIVER[[#This Row],[FIELD]]&amp;DRIVER[[#This Row],[TRIP NO]]</f>
        <v>45510OD34S26662</v>
      </c>
      <c r="B4051" s="457">
        <v>34</v>
      </c>
      <c r="C4051" s="458">
        <v>45510</v>
      </c>
      <c r="D4051" s="459">
        <v>2</v>
      </c>
      <c r="E4051" s="120" t="s">
        <v>45</v>
      </c>
      <c r="F4051" s="455" t="s">
        <v>203</v>
      </c>
    </row>
    <row r="4052" spans="1:6">
      <c r="A4052" s="456" t="str">
        <f>DRIVER[[#This Row],[DATE]]&amp;DRIVER[[#This Row],[FIELD]]&amp;DRIVER[[#This Row],[TRIP NO]]</f>
        <v>45510OD34S61393</v>
      </c>
      <c r="B4052" s="457">
        <v>35</v>
      </c>
      <c r="C4052" s="458">
        <v>45510</v>
      </c>
      <c r="D4052" s="459">
        <v>3</v>
      </c>
      <c r="E4052" s="120" t="s">
        <v>52</v>
      </c>
      <c r="F4052" s="455" t="s">
        <v>94</v>
      </c>
    </row>
    <row r="4053" spans="1:6">
      <c r="A4053" s="456" t="str">
        <f>DRIVER[[#This Row],[DATE]]&amp;DRIVER[[#This Row],[FIELD]]&amp;DRIVER[[#This Row],[TRIP NO]]</f>
        <v>45510OD04Q67882</v>
      </c>
      <c r="B4053" s="457">
        <v>36</v>
      </c>
      <c r="C4053" s="458">
        <v>45510</v>
      </c>
      <c r="D4053" s="459">
        <v>2</v>
      </c>
      <c r="E4053" s="120" t="s">
        <v>20</v>
      </c>
      <c r="F4053" s="455" t="s">
        <v>101</v>
      </c>
    </row>
    <row r="4054" spans="1:6">
      <c r="A4054" s="456" t="str">
        <f>DRIVER[[#This Row],[DATE]]&amp;DRIVER[[#This Row],[FIELD]]&amp;DRIVER[[#This Row],[TRIP NO]]</f>
        <v>45510OD04Q41182</v>
      </c>
      <c r="B4054" s="457">
        <v>37</v>
      </c>
      <c r="C4054" s="458">
        <v>45510</v>
      </c>
      <c r="D4054" s="459">
        <v>2</v>
      </c>
      <c r="E4054" s="120" t="s">
        <v>26</v>
      </c>
      <c r="F4054" s="455" t="s">
        <v>208</v>
      </c>
    </row>
    <row r="4055" spans="1:6">
      <c r="A4055" s="456" t="str">
        <f>DRIVER[[#This Row],[DATE]]&amp;DRIVER[[#This Row],[FIELD]]&amp;DRIVER[[#This Row],[TRIP NO]]</f>
        <v>45510OD34S61372</v>
      </c>
      <c r="B4055" s="457">
        <v>38</v>
      </c>
      <c r="C4055" s="458">
        <v>45510</v>
      </c>
      <c r="D4055" s="459">
        <v>2</v>
      </c>
      <c r="E4055" s="120" t="s">
        <v>44</v>
      </c>
      <c r="F4055" s="455" t="s">
        <v>80</v>
      </c>
    </row>
    <row r="4056" spans="1:6">
      <c r="A4056" s="456" t="str">
        <f>DRIVER[[#This Row],[DATE]]&amp;DRIVER[[#This Row],[FIELD]]&amp;DRIVER[[#This Row],[TRIP NO]]</f>
        <v>45511OD04Q41181</v>
      </c>
      <c r="B4056" s="457">
        <v>1</v>
      </c>
      <c r="C4056" s="458">
        <v>45511</v>
      </c>
      <c r="D4056" s="459">
        <v>1</v>
      </c>
      <c r="E4056" s="120" t="s">
        <v>26</v>
      </c>
      <c r="F4056" s="455" t="s">
        <v>208</v>
      </c>
    </row>
    <row r="4057" spans="1:6">
      <c r="A4057" s="456" t="str">
        <f>DRIVER[[#This Row],[DATE]]&amp;DRIVER[[#This Row],[FIELD]]&amp;DRIVER[[#This Row],[TRIP NO]]</f>
        <v>45511OD04Q41231</v>
      </c>
      <c r="B4057" s="457">
        <v>2</v>
      </c>
      <c r="C4057" s="458">
        <v>45511</v>
      </c>
      <c r="D4057" s="459">
        <v>1</v>
      </c>
      <c r="E4057" s="120" t="s">
        <v>39</v>
      </c>
      <c r="F4057" s="455" t="s">
        <v>78</v>
      </c>
    </row>
    <row r="4058" spans="1:6">
      <c r="A4058" s="456" t="str">
        <f>DRIVER[[#This Row],[DATE]]&amp;DRIVER[[#This Row],[FIELD]]&amp;DRIVER[[#This Row],[TRIP NO]]</f>
        <v>45511OD04Q41781</v>
      </c>
      <c r="B4058" s="457">
        <v>3</v>
      </c>
      <c r="C4058" s="458">
        <v>45511</v>
      </c>
      <c r="D4058" s="459">
        <v>1</v>
      </c>
      <c r="E4058" s="120" t="s">
        <v>25</v>
      </c>
      <c r="F4058" s="455" t="s">
        <v>73</v>
      </c>
    </row>
    <row r="4059" spans="1:6">
      <c r="A4059" s="456" t="str">
        <f>DRIVER[[#This Row],[DATE]]&amp;DRIVER[[#This Row],[FIELD]]&amp;DRIVER[[#This Row],[TRIP NO]]</f>
        <v>45511OD04Q67611</v>
      </c>
      <c r="B4059" s="457">
        <v>4</v>
      </c>
      <c r="C4059" s="458">
        <v>45511</v>
      </c>
      <c r="D4059" s="459">
        <v>1</v>
      </c>
      <c r="E4059" s="120" t="s">
        <v>24</v>
      </c>
      <c r="F4059" s="455" t="s">
        <v>206</v>
      </c>
    </row>
    <row r="4060" spans="1:6">
      <c r="A4060" s="456" t="str">
        <f>DRIVER[[#This Row],[DATE]]&amp;DRIVER[[#This Row],[FIELD]]&amp;DRIVER[[#This Row],[TRIP NO]]</f>
        <v>45511OD04Q67881</v>
      </c>
      <c r="B4060" s="457">
        <v>5</v>
      </c>
      <c r="C4060" s="458">
        <v>45511</v>
      </c>
      <c r="D4060" s="459">
        <v>1</v>
      </c>
      <c r="E4060" s="120" t="s">
        <v>20</v>
      </c>
      <c r="F4060" s="455" t="s">
        <v>101</v>
      </c>
    </row>
    <row r="4061" spans="1:6">
      <c r="A4061" s="456" t="str">
        <f>DRIVER[[#This Row],[DATE]]&amp;DRIVER[[#This Row],[FIELD]]&amp;DRIVER[[#This Row],[TRIP NO]]</f>
        <v>45511OD04Q41281</v>
      </c>
      <c r="B4061" s="457">
        <v>6</v>
      </c>
      <c r="C4061" s="458">
        <v>45511</v>
      </c>
      <c r="D4061" s="459">
        <v>1</v>
      </c>
      <c r="E4061" s="120" t="s">
        <v>41</v>
      </c>
      <c r="F4061" s="455" t="s">
        <v>91</v>
      </c>
    </row>
    <row r="4062" spans="1:6">
      <c r="A4062" s="456" t="str">
        <f>DRIVER[[#This Row],[DATE]]&amp;DRIVER[[#This Row],[FIELD]]&amp;DRIVER[[#This Row],[TRIP NO]]</f>
        <v>45511OD04Q41701</v>
      </c>
      <c r="B4062" s="457">
        <v>7</v>
      </c>
      <c r="C4062" s="458">
        <v>45511</v>
      </c>
      <c r="D4062" s="459">
        <v>1</v>
      </c>
      <c r="E4062" s="120" t="s">
        <v>10</v>
      </c>
      <c r="F4062" s="455" t="s">
        <v>77</v>
      </c>
    </row>
    <row r="4063" spans="1:6">
      <c r="A4063" s="456" t="str">
        <f>DRIVER[[#This Row],[DATE]]&amp;DRIVER[[#This Row],[FIELD]]&amp;DRIVER[[#This Row],[TRIP NO]]</f>
        <v>45511OD04Q41731</v>
      </c>
      <c r="B4063" s="457">
        <v>8</v>
      </c>
      <c r="C4063" s="458">
        <v>45511</v>
      </c>
      <c r="D4063" s="459">
        <v>1</v>
      </c>
      <c r="E4063" s="120" t="s">
        <v>8</v>
      </c>
      <c r="F4063" s="455" t="s">
        <v>105</v>
      </c>
    </row>
    <row r="4064" spans="1:6">
      <c r="A4064" s="456" t="str">
        <f>DRIVER[[#This Row],[DATE]]&amp;DRIVER[[#This Row],[FIELD]]&amp;DRIVER[[#This Row],[TRIP NO]]</f>
        <v>45511OD34S26151</v>
      </c>
      <c r="B4064" s="457">
        <v>9</v>
      </c>
      <c r="C4064" s="458">
        <v>45511</v>
      </c>
      <c r="D4064" s="459">
        <v>1</v>
      </c>
      <c r="E4064" s="120" t="s">
        <v>40</v>
      </c>
      <c r="F4064" s="455" t="s">
        <v>72</v>
      </c>
    </row>
    <row r="4065" spans="1:6">
      <c r="A4065" s="456" t="str">
        <f>DRIVER[[#This Row],[DATE]]&amp;DRIVER[[#This Row],[FIELD]]&amp;DRIVER[[#This Row],[TRIP NO]]</f>
        <v>45511OD34S26271</v>
      </c>
      <c r="B4065" s="457">
        <v>10</v>
      </c>
      <c r="C4065" s="458">
        <v>45511</v>
      </c>
      <c r="D4065" s="459">
        <v>1</v>
      </c>
      <c r="E4065" s="120" t="s">
        <v>54</v>
      </c>
      <c r="F4065" s="455" t="s">
        <v>104</v>
      </c>
    </row>
    <row r="4066" spans="1:6">
      <c r="A4066" s="456" t="str">
        <f>DRIVER[[#This Row],[DATE]]&amp;DRIVER[[#This Row],[FIELD]]&amp;DRIVER[[#This Row],[TRIP NO]]</f>
        <v>45511OD34S26661</v>
      </c>
      <c r="B4066" s="457">
        <v>11</v>
      </c>
      <c r="C4066" s="458">
        <v>45511</v>
      </c>
      <c r="D4066" s="459">
        <v>1</v>
      </c>
      <c r="E4066" s="120" t="s">
        <v>45</v>
      </c>
      <c r="F4066" s="455" t="s">
        <v>203</v>
      </c>
    </row>
    <row r="4067" spans="1:6">
      <c r="A4067" s="456" t="str">
        <f>DRIVER[[#This Row],[DATE]]&amp;DRIVER[[#This Row],[FIELD]]&amp;DRIVER[[#This Row],[TRIP NO]]</f>
        <v>45511OD34S61371</v>
      </c>
      <c r="B4067" s="457">
        <v>12</v>
      </c>
      <c r="C4067" s="458">
        <v>45511</v>
      </c>
      <c r="D4067" s="459">
        <v>1</v>
      </c>
      <c r="E4067" s="120" t="s">
        <v>44</v>
      </c>
      <c r="F4067" s="455" t="s">
        <v>207</v>
      </c>
    </row>
    <row r="4068" spans="1:6">
      <c r="A4068" s="456" t="str">
        <f>DRIVER[[#This Row],[DATE]]&amp;DRIVER[[#This Row],[FIELD]]&amp;DRIVER[[#This Row],[TRIP NO]]</f>
        <v>45511OD34S61391</v>
      </c>
      <c r="B4068" s="457">
        <v>13</v>
      </c>
      <c r="C4068" s="458">
        <v>45511</v>
      </c>
      <c r="D4068" s="459">
        <v>1</v>
      </c>
      <c r="E4068" s="120" t="s">
        <v>52</v>
      </c>
      <c r="F4068" s="455" t="s">
        <v>94</v>
      </c>
    </row>
    <row r="4069" spans="1:6">
      <c r="A4069" s="456" t="str">
        <f>DRIVER[[#This Row],[DATE]]&amp;DRIVER[[#This Row],[FIELD]]&amp;DRIVER[[#This Row],[TRIP NO]]</f>
        <v>45511OD34S61521</v>
      </c>
      <c r="B4069" s="457">
        <v>14</v>
      </c>
      <c r="C4069" s="458">
        <v>45511</v>
      </c>
      <c r="D4069" s="459">
        <v>1</v>
      </c>
      <c r="E4069" s="120" t="s">
        <v>43</v>
      </c>
      <c r="F4069" s="455" t="s">
        <v>202</v>
      </c>
    </row>
    <row r="4070" spans="1:6">
      <c r="A4070" s="456" t="str">
        <f>DRIVER[[#This Row],[DATE]]&amp;DRIVER[[#This Row],[FIELD]]&amp;DRIVER[[#This Row],[TRIP NO]]</f>
        <v>45511OD34S65081</v>
      </c>
      <c r="B4070" s="457">
        <v>15</v>
      </c>
      <c r="C4070" s="458">
        <v>45511</v>
      </c>
      <c r="D4070" s="459">
        <v>1</v>
      </c>
      <c r="E4070" s="120" t="s">
        <v>57</v>
      </c>
      <c r="F4070" s="455" t="s">
        <v>75</v>
      </c>
    </row>
    <row r="4071" spans="1:6">
      <c r="A4071" s="456" t="str">
        <f>DRIVER[[#This Row],[DATE]]&amp;DRIVER[[#This Row],[FIELD]]&amp;DRIVER[[#This Row],[TRIP NO]]</f>
        <v>45511OD04T11451</v>
      </c>
      <c r="B4071" s="457">
        <v>16</v>
      </c>
      <c r="C4071" s="458">
        <v>45511</v>
      </c>
      <c r="D4071" s="459">
        <v>1</v>
      </c>
      <c r="E4071" s="120" t="s">
        <v>13</v>
      </c>
      <c r="F4071" s="455" t="s">
        <v>69</v>
      </c>
    </row>
    <row r="4072" spans="1:6">
      <c r="A4072" s="456" t="str">
        <f>DRIVER[[#This Row],[DATE]]&amp;DRIVER[[#This Row],[FIELD]]&amp;DRIVER[[#This Row],[TRIP NO]]</f>
        <v>45511OD34R11451</v>
      </c>
      <c r="B4072" s="457">
        <v>17</v>
      </c>
      <c r="C4072" s="458">
        <v>45511</v>
      </c>
      <c r="D4072" s="459">
        <v>1</v>
      </c>
      <c r="E4072" s="120" t="s">
        <v>12</v>
      </c>
      <c r="F4072" s="455" t="s">
        <v>171</v>
      </c>
    </row>
    <row r="4073" spans="1:6">
      <c r="A4073" s="456" t="str">
        <f>DRIVER[[#This Row],[DATE]]&amp;DRIVER[[#This Row],[FIELD]]&amp;DRIVER[[#This Row],[TRIP NO]]</f>
        <v>45511OD34R13451</v>
      </c>
      <c r="B4073" s="457">
        <v>18</v>
      </c>
      <c r="C4073" s="458">
        <v>45511</v>
      </c>
      <c r="D4073" s="459">
        <v>1</v>
      </c>
      <c r="E4073" s="120" t="s">
        <v>11</v>
      </c>
      <c r="F4073" s="455" t="s">
        <v>71</v>
      </c>
    </row>
    <row r="4074" spans="1:6">
      <c r="A4074" s="456" t="str">
        <f>DRIVER[[#This Row],[DATE]]&amp;DRIVER[[#This Row],[FIELD]]&amp;DRIVER[[#This Row],[TRIP NO]]</f>
        <v>45511OD34S11451</v>
      </c>
      <c r="B4074" s="457">
        <v>19</v>
      </c>
      <c r="C4074" s="458">
        <v>45511</v>
      </c>
      <c r="D4074" s="459">
        <v>1</v>
      </c>
      <c r="E4074" s="120" t="s">
        <v>32</v>
      </c>
      <c r="F4074" s="455" t="s">
        <v>88</v>
      </c>
    </row>
    <row r="4075" spans="1:6">
      <c r="A4075" s="456" t="str">
        <f>DRIVER[[#This Row],[DATE]]&amp;DRIVER[[#This Row],[FIELD]]&amp;DRIVER[[#This Row],[TRIP NO]]</f>
        <v>45511OD34T11451</v>
      </c>
      <c r="B4075" s="457">
        <v>20</v>
      </c>
      <c r="C4075" s="458">
        <v>45511</v>
      </c>
      <c r="D4075" s="459">
        <v>1</v>
      </c>
      <c r="E4075" s="120" t="s">
        <v>34</v>
      </c>
      <c r="F4075" s="455" t="s">
        <v>84</v>
      </c>
    </row>
    <row r="4076" spans="1:6">
      <c r="A4076" s="456" t="str">
        <f>DRIVER[[#This Row],[DATE]]&amp;DRIVER[[#This Row],[FIELD]]&amp;DRIVER[[#This Row],[TRIP NO]]</f>
        <v>45511OD04V13451</v>
      </c>
      <c r="B4076" s="457">
        <v>21</v>
      </c>
      <c r="C4076" s="458">
        <v>45511</v>
      </c>
      <c r="D4076" s="459">
        <v>1</v>
      </c>
      <c r="E4076" s="120" t="s">
        <v>48</v>
      </c>
      <c r="F4076" s="455" t="s">
        <v>86</v>
      </c>
    </row>
    <row r="4077" spans="1:6">
      <c r="A4077" s="456" t="str">
        <f>DRIVER[[#This Row],[DATE]]&amp;DRIVER[[#This Row],[FIELD]]&amp;DRIVER[[#This Row],[TRIP NO]]</f>
        <v>45511OD04Q41232</v>
      </c>
      <c r="B4077" s="457">
        <v>22</v>
      </c>
      <c r="C4077" s="458">
        <v>45511</v>
      </c>
      <c r="D4077" s="459">
        <v>2</v>
      </c>
      <c r="E4077" s="120" t="s">
        <v>39</v>
      </c>
      <c r="F4077" s="455" t="s">
        <v>78</v>
      </c>
    </row>
    <row r="4078" spans="1:6">
      <c r="A4078" s="456" t="str">
        <f>DRIVER[[#This Row],[DATE]]&amp;DRIVER[[#This Row],[FIELD]]&amp;DRIVER[[#This Row],[TRIP NO]]</f>
        <v>45511OD34R11452</v>
      </c>
      <c r="B4078" s="457">
        <v>23</v>
      </c>
      <c r="C4078" s="458">
        <v>45511</v>
      </c>
      <c r="D4078" s="459">
        <v>2</v>
      </c>
      <c r="E4078" s="120" t="s">
        <v>12</v>
      </c>
      <c r="F4078" s="455" t="s">
        <v>171</v>
      </c>
    </row>
    <row r="4079" spans="1:6">
      <c r="A4079" s="456" t="str">
        <f>DRIVER[[#This Row],[DATE]]&amp;DRIVER[[#This Row],[FIELD]]&amp;DRIVER[[#This Row],[TRIP NO]]</f>
        <v>45511OD34S11452</v>
      </c>
      <c r="B4079" s="457">
        <v>24</v>
      </c>
      <c r="C4079" s="458">
        <v>45511</v>
      </c>
      <c r="D4079" s="459">
        <v>2</v>
      </c>
      <c r="E4079" s="120" t="s">
        <v>32</v>
      </c>
      <c r="F4079" s="455" t="s">
        <v>88</v>
      </c>
    </row>
    <row r="4080" spans="1:6">
      <c r="A4080" s="456" t="str">
        <f>DRIVER[[#This Row],[DATE]]&amp;DRIVER[[#This Row],[FIELD]]&amp;DRIVER[[#This Row],[TRIP NO]]</f>
        <v>45511OD04V13452</v>
      </c>
      <c r="B4080" s="457">
        <v>25</v>
      </c>
      <c r="C4080" s="458">
        <v>45511</v>
      </c>
      <c r="D4080" s="459">
        <v>2</v>
      </c>
      <c r="E4080" s="120" t="s">
        <v>48</v>
      </c>
      <c r="F4080" s="455" t="s">
        <v>86</v>
      </c>
    </row>
    <row r="4081" spans="1:6">
      <c r="A4081" s="456" t="str">
        <f>DRIVER[[#This Row],[DATE]]&amp;DRIVER[[#This Row],[FIELD]]&amp;DRIVER[[#This Row],[TRIP NO]]</f>
        <v>45511OD34S65082</v>
      </c>
      <c r="B4081" s="457">
        <v>26</v>
      </c>
      <c r="C4081" s="458">
        <v>45511</v>
      </c>
      <c r="D4081" s="459">
        <v>2</v>
      </c>
      <c r="E4081" s="120" t="s">
        <v>57</v>
      </c>
      <c r="F4081" s="455" t="s">
        <v>75</v>
      </c>
    </row>
    <row r="4082" spans="1:6">
      <c r="A4082" s="456" t="str">
        <f>DRIVER[[#This Row],[DATE]]&amp;DRIVER[[#This Row],[FIELD]]&amp;DRIVER[[#This Row],[TRIP NO]]</f>
        <v>45511OD04Q41702</v>
      </c>
      <c r="B4082" s="457">
        <v>27</v>
      </c>
      <c r="C4082" s="458">
        <v>45511</v>
      </c>
      <c r="D4082" s="459">
        <v>2</v>
      </c>
      <c r="E4082" s="120" t="s">
        <v>10</v>
      </c>
      <c r="F4082" s="455" t="s">
        <v>77</v>
      </c>
    </row>
    <row r="4083" spans="1:6">
      <c r="A4083" s="456" t="str">
        <f>DRIVER[[#This Row],[DATE]]&amp;DRIVER[[#This Row],[FIELD]]&amp;DRIVER[[#This Row],[TRIP NO]]</f>
        <v>45511OD34S26272</v>
      </c>
      <c r="B4083" s="457">
        <v>28</v>
      </c>
      <c r="C4083" s="458">
        <v>45511</v>
      </c>
      <c r="D4083" s="459">
        <v>2</v>
      </c>
      <c r="E4083" s="120" t="s">
        <v>54</v>
      </c>
      <c r="F4083" s="455" t="s">
        <v>104</v>
      </c>
    </row>
    <row r="4084" spans="1:6">
      <c r="A4084" s="456" t="str">
        <f>DRIVER[[#This Row],[DATE]]&amp;DRIVER[[#This Row],[FIELD]]&amp;DRIVER[[#This Row],[TRIP NO]]</f>
        <v>45512OD04Q41181</v>
      </c>
      <c r="B4084" s="457">
        <v>1</v>
      </c>
      <c r="C4084" s="458">
        <v>45512</v>
      </c>
      <c r="D4084" s="459">
        <v>1</v>
      </c>
      <c r="E4084" s="120" t="s">
        <v>26</v>
      </c>
      <c r="F4084" s="455" t="s">
        <v>208</v>
      </c>
    </row>
    <row r="4085" spans="1:6">
      <c r="A4085" s="456" t="str">
        <f>DRIVER[[#This Row],[DATE]]&amp;DRIVER[[#This Row],[FIELD]]&amp;DRIVER[[#This Row],[TRIP NO]]</f>
        <v>45512OD04Q41231</v>
      </c>
      <c r="B4085" s="457">
        <v>2</v>
      </c>
      <c r="C4085" s="458">
        <v>45512</v>
      </c>
      <c r="D4085" s="459">
        <v>1</v>
      </c>
      <c r="E4085" s="120" t="s">
        <v>39</v>
      </c>
      <c r="F4085" s="455" t="s">
        <v>78</v>
      </c>
    </row>
    <row r="4086" spans="1:6">
      <c r="A4086" s="456" t="str">
        <f>DRIVER[[#This Row],[DATE]]&amp;DRIVER[[#This Row],[FIELD]]&amp;DRIVER[[#This Row],[TRIP NO]]</f>
        <v>45512OD04Q41781</v>
      </c>
      <c r="B4086" s="457">
        <v>3</v>
      </c>
      <c r="C4086" s="458">
        <v>45512</v>
      </c>
      <c r="D4086" s="459">
        <v>1</v>
      </c>
      <c r="E4086" s="120" t="s">
        <v>25</v>
      </c>
      <c r="F4086" s="455" t="s">
        <v>73</v>
      </c>
    </row>
    <row r="4087" spans="1:6">
      <c r="A4087" s="456" t="str">
        <f>DRIVER[[#This Row],[DATE]]&amp;DRIVER[[#This Row],[FIELD]]&amp;DRIVER[[#This Row],[TRIP NO]]</f>
        <v>45512OD04Q67611</v>
      </c>
      <c r="B4087" s="457">
        <v>4</v>
      </c>
      <c r="C4087" s="458">
        <v>45512</v>
      </c>
      <c r="D4087" s="459">
        <v>1</v>
      </c>
      <c r="E4087" s="120" t="s">
        <v>24</v>
      </c>
      <c r="F4087" s="455" t="s">
        <v>206</v>
      </c>
    </row>
    <row r="4088" spans="1:6">
      <c r="A4088" s="456" t="str">
        <f>DRIVER[[#This Row],[DATE]]&amp;DRIVER[[#This Row],[FIELD]]&amp;DRIVER[[#This Row],[TRIP NO]]</f>
        <v>45512OD04Q67881</v>
      </c>
      <c r="B4088" s="457">
        <v>5</v>
      </c>
      <c r="C4088" s="458">
        <v>45512</v>
      </c>
      <c r="D4088" s="459">
        <v>1</v>
      </c>
      <c r="E4088" s="120" t="s">
        <v>20</v>
      </c>
      <c r="F4088" s="455" t="s">
        <v>101</v>
      </c>
    </row>
    <row r="4089" spans="1:6">
      <c r="A4089" s="456" t="str">
        <f>DRIVER[[#This Row],[DATE]]&amp;DRIVER[[#This Row],[FIELD]]&amp;DRIVER[[#This Row],[TRIP NO]]</f>
        <v>45512OD04Q41281</v>
      </c>
      <c r="B4089" s="457">
        <v>6</v>
      </c>
      <c r="C4089" s="458">
        <v>45512</v>
      </c>
      <c r="D4089" s="459">
        <v>1</v>
      </c>
      <c r="E4089" s="120" t="s">
        <v>41</v>
      </c>
      <c r="F4089" s="455" t="s">
        <v>99</v>
      </c>
    </row>
    <row r="4090" spans="1:6">
      <c r="A4090" s="456" t="str">
        <f>DRIVER[[#This Row],[DATE]]&amp;DRIVER[[#This Row],[FIELD]]&amp;DRIVER[[#This Row],[TRIP NO]]</f>
        <v>45512OD04Q41701</v>
      </c>
      <c r="B4090" s="457">
        <v>7</v>
      </c>
      <c r="C4090" s="458">
        <v>45512</v>
      </c>
      <c r="D4090" s="459">
        <v>1</v>
      </c>
      <c r="E4090" s="120" t="s">
        <v>10</v>
      </c>
      <c r="F4090" s="455" t="s">
        <v>77</v>
      </c>
    </row>
    <row r="4091" spans="1:6">
      <c r="A4091" s="456" t="str">
        <f>DRIVER[[#This Row],[DATE]]&amp;DRIVER[[#This Row],[FIELD]]&amp;DRIVER[[#This Row],[TRIP NO]]</f>
        <v>45512OD04Q41731</v>
      </c>
      <c r="B4091" s="457">
        <v>8</v>
      </c>
      <c r="C4091" s="458">
        <v>45512</v>
      </c>
      <c r="D4091" s="459">
        <v>1</v>
      </c>
      <c r="E4091" s="120" t="s">
        <v>8</v>
      </c>
      <c r="F4091" s="455" t="s">
        <v>105</v>
      </c>
    </row>
    <row r="4092" spans="1:6">
      <c r="A4092" s="456" t="str">
        <f>DRIVER[[#This Row],[DATE]]&amp;DRIVER[[#This Row],[FIELD]]&amp;DRIVER[[#This Row],[TRIP NO]]</f>
        <v>45512OD34S26151</v>
      </c>
      <c r="B4092" s="457">
        <v>9</v>
      </c>
      <c r="C4092" s="458">
        <v>45512</v>
      </c>
      <c r="D4092" s="459">
        <v>1</v>
      </c>
      <c r="E4092" s="120" t="s">
        <v>40</v>
      </c>
      <c r="F4092" s="455" t="s">
        <v>72</v>
      </c>
    </row>
    <row r="4093" spans="1:6">
      <c r="A4093" s="456" t="str">
        <f>DRIVER[[#This Row],[DATE]]&amp;DRIVER[[#This Row],[FIELD]]&amp;DRIVER[[#This Row],[TRIP NO]]</f>
        <v>45512OD34S26271</v>
      </c>
      <c r="B4093" s="457">
        <v>10</v>
      </c>
      <c r="C4093" s="458">
        <v>45512</v>
      </c>
      <c r="D4093" s="459">
        <v>1</v>
      </c>
      <c r="E4093" s="120" t="s">
        <v>54</v>
      </c>
      <c r="F4093" s="455" t="s">
        <v>104</v>
      </c>
    </row>
    <row r="4094" spans="1:6">
      <c r="A4094" s="456" t="str">
        <f>DRIVER[[#This Row],[DATE]]&amp;DRIVER[[#This Row],[FIELD]]&amp;DRIVER[[#This Row],[TRIP NO]]</f>
        <v>45512OD34S26661</v>
      </c>
      <c r="B4094" s="457">
        <v>11</v>
      </c>
      <c r="C4094" s="458">
        <v>45512</v>
      </c>
      <c r="D4094" s="459">
        <v>1</v>
      </c>
      <c r="E4094" s="120" t="s">
        <v>45</v>
      </c>
      <c r="F4094" s="455" t="s">
        <v>70</v>
      </c>
    </row>
    <row r="4095" spans="1:6">
      <c r="A4095" s="456" t="str">
        <f>DRIVER[[#This Row],[DATE]]&amp;DRIVER[[#This Row],[FIELD]]&amp;DRIVER[[#This Row],[TRIP NO]]</f>
        <v>45512OD34S61371</v>
      </c>
      <c r="B4095" s="457">
        <v>12</v>
      </c>
      <c r="C4095" s="458">
        <v>45512</v>
      </c>
      <c r="D4095" s="459">
        <v>1</v>
      </c>
      <c r="E4095" s="120" t="s">
        <v>44</v>
      </c>
      <c r="F4095" s="455" t="s">
        <v>207</v>
      </c>
    </row>
    <row r="4096" spans="1:6">
      <c r="A4096" s="456" t="str">
        <f>DRIVER[[#This Row],[DATE]]&amp;DRIVER[[#This Row],[FIELD]]&amp;DRIVER[[#This Row],[TRIP NO]]</f>
        <v>45512OD34S61391</v>
      </c>
      <c r="B4096" s="457">
        <v>13</v>
      </c>
      <c r="C4096" s="458">
        <v>45512</v>
      </c>
      <c r="D4096" s="459">
        <v>1</v>
      </c>
      <c r="E4096" s="120" t="s">
        <v>52</v>
      </c>
      <c r="F4096" s="455" t="s">
        <v>94</v>
      </c>
    </row>
    <row r="4097" spans="1:6">
      <c r="A4097" s="456" t="str">
        <f>DRIVER[[#This Row],[DATE]]&amp;DRIVER[[#This Row],[FIELD]]&amp;DRIVER[[#This Row],[TRIP NO]]</f>
        <v>45512OD34S61521</v>
      </c>
      <c r="B4097" s="457">
        <v>14</v>
      </c>
      <c r="C4097" s="458">
        <v>45512</v>
      </c>
      <c r="D4097" s="459">
        <v>1</v>
      </c>
      <c r="E4097" s="120" t="s">
        <v>43</v>
      </c>
      <c r="F4097" s="455" t="s">
        <v>70</v>
      </c>
    </row>
    <row r="4098" spans="1:6">
      <c r="A4098" s="456" t="str">
        <f>DRIVER[[#This Row],[DATE]]&amp;DRIVER[[#This Row],[FIELD]]&amp;DRIVER[[#This Row],[TRIP NO]]</f>
        <v>45512OD34S65081</v>
      </c>
      <c r="B4098" s="457">
        <v>15</v>
      </c>
      <c r="C4098" s="458">
        <v>45512</v>
      </c>
      <c r="D4098" s="459">
        <v>1</v>
      </c>
      <c r="E4098" s="120" t="s">
        <v>57</v>
      </c>
      <c r="F4098" s="455" t="s">
        <v>75</v>
      </c>
    </row>
    <row r="4099" spans="1:6">
      <c r="A4099" s="456" t="str">
        <f>DRIVER[[#This Row],[DATE]]&amp;DRIVER[[#This Row],[FIELD]]&amp;DRIVER[[#This Row],[TRIP NO]]</f>
        <v>45511OD04T11451</v>
      </c>
      <c r="B4099" s="457">
        <v>16</v>
      </c>
      <c r="C4099" s="458">
        <v>45511</v>
      </c>
      <c r="D4099" s="459">
        <v>1</v>
      </c>
      <c r="E4099" s="120" t="s">
        <v>13</v>
      </c>
      <c r="F4099" s="455" t="s">
        <v>69</v>
      </c>
    </row>
    <row r="4100" spans="1:6">
      <c r="A4100" s="456" t="str">
        <f>DRIVER[[#This Row],[DATE]]&amp;DRIVER[[#This Row],[FIELD]]&amp;DRIVER[[#This Row],[TRIP NO]]</f>
        <v>45512OD34R11451</v>
      </c>
      <c r="B4100" s="457">
        <v>17</v>
      </c>
      <c r="C4100" s="458">
        <v>45512</v>
      </c>
      <c r="D4100" s="459">
        <v>1</v>
      </c>
      <c r="E4100" s="120" t="s">
        <v>12</v>
      </c>
      <c r="F4100" s="455" t="s">
        <v>171</v>
      </c>
    </row>
    <row r="4101" spans="1:6">
      <c r="A4101" s="456" t="str">
        <f>DRIVER[[#This Row],[DATE]]&amp;DRIVER[[#This Row],[FIELD]]&amp;DRIVER[[#This Row],[TRIP NO]]</f>
        <v>45512OD34R13451</v>
      </c>
      <c r="B4101" s="457">
        <v>18</v>
      </c>
      <c r="C4101" s="458">
        <v>45512</v>
      </c>
      <c r="D4101" s="459">
        <v>1</v>
      </c>
      <c r="E4101" s="120" t="s">
        <v>11</v>
      </c>
      <c r="F4101" s="455" t="s">
        <v>71</v>
      </c>
    </row>
    <row r="4102" spans="1:6">
      <c r="A4102" s="456" t="str">
        <f>DRIVER[[#This Row],[DATE]]&amp;DRIVER[[#This Row],[FIELD]]&amp;DRIVER[[#This Row],[TRIP NO]]</f>
        <v>45512OD34S11451</v>
      </c>
      <c r="B4102" s="457">
        <v>19</v>
      </c>
      <c r="C4102" s="458">
        <v>45512</v>
      </c>
      <c r="D4102" s="459">
        <v>1</v>
      </c>
      <c r="E4102" s="120" t="s">
        <v>32</v>
      </c>
      <c r="F4102" s="455" t="s">
        <v>88</v>
      </c>
    </row>
    <row r="4103" spans="1:6">
      <c r="A4103" s="456" t="str">
        <f>DRIVER[[#This Row],[DATE]]&amp;DRIVER[[#This Row],[FIELD]]&amp;DRIVER[[#This Row],[TRIP NO]]</f>
        <v>45512OD34T11451</v>
      </c>
      <c r="B4103" s="457">
        <v>20</v>
      </c>
      <c r="C4103" s="458">
        <v>45512</v>
      </c>
      <c r="D4103" s="459">
        <v>1</v>
      </c>
      <c r="E4103" s="120" t="s">
        <v>34</v>
      </c>
      <c r="F4103" s="455" t="s">
        <v>84</v>
      </c>
    </row>
    <row r="4104" spans="1:6">
      <c r="A4104" s="456" t="str">
        <f>DRIVER[[#This Row],[DATE]]&amp;DRIVER[[#This Row],[FIELD]]&amp;DRIVER[[#This Row],[TRIP NO]]</f>
        <v>45512OD04V13451</v>
      </c>
      <c r="B4104" s="457">
        <v>21</v>
      </c>
      <c r="C4104" s="458">
        <v>45512</v>
      </c>
      <c r="D4104" s="459">
        <v>1</v>
      </c>
      <c r="E4104" s="120" t="s">
        <v>48</v>
      </c>
      <c r="F4104" s="455" t="s">
        <v>86</v>
      </c>
    </row>
    <row r="4105" spans="1:6">
      <c r="A4105" s="456" t="str">
        <f>DRIVER[[#This Row],[DATE]]&amp;DRIVER[[#This Row],[FIELD]]&amp;DRIVER[[#This Row],[TRIP NO]]</f>
        <v>45512OD34S26152</v>
      </c>
      <c r="B4105" s="457">
        <v>22</v>
      </c>
      <c r="C4105" s="458">
        <v>45512</v>
      </c>
      <c r="D4105" s="459">
        <v>2</v>
      </c>
      <c r="E4105" s="120" t="s">
        <v>40</v>
      </c>
      <c r="F4105" s="455" t="s">
        <v>72</v>
      </c>
    </row>
    <row r="4106" spans="1:6">
      <c r="A4106" s="456" t="str">
        <f>DRIVER[[#This Row],[DATE]]&amp;DRIVER[[#This Row],[FIELD]]&amp;DRIVER[[#This Row],[TRIP NO]]</f>
        <v>45512OD34S26662</v>
      </c>
      <c r="B4106" s="457">
        <v>23</v>
      </c>
      <c r="C4106" s="458">
        <v>45512</v>
      </c>
      <c r="D4106" s="459">
        <v>2</v>
      </c>
      <c r="E4106" s="120" t="s">
        <v>45</v>
      </c>
      <c r="F4106" s="455" t="s">
        <v>96</v>
      </c>
    </row>
    <row r="4107" spans="1:6">
      <c r="A4107" s="456" t="str">
        <f>DRIVER[[#This Row],[DATE]]&amp;DRIVER[[#This Row],[FIELD]]&amp;DRIVER[[#This Row],[TRIP NO]]</f>
        <v>45512OD04Q67882</v>
      </c>
      <c r="B4107" s="457">
        <v>24</v>
      </c>
      <c r="C4107" s="458">
        <v>45512</v>
      </c>
      <c r="D4107" s="459">
        <v>2</v>
      </c>
      <c r="E4107" s="120" t="s">
        <v>20</v>
      </c>
      <c r="F4107" s="455" t="s">
        <v>101</v>
      </c>
    </row>
    <row r="4108" spans="1:6">
      <c r="A4108" s="456" t="str">
        <f>DRIVER[[#This Row],[DATE]]&amp;DRIVER[[#This Row],[FIELD]]&amp;DRIVER[[#This Row],[TRIP NO]]</f>
        <v>45512OD34S61372</v>
      </c>
      <c r="B4108" s="457">
        <v>25</v>
      </c>
      <c r="C4108" s="458">
        <v>45512</v>
      </c>
      <c r="D4108" s="459">
        <v>2</v>
      </c>
      <c r="E4108" s="120" t="s">
        <v>44</v>
      </c>
      <c r="F4108" s="455" t="s">
        <v>207</v>
      </c>
    </row>
    <row r="4109" spans="1:6">
      <c r="A4109" s="456" t="str">
        <f>DRIVER[[#This Row],[DATE]]&amp;DRIVER[[#This Row],[FIELD]]&amp;DRIVER[[#This Row],[TRIP NO]]</f>
        <v>45512OD04Q41182</v>
      </c>
      <c r="B4109" s="457">
        <v>26</v>
      </c>
      <c r="C4109" s="458">
        <v>45512</v>
      </c>
      <c r="D4109" s="459">
        <v>2</v>
      </c>
      <c r="E4109" s="120" t="s">
        <v>26</v>
      </c>
      <c r="F4109" s="455" t="s">
        <v>208</v>
      </c>
    </row>
    <row r="4110" spans="1:6">
      <c r="A4110" s="456" t="str">
        <f>DRIVER[[#This Row],[DATE]]&amp;DRIVER[[#This Row],[FIELD]]&amp;DRIVER[[#This Row],[TRIP NO]]</f>
        <v>45512OD34R13452</v>
      </c>
      <c r="B4110" s="457">
        <v>27</v>
      </c>
      <c r="C4110" s="458">
        <v>45512</v>
      </c>
      <c r="D4110" s="459">
        <v>2</v>
      </c>
      <c r="E4110" s="120" t="s">
        <v>11</v>
      </c>
      <c r="F4110" s="455" t="s">
        <v>71</v>
      </c>
    </row>
    <row r="4111" spans="1:6">
      <c r="A4111" s="456" t="str">
        <f>DRIVER[[#This Row],[DATE]]&amp;DRIVER[[#This Row],[FIELD]]&amp;DRIVER[[#This Row],[TRIP NO]]</f>
        <v>45512OD04Q41782</v>
      </c>
      <c r="B4111" s="457">
        <v>28</v>
      </c>
      <c r="C4111" s="458">
        <v>45512</v>
      </c>
      <c r="D4111" s="459">
        <v>2</v>
      </c>
      <c r="E4111" s="120" t="s">
        <v>25</v>
      </c>
      <c r="F4111" s="455" t="s">
        <v>90</v>
      </c>
    </row>
    <row r="4112" spans="1:6">
      <c r="A4112" s="456" t="str">
        <f>DRIVER[[#This Row],[DATE]]&amp;DRIVER[[#This Row],[FIELD]]&amp;DRIVER[[#This Row],[TRIP NO]]</f>
        <v>45512OD04Q67612</v>
      </c>
      <c r="B4112" s="457">
        <v>29</v>
      </c>
      <c r="C4112" s="458">
        <v>45512</v>
      </c>
      <c r="D4112" s="459">
        <v>2</v>
      </c>
      <c r="E4112" s="120" t="s">
        <v>24</v>
      </c>
      <c r="F4112" s="455" t="s">
        <v>206</v>
      </c>
    </row>
    <row r="4113" spans="1:6">
      <c r="A4113" s="456" t="str">
        <f>DRIVER[[#This Row],[DATE]]&amp;DRIVER[[#This Row],[FIELD]]&amp;DRIVER[[#This Row],[TRIP NO]]</f>
        <v>45512OD34T11452</v>
      </c>
      <c r="B4113" s="457">
        <v>30</v>
      </c>
      <c r="C4113" s="458">
        <v>45512</v>
      </c>
      <c r="D4113" s="459">
        <v>2</v>
      </c>
      <c r="E4113" s="120" t="s">
        <v>34</v>
      </c>
      <c r="F4113" s="455" t="s">
        <v>84</v>
      </c>
    </row>
    <row r="4114" spans="1:6">
      <c r="A4114" s="456" t="str">
        <f>DRIVER[[#This Row],[DATE]]&amp;DRIVER[[#This Row],[FIELD]]&amp;DRIVER[[#This Row],[TRIP NO]]</f>
        <v>45512OD34R11452</v>
      </c>
      <c r="B4114" s="457">
        <v>31</v>
      </c>
      <c r="C4114" s="458">
        <v>45512</v>
      </c>
      <c r="D4114" s="459">
        <v>2</v>
      </c>
      <c r="E4114" s="120" t="s">
        <v>12</v>
      </c>
      <c r="F4114" s="455" t="s">
        <v>171</v>
      </c>
    </row>
    <row r="4115" spans="1:6">
      <c r="A4115" s="456" t="str">
        <f>DRIVER[[#This Row],[DATE]]&amp;DRIVER[[#This Row],[FIELD]]&amp;DRIVER[[#This Row],[TRIP NO]]</f>
        <v>45512OD04Q41232</v>
      </c>
      <c r="B4115" s="457">
        <v>32</v>
      </c>
      <c r="C4115" s="458">
        <v>45512</v>
      </c>
      <c r="D4115" s="459">
        <v>2</v>
      </c>
      <c r="E4115" s="120" t="s">
        <v>39</v>
      </c>
      <c r="F4115" s="455" t="s">
        <v>78</v>
      </c>
    </row>
    <row r="4116" spans="1:6">
      <c r="A4116" s="456" t="str">
        <f>DRIVER[[#This Row],[DATE]]&amp;DRIVER[[#This Row],[FIELD]]&amp;DRIVER[[#This Row],[TRIP NO]]</f>
        <v>45512OD34S11452</v>
      </c>
      <c r="B4116" s="457">
        <v>33</v>
      </c>
      <c r="C4116" s="458">
        <v>45512</v>
      </c>
      <c r="D4116" s="459">
        <v>2</v>
      </c>
      <c r="E4116" s="120" t="s">
        <v>32</v>
      </c>
      <c r="F4116" s="455" t="s">
        <v>88</v>
      </c>
    </row>
    <row r="4117" spans="1:6">
      <c r="A4117" s="456" t="str">
        <f>DRIVER[[#This Row],[DATE]]&amp;DRIVER[[#This Row],[FIELD]]&amp;DRIVER[[#This Row],[TRIP NO]]</f>
        <v>45512OD04Q41702</v>
      </c>
      <c r="B4117" s="457">
        <v>34</v>
      </c>
      <c r="C4117" s="458">
        <v>45512</v>
      </c>
      <c r="D4117" s="459">
        <v>2</v>
      </c>
      <c r="E4117" s="120" t="s">
        <v>10</v>
      </c>
      <c r="F4117" s="455" t="s">
        <v>77</v>
      </c>
    </row>
    <row r="4118" spans="1:6">
      <c r="A4118" s="456" t="str">
        <f>DRIVER[[#This Row],[DATE]]&amp;DRIVER[[#This Row],[FIELD]]&amp;DRIVER[[#This Row],[TRIP NO]]</f>
        <v>45512OD34S26153</v>
      </c>
      <c r="B4118" s="457">
        <v>35</v>
      </c>
      <c r="C4118" s="458">
        <v>45512</v>
      </c>
      <c r="D4118" s="459">
        <v>3</v>
      </c>
      <c r="E4118" s="120" t="s">
        <v>40</v>
      </c>
      <c r="F4118" s="455" t="s">
        <v>80</v>
      </c>
    </row>
    <row r="4119" spans="1:6">
      <c r="A4119" s="456" t="str">
        <f>DRIVER[[#This Row],[DATE]]&amp;DRIVER[[#This Row],[FIELD]]&amp;DRIVER[[#This Row],[TRIP NO]]</f>
        <v>45512OD04T11452</v>
      </c>
      <c r="B4119" s="457">
        <v>36</v>
      </c>
      <c r="C4119" s="458">
        <v>45512</v>
      </c>
      <c r="D4119" s="459">
        <v>2</v>
      </c>
      <c r="E4119" s="120" t="s">
        <v>13</v>
      </c>
      <c r="F4119" s="455" t="s">
        <v>71</v>
      </c>
    </row>
    <row r="4120" spans="1:6">
      <c r="A4120" s="456" t="str">
        <f>DRIVER[[#This Row],[DATE]]&amp;DRIVER[[#This Row],[FIELD]]&amp;DRIVER[[#This Row],[TRIP NO]]</f>
        <v>45512OD04Q67613</v>
      </c>
      <c r="B4120" s="457">
        <v>37</v>
      </c>
      <c r="C4120" s="458">
        <v>45512</v>
      </c>
      <c r="D4120" s="459">
        <v>3</v>
      </c>
      <c r="E4120" s="120" t="s">
        <v>24</v>
      </c>
      <c r="F4120" s="455" t="s">
        <v>206</v>
      </c>
    </row>
    <row r="4121" spans="1:6">
      <c r="A4121" s="456" t="str">
        <f>DRIVER[[#This Row],[DATE]]&amp;DRIVER[[#This Row],[FIELD]]&amp;DRIVER[[#This Row],[TRIP NO]]</f>
        <v>45512OD04Q67883</v>
      </c>
      <c r="B4121" s="457">
        <v>38</v>
      </c>
      <c r="C4121" s="458">
        <v>45512</v>
      </c>
      <c r="D4121" s="459">
        <v>3</v>
      </c>
      <c r="E4121" s="120" t="s">
        <v>20</v>
      </c>
      <c r="F4121" s="455" t="s">
        <v>101</v>
      </c>
    </row>
    <row r="4122" spans="1:6">
      <c r="A4122" s="456" t="str">
        <f>DRIVER[[#This Row],[DATE]]&amp;DRIVER[[#This Row],[FIELD]]&amp;DRIVER[[#This Row],[TRIP NO]]</f>
        <v>45512OD34S61373</v>
      </c>
      <c r="B4122" s="457">
        <v>39</v>
      </c>
      <c r="C4122" s="458">
        <v>45512</v>
      </c>
      <c r="D4122" s="459">
        <v>3</v>
      </c>
      <c r="E4122" s="120" t="s">
        <v>44</v>
      </c>
      <c r="F4122" s="455" t="s">
        <v>207</v>
      </c>
    </row>
    <row r="4123" spans="1:6">
      <c r="A4123" s="456" t="str">
        <f>DRIVER[[#This Row],[DATE]]&amp;DRIVER[[#This Row],[FIELD]]&amp;DRIVER[[#This Row],[TRIP NO]]</f>
        <v>45512OD34S61392</v>
      </c>
      <c r="B4123" s="457">
        <v>40</v>
      </c>
      <c r="C4123" s="458">
        <v>45512</v>
      </c>
      <c r="D4123" s="459">
        <v>2</v>
      </c>
      <c r="E4123" s="120" t="s">
        <v>52</v>
      </c>
      <c r="F4123" s="455" t="s">
        <v>94</v>
      </c>
    </row>
    <row r="4124" spans="1:6">
      <c r="A4124" s="456" t="str">
        <f>DRIVER[[#This Row],[DATE]]&amp;DRIVER[[#This Row],[FIELD]]&amp;DRIVER[[#This Row],[TRIP NO]]</f>
        <v>45512OD04V13452</v>
      </c>
      <c r="B4124" s="457">
        <v>41</v>
      </c>
      <c r="C4124" s="458">
        <v>45512</v>
      </c>
      <c r="D4124" s="459">
        <v>2</v>
      </c>
      <c r="E4124" s="120" t="s">
        <v>48</v>
      </c>
      <c r="F4124" s="455" t="s">
        <v>86</v>
      </c>
    </row>
    <row r="4125" spans="1:6">
      <c r="A4125" s="456" t="str">
        <f>DRIVER[[#This Row],[DATE]]&amp;DRIVER[[#This Row],[FIELD]]&amp;DRIVER[[#This Row],[TRIP NO]]</f>
        <v>45513OD04Q41181</v>
      </c>
      <c r="B4125" s="457">
        <v>1</v>
      </c>
      <c r="C4125" s="458">
        <v>45513</v>
      </c>
      <c r="D4125" s="459">
        <v>1</v>
      </c>
      <c r="E4125" s="120" t="s">
        <v>26</v>
      </c>
      <c r="F4125" s="455" t="s">
        <v>208</v>
      </c>
    </row>
    <row r="4126" spans="1:6">
      <c r="A4126" s="456" t="str">
        <f>DRIVER[[#This Row],[DATE]]&amp;DRIVER[[#This Row],[FIELD]]&amp;DRIVER[[#This Row],[TRIP NO]]</f>
        <v>45513OD04Q41231</v>
      </c>
      <c r="B4126" s="457">
        <v>2</v>
      </c>
      <c r="C4126" s="458">
        <v>45513</v>
      </c>
      <c r="D4126" s="459">
        <v>1</v>
      </c>
      <c r="E4126" s="120" t="s">
        <v>39</v>
      </c>
      <c r="F4126" s="455" t="s">
        <v>78</v>
      </c>
    </row>
    <row r="4127" spans="1:6">
      <c r="A4127" s="456" t="str">
        <f>DRIVER[[#This Row],[DATE]]&amp;DRIVER[[#This Row],[FIELD]]&amp;DRIVER[[#This Row],[TRIP NO]]</f>
        <v>45513OD04Q41781</v>
      </c>
      <c r="B4127" s="457">
        <v>3</v>
      </c>
      <c r="C4127" s="458">
        <v>45513</v>
      </c>
      <c r="D4127" s="459">
        <v>1</v>
      </c>
      <c r="E4127" s="120" t="s">
        <v>25</v>
      </c>
      <c r="F4127" s="455" t="s">
        <v>73</v>
      </c>
    </row>
    <row r="4128" spans="1:6">
      <c r="A4128" s="456" t="str">
        <f>DRIVER[[#This Row],[DATE]]&amp;DRIVER[[#This Row],[FIELD]]&amp;DRIVER[[#This Row],[TRIP NO]]</f>
        <v>45513OD04Q67611</v>
      </c>
      <c r="B4128" s="457">
        <v>4</v>
      </c>
      <c r="C4128" s="458">
        <v>45513</v>
      </c>
      <c r="D4128" s="459">
        <v>1</v>
      </c>
      <c r="E4128" s="120" t="s">
        <v>24</v>
      </c>
      <c r="F4128" s="455" t="s">
        <v>206</v>
      </c>
    </row>
    <row r="4129" spans="1:6">
      <c r="A4129" s="456" t="str">
        <f>DRIVER[[#This Row],[DATE]]&amp;DRIVER[[#This Row],[FIELD]]&amp;DRIVER[[#This Row],[TRIP NO]]</f>
        <v>45513OD04Q67881</v>
      </c>
      <c r="B4129" s="457">
        <v>5</v>
      </c>
      <c r="C4129" s="458">
        <v>45513</v>
      </c>
      <c r="D4129" s="459">
        <v>1</v>
      </c>
      <c r="E4129" s="120" t="s">
        <v>20</v>
      </c>
      <c r="F4129" s="455" t="s">
        <v>101</v>
      </c>
    </row>
    <row r="4130" spans="1:6">
      <c r="A4130" s="456" t="str">
        <f>DRIVER[[#This Row],[DATE]]&amp;DRIVER[[#This Row],[FIELD]]&amp;DRIVER[[#This Row],[TRIP NO]]</f>
        <v>45513OD04Q41281</v>
      </c>
      <c r="B4130" s="457">
        <v>6</v>
      </c>
      <c r="C4130" s="458">
        <v>45513</v>
      </c>
      <c r="D4130" s="459">
        <v>1</v>
      </c>
      <c r="E4130" s="120" t="s">
        <v>41</v>
      </c>
      <c r="F4130" s="455" t="s">
        <v>99</v>
      </c>
    </row>
    <row r="4131" spans="1:6">
      <c r="A4131" s="456" t="str">
        <f>DRIVER[[#This Row],[DATE]]&amp;DRIVER[[#This Row],[FIELD]]&amp;DRIVER[[#This Row],[TRIP NO]]</f>
        <v>45513OD04Q41701</v>
      </c>
      <c r="B4131" s="457">
        <v>7</v>
      </c>
      <c r="C4131" s="458">
        <v>45513</v>
      </c>
      <c r="D4131" s="459">
        <v>1</v>
      </c>
      <c r="E4131" s="120" t="s">
        <v>10</v>
      </c>
      <c r="F4131" s="455" t="s">
        <v>77</v>
      </c>
    </row>
    <row r="4132" spans="1:6">
      <c r="A4132" s="456" t="str">
        <f>DRIVER[[#This Row],[DATE]]&amp;DRIVER[[#This Row],[FIELD]]&amp;DRIVER[[#This Row],[TRIP NO]]</f>
        <v>45513OD04Q41731</v>
      </c>
      <c r="B4132" s="457">
        <v>8</v>
      </c>
      <c r="C4132" s="458">
        <v>45513</v>
      </c>
      <c r="D4132" s="459">
        <v>1</v>
      </c>
      <c r="E4132" s="120" t="s">
        <v>8</v>
      </c>
      <c r="F4132" s="455" t="s">
        <v>68</v>
      </c>
    </row>
    <row r="4133" spans="1:6">
      <c r="A4133" s="456" t="str">
        <f>DRIVER[[#This Row],[DATE]]&amp;DRIVER[[#This Row],[FIELD]]&amp;DRIVER[[#This Row],[TRIP NO]]</f>
        <v>45513OD34S26151</v>
      </c>
      <c r="B4133" s="457">
        <v>9</v>
      </c>
      <c r="C4133" s="458">
        <v>45513</v>
      </c>
      <c r="D4133" s="459">
        <v>1</v>
      </c>
      <c r="E4133" s="120" t="s">
        <v>40</v>
      </c>
      <c r="F4133" s="455" t="s">
        <v>72</v>
      </c>
    </row>
    <row r="4134" spans="1:6">
      <c r="A4134" s="456" t="str">
        <f>DRIVER[[#This Row],[DATE]]&amp;DRIVER[[#This Row],[FIELD]]&amp;DRIVER[[#This Row],[TRIP NO]]</f>
        <v>45513OD34S26271</v>
      </c>
      <c r="B4134" s="457">
        <v>10</v>
      </c>
      <c r="C4134" s="458">
        <v>45513</v>
      </c>
      <c r="D4134" s="459">
        <v>1</v>
      </c>
      <c r="E4134" s="120" t="s">
        <v>54</v>
      </c>
      <c r="F4134" s="455" t="s">
        <v>104</v>
      </c>
    </row>
    <row r="4135" spans="1:6">
      <c r="A4135" s="456" t="str">
        <f>DRIVER[[#This Row],[DATE]]&amp;DRIVER[[#This Row],[FIELD]]&amp;DRIVER[[#This Row],[TRIP NO]]</f>
        <v>45513OD34S26661</v>
      </c>
      <c r="B4135" s="457">
        <v>11</v>
      </c>
      <c r="C4135" s="458">
        <v>45513</v>
      </c>
      <c r="D4135" s="459">
        <v>1</v>
      </c>
      <c r="E4135" s="120" t="s">
        <v>45</v>
      </c>
      <c r="F4135" s="455" t="s">
        <v>203</v>
      </c>
    </row>
    <row r="4136" spans="1:6">
      <c r="A4136" s="456" t="str">
        <f>DRIVER[[#This Row],[DATE]]&amp;DRIVER[[#This Row],[FIELD]]&amp;DRIVER[[#This Row],[TRIP NO]]</f>
        <v>45513OD34S61371</v>
      </c>
      <c r="B4136" s="457">
        <v>12</v>
      </c>
      <c r="C4136" s="458">
        <v>45513</v>
      </c>
      <c r="D4136" s="459">
        <v>1</v>
      </c>
      <c r="E4136" s="120" t="s">
        <v>44</v>
      </c>
      <c r="F4136" s="455" t="s">
        <v>80</v>
      </c>
    </row>
    <row r="4137" spans="1:6">
      <c r="A4137" s="456" t="str">
        <f>DRIVER[[#This Row],[DATE]]&amp;DRIVER[[#This Row],[FIELD]]&amp;DRIVER[[#This Row],[TRIP NO]]</f>
        <v>45513OD34S61391</v>
      </c>
      <c r="B4137" s="457">
        <v>13</v>
      </c>
      <c r="C4137" s="458">
        <v>45513</v>
      </c>
      <c r="D4137" s="459">
        <v>1</v>
      </c>
      <c r="E4137" s="120" t="s">
        <v>52</v>
      </c>
      <c r="F4137" s="455" t="s">
        <v>94</v>
      </c>
    </row>
    <row r="4138" spans="1:6">
      <c r="A4138" s="456" t="str">
        <f>DRIVER[[#This Row],[DATE]]&amp;DRIVER[[#This Row],[FIELD]]&amp;DRIVER[[#This Row],[TRIP NO]]</f>
        <v>45513OD34S61521</v>
      </c>
      <c r="B4138" s="457">
        <v>14</v>
      </c>
      <c r="C4138" s="458">
        <v>45513</v>
      </c>
      <c r="D4138" s="459">
        <v>1</v>
      </c>
      <c r="E4138" s="120" t="s">
        <v>43</v>
      </c>
      <c r="F4138" s="455" t="s">
        <v>70</v>
      </c>
    </row>
    <row r="4139" spans="1:6">
      <c r="A4139" s="456" t="str">
        <f>DRIVER[[#This Row],[DATE]]&amp;DRIVER[[#This Row],[FIELD]]&amp;DRIVER[[#This Row],[TRIP NO]]</f>
        <v>45513OD34S65081</v>
      </c>
      <c r="B4139" s="457">
        <v>15</v>
      </c>
      <c r="C4139" s="458">
        <v>45513</v>
      </c>
      <c r="D4139" s="459">
        <v>1</v>
      </c>
      <c r="E4139" s="120" t="s">
        <v>57</v>
      </c>
      <c r="F4139" s="455" t="s">
        <v>75</v>
      </c>
    </row>
    <row r="4140" spans="1:6">
      <c r="A4140" s="456" t="str">
        <f>DRIVER[[#This Row],[DATE]]&amp;DRIVER[[#This Row],[FIELD]]&amp;DRIVER[[#This Row],[TRIP NO]]</f>
        <v>45513OD04T11451</v>
      </c>
      <c r="B4140" s="457">
        <v>16</v>
      </c>
      <c r="C4140" s="458">
        <v>45513</v>
      </c>
      <c r="D4140" s="459">
        <v>1</v>
      </c>
      <c r="E4140" s="120" t="s">
        <v>13</v>
      </c>
      <c r="F4140" s="455" t="s">
        <v>71</v>
      </c>
    </row>
    <row r="4141" spans="1:6">
      <c r="A4141" s="456" t="str">
        <f>DRIVER[[#This Row],[DATE]]&amp;DRIVER[[#This Row],[FIELD]]&amp;DRIVER[[#This Row],[TRIP NO]]</f>
        <v>45513OD34R11451</v>
      </c>
      <c r="B4141" s="457">
        <v>17</v>
      </c>
      <c r="C4141" s="458">
        <v>45513</v>
      </c>
      <c r="D4141" s="459">
        <v>1</v>
      </c>
      <c r="E4141" s="120" t="s">
        <v>12</v>
      </c>
      <c r="F4141" s="455" t="s">
        <v>171</v>
      </c>
    </row>
    <row r="4142" spans="1:6">
      <c r="A4142" s="456" t="str">
        <f>DRIVER[[#This Row],[DATE]]&amp;DRIVER[[#This Row],[FIELD]]&amp;DRIVER[[#This Row],[TRIP NO]]</f>
        <v>45513OD34R13451</v>
      </c>
      <c r="B4142" s="457">
        <v>18</v>
      </c>
      <c r="C4142" s="458">
        <v>45513</v>
      </c>
      <c r="D4142" s="459">
        <v>1</v>
      </c>
      <c r="E4142" s="120" t="s">
        <v>11</v>
      </c>
      <c r="F4142" s="455" t="s">
        <v>69</v>
      </c>
    </row>
    <row r="4143" spans="1:6">
      <c r="A4143" s="456" t="str">
        <f>DRIVER[[#This Row],[DATE]]&amp;DRIVER[[#This Row],[FIELD]]&amp;DRIVER[[#This Row],[TRIP NO]]</f>
        <v>45513OD34T11451</v>
      </c>
      <c r="B4143" s="457">
        <v>19</v>
      </c>
      <c r="C4143" s="458">
        <v>45513</v>
      </c>
      <c r="D4143" s="459">
        <v>1</v>
      </c>
      <c r="E4143" s="120" t="s">
        <v>34</v>
      </c>
      <c r="F4143" s="455" t="s">
        <v>84</v>
      </c>
    </row>
    <row r="4144" spans="1:6">
      <c r="A4144" s="456" t="str">
        <f>DRIVER[[#This Row],[DATE]]&amp;DRIVER[[#This Row],[FIELD]]&amp;DRIVER[[#This Row],[TRIP NO]]</f>
        <v>45513OD04V13451</v>
      </c>
      <c r="B4144" s="457">
        <v>20</v>
      </c>
      <c r="C4144" s="458">
        <v>45513</v>
      </c>
      <c r="D4144" s="459">
        <v>1</v>
      </c>
      <c r="E4144" s="120" t="s">
        <v>48</v>
      </c>
      <c r="F4144" s="455" t="s">
        <v>82</v>
      </c>
    </row>
    <row r="4145" spans="1:6">
      <c r="A4145" s="456" t="str">
        <f>DRIVER[[#This Row],[DATE]]&amp;DRIVER[[#This Row],[FIELD]]&amp;DRIVER[[#This Row],[TRIP NO]]</f>
        <v>45513OD34R11452</v>
      </c>
      <c r="B4145" s="457">
        <v>21</v>
      </c>
      <c r="C4145" s="458">
        <v>45513</v>
      </c>
      <c r="D4145" s="459">
        <v>2</v>
      </c>
      <c r="E4145" s="120" t="s">
        <v>12</v>
      </c>
      <c r="F4145" s="455" t="s">
        <v>171</v>
      </c>
    </row>
    <row r="4146" spans="1:6">
      <c r="A4146" s="456" t="str">
        <f>DRIVER[[#This Row],[DATE]]&amp;DRIVER[[#This Row],[FIELD]]&amp;DRIVER[[#This Row],[TRIP NO]]</f>
        <v>45513OD04Q41232</v>
      </c>
      <c r="B4146" s="457">
        <v>22</v>
      </c>
      <c r="C4146" s="458">
        <v>45513</v>
      </c>
      <c r="D4146" s="459">
        <v>2</v>
      </c>
      <c r="E4146" s="120" t="s">
        <v>39</v>
      </c>
      <c r="F4146" s="455" t="s">
        <v>78</v>
      </c>
    </row>
    <row r="4147" spans="1:6">
      <c r="A4147" s="456" t="str">
        <f>DRIVER[[#This Row],[DATE]]&amp;DRIVER[[#This Row],[FIELD]]&amp;DRIVER[[#This Row],[TRIP NO]]</f>
        <v>45513OD34S61522</v>
      </c>
      <c r="B4147" s="457">
        <v>23</v>
      </c>
      <c r="C4147" s="458">
        <v>45513</v>
      </c>
      <c r="D4147" s="459">
        <v>2</v>
      </c>
      <c r="E4147" s="120" t="s">
        <v>43</v>
      </c>
      <c r="F4147" s="455" t="s">
        <v>70</v>
      </c>
    </row>
    <row r="4148" spans="1:6">
      <c r="A4148" s="456" t="str">
        <f>DRIVER[[#This Row],[DATE]]&amp;DRIVER[[#This Row],[FIELD]]&amp;DRIVER[[#This Row],[TRIP NO]]</f>
        <v>45513OD04Q67612</v>
      </c>
      <c r="B4148" s="457">
        <v>24</v>
      </c>
      <c r="C4148" s="458">
        <v>45513</v>
      </c>
      <c r="D4148" s="459">
        <v>2</v>
      </c>
      <c r="E4148" s="120" t="s">
        <v>24</v>
      </c>
      <c r="F4148" s="455" t="s">
        <v>206</v>
      </c>
    </row>
    <row r="4149" spans="1:6">
      <c r="A4149" s="456" t="str">
        <f>DRIVER[[#This Row],[DATE]]&amp;DRIVER[[#This Row],[FIELD]]&amp;DRIVER[[#This Row],[TRIP NO]]</f>
        <v>45513OD04T11452</v>
      </c>
      <c r="B4149" s="457">
        <v>25</v>
      </c>
      <c r="C4149" s="458">
        <v>45513</v>
      </c>
      <c r="D4149" s="459">
        <v>2</v>
      </c>
      <c r="E4149" s="120" t="s">
        <v>13</v>
      </c>
      <c r="F4149" s="455" t="s">
        <v>71</v>
      </c>
    </row>
    <row r="4150" spans="1:6">
      <c r="A4150" s="456" t="str">
        <f>DRIVER[[#This Row],[DATE]]&amp;DRIVER[[#This Row],[FIELD]]&amp;DRIVER[[#This Row],[TRIP NO]]</f>
        <v>45513OD34T11452</v>
      </c>
      <c r="B4150" s="457">
        <v>26</v>
      </c>
      <c r="C4150" s="458">
        <v>45513</v>
      </c>
      <c r="D4150" s="459">
        <v>2</v>
      </c>
      <c r="E4150" s="120" t="s">
        <v>34</v>
      </c>
      <c r="F4150" s="455" t="s">
        <v>84</v>
      </c>
    </row>
    <row r="4151" spans="1:6">
      <c r="A4151" s="456" t="str">
        <f>DRIVER[[#This Row],[DATE]]&amp;DRIVER[[#This Row],[FIELD]]&amp;DRIVER[[#This Row],[TRIP NO]]</f>
        <v>45513OD04Q67882</v>
      </c>
      <c r="B4151" s="457">
        <v>27</v>
      </c>
      <c r="C4151" s="458">
        <v>45513</v>
      </c>
      <c r="D4151" s="459">
        <v>2</v>
      </c>
      <c r="E4151" s="120" t="s">
        <v>20</v>
      </c>
      <c r="F4151" s="455" t="s">
        <v>101</v>
      </c>
    </row>
    <row r="4152" spans="1:6">
      <c r="A4152" s="456" t="str">
        <f>DRIVER[[#This Row],[DATE]]&amp;DRIVER[[#This Row],[FIELD]]&amp;DRIVER[[#This Row],[TRIP NO]]</f>
        <v>45513OD34S26152</v>
      </c>
      <c r="B4152" s="457">
        <v>28</v>
      </c>
      <c r="C4152" s="458">
        <v>45513</v>
      </c>
      <c r="D4152" s="459">
        <v>2</v>
      </c>
      <c r="E4152" s="120" t="s">
        <v>40</v>
      </c>
      <c r="F4152" s="455" t="s">
        <v>72</v>
      </c>
    </row>
    <row r="4153" spans="1:6">
      <c r="A4153" s="456" t="str">
        <f>DRIVER[[#This Row],[DATE]]&amp;DRIVER[[#This Row],[FIELD]]&amp;DRIVER[[#This Row],[TRIP NO]]</f>
        <v>45513OD04Q41782</v>
      </c>
      <c r="B4153" s="457">
        <v>29</v>
      </c>
      <c r="C4153" s="458">
        <v>45513</v>
      </c>
      <c r="D4153" s="459">
        <v>2</v>
      </c>
      <c r="E4153" s="120" t="s">
        <v>25</v>
      </c>
      <c r="F4153" s="455" t="s">
        <v>73</v>
      </c>
    </row>
    <row r="4154" spans="1:6">
      <c r="A4154" s="456" t="str">
        <f>DRIVER[[#This Row],[DATE]]&amp;DRIVER[[#This Row],[FIELD]]&amp;DRIVER[[#This Row],[TRIP NO]]</f>
        <v>45513OD34S65082</v>
      </c>
      <c r="B4154" s="457">
        <v>30</v>
      </c>
      <c r="C4154" s="458">
        <v>45513</v>
      </c>
      <c r="D4154" s="459">
        <v>2</v>
      </c>
      <c r="E4154" s="120" t="s">
        <v>57</v>
      </c>
      <c r="F4154" s="455" t="s">
        <v>75</v>
      </c>
    </row>
    <row r="4155" spans="1:6">
      <c r="A4155" s="456" t="str">
        <f>DRIVER[[#This Row],[DATE]]&amp;DRIVER[[#This Row],[FIELD]]&amp;DRIVER[[#This Row],[TRIP NO]]</f>
        <v>45513OD34S61372</v>
      </c>
      <c r="B4155" s="457">
        <v>31</v>
      </c>
      <c r="C4155" s="458">
        <v>45513</v>
      </c>
      <c r="D4155" s="459">
        <v>2</v>
      </c>
      <c r="E4155" s="120" t="s">
        <v>44</v>
      </c>
      <c r="F4155" s="455" t="s">
        <v>80</v>
      </c>
    </row>
    <row r="4156" spans="1:6">
      <c r="A4156" s="456" t="str">
        <f>DRIVER[[#This Row],[DATE]]&amp;DRIVER[[#This Row],[FIELD]]&amp;DRIVER[[#This Row],[TRIP NO]]</f>
        <v>45513OD04V13452</v>
      </c>
      <c r="B4156" s="457">
        <v>32</v>
      </c>
      <c r="C4156" s="458">
        <v>45513</v>
      </c>
      <c r="D4156" s="459">
        <v>2</v>
      </c>
      <c r="E4156" s="120" t="s">
        <v>48</v>
      </c>
      <c r="F4156" s="455" t="s">
        <v>82</v>
      </c>
    </row>
    <row r="4157" spans="1:6">
      <c r="A4157" s="456" t="str">
        <f>DRIVER[[#This Row],[DATE]]&amp;DRIVER[[#This Row],[FIELD]]&amp;DRIVER[[#This Row],[TRIP NO]]</f>
        <v>45513OD34R13452</v>
      </c>
      <c r="B4157" s="457">
        <v>33</v>
      </c>
      <c r="C4157" s="458">
        <v>45513</v>
      </c>
      <c r="D4157" s="459">
        <v>2</v>
      </c>
      <c r="E4157" s="120" t="s">
        <v>11</v>
      </c>
      <c r="F4157" s="455" t="s">
        <v>69</v>
      </c>
    </row>
    <row r="4158" spans="1:6">
      <c r="A4158" s="456" t="str">
        <f>DRIVER[[#This Row],[DATE]]&amp;DRIVER[[#This Row],[FIELD]]&amp;DRIVER[[#This Row],[TRIP NO]]</f>
        <v>45514OD04Q41181</v>
      </c>
      <c r="B4158" s="457">
        <v>1</v>
      </c>
      <c r="C4158" s="458">
        <v>45514</v>
      </c>
      <c r="D4158" s="459">
        <v>1</v>
      </c>
      <c r="E4158" s="120" t="s">
        <v>26</v>
      </c>
      <c r="F4158" s="455" t="s">
        <v>208</v>
      </c>
    </row>
    <row r="4159" spans="1:6">
      <c r="A4159" s="456" t="str">
        <f>DRIVER[[#This Row],[DATE]]&amp;DRIVER[[#This Row],[FIELD]]&amp;DRIVER[[#This Row],[TRIP NO]]</f>
        <v>45514OD04Q41231</v>
      </c>
      <c r="B4159" s="457">
        <v>2</v>
      </c>
      <c r="C4159" s="458">
        <v>45514</v>
      </c>
      <c r="D4159" s="459">
        <v>1</v>
      </c>
      <c r="E4159" s="120" t="s">
        <v>39</v>
      </c>
      <c r="F4159" s="455" t="s">
        <v>78</v>
      </c>
    </row>
    <row r="4160" spans="1:6">
      <c r="A4160" s="456" t="str">
        <f>DRIVER[[#This Row],[DATE]]&amp;DRIVER[[#This Row],[FIELD]]&amp;DRIVER[[#This Row],[TRIP NO]]</f>
        <v>45514OD04Q41781</v>
      </c>
      <c r="B4160" s="457">
        <v>3</v>
      </c>
      <c r="C4160" s="458">
        <v>45514</v>
      </c>
      <c r="D4160" s="459">
        <v>1</v>
      </c>
      <c r="E4160" s="120" t="s">
        <v>25</v>
      </c>
      <c r="F4160" s="455" t="s">
        <v>91</v>
      </c>
    </row>
    <row r="4161" spans="1:6">
      <c r="A4161" s="456" t="str">
        <f>DRIVER[[#This Row],[DATE]]&amp;DRIVER[[#This Row],[FIELD]]&amp;DRIVER[[#This Row],[TRIP NO]]</f>
        <v>45514OD04Q67611</v>
      </c>
      <c r="B4161" s="457">
        <v>4</v>
      </c>
      <c r="C4161" s="458">
        <v>45514</v>
      </c>
      <c r="D4161" s="459">
        <v>1</v>
      </c>
      <c r="E4161" s="120" t="s">
        <v>24</v>
      </c>
      <c r="F4161" s="455" t="s">
        <v>206</v>
      </c>
    </row>
    <row r="4162" spans="1:6">
      <c r="A4162" s="456" t="str">
        <f>DRIVER[[#This Row],[DATE]]&amp;DRIVER[[#This Row],[FIELD]]&amp;DRIVER[[#This Row],[TRIP NO]]</f>
        <v>45514OD04Q67881</v>
      </c>
      <c r="B4162" s="457">
        <v>5</v>
      </c>
      <c r="C4162" s="458">
        <v>45514</v>
      </c>
      <c r="D4162" s="459">
        <v>1</v>
      </c>
      <c r="E4162" s="120" t="s">
        <v>20</v>
      </c>
      <c r="F4162" s="455" t="s">
        <v>82</v>
      </c>
    </row>
    <row r="4163" spans="1:6">
      <c r="A4163" s="456" t="str">
        <f>DRIVER[[#This Row],[DATE]]&amp;DRIVER[[#This Row],[FIELD]]&amp;DRIVER[[#This Row],[TRIP NO]]</f>
        <v>45514OD04Q41281</v>
      </c>
      <c r="B4163" s="457">
        <v>6</v>
      </c>
      <c r="C4163" s="458">
        <v>45514</v>
      </c>
      <c r="D4163" s="459">
        <v>1</v>
      </c>
      <c r="E4163" s="120" t="s">
        <v>41</v>
      </c>
      <c r="F4163" s="455" t="s">
        <v>105</v>
      </c>
    </row>
    <row r="4164" spans="1:6">
      <c r="A4164" s="456" t="str">
        <f>DRIVER[[#This Row],[DATE]]&amp;DRIVER[[#This Row],[FIELD]]&amp;DRIVER[[#This Row],[TRIP NO]]</f>
        <v>45514OD04Q41701</v>
      </c>
      <c r="B4164" s="457">
        <v>7</v>
      </c>
      <c r="C4164" s="458">
        <v>45514</v>
      </c>
      <c r="D4164" s="459">
        <v>1</v>
      </c>
      <c r="E4164" s="120" t="s">
        <v>10</v>
      </c>
      <c r="F4164" s="455" t="s">
        <v>202</v>
      </c>
    </row>
    <row r="4165" spans="1:6">
      <c r="A4165" s="456" t="str">
        <f>DRIVER[[#This Row],[DATE]]&amp;DRIVER[[#This Row],[FIELD]]&amp;DRIVER[[#This Row],[TRIP NO]]</f>
        <v>45514OD04Q41731</v>
      </c>
      <c r="B4165" s="457">
        <v>8</v>
      </c>
      <c r="C4165" s="458">
        <v>45514</v>
      </c>
      <c r="D4165" s="459">
        <v>1</v>
      </c>
      <c r="E4165" s="120" t="s">
        <v>8</v>
      </c>
      <c r="F4165" s="455" t="s">
        <v>101</v>
      </c>
    </row>
    <row r="4166" spans="1:6">
      <c r="A4166" s="456" t="str">
        <f>DRIVER[[#This Row],[DATE]]&amp;DRIVER[[#This Row],[FIELD]]&amp;DRIVER[[#This Row],[TRIP NO]]</f>
        <v>45514OD34S26151</v>
      </c>
      <c r="B4166" s="457">
        <v>9</v>
      </c>
      <c r="C4166" s="458">
        <v>45514</v>
      </c>
      <c r="D4166" s="459">
        <v>1</v>
      </c>
      <c r="E4166" s="120" t="s">
        <v>40</v>
      </c>
      <c r="F4166" s="455" t="s">
        <v>72</v>
      </c>
    </row>
    <row r="4167" spans="1:6">
      <c r="A4167" s="456" t="str">
        <f>DRIVER[[#This Row],[DATE]]&amp;DRIVER[[#This Row],[FIELD]]&amp;DRIVER[[#This Row],[TRIP NO]]</f>
        <v>45514OD34S26271</v>
      </c>
      <c r="B4167" s="457">
        <v>10</v>
      </c>
      <c r="C4167" s="458">
        <v>45514</v>
      </c>
      <c r="D4167" s="459">
        <v>1</v>
      </c>
      <c r="E4167" s="120" t="s">
        <v>54</v>
      </c>
      <c r="F4167" s="455" t="s">
        <v>104</v>
      </c>
    </row>
    <row r="4168" spans="1:6">
      <c r="A4168" s="456" t="str">
        <f>DRIVER[[#This Row],[DATE]]&amp;DRIVER[[#This Row],[FIELD]]&amp;DRIVER[[#This Row],[TRIP NO]]</f>
        <v>45514OD34S26661</v>
      </c>
      <c r="B4168" s="457">
        <v>11</v>
      </c>
      <c r="C4168" s="458">
        <v>45514</v>
      </c>
      <c r="D4168" s="459">
        <v>1</v>
      </c>
      <c r="E4168" s="120" t="s">
        <v>45</v>
      </c>
      <c r="F4168" s="455" t="s">
        <v>68</v>
      </c>
    </row>
    <row r="4169" spans="1:6">
      <c r="A4169" s="456" t="str">
        <f>DRIVER[[#This Row],[DATE]]&amp;DRIVER[[#This Row],[FIELD]]&amp;DRIVER[[#This Row],[TRIP NO]]</f>
        <v>45514OD34S61371</v>
      </c>
      <c r="B4169" s="457">
        <v>12</v>
      </c>
      <c r="C4169" s="458">
        <v>45514</v>
      </c>
      <c r="D4169" s="459">
        <v>1</v>
      </c>
      <c r="E4169" s="120" t="s">
        <v>44</v>
      </c>
      <c r="F4169" s="455" t="s">
        <v>80</v>
      </c>
    </row>
    <row r="4170" spans="1:6">
      <c r="A4170" s="456" t="str">
        <f>DRIVER[[#This Row],[DATE]]&amp;DRIVER[[#This Row],[FIELD]]&amp;DRIVER[[#This Row],[TRIP NO]]</f>
        <v>45514OD34S61391</v>
      </c>
      <c r="B4170" s="457">
        <v>13</v>
      </c>
      <c r="C4170" s="458">
        <v>45514</v>
      </c>
      <c r="D4170" s="459">
        <v>1</v>
      </c>
      <c r="E4170" s="120" t="s">
        <v>52</v>
      </c>
      <c r="F4170" s="455" t="s">
        <v>94</v>
      </c>
    </row>
    <row r="4171" spans="1:6">
      <c r="A4171" s="456" t="str">
        <f>DRIVER[[#This Row],[DATE]]&amp;DRIVER[[#This Row],[FIELD]]&amp;DRIVER[[#This Row],[TRIP NO]]</f>
        <v>45514OD34S61521</v>
      </c>
      <c r="B4171" s="457">
        <v>14</v>
      </c>
      <c r="C4171" s="458">
        <v>45514</v>
      </c>
      <c r="D4171" s="459">
        <v>1</v>
      </c>
      <c r="E4171" s="120" t="s">
        <v>43</v>
      </c>
      <c r="F4171" s="455" t="s">
        <v>70</v>
      </c>
    </row>
    <row r="4172" spans="1:6">
      <c r="A4172" s="456" t="str">
        <f>DRIVER[[#This Row],[DATE]]&amp;DRIVER[[#This Row],[FIELD]]&amp;DRIVER[[#This Row],[TRIP NO]]</f>
        <v>45514OD34S65081</v>
      </c>
      <c r="B4172" s="457">
        <v>15</v>
      </c>
      <c r="C4172" s="458">
        <v>45514</v>
      </c>
      <c r="D4172" s="459">
        <v>1</v>
      </c>
      <c r="E4172" s="120" t="s">
        <v>57</v>
      </c>
      <c r="F4172" s="455" t="s">
        <v>75</v>
      </c>
    </row>
    <row r="4173" spans="1:6">
      <c r="A4173" s="456" t="str">
        <f>DRIVER[[#This Row],[DATE]]&amp;DRIVER[[#This Row],[FIELD]]&amp;DRIVER[[#This Row],[TRIP NO]]</f>
        <v>45514OD34S61271</v>
      </c>
      <c r="B4173" s="457">
        <v>16</v>
      </c>
      <c r="C4173" s="458">
        <v>45514</v>
      </c>
      <c r="D4173" s="459">
        <v>1</v>
      </c>
      <c r="E4173" s="120" t="s">
        <v>131</v>
      </c>
      <c r="F4173" s="455" t="s">
        <v>90</v>
      </c>
    </row>
    <row r="4174" spans="1:6">
      <c r="A4174" s="456" t="str">
        <f>DRIVER[[#This Row],[DATE]]&amp;DRIVER[[#This Row],[FIELD]]&amp;DRIVER[[#This Row],[TRIP NO]]</f>
        <v>45514OD04T11451</v>
      </c>
      <c r="B4174" s="457">
        <v>17</v>
      </c>
      <c r="C4174" s="458">
        <v>45514</v>
      </c>
      <c r="D4174" s="459">
        <v>1</v>
      </c>
      <c r="E4174" s="120" t="s">
        <v>13</v>
      </c>
      <c r="F4174" s="455" t="s">
        <v>71</v>
      </c>
    </row>
    <row r="4175" spans="1:6">
      <c r="A4175" s="456" t="str">
        <f>DRIVER[[#This Row],[DATE]]&amp;DRIVER[[#This Row],[FIELD]]&amp;DRIVER[[#This Row],[TRIP NO]]</f>
        <v>45514OD34R11451</v>
      </c>
      <c r="B4175" s="457">
        <v>18</v>
      </c>
      <c r="C4175" s="458">
        <v>45514</v>
      </c>
      <c r="D4175" s="459">
        <v>1</v>
      </c>
      <c r="E4175" s="120" t="s">
        <v>12</v>
      </c>
      <c r="F4175" s="455" t="s">
        <v>171</v>
      </c>
    </row>
    <row r="4176" spans="1:6">
      <c r="A4176" s="456" t="str">
        <f>DRIVER[[#This Row],[DATE]]&amp;DRIVER[[#This Row],[FIELD]]&amp;DRIVER[[#This Row],[TRIP NO]]</f>
        <v>45514OD34R13451</v>
      </c>
      <c r="B4176" s="457">
        <v>19</v>
      </c>
      <c r="C4176" s="458">
        <v>45514</v>
      </c>
      <c r="D4176" s="459">
        <v>1</v>
      </c>
      <c r="E4176" s="120" t="s">
        <v>11</v>
      </c>
      <c r="F4176" s="455" t="s">
        <v>207</v>
      </c>
    </row>
    <row r="4177" spans="1:6">
      <c r="A4177" s="456" t="str">
        <f>DRIVER[[#This Row],[DATE]]&amp;DRIVER[[#This Row],[FIELD]]&amp;DRIVER[[#This Row],[TRIP NO]]</f>
        <v>45514OD34S11451</v>
      </c>
      <c r="B4177" s="457">
        <v>20</v>
      </c>
      <c r="C4177" s="458">
        <v>45514</v>
      </c>
      <c r="D4177" s="459">
        <v>1</v>
      </c>
      <c r="E4177" s="120" t="s">
        <v>32</v>
      </c>
      <c r="F4177" s="455" t="s">
        <v>88</v>
      </c>
    </row>
    <row r="4178" spans="1:6">
      <c r="A4178" s="456" t="str">
        <f>DRIVER[[#This Row],[DATE]]&amp;DRIVER[[#This Row],[FIELD]]&amp;DRIVER[[#This Row],[TRIP NO]]</f>
        <v>45514OD34T11451</v>
      </c>
      <c r="B4178" s="457">
        <v>21</v>
      </c>
      <c r="C4178" s="458">
        <v>45514</v>
      </c>
      <c r="D4178" s="459">
        <v>1</v>
      </c>
      <c r="E4178" s="120" t="s">
        <v>34</v>
      </c>
      <c r="F4178" s="455" t="s">
        <v>84</v>
      </c>
    </row>
    <row r="4179" spans="1:6">
      <c r="A4179" s="456" t="str">
        <f>DRIVER[[#This Row],[DATE]]&amp;DRIVER[[#This Row],[FIELD]]&amp;DRIVER[[#This Row],[TRIP NO]]</f>
        <v>45514OD04V13451</v>
      </c>
      <c r="B4179" s="457">
        <v>22</v>
      </c>
      <c r="C4179" s="458">
        <v>45514</v>
      </c>
      <c r="D4179" s="459">
        <v>1</v>
      </c>
      <c r="E4179" s="120" t="s">
        <v>48</v>
      </c>
      <c r="F4179" s="455" t="s">
        <v>86</v>
      </c>
    </row>
    <row r="4180" spans="1:6">
      <c r="A4180" s="456" t="str">
        <f>DRIVER[[#This Row],[DATE]]&amp;DRIVER[[#This Row],[FIELD]]&amp;DRIVER[[#This Row],[TRIP NO]]</f>
        <v>45514OD34R11452</v>
      </c>
      <c r="B4180" s="457">
        <v>23</v>
      </c>
      <c r="C4180" s="458">
        <v>45514</v>
      </c>
      <c r="D4180" s="459">
        <v>2</v>
      </c>
      <c r="E4180" s="120" t="s">
        <v>12</v>
      </c>
      <c r="F4180" s="455" t="s">
        <v>171</v>
      </c>
    </row>
    <row r="4181" spans="1:6">
      <c r="A4181" s="456" t="str">
        <f>DRIVER[[#This Row],[DATE]]&amp;DRIVER[[#This Row],[FIELD]]&amp;DRIVER[[#This Row],[TRIP NO]]</f>
        <v>45514OD34S11452</v>
      </c>
      <c r="B4181" s="457">
        <v>24</v>
      </c>
      <c r="C4181" s="458">
        <v>45514</v>
      </c>
      <c r="D4181" s="459">
        <v>2</v>
      </c>
      <c r="E4181" s="120" t="s">
        <v>32</v>
      </c>
      <c r="F4181" s="455" t="s">
        <v>88</v>
      </c>
    </row>
    <row r="4182" spans="1:6">
      <c r="A4182" s="456" t="str">
        <f>DRIVER[[#This Row],[DATE]]&amp;DRIVER[[#This Row],[FIELD]]&amp;DRIVER[[#This Row],[TRIP NO]]</f>
        <v>45514OD04T11452</v>
      </c>
      <c r="B4182" s="457">
        <v>25</v>
      </c>
      <c r="C4182" s="458">
        <v>45514</v>
      </c>
      <c r="D4182" s="459">
        <v>2</v>
      </c>
      <c r="E4182" s="120" t="s">
        <v>13</v>
      </c>
      <c r="F4182" s="455" t="s">
        <v>71</v>
      </c>
    </row>
    <row r="4183" spans="1:6">
      <c r="A4183" s="456" t="str">
        <f>DRIVER[[#This Row],[DATE]]&amp;DRIVER[[#This Row],[FIELD]]&amp;DRIVER[[#This Row],[TRIP NO]]</f>
        <v>45514OD34T11452</v>
      </c>
      <c r="B4183" s="457">
        <v>26</v>
      </c>
      <c r="C4183" s="458">
        <v>45514</v>
      </c>
      <c r="D4183" s="459">
        <v>2</v>
      </c>
      <c r="E4183" s="120" t="s">
        <v>34</v>
      </c>
      <c r="F4183" s="455" t="s">
        <v>84</v>
      </c>
    </row>
    <row r="4184" spans="1:6">
      <c r="A4184" s="456" t="str">
        <f>DRIVER[[#This Row],[DATE]]&amp;DRIVER[[#This Row],[FIELD]]&amp;DRIVER[[#This Row],[TRIP NO]]</f>
        <v>45514OD34R13452</v>
      </c>
      <c r="B4184" s="457">
        <v>27</v>
      </c>
      <c r="C4184" s="458">
        <v>45514</v>
      </c>
      <c r="D4184" s="459">
        <v>2</v>
      </c>
      <c r="E4184" s="120" t="s">
        <v>11</v>
      </c>
      <c r="F4184" s="455" t="s">
        <v>207</v>
      </c>
    </row>
    <row r="4185" spans="1:6">
      <c r="A4185" s="456" t="str">
        <f>DRIVER[[#This Row],[DATE]]&amp;DRIVER[[#This Row],[FIELD]]&amp;DRIVER[[#This Row],[TRIP NO]]</f>
        <v>45514OD04V13452</v>
      </c>
      <c r="B4185" s="457">
        <v>28</v>
      </c>
      <c r="C4185" s="458">
        <v>45514</v>
      </c>
      <c r="D4185" s="459">
        <v>2</v>
      </c>
      <c r="E4185" s="120" t="s">
        <v>48</v>
      </c>
      <c r="F4185" s="455" t="s">
        <v>86</v>
      </c>
    </row>
    <row r="4186" spans="1:6">
      <c r="A4186" s="456" t="str">
        <f>DRIVER[[#This Row],[DATE]]&amp;DRIVER[[#This Row],[FIELD]]&amp;DRIVER[[#This Row],[TRIP NO]]</f>
        <v>45514OD34S61522</v>
      </c>
      <c r="B4186" s="457">
        <v>29</v>
      </c>
      <c r="C4186" s="458">
        <v>45514</v>
      </c>
      <c r="D4186" s="459">
        <v>2</v>
      </c>
      <c r="E4186" s="120" t="s">
        <v>43</v>
      </c>
      <c r="F4186" s="455" t="s">
        <v>70</v>
      </c>
    </row>
    <row r="4187" spans="1:6">
      <c r="A4187" s="456" t="str">
        <f>DRIVER[[#This Row],[DATE]]&amp;DRIVER[[#This Row],[FIELD]]&amp;DRIVER[[#This Row],[TRIP NO]]</f>
        <v>45514OD34S65082</v>
      </c>
      <c r="B4187" s="457">
        <v>30</v>
      </c>
      <c r="C4187" s="458">
        <v>45514</v>
      </c>
      <c r="D4187" s="459">
        <v>2</v>
      </c>
      <c r="E4187" s="120" t="s">
        <v>57</v>
      </c>
      <c r="F4187" s="455" t="s">
        <v>75</v>
      </c>
    </row>
    <row r="4188" spans="1:6">
      <c r="A4188" s="456" t="str">
        <f>DRIVER[[#This Row],[DATE]]&amp;DRIVER[[#This Row],[FIELD]]&amp;DRIVER[[#This Row],[TRIP NO]]</f>
        <v>45514OD04Q67612</v>
      </c>
      <c r="B4188" s="457">
        <v>31</v>
      </c>
      <c r="C4188" s="458">
        <v>45514</v>
      </c>
      <c r="D4188" s="459">
        <v>2</v>
      </c>
      <c r="E4188" s="120" t="s">
        <v>24</v>
      </c>
      <c r="F4188" s="455" t="s">
        <v>206</v>
      </c>
    </row>
    <row r="4189" spans="1:6">
      <c r="A4189" s="456" t="str">
        <f>DRIVER[[#This Row],[DATE]]&amp;DRIVER[[#This Row],[FIELD]]&amp;DRIVER[[#This Row],[TRIP NO]]</f>
        <v>45514OD34S61392</v>
      </c>
      <c r="B4189" s="457">
        <v>32</v>
      </c>
      <c r="C4189" s="458">
        <v>45514</v>
      </c>
      <c r="D4189" s="459">
        <v>2</v>
      </c>
      <c r="E4189" s="120" t="s">
        <v>52</v>
      </c>
      <c r="F4189" s="455" t="s">
        <v>94</v>
      </c>
    </row>
    <row r="4190" spans="1:6">
      <c r="A4190" s="456" t="str">
        <f>DRIVER[[#This Row],[DATE]]&amp;DRIVER[[#This Row],[FIELD]]&amp;DRIVER[[#This Row],[TRIP NO]]</f>
        <v>45514OD34S61372</v>
      </c>
      <c r="B4190" s="457">
        <v>33</v>
      </c>
      <c r="C4190" s="458">
        <v>45514</v>
      </c>
      <c r="D4190" s="459">
        <v>2</v>
      </c>
      <c r="E4190" s="120" t="s">
        <v>44</v>
      </c>
      <c r="F4190" s="455" t="s">
        <v>80</v>
      </c>
    </row>
    <row r="4191" spans="1:6">
      <c r="A4191" s="456" t="str">
        <f>DRIVER[[#This Row],[DATE]]&amp;DRIVER[[#This Row],[FIELD]]&amp;DRIVER[[#This Row],[TRIP NO]]</f>
        <v>45514OD04Q41182</v>
      </c>
      <c r="B4191" s="457">
        <v>34</v>
      </c>
      <c r="C4191" s="458">
        <v>45514</v>
      </c>
      <c r="D4191" s="459">
        <v>2</v>
      </c>
      <c r="E4191" s="120" t="s">
        <v>26</v>
      </c>
      <c r="F4191" s="455" t="s">
        <v>208</v>
      </c>
    </row>
    <row r="4192" spans="1:6">
      <c r="A4192" s="456" t="str">
        <f>DRIVER[[#This Row],[DATE]]&amp;DRIVER[[#This Row],[FIELD]]&amp;DRIVER[[#This Row],[TRIP NO]]</f>
        <v>45514OD04Q41782</v>
      </c>
      <c r="B4192" s="457">
        <v>35</v>
      </c>
      <c r="C4192" s="458">
        <v>45514</v>
      </c>
      <c r="D4192" s="459">
        <v>2</v>
      </c>
      <c r="E4192" s="120" t="s">
        <v>25</v>
      </c>
      <c r="F4192" s="455" t="s">
        <v>91</v>
      </c>
    </row>
    <row r="4193" spans="1:6">
      <c r="A4193" s="456" t="str">
        <f>DRIVER[[#This Row],[DATE]]&amp;DRIVER[[#This Row],[FIELD]]&amp;DRIVER[[#This Row],[TRIP NO]]</f>
        <v>45514OD34S26152</v>
      </c>
      <c r="B4193" s="457">
        <v>36</v>
      </c>
      <c r="C4193" s="458">
        <v>45514</v>
      </c>
      <c r="D4193" s="459">
        <v>2</v>
      </c>
      <c r="E4193" s="120" t="s">
        <v>40</v>
      </c>
      <c r="F4193" s="455" t="s">
        <v>72</v>
      </c>
    </row>
    <row r="4194" spans="1:6">
      <c r="A4194" s="456" t="str">
        <f>DRIVER[[#This Row],[DATE]]&amp;DRIVER[[#This Row],[FIELD]]&amp;DRIVER[[#This Row],[TRIP NO]]</f>
        <v>45514OD34S26272</v>
      </c>
      <c r="B4194" s="457">
        <v>37</v>
      </c>
      <c r="C4194" s="458">
        <v>45514</v>
      </c>
      <c r="D4194" s="459">
        <v>2</v>
      </c>
      <c r="E4194" s="120" t="s">
        <v>54</v>
      </c>
      <c r="F4194" s="455" t="s">
        <v>104</v>
      </c>
    </row>
    <row r="4195" spans="1:6">
      <c r="A4195" s="456" t="str">
        <f>DRIVER[[#This Row],[DATE]]&amp;DRIVER[[#This Row],[FIELD]]&amp;DRIVER[[#This Row],[TRIP NO]]</f>
        <v>45514OD04Q41282</v>
      </c>
      <c r="B4195" s="457">
        <v>38</v>
      </c>
      <c r="C4195" s="458">
        <v>45514</v>
      </c>
      <c r="D4195" s="459">
        <v>2</v>
      </c>
      <c r="E4195" s="120" t="s">
        <v>41</v>
      </c>
      <c r="F4195" s="455" t="s">
        <v>105</v>
      </c>
    </row>
    <row r="4196" spans="1:6">
      <c r="A4196" s="456" t="str">
        <f>DRIVER[[#This Row],[DATE]]&amp;DRIVER[[#This Row],[FIELD]]&amp;DRIVER[[#This Row],[TRIP NO]]</f>
        <v>45514OD34S26662</v>
      </c>
      <c r="B4196" s="457">
        <v>39</v>
      </c>
      <c r="C4196" s="458">
        <v>45514</v>
      </c>
      <c r="D4196" s="459">
        <v>2</v>
      </c>
      <c r="E4196" s="120" t="s">
        <v>45</v>
      </c>
      <c r="F4196" s="455" t="s">
        <v>68</v>
      </c>
    </row>
    <row r="4197" spans="1:6">
      <c r="A4197" s="456" t="str">
        <f>DRIVER[[#This Row],[DATE]]&amp;DRIVER[[#This Row],[FIELD]]&amp;DRIVER[[#This Row],[TRIP NO]]</f>
        <v>45514OD04Q41732</v>
      </c>
      <c r="B4197" s="457">
        <v>40</v>
      </c>
      <c r="C4197" s="458">
        <v>45514</v>
      </c>
      <c r="D4197" s="459">
        <v>2</v>
      </c>
      <c r="E4197" s="120" t="s">
        <v>8</v>
      </c>
      <c r="F4197" s="455" t="s">
        <v>101</v>
      </c>
    </row>
    <row r="4198" spans="1:6">
      <c r="A4198" s="456" t="str">
        <f>DRIVER[[#This Row],[DATE]]&amp;DRIVER[[#This Row],[FIELD]]&amp;DRIVER[[#This Row],[TRIP NO]]</f>
        <v>45514OD04Q41702</v>
      </c>
      <c r="B4198" s="457">
        <v>41</v>
      </c>
      <c r="C4198" s="458">
        <v>45514</v>
      </c>
      <c r="D4198" s="459">
        <v>2</v>
      </c>
      <c r="E4198" s="120" t="s">
        <v>10</v>
      </c>
      <c r="F4198" s="455" t="s">
        <v>202</v>
      </c>
    </row>
    <row r="4199" spans="1:6">
      <c r="A4199" s="460" t="str">
        <f>DRIVER[[#This Row],[DATE]]&amp;DRIVER[[#This Row],[FIELD]]&amp;DRIVER[[#This Row],[TRIP NO]]</f>
        <v>45515OD04Q41181</v>
      </c>
      <c r="B4199" s="462">
        <v>1</v>
      </c>
      <c r="C4199" s="463">
        <v>45515</v>
      </c>
      <c r="D4199" s="464">
        <v>1</v>
      </c>
      <c r="E4199" s="120" t="s">
        <v>26</v>
      </c>
      <c r="F4199" s="461" t="s">
        <v>208</v>
      </c>
    </row>
    <row r="4200" spans="1:6">
      <c r="A4200" s="460" t="str">
        <f>DRIVER[[#This Row],[DATE]]&amp;DRIVER[[#This Row],[FIELD]]&amp;DRIVER[[#This Row],[TRIP NO]]</f>
        <v>45515OD04Q41231</v>
      </c>
      <c r="B4200" s="462">
        <v>2</v>
      </c>
      <c r="C4200" s="463">
        <v>45515</v>
      </c>
      <c r="D4200" s="464">
        <v>1</v>
      </c>
      <c r="E4200" s="120" t="s">
        <v>39</v>
      </c>
      <c r="F4200" s="461" t="s">
        <v>78</v>
      </c>
    </row>
    <row r="4201" spans="1:6">
      <c r="A4201" s="460" t="str">
        <f>DRIVER[[#This Row],[DATE]]&amp;DRIVER[[#This Row],[FIELD]]&amp;DRIVER[[#This Row],[TRIP NO]]</f>
        <v>45515OD04Q41261</v>
      </c>
      <c r="B4201" s="462">
        <v>3</v>
      </c>
      <c r="C4201" s="463">
        <v>45515</v>
      </c>
      <c r="D4201" s="464">
        <v>1</v>
      </c>
      <c r="E4201" s="120" t="s">
        <v>23</v>
      </c>
      <c r="F4201" s="461" t="s">
        <v>88</v>
      </c>
    </row>
    <row r="4202" spans="1:6">
      <c r="A4202" s="460" t="str">
        <f>DRIVER[[#This Row],[DATE]]&amp;DRIVER[[#This Row],[FIELD]]&amp;DRIVER[[#This Row],[TRIP NO]]</f>
        <v>45515OD04Q41781</v>
      </c>
      <c r="B4202" s="462">
        <v>4</v>
      </c>
      <c r="C4202" s="463">
        <v>45515</v>
      </c>
      <c r="D4202" s="464">
        <v>1</v>
      </c>
      <c r="E4202" s="120" t="s">
        <v>25</v>
      </c>
      <c r="F4202" s="461" t="s">
        <v>73</v>
      </c>
    </row>
    <row r="4203" spans="1:6">
      <c r="A4203" s="460" t="str">
        <f>DRIVER[[#This Row],[DATE]]&amp;DRIVER[[#This Row],[FIELD]]&amp;DRIVER[[#This Row],[TRIP NO]]</f>
        <v>45515OD04Q67611</v>
      </c>
      <c r="B4203" s="462">
        <v>5</v>
      </c>
      <c r="C4203" s="463">
        <v>45515</v>
      </c>
      <c r="D4203" s="464">
        <v>1</v>
      </c>
      <c r="E4203" s="120" t="s">
        <v>24</v>
      </c>
      <c r="F4203" s="461" t="s">
        <v>206</v>
      </c>
    </row>
    <row r="4204" spans="1:6">
      <c r="A4204" s="460" t="str">
        <f>DRIVER[[#This Row],[DATE]]&amp;DRIVER[[#This Row],[FIELD]]&amp;DRIVER[[#This Row],[TRIP NO]]</f>
        <v>45515OD04Q67881</v>
      </c>
      <c r="B4204" s="462">
        <v>6</v>
      </c>
      <c r="C4204" s="463">
        <v>45515</v>
      </c>
      <c r="D4204" s="464">
        <v>1</v>
      </c>
      <c r="E4204" s="120" t="s">
        <v>20</v>
      </c>
      <c r="F4204" s="461" t="s">
        <v>101</v>
      </c>
    </row>
    <row r="4205" spans="1:6">
      <c r="A4205" s="460" t="str">
        <f>DRIVER[[#This Row],[DATE]]&amp;DRIVER[[#This Row],[FIELD]]&amp;DRIVER[[#This Row],[TRIP NO]]</f>
        <v>45515OD04Q41281</v>
      </c>
      <c r="B4205" s="462">
        <v>7</v>
      </c>
      <c r="C4205" s="463">
        <v>45515</v>
      </c>
      <c r="D4205" s="464">
        <v>1</v>
      </c>
      <c r="E4205" s="120" t="s">
        <v>41</v>
      </c>
      <c r="F4205" s="461" t="s">
        <v>99</v>
      </c>
    </row>
    <row r="4206" spans="1:6">
      <c r="A4206" s="460" t="str">
        <f>DRIVER[[#This Row],[DATE]]&amp;DRIVER[[#This Row],[FIELD]]&amp;DRIVER[[#This Row],[TRIP NO]]</f>
        <v>45515OD04Q41701</v>
      </c>
      <c r="B4206" s="462">
        <v>8</v>
      </c>
      <c r="C4206" s="463">
        <v>45515</v>
      </c>
      <c r="D4206" s="464">
        <v>1</v>
      </c>
      <c r="E4206" s="120" t="s">
        <v>10</v>
      </c>
      <c r="F4206" s="461" t="s">
        <v>77</v>
      </c>
    </row>
    <row r="4207" spans="1:6">
      <c r="A4207" s="460" t="str">
        <f>DRIVER[[#This Row],[DATE]]&amp;DRIVER[[#This Row],[FIELD]]&amp;DRIVER[[#This Row],[TRIP NO]]</f>
        <v>45515OD04Q41731</v>
      </c>
      <c r="B4207" s="462">
        <v>9</v>
      </c>
      <c r="C4207" s="463">
        <v>45515</v>
      </c>
      <c r="D4207" s="464">
        <v>1</v>
      </c>
      <c r="E4207" s="120" t="s">
        <v>8</v>
      </c>
      <c r="F4207" s="461" t="s">
        <v>202</v>
      </c>
    </row>
    <row r="4208" spans="1:6">
      <c r="A4208" s="460" t="str">
        <f>DRIVER[[#This Row],[DATE]]&amp;DRIVER[[#This Row],[FIELD]]&amp;DRIVER[[#This Row],[TRIP NO]]</f>
        <v>45515OD34S26151</v>
      </c>
      <c r="B4208" s="462">
        <v>10</v>
      </c>
      <c r="C4208" s="463">
        <v>45515</v>
      </c>
      <c r="D4208" s="464">
        <v>1</v>
      </c>
      <c r="E4208" s="120" t="s">
        <v>40</v>
      </c>
      <c r="F4208" s="461" t="s">
        <v>72</v>
      </c>
    </row>
    <row r="4209" spans="1:6">
      <c r="A4209" s="460" t="str">
        <f>DRIVER[[#This Row],[DATE]]&amp;DRIVER[[#This Row],[FIELD]]&amp;DRIVER[[#This Row],[TRIP NO]]</f>
        <v>45515OD34S26271</v>
      </c>
      <c r="B4209" s="462">
        <v>11</v>
      </c>
      <c r="C4209" s="463">
        <v>45515</v>
      </c>
      <c r="D4209" s="464">
        <v>1</v>
      </c>
      <c r="E4209" s="120" t="s">
        <v>54</v>
      </c>
      <c r="F4209" s="461" t="s">
        <v>104</v>
      </c>
    </row>
    <row r="4210" spans="1:6">
      <c r="A4210" s="460" t="str">
        <f>DRIVER[[#This Row],[DATE]]&amp;DRIVER[[#This Row],[FIELD]]&amp;DRIVER[[#This Row],[TRIP NO]]</f>
        <v>45515OD34S26661</v>
      </c>
      <c r="B4210" s="462">
        <v>12</v>
      </c>
      <c r="C4210" s="463">
        <v>45515</v>
      </c>
      <c r="D4210" s="464">
        <v>1</v>
      </c>
      <c r="E4210" s="120" t="s">
        <v>45</v>
      </c>
      <c r="F4210" s="461" t="s">
        <v>96</v>
      </c>
    </row>
    <row r="4211" spans="1:6">
      <c r="A4211" s="460" t="str">
        <f>DRIVER[[#This Row],[DATE]]&amp;DRIVER[[#This Row],[FIELD]]&amp;DRIVER[[#This Row],[TRIP NO]]</f>
        <v>45515OD34S61371</v>
      </c>
      <c r="B4211" s="462">
        <v>13</v>
      </c>
      <c r="C4211" s="463">
        <v>45515</v>
      </c>
      <c r="D4211" s="464">
        <v>1</v>
      </c>
      <c r="E4211" s="120" t="s">
        <v>44</v>
      </c>
      <c r="F4211" s="461" t="s">
        <v>69</v>
      </c>
    </row>
    <row r="4212" spans="1:6">
      <c r="A4212" s="460" t="str">
        <f>DRIVER[[#This Row],[DATE]]&amp;DRIVER[[#This Row],[FIELD]]&amp;DRIVER[[#This Row],[TRIP NO]]</f>
        <v>45515OD34S61391</v>
      </c>
      <c r="B4212" s="462">
        <v>14</v>
      </c>
      <c r="C4212" s="463">
        <v>45515</v>
      </c>
      <c r="D4212" s="464">
        <v>1</v>
      </c>
      <c r="E4212" s="120" t="s">
        <v>52</v>
      </c>
      <c r="F4212" s="461" t="s">
        <v>94</v>
      </c>
    </row>
    <row r="4213" spans="1:6">
      <c r="A4213" s="460" t="str">
        <f>DRIVER[[#This Row],[DATE]]&amp;DRIVER[[#This Row],[FIELD]]&amp;DRIVER[[#This Row],[TRIP NO]]</f>
        <v>45515OD34S61521</v>
      </c>
      <c r="B4213" s="462">
        <v>15</v>
      </c>
      <c r="C4213" s="463">
        <v>45515</v>
      </c>
      <c r="D4213" s="464">
        <v>1</v>
      </c>
      <c r="E4213" s="120" t="s">
        <v>43</v>
      </c>
      <c r="F4213" s="461" t="s">
        <v>70</v>
      </c>
    </row>
    <row r="4214" spans="1:6">
      <c r="A4214" s="460" t="str">
        <f>DRIVER[[#This Row],[DATE]]&amp;DRIVER[[#This Row],[FIELD]]&amp;DRIVER[[#This Row],[TRIP NO]]</f>
        <v>45515OD34S65081</v>
      </c>
      <c r="B4214" s="462">
        <v>16</v>
      </c>
      <c r="C4214" s="463">
        <v>45515</v>
      </c>
      <c r="D4214" s="464">
        <v>1</v>
      </c>
      <c r="E4214" s="120" t="s">
        <v>57</v>
      </c>
      <c r="F4214" s="461" t="s">
        <v>75</v>
      </c>
    </row>
    <row r="4215" spans="1:6">
      <c r="A4215" s="460" t="str">
        <f>DRIVER[[#This Row],[DATE]]&amp;DRIVER[[#This Row],[FIELD]]&amp;DRIVER[[#This Row],[TRIP NO]]</f>
        <v>45515OD34S61392</v>
      </c>
      <c r="B4215" s="462">
        <v>17</v>
      </c>
      <c r="C4215" s="463">
        <v>45515</v>
      </c>
      <c r="D4215" s="464">
        <v>2</v>
      </c>
      <c r="E4215" s="120" t="s">
        <v>52</v>
      </c>
      <c r="F4215" s="461" t="s">
        <v>94</v>
      </c>
    </row>
    <row r="4216" spans="1:6">
      <c r="A4216" s="460" t="str">
        <f>DRIVER[[#This Row],[DATE]]&amp;DRIVER[[#This Row],[FIELD]]&amp;DRIVER[[#This Row],[TRIP NO]]</f>
        <v>45515OD34S65082</v>
      </c>
      <c r="B4216" s="462">
        <v>18</v>
      </c>
      <c r="C4216" s="463">
        <v>45515</v>
      </c>
      <c r="D4216" s="464">
        <v>2</v>
      </c>
      <c r="E4216" s="120" t="s">
        <v>57</v>
      </c>
      <c r="F4216" s="461" t="s">
        <v>75</v>
      </c>
    </row>
    <row r="4217" spans="1:6">
      <c r="A4217" s="460" t="str">
        <f>DRIVER[[#This Row],[DATE]]&amp;DRIVER[[#This Row],[FIELD]]&amp;DRIVER[[#This Row],[TRIP NO]]</f>
        <v>45515OD04Q67882</v>
      </c>
      <c r="B4217" s="462">
        <v>19</v>
      </c>
      <c r="C4217" s="463">
        <v>45515</v>
      </c>
      <c r="D4217" s="464">
        <v>2</v>
      </c>
      <c r="E4217" s="120" t="s">
        <v>20</v>
      </c>
      <c r="F4217" s="461" t="s">
        <v>101</v>
      </c>
    </row>
    <row r="4218" spans="1:6">
      <c r="A4218" s="460" t="str">
        <f>DRIVER[[#This Row],[DATE]]&amp;DRIVER[[#This Row],[FIELD]]&amp;DRIVER[[#This Row],[TRIP NO]]</f>
        <v>45515OD04Q41732</v>
      </c>
      <c r="B4218" s="462">
        <v>20</v>
      </c>
      <c r="C4218" s="463">
        <v>45515</v>
      </c>
      <c r="D4218" s="464">
        <v>2</v>
      </c>
      <c r="E4218" s="120" t="s">
        <v>8</v>
      </c>
      <c r="F4218" s="461" t="s">
        <v>202</v>
      </c>
    </row>
    <row r="4219" spans="1:6">
      <c r="A4219" s="460" t="str">
        <f>DRIVER[[#This Row],[DATE]]&amp;DRIVER[[#This Row],[FIELD]]&amp;DRIVER[[#This Row],[TRIP NO]]</f>
        <v>45515OD04Q41232</v>
      </c>
      <c r="B4219" s="462">
        <v>21</v>
      </c>
      <c r="C4219" s="463">
        <v>45515</v>
      </c>
      <c r="D4219" s="464">
        <v>2</v>
      </c>
      <c r="E4219" s="120" t="s">
        <v>39</v>
      </c>
      <c r="F4219" s="461" t="s">
        <v>78</v>
      </c>
    </row>
    <row r="4220" spans="1:6">
      <c r="A4220" s="460" t="str">
        <f>DRIVER[[#This Row],[DATE]]&amp;DRIVER[[#This Row],[FIELD]]&amp;DRIVER[[#This Row],[TRIP NO]]</f>
        <v>45515OD04Q67612</v>
      </c>
      <c r="B4220" s="462">
        <v>22</v>
      </c>
      <c r="C4220" s="463">
        <v>45515</v>
      </c>
      <c r="D4220" s="464">
        <v>2</v>
      </c>
      <c r="E4220" s="120" t="s">
        <v>24</v>
      </c>
      <c r="F4220" s="461" t="s">
        <v>206</v>
      </c>
    </row>
    <row r="4221" spans="1:6">
      <c r="A4221" s="460" t="str">
        <f>DRIVER[[#This Row],[DATE]]&amp;DRIVER[[#This Row],[FIELD]]&amp;DRIVER[[#This Row],[TRIP NO]]</f>
        <v>45515OD34S26152</v>
      </c>
      <c r="B4221" s="462">
        <v>23</v>
      </c>
      <c r="C4221" s="463">
        <v>45515</v>
      </c>
      <c r="D4221" s="464">
        <v>2</v>
      </c>
      <c r="E4221" s="120" t="s">
        <v>40</v>
      </c>
      <c r="F4221" s="461" t="s">
        <v>72</v>
      </c>
    </row>
    <row r="4222" spans="1:6">
      <c r="A4222" s="460" t="str">
        <f>DRIVER[[#This Row],[DATE]]&amp;DRIVER[[#This Row],[FIELD]]&amp;DRIVER[[#This Row],[TRIP NO]]</f>
        <v>45515OD04Q41702</v>
      </c>
      <c r="B4222" s="462">
        <v>24</v>
      </c>
      <c r="C4222" s="463">
        <v>45515</v>
      </c>
      <c r="D4222" s="464">
        <v>2</v>
      </c>
      <c r="E4222" s="120" t="s">
        <v>10</v>
      </c>
      <c r="F4222" s="461" t="s">
        <v>77</v>
      </c>
    </row>
    <row r="4223" spans="1:6">
      <c r="A4223" s="460" t="str">
        <f>DRIVER[[#This Row],[DATE]]&amp;DRIVER[[#This Row],[FIELD]]&amp;DRIVER[[#This Row],[TRIP NO]]</f>
        <v>45515OD04Q41182</v>
      </c>
      <c r="B4223" s="462">
        <v>25</v>
      </c>
      <c r="C4223" s="463">
        <v>45515</v>
      </c>
      <c r="D4223" s="464">
        <v>2</v>
      </c>
      <c r="E4223" s="120" t="s">
        <v>26</v>
      </c>
      <c r="F4223" s="461" t="s">
        <v>208</v>
      </c>
    </row>
    <row r="4224" spans="1:6">
      <c r="A4224" s="460" t="str">
        <f>DRIVER[[#This Row],[DATE]]&amp;DRIVER[[#This Row],[FIELD]]&amp;DRIVER[[#This Row],[TRIP NO]]</f>
        <v>45515OD04Q41782</v>
      </c>
      <c r="B4224" s="462">
        <v>26</v>
      </c>
      <c r="C4224" s="463">
        <v>45515</v>
      </c>
      <c r="D4224" s="464">
        <v>2</v>
      </c>
      <c r="E4224" s="120" t="s">
        <v>25</v>
      </c>
      <c r="F4224" s="461" t="s">
        <v>73</v>
      </c>
    </row>
    <row r="4225" spans="1:6">
      <c r="A4225" s="460" t="str">
        <f>DRIVER[[#This Row],[DATE]]&amp;DRIVER[[#This Row],[FIELD]]&amp;DRIVER[[#This Row],[TRIP NO]]</f>
        <v>45515OD34S61372</v>
      </c>
      <c r="B4225" s="462">
        <v>27</v>
      </c>
      <c r="C4225" s="463">
        <v>45515</v>
      </c>
      <c r="D4225" s="464">
        <v>2</v>
      </c>
      <c r="E4225" s="120" t="s">
        <v>44</v>
      </c>
      <c r="F4225" s="461" t="s">
        <v>69</v>
      </c>
    </row>
    <row r="4226" spans="1:6">
      <c r="A4226" s="460" t="str">
        <f>DRIVER[[#This Row],[DATE]]&amp;DRIVER[[#This Row],[FIELD]]&amp;DRIVER[[#This Row],[TRIP NO]]</f>
        <v>45515OD04Q41282</v>
      </c>
      <c r="B4226" s="462">
        <v>28</v>
      </c>
      <c r="C4226" s="463">
        <v>45515</v>
      </c>
      <c r="D4226" s="464">
        <v>2</v>
      </c>
      <c r="E4226" s="120" t="s">
        <v>41</v>
      </c>
      <c r="F4226" s="461" t="s">
        <v>99</v>
      </c>
    </row>
    <row r="4227" spans="1:6">
      <c r="A4227" s="460" t="str">
        <f>DRIVER[[#This Row],[DATE]]&amp;DRIVER[[#This Row],[FIELD]]&amp;DRIVER[[#This Row],[TRIP NO]]</f>
        <v>45515OD34S61522</v>
      </c>
      <c r="B4227" s="462">
        <v>29</v>
      </c>
      <c r="C4227" s="463">
        <v>45515</v>
      </c>
      <c r="D4227" s="464">
        <v>2</v>
      </c>
      <c r="E4227" s="120" t="s">
        <v>43</v>
      </c>
      <c r="F4227" s="461" t="s">
        <v>70</v>
      </c>
    </row>
    <row r="4228" spans="1:6">
      <c r="A4228" s="460" t="str">
        <f>DRIVER[[#This Row],[DATE]]&amp;DRIVER[[#This Row],[FIELD]]&amp;DRIVER[[#This Row],[TRIP NO]]</f>
        <v>45515OD34S26662</v>
      </c>
      <c r="B4228" s="462">
        <v>30</v>
      </c>
      <c r="C4228" s="463">
        <v>45515</v>
      </c>
      <c r="D4228" s="464">
        <v>2</v>
      </c>
      <c r="E4228" s="120" t="s">
        <v>45</v>
      </c>
      <c r="F4228" s="461" t="s">
        <v>96</v>
      </c>
    </row>
    <row r="4229" spans="1:6">
      <c r="A4229" s="460" t="str">
        <f>DRIVER[[#This Row],[DATE]]&amp;DRIVER[[#This Row],[FIELD]]&amp;DRIVER[[#This Row],[TRIP NO]]</f>
        <v>45515OD04Q41262</v>
      </c>
      <c r="B4229" s="462">
        <v>31</v>
      </c>
      <c r="C4229" s="463">
        <v>45515</v>
      </c>
      <c r="D4229" s="464">
        <v>2</v>
      </c>
      <c r="E4229" s="120" t="s">
        <v>23</v>
      </c>
      <c r="F4229" s="461" t="s">
        <v>88</v>
      </c>
    </row>
    <row r="4230" spans="1:6">
      <c r="A4230" s="201" t="str">
        <f>DRIVER[[#This Row],[DATE]]&amp;DRIVER[[#This Row],[FIELD]]&amp;DRIVER[[#This Row],[TRIP NO]]</f>
        <v>45516OD04Q41181</v>
      </c>
      <c r="B4230" s="202">
        <v>1</v>
      </c>
      <c r="C4230" s="203">
        <v>45516</v>
      </c>
      <c r="D4230" s="204">
        <v>1</v>
      </c>
      <c r="E4230" s="120" t="s">
        <v>26</v>
      </c>
      <c r="F4230" s="205" t="s">
        <v>208</v>
      </c>
    </row>
    <row r="4231" spans="1:6">
      <c r="A4231" s="201" t="str">
        <f>DRIVER[[#This Row],[DATE]]&amp;DRIVER[[#This Row],[FIELD]]&amp;DRIVER[[#This Row],[TRIP NO]]</f>
        <v>45516OD04Q41231</v>
      </c>
      <c r="B4231" s="202">
        <v>2</v>
      </c>
      <c r="C4231" s="203">
        <v>45516</v>
      </c>
      <c r="D4231" s="204">
        <v>1</v>
      </c>
      <c r="E4231" s="120" t="s">
        <v>39</v>
      </c>
      <c r="F4231" s="205" t="s">
        <v>78</v>
      </c>
    </row>
    <row r="4232" spans="1:6">
      <c r="A4232" s="201" t="str">
        <f>DRIVER[[#This Row],[DATE]]&amp;DRIVER[[#This Row],[FIELD]]&amp;DRIVER[[#This Row],[TRIP NO]]</f>
        <v>45516OD04Q41261</v>
      </c>
      <c r="B4232" s="202">
        <v>3</v>
      </c>
      <c r="C4232" s="203">
        <v>45516</v>
      </c>
      <c r="D4232" s="204">
        <v>1</v>
      </c>
      <c r="E4232" s="120" t="s">
        <v>23</v>
      </c>
      <c r="F4232" s="205" t="s">
        <v>91</v>
      </c>
    </row>
    <row r="4233" spans="1:6">
      <c r="A4233" s="201" t="str">
        <f>DRIVER[[#This Row],[DATE]]&amp;DRIVER[[#This Row],[FIELD]]&amp;DRIVER[[#This Row],[TRIP NO]]</f>
        <v>45516OD04Q41781</v>
      </c>
      <c r="B4233" s="202">
        <v>4</v>
      </c>
      <c r="C4233" s="203">
        <v>45516</v>
      </c>
      <c r="D4233" s="204">
        <v>1</v>
      </c>
      <c r="E4233" s="120" t="s">
        <v>25</v>
      </c>
      <c r="F4233" s="205" t="s">
        <v>90</v>
      </c>
    </row>
    <row r="4234" spans="1:6">
      <c r="A4234" s="201" t="str">
        <f>DRIVER[[#This Row],[DATE]]&amp;DRIVER[[#This Row],[FIELD]]&amp;DRIVER[[#This Row],[TRIP NO]]</f>
        <v>45516OD04Q67611</v>
      </c>
      <c r="B4234" s="202">
        <v>5</v>
      </c>
      <c r="C4234" s="203">
        <v>45516</v>
      </c>
      <c r="D4234" s="204">
        <v>1</v>
      </c>
      <c r="E4234" s="120" t="s">
        <v>24</v>
      </c>
      <c r="F4234" s="205" t="s">
        <v>206</v>
      </c>
    </row>
    <row r="4235" spans="1:6">
      <c r="A4235" s="201" t="str">
        <f>DRIVER[[#This Row],[DATE]]&amp;DRIVER[[#This Row],[FIELD]]&amp;DRIVER[[#This Row],[TRIP NO]]</f>
        <v>45516OD04Q67881</v>
      </c>
      <c r="B4235" s="202">
        <v>6</v>
      </c>
      <c r="C4235" s="203">
        <v>45516</v>
      </c>
      <c r="D4235" s="204">
        <v>1</v>
      </c>
      <c r="E4235" s="120" t="s">
        <v>20</v>
      </c>
      <c r="F4235" s="205" t="s">
        <v>101</v>
      </c>
    </row>
    <row r="4236" spans="1:6">
      <c r="A4236" s="201" t="str">
        <f>DRIVER[[#This Row],[DATE]]&amp;DRIVER[[#This Row],[FIELD]]&amp;DRIVER[[#This Row],[TRIP NO]]</f>
        <v>45516OD04Q41281</v>
      </c>
      <c r="B4236" s="202">
        <v>7</v>
      </c>
      <c r="C4236" s="203">
        <v>45516</v>
      </c>
      <c r="D4236" s="204">
        <v>1</v>
      </c>
      <c r="E4236" s="120" t="s">
        <v>41</v>
      </c>
      <c r="F4236" s="205" t="s">
        <v>99</v>
      </c>
    </row>
    <row r="4237" spans="1:6">
      <c r="A4237" s="201" t="str">
        <f>DRIVER[[#This Row],[DATE]]&amp;DRIVER[[#This Row],[FIELD]]&amp;DRIVER[[#This Row],[TRIP NO]]</f>
        <v>45516OD04Q41701</v>
      </c>
      <c r="B4237" s="202">
        <v>8</v>
      </c>
      <c r="C4237" s="203">
        <v>45516</v>
      </c>
      <c r="D4237" s="204">
        <v>1</v>
      </c>
      <c r="E4237" s="120" t="s">
        <v>10</v>
      </c>
      <c r="F4237" s="205" t="s">
        <v>105</v>
      </c>
    </row>
    <row r="4238" spans="1:6">
      <c r="A4238" s="201" t="str">
        <f>DRIVER[[#This Row],[DATE]]&amp;DRIVER[[#This Row],[FIELD]]&amp;DRIVER[[#This Row],[TRIP NO]]</f>
        <v>45516OD04Q41731</v>
      </c>
      <c r="B4238" s="202">
        <v>9</v>
      </c>
      <c r="C4238" s="203">
        <v>45516</v>
      </c>
      <c r="D4238" s="204">
        <v>1</v>
      </c>
      <c r="E4238" s="120" t="s">
        <v>8</v>
      </c>
      <c r="F4238" s="205" t="s">
        <v>202</v>
      </c>
    </row>
    <row r="4239" spans="1:6">
      <c r="A4239" s="201" t="str">
        <f>DRIVER[[#This Row],[DATE]]&amp;DRIVER[[#This Row],[FIELD]]&amp;DRIVER[[#This Row],[TRIP NO]]</f>
        <v>45516OD34S26151</v>
      </c>
      <c r="B4239" s="202">
        <v>10</v>
      </c>
      <c r="C4239" s="203">
        <v>45516</v>
      </c>
      <c r="D4239" s="204">
        <v>1</v>
      </c>
      <c r="E4239" s="120" t="s">
        <v>40</v>
      </c>
      <c r="F4239" s="205" t="s">
        <v>72</v>
      </c>
    </row>
    <row r="4240" spans="1:6">
      <c r="A4240" s="201" t="str">
        <f>DRIVER[[#This Row],[DATE]]&amp;DRIVER[[#This Row],[FIELD]]&amp;DRIVER[[#This Row],[TRIP NO]]</f>
        <v>45516OD34S26271</v>
      </c>
      <c r="B4240" s="202">
        <v>11</v>
      </c>
      <c r="C4240" s="203">
        <v>45516</v>
      </c>
      <c r="D4240" s="204">
        <v>1</v>
      </c>
      <c r="E4240" s="120" t="s">
        <v>54</v>
      </c>
      <c r="F4240" s="205" t="s">
        <v>86</v>
      </c>
    </row>
    <row r="4241" spans="1:6">
      <c r="A4241" s="201" t="str">
        <f>DRIVER[[#This Row],[DATE]]&amp;DRIVER[[#This Row],[FIELD]]&amp;DRIVER[[#This Row],[TRIP NO]]</f>
        <v>45516OD34S26661</v>
      </c>
      <c r="B4241" s="202">
        <v>12</v>
      </c>
      <c r="C4241" s="203">
        <v>45516</v>
      </c>
      <c r="D4241" s="204">
        <v>1</v>
      </c>
      <c r="E4241" s="120" t="s">
        <v>45</v>
      </c>
      <c r="F4241" s="205" t="s">
        <v>88</v>
      </c>
    </row>
    <row r="4242" spans="1:6">
      <c r="A4242" s="201" t="str">
        <f>DRIVER[[#This Row],[DATE]]&amp;DRIVER[[#This Row],[FIELD]]&amp;DRIVER[[#This Row],[TRIP NO]]</f>
        <v>45516OD34S61371</v>
      </c>
      <c r="B4242" s="202">
        <v>13</v>
      </c>
      <c r="C4242" s="203">
        <v>45516</v>
      </c>
      <c r="D4242" s="204">
        <v>1</v>
      </c>
      <c r="E4242" s="120" t="s">
        <v>44</v>
      </c>
      <c r="F4242" s="205" t="s">
        <v>68</v>
      </c>
    </row>
    <row r="4243" spans="1:6">
      <c r="A4243" s="201" t="str">
        <f>DRIVER[[#This Row],[DATE]]&amp;DRIVER[[#This Row],[FIELD]]&amp;DRIVER[[#This Row],[TRIP NO]]</f>
        <v>45516OD34S61391</v>
      </c>
      <c r="B4243" s="202">
        <v>14</v>
      </c>
      <c r="C4243" s="203">
        <v>45516</v>
      </c>
      <c r="D4243" s="204">
        <v>1</v>
      </c>
      <c r="E4243" s="120" t="s">
        <v>52</v>
      </c>
      <c r="F4243" s="205" t="s">
        <v>94</v>
      </c>
    </row>
    <row r="4244" spans="1:6">
      <c r="A4244" s="201" t="str">
        <f>DRIVER[[#This Row],[DATE]]&amp;DRIVER[[#This Row],[FIELD]]&amp;DRIVER[[#This Row],[TRIP NO]]</f>
        <v>45516OD34S61521</v>
      </c>
      <c r="B4244" s="202">
        <v>15</v>
      </c>
      <c r="C4244" s="203">
        <v>45516</v>
      </c>
      <c r="D4244" s="204">
        <v>1</v>
      </c>
      <c r="E4244" s="120" t="s">
        <v>43</v>
      </c>
      <c r="F4244" s="205" t="s">
        <v>70</v>
      </c>
    </row>
    <row r="4245" spans="1:6">
      <c r="A4245" s="201" t="str">
        <f>DRIVER[[#This Row],[DATE]]&amp;DRIVER[[#This Row],[FIELD]]&amp;DRIVER[[#This Row],[TRIP NO]]</f>
        <v>45516OD34S65081</v>
      </c>
      <c r="B4245" s="202">
        <v>16</v>
      </c>
      <c r="C4245" s="203">
        <v>45516</v>
      </c>
      <c r="D4245" s="204">
        <v>1</v>
      </c>
      <c r="E4245" s="120" t="s">
        <v>57</v>
      </c>
      <c r="F4245" s="205" t="s">
        <v>75</v>
      </c>
    </row>
    <row r="4246" spans="1:6">
      <c r="A4246" s="201" t="str">
        <f>DRIVER[[#This Row],[DATE]]&amp;DRIVER[[#This Row],[FIELD]]&amp;DRIVER[[#This Row],[TRIP NO]]</f>
        <v>45516OD34S61522</v>
      </c>
      <c r="B4246" s="202">
        <v>17</v>
      </c>
      <c r="C4246" s="203">
        <v>45516</v>
      </c>
      <c r="D4246" s="204">
        <v>2</v>
      </c>
      <c r="E4246" s="120" t="s">
        <v>43</v>
      </c>
      <c r="F4246" s="205" t="s">
        <v>70</v>
      </c>
    </row>
    <row r="4247" spans="1:6">
      <c r="A4247" s="201" t="str">
        <f>DRIVER[[#This Row],[DATE]]&amp;DRIVER[[#This Row],[FIELD]]&amp;DRIVER[[#This Row],[TRIP NO]]</f>
        <v>45516OD04Q41232</v>
      </c>
      <c r="B4247" s="202">
        <v>18</v>
      </c>
      <c r="C4247" s="203">
        <v>45516</v>
      </c>
      <c r="D4247" s="204">
        <v>2</v>
      </c>
      <c r="E4247" s="120" t="s">
        <v>39</v>
      </c>
      <c r="F4247" s="205" t="s">
        <v>78</v>
      </c>
    </row>
    <row r="4248" spans="1:6">
      <c r="A4248" s="201" t="str">
        <f>DRIVER[[#This Row],[DATE]]&amp;DRIVER[[#This Row],[FIELD]]&amp;DRIVER[[#This Row],[TRIP NO]]</f>
        <v>45516OD04Q67612</v>
      </c>
      <c r="B4248" s="202">
        <v>19</v>
      </c>
      <c r="C4248" s="203">
        <v>45516</v>
      </c>
      <c r="D4248" s="204">
        <v>2</v>
      </c>
      <c r="E4248" s="120" t="s">
        <v>24</v>
      </c>
      <c r="F4248" s="205" t="s">
        <v>206</v>
      </c>
    </row>
    <row r="4249" spans="1:6">
      <c r="A4249" s="201" t="str">
        <f>DRIVER[[#This Row],[DATE]]&amp;DRIVER[[#This Row],[FIELD]]&amp;DRIVER[[#This Row],[TRIP NO]]</f>
        <v>45516OD34S65082</v>
      </c>
      <c r="B4249" s="202">
        <v>20</v>
      </c>
      <c r="C4249" s="203">
        <v>45516</v>
      </c>
      <c r="D4249" s="204">
        <v>2</v>
      </c>
      <c r="E4249" s="120" t="s">
        <v>57</v>
      </c>
      <c r="F4249" s="205" t="s">
        <v>75</v>
      </c>
    </row>
    <row r="4250" spans="1:6">
      <c r="A4250" s="201" t="str">
        <f>DRIVER[[#This Row],[DATE]]&amp;DRIVER[[#This Row],[FIELD]]&amp;DRIVER[[#This Row],[TRIP NO]]</f>
        <v>45516OD04Q67882</v>
      </c>
      <c r="B4250" s="202">
        <v>21</v>
      </c>
      <c r="C4250" s="203">
        <v>45516</v>
      </c>
      <c r="D4250" s="204">
        <v>2</v>
      </c>
      <c r="E4250" s="120" t="s">
        <v>20</v>
      </c>
      <c r="F4250" s="205" t="s">
        <v>101</v>
      </c>
    </row>
    <row r="4251" spans="1:6">
      <c r="A4251" s="201" t="str">
        <f>DRIVER[[#This Row],[DATE]]&amp;DRIVER[[#This Row],[FIELD]]&amp;DRIVER[[#This Row],[TRIP NO]]</f>
        <v>45516OD34S61392</v>
      </c>
      <c r="B4251" s="202">
        <v>22</v>
      </c>
      <c r="C4251" s="203">
        <v>45516</v>
      </c>
      <c r="D4251" s="204">
        <v>2</v>
      </c>
      <c r="E4251" s="120" t="s">
        <v>52</v>
      </c>
      <c r="F4251" s="205" t="s">
        <v>94</v>
      </c>
    </row>
    <row r="4252" spans="1:6">
      <c r="A4252" s="201" t="str">
        <f>DRIVER[[#This Row],[DATE]]&amp;DRIVER[[#This Row],[FIELD]]&amp;DRIVER[[#This Row],[TRIP NO]]</f>
        <v>45516OD04Q41282</v>
      </c>
      <c r="B4252" s="202">
        <v>23</v>
      </c>
      <c r="C4252" s="203">
        <v>45516</v>
      </c>
      <c r="D4252" s="204">
        <v>2</v>
      </c>
      <c r="E4252" s="120" t="s">
        <v>41</v>
      </c>
      <c r="F4252" s="205" t="s">
        <v>99</v>
      </c>
    </row>
    <row r="4253" spans="1:6">
      <c r="A4253" s="201" t="str">
        <f>DRIVER[[#This Row],[DATE]]&amp;DRIVER[[#This Row],[FIELD]]&amp;DRIVER[[#This Row],[TRIP NO]]</f>
        <v>45516OD04Q41732</v>
      </c>
      <c r="B4253" s="202">
        <v>24</v>
      </c>
      <c r="C4253" s="203">
        <v>45516</v>
      </c>
      <c r="D4253" s="204">
        <v>2</v>
      </c>
      <c r="E4253" s="120" t="s">
        <v>8</v>
      </c>
      <c r="F4253" s="205" t="s">
        <v>202</v>
      </c>
    </row>
    <row r="4254" spans="1:6">
      <c r="A4254" s="201" t="str">
        <f>DRIVER[[#This Row],[DATE]]&amp;DRIVER[[#This Row],[FIELD]]&amp;DRIVER[[#This Row],[TRIP NO]]</f>
        <v>45516OD34S26152</v>
      </c>
      <c r="B4254" s="202">
        <v>25</v>
      </c>
      <c r="C4254" s="203">
        <v>45516</v>
      </c>
      <c r="D4254" s="204">
        <v>2</v>
      </c>
      <c r="E4254" s="120" t="s">
        <v>40</v>
      </c>
      <c r="F4254" s="205" t="s">
        <v>72</v>
      </c>
    </row>
    <row r="4255" spans="1:6">
      <c r="A4255" s="201" t="str">
        <f>DRIVER[[#This Row],[DATE]]&amp;DRIVER[[#This Row],[FIELD]]&amp;DRIVER[[#This Row],[TRIP NO]]</f>
        <v>45516OD04Q41782</v>
      </c>
      <c r="B4255" s="202">
        <v>26</v>
      </c>
      <c r="C4255" s="203">
        <v>45516</v>
      </c>
      <c r="D4255" s="204">
        <v>2</v>
      </c>
      <c r="E4255" s="120" t="s">
        <v>25</v>
      </c>
      <c r="F4255" s="205" t="s">
        <v>90</v>
      </c>
    </row>
    <row r="4256" spans="1:6">
      <c r="A4256" s="477" t="str">
        <f>DRIVER[[#This Row],[DATE]]&amp;DRIVER[[#This Row],[FIELD]]&amp;DRIVER[[#This Row],[TRIP NO]]</f>
        <v>45517OD04Q41181</v>
      </c>
      <c r="B4256" s="479">
        <v>1</v>
      </c>
      <c r="C4256" s="480">
        <v>45517</v>
      </c>
      <c r="D4256" s="481">
        <v>1</v>
      </c>
      <c r="E4256" s="120" t="s">
        <v>26</v>
      </c>
      <c r="F4256" s="478" t="s">
        <v>208</v>
      </c>
    </row>
    <row r="4257" spans="1:6">
      <c r="A4257" s="477" t="str">
        <f>DRIVER[[#This Row],[DATE]]&amp;DRIVER[[#This Row],[FIELD]]&amp;DRIVER[[#This Row],[TRIP NO]]</f>
        <v>45517OD04Q41231</v>
      </c>
      <c r="B4257" s="479">
        <v>2</v>
      </c>
      <c r="C4257" s="480">
        <v>45517</v>
      </c>
      <c r="D4257" s="481">
        <v>1</v>
      </c>
      <c r="E4257" s="120" t="s">
        <v>39</v>
      </c>
      <c r="F4257" s="478" t="s">
        <v>78</v>
      </c>
    </row>
    <row r="4258" spans="1:6">
      <c r="A4258" s="477" t="str">
        <f>DRIVER[[#This Row],[DATE]]&amp;DRIVER[[#This Row],[FIELD]]&amp;DRIVER[[#This Row],[TRIP NO]]</f>
        <v>45517OD04Q41261</v>
      </c>
      <c r="B4258" s="479">
        <v>3</v>
      </c>
      <c r="C4258" s="480">
        <v>45517</v>
      </c>
      <c r="D4258" s="481">
        <v>1</v>
      </c>
      <c r="E4258" s="120" t="s">
        <v>23</v>
      </c>
      <c r="F4258" s="478" t="s">
        <v>91</v>
      </c>
    </row>
    <row r="4259" spans="1:6">
      <c r="A4259" s="477" t="str">
        <f>DRIVER[[#This Row],[DATE]]&amp;DRIVER[[#This Row],[FIELD]]&amp;DRIVER[[#This Row],[TRIP NO]]</f>
        <v>45517OD04Q41781</v>
      </c>
      <c r="B4259" s="479">
        <v>4</v>
      </c>
      <c r="C4259" s="480">
        <v>45517</v>
      </c>
      <c r="D4259" s="481">
        <v>1</v>
      </c>
      <c r="E4259" s="120" t="s">
        <v>25</v>
      </c>
      <c r="F4259" s="478" t="s">
        <v>73</v>
      </c>
    </row>
    <row r="4260" spans="1:6">
      <c r="A4260" s="477" t="str">
        <f>DRIVER[[#This Row],[DATE]]&amp;DRIVER[[#This Row],[FIELD]]&amp;DRIVER[[#This Row],[TRIP NO]]</f>
        <v>45517OD04Q67611</v>
      </c>
      <c r="B4260" s="479">
        <v>5</v>
      </c>
      <c r="C4260" s="480">
        <v>45517</v>
      </c>
      <c r="D4260" s="481">
        <v>1</v>
      </c>
      <c r="E4260" s="120" t="s">
        <v>24</v>
      </c>
      <c r="F4260" s="478" t="s">
        <v>206</v>
      </c>
    </row>
    <row r="4261" spans="1:6">
      <c r="A4261" s="477" t="str">
        <f>DRIVER[[#This Row],[DATE]]&amp;DRIVER[[#This Row],[FIELD]]&amp;DRIVER[[#This Row],[TRIP NO]]</f>
        <v>45517OD04Q67881</v>
      </c>
      <c r="B4261" s="479">
        <v>6</v>
      </c>
      <c r="C4261" s="480">
        <v>45517</v>
      </c>
      <c r="D4261" s="481">
        <v>1</v>
      </c>
      <c r="E4261" s="120" t="s">
        <v>20</v>
      </c>
      <c r="F4261" s="478" t="s">
        <v>101</v>
      </c>
    </row>
    <row r="4262" spans="1:6">
      <c r="A4262" s="477" t="str">
        <f>DRIVER[[#This Row],[DATE]]&amp;DRIVER[[#This Row],[FIELD]]&amp;DRIVER[[#This Row],[TRIP NO]]</f>
        <v>45517OD04Q41281</v>
      </c>
      <c r="B4262" s="479">
        <v>7</v>
      </c>
      <c r="C4262" s="480">
        <v>45517</v>
      </c>
      <c r="D4262" s="481">
        <v>1</v>
      </c>
      <c r="E4262" s="120" t="s">
        <v>41</v>
      </c>
      <c r="F4262" s="478" t="s">
        <v>77</v>
      </c>
    </row>
    <row r="4263" spans="1:6">
      <c r="A4263" s="477" t="str">
        <f>DRIVER[[#This Row],[DATE]]&amp;DRIVER[[#This Row],[FIELD]]&amp;DRIVER[[#This Row],[TRIP NO]]</f>
        <v>45517OD04Q41701</v>
      </c>
      <c r="B4263" s="479">
        <v>8</v>
      </c>
      <c r="C4263" s="480">
        <v>45517</v>
      </c>
      <c r="D4263" s="481">
        <v>1</v>
      </c>
      <c r="E4263" s="120" t="s">
        <v>10</v>
      </c>
      <c r="F4263" s="478" t="s">
        <v>105</v>
      </c>
    </row>
    <row r="4264" spans="1:6">
      <c r="A4264" s="477" t="str">
        <f>DRIVER[[#This Row],[DATE]]&amp;DRIVER[[#This Row],[FIELD]]&amp;DRIVER[[#This Row],[TRIP NO]]</f>
        <v>45517OD04Q41731</v>
      </c>
      <c r="B4264" s="479">
        <v>9</v>
      </c>
      <c r="C4264" s="480">
        <v>45517</v>
      </c>
      <c r="D4264" s="481">
        <v>1</v>
      </c>
      <c r="E4264" s="120" t="s">
        <v>8</v>
      </c>
      <c r="F4264" s="478" t="s">
        <v>202</v>
      </c>
    </row>
    <row r="4265" spans="1:6">
      <c r="A4265" s="477" t="str">
        <f>DRIVER[[#This Row],[DATE]]&amp;DRIVER[[#This Row],[FIELD]]&amp;DRIVER[[#This Row],[TRIP NO]]</f>
        <v>45517OD34S26151</v>
      </c>
      <c r="B4265" s="479">
        <v>10</v>
      </c>
      <c r="C4265" s="480">
        <v>45517</v>
      </c>
      <c r="D4265" s="481">
        <v>1</v>
      </c>
      <c r="E4265" s="120" t="s">
        <v>40</v>
      </c>
      <c r="F4265" s="478" t="s">
        <v>72</v>
      </c>
    </row>
    <row r="4266" spans="1:6">
      <c r="A4266" s="477" t="str">
        <f>DRIVER[[#This Row],[DATE]]&amp;DRIVER[[#This Row],[FIELD]]&amp;DRIVER[[#This Row],[TRIP NO]]</f>
        <v>45517OD34S26271</v>
      </c>
      <c r="B4266" s="479">
        <v>11</v>
      </c>
      <c r="C4266" s="480">
        <v>45517</v>
      </c>
      <c r="D4266" s="481">
        <v>1</v>
      </c>
      <c r="E4266" s="120" t="s">
        <v>54</v>
      </c>
      <c r="F4266" s="478" t="s">
        <v>207</v>
      </c>
    </row>
    <row r="4267" spans="1:6">
      <c r="A4267" s="477" t="str">
        <f>DRIVER[[#This Row],[DATE]]&amp;DRIVER[[#This Row],[FIELD]]&amp;DRIVER[[#This Row],[TRIP NO]]</f>
        <v>45517OD34S26661</v>
      </c>
      <c r="B4267" s="479">
        <v>12</v>
      </c>
      <c r="C4267" s="480">
        <v>45517</v>
      </c>
      <c r="D4267" s="481">
        <v>1</v>
      </c>
      <c r="E4267" s="120" t="s">
        <v>45</v>
      </c>
      <c r="F4267" s="478" t="s">
        <v>171</v>
      </c>
    </row>
    <row r="4268" spans="1:6">
      <c r="A4268" s="477" t="str">
        <f>DRIVER[[#This Row],[DATE]]&amp;DRIVER[[#This Row],[FIELD]]&amp;DRIVER[[#This Row],[TRIP NO]]</f>
        <v>45517OD34S61371</v>
      </c>
      <c r="B4268" s="479">
        <v>13</v>
      </c>
      <c r="C4268" s="480">
        <v>45517</v>
      </c>
      <c r="D4268" s="481">
        <v>1</v>
      </c>
      <c r="E4268" s="120" t="s">
        <v>44</v>
      </c>
      <c r="F4268" s="478" t="s">
        <v>68</v>
      </c>
    </row>
    <row r="4269" spans="1:6">
      <c r="A4269" s="477" t="str">
        <f>DRIVER[[#This Row],[DATE]]&amp;DRIVER[[#This Row],[FIELD]]&amp;DRIVER[[#This Row],[TRIP NO]]</f>
        <v>45517OD34S61391</v>
      </c>
      <c r="B4269" s="479">
        <v>14</v>
      </c>
      <c r="C4269" s="480">
        <v>45517</v>
      </c>
      <c r="D4269" s="481">
        <v>1</v>
      </c>
      <c r="E4269" s="120" t="s">
        <v>52</v>
      </c>
      <c r="F4269" s="478" t="s">
        <v>94</v>
      </c>
    </row>
    <row r="4270" spans="1:6">
      <c r="A4270" s="477" t="str">
        <f>DRIVER[[#This Row],[DATE]]&amp;DRIVER[[#This Row],[FIELD]]&amp;DRIVER[[#This Row],[TRIP NO]]</f>
        <v>45517OD34S61521</v>
      </c>
      <c r="B4270" s="479">
        <v>15</v>
      </c>
      <c r="C4270" s="480">
        <v>45517</v>
      </c>
      <c r="D4270" s="481">
        <v>1</v>
      </c>
      <c r="E4270" s="120" t="s">
        <v>43</v>
      </c>
      <c r="F4270" s="478" t="s">
        <v>82</v>
      </c>
    </row>
    <row r="4271" spans="1:6">
      <c r="A4271" s="477" t="str">
        <f>DRIVER[[#This Row],[DATE]]&amp;DRIVER[[#This Row],[FIELD]]&amp;DRIVER[[#This Row],[TRIP NO]]</f>
        <v>45517OD34S65081</v>
      </c>
      <c r="B4271" s="479">
        <v>16</v>
      </c>
      <c r="C4271" s="480">
        <v>45517</v>
      </c>
      <c r="D4271" s="481">
        <v>1</v>
      </c>
      <c r="E4271" s="120" t="s">
        <v>57</v>
      </c>
      <c r="F4271" s="478" t="s">
        <v>75</v>
      </c>
    </row>
    <row r="4272" spans="1:6">
      <c r="A4272" s="477" t="str">
        <f>DRIVER[[#This Row],[DATE]]&amp;DRIVER[[#This Row],[FIELD]]&amp;DRIVER[[#This Row],[TRIP NO]]</f>
        <v>45517OD34S61271</v>
      </c>
      <c r="B4272" s="479">
        <v>17</v>
      </c>
      <c r="C4272" s="480">
        <v>45517</v>
      </c>
      <c r="D4272" s="481">
        <v>1</v>
      </c>
      <c r="E4272" s="120" t="s">
        <v>131</v>
      </c>
      <c r="F4272" s="478" t="s">
        <v>71</v>
      </c>
    </row>
    <row r="4273" spans="1:6">
      <c r="A4273" s="477" t="str">
        <f>DRIVER[[#This Row],[DATE]]&amp;DRIVER[[#This Row],[FIELD]]&amp;DRIVER[[#This Row],[TRIP NO]]</f>
        <v>45517OD04Q41182</v>
      </c>
      <c r="B4273" s="479">
        <v>18</v>
      </c>
      <c r="C4273" s="480">
        <v>45517</v>
      </c>
      <c r="D4273" s="481">
        <v>2</v>
      </c>
      <c r="E4273" s="120" t="s">
        <v>26</v>
      </c>
      <c r="F4273" s="478" t="s">
        <v>208</v>
      </c>
    </row>
    <row r="4274" spans="1:6">
      <c r="A4274" s="477" t="str">
        <f>DRIVER[[#This Row],[DATE]]&amp;DRIVER[[#This Row],[FIELD]]&amp;DRIVER[[#This Row],[TRIP NO]]</f>
        <v>45517OD04Q41262</v>
      </c>
      <c r="B4274" s="479">
        <v>19</v>
      </c>
      <c r="C4274" s="480">
        <v>45517</v>
      </c>
      <c r="D4274" s="481">
        <v>2</v>
      </c>
      <c r="E4274" s="120" t="s">
        <v>23</v>
      </c>
      <c r="F4274" s="478" t="s">
        <v>69</v>
      </c>
    </row>
    <row r="4275" spans="1:6">
      <c r="A4275" s="477" t="str">
        <f>DRIVER[[#This Row],[DATE]]&amp;DRIVER[[#This Row],[FIELD]]&amp;DRIVER[[#This Row],[TRIP NO]]</f>
        <v>45517OD04Q41702</v>
      </c>
      <c r="B4275" s="479">
        <v>20</v>
      </c>
      <c r="C4275" s="480">
        <v>45517</v>
      </c>
      <c r="D4275" s="481">
        <v>2</v>
      </c>
      <c r="E4275" s="120" t="s">
        <v>10</v>
      </c>
      <c r="F4275" s="478" t="s">
        <v>105</v>
      </c>
    </row>
    <row r="4276" spans="1:6">
      <c r="A4276" s="477" t="str">
        <f>DRIVER[[#This Row],[DATE]]&amp;DRIVER[[#This Row],[FIELD]]&amp;DRIVER[[#This Row],[TRIP NO]]</f>
        <v>45517OD34S26662</v>
      </c>
      <c r="B4276" s="479">
        <v>21</v>
      </c>
      <c r="C4276" s="480">
        <v>45517</v>
      </c>
      <c r="D4276" s="481">
        <v>2</v>
      </c>
      <c r="E4276" s="120" t="s">
        <v>45</v>
      </c>
      <c r="F4276" s="478" t="s">
        <v>96</v>
      </c>
    </row>
    <row r="4277" spans="1:6">
      <c r="A4277" s="477" t="str">
        <f>DRIVER[[#This Row],[DATE]]&amp;DRIVER[[#This Row],[FIELD]]&amp;DRIVER[[#This Row],[TRIP NO]]</f>
        <v>45517OD34S61372</v>
      </c>
      <c r="B4277" s="479">
        <v>22</v>
      </c>
      <c r="C4277" s="480">
        <v>45517</v>
      </c>
      <c r="D4277" s="481">
        <v>2</v>
      </c>
      <c r="E4277" s="120" t="s">
        <v>44</v>
      </c>
      <c r="F4277" s="478" t="s">
        <v>86</v>
      </c>
    </row>
    <row r="4278" spans="1:6">
      <c r="A4278" s="477" t="str">
        <f>DRIVER[[#This Row],[DATE]]&amp;DRIVER[[#This Row],[FIELD]]&amp;DRIVER[[#This Row],[TRIP NO]]</f>
        <v>45517OD04Q41732</v>
      </c>
      <c r="B4278" s="479">
        <v>23</v>
      </c>
      <c r="C4278" s="480">
        <v>45517</v>
      </c>
      <c r="D4278" s="481">
        <v>2</v>
      </c>
      <c r="E4278" s="120" t="s">
        <v>8</v>
      </c>
      <c r="F4278" s="478" t="s">
        <v>202</v>
      </c>
    </row>
    <row r="4279" spans="1:6">
      <c r="A4279" s="477" t="str">
        <f>DRIVER[[#This Row],[DATE]]&amp;DRIVER[[#This Row],[FIELD]]&amp;DRIVER[[#This Row],[TRIP NO]]</f>
        <v>45517OD04Q67612</v>
      </c>
      <c r="B4279" s="479">
        <v>24</v>
      </c>
      <c r="C4279" s="480">
        <v>45517</v>
      </c>
      <c r="D4279" s="481">
        <v>2</v>
      </c>
      <c r="E4279" s="120" t="s">
        <v>24</v>
      </c>
      <c r="F4279" s="478" t="s">
        <v>206</v>
      </c>
    </row>
    <row r="4280" spans="1:6">
      <c r="A4280" s="477" t="str">
        <f>DRIVER[[#This Row],[DATE]]&amp;DRIVER[[#This Row],[FIELD]]&amp;DRIVER[[#This Row],[TRIP NO]]</f>
        <v>45517OD04Q41232</v>
      </c>
      <c r="B4280" s="479">
        <v>25</v>
      </c>
      <c r="C4280" s="480">
        <v>45517</v>
      </c>
      <c r="D4280" s="481">
        <v>2</v>
      </c>
      <c r="E4280" s="120" t="s">
        <v>39</v>
      </c>
      <c r="F4280" s="478" t="s">
        <v>78</v>
      </c>
    </row>
    <row r="4281" spans="1:6">
      <c r="A4281" s="477" t="str">
        <f>DRIVER[[#This Row],[DATE]]&amp;DRIVER[[#This Row],[FIELD]]&amp;DRIVER[[#This Row],[TRIP NO]]</f>
        <v>45517OD34S65082</v>
      </c>
      <c r="B4281" s="479">
        <v>26</v>
      </c>
      <c r="C4281" s="480">
        <v>45517</v>
      </c>
      <c r="D4281" s="481">
        <v>2</v>
      </c>
      <c r="E4281" s="120" t="s">
        <v>57</v>
      </c>
      <c r="F4281" s="478" t="s">
        <v>75</v>
      </c>
    </row>
    <row r="4282" spans="1:6">
      <c r="A4282" s="477" t="str">
        <f>DRIVER[[#This Row],[DATE]]&amp;DRIVER[[#This Row],[FIELD]]&amp;DRIVER[[#This Row],[TRIP NO]]</f>
        <v>45517OD34S61272</v>
      </c>
      <c r="B4282" s="479">
        <v>27</v>
      </c>
      <c r="C4282" s="480">
        <v>45517</v>
      </c>
      <c r="D4282" s="481">
        <v>2</v>
      </c>
      <c r="E4282" s="120" t="s">
        <v>131</v>
      </c>
      <c r="F4282" s="478" t="s">
        <v>71</v>
      </c>
    </row>
    <row r="4283" spans="1:6">
      <c r="A4283" s="477" t="str">
        <f>DRIVER[[#This Row],[DATE]]&amp;DRIVER[[#This Row],[FIELD]]&amp;DRIVER[[#This Row],[TRIP NO]]</f>
        <v>45517OD04Q41782</v>
      </c>
      <c r="B4283" s="479">
        <v>28</v>
      </c>
      <c r="C4283" s="480">
        <v>45517</v>
      </c>
      <c r="D4283" s="481">
        <v>2</v>
      </c>
      <c r="E4283" s="120" t="s">
        <v>25</v>
      </c>
      <c r="F4283" s="478" t="s">
        <v>73</v>
      </c>
    </row>
    <row r="4284" spans="1:6">
      <c r="A4284" s="477" t="str">
        <f>DRIVER[[#This Row],[DATE]]&amp;DRIVER[[#This Row],[FIELD]]&amp;DRIVER[[#This Row],[TRIP NO]]</f>
        <v>45517OD34S26152</v>
      </c>
      <c r="B4284" s="479">
        <v>29</v>
      </c>
      <c r="C4284" s="480">
        <v>45517</v>
      </c>
      <c r="D4284" s="481">
        <v>2</v>
      </c>
      <c r="E4284" s="120" t="s">
        <v>40</v>
      </c>
      <c r="F4284" s="478" t="s">
        <v>72</v>
      </c>
    </row>
    <row r="4285" spans="1:6">
      <c r="A4285" s="477" t="str">
        <f>DRIVER[[#This Row],[DATE]]&amp;DRIVER[[#This Row],[FIELD]]&amp;DRIVER[[#This Row],[TRIP NO]]</f>
        <v>45517OD34S26272</v>
      </c>
      <c r="B4285" s="479">
        <v>30</v>
      </c>
      <c r="C4285" s="480">
        <v>45517</v>
      </c>
      <c r="D4285" s="481">
        <v>2</v>
      </c>
      <c r="E4285" s="120" t="s">
        <v>54</v>
      </c>
      <c r="F4285" s="478" t="s">
        <v>207</v>
      </c>
    </row>
    <row r="4286" spans="1:6">
      <c r="A4286" s="477" t="str">
        <f>DRIVER[[#This Row],[DATE]]&amp;DRIVER[[#This Row],[FIELD]]&amp;DRIVER[[#This Row],[TRIP NO]]</f>
        <v>45517OD04Q67882</v>
      </c>
      <c r="B4286" s="479">
        <v>31</v>
      </c>
      <c r="C4286" s="480">
        <v>45517</v>
      </c>
      <c r="D4286" s="481">
        <v>2</v>
      </c>
      <c r="E4286" s="120" t="s">
        <v>20</v>
      </c>
      <c r="F4286" s="478" t="s">
        <v>101</v>
      </c>
    </row>
    <row r="4287" spans="1:6">
      <c r="A4287" s="477" t="str">
        <f>DRIVER[[#This Row],[DATE]]&amp;DRIVER[[#This Row],[FIELD]]&amp;DRIVER[[#This Row],[TRIP NO]]</f>
        <v>45517OD04Q41703</v>
      </c>
      <c r="B4287" s="479">
        <v>32</v>
      </c>
      <c r="C4287" s="480">
        <v>45517</v>
      </c>
      <c r="D4287" s="481">
        <v>3</v>
      </c>
      <c r="E4287" s="120" t="s">
        <v>10</v>
      </c>
      <c r="F4287" s="478" t="s">
        <v>105</v>
      </c>
    </row>
    <row r="4288" spans="1:6">
      <c r="A4288" s="477" t="str">
        <f>DRIVER[[#This Row],[DATE]]&amp;DRIVER[[#This Row],[FIELD]]&amp;DRIVER[[#This Row],[TRIP NO]]</f>
        <v>45517OD04Q41263</v>
      </c>
      <c r="B4288" s="479">
        <v>33</v>
      </c>
      <c r="C4288" s="480">
        <v>45517</v>
      </c>
      <c r="D4288" s="481">
        <v>3</v>
      </c>
      <c r="E4288" s="120" t="s">
        <v>23</v>
      </c>
      <c r="F4288" s="478" t="s">
        <v>69</v>
      </c>
    </row>
    <row r="4289" spans="1:6">
      <c r="A4289" s="477" t="str">
        <f>DRIVER[[#This Row],[DATE]]&amp;DRIVER[[#This Row],[FIELD]]&amp;DRIVER[[#This Row],[TRIP NO]]</f>
        <v>45517OD34S61373</v>
      </c>
      <c r="B4289" s="479">
        <v>34</v>
      </c>
      <c r="C4289" s="480">
        <v>45517</v>
      </c>
      <c r="D4289" s="481">
        <v>3</v>
      </c>
      <c r="E4289" s="120" t="s">
        <v>44</v>
      </c>
      <c r="F4289" s="478" t="s">
        <v>80</v>
      </c>
    </row>
    <row r="4290" spans="1:6">
      <c r="A4290" s="477" t="str">
        <f>DRIVER[[#This Row],[DATE]]&amp;DRIVER[[#This Row],[FIELD]]&amp;DRIVER[[#This Row],[TRIP NO]]</f>
        <v>45517OD04Q41183</v>
      </c>
      <c r="B4290" s="479">
        <v>35</v>
      </c>
      <c r="C4290" s="480">
        <v>45517</v>
      </c>
      <c r="D4290" s="481">
        <v>3</v>
      </c>
      <c r="E4290" s="120" t="s">
        <v>26</v>
      </c>
      <c r="F4290" s="478" t="s">
        <v>208</v>
      </c>
    </row>
    <row r="4291" spans="1:6">
      <c r="A4291" s="477" t="str">
        <f>DRIVER[[#This Row],[DATE]]&amp;DRIVER[[#This Row],[FIELD]]&amp;DRIVER[[#This Row],[TRIP NO]]</f>
        <v>45518OD04Q41181</v>
      </c>
      <c r="B4291" s="479">
        <v>1</v>
      </c>
      <c r="C4291" s="480">
        <v>45518</v>
      </c>
      <c r="D4291" s="481">
        <v>1</v>
      </c>
      <c r="E4291" s="120" t="s">
        <v>26</v>
      </c>
      <c r="F4291" s="478" t="s">
        <v>68</v>
      </c>
    </row>
    <row r="4292" spans="1:6">
      <c r="A4292" s="477" t="str">
        <f>DRIVER[[#This Row],[DATE]]&amp;DRIVER[[#This Row],[FIELD]]&amp;DRIVER[[#This Row],[TRIP NO]]</f>
        <v>45518OD04Q41231</v>
      </c>
      <c r="B4292" s="479">
        <v>2</v>
      </c>
      <c r="C4292" s="480">
        <v>45518</v>
      </c>
      <c r="D4292" s="481">
        <v>1</v>
      </c>
      <c r="E4292" s="120" t="s">
        <v>39</v>
      </c>
      <c r="F4292" s="478" t="s">
        <v>78</v>
      </c>
    </row>
    <row r="4293" spans="1:6">
      <c r="A4293" s="477" t="str">
        <f>DRIVER[[#This Row],[DATE]]&amp;DRIVER[[#This Row],[FIELD]]&amp;DRIVER[[#This Row],[TRIP NO]]</f>
        <v>45518OD04Q41261</v>
      </c>
      <c r="B4293" s="479">
        <v>3</v>
      </c>
      <c r="C4293" s="480">
        <v>45518</v>
      </c>
      <c r="D4293" s="481">
        <v>1</v>
      </c>
      <c r="E4293" s="120" t="s">
        <v>23</v>
      </c>
      <c r="F4293" s="478" t="s">
        <v>91</v>
      </c>
    </row>
    <row r="4294" spans="1:6">
      <c r="A4294" s="477" t="str">
        <f>DRIVER[[#This Row],[DATE]]&amp;DRIVER[[#This Row],[FIELD]]&amp;DRIVER[[#This Row],[TRIP NO]]</f>
        <v>45518OD04Q41781</v>
      </c>
      <c r="B4294" s="479">
        <v>4</v>
      </c>
      <c r="C4294" s="480">
        <v>45518</v>
      </c>
      <c r="D4294" s="481">
        <v>1</v>
      </c>
      <c r="E4294" s="120" t="s">
        <v>25</v>
      </c>
      <c r="F4294" s="478" t="s">
        <v>90</v>
      </c>
    </row>
    <row r="4295" spans="1:6">
      <c r="A4295" s="477" t="str">
        <f>DRIVER[[#This Row],[DATE]]&amp;DRIVER[[#This Row],[FIELD]]&amp;DRIVER[[#This Row],[TRIP NO]]</f>
        <v>45518OD04Q67611</v>
      </c>
      <c r="B4295" s="479">
        <v>5</v>
      </c>
      <c r="C4295" s="480">
        <v>45518</v>
      </c>
      <c r="D4295" s="481">
        <v>1</v>
      </c>
      <c r="E4295" s="120" t="s">
        <v>24</v>
      </c>
      <c r="F4295" s="478" t="s">
        <v>206</v>
      </c>
    </row>
    <row r="4296" spans="1:6">
      <c r="A4296" s="477" t="str">
        <f>DRIVER[[#This Row],[DATE]]&amp;DRIVER[[#This Row],[FIELD]]&amp;DRIVER[[#This Row],[TRIP NO]]</f>
        <v>45518OD04Q67881</v>
      </c>
      <c r="B4296" s="479">
        <v>6</v>
      </c>
      <c r="C4296" s="480">
        <v>45518</v>
      </c>
      <c r="D4296" s="481">
        <v>1</v>
      </c>
      <c r="E4296" s="120" t="s">
        <v>20</v>
      </c>
      <c r="F4296" s="478" t="s">
        <v>101</v>
      </c>
    </row>
    <row r="4297" spans="1:6">
      <c r="A4297" s="477" t="str">
        <f>DRIVER[[#This Row],[DATE]]&amp;DRIVER[[#This Row],[FIELD]]&amp;DRIVER[[#This Row],[TRIP NO]]</f>
        <v>45518OD04Q41281</v>
      </c>
      <c r="B4297" s="479">
        <v>7</v>
      </c>
      <c r="C4297" s="480">
        <v>45518</v>
      </c>
      <c r="D4297" s="481">
        <v>1</v>
      </c>
      <c r="E4297" s="120" t="s">
        <v>41</v>
      </c>
      <c r="F4297" s="478" t="s">
        <v>77</v>
      </c>
    </row>
    <row r="4298" spans="1:6">
      <c r="A4298" s="477" t="str">
        <f>DRIVER[[#This Row],[DATE]]&amp;DRIVER[[#This Row],[FIELD]]&amp;DRIVER[[#This Row],[TRIP NO]]</f>
        <v>45518OD04Q41701</v>
      </c>
      <c r="B4298" s="479">
        <v>8</v>
      </c>
      <c r="C4298" s="480">
        <v>45518</v>
      </c>
      <c r="D4298" s="481">
        <v>1</v>
      </c>
      <c r="E4298" s="120" t="s">
        <v>10</v>
      </c>
      <c r="F4298" s="478" t="s">
        <v>99</v>
      </c>
    </row>
    <row r="4299" spans="1:6">
      <c r="A4299" s="477" t="str">
        <f>DRIVER[[#This Row],[DATE]]&amp;DRIVER[[#This Row],[FIELD]]&amp;DRIVER[[#This Row],[TRIP NO]]</f>
        <v>45518OD04Q41731</v>
      </c>
      <c r="B4299" s="479">
        <v>9</v>
      </c>
      <c r="C4299" s="480">
        <v>45518</v>
      </c>
      <c r="D4299" s="481">
        <v>1</v>
      </c>
      <c r="E4299" s="120" t="s">
        <v>8</v>
      </c>
      <c r="F4299" s="478" t="s">
        <v>202</v>
      </c>
    </row>
    <row r="4300" spans="1:6">
      <c r="A4300" s="477" t="str">
        <f>DRIVER[[#This Row],[DATE]]&amp;DRIVER[[#This Row],[FIELD]]&amp;DRIVER[[#This Row],[TRIP NO]]</f>
        <v>45518OD34S26151</v>
      </c>
      <c r="B4300" s="479">
        <v>10</v>
      </c>
      <c r="C4300" s="480">
        <v>45518</v>
      </c>
      <c r="D4300" s="481">
        <v>1</v>
      </c>
      <c r="E4300" s="120" t="s">
        <v>40</v>
      </c>
      <c r="F4300" s="478" t="s">
        <v>72</v>
      </c>
    </row>
    <row r="4301" spans="1:6">
      <c r="A4301" s="477" t="str">
        <f>DRIVER[[#This Row],[DATE]]&amp;DRIVER[[#This Row],[FIELD]]&amp;DRIVER[[#This Row],[TRIP NO]]</f>
        <v>45518OD34S26271</v>
      </c>
      <c r="B4301" s="479">
        <v>11</v>
      </c>
      <c r="C4301" s="480">
        <v>45518</v>
      </c>
      <c r="D4301" s="481">
        <v>1</v>
      </c>
      <c r="E4301" s="120" t="s">
        <v>54</v>
      </c>
      <c r="F4301" s="478" t="s">
        <v>207</v>
      </c>
    </row>
    <row r="4302" spans="1:6">
      <c r="A4302" s="477" t="str">
        <f>DRIVER[[#This Row],[DATE]]&amp;DRIVER[[#This Row],[FIELD]]&amp;DRIVER[[#This Row],[TRIP NO]]</f>
        <v>45518OD34S26661</v>
      </c>
      <c r="B4302" s="479">
        <v>12</v>
      </c>
      <c r="C4302" s="480">
        <v>45518</v>
      </c>
      <c r="D4302" s="481">
        <v>1</v>
      </c>
      <c r="E4302" s="120" t="s">
        <v>45</v>
      </c>
      <c r="F4302" s="478" t="s">
        <v>203</v>
      </c>
    </row>
    <row r="4303" spans="1:6">
      <c r="A4303" s="477" t="str">
        <f>DRIVER[[#This Row],[DATE]]&amp;DRIVER[[#This Row],[FIELD]]&amp;DRIVER[[#This Row],[TRIP NO]]</f>
        <v>45518OD34S61271</v>
      </c>
      <c r="B4303" s="479">
        <v>13</v>
      </c>
      <c r="C4303" s="480">
        <v>45518</v>
      </c>
      <c r="D4303" s="481">
        <v>1</v>
      </c>
      <c r="E4303" s="120" t="s">
        <v>131</v>
      </c>
      <c r="F4303" s="478" t="s">
        <v>71</v>
      </c>
    </row>
    <row r="4304" spans="1:6">
      <c r="A4304" s="477" t="str">
        <f>DRIVER[[#This Row],[DATE]]&amp;DRIVER[[#This Row],[FIELD]]&amp;DRIVER[[#This Row],[TRIP NO]]</f>
        <v>45518OD34S61371</v>
      </c>
      <c r="B4304" s="479">
        <v>14</v>
      </c>
      <c r="C4304" s="480">
        <v>45518</v>
      </c>
      <c r="D4304" s="481">
        <v>1</v>
      </c>
      <c r="E4304" s="120" t="s">
        <v>44</v>
      </c>
      <c r="F4304" s="478" t="s">
        <v>80</v>
      </c>
    </row>
    <row r="4305" spans="1:6">
      <c r="A4305" s="477" t="str">
        <f>DRIVER[[#This Row],[DATE]]&amp;DRIVER[[#This Row],[FIELD]]&amp;DRIVER[[#This Row],[TRIP NO]]</f>
        <v>45518OD34S61391</v>
      </c>
      <c r="B4305" s="479">
        <v>15</v>
      </c>
      <c r="C4305" s="480">
        <v>45518</v>
      </c>
      <c r="D4305" s="481">
        <v>1</v>
      </c>
      <c r="E4305" s="120" t="s">
        <v>52</v>
      </c>
      <c r="F4305" s="478" t="s">
        <v>175</v>
      </c>
    </row>
    <row r="4306" spans="1:6">
      <c r="A4306" s="477" t="str">
        <f>DRIVER[[#This Row],[DATE]]&amp;DRIVER[[#This Row],[FIELD]]&amp;DRIVER[[#This Row],[TRIP NO]]</f>
        <v>45518OD34S61521</v>
      </c>
      <c r="B4306" s="479">
        <v>16</v>
      </c>
      <c r="C4306" s="480">
        <v>45518</v>
      </c>
      <c r="D4306" s="481">
        <v>1</v>
      </c>
      <c r="E4306" s="120" t="s">
        <v>43</v>
      </c>
      <c r="F4306" s="478" t="s">
        <v>70</v>
      </c>
    </row>
    <row r="4307" spans="1:6">
      <c r="A4307" s="477" t="str">
        <f>DRIVER[[#This Row],[DATE]]&amp;DRIVER[[#This Row],[FIELD]]&amp;DRIVER[[#This Row],[TRIP NO]]</f>
        <v>45518OD34S65081</v>
      </c>
      <c r="B4307" s="479">
        <v>17</v>
      </c>
      <c r="C4307" s="480">
        <v>45518</v>
      </c>
      <c r="D4307" s="481">
        <v>1</v>
      </c>
      <c r="E4307" s="120" t="s">
        <v>57</v>
      </c>
      <c r="F4307" s="478" t="s">
        <v>75</v>
      </c>
    </row>
    <row r="4308" spans="1:6">
      <c r="A4308" s="477" t="str">
        <f>DRIVER[[#This Row],[DATE]]&amp;DRIVER[[#This Row],[FIELD]]&amp;DRIVER[[#This Row],[TRIP NO]]</f>
        <v>45518OD34S61272</v>
      </c>
      <c r="B4308" s="479">
        <v>18</v>
      </c>
      <c r="C4308" s="480">
        <v>45518</v>
      </c>
      <c r="D4308" s="481">
        <v>2</v>
      </c>
      <c r="E4308" s="120" t="s">
        <v>131</v>
      </c>
      <c r="F4308" s="478" t="s">
        <v>71</v>
      </c>
    </row>
    <row r="4309" spans="1:6">
      <c r="A4309" s="477" t="str">
        <f>DRIVER[[#This Row],[DATE]]&amp;DRIVER[[#This Row],[FIELD]]&amp;DRIVER[[#This Row],[TRIP NO]]</f>
        <v>45518OD34S61522</v>
      </c>
      <c r="B4309" s="479">
        <v>19</v>
      </c>
      <c r="C4309" s="480">
        <v>45518</v>
      </c>
      <c r="D4309" s="481">
        <v>2</v>
      </c>
      <c r="E4309" s="120" t="s">
        <v>43</v>
      </c>
      <c r="F4309" s="478" t="s">
        <v>70</v>
      </c>
    </row>
    <row r="4310" spans="1:6">
      <c r="A4310" s="477" t="str">
        <f>DRIVER[[#This Row],[DATE]]&amp;DRIVER[[#This Row],[FIELD]]&amp;DRIVER[[#This Row],[TRIP NO]]</f>
        <v>45518OD34S26152</v>
      </c>
      <c r="B4310" s="479">
        <v>20</v>
      </c>
      <c r="C4310" s="480">
        <v>45518</v>
      </c>
      <c r="D4310" s="481">
        <v>2</v>
      </c>
      <c r="E4310" s="120" t="s">
        <v>40</v>
      </c>
      <c r="F4310" s="478" t="s">
        <v>72</v>
      </c>
    </row>
    <row r="4311" spans="1:6">
      <c r="A4311" s="477" t="str">
        <f>DRIVER[[#This Row],[DATE]]&amp;DRIVER[[#This Row],[FIELD]]&amp;DRIVER[[#This Row],[TRIP NO]]</f>
        <v>45518OD34S26272</v>
      </c>
      <c r="B4311" s="479">
        <v>21</v>
      </c>
      <c r="C4311" s="480">
        <v>45518</v>
      </c>
      <c r="D4311" s="481">
        <v>2</v>
      </c>
      <c r="E4311" s="120" t="s">
        <v>54</v>
      </c>
      <c r="F4311" s="478" t="s">
        <v>207</v>
      </c>
    </row>
    <row r="4312" spans="1:6">
      <c r="A4312" s="477" t="str">
        <f>DRIVER[[#This Row],[DATE]]&amp;DRIVER[[#This Row],[FIELD]]&amp;DRIVER[[#This Row],[TRIP NO]]</f>
        <v>45518OD34S61372</v>
      </c>
      <c r="B4312" s="479">
        <v>22</v>
      </c>
      <c r="C4312" s="480">
        <v>45518</v>
      </c>
      <c r="D4312" s="481">
        <v>2</v>
      </c>
      <c r="E4312" s="120" t="s">
        <v>44</v>
      </c>
      <c r="F4312" s="478" t="s">
        <v>80</v>
      </c>
    </row>
    <row r="4313" spans="1:6">
      <c r="A4313" s="477" t="str">
        <f>DRIVER[[#This Row],[DATE]]&amp;DRIVER[[#This Row],[FIELD]]&amp;DRIVER[[#This Row],[TRIP NO]]</f>
        <v>45518OD04Q67612</v>
      </c>
      <c r="B4313" s="479">
        <v>23</v>
      </c>
      <c r="C4313" s="480">
        <v>45518</v>
      </c>
      <c r="D4313" s="481">
        <v>2</v>
      </c>
      <c r="E4313" s="120" t="s">
        <v>24</v>
      </c>
      <c r="F4313" s="478" t="s">
        <v>206</v>
      </c>
    </row>
    <row r="4314" spans="1:6">
      <c r="A4314" s="477" t="str">
        <f>DRIVER[[#This Row],[DATE]]&amp;DRIVER[[#This Row],[FIELD]]&amp;DRIVER[[#This Row],[TRIP NO]]</f>
        <v>45518OD04Q41232</v>
      </c>
      <c r="B4314" s="479">
        <v>24</v>
      </c>
      <c r="C4314" s="480">
        <v>45518</v>
      </c>
      <c r="D4314" s="481">
        <v>2</v>
      </c>
      <c r="E4314" s="120" t="s">
        <v>39</v>
      </c>
      <c r="F4314" s="478" t="s">
        <v>78</v>
      </c>
    </row>
    <row r="4315" spans="1:6">
      <c r="A4315" s="477" t="str">
        <f>DRIVER[[#This Row],[DATE]]&amp;DRIVER[[#This Row],[FIELD]]&amp;DRIVER[[#This Row],[TRIP NO]]</f>
        <v>45518OD34S65082</v>
      </c>
      <c r="B4315" s="479">
        <v>25</v>
      </c>
      <c r="C4315" s="480">
        <v>45518</v>
      </c>
      <c r="D4315" s="481">
        <v>2</v>
      </c>
      <c r="E4315" s="120" t="s">
        <v>57</v>
      </c>
      <c r="F4315" s="478" t="s">
        <v>75</v>
      </c>
    </row>
    <row r="4316" spans="1:6">
      <c r="A4316" s="477" t="str">
        <f>DRIVER[[#This Row],[DATE]]&amp;DRIVER[[#This Row],[FIELD]]&amp;DRIVER[[#This Row],[TRIP NO]]</f>
        <v>45518OD04Q41262</v>
      </c>
      <c r="B4316" s="479">
        <v>26</v>
      </c>
      <c r="C4316" s="480">
        <v>45518</v>
      </c>
      <c r="D4316" s="481">
        <v>2</v>
      </c>
      <c r="E4316" s="120" t="s">
        <v>23</v>
      </c>
      <c r="F4316" s="478" t="s">
        <v>91</v>
      </c>
    </row>
    <row r="4317" spans="1:6">
      <c r="A4317" s="477" t="str">
        <f>DRIVER[[#This Row],[DATE]]&amp;DRIVER[[#This Row],[FIELD]]&amp;DRIVER[[#This Row],[TRIP NO]]</f>
        <v>45518OD04Q67882</v>
      </c>
      <c r="B4317" s="479">
        <v>27</v>
      </c>
      <c r="C4317" s="480">
        <v>45518</v>
      </c>
      <c r="D4317" s="481">
        <v>2</v>
      </c>
      <c r="E4317" s="120" t="s">
        <v>20</v>
      </c>
      <c r="F4317" s="478" t="s">
        <v>101</v>
      </c>
    </row>
    <row r="4318" spans="1:6">
      <c r="A4318" s="201" t="str">
        <f>DRIVER[[#This Row],[DATE]]&amp;DRIVER[[#This Row],[FIELD]]&amp;DRIVER[[#This Row],[TRIP NO]]</f>
        <v>45519OD04Q41181</v>
      </c>
      <c r="B4318" s="202">
        <v>1</v>
      </c>
      <c r="C4318" s="203">
        <v>45519</v>
      </c>
      <c r="D4318" s="204">
        <v>1</v>
      </c>
      <c r="E4318" s="120" t="s">
        <v>26</v>
      </c>
      <c r="F4318" s="205" t="s">
        <v>208</v>
      </c>
    </row>
    <row r="4319" spans="1:6">
      <c r="A4319" s="201" t="str">
        <f>DRIVER[[#This Row],[DATE]]&amp;DRIVER[[#This Row],[FIELD]]&amp;DRIVER[[#This Row],[TRIP NO]]</f>
        <v>45519OD04Q41231</v>
      </c>
      <c r="B4319" s="202">
        <v>2</v>
      </c>
      <c r="C4319" s="203">
        <v>45519</v>
      </c>
      <c r="D4319" s="204">
        <v>1</v>
      </c>
      <c r="E4319" s="120" t="s">
        <v>39</v>
      </c>
      <c r="F4319" s="205" t="s">
        <v>78</v>
      </c>
    </row>
    <row r="4320" spans="1:6">
      <c r="A4320" s="201" t="str">
        <f>DRIVER[[#This Row],[DATE]]&amp;DRIVER[[#This Row],[FIELD]]&amp;DRIVER[[#This Row],[TRIP NO]]</f>
        <v>45519OD04Q41261</v>
      </c>
      <c r="B4320" s="202">
        <v>3</v>
      </c>
      <c r="C4320" s="203">
        <v>45519</v>
      </c>
      <c r="D4320" s="204">
        <v>1</v>
      </c>
      <c r="E4320" s="120" t="s">
        <v>23</v>
      </c>
      <c r="F4320" s="205" t="s">
        <v>69</v>
      </c>
    </row>
    <row r="4321" spans="1:6">
      <c r="A4321" s="201" t="str">
        <f>DRIVER[[#This Row],[DATE]]&amp;DRIVER[[#This Row],[FIELD]]&amp;DRIVER[[#This Row],[TRIP NO]]</f>
        <v>45519OD04Q41781</v>
      </c>
      <c r="B4321" s="202">
        <v>4</v>
      </c>
      <c r="C4321" s="203">
        <v>45519</v>
      </c>
      <c r="D4321" s="204">
        <v>1</v>
      </c>
      <c r="E4321" s="120" t="s">
        <v>25</v>
      </c>
      <c r="F4321" s="205" t="s">
        <v>73</v>
      </c>
    </row>
    <row r="4322" spans="1:6">
      <c r="A4322" s="201" t="str">
        <f>DRIVER[[#This Row],[DATE]]&amp;DRIVER[[#This Row],[FIELD]]&amp;DRIVER[[#This Row],[TRIP NO]]</f>
        <v>45519OD04Q67611</v>
      </c>
      <c r="B4322" s="202">
        <v>5</v>
      </c>
      <c r="C4322" s="203">
        <v>45519</v>
      </c>
      <c r="D4322" s="204">
        <v>1</v>
      </c>
      <c r="E4322" s="120" t="s">
        <v>24</v>
      </c>
      <c r="F4322" s="205" t="s">
        <v>206</v>
      </c>
    </row>
    <row r="4323" spans="1:6">
      <c r="A4323" s="201" t="str">
        <f>DRIVER[[#This Row],[DATE]]&amp;DRIVER[[#This Row],[FIELD]]&amp;DRIVER[[#This Row],[TRIP NO]]</f>
        <v>45519OD04Q67881</v>
      </c>
      <c r="B4323" s="202">
        <v>6</v>
      </c>
      <c r="C4323" s="203">
        <v>45519</v>
      </c>
      <c r="D4323" s="204">
        <v>1</v>
      </c>
      <c r="E4323" s="120" t="s">
        <v>20</v>
      </c>
      <c r="F4323" s="205" t="s">
        <v>101</v>
      </c>
    </row>
    <row r="4324" spans="1:6">
      <c r="A4324" s="201" t="str">
        <f>DRIVER[[#This Row],[DATE]]&amp;DRIVER[[#This Row],[FIELD]]&amp;DRIVER[[#This Row],[TRIP NO]]</f>
        <v>45519OD04Q41281</v>
      </c>
      <c r="B4324" s="202">
        <v>7</v>
      </c>
      <c r="C4324" s="203">
        <v>45519</v>
      </c>
      <c r="D4324" s="204">
        <v>1</v>
      </c>
      <c r="E4324" s="120" t="s">
        <v>41</v>
      </c>
      <c r="F4324" s="205" t="s">
        <v>77</v>
      </c>
    </row>
    <row r="4325" spans="1:6">
      <c r="A4325" s="201" t="str">
        <f>DRIVER[[#This Row],[DATE]]&amp;DRIVER[[#This Row],[FIELD]]&amp;DRIVER[[#This Row],[TRIP NO]]</f>
        <v>45519OD04Q41701</v>
      </c>
      <c r="B4325" s="202">
        <v>8</v>
      </c>
      <c r="C4325" s="203">
        <v>45519</v>
      </c>
      <c r="D4325" s="204">
        <v>1</v>
      </c>
      <c r="E4325" s="120" t="s">
        <v>10</v>
      </c>
      <c r="F4325" s="205" t="s">
        <v>105</v>
      </c>
    </row>
    <row r="4326" spans="1:6">
      <c r="A4326" s="201" t="str">
        <f>DRIVER[[#This Row],[DATE]]&amp;DRIVER[[#This Row],[FIELD]]&amp;DRIVER[[#This Row],[TRIP NO]]</f>
        <v>45519OD04Q41731</v>
      </c>
      <c r="B4326" s="202">
        <v>9</v>
      </c>
      <c r="C4326" s="203">
        <v>45519</v>
      </c>
      <c r="D4326" s="204">
        <v>1</v>
      </c>
      <c r="E4326" s="120" t="s">
        <v>8</v>
      </c>
      <c r="F4326" s="205" t="s">
        <v>202</v>
      </c>
    </row>
    <row r="4327" spans="1:6">
      <c r="A4327" s="201" t="str">
        <f>DRIVER[[#This Row],[DATE]]&amp;DRIVER[[#This Row],[FIELD]]&amp;DRIVER[[#This Row],[TRIP NO]]</f>
        <v>45519OD34S26151</v>
      </c>
      <c r="B4327" s="202">
        <v>10</v>
      </c>
      <c r="C4327" s="203">
        <v>45519</v>
      </c>
      <c r="D4327" s="204">
        <v>1</v>
      </c>
      <c r="E4327" s="120" t="s">
        <v>40</v>
      </c>
      <c r="F4327" s="205" t="s">
        <v>72</v>
      </c>
    </row>
    <row r="4328" spans="1:6">
      <c r="A4328" s="201" t="str">
        <f>DRIVER[[#This Row],[DATE]]&amp;DRIVER[[#This Row],[FIELD]]&amp;DRIVER[[#This Row],[TRIP NO]]</f>
        <v>45519OD34S26271</v>
      </c>
      <c r="B4328" s="202">
        <v>11</v>
      </c>
      <c r="C4328" s="203">
        <v>45519</v>
      </c>
      <c r="D4328" s="204">
        <v>1</v>
      </c>
      <c r="E4328" s="120" t="s">
        <v>54</v>
      </c>
      <c r="F4328" s="205" t="s">
        <v>70</v>
      </c>
    </row>
    <row r="4329" spans="1:6">
      <c r="A4329" s="201" t="str">
        <f>DRIVER[[#This Row],[DATE]]&amp;DRIVER[[#This Row],[FIELD]]&amp;DRIVER[[#This Row],[TRIP NO]]</f>
        <v>45519OD34S26661</v>
      </c>
      <c r="B4329" s="202">
        <v>12</v>
      </c>
      <c r="C4329" s="203">
        <v>45519</v>
      </c>
      <c r="D4329" s="204">
        <v>1</v>
      </c>
      <c r="E4329" s="120" t="s">
        <v>45</v>
      </c>
      <c r="F4329" s="205" t="s">
        <v>203</v>
      </c>
    </row>
    <row r="4330" spans="1:6">
      <c r="A4330" s="201" t="str">
        <f>DRIVER[[#This Row],[DATE]]&amp;DRIVER[[#This Row],[FIELD]]&amp;DRIVER[[#This Row],[TRIP NO]]</f>
        <v>45519OD34S61271</v>
      </c>
      <c r="B4330" s="202">
        <v>13</v>
      </c>
      <c r="C4330" s="203">
        <v>45519</v>
      </c>
      <c r="D4330" s="204">
        <v>1</v>
      </c>
      <c r="E4330" s="120" t="s">
        <v>131</v>
      </c>
      <c r="F4330" s="205" t="s">
        <v>71</v>
      </c>
    </row>
    <row r="4331" spans="1:6">
      <c r="A4331" s="201" t="str">
        <f>DRIVER[[#This Row],[DATE]]&amp;DRIVER[[#This Row],[FIELD]]&amp;DRIVER[[#This Row],[TRIP NO]]</f>
        <v>45519OD34S61371</v>
      </c>
      <c r="B4331" s="202">
        <v>14</v>
      </c>
      <c r="C4331" s="203">
        <v>45519</v>
      </c>
      <c r="D4331" s="204">
        <v>1</v>
      </c>
      <c r="E4331" s="120" t="s">
        <v>44</v>
      </c>
      <c r="F4331" s="205" t="s">
        <v>80</v>
      </c>
    </row>
    <row r="4332" spans="1:6">
      <c r="A4332" s="201" t="str">
        <f>DRIVER[[#This Row],[DATE]]&amp;DRIVER[[#This Row],[FIELD]]&amp;DRIVER[[#This Row],[TRIP NO]]</f>
        <v>45519OD34S61391</v>
      </c>
      <c r="B4332" s="202">
        <v>15</v>
      </c>
      <c r="C4332" s="203">
        <v>45519</v>
      </c>
      <c r="D4332" s="204">
        <v>1</v>
      </c>
      <c r="E4332" s="120" t="s">
        <v>52</v>
      </c>
      <c r="F4332" s="205" t="s">
        <v>68</v>
      </c>
    </row>
    <row r="4333" spans="1:6">
      <c r="A4333" s="201" t="str">
        <f>DRIVER[[#This Row],[DATE]]&amp;DRIVER[[#This Row],[FIELD]]&amp;DRIVER[[#This Row],[TRIP NO]]</f>
        <v>45519OD34S61521</v>
      </c>
      <c r="B4333" s="202">
        <v>16</v>
      </c>
      <c r="C4333" s="203">
        <v>45519</v>
      </c>
      <c r="D4333" s="204">
        <v>1</v>
      </c>
      <c r="E4333" s="120" t="s">
        <v>43</v>
      </c>
      <c r="F4333" s="205" t="s">
        <v>207</v>
      </c>
    </row>
    <row r="4334" spans="1:6">
      <c r="A4334" s="201" t="str">
        <f>DRIVER[[#This Row],[DATE]]&amp;DRIVER[[#This Row],[FIELD]]&amp;DRIVER[[#This Row],[TRIP NO]]</f>
        <v>45519OD34S65081</v>
      </c>
      <c r="B4334" s="202">
        <v>17</v>
      </c>
      <c r="C4334" s="203">
        <v>45519</v>
      </c>
      <c r="D4334" s="204">
        <v>1</v>
      </c>
      <c r="E4334" s="120" t="s">
        <v>57</v>
      </c>
      <c r="F4334" s="205" t="s">
        <v>75</v>
      </c>
    </row>
    <row r="4335" spans="1:6">
      <c r="A4335" s="201" t="str">
        <f>DRIVER[[#This Row],[DATE]]&amp;DRIVER[[#This Row],[FIELD]]&amp;DRIVER[[#This Row],[TRIP NO]]</f>
        <v>45519OD04Q67612</v>
      </c>
      <c r="B4335" s="202">
        <v>18</v>
      </c>
      <c r="C4335" s="203">
        <v>45519</v>
      </c>
      <c r="D4335" s="204">
        <v>2</v>
      </c>
      <c r="E4335" s="120" t="s">
        <v>24</v>
      </c>
      <c r="F4335" s="205" t="s">
        <v>206</v>
      </c>
    </row>
    <row r="4336" spans="1:6">
      <c r="A4336" s="201" t="str">
        <f>DRIVER[[#This Row],[DATE]]&amp;DRIVER[[#This Row],[FIELD]]&amp;DRIVER[[#This Row],[TRIP NO]]</f>
        <v>45519OD04Q41232</v>
      </c>
      <c r="B4336" s="202">
        <v>19</v>
      </c>
      <c r="C4336" s="203">
        <v>45519</v>
      </c>
      <c r="D4336" s="204">
        <v>2</v>
      </c>
      <c r="E4336" s="120" t="s">
        <v>39</v>
      </c>
      <c r="F4336" s="205" t="s">
        <v>78</v>
      </c>
    </row>
    <row r="4337" spans="1:6">
      <c r="A4337" s="201" t="str">
        <f>DRIVER[[#This Row],[DATE]]&amp;DRIVER[[#This Row],[FIELD]]&amp;DRIVER[[#This Row],[TRIP NO]]</f>
        <v>45519OD04Q41262</v>
      </c>
      <c r="B4337" s="202">
        <v>20</v>
      </c>
      <c r="C4337" s="203">
        <v>45519</v>
      </c>
      <c r="D4337" s="204">
        <v>2</v>
      </c>
      <c r="E4337" s="120" t="s">
        <v>23</v>
      </c>
      <c r="F4337" s="205" t="s">
        <v>69</v>
      </c>
    </row>
    <row r="4338" spans="1:6">
      <c r="A4338" s="201" t="str">
        <f>DRIVER[[#This Row],[DATE]]&amp;DRIVER[[#This Row],[FIELD]]&amp;DRIVER[[#This Row],[TRIP NO]]</f>
        <v>45519OD34S61272</v>
      </c>
      <c r="B4338" s="202">
        <v>21</v>
      </c>
      <c r="C4338" s="203">
        <v>45519</v>
      </c>
      <c r="D4338" s="204">
        <v>2</v>
      </c>
      <c r="E4338" s="120" t="s">
        <v>131</v>
      </c>
      <c r="F4338" s="205" t="s">
        <v>71</v>
      </c>
    </row>
    <row r="4339" spans="1:6">
      <c r="A4339" s="201" t="str">
        <f>DRIVER[[#This Row],[DATE]]&amp;DRIVER[[#This Row],[FIELD]]&amp;DRIVER[[#This Row],[TRIP NO]]</f>
        <v>45519OD34S26272</v>
      </c>
      <c r="B4339" s="202">
        <v>22</v>
      </c>
      <c r="C4339" s="203">
        <v>45519</v>
      </c>
      <c r="D4339" s="204">
        <v>2</v>
      </c>
      <c r="E4339" s="120" t="s">
        <v>54</v>
      </c>
      <c r="F4339" s="205" t="s">
        <v>70</v>
      </c>
    </row>
    <row r="4340" spans="1:6">
      <c r="A4340" s="201" t="str">
        <f>DRIVER[[#This Row],[DATE]]&amp;DRIVER[[#This Row],[FIELD]]&amp;DRIVER[[#This Row],[TRIP NO]]</f>
        <v>45519OD34S26152</v>
      </c>
      <c r="B4340" s="202">
        <v>23</v>
      </c>
      <c r="C4340" s="203">
        <v>45519</v>
      </c>
      <c r="D4340" s="204">
        <v>2</v>
      </c>
      <c r="E4340" s="120" t="s">
        <v>40</v>
      </c>
      <c r="F4340" s="205" t="s">
        <v>72</v>
      </c>
    </row>
    <row r="4341" spans="1:6">
      <c r="A4341" s="201" t="str">
        <f>DRIVER[[#This Row],[DATE]]&amp;DRIVER[[#This Row],[FIELD]]&amp;DRIVER[[#This Row],[TRIP NO]]</f>
        <v>45519OD04Q41702</v>
      </c>
      <c r="B4341" s="202">
        <v>24</v>
      </c>
      <c r="C4341" s="203">
        <v>45519</v>
      </c>
      <c r="D4341" s="204">
        <v>2</v>
      </c>
      <c r="E4341" s="120" t="s">
        <v>10</v>
      </c>
      <c r="F4341" s="205" t="s">
        <v>105</v>
      </c>
    </row>
    <row r="4342" spans="1:6">
      <c r="A4342" s="201" t="str">
        <f>DRIVER[[#This Row],[DATE]]&amp;DRIVER[[#This Row],[FIELD]]&amp;DRIVER[[#This Row],[TRIP NO]]</f>
        <v>45519OD04Q41282</v>
      </c>
      <c r="B4342" s="202">
        <v>25</v>
      </c>
      <c r="C4342" s="203">
        <v>45519</v>
      </c>
      <c r="D4342" s="204">
        <v>2</v>
      </c>
      <c r="E4342" s="120" t="s">
        <v>41</v>
      </c>
      <c r="F4342" s="205" t="s">
        <v>77</v>
      </c>
    </row>
    <row r="4343" spans="1:6">
      <c r="A4343" s="201" t="str">
        <f>DRIVER[[#This Row],[DATE]]&amp;DRIVER[[#This Row],[FIELD]]&amp;DRIVER[[#This Row],[TRIP NO]]</f>
        <v>45519OD34S61372</v>
      </c>
      <c r="B4343" s="202">
        <v>26</v>
      </c>
      <c r="C4343" s="203">
        <v>45519</v>
      </c>
      <c r="D4343" s="204">
        <v>2</v>
      </c>
      <c r="E4343" s="120" t="s">
        <v>44</v>
      </c>
      <c r="F4343" s="205" t="s">
        <v>80</v>
      </c>
    </row>
    <row r="4344" spans="1:6">
      <c r="A4344" s="201" t="str">
        <f>DRIVER[[#This Row],[DATE]]&amp;DRIVER[[#This Row],[FIELD]]&amp;DRIVER[[#This Row],[TRIP NO]]</f>
        <v>45519OD34S26662</v>
      </c>
      <c r="B4344" s="202">
        <v>27</v>
      </c>
      <c r="C4344" s="203">
        <v>45519</v>
      </c>
      <c r="D4344" s="204">
        <v>2</v>
      </c>
      <c r="E4344" s="120" t="s">
        <v>45</v>
      </c>
      <c r="F4344" s="205" t="s">
        <v>203</v>
      </c>
    </row>
    <row r="4345" spans="1:6">
      <c r="A4345" s="201" t="str">
        <f>DRIVER[[#This Row],[DATE]]&amp;DRIVER[[#This Row],[FIELD]]&amp;DRIVER[[#This Row],[TRIP NO]]</f>
        <v>45519OD34S61522</v>
      </c>
      <c r="B4345" s="202">
        <v>28</v>
      </c>
      <c r="C4345" s="203">
        <v>45519</v>
      </c>
      <c r="D4345" s="204">
        <v>2</v>
      </c>
      <c r="E4345" s="120" t="s">
        <v>43</v>
      </c>
      <c r="F4345" s="205" t="s">
        <v>207</v>
      </c>
    </row>
    <row r="4346" spans="1:6">
      <c r="A4346" s="201" t="str">
        <f>DRIVER[[#This Row],[DATE]]&amp;DRIVER[[#This Row],[FIELD]]&amp;DRIVER[[#This Row],[TRIP NO]]</f>
        <v>45519OD04Q41732</v>
      </c>
      <c r="B4346" s="202">
        <v>29</v>
      </c>
      <c r="C4346" s="203">
        <v>45519</v>
      </c>
      <c r="D4346" s="204">
        <v>2</v>
      </c>
      <c r="E4346" s="120" t="s">
        <v>8</v>
      </c>
      <c r="F4346" s="205" t="s">
        <v>202</v>
      </c>
    </row>
    <row r="4347" spans="1:6">
      <c r="A4347" s="201" t="str">
        <f>DRIVER[[#This Row],[DATE]]&amp;DRIVER[[#This Row],[FIELD]]&amp;DRIVER[[#This Row],[TRIP NO]]</f>
        <v>45519OD34S65082</v>
      </c>
      <c r="B4347" s="202">
        <v>30</v>
      </c>
      <c r="C4347" s="203">
        <v>45519</v>
      </c>
      <c r="D4347" s="204">
        <v>2</v>
      </c>
      <c r="E4347" s="120" t="s">
        <v>57</v>
      </c>
      <c r="F4347" s="205" t="s">
        <v>75</v>
      </c>
    </row>
    <row r="4348" spans="1:6">
      <c r="A4348" s="201" t="str">
        <f>DRIVER[[#This Row],[DATE]]&amp;DRIVER[[#This Row],[FIELD]]&amp;DRIVER[[#This Row],[TRIP NO]]</f>
        <v>45519OD04Q41182</v>
      </c>
      <c r="B4348" s="202">
        <v>31</v>
      </c>
      <c r="C4348" s="203">
        <v>45519</v>
      </c>
      <c r="D4348" s="204">
        <v>2</v>
      </c>
      <c r="E4348" s="120" t="s">
        <v>26</v>
      </c>
      <c r="F4348" s="205" t="s">
        <v>208</v>
      </c>
    </row>
    <row r="4349" spans="1:6">
      <c r="A4349" s="201" t="str">
        <f>DRIVER[[#This Row],[DATE]]&amp;DRIVER[[#This Row],[FIELD]]&amp;DRIVER[[#This Row],[TRIP NO]]</f>
        <v>45519OD04Q41782</v>
      </c>
      <c r="B4349" s="202">
        <v>32</v>
      </c>
      <c r="C4349" s="203">
        <v>45519</v>
      </c>
      <c r="D4349" s="204">
        <v>2</v>
      </c>
      <c r="E4349" s="120" t="s">
        <v>25</v>
      </c>
      <c r="F4349" s="205" t="s">
        <v>160</v>
      </c>
    </row>
    <row r="4350" spans="1:6">
      <c r="A4350" s="201" t="str">
        <f>DRIVER[[#This Row],[DATE]]&amp;DRIVER[[#This Row],[FIELD]]&amp;DRIVER[[#This Row],[TRIP NO]]</f>
        <v>45519OD34S61392</v>
      </c>
      <c r="B4350" s="202">
        <v>33</v>
      </c>
      <c r="C4350" s="203">
        <v>45519</v>
      </c>
      <c r="D4350" s="204">
        <v>2</v>
      </c>
      <c r="E4350" s="120" t="s">
        <v>52</v>
      </c>
      <c r="F4350" s="205" t="s">
        <v>68</v>
      </c>
    </row>
    <row r="4351" spans="1:6">
      <c r="A4351" s="506" t="str">
        <f>DRIVER[[#This Row],[DATE]]&amp;DRIVER[[#This Row],[FIELD]]&amp;DRIVER[[#This Row],[TRIP NO]]</f>
        <v>45520OD04Q41181</v>
      </c>
      <c r="B4351" s="508">
        <v>1</v>
      </c>
      <c r="C4351" s="509">
        <v>45520</v>
      </c>
      <c r="D4351" s="510">
        <v>1</v>
      </c>
      <c r="E4351" s="120" t="s">
        <v>26</v>
      </c>
      <c r="F4351" s="507" t="s">
        <v>208</v>
      </c>
    </row>
    <row r="4352" spans="1:6">
      <c r="A4352" s="506" t="str">
        <f>DRIVER[[#This Row],[DATE]]&amp;DRIVER[[#This Row],[FIELD]]&amp;DRIVER[[#This Row],[TRIP NO]]</f>
        <v>45520OD04Q41231</v>
      </c>
      <c r="B4352" s="508">
        <v>2</v>
      </c>
      <c r="C4352" s="509">
        <v>45520</v>
      </c>
      <c r="D4352" s="510">
        <v>1</v>
      </c>
      <c r="E4352" s="120" t="s">
        <v>39</v>
      </c>
      <c r="F4352" s="507" t="s">
        <v>78</v>
      </c>
    </row>
    <row r="4353" spans="1:6">
      <c r="A4353" s="506" t="str">
        <f>DRIVER[[#This Row],[DATE]]&amp;DRIVER[[#This Row],[FIELD]]&amp;DRIVER[[#This Row],[TRIP NO]]</f>
        <v>45520OD04Q41261</v>
      </c>
      <c r="B4353" s="508">
        <v>3</v>
      </c>
      <c r="C4353" s="509">
        <v>45520</v>
      </c>
      <c r="D4353" s="510">
        <v>1</v>
      </c>
      <c r="E4353" s="120" t="s">
        <v>23</v>
      </c>
      <c r="F4353" s="507" t="s">
        <v>69</v>
      </c>
    </row>
    <row r="4354" spans="1:6">
      <c r="A4354" s="506" t="str">
        <f>DRIVER[[#This Row],[DATE]]&amp;DRIVER[[#This Row],[FIELD]]&amp;DRIVER[[#This Row],[TRIP NO]]</f>
        <v>45520OD04Q41781</v>
      </c>
      <c r="B4354" s="508">
        <v>4</v>
      </c>
      <c r="C4354" s="509">
        <v>45520</v>
      </c>
      <c r="D4354" s="510">
        <v>1</v>
      </c>
      <c r="E4354" s="120" t="s">
        <v>25</v>
      </c>
      <c r="F4354" s="507" t="s">
        <v>90</v>
      </c>
    </row>
    <row r="4355" spans="1:6">
      <c r="A4355" s="506" t="str">
        <f>DRIVER[[#This Row],[DATE]]&amp;DRIVER[[#This Row],[FIELD]]&amp;DRIVER[[#This Row],[TRIP NO]]</f>
        <v>45520OD04Q67611</v>
      </c>
      <c r="B4355" s="508">
        <v>5</v>
      </c>
      <c r="C4355" s="509">
        <v>45520</v>
      </c>
      <c r="D4355" s="510">
        <v>1</v>
      </c>
      <c r="E4355" s="120" t="s">
        <v>24</v>
      </c>
      <c r="F4355" s="507" t="s">
        <v>206</v>
      </c>
    </row>
    <row r="4356" spans="1:6">
      <c r="A4356" s="506" t="str">
        <f>DRIVER[[#This Row],[DATE]]&amp;DRIVER[[#This Row],[FIELD]]&amp;DRIVER[[#This Row],[TRIP NO]]</f>
        <v>45520OD04Q41281</v>
      </c>
      <c r="B4356" s="508">
        <v>6</v>
      </c>
      <c r="C4356" s="509">
        <v>45520</v>
      </c>
      <c r="D4356" s="510">
        <v>1</v>
      </c>
      <c r="E4356" s="120" t="s">
        <v>41</v>
      </c>
      <c r="F4356" s="507" t="s">
        <v>101</v>
      </c>
    </row>
    <row r="4357" spans="1:6">
      <c r="A4357" s="506" t="str">
        <f>DRIVER[[#This Row],[DATE]]&amp;DRIVER[[#This Row],[FIELD]]&amp;DRIVER[[#This Row],[TRIP NO]]</f>
        <v>45520OD04Q41701</v>
      </c>
      <c r="B4357" s="508">
        <v>7</v>
      </c>
      <c r="C4357" s="509">
        <v>45520</v>
      </c>
      <c r="D4357" s="510">
        <v>1</v>
      </c>
      <c r="E4357" s="120" t="s">
        <v>10</v>
      </c>
      <c r="F4357" s="507" t="s">
        <v>99</v>
      </c>
    </row>
    <row r="4358" spans="1:6">
      <c r="A4358" s="506" t="str">
        <f>DRIVER[[#This Row],[DATE]]&amp;DRIVER[[#This Row],[FIELD]]&amp;DRIVER[[#This Row],[TRIP NO]]</f>
        <v>45520OD04Q41731</v>
      </c>
      <c r="B4358" s="508">
        <v>8</v>
      </c>
      <c r="C4358" s="509">
        <v>45520</v>
      </c>
      <c r="D4358" s="510">
        <v>1</v>
      </c>
      <c r="E4358" s="120" t="s">
        <v>8</v>
      </c>
      <c r="F4358" s="507" t="s">
        <v>202</v>
      </c>
    </row>
    <row r="4359" spans="1:6">
      <c r="A4359" s="506" t="str">
        <f>DRIVER[[#This Row],[DATE]]&amp;DRIVER[[#This Row],[FIELD]]&amp;DRIVER[[#This Row],[TRIP NO]]</f>
        <v>45520OD34S26151</v>
      </c>
      <c r="B4359" s="508">
        <v>9</v>
      </c>
      <c r="C4359" s="509">
        <v>45520</v>
      </c>
      <c r="D4359" s="510">
        <v>1</v>
      </c>
      <c r="E4359" s="120" t="s">
        <v>40</v>
      </c>
      <c r="F4359" s="507" t="s">
        <v>72</v>
      </c>
    </row>
    <row r="4360" spans="1:6">
      <c r="A4360" s="506" t="str">
        <f>DRIVER[[#This Row],[DATE]]&amp;DRIVER[[#This Row],[FIELD]]&amp;DRIVER[[#This Row],[TRIP NO]]</f>
        <v>45520OD34S26271</v>
      </c>
      <c r="B4360" s="508">
        <v>10</v>
      </c>
      <c r="C4360" s="509">
        <v>45520</v>
      </c>
      <c r="D4360" s="510">
        <v>1</v>
      </c>
      <c r="E4360" s="120" t="s">
        <v>54</v>
      </c>
      <c r="F4360" s="507" t="s">
        <v>207</v>
      </c>
    </row>
    <row r="4361" spans="1:6">
      <c r="A4361" s="506" t="str">
        <f>DRIVER[[#This Row],[DATE]]&amp;DRIVER[[#This Row],[FIELD]]&amp;DRIVER[[#This Row],[TRIP NO]]</f>
        <v>45520OD34S61271</v>
      </c>
      <c r="B4361" s="508">
        <v>11</v>
      </c>
      <c r="C4361" s="509">
        <v>45520</v>
      </c>
      <c r="D4361" s="510">
        <v>1</v>
      </c>
      <c r="E4361" s="120" t="s">
        <v>131</v>
      </c>
      <c r="F4361" s="507" t="s">
        <v>71</v>
      </c>
    </row>
    <row r="4362" spans="1:6">
      <c r="A4362" s="506" t="str">
        <f>DRIVER[[#This Row],[DATE]]&amp;DRIVER[[#This Row],[FIELD]]&amp;DRIVER[[#This Row],[TRIP NO]]</f>
        <v>45520OD34S61371</v>
      </c>
      <c r="B4362" s="508">
        <v>12</v>
      </c>
      <c r="C4362" s="509">
        <v>45520</v>
      </c>
      <c r="D4362" s="510">
        <v>1</v>
      </c>
      <c r="E4362" s="120" t="s">
        <v>44</v>
      </c>
      <c r="F4362" s="507" t="s">
        <v>80</v>
      </c>
    </row>
    <row r="4363" spans="1:6">
      <c r="A4363" s="506" t="str">
        <f>DRIVER[[#This Row],[DATE]]&amp;DRIVER[[#This Row],[FIELD]]&amp;DRIVER[[#This Row],[TRIP NO]]</f>
        <v>45520OD34S61391</v>
      </c>
      <c r="B4363" s="508">
        <v>13</v>
      </c>
      <c r="C4363" s="509">
        <v>45520</v>
      </c>
      <c r="D4363" s="510">
        <v>1</v>
      </c>
      <c r="E4363" s="120" t="s">
        <v>52</v>
      </c>
      <c r="F4363" s="507" t="s">
        <v>94</v>
      </c>
    </row>
    <row r="4364" spans="1:6">
      <c r="A4364" s="506" t="str">
        <f>DRIVER[[#This Row],[DATE]]&amp;DRIVER[[#This Row],[FIELD]]&amp;DRIVER[[#This Row],[TRIP NO]]</f>
        <v>45520OD34S61521</v>
      </c>
      <c r="B4364" s="508">
        <v>14</v>
      </c>
      <c r="C4364" s="509">
        <v>45520</v>
      </c>
      <c r="D4364" s="510">
        <v>1</v>
      </c>
      <c r="E4364" s="120" t="s">
        <v>43</v>
      </c>
      <c r="F4364" s="507" t="s">
        <v>70</v>
      </c>
    </row>
    <row r="4365" spans="1:6">
      <c r="A4365" s="506" t="str">
        <f>DRIVER[[#This Row],[DATE]]&amp;DRIVER[[#This Row],[FIELD]]&amp;DRIVER[[#This Row],[TRIP NO]]</f>
        <v>45520OD34S65081</v>
      </c>
      <c r="B4365" s="508">
        <v>15</v>
      </c>
      <c r="C4365" s="509">
        <v>45520</v>
      </c>
      <c r="D4365" s="510">
        <v>1</v>
      </c>
      <c r="E4365" s="120" t="s">
        <v>57</v>
      </c>
      <c r="F4365" s="507" t="s">
        <v>75</v>
      </c>
    </row>
    <row r="4366" spans="1:6">
      <c r="A4366" s="506" t="str">
        <f>DRIVER[[#This Row],[DATE]]&amp;DRIVER[[#This Row],[FIELD]]&amp;DRIVER[[#This Row],[TRIP NO]]</f>
        <v>45520OD34S26152</v>
      </c>
      <c r="B4366" s="508">
        <v>16</v>
      </c>
      <c r="C4366" s="509">
        <v>45520</v>
      </c>
      <c r="D4366" s="510">
        <v>2</v>
      </c>
      <c r="E4366" s="120" t="s">
        <v>40</v>
      </c>
      <c r="F4366" s="507" t="s">
        <v>72</v>
      </c>
    </row>
    <row r="4367" spans="1:6">
      <c r="A4367" s="506" t="str">
        <f>DRIVER[[#This Row],[DATE]]&amp;DRIVER[[#This Row],[FIELD]]&amp;DRIVER[[#This Row],[TRIP NO]]</f>
        <v>45520OD04Q41732</v>
      </c>
      <c r="B4367" s="508">
        <v>17</v>
      </c>
      <c r="C4367" s="509">
        <v>45520</v>
      </c>
      <c r="D4367" s="510">
        <v>2</v>
      </c>
      <c r="E4367" s="120" t="s">
        <v>8</v>
      </c>
      <c r="F4367" s="507" t="s">
        <v>202</v>
      </c>
    </row>
    <row r="4368" spans="1:6">
      <c r="A4368" s="506" t="str">
        <f>DRIVER[[#This Row],[DATE]]&amp;DRIVER[[#This Row],[FIELD]]&amp;DRIVER[[#This Row],[TRIP NO]]</f>
        <v>45520OD34S61372</v>
      </c>
      <c r="B4368" s="508">
        <v>18</v>
      </c>
      <c r="C4368" s="509">
        <v>45520</v>
      </c>
      <c r="D4368" s="510">
        <v>2</v>
      </c>
      <c r="E4368" s="120" t="s">
        <v>44</v>
      </c>
      <c r="F4368" s="507" t="s">
        <v>80</v>
      </c>
    </row>
    <row r="4369" spans="1:6">
      <c r="A4369" s="506" t="str">
        <f>DRIVER[[#This Row],[DATE]]&amp;DRIVER[[#This Row],[FIELD]]&amp;DRIVER[[#This Row],[TRIP NO]]</f>
        <v>45520OD34S61272</v>
      </c>
      <c r="B4369" s="508">
        <v>19</v>
      </c>
      <c r="C4369" s="509">
        <v>45520</v>
      </c>
      <c r="D4369" s="510">
        <v>2</v>
      </c>
      <c r="E4369" s="120" t="s">
        <v>131</v>
      </c>
      <c r="F4369" s="507" t="s">
        <v>71</v>
      </c>
    </row>
    <row r="4370" spans="1:6">
      <c r="A4370" s="506" t="str">
        <f>DRIVER[[#This Row],[DATE]]&amp;DRIVER[[#This Row],[FIELD]]&amp;DRIVER[[#This Row],[TRIP NO]]</f>
        <v>45520OD34S61392</v>
      </c>
      <c r="B4370" s="508">
        <v>20</v>
      </c>
      <c r="C4370" s="509">
        <v>45520</v>
      </c>
      <c r="D4370" s="510">
        <v>2</v>
      </c>
      <c r="E4370" s="120" t="s">
        <v>52</v>
      </c>
      <c r="F4370" s="507" t="s">
        <v>101</v>
      </c>
    </row>
    <row r="4371" spans="1:6">
      <c r="A4371" s="506" t="str">
        <f>DRIVER[[#This Row],[DATE]]&amp;DRIVER[[#This Row],[FIELD]]&amp;DRIVER[[#This Row],[TRIP NO]]</f>
        <v>45520OD34S26272</v>
      </c>
      <c r="B4371" s="508">
        <v>21</v>
      </c>
      <c r="C4371" s="509">
        <v>45520</v>
      </c>
      <c r="D4371" s="510">
        <v>2</v>
      </c>
      <c r="E4371" s="120" t="s">
        <v>54</v>
      </c>
      <c r="F4371" s="507" t="s">
        <v>207</v>
      </c>
    </row>
    <row r="4372" spans="1:6">
      <c r="A4372" s="506" t="str">
        <f>DRIVER[[#This Row],[DATE]]&amp;DRIVER[[#This Row],[FIELD]]&amp;DRIVER[[#This Row],[TRIP NO]]</f>
        <v>45520OD34S65082</v>
      </c>
      <c r="B4372" s="508">
        <v>22</v>
      </c>
      <c r="C4372" s="509">
        <v>45520</v>
      </c>
      <c r="D4372" s="510">
        <v>2</v>
      </c>
      <c r="E4372" s="120" t="s">
        <v>57</v>
      </c>
      <c r="F4372" s="507" t="s">
        <v>75</v>
      </c>
    </row>
    <row r="4373" spans="1:6">
      <c r="A4373" s="506" t="str">
        <f>DRIVER[[#This Row],[DATE]]&amp;DRIVER[[#This Row],[FIELD]]&amp;DRIVER[[#This Row],[TRIP NO]]</f>
        <v>45520OD34S61522</v>
      </c>
      <c r="B4373" s="508">
        <v>23</v>
      </c>
      <c r="C4373" s="509">
        <v>45520</v>
      </c>
      <c r="D4373" s="510">
        <v>2</v>
      </c>
      <c r="E4373" s="120" t="s">
        <v>43</v>
      </c>
      <c r="F4373" s="507" t="s">
        <v>70</v>
      </c>
    </row>
    <row r="4374" spans="1:6">
      <c r="A4374" s="506" t="str">
        <f>DRIVER[[#This Row],[DATE]]&amp;DRIVER[[#This Row],[FIELD]]&amp;DRIVER[[#This Row],[TRIP NO]]</f>
        <v>45520OD04Q67612</v>
      </c>
      <c r="B4374" s="508">
        <v>24</v>
      </c>
      <c r="C4374" s="509">
        <v>45520</v>
      </c>
      <c r="D4374" s="510">
        <v>2</v>
      </c>
      <c r="E4374" s="120" t="s">
        <v>24</v>
      </c>
      <c r="F4374" s="507" t="s">
        <v>206</v>
      </c>
    </row>
    <row r="4375" spans="1:6">
      <c r="A4375" s="506" t="str">
        <f>DRIVER[[#This Row],[DATE]]&amp;DRIVER[[#This Row],[FIELD]]&amp;DRIVER[[#This Row],[TRIP NO]]</f>
        <v>45520OD04Q41232</v>
      </c>
      <c r="B4375" s="508">
        <v>25</v>
      </c>
      <c r="C4375" s="509">
        <v>45520</v>
      </c>
      <c r="D4375" s="510">
        <v>2</v>
      </c>
      <c r="E4375" s="120" t="s">
        <v>39</v>
      </c>
      <c r="F4375" s="507" t="s">
        <v>78</v>
      </c>
    </row>
    <row r="4376" spans="1:6">
      <c r="A4376" s="506" t="str">
        <f>DRIVER[[#This Row],[DATE]]&amp;DRIVER[[#This Row],[FIELD]]&amp;DRIVER[[#This Row],[TRIP NO]]</f>
        <v>45521OD04Q41181</v>
      </c>
      <c r="B4376" s="508">
        <v>1</v>
      </c>
      <c r="C4376" s="509">
        <v>45521</v>
      </c>
      <c r="D4376" s="510">
        <v>1</v>
      </c>
      <c r="E4376" s="120" t="s">
        <v>26</v>
      </c>
      <c r="F4376" s="507" t="s">
        <v>208</v>
      </c>
    </row>
    <row r="4377" spans="1:6">
      <c r="A4377" s="506" t="str">
        <f>DRIVER[[#This Row],[DATE]]&amp;DRIVER[[#This Row],[FIELD]]&amp;DRIVER[[#This Row],[TRIP NO]]</f>
        <v>45521OD04Q41231</v>
      </c>
      <c r="B4377" s="508">
        <v>2</v>
      </c>
      <c r="C4377" s="509">
        <v>45521</v>
      </c>
      <c r="D4377" s="510">
        <v>1</v>
      </c>
      <c r="E4377" s="120" t="s">
        <v>39</v>
      </c>
      <c r="F4377" s="507" t="s">
        <v>78</v>
      </c>
    </row>
    <row r="4378" spans="1:6">
      <c r="A4378" s="506" t="str">
        <f>DRIVER[[#This Row],[DATE]]&amp;DRIVER[[#This Row],[FIELD]]&amp;DRIVER[[#This Row],[TRIP NO]]</f>
        <v>45521OD04Q41261</v>
      </c>
      <c r="B4378" s="508">
        <v>3</v>
      </c>
      <c r="C4378" s="509">
        <v>45521</v>
      </c>
      <c r="D4378" s="510">
        <v>1</v>
      </c>
      <c r="E4378" s="120" t="s">
        <v>23</v>
      </c>
      <c r="F4378" s="507" t="s">
        <v>69</v>
      </c>
    </row>
    <row r="4379" spans="1:6">
      <c r="A4379" s="506" t="str">
        <f>DRIVER[[#This Row],[DATE]]&amp;DRIVER[[#This Row],[FIELD]]&amp;DRIVER[[#This Row],[TRIP NO]]</f>
        <v>45521OD04Q41781</v>
      </c>
      <c r="B4379" s="508">
        <v>4</v>
      </c>
      <c r="C4379" s="509">
        <v>45521</v>
      </c>
      <c r="D4379" s="510">
        <v>1</v>
      </c>
      <c r="E4379" s="120" t="s">
        <v>25</v>
      </c>
      <c r="F4379" s="507" t="s">
        <v>73</v>
      </c>
    </row>
    <row r="4380" spans="1:6">
      <c r="A4380" s="506" t="str">
        <f>DRIVER[[#This Row],[DATE]]&amp;DRIVER[[#This Row],[FIELD]]&amp;DRIVER[[#This Row],[TRIP NO]]</f>
        <v>45521OD04Q67611</v>
      </c>
      <c r="B4380" s="508">
        <v>5</v>
      </c>
      <c r="C4380" s="509">
        <v>45521</v>
      </c>
      <c r="D4380" s="510">
        <v>1</v>
      </c>
      <c r="E4380" s="120" t="s">
        <v>24</v>
      </c>
      <c r="F4380" s="507" t="s">
        <v>206</v>
      </c>
    </row>
    <row r="4381" spans="1:6">
      <c r="A4381" s="506" t="str">
        <f>DRIVER[[#This Row],[DATE]]&amp;DRIVER[[#This Row],[FIELD]]&amp;DRIVER[[#This Row],[TRIP NO]]</f>
        <v>45521OD04Q41281</v>
      </c>
      <c r="B4381" s="508">
        <v>6</v>
      </c>
      <c r="C4381" s="509">
        <v>45521</v>
      </c>
      <c r="D4381" s="510">
        <v>1</v>
      </c>
      <c r="E4381" s="120" t="s">
        <v>41</v>
      </c>
      <c r="F4381" s="507" t="s">
        <v>77</v>
      </c>
    </row>
    <row r="4382" spans="1:6">
      <c r="A4382" s="506" t="str">
        <f>DRIVER[[#This Row],[DATE]]&amp;DRIVER[[#This Row],[FIELD]]&amp;DRIVER[[#This Row],[TRIP NO]]</f>
        <v>45521OD04Q41701</v>
      </c>
      <c r="B4382" s="508">
        <v>7</v>
      </c>
      <c r="C4382" s="509">
        <v>45521</v>
      </c>
      <c r="D4382" s="510">
        <v>1</v>
      </c>
      <c r="E4382" s="120" t="s">
        <v>10</v>
      </c>
      <c r="F4382" s="507" t="s">
        <v>101</v>
      </c>
    </row>
    <row r="4383" spans="1:6">
      <c r="A4383" s="506" t="str">
        <f>DRIVER[[#This Row],[DATE]]&amp;DRIVER[[#This Row],[FIELD]]&amp;DRIVER[[#This Row],[TRIP NO]]</f>
        <v>45521OD04Q41731</v>
      </c>
      <c r="B4383" s="508">
        <v>8</v>
      </c>
      <c r="C4383" s="509">
        <v>45521</v>
      </c>
      <c r="D4383" s="510">
        <v>1</v>
      </c>
      <c r="E4383" s="120" t="s">
        <v>8</v>
      </c>
      <c r="F4383" s="507" t="s">
        <v>202</v>
      </c>
    </row>
    <row r="4384" spans="1:6">
      <c r="A4384" s="506" t="str">
        <f>DRIVER[[#This Row],[DATE]]&amp;DRIVER[[#This Row],[FIELD]]&amp;DRIVER[[#This Row],[TRIP NO]]</f>
        <v>45521OD34S26151</v>
      </c>
      <c r="B4384" s="508">
        <v>9</v>
      </c>
      <c r="C4384" s="509">
        <v>45521</v>
      </c>
      <c r="D4384" s="510">
        <v>1</v>
      </c>
      <c r="E4384" s="120" t="s">
        <v>40</v>
      </c>
      <c r="F4384" s="507" t="s">
        <v>72</v>
      </c>
    </row>
    <row r="4385" spans="1:6">
      <c r="A4385" s="506" t="str">
        <f>DRIVER[[#This Row],[DATE]]&amp;DRIVER[[#This Row],[FIELD]]&amp;DRIVER[[#This Row],[TRIP NO]]</f>
        <v>45521OD34S26271</v>
      </c>
      <c r="B4385" s="508">
        <v>10</v>
      </c>
      <c r="C4385" s="509">
        <v>45521</v>
      </c>
      <c r="D4385" s="510">
        <v>1</v>
      </c>
      <c r="E4385" s="120" t="s">
        <v>54</v>
      </c>
      <c r="F4385" s="507" t="s">
        <v>82</v>
      </c>
    </row>
    <row r="4386" spans="1:6">
      <c r="A4386" s="506" t="str">
        <f>DRIVER[[#This Row],[DATE]]&amp;DRIVER[[#This Row],[FIELD]]&amp;DRIVER[[#This Row],[TRIP NO]]</f>
        <v>45521OD34S26661</v>
      </c>
      <c r="B4386" s="508">
        <v>11</v>
      </c>
      <c r="C4386" s="509">
        <v>45521</v>
      </c>
      <c r="D4386" s="510">
        <v>1</v>
      </c>
      <c r="E4386" s="120" t="s">
        <v>45</v>
      </c>
      <c r="F4386" s="507" t="s">
        <v>203</v>
      </c>
    </row>
    <row r="4387" spans="1:6">
      <c r="A4387" s="506" t="str">
        <f>DRIVER[[#This Row],[DATE]]&amp;DRIVER[[#This Row],[FIELD]]&amp;DRIVER[[#This Row],[TRIP NO]]</f>
        <v>45521OD34S61271</v>
      </c>
      <c r="B4387" s="508">
        <v>12</v>
      </c>
      <c r="C4387" s="509">
        <v>45521</v>
      </c>
      <c r="D4387" s="510">
        <v>1</v>
      </c>
      <c r="E4387" s="120" t="s">
        <v>131</v>
      </c>
      <c r="F4387" s="507" t="s">
        <v>71</v>
      </c>
    </row>
    <row r="4388" spans="1:6">
      <c r="A4388" s="506" t="str">
        <f>DRIVER[[#This Row],[DATE]]&amp;DRIVER[[#This Row],[FIELD]]&amp;DRIVER[[#This Row],[TRIP NO]]</f>
        <v>45521OD34S61371</v>
      </c>
      <c r="B4388" s="508">
        <v>13</v>
      </c>
      <c r="C4388" s="509">
        <v>45521</v>
      </c>
      <c r="D4388" s="510">
        <v>1</v>
      </c>
      <c r="E4388" s="120" t="s">
        <v>44</v>
      </c>
      <c r="F4388" s="507" t="s">
        <v>91</v>
      </c>
    </row>
    <row r="4389" spans="1:6">
      <c r="A4389" s="506" t="str">
        <f>DRIVER[[#This Row],[DATE]]&amp;DRIVER[[#This Row],[FIELD]]&amp;DRIVER[[#This Row],[TRIP NO]]</f>
        <v>45521OD34S61391</v>
      </c>
      <c r="B4389" s="508">
        <v>14</v>
      </c>
      <c r="C4389" s="509">
        <v>45521</v>
      </c>
      <c r="D4389" s="510">
        <v>1</v>
      </c>
      <c r="E4389" s="120" t="s">
        <v>52</v>
      </c>
      <c r="F4389" s="507" t="s">
        <v>94</v>
      </c>
    </row>
    <row r="4390" spans="1:6">
      <c r="A4390" s="506" t="str">
        <f>DRIVER[[#This Row],[DATE]]&amp;DRIVER[[#This Row],[FIELD]]&amp;DRIVER[[#This Row],[TRIP NO]]</f>
        <v>45521OD34S61521</v>
      </c>
      <c r="B4390" s="508">
        <v>15</v>
      </c>
      <c r="C4390" s="509">
        <v>45521</v>
      </c>
      <c r="D4390" s="510">
        <v>1</v>
      </c>
      <c r="E4390" s="120" t="s">
        <v>43</v>
      </c>
      <c r="F4390" s="507" t="s">
        <v>70</v>
      </c>
    </row>
    <row r="4391" spans="1:6">
      <c r="A4391" s="506" t="str">
        <f>DRIVER[[#This Row],[DATE]]&amp;DRIVER[[#This Row],[FIELD]]&amp;DRIVER[[#This Row],[TRIP NO]]</f>
        <v>45521OD34S65081</v>
      </c>
      <c r="B4391" s="508">
        <v>16</v>
      </c>
      <c r="C4391" s="509">
        <v>45521</v>
      </c>
      <c r="D4391" s="510">
        <v>1</v>
      </c>
      <c r="E4391" s="120" t="s">
        <v>57</v>
      </c>
      <c r="F4391" s="507" t="s">
        <v>75</v>
      </c>
    </row>
    <row r="4392" spans="1:6">
      <c r="A4392" s="506" t="str">
        <f>DRIVER[[#This Row],[DATE]]&amp;DRIVER[[#This Row],[FIELD]]&amp;DRIVER[[#This Row],[TRIP NO]]</f>
        <v>45521OD04Q41232</v>
      </c>
      <c r="B4392" s="508">
        <v>17</v>
      </c>
      <c r="C4392" s="509">
        <v>45521</v>
      </c>
      <c r="D4392" s="510">
        <v>2</v>
      </c>
      <c r="E4392" s="120" t="s">
        <v>39</v>
      </c>
      <c r="F4392" s="507" t="s">
        <v>78</v>
      </c>
    </row>
    <row r="4393" spans="1:6">
      <c r="A4393" s="506" t="str">
        <f>DRIVER[[#This Row],[DATE]]&amp;DRIVER[[#This Row],[FIELD]]&amp;DRIVER[[#This Row],[TRIP NO]]</f>
        <v>45521OD04Q67612</v>
      </c>
      <c r="B4393" s="508">
        <v>18</v>
      </c>
      <c r="C4393" s="509">
        <v>45521</v>
      </c>
      <c r="D4393" s="510">
        <v>2</v>
      </c>
      <c r="E4393" s="120" t="s">
        <v>24</v>
      </c>
      <c r="F4393" s="507" t="s">
        <v>206</v>
      </c>
    </row>
    <row r="4394" spans="1:6">
      <c r="A4394" s="506" t="str">
        <f>DRIVER[[#This Row],[DATE]]&amp;DRIVER[[#This Row],[FIELD]]&amp;DRIVER[[#This Row],[TRIP NO]]</f>
        <v>45521OD34S61522</v>
      </c>
      <c r="B4394" s="508">
        <v>19</v>
      </c>
      <c r="C4394" s="509">
        <v>45521</v>
      </c>
      <c r="D4394" s="510">
        <v>2</v>
      </c>
      <c r="E4394" s="120" t="s">
        <v>43</v>
      </c>
      <c r="F4394" s="507" t="s">
        <v>70</v>
      </c>
    </row>
    <row r="4395" spans="1:6">
      <c r="A4395" s="506" t="str">
        <f>DRIVER[[#This Row],[DATE]]&amp;DRIVER[[#This Row],[FIELD]]&amp;DRIVER[[#This Row],[TRIP NO]]</f>
        <v>45521OD04Q41262</v>
      </c>
      <c r="B4395" s="508">
        <v>20</v>
      </c>
      <c r="C4395" s="509">
        <v>45521</v>
      </c>
      <c r="D4395" s="510">
        <v>2</v>
      </c>
      <c r="E4395" s="120" t="s">
        <v>23</v>
      </c>
      <c r="F4395" s="507" t="s">
        <v>69</v>
      </c>
    </row>
    <row r="4396" spans="1:6">
      <c r="A4396" s="506" t="str">
        <f>DRIVER[[#This Row],[DATE]]&amp;DRIVER[[#This Row],[FIELD]]&amp;DRIVER[[#This Row],[TRIP NO]]</f>
        <v>45521OD04Q41782</v>
      </c>
      <c r="B4396" s="508">
        <v>21</v>
      </c>
      <c r="C4396" s="509">
        <v>45521</v>
      </c>
      <c r="D4396" s="510">
        <v>2</v>
      </c>
      <c r="E4396" s="120" t="s">
        <v>25</v>
      </c>
      <c r="F4396" s="507" t="s">
        <v>73</v>
      </c>
    </row>
    <row r="4397" spans="1:6">
      <c r="A4397" s="506" t="str">
        <f>DRIVER[[#This Row],[DATE]]&amp;DRIVER[[#This Row],[FIELD]]&amp;DRIVER[[#This Row],[TRIP NO]]</f>
        <v>45521OD34S26152</v>
      </c>
      <c r="B4397" s="508">
        <v>22</v>
      </c>
      <c r="C4397" s="509">
        <v>45521</v>
      </c>
      <c r="D4397" s="510">
        <v>2</v>
      </c>
      <c r="E4397" s="120" t="s">
        <v>40</v>
      </c>
      <c r="F4397" s="507" t="s">
        <v>72</v>
      </c>
    </row>
    <row r="4398" spans="1:6">
      <c r="A4398" s="506" t="str">
        <f>DRIVER[[#This Row],[DATE]]&amp;DRIVER[[#This Row],[FIELD]]&amp;DRIVER[[#This Row],[TRIP NO]]</f>
        <v>45521OD34S61272</v>
      </c>
      <c r="B4398" s="508">
        <v>23</v>
      </c>
      <c r="C4398" s="509">
        <v>45521</v>
      </c>
      <c r="D4398" s="510">
        <v>2</v>
      </c>
      <c r="E4398" s="120" t="s">
        <v>131</v>
      </c>
      <c r="F4398" s="507" t="s">
        <v>71</v>
      </c>
    </row>
    <row r="4399" spans="1:6">
      <c r="A4399" s="506" t="str">
        <f>DRIVER[[#This Row],[DATE]]&amp;DRIVER[[#This Row],[FIELD]]&amp;DRIVER[[#This Row],[TRIP NO]]</f>
        <v>45521OD34S61392</v>
      </c>
      <c r="B4399" s="508">
        <v>24</v>
      </c>
      <c r="C4399" s="509">
        <v>45521</v>
      </c>
      <c r="D4399" s="510">
        <v>2</v>
      </c>
      <c r="E4399" s="120" t="s">
        <v>52</v>
      </c>
      <c r="F4399" s="507" t="s">
        <v>94</v>
      </c>
    </row>
    <row r="4400" spans="1:6">
      <c r="A4400" s="506" t="str">
        <f>DRIVER[[#This Row],[DATE]]&amp;DRIVER[[#This Row],[FIELD]]&amp;DRIVER[[#This Row],[TRIP NO]]</f>
        <v>45522OD04Q41231</v>
      </c>
      <c r="B4400" s="508">
        <v>1</v>
      </c>
      <c r="C4400" s="509">
        <v>45522</v>
      </c>
      <c r="D4400" s="510">
        <v>1</v>
      </c>
      <c r="E4400" s="120" t="s">
        <v>39</v>
      </c>
      <c r="F4400" s="507" t="s">
        <v>78</v>
      </c>
    </row>
    <row r="4401" spans="1:6">
      <c r="A4401" s="506" t="str">
        <f>DRIVER[[#This Row],[DATE]]&amp;DRIVER[[#This Row],[FIELD]]&amp;DRIVER[[#This Row],[TRIP NO]]</f>
        <v>45522OD04Q67611</v>
      </c>
      <c r="B4401" s="508">
        <v>2</v>
      </c>
      <c r="C4401" s="509">
        <v>45522</v>
      </c>
      <c r="D4401" s="510">
        <v>1</v>
      </c>
      <c r="E4401" s="120" t="s">
        <v>24</v>
      </c>
      <c r="F4401" s="507" t="s">
        <v>206</v>
      </c>
    </row>
    <row r="4402" spans="1:6">
      <c r="A4402" s="506" t="str">
        <f>DRIVER[[#This Row],[DATE]]&amp;DRIVER[[#This Row],[FIELD]]&amp;DRIVER[[#This Row],[TRIP NO]]</f>
        <v>45522OD04Q67881</v>
      </c>
      <c r="B4402" s="508">
        <v>3</v>
      </c>
      <c r="C4402" s="509">
        <v>45522</v>
      </c>
      <c r="D4402" s="510">
        <v>1</v>
      </c>
      <c r="E4402" s="120" t="s">
        <v>20</v>
      </c>
      <c r="F4402" s="507" t="s">
        <v>101</v>
      </c>
    </row>
    <row r="4403" spans="1:6">
      <c r="A4403" s="506" t="str">
        <f>DRIVER[[#This Row],[DATE]]&amp;DRIVER[[#This Row],[FIELD]]&amp;DRIVER[[#This Row],[TRIP NO]]</f>
        <v>45522OD34S26151</v>
      </c>
      <c r="B4403" s="508">
        <v>4</v>
      </c>
      <c r="C4403" s="509">
        <v>45522</v>
      </c>
      <c r="D4403" s="510">
        <v>1</v>
      </c>
      <c r="E4403" s="120" t="s">
        <v>40</v>
      </c>
      <c r="F4403" s="507" t="s">
        <v>72</v>
      </c>
    </row>
    <row r="4404" spans="1:6">
      <c r="A4404" s="506" t="str">
        <f>DRIVER[[#This Row],[DATE]]&amp;DRIVER[[#This Row],[FIELD]]&amp;DRIVER[[#This Row],[TRIP NO]]</f>
        <v>45522OD34S61521</v>
      </c>
      <c r="B4404" s="508">
        <v>5</v>
      </c>
      <c r="C4404" s="509">
        <v>45522</v>
      </c>
      <c r="D4404" s="510">
        <v>1</v>
      </c>
      <c r="E4404" s="120" t="s">
        <v>43</v>
      </c>
      <c r="F4404" s="507" t="s">
        <v>70</v>
      </c>
    </row>
    <row r="4405" spans="1:6">
      <c r="A4405" s="506" t="str">
        <f>DRIVER[[#This Row],[DATE]]&amp;DRIVER[[#This Row],[FIELD]]&amp;DRIVER[[#This Row],[TRIP NO]]</f>
        <v>45522OD34S65081</v>
      </c>
      <c r="B4405" s="508">
        <v>6</v>
      </c>
      <c r="C4405" s="509">
        <v>45522</v>
      </c>
      <c r="D4405" s="510">
        <v>1</v>
      </c>
      <c r="E4405" s="120" t="s">
        <v>57</v>
      </c>
      <c r="F4405" s="507" t="s">
        <v>75</v>
      </c>
    </row>
    <row r="4406" spans="1:6">
      <c r="A4406" s="506" t="str">
        <f>DRIVER[[#This Row],[DATE]]&amp;DRIVER[[#This Row],[FIELD]]&amp;DRIVER[[#This Row],[TRIP NO]]</f>
        <v>45523OD04Q67881</v>
      </c>
      <c r="B4406" s="508">
        <v>1</v>
      </c>
      <c r="C4406" s="509">
        <v>45523</v>
      </c>
      <c r="D4406" s="510">
        <v>1</v>
      </c>
      <c r="E4406" s="120" t="s">
        <v>20</v>
      </c>
      <c r="F4406" s="507" t="s">
        <v>208</v>
      </c>
    </row>
    <row r="4407" spans="1:6">
      <c r="A4407" s="506" t="str">
        <f>DRIVER[[#This Row],[DATE]]&amp;DRIVER[[#This Row],[FIELD]]&amp;DRIVER[[#This Row],[TRIP NO]]</f>
        <v>45523OD04Q41181</v>
      </c>
      <c r="B4407" s="508">
        <v>2</v>
      </c>
      <c r="C4407" s="509">
        <v>45523</v>
      </c>
      <c r="D4407" s="510">
        <v>1</v>
      </c>
      <c r="E4407" s="120" t="s">
        <v>26</v>
      </c>
      <c r="F4407" s="507" t="s">
        <v>69</v>
      </c>
    </row>
    <row r="4408" spans="1:6">
      <c r="A4408" s="506" t="str">
        <f>DRIVER[[#This Row],[DATE]]&amp;DRIVER[[#This Row],[FIELD]]&amp;DRIVER[[#This Row],[TRIP NO]]</f>
        <v>45523OD34S26661</v>
      </c>
      <c r="B4408" s="508">
        <v>3</v>
      </c>
      <c r="C4408" s="509">
        <v>45523</v>
      </c>
      <c r="D4408" s="510">
        <v>1</v>
      </c>
      <c r="E4408" s="120" t="s">
        <v>45</v>
      </c>
      <c r="F4408" s="507" t="s">
        <v>203</v>
      </c>
    </row>
    <row r="4409" spans="1:6">
      <c r="A4409" s="506" t="str">
        <f>DRIVER[[#This Row],[DATE]]&amp;DRIVER[[#This Row],[FIELD]]&amp;DRIVER[[#This Row],[TRIP NO]]</f>
        <v>45523OD34S61271</v>
      </c>
      <c r="B4409" s="508">
        <v>4</v>
      </c>
      <c r="C4409" s="509">
        <v>45523</v>
      </c>
      <c r="D4409" s="510">
        <v>1</v>
      </c>
      <c r="E4409" s="120" t="s">
        <v>131</v>
      </c>
      <c r="F4409" s="507" t="s">
        <v>71</v>
      </c>
    </row>
    <row r="4410" spans="1:6">
      <c r="A4410" s="506" t="str">
        <f>DRIVER[[#This Row],[DATE]]&amp;DRIVER[[#This Row],[FIELD]]&amp;DRIVER[[#This Row],[TRIP NO]]</f>
        <v>45523OD34S61371</v>
      </c>
      <c r="B4410" s="508">
        <v>5</v>
      </c>
      <c r="C4410" s="509">
        <v>45523</v>
      </c>
      <c r="D4410" s="510">
        <v>1</v>
      </c>
      <c r="E4410" s="120" t="s">
        <v>44</v>
      </c>
      <c r="F4410" s="507" t="s">
        <v>202</v>
      </c>
    </row>
    <row r="4411" spans="1:6">
      <c r="A4411" s="506" t="str">
        <f>DRIVER[[#This Row],[DATE]]&amp;DRIVER[[#This Row],[FIELD]]&amp;DRIVER[[#This Row],[TRIP NO]]</f>
        <v>45523OD34S61391</v>
      </c>
      <c r="B4411" s="508">
        <v>6</v>
      </c>
      <c r="C4411" s="509">
        <v>45523</v>
      </c>
      <c r="D4411" s="510">
        <v>1</v>
      </c>
      <c r="E4411" s="120" t="s">
        <v>52</v>
      </c>
      <c r="F4411" s="507" t="s">
        <v>94</v>
      </c>
    </row>
    <row r="4412" spans="1:6">
      <c r="A4412" s="517" t="str">
        <f>DRIVER[[#This Row],[DATE]]&amp;DRIVER[[#This Row],[FIELD]]&amp;DRIVER[[#This Row],[TRIP NO]]</f>
        <v>45524OD04Q41181</v>
      </c>
      <c r="B4412" s="519">
        <v>1</v>
      </c>
      <c r="C4412" s="520">
        <v>45524</v>
      </c>
      <c r="D4412" s="521">
        <v>1</v>
      </c>
      <c r="E4412" s="120" t="s">
        <v>26</v>
      </c>
      <c r="F4412" s="518" t="s">
        <v>208</v>
      </c>
    </row>
    <row r="4413" spans="1:6">
      <c r="A4413" s="517" t="str">
        <f>DRIVER[[#This Row],[DATE]]&amp;DRIVER[[#This Row],[FIELD]]&amp;DRIVER[[#This Row],[TRIP NO]]</f>
        <v>45524OD04Q41231</v>
      </c>
      <c r="B4413" s="519">
        <v>2</v>
      </c>
      <c r="C4413" s="520">
        <v>45524</v>
      </c>
      <c r="D4413" s="521">
        <v>1</v>
      </c>
      <c r="E4413" s="120" t="s">
        <v>39</v>
      </c>
      <c r="F4413" s="518" t="s">
        <v>78</v>
      </c>
    </row>
    <row r="4414" spans="1:6">
      <c r="A4414" s="517" t="str">
        <f>DRIVER[[#This Row],[DATE]]&amp;DRIVER[[#This Row],[FIELD]]&amp;DRIVER[[#This Row],[TRIP NO]]</f>
        <v>45524OD04Q41261</v>
      </c>
      <c r="B4414" s="519">
        <v>3</v>
      </c>
      <c r="C4414" s="520">
        <v>45524</v>
      </c>
      <c r="D4414" s="521">
        <v>1</v>
      </c>
      <c r="E4414" s="120" t="s">
        <v>23</v>
      </c>
      <c r="F4414" s="518" t="s">
        <v>91</v>
      </c>
    </row>
    <row r="4415" spans="1:6">
      <c r="A4415" s="517" t="str">
        <f>DRIVER[[#This Row],[DATE]]&amp;DRIVER[[#This Row],[FIELD]]&amp;DRIVER[[#This Row],[TRIP NO]]</f>
        <v>45524OD04Q41781</v>
      </c>
      <c r="B4415" s="519">
        <v>4</v>
      </c>
      <c r="C4415" s="520">
        <v>45524</v>
      </c>
      <c r="D4415" s="521">
        <v>1</v>
      </c>
      <c r="E4415" s="120" t="s">
        <v>25</v>
      </c>
      <c r="F4415" s="518" t="s">
        <v>73</v>
      </c>
    </row>
    <row r="4416" spans="1:6">
      <c r="A4416" s="517" t="str">
        <f>DRIVER[[#This Row],[DATE]]&amp;DRIVER[[#This Row],[FIELD]]&amp;DRIVER[[#This Row],[TRIP NO]]</f>
        <v>45524OD04Q67611</v>
      </c>
      <c r="B4416" s="519">
        <v>5</v>
      </c>
      <c r="C4416" s="520">
        <v>45524</v>
      </c>
      <c r="D4416" s="521">
        <v>1</v>
      </c>
      <c r="E4416" s="120" t="s">
        <v>24</v>
      </c>
      <c r="F4416" s="518" t="s">
        <v>206</v>
      </c>
    </row>
    <row r="4417" spans="1:6">
      <c r="A4417" s="517" t="str">
        <f>DRIVER[[#This Row],[DATE]]&amp;DRIVER[[#This Row],[FIELD]]&amp;DRIVER[[#This Row],[TRIP NO]]</f>
        <v>45524OD04Q67881</v>
      </c>
      <c r="B4417" s="519">
        <v>6</v>
      </c>
      <c r="C4417" s="520">
        <v>45524</v>
      </c>
      <c r="D4417" s="521">
        <v>1</v>
      </c>
      <c r="E4417" s="120" t="s">
        <v>20</v>
      </c>
      <c r="F4417" s="518" t="s">
        <v>96</v>
      </c>
    </row>
    <row r="4418" spans="1:6">
      <c r="A4418" s="517" t="str">
        <f>DRIVER[[#This Row],[DATE]]&amp;DRIVER[[#This Row],[FIELD]]&amp;DRIVER[[#This Row],[TRIP NO]]</f>
        <v>45524OD04Q41281</v>
      </c>
      <c r="B4418" s="519">
        <v>7</v>
      </c>
      <c r="C4418" s="520">
        <v>45524</v>
      </c>
      <c r="D4418" s="521">
        <v>1</v>
      </c>
      <c r="E4418" s="120" t="s">
        <v>41</v>
      </c>
      <c r="F4418" s="518" t="s">
        <v>77</v>
      </c>
    </row>
    <row r="4419" spans="1:6">
      <c r="A4419" s="517" t="str">
        <f>DRIVER[[#This Row],[DATE]]&amp;DRIVER[[#This Row],[FIELD]]&amp;DRIVER[[#This Row],[TRIP NO]]</f>
        <v>45524OD04Q41701</v>
      </c>
      <c r="B4419" s="519">
        <v>8</v>
      </c>
      <c r="C4419" s="520">
        <v>45524</v>
      </c>
      <c r="D4419" s="521">
        <v>1</v>
      </c>
      <c r="E4419" s="120" t="s">
        <v>10</v>
      </c>
      <c r="F4419" s="518" t="s">
        <v>99</v>
      </c>
    </row>
    <row r="4420" spans="1:6">
      <c r="A4420" s="517" t="str">
        <f>DRIVER[[#This Row],[DATE]]&amp;DRIVER[[#This Row],[FIELD]]&amp;DRIVER[[#This Row],[TRIP NO]]</f>
        <v>45524OD04Q41731</v>
      </c>
      <c r="B4420" s="519">
        <v>9</v>
      </c>
      <c r="C4420" s="520">
        <v>45524</v>
      </c>
      <c r="D4420" s="521">
        <v>1</v>
      </c>
      <c r="E4420" s="120" t="s">
        <v>8</v>
      </c>
      <c r="F4420" s="518" t="s">
        <v>202</v>
      </c>
    </row>
    <row r="4421" spans="1:6">
      <c r="A4421" s="517" t="str">
        <f>DRIVER[[#This Row],[DATE]]&amp;DRIVER[[#This Row],[FIELD]]&amp;DRIVER[[#This Row],[TRIP NO]]</f>
        <v>45524OD34S26151</v>
      </c>
      <c r="B4421" s="519">
        <v>10</v>
      </c>
      <c r="C4421" s="520">
        <v>45524</v>
      </c>
      <c r="D4421" s="521">
        <v>1</v>
      </c>
      <c r="E4421" s="120" t="s">
        <v>40</v>
      </c>
      <c r="F4421" s="518" t="s">
        <v>72</v>
      </c>
    </row>
    <row r="4422" spans="1:6">
      <c r="A4422" s="517" t="str">
        <f>DRIVER[[#This Row],[DATE]]&amp;DRIVER[[#This Row],[FIELD]]&amp;DRIVER[[#This Row],[TRIP NO]]</f>
        <v>45524OD34S26271</v>
      </c>
      <c r="B4422" s="519">
        <v>11</v>
      </c>
      <c r="C4422" s="520">
        <v>45524</v>
      </c>
      <c r="D4422" s="521">
        <v>1</v>
      </c>
      <c r="E4422" s="120" t="s">
        <v>54</v>
      </c>
      <c r="F4422" s="518" t="s">
        <v>82</v>
      </c>
    </row>
    <row r="4423" spans="1:6">
      <c r="A4423" s="517" t="str">
        <f>DRIVER[[#This Row],[DATE]]&amp;DRIVER[[#This Row],[FIELD]]&amp;DRIVER[[#This Row],[TRIP NO]]</f>
        <v>45524OD34S26661</v>
      </c>
      <c r="B4423" s="519">
        <v>12</v>
      </c>
      <c r="C4423" s="520">
        <v>45524</v>
      </c>
      <c r="D4423" s="521">
        <v>1</v>
      </c>
      <c r="E4423" s="120" t="s">
        <v>45</v>
      </c>
      <c r="F4423" s="518" t="s">
        <v>203</v>
      </c>
    </row>
    <row r="4424" spans="1:6">
      <c r="A4424" s="517" t="str">
        <f>DRIVER[[#This Row],[DATE]]&amp;DRIVER[[#This Row],[FIELD]]&amp;DRIVER[[#This Row],[TRIP NO]]</f>
        <v>45524OD34S61271</v>
      </c>
      <c r="B4424" s="519">
        <v>13</v>
      </c>
      <c r="C4424" s="520">
        <v>45524</v>
      </c>
      <c r="D4424" s="521">
        <v>1</v>
      </c>
      <c r="E4424" s="120" t="s">
        <v>131</v>
      </c>
      <c r="F4424" s="518" t="s">
        <v>71</v>
      </c>
    </row>
    <row r="4425" spans="1:6">
      <c r="A4425" s="517" t="str">
        <f>DRIVER[[#This Row],[DATE]]&amp;DRIVER[[#This Row],[FIELD]]&amp;DRIVER[[#This Row],[TRIP NO]]</f>
        <v>45524OD34S61371</v>
      </c>
      <c r="B4425" s="519">
        <v>14</v>
      </c>
      <c r="C4425" s="520">
        <v>45524</v>
      </c>
      <c r="D4425" s="521">
        <v>1</v>
      </c>
      <c r="E4425" s="120" t="s">
        <v>44</v>
      </c>
      <c r="F4425" s="518" t="s">
        <v>207</v>
      </c>
    </row>
    <row r="4426" spans="1:6">
      <c r="A4426" s="517" t="str">
        <f>DRIVER[[#This Row],[DATE]]&amp;DRIVER[[#This Row],[FIELD]]&amp;DRIVER[[#This Row],[TRIP NO]]</f>
        <v>45524OD34S61391</v>
      </c>
      <c r="B4426" s="519">
        <v>15</v>
      </c>
      <c r="C4426" s="520">
        <v>45524</v>
      </c>
      <c r="D4426" s="521">
        <v>1</v>
      </c>
      <c r="E4426" s="120" t="s">
        <v>52</v>
      </c>
      <c r="F4426" s="518" t="s">
        <v>94</v>
      </c>
    </row>
    <row r="4427" spans="1:6">
      <c r="A4427" s="517" t="str">
        <f>DRIVER[[#This Row],[DATE]]&amp;DRIVER[[#This Row],[FIELD]]&amp;DRIVER[[#This Row],[TRIP NO]]</f>
        <v>45524OD34S61521</v>
      </c>
      <c r="B4427" s="519">
        <v>16</v>
      </c>
      <c r="C4427" s="520">
        <v>45524</v>
      </c>
      <c r="D4427" s="521">
        <v>1</v>
      </c>
      <c r="E4427" s="120" t="s">
        <v>43</v>
      </c>
      <c r="F4427" s="518" t="s">
        <v>70</v>
      </c>
    </row>
    <row r="4428" spans="1:6">
      <c r="A4428" s="517" t="str">
        <f>DRIVER[[#This Row],[DATE]]&amp;DRIVER[[#This Row],[FIELD]]&amp;DRIVER[[#This Row],[TRIP NO]]</f>
        <v>45524OD34S65081</v>
      </c>
      <c r="B4428" s="519">
        <v>17</v>
      </c>
      <c r="C4428" s="520">
        <v>45524</v>
      </c>
      <c r="D4428" s="521">
        <v>1</v>
      </c>
      <c r="E4428" s="120" t="s">
        <v>57</v>
      </c>
      <c r="F4428" s="518" t="s">
        <v>75</v>
      </c>
    </row>
    <row r="4429" spans="1:6">
      <c r="A4429" s="517" t="str">
        <f>DRIVER[[#This Row],[DATE]]&amp;DRIVER[[#This Row],[FIELD]]&amp;DRIVER[[#This Row],[TRIP NO]]</f>
        <v>45524OD04Q41232</v>
      </c>
      <c r="B4429" s="519">
        <v>18</v>
      </c>
      <c r="C4429" s="520">
        <v>45524</v>
      </c>
      <c r="D4429" s="521">
        <v>2</v>
      </c>
      <c r="E4429" s="120" t="s">
        <v>39</v>
      </c>
      <c r="F4429" s="518" t="s">
        <v>78</v>
      </c>
    </row>
    <row r="4430" spans="1:6">
      <c r="A4430" s="517" t="str">
        <f>DRIVER[[#This Row],[DATE]]&amp;DRIVER[[#This Row],[FIELD]]&amp;DRIVER[[#This Row],[TRIP NO]]</f>
        <v>45524OD04Q67612</v>
      </c>
      <c r="B4430" s="519">
        <v>19</v>
      </c>
      <c r="C4430" s="520">
        <v>45524</v>
      </c>
      <c r="D4430" s="521">
        <v>2</v>
      </c>
      <c r="E4430" s="120" t="s">
        <v>24</v>
      </c>
      <c r="F4430" s="518" t="s">
        <v>206</v>
      </c>
    </row>
    <row r="4431" spans="1:6">
      <c r="A4431" s="517" t="str">
        <f>DRIVER[[#This Row],[DATE]]&amp;DRIVER[[#This Row],[FIELD]]&amp;DRIVER[[#This Row],[TRIP NO]]</f>
        <v>45524OD34S61522</v>
      </c>
      <c r="B4431" s="519">
        <v>20</v>
      </c>
      <c r="C4431" s="520">
        <v>45524</v>
      </c>
      <c r="D4431" s="521">
        <v>2</v>
      </c>
      <c r="E4431" s="120" t="s">
        <v>43</v>
      </c>
      <c r="F4431" s="518" t="s">
        <v>70</v>
      </c>
    </row>
    <row r="4432" spans="1:6">
      <c r="A4432" s="517" t="str">
        <f>DRIVER[[#This Row],[DATE]]&amp;DRIVER[[#This Row],[FIELD]]&amp;DRIVER[[#This Row],[TRIP NO]]</f>
        <v>45524OD34S65082</v>
      </c>
      <c r="B4432" s="519">
        <v>21</v>
      </c>
      <c r="C4432" s="520">
        <v>45524</v>
      </c>
      <c r="D4432" s="521">
        <v>2</v>
      </c>
      <c r="E4432" s="120" t="s">
        <v>57</v>
      </c>
      <c r="F4432" s="518" t="s">
        <v>75</v>
      </c>
    </row>
    <row r="4433" spans="1:6">
      <c r="A4433" s="517" t="str">
        <f>DRIVER[[#This Row],[DATE]]&amp;DRIVER[[#This Row],[FIELD]]&amp;DRIVER[[#This Row],[TRIP NO]]</f>
        <v>45524OD04Q41282</v>
      </c>
      <c r="B4433" s="519">
        <v>22</v>
      </c>
      <c r="C4433" s="520">
        <v>45524</v>
      </c>
      <c r="D4433" s="521">
        <v>2</v>
      </c>
      <c r="E4433" s="120" t="s">
        <v>41</v>
      </c>
      <c r="F4433" s="518" t="s">
        <v>77</v>
      </c>
    </row>
    <row r="4434" spans="1:6">
      <c r="A4434" s="517" t="str">
        <f>DRIVER[[#This Row],[DATE]]&amp;DRIVER[[#This Row],[FIELD]]&amp;DRIVER[[#This Row],[TRIP NO]]</f>
        <v>45524OD34S61392</v>
      </c>
      <c r="B4434" s="519">
        <v>23</v>
      </c>
      <c r="C4434" s="520">
        <v>45524</v>
      </c>
      <c r="D4434" s="521">
        <v>2</v>
      </c>
      <c r="E4434" s="120" t="s">
        <v>52</v>
      </c>
      <c r="F4434" s="518" t="s">
        <v>94</v>
      </c>
    </row>
    <row r="4435" spans="1:6">
      <c r="A4435" s="517" t="str">
        <f>DRIVER[[#This Row],[DATE]]&amp;DRIVER[[#This Row],[FIELD]]&amp;DRIVER[[#This Row],[TRIP NO]]</f>
        <v>45524OD04Q67882</v>
      </c>
      <c r="B4435" s="519">
        <v>24</v>
      </c>
      <c r="C4435" s="520">
        <v>45524</v>
      </c>
      <c r="D4435" s="521">
        <v>2</v>
      </c>
      <c r="E4435" s="120" t="s">
        <v>20</v>
      </c>
      <c r="F4435" s="518" t="s">
        <v>96</v>
      </c>
    </row>
    <row r="4436" spans="1:6">
      <c r="A4436" s="517" t="str">
        <f>DRIVER[[#This Row],[DATE]]&amp;DRIVER[[#This Row],[FIELD]]&amp;DRIVER[[#This Row],[TRIP NO]]</f>
        <v>45524OD04Q41782</v>
      </c>
      <c r="B4436" s="519">
        <v>25</v>
      </c>
      <c r="C4436" s="520">
        <v>45524</v>
      </c>
      <c r="D4436" s="521">
        <v>2</v>
      </c>
      <c r="E4436" s="120" t="s">
        <v>25</v>
      </c>
      <c r="F4436" s="518" t="s">
        <v>73</v>
      </c>
    </row>
    <row r="4437" spans="1:6">
      <c r="A4437" s="517" t="str">
        <f>DRIVER[[#This Row],[DATE]]&amp;DRIVER[[#This Row],[FIELD]]&amp;DRIVER[[#This Row],[TRIP NO]]</f>
        <v>45524OD04Q41262</v>
      </c>
      <c r="B4437" s="519">
        <v>26</v>
      </c>
      <c r="C4437" s="520">
        <v>45524</v>
      </c>
      <c r="D4437" s="521">
        <v>2</v>
      </c>
      <c r="E4437" s="120" t="s">
        <v>23</v>
      </c>
      <c r="F4437" s="518" t="s">
        <v>91</v>
      </c>
    </row>
    <row r="4438" spans="1:6">
      <c r="A4438" s="517" t="str">
        <f>DRIVER[[#This Row],[DATE]]&amp;DRIVER[[#This Row],[FIELD]]&amp;DRIVER[[#This Row],[TRIP NO]]</f>
        <v>45524OD34S26152</v>
      </c>
      <c r="B4438" s="519">
        <v>27</v>
      </c>
      <c r="C4438" s="520">
        <v>45524</v>
      </c>
      <c r="D4438" s="521">
        <v>2</v>
      </c>
      <c r="E4438" s="120" t="s">
        <v>40</v>
      </c>
      <c r="F4438" s="518" t="s">
        <v>72</v>
      </c>
    </row>
    <row r="4439" spans="1:6">
      <c r="A4439" s="517" t="str">
        <f>DRIVER[[#This Row],[DATE]]&amp;DRIVER[[#This Row],[FIELD]]&amp;DRIVER[[#This Row],[TRIP NO]]</f>
        <v>45524OD34S26272</v>
      </c>
      <c r="B4439" s="519">
        <v>28</v>
      </c>
      <c r="C4439" s="520">
        <v>45524</v>
      </c>
      <c r="D4439" s="521">
        <v>2</v>
      </c>
      <c r="E4439" s="120" t="s">
        <v>54</v>
      </c>
      <c r="F4439" s="518" t="s">
        <v>82</v>
      </c>
    </row>
    <row r="4440" spans="1:6">
      <c r="A4440" s="517" t="str">
        <f>DRIVER[[#This Row],[DATE]]&amp;DRIVER[[#This Row],[FIELD]]&amp;DRIVER[[#This Row],[TRIP NO]]</f>
        <v>45524OD34S61272</v>
      </c>
      <c r="B4440" s="519">
        <v>29</v>
      </c>
      <c r="C4440" s="520">
        <v>45524</v>
      </c>
      <c r="D4440" s="521">
        <v>2</v>
      </c>
      <c r="E4440" s="120" t="s">
        <v>131</v>
      </c>
      <c r="F4440" s="518" t="s">
        <v>71</v>
      </c>
    </row>
    <row r="4441" spans="1:6">
      <c r="A4441" s="517" t="str">
        <f>DRIVER[[#This Row],[DATE]]&amp;DRIVER[[#This Row],[FIELD]]&amp;DRIVER[[#This Row],[TRIP NO]]</f>
        <v>45524OD34S26662</v>
      </c>
      <c r="B4441" s="519">
        <v>30</v>
      </c>
      <c r="C4441" s="520">
        <v>45524</v>
      </c>
      <c r="D4441" s="521">
        <v>2</v>
      </c>
      <c r="E4441" s="120" t="s">
        <v>45</v>
      </c>
      <c r="F4441" s="518" t="s">
        <v>203</v>
      </c>
    </row>
    <row r="4442" spans="1:6">
      <c r="A4442" s="517" t="str">
        <f>DRIVER[[#This Row],[DATE]]&amp;DRIVER[[#This Row],[FIELD]]&amp;DRIVER[[#This Row],[TRIP NO]]</f>
        <v>45524OD04Q41182</v>
      </c>
      <c r="B4442" s="519">
        <v>31</v>
      </c>
      <c r="C4442" s="520">
        <v>45524</v>
      </c>
      <c r="D4442" s="521">
        <v>2</v>
      </c>
      <c r="E4442" s="120" t="s">
        <v>26</v>
      </c>
      <c r="F4442" s="518" t="s">
        <v>208</v>
      </c>
    </row>
    <row r="4443" spans="1:6">
      <c r="A4443" s="517" t="str">
        <f>DRIVER[[#This Row],[DATE]]&amp;DRIVER[[#This Row],[FIELD]]&amp;DRIVER[[#This Row],[TRIP NO]]</f>
        <v>45524OD34S61372</v>
      </c>
      <c r="B4443" s="519">
        <v>32</v>
      </c>
      <c r="C4443" s="520">
        <v>45524</v>
      </c>
      <c r="D4443" s="521">
        <v>2</v>
      </c>
      <c r="E4443" s="120" t="s">
        <v>44</v>
      </c>
      <c r="F4443" s="518" t="s">
        <v>207</v>
      </c>
    </row>
    <row r="4444" spans="1:6">
      <c r="A4444" s="201" t="str">
        <f>DRIVER[[#This Row],[DATE]]&amp;DRIVER[[#This Row],[FIELD]]&amp;DRIVER[[#This Row],[TRIP NO]]</f>
        <v>45526OD04Q41181</v>
      </c>
      <c r="B4444" s="202">
        <v>1</v>
      </c>
      <c r="C4444" s="203">
        <v>45526</v>
      </c>
      <c r="D4444" s="204">
        <v>1</v>
      </c>
      <c r="E4444" s="120" t="s">
        <v>26</v>
      </c>
      <c r="F4444" s="205" t="s">
        <v>208</v>
      </c>
    </row>
    <row r="4445" spans="1:6">
      <c r="A4445" s="201" t="str">
        <f>DRIVER[[#This Row],[DATE]]&amp;DRIVER[[#This Row],[FIELD]]&amp;DRIVER[[#This Row],[TRIP NO]]</f>
        <v>45526OD04Q41231</v>
      </c>
      <c r="B4445" s="202">
        <v>2</v>
      </c>
      <c r="C4445" s="203">
        <v>45526</v>
      </c>
      <c r="D4445" s="204">
        <v>1</v>
      </c>
      <c r="E4445" s="120" t="s">
        <v>39</v>
      </c>
      <c r="F4445" s="205" t="s">
        <v>78</v>
      </c>
    </row>
    <row r="4446" spans="1:6">
      <c r="A4446" s="201" t="str">
        <f>DRIVER[[#This Row],[DATE]]&amp;DRIVER[[#This Row],[FIELD]]&amp;DRIVER[[#This Row],[TRIP NO]]</f>
        <v>45526OD04Q41261</v>
      </c>
      <c r="B4446" s="202">
        <v>3</v>
      </c>
      <c r="C4446" s="203">
        <v>45526</v>
      </c>
      <c r="D4446" s="204">
        <v>1</v>
      </c>
      <c r="E4446" s="120" t="s">
        <v>23</v>
      </c>
      <c r="F4446" s="205" t="s">
        <v>91</v>
      </c>
    </row>
    <row r="4447" spans="1:6">
      <c r="A4447" s="201" t="str">
        <f>DRIVER[[#This Row],[DATE]]&amp;DRIVER[[#This Row],[FIELD]]&amp;DRIVER[[#This Row],[TRIP NO]]</f>
        <v>45526OD04Q41781</v>
      </c>
      <c r="B4447" s="202">
        <v>4</v>
      </c>
      <c r="C4447" s="203">
        <v>45526</v>
      </c>
      <c r="D4447" s="204">
        <v>1</v>
      </c>
      <c r="E4447" s="120" t="s">
        <v>25</v>
      </c>
      <c r="F4447" s="205" t="s">
        <v>90</v>
      </c>
    </row>
    <row r="4448" spans="1:6">
      <c r="A4448" s="201" t="str">
        <f>DRIVER[[#This Row],[DATE]]&amp;DRIVER[[#This Row],[FIELD]]&amp;DRIVER[[#This Row],[TRIP NO]]</f>
        <v>45526OD04Q67611</v>
      </c>
      <c r="B4448" s="202">
        <v>5</v>
      </c>
      <c r="C4448" s="203">
        <v>45526</v>
      </c>
      <c r="D4448" s="204">
        <v>1</v>
      </c>
      <c r="E4448" s="120" t="s">
        <v>24</v>
      </c>
      <c r="F4448" s="205" t="s">
        <v>206</v>
      </c>
    </row>
    <row r="4449" spans="1:6">
      <c r="A4449" s="201" t="str">
        <f>DRIVER[[#This Row],[DATE]]&amp;DRIVER[[#This Row],[FIELD]]&amp;DRIVER[[#This Row],[TRIP NO]]</f>
        <v>45526OD04Q67881</v>
      </c>
      <c r="B4449" s="202">
        <v>6</v>
      </c>
      <c r="C4449" s="203">
        <v>45526</v>
      </c>
      <c r="D4449" s="204">
        <v>1</v>
      </c>
      <c r="E4449" s="120" t="s">
        <v>20</v>
      </c>
      <c r="F4449" s="205" t="s">
        <v>96</v>
      </c>
    </row>
    <row r="4450" spans="1:6">
      <c r="A4450" s="201" t="str">
        <f>DRIVER[[#This Row],[DATE]]&amp;DRIVER[[#This Row],[FIELD]]&amp;DRIVER[[#This Row],[TRIP NO]]</f>
        <v>45526OD04Q41281</v>
      </c>
      <c r="B4450" s="202">
        <v>7</v>
      </c>
      <c r="C4450" s="203">
        <v>45526</v>
      </c>
      <c r="D4450" s="204">
        <v>1</v>
      </c>
      <c r="E4450" s="120" t="s">
        <v>41</v>
      </c>
      <c r="F4450" s="205" t="s">
        <v>77</v>
      </c>
    </row>
    <row r="4451" spans="1:6">
      <c r="A4451" s="201" t="str">
        <f>DRIVER[[#This Row],[DATE]]&amp;DRIVER[[#This Row],[FIELD]]&amp;DRIVER[[#This Row],[TRIP NO]]</f>
        <v>45526OD04Q41701</v>
      </c>
      <c r="B4451" s="202">
        <v>8</v>
      </c>
      <c r="C4451" s="203">
        <v>45526</v>
      </c>
      <c r="D4451" s="204">
        <v>1</v>
      </c>
      <c r="E4451" s="120" t="s">
        <v>10</v>
      </c>
      <c r="F4451" s="205" t="s">
        <v>105</v>
      </c>
    </row>
    <row r="4452" spans="1:6">
      <c r="A4452" s="201" t="str">
        <f>DRIVER[[#This Row],[DATE]]&amp;DRIVER[[#This Row],[FIELD]]&amp;DRIVER[[#This Row],[TRIP NO]]</f>
        <v>45526OD04Q41731</v>
      </c>
      <c r="B4452" s="202">
        <v>9</v>
      </c>
      <c r="C4452" s="203">
        <v>45526</v>
      </c>
      <c r="D4452" s="204">
        <v>1</v>
      </c>
      <c r="E4452" s="120" t="s">
        <v>8</v>
      </c>
      <c r="F4452" s="205" t="s">
        <v>202</v>
      </c>
    </row>
    <row r="4453" spans="1:6">
      <c r="A4453" s="201" t="str">
        <f>DRIVER[[#This Row],[DATE]]&amp;DRIVER[[#This Row],[FIELD]]&amp;DRIVER[[#This Row],[TRIP NO]]</f>
        <v>45526OD34S26151</v>
      </c>
      <c r="B4453" s="202">
        <v>10</v>
      </c>
      <c r="C4453" s="203">
        <v>45526</v>
      </c>
      <c r="D4453" s="204">
        <v>1</v>
      </c>
      <c r="E4453" s="120" t="s">
        <v>40</v>
      </c>
      <c r="F4453" s="205" t="s">
        <v>69</v>
      </c>
    </row>
    <row r="4454" spans="1:6">
      <c r="A4454" s="201" t="str">
        <f>DRIVER[[#This Row],[DATE]]&amp;DRIVER[[#This Row],[FIELD]]&amp;DRIVER[[#This Row],[TRIP NO]]</f>
        <v>45526OD34S26271</v>
      </c>
      <c r="B4454" s="202">
        <v>11</v>
      </c>
      <c r="C4454" s="203">
        <v>45526</v>
      </c>
      <c r="D4454" s="204">
        <v>1</v>
      </c>
      <c r="E4454" s="120" t="s">
        <v>54</v>
      </c>
      <c r="F4454" s="205" t="s">
        <v>82</v>
      </c>
    </row>
    <row r="4455" spans="1:6">
      <c r="A4455" s="201" t="str">
        <f>DRIVER[[#This Row],[DATE]]&amp;DRIVER[[#This Row],[FIELD]]&amp;DRIVER[[#This Row],[TRIP NO]]</f>
        <v>45526OD34S26661</v>
      </c>
      <c r="B4455" s="202">
        <v>12</v>
      </c>
      <c r="C4455" s="203">
        <v>45526</v>
      </c>
      <c r="D4455" s="204">
        <v>1</v>
      </c>
      <c r="E4455" s="120" t="s">
        <v>45</v>
      </c>
      <c r="F4455" s="205" t="s">
        <v>203</v>
      </c>
    </row>
    <row r="4456" spans="1:6">
      <c r="A4456" s="201" t="str">
        <f>DRIVER[[#This Row],[DATE]]&amp;DRIVER[[#This Row],[FIELD]]&amp;DRIVER[[#This Row],[TRIP NO]]</f>
        <v>45526OD34S61271</v>
      </c>
      <c r="B4456" s="202">
        <v>13</v>
      </c>
      <c r="C4456" s="203">
        <v>45526</v>
      </c>
      <c r="D4456" s="204">
        <v>1</v>
      </c>
      <c r="E4456" s="120" t="s">
        <v>131</v>
      </c>
      <c r="F4456" s="205" t="s">
        <v>209</v>
      </c>
    </row>
    <row r="4457" spans="1:6">
      <c r="A4457" s="201" t="str">
        <f>DRIVER[[#This Row],[DATE]]&amp;DRIVER[[#This Row],[FIELD]]&amp;DRIVER[[#This Row],[TRIP NO]]</f>
        <v>45526OD34S61371</v>
      </c>
      <c r="B4457" s="202">
        <v>14</v>
      </c>
      <c r="C4457" s="203">
        <v>45526</v>
      </c>
      <c r="D4457" s="204">
        <v>1</v>
      </c>
      <c r="E4457" s="120" t="s">
        <v>44</v>
      </c>
      <c r="F4457" s="205" t="s">
        <v>207</v>
      </c>
    </row>
    <row r="4458" spans="1:6">
      <c r="A4458" s="201" t="str">
        <f>DRIVER[[#This Row],[DATE]]&amp;DRIVER[[#This Row],[FIELD]]&amp;DRIVER[[#This Row],[TRIP NO]]</f>
        <v>45526OD34S61391</v>
      </c>
      <c r="B4458" s="202">
        <v>15</v>
      </c>
      <c r="C4458" s="203">
        <v>45526</v>
      </c>
      <c r="D4458" s="204">
        <v>1</v>
      </c>
      <c r="E4458" s="120" t="s">
        <v>52</v>
      </c>
      <c r="F4458" s="205" t="s">
        <v>68</v>
      </c>
    </row>
    <row r="4459" spans="1:6">
      <c r="A4459" s="201" t="str">
        <f>DRIVER[[#This Row],[DATE]]&amp;DRIVER[[#This Row],[FIELD]]&amp;DRIVER[[#This Row],[TRIP NO]]</f>
        <v>45526OD34S61521</v>
      </c>
      <c r="B4459" s="202">
        <v>16</v>
      </c>
      <c r="C4459" s="203">
        <v>45526</v>
      </c>
      <c r="D4459" s="204">
        <v>1</v>
      </c>
      <c r="E4459" s="120" t="s">
        <v>43</v>
      </c>
      <c r="F4459" s="205" t="s">
        <v>70</v>
      </c>
    </row>
    <row r="4460" spans="1:6">
      <c r="A4460" s="201" t="str">
        <f>DRIVER[[#This Row],[DATE]]&amp;DRIVER[[#This Row],[FIELD]]&amp;DRIVER[[#This Row],[TRIP NO]]</f>
        <v>45526OD34S65081</v>
      </c>
      <c r="B4460" s="202">
        <v>17</v>
      </c>
      <c r="C4460" s="203">
        <v>45526</v>
      </c>
      <c r="D4460" s="204">
        <v>1</v>
      </c>
      <c r="E4460" s="120" t="s">
        <v>57</v>
      </c>
      <c r="F4460" s="205" t="s">
        <v>75</v>
      </c>
    </row>
    <row r="4461" spans="1:6">
      <c r="A4461" s="201" t="str">
        <f>DRIVER[[#This Row],[DATE]]&amp;DRIVER[[#This Row],[FIELD]]&amp;DRIVER[[#This Row],[TRIP NO]]</f>
        <v>45526OD04Q41182</v>
      </c>
      <c r="B4461" s="202">
        <v>18</v>
      </c>
      <c r="C4461" s="203">
        <v>45526</v>
      </c>
      <c r="D4461" s="204">
        <v>2</v>
      </c>
      <c r="E4461" s="120" t="s">
        <v>26</v>
      </c>
      <c r="F4461" s="205" t="s">
        <v>208</v>
      </c>
    </row>
    <row r="4462" spans="1:6">
      <c r="A4462" s="201" t="str">
        <f>DRIVER[[#This Row],[DATE]]&amp;DRIVER[[#This Row],[FIELD]]&amp;DRIVER[[#This Row],[TRIP NO]]</f>
        <v>45526OD04Q41232</v>
      </c>
      <c r="B4462" s="202">
        <v>19</v>
      </c>
      <c r="C4462" s="203">
        <v>45526</v>
      </c>
      <c r="D4462" s="204">
        <v>2</v>
      </c>
      <c r="E4462" s="120" t="s">
        <v>39</v>
      </c>
      <c r="F4462" s="205" t="s">
        <v>78</v>
      </c>
    </row>
    <row r="4463" spans="1:6">
      <c r="A4463" s="201" t="str">
        <f>DRIVER[[#This Row],[DATE]]&amp;DRIVER[[#This Row],[FIELD]]&amp;DRIVER[[#This Row],[TRIP NO]]</f>
        <v>45526OD04Q41262</v>
      </c>
      <c r="B4463" s="202">
        <v>20</v>
      </c>
      <c r="C4463" s="203">
        <v>45526</v>
      </c>
      <c r="D4463" s="204">
        <v>2</v>
      </c>
      <c r="E4463" s="120" t="s">
        <v>23</v>
      </c>
      <c r="F4463" s="205" t="s">
        <v>91</v>
      </c>
    </row>
    <row r="4464" spans="1:6">
      <c r="A4464" s="201" t="str">
        <f>DRIVER[[#This Row],[DATE]]&amp;DRIVER[[#This Row],[FIELD]]&amp;DRIVER[[#This Row],[TRIP NO]]</f>
        <v>45526OD04Q41782</v>
      </c>
      <c r="B4464" s="202">
        <v>21</v>
      </c>
      <c r="C4464" s="203">
        <v>45526</v>
      </c>
      <c r="D4464" s="204">
        <v>2</v>
      </c>
      <c r="E4464" s="120" t="s">
        <v>25</v>
      </c>
      <c r="F4464" s="205" t="s">
        <v>90</v>
      </c>
    </row>
    <row r="4465" spans="1:6">
      <c r="A4465" s="201" t="str">
        <f>DRIVER[[#This Row],[DATE]]&amp;DRIVER[[#This Row],[FIELD]]&amp;DRIVER[[#This Row],[TRIP NO]]</f>
        <v>45526OD04Q67612</v>
      </c>
      <c r="B4465" s="202">
        <v>22</v>
      </c>
      <c r="C4465" s="203">
        <v>45526</v>
      </c>
      <c r="D4465" s="204">
        <v>2</v>
      </c>
      <c r="E4465" s="120" t="s">
        <v>24</v>
      </c>
      <c r="F4465" s="205" t="s">
        <v>206</v>
      </c>
    </row>
    <row r="4466" spans="1:6">
      <c r="A4466" s="201" t="str">
        <f>DRIVER[[#This Row],[DATE]]&amp;DRIVER[[#This Row],[FIELD]]&amp;DRIVER[[#This Row],[TRIP NO]]</f>
        <v>45526OD04Q67882</v>
      </c>
      <c r="B4466" s="202">
        <v>23</v>
      </c>
      <c r="C4466" s="203">
        <v>45526</v>
      </c>
      <c r="D4466" s="204">
        <v>2</v>
      </c>
      <c r="E4466" s="120" t="s">
        <v>20</v>
      </c>
      <c r="F4466" s="205" t="s">
        <v>96</v>
      </c>
    </row>
    <row r="4467" spans="1:6">
      <c r="A4467" s="201" t="str">
        <f>DRIVER[[#This Row],[DATE]]&amp;DRIVER[[#This Row],[FIELD]]&amp;DRIVER[[#This Row],[TRIP NO]]</f>
        <v>45526OD04Q41282</v>
      </c>
      <c r="B4467" s="202">
        <v>24</v>
      </c>
      <c r="C4467" s="203">
        <v>45526</v>
      </c>
      <c r="D4467" s="204">
        <v>2</v>
      </c>
      <c r="E4467" s="120" t="s">
        <v>41</v>
      </c>
      <c r="F4467" s="205" t="s">
        <v>77</v>
      </c>
    </row>
    <row r="4468" spans="1:6">
      <c r="A4468" s="201" t="str">
        <f>DRIVER[[#This Row],[DATE]]&amp;DRIVER[[#This Row],[FIELD]]&amp;DRIVER[[#This Row],[TRIP NO]]</f>
        <v>45526OD04Q41702</v>
      </c>
      <c r="B4468" s="202">
        <v>25</v>
      </c>
      <c r="C4468" s="203">
        <v>45526</v>
      </c>
      <c r="D4468" s="204">
        <v>2</v>
      </c>
      <c r="E4468" s="120" t="s">
        <v>10</v>
      </c>
      <c r="F4468" s="205" t="s">
        <v>105</v>
      </c>
    </row>
    <row r="4469" spans="1:6">
      <c r="A4469" s="201" t="str">
        <f>DRIVER[[#This Row],[DATE]]&amp;DRIVER[[#This Row],[FIELD]]&amp;DRIVER[[#This Row],[TRIP NO]]</f>
        <v>45526OD04Q41732</v>
      </c>
      <c r="B4469" s="202">
        <v>26</v>
      </c>
      <c r="C4469" s="203">
        <v>45526</v>
      </c>
      <c r="D4469" s="204">
        <v>2</v>
      </c>
      <c r="E4469" s="120" t="s">
        <v>8</v>
      </c>
      <c r="F4469" s="205" t="s">
        <v>202</v>
      </c>
    </row>
    <row r="4470" spans="1:6">
      <c r="A4470" s="201" t="str">
        <f>DRIVER[[#This Row],[DATE]]&amp;DRIVER[[#This Row],[FIELD]]&amp;DRIVER[[#This Row],[TRIP NO]]</f>
        <v>45526OD34S26152</v>
      </c>
      <c r="B4470" s="202">
        <v>27</v>
      </c>
      <c r="C4470" s="203">
        <v>45526</v>
      </c>
      <c r="D4470" s="204">
        <v>2</v>
      </c>
      <c r="E4470" s="120" t="s">
        <v>40</v>
      </c>
      <c r="F4470" s="205" t="s">
        <v>69</v>
      </c>
    </row>
    <row r="4471" spans="1:6">
      <c r="A4471" s="201" t="str">
        <f>DRIVER[[#This Row],[DATE]]&amp;DRIVER[[#This Row],[FIELD]]&amp;DRIVER[[#This Row],[TRIP NO]]</f>
        <v>45526OD34S26272</v>
      </c>
      <c r="B4471" s="202">
        <v>28</v>
      </c>
      <c r="C4471" s="203">
        <v>45526</v>
      </c>
      <c r="D4471" s="204">
        <v>2</v>
      </c>
      <c r="E4471" s="120" t="s">
        <v>54</v>
      </c>
      <c r="F4471" s="205" t="s">
        <v>82</v>
      </c>
    </row>
    <row r="4472" spans="1:6">
      <c r="A4472" s="201" t="str">
        <f>DRIVER[[#This Row],[DATE]]&amp;DRIVER[[#This Row],[FIELD]]&amp;DRIVER[[#This Row],[TRIP NO]]</f>
        <v>45526OD34S26662</v>
      </c>
      <c r="B4472" s="202">
        <v>29</v>
      </c>
      <c r="C4472" s="203">
        <v>45526</v>
      </c>
      <c r="D4472" s="204">
        <v>2</v>
      </c>
      <c r="E4472" s="120" t="s">
        <v>45</v>
      </c>
      <c r="F4472" s="205" t="s">
        <v>203</v>
      </c>
    </row>
    <row r="4473" spans="1:6">
      <c r="A4473" s="201" t="str">
        <f>DRIVER[[#This Row],[DATE]]&amp;DRIVER[[#This Row],[FIELD]]&amp;DRIVER[[#This Row],[TRIP NO]]</f>
        <v>45526OD34S61272</v>
      </c>
      <c r="B4473" s="202">
        <v>30</v>
      </c>
      <c r="C4473" s="203">
        <v>45526</v>
      </c>
      <c r="D4473" s="204">
        <v>2</v>
      </c>
      <c r="E4473" s="120" t="s">
        <v>131</v>
      </c>
      <c r="F4473" s="205" t="s">
        <v>209</v>
      </c>
    </row>
    <row r="4474" spans="1:6">
      <c r="A4474" s="201" t="str">
        <f>DRIVER[[#This Row],[DATE]]&amp;DRIVER[[#This Row],[FIELD]]&amp;DRIVER[[#This Row],[TRIP NO]]</f>
        <v>45526OD34S61372</v>
      </c>
      <c r="B4474" s="202">
        <v>31</v>
      </c>
      <c r="C4474" s="203">
        <v>45526</v>
      </c>
      <c r="D4474" s="204">
        <v>2</v>
      </c>
      <c r="E4474" s="120" t="s">
        <v>44</v>
      </c>
      <c r="F4474" s="205" t="s">
        <v>207</v>
      </c>
    </row>
    <row r="4475" spans="1:6">
      <c r="A4475" s="201" t="str">
        <f>DRIVER[[#This Row],[DATE]]&amp;DRIVER[[#This Row],[FIELD]]&amp;DRIVER[[#This Row],[TRIP NO]]</f>
        <v>45526OD34S61392</v>
      </c>
      <c r="B4475" s="202">
        <v>32</v>
      </c>
      <c r="C4475" s="203">
        <v>45526</v>
      </c>
      <c r="D4475" s="204">
        <v>2</v>
      </c>
      <c r="E4475" s="120" t="s">
        <v>52</v>
      </c>
      <c r="F4475" s="205" t="s">
        <v>68</v>
      </c>
    </row>
    <row r="4476" spans="1:6">
      <c r="A4476" s="201" t="str">
        <f>DRIVER[[#This Row],[DATE]]&amp;DRIVER[[#This Row],[FIELD]]&amp;DRIVER[[#This Row],[TRIP NO]]</f>
        <v>45526OD34S61522</v>
      </c>
      <c r="B4476" s="202">
        <v>33</v>
      </c>
      <c r="C4476" s="203">
        <v>45526</v>
      </c>
      <c r="D4476" s="204">
        <v>2</v>
      </c>
      <c r="E4476" s="120" t="s">
        <v>43</v>
      </c>
      <c r="F4476" s="205" t="s">
        <v>70</v>
      </c>
    </row>
    <row r="4477" spans="1:6">
      <c r="A4477" s="201" t="str">
        <f>DRIVER[[#This Row],[DATE]]&amp;DRIVER[[#This Row],[FIELD]]&amp;DRIVER[[#This Row],[TRIP NO]]</f>
        <v>45526OD34S65082</v>
      </c>
      <c r="B4477" s="202">
        <v>34</v>
      </c>
      <c r="C4477" s="203">
        <v>45526</v>
      </c>
      <c r="D4477" s="204">
        <v>2</v>
      </c>
      <c r="E4477" s="120" t="s">
        <v>57</v>
      </c>
      <c r="F4477" s="205" t="s">
        <v>75</v>
      </c>
    </row>
    <row r="4478" spans="1:6">
      <c r="A4478" s="201" t="str">
        <f>DRIVER[[#This Row],[DATE]]&amp;DRIVER[[#This Row],[FIELD]]&amp;DRIVER[[#This Row],[TRIP NO]]</f>
        <v>45527OD04Q41181</v>
      </c>
      <c r="B4478" s="202">
        <v>1</v>
      </c>
      <c r="C4478" s="203">
        <v>45527</v>
      </c>
      <c r="D4478" s="204">
        <v>1</v>
      </c>
      <c r="E4478" s="120" t="s">
        <v>26</v>
      </c>
      <c r="F4478" s="205" t="s">
        <v>208</v>
      </c>
    </row>
    <row r="4479" spans="1:6">
      <c r="A4479" s="201" t="str">
        <f>DRIVER[[#This Row],[DATE]]&amp;DRIVER[[#This Row],[FIELD]]&amp;DRIVER[[#This Row],[TRIP NO]]</f>
        <v>45527OD04Q41231</v>
      </c>
      <c r="B4479" s="202">
        <v>2</v>
      </c>
      <c r="C4479" s="203">
        <v>45527</v>
      </c>
      <c r="D4479" s="204">
        <v>1</v>
      </c>
      <c r="E4479" s="120" t="s">
        <v>39</v>
      </c>
      <c r="F4479" s="205" t="s">
        <v>78</v>
      </c>
    </row>
    <row r="4480" spans="1:6">
      <c r="A4480" s="201" t="str">
        <f>DRIVER[[#This Row],[DATE]]&amp;DRIVER[[#This Row],[FIELD]]&amp;DRIVER[[#This Row],[TRIP NO]]</f>
        <v>45527OD04Q41261</v>
      </c>
      <c r="B4480" s="202">
        <v>3</v>
      </c>
      <c r="C4480" s="203">
        <v>45527</v>
      </c>
      <c r="D4480" s="204">
        <v>1</v>
      </c>
      <c r="E4480" s="120" t="s">
        <v>23</v>
      </c>
      <c r="F4480" s="205" t="s">
        <v>91</v>
      </c>
    </row>
    <row r="4481" spans="1:6">
      <c r="A4481" s="201" t="str">
        <f>DRIVER[[#This Row],[DATE]]&amp;DRIVER[[#This Row],[FIELD]]&amp;DRIVER[[#This Row],[TRIP NO]]</f>
        <v>45527OD04Q41781</v>
      </c>
      <c r="B4481" s="202">
        <v>4</v>
      </c>
      <c r="C4481" s="203">
        <v>45527</v>
      </c>
      <c r="D4481" s="204">
        <v>1</v>
      </c>
      <c r="E4481" s="120" t="s">
        <v>25</v>
      </c>
      <c r="F4481" s="205" t="s">
        <v>209</v>
      </c>
    </row>
    <row r="4482" spans="1:6">
      <c r="A4482" s="201" t="str">
        <f>DRIVER[[#This Row],[DATE]]&amp;DRIVER[[#This Row],[FIELD]]&amp;DRIVER[[#This Row],[TRIP NO]]</f>
        <v>45527OD04Q67611</v>
      </c>
      <c r="B4482" s="202">
        <v>5</v>
      </c>
      <c r="C4482" s="203">
        <v>45527</v>
      </c>
      <c r="D4482" s="204">
        <v>1</v>
      </c>
      <c r="E4482" s="120" t="s">
        <v>24</v>
      </c>
      <c r="F4482" s="205" t="s">
        <v>206</v>
      </c>
    </row>
    <row r="4483" spans="1:6">
      <c r="A4483" s="201" t="str">
        <f>DRIVER[[#This Row],[DATE]]&amp;DRIVER[[#This Row],[FIELD]]&amp;DRIVER[[#This Row],[TRIP NO]]</f>
        <v>45527OD04Q67881</v>
      </c>
      <c r="B4483" s="202">
        <v>6</v>
      </c>
      <c r="C4483" s="203">
        <v>45527</v>
      </c>
      <c r="D4483" s="204">
        <v>1</v>
      </c>
      <c r="E4483" s="120" t="s">
        <v>20</v>
      </c>
      <c r="F4483" s="205" t="s">
        <v>101</v>
      </c>
    </row>
    <row r="4484" spans="1:6">
      <c r="A4484" s="201" t="str">
        <f>DRIVER[[#This Row],[DATE]]&amp;DRIVER[[#This Row],[FIELD]]&amp;DRIVER[[#This Row],[TRIP NO]]</f>
        <v>45527OD04Q41281</v>
      </c>
      <c r="B4484" s="202">
        <v>7</v>
      </c>
      <c r="C4484" s="203">
        <v>45527</v>
      </c>
      <c r="D4484" s="204">
        <v>1</v>
      </c>
      <c r="E4484" s="120" t="s">
        <v>41</v>
      </c>
      <c r="F4484" s="205" t="s">
        <v>77</v>
      </c>
    </row>
    <row r="4485" spans="1:6">
      <c r="A4485" s="201" t="str">
        <f>DRIVER[[#This Row],[DATE]]&amp;DRIVER[[#This Row],[FIELD]]&amp;DRIVER[[#This Row],[TRIP NO]]</f>
        <v>45527OD04Q41701</v>
      </c>
      <c r="B4485" s="202">
        <v>8</v>
      </c>
      <c r="C4485" s="203">
        <v>45527</v>
      </c>
      <c r="D4485" s="204">
        <v>1</v>
      </c>
      <c r="E4485" s="120" t="s">
        <v>10</v>
      </c>
      <c r="F4485" s="205" t="s">
        <v>99</v>
      </c>
    </row>
    <row r="4486" spans="1:6">
      <c r="A4486" s="201" t="str">
        <f>DRIVER[[#This Row],[DATE]]&amp;DRIVER[[#This Row],[FIELD]]&amp;DRIVER[[#This Row],[TRIP NO]]</f>
        <v>45527OD04Q41731</v>
      </c>
      <c r="B4486" s="202">
        <v>9</v>
      </c>
      <c r="C4486" s="203">
        <v>45527</v>
      </c>
      <c r="D4486" s="204">
        <v>1</v>
      </c>
      <c r="E4486" s="120" t="s">
        <v>8</v>
      </c>
      <c r="F4486" s="205" t="s">
        <v>202</v>
      </c>
    </row>
    <row r="4487" spans="1:6">
      <c r="A4487" s="201" t="str">
        <f>DRIVER[[#This Row],[DATE]]&amp;DRIVER[[#This Row],[FIELD]]&amp;DRIVER[[#This Row],[TRIP NO]]</f>
        <v>45527OD34S26151</v>
      </c>
      <c r="B4487" s="202">
        <v>10</v>
      </c>
      <c r="C4487" s="203">
        <v>45527</v>
      </c>
      <c r="D4487" s="204">
        <v>1</v>
      </c>
      <c r="E4487" s="120" t="s">
        <v>40</v>
      </c>
      <c r="F4487" s="205" t="s">
        <v>68</v>
      </c>
    </row>
    <row r="4488" spans="1:6">
      <c r="A4488" s="201" t="str">
        <f>DRIVER[[#This Row],[DATE]]&amp;DRIVER[[#This Row],[FIELD]]&amp;DRIVER[[#This Row],[TRIP NO]]</f>
        <v>45527OD34S26271</v>
      </c>
      <c r="B4488" s="202">
        <v>11</v>
      </c>
      <c r="C4488" s="203">
        <v>45527</v>
      </c>
      <c r="D4488" s="204">
        <v>1</v>
      </c>
      <c r="E4488" s="120" t="s">
        <v>54</v>
      </c>
      <c r="F4488" s="205" t="s">
        <v>82</v>
      </c>
    </row>
    <row r="4489" spans="1:6">
      <c r="A4489" s="201" t="str">
        <f>DRIVER[[#This Row],[DATE]]&amp;DRIVER[[#This Row],[FIELD]]&amp;DRIVER[[#This Row],[TRIP NO]]</f>
        <v>45527OD34S26661</v>
      </c>
      <c r="B4489" s="202">
        <v>12</v>
      </c>
      <c r="C4489" s="203">
        <v>45527</v>
      </c>
      <c r="D4489" s="204">
        <v>1</v>
      </c>
      <c r="E4489" s="120" t="s">
        <v>45</v>
      </c>
      <c r="F4489" s="205" t="s">
        <v>210</v>
      </c>
    </row>
    <row r="4490" spans="1:6">
      <c r="A4490" s="201" t="str">
        <f>DRIVER[[#This Row],[DATE]]&amp;DRIVER[[#This Row],[FIELD]]&amp;DRIVER[[#This Row],[TRIP NO]]</f>
        <v>45527OD34S61271</v>
      </c>
      <c r="B4490" s="202">
        <v>13</v>
      </c>
      <c r="C4490" s="203">
        <v>45527</v>
      </c>
      <c r="D4490" s="204">
        <v>1</v>
      </c>
      <c r="E4490" s="120" t="s">
        <v>131</v>
      </c>
      <c r="F4490" s="205" t="s">
        <v>71</v>
      </c>
    </row>
    <row r="4491" spans="1:6">
      <c r="A4491" s="201" t="str">
        <f>DRIVER[[#This Row],[DATE]]&amp;DRIVER[[#This Row],[FIELD]]&amp;DRIVER[[#This Row],[TRIP NO]]</f>
        <v>45527OD34S61371</v>
      </c>
      <c r="B4491" s="202">
        <v>14</v>
      </c>
      <c r="C4491" s="203">
        <v>45527</v>
      </c>
      <c r="D4491" s="204">
        <v>1</v>
      </c>
      <c r="E4491" s="120" t="s">
        <v>44</v>
      </c>
      <c r="F4491" s="205" t="s">
        <v>207</v>
      </c>
    </row>
    <row r="4492" spans="1:6">
      <c r="A4492" s="201" t="str">
        <f>DRIVER[[#This Row],[DATE]]&amp;DRIVER[[#This Row],[FIELD]]&amp;DRIVER[[#This Row],[TRIP NO]]</f>
        <v>45527OD34S61391</v>
      </c>
      <c r="B4492" s="202">
        <v>15</v>
      </c>
      <c r="C4492" s="203">
        <v>45527</v>
      </c>
      <c r="D4492" s="204">
        <v>1</v>
      </c>
      <c r="E4492" s="120" t="s">
        <v>52</v>
      </c>
      <c r="F4492" s="205" t="s">
        <v>94</v>
      </c>
    </row>
    <row r="4493" spans="1:6">
      <c r="A4493" s="201" t="str">
        <f>DRIVER[[#This Row],[DATE]]&amp;DRIVER[[#This Row],[FIELD]]&amp;DRIVER[[#This Row],[TRIP NO]]</f>
        <v>45527OD34S61521</v>
      </c>
      <c r="B4493" s="202">
        <v>16</v>
      </c>
      <c r="C4493" s="203">
        <v>45527</v>
      </c>
      <c r="D4493" s="204">
        <v>1</v>
      </c>
      <c r="E4493" s="120" t="s">
        <v>43</v>
      </c>
      <c r="F4493" s="205" t="s">
        <v>70</v>
      </c>
    </row>
    <row r="4494" spans="1:6">
      <c r="A4494" s="201" t="str">
        <f>DRIVER[[#This Row],[DATE]]&amp;DRIVER[[#This Row],[FIELD]]&amp;DRIVER[[#This Row],[TRIP NO]]</f>
        <v>45527OD34S65081</v>
      </c>
      <c r="B4494" s="202">
        <v>17</v>
      </c>
      <c r="C4494" s="203">
        <v>45527</v>
      </c>
      <c r="D4494" s="204">
        <v>1</v>
      </c>
      <c r="E4494" s="120" t="s">
        <v>57</v>
      </c>
      <c r="F4494" s="205" t="s">
        <v>75</v>
      </c>
    </row>
    <row r="4495" spans="1:6">
      <c r="A4495" s="201" t="str">
        <f>DRIVER[[#This Row],[DATE]]&amp;DRIVER[[#This Row],[FIELD]]&amp;DRIVER[[#This Row],[TRIP NO]]</f>
        <v>45527OD34S61522</v>
      </c>
      <c r="B4495" s="202">
        <v>18</v>
      </c>
      <c r="C4495" s="203">
        <v>45527</v>
      </c>
      <c r="D4495" s="204">
        <v>2</v>
      </c>
      <c r="E4495" s="120" t="s">
        <v>43</v>
      </c>
      <c r="F4495" s="205" t="s">
        <v>70</v>
      </c>
    </row>
    <row r="4496" spans="1:6">
      <c r="A4496" s="201" t="str">
        <f>DRIVER[[#This Row],[DATE]]&amp;DRIVER[[#This Row],[FIELD]]&amp;DRIVER[[#This Row],[TRIP NO]]</f>
        <v>45527OD04Q41232</v>
      </c>
      <c r="B4496" s="202">
        <v>19</v>
      </c>
      <c r="C4496" s="203">
        <v>45527</v>
      </c>
      <c r="D4496" s="204">
        <v>2</v>
      </c>
      <c r="E4496" s="120" t="s">
        <v>39</v>
      </c>
      <c r="F4496" s="205" t="s">
        <v>78</v>
      </c>
    </row>
    <row r="4497" spans="1:6">
      <c r="A4497" s="201" t="str">
        <f>DRIVER[[#This Row],[DATE]]&amp;DRIVER[[#This Row],[FIELD]]&amp;DRIVER[[#This Row],[TRIP NO]]</f>
        <v>45527OD04Q67612</v>
      </c>
      <c r="B4497" s="202">
        <v>20</v>
      </c>
      <c r="C4497" s="203">
        <v>45527</v>
      </c>
      <c r="D4497" s="204">
        <v>2</v>
      </c>
      <c r="E4497" s="120" t="s">
        <v>24</v>
      </c>
      <c r="F4497" s="205" t="s">
        <v>206</v>
      </c>
    </row>
    <row r="4498" spans="1:6">
      <c r="A4498" s="201" t="str">
        <f>DRIVER[[#This Row],[DATE]]&amp;DRIVER[[#This Row],[FIELD]]&amp;DRIVER[[#This Row],[TRIP NO]]</f>
        <v>45527OD04Q41282</v>
      </c>
      <c r="B4498" s="202">
        <v>21</v>
      </c>
      <c r="C4498" s="203">
        <v>45527</v>
      </c>
      <c r="D4498" s="204">
        <v>2</v>
      </c>
      <c r="E4498" s="120" t="s">
        <v>41</v>
      </c>
      <c r="F4498" s="205" t="s">
        <v>77</v>
      </c>
    </row>
    <row r="4499" spans="1:6">
      <c r="A4499" s="201" t="str">
        <f>DRIVER[[#This Row],[DATE]]&amp;DRIVER[[#This Row],[FIELD]]&amp;DRIVER[[#This Row],[TRIP NO]]</f>
        <v>45527OD34S61372</v>
      </c>
      <c r="B4499" s="202">
        <v>22</v>
      </c>
      <c r="C4499" s="203">
        <v>45527</v>
      </c>
      <c r="D4499" s="204">
        <v>2</v>
      </c>
      <c r="E4499" s="120" t="s">
        <v>44</v>
      </c>
      <c r="F4499" s="205" t="s">
        <v>207</v>
      </c>
    </row>
    <row r="4500" spans="1:6">
      <c r="A4500" s="201" t="str">
        <f>DRIVER[[#This Row],[DATE]]&amp;DRIVER[[#This Row],[FIELD]]&amp;DRIVER[[#This Row],[TRIP NO]]</f>
        <v>45527OD34S61392</v>
      </c>
      <c r="B4500" s="202">
        <v>23</v>
      </c>
      <c r="C4500" s="203">
        <v>45527</v>
      </c>
      <c r="D4500" s="204">
        <v>2</v>
      </c>
      <c r="E4500" s="120" t="s">
        <v>52</v>
      </c>
      <c r="F4500" s="205" t="s">
        <v>94</v>
      </c>
    </row>
    <row r="4501" spans="1:6">
      <c r="A4501" s="201" t="str">
        <f>DRIVER[[#This Row],[DATE]]&amp;DRIVER[[#This Row],[FIELD]]&amp;DRIVER[[#This Row],[TRIP NO]]</f>
        <v>45527OD04Q41782</v>
      </c>
      <c r="B4501" s="202">
        <v>24</v>
      </c>
      <c r="C4501" s="203">
        <v>45527</v>
      </c>
      <c r="D4501" s="204">
        <v>2</v>
      </c>
      <c r="E4501" s="120" t="s">
        <v>25</v>
      </c>
      <c r="F4501" s="205" t="s">
        <v>209</v>
      </c>
    </row>
    <row r="4502" spans="1:6">
      <c r="A4502" s="201" t="str">
        <f>DRIVER[[#This Row],[DATE]]&amp;DRIVER[[#This Row],[FIELD]]&amp;DRIVER[[#This Row],[TRIP NO]]</f>
        <v>45527OD34S26272</v>
      </c>
      <c r="B4502" s="202">
        <v>25</v>
      </c>
      <c r="C4502" s="203">
        <v>45527</v>
      </c>
      <c r="D4502" s="204">
        <v>2</v>
      </c>
      <c r="E4502" s="120" t="s">
        <v>54</v>
      </c>
      <c r="F4502" s="205" t="s">
        <v>82</v>
      </c>
    </row>
    <row r="4503" spans="1:6">
      <c r="A4503" s="201" t="str">
        <f>DRIVER[[#This Row],[DATE]]&amp;DRIVER[[#This Row],[FIELD]]&amp;DRIVER[[#This Row],[TRIP NO]]</f>
        <v>45527OD04Q41262</v>
      </c>
      <c r="B4503" s="202">
        <v>26</v>
      </c>
      <c r="C4503" s="203">
        <v>45527</v>
      </c>
      <c r="D4503" s="204">
        <v>2</v>
      </c>
      <c r="E4503" s="120" t="s">
        <v>23</v>
      </c>
      <c r="F4503" s="205" t="s">
        <v>91</v>
      </c>
    </row>
    <row r="4504" spans="1:6">
      <c r="A4504" s="201" t="str">
        <f>DRIVER[[#This Row],[DATE]]&amp;DRIVER[[#This Row],[FIELD]]&amp;DRIVER[[#This Row],[TRIP NO]]</f>
        <v>45527OD34S61272</v>
      </c>
      <c r="B4504" s="202">
        <v>27</v>
      </c>
      <c r="C4504" s="203">
        <v>45527</v>
      </c>
      <c r="D4504" s="204">
        <v>2</v>
      </c>
      <c r="E4504" s="120" t="s">
        <v>131</v>
      </c>
      <c r="F4504" s="205" t="s">
        <v>71</v>
      </c>
    </row>
    <row r="4505" spans="1:6">
      <c r="A4505" s="201" t="str">
        <f>DRIVER[[#This Row],[DATE]]&amp;DRIVER[[#This Row],[FIELD]]&amp;DRIVER[[#This Row],[TRIP NO]]</f>
        <v>45527OD04Q41732</v>
      </c>
      <c r="B4505" s="202">
        <v>28</v>
      </c>
      <c r="C4505" s="203">
        <v>45527</v>
      </c>
      <c r="D4505" s="204">
        <v>2</v>
      </c>
      <c r="E4505" s="120" t="s">
        <v>8</v>
      </c>
      <c r="F4505" s="205" t="s">
        <v>202</v>
      </c>
    </row>
    <row r="4506" spans="1:6">
      <c r="A4506" s="201" t="str">
        <f>DRIVER[[#This Row],[DATE]]&amp;DRIVER[[#This Row],[FIELD]]&amp;DRIVER[[#This Row],[TRIP NO]]</f>
        <v>45527OD04Q67882</v>
      </c>
      <c r="B4506" s="202">
        <v>29</v>
      </c>
      <c r="C4506" s="203">
        <v>45527</v>
      </c>
      <c r="D4506" s="204">
        <v>2</v>
      </c>
      <c r="E4506" s="120" t="s">
        <v>20</v>
      </c>
      <c r="F4506" s="205" t="s">
        <v>101</v>
      </c>
    </row>
    <row r="4507" spans="1:6">
      <c r="A4507" s="201" t="str">
        <f>DRIVER[[#This Row],[DATE]]&amp;DRIVER[[#This Row],[FIELD]]&amp;DRIVER[[#This Row],[TRIP NO]]</f>
        <v>45527OD34S26152</v>
      </c>
      <c r="B4507" s="202">
        <v>30</v>
      </c>
      <c r="C4507" s="203">
        <v>45527</v>
      </c>
      <c r="D4507" s="204">
        <v>2</v>
      </c>
      <c r="E4507" s="120" t="s">
        <v>40</v>
      </c>
      <c r="F4507" s="205" t="s">
        <v>68</v>
      </c>
    </row>
    <row r="4508" spans="1:6">
      <c r="A4508" s="201" t="str">
        <f>DRIVER[[#This Row],[DATE]]&amp;DRIVER[[#This Row],[FIELD]]&amp;DRIVER[[#This Row],[TRIP NO]]</f>
        <v>45527OD34S65082</v>
      </c>
      <c r="B4508" s="202">
        <v>31</v>
      </c>
      <c r="C4508" s="203">
        <v>45527</v>
      </c>
      <c r="D4508" s="204">
        <v>2</v>
      </c>
      <c r="E4508" s="120" t="s">
        <v>57</v>
      </c>
      <c r="F4508" s="205" t="s">
        <v>75</v>
      </c>
    </row>
    <row r="4509" spans="1:6">
      <c r="A4509" s="201" t="str">
        <f>DRIVER[[#This Row],[DATE]]&amp;DRIVER[[#This Row],[FIELD]]&amp;DRIVER[[#This Row],[TRIP NO]]</f>
        <v>45527OD34S26662</v>
      </c>
      <c r="B4509" s="202">
        <v>32</v>
      </c>
      <c r="C4509" s="203">
        <v>45527</v>
      </c>
      <c r="D4509" s="204">
        <v>2</v>
      </c>
      <c r="E4509" s="120" t="s">
        <v>45</v>
      </c>
      <c r="F4509" s="205" t="s">
        <v>210</v>
      </c>
    </row>
    <row r="4510" spans="1:6">
      <c r="A4510" s="536" t="str">
        <f>DRIVER[[#This Row],[DATE]]&amp;DRIVER[[#This Row],[FIELD]]&amp;DRIVER[[#This Row],[TRIP NO]]</f>
        <v>45528OD04Q41181</v>
      </c>
      <c r="B4510" s="538">
        <v>1</v>
      </c>
      <c r="C4510" s="539">
        <v>45528</v>
      </c>
      <c r="D4510" s="540">
        <v>1</v>
      </c>
      <c r="E4510" s="120" t="s">
        <v>26</v>
      </c>
      <c r="F4510" s="537" t="s">
        <v>208</v>
      </c>
    </row>
    <row r="4511" spans="1:6">
      <c r="A4511" s="536" t="str">
        <f>DRIVER[[#This Row],[DATE]]&amp;DRIVER[[#This Row],[FIELD]]&amp;DRIVER[[#This Row],[TRIP NO]]</f>
        <v>45528OD04Q41231</v>
      </c>
      <c r="B4511" s="538">
        <v>2</v>
      </c>
      <c r="C4511" s="539">
        <v>45528</v>
      </c>
      <c r="D4511" s="540">
        <v>1</v>
      </c>
      <c r="E4511" s="120" t="s">
        <v>39</v>
      </c>
      <c r="F4511" s="537" t="s">
        <v>78</v>
      </c>
    </row>
    <row r="4512" spans="1:6">
      <c r="A4512" s="536" t="str">
        <f>DRIVER[[#This Row],[DATE]]&amp;DRIVER[[#This Row],[FIELD]]&amp;DRIVER[[#This Row],[TRIP NO]]</f>
        <v>45528OD04Q41261</v>
      </c>
      <c r="B4512" s="538">
        <v>3</v>
      </c>
      <c r="C4512" s="539">
        <v>45528</v>
      </c>
      <c r="D4512" s="540">
        <v>1</v>
      </c>
      <c r="E4512" s="120" t="s">
        <v>23</v>
      </c>
      <c r="F4512" s="537" t="s">
        <v>91</v>
      </c>
    </row>
    <row r="4513" spans="1:6">
      <c r="A4513" s="536" t="str">
        <f>DRIVER[[#This Row],[DATE]]&amp;DRIVER[[#This Row],[FIELD]]&amp;DRIVER[[#This Row],[TRIP NO]]</f>
        <v>45528OD04Q41781</v>
      </c>
      <c r="B4513" s="538">
        <v>4</v>
      </c>
      <c r="C4513" s="539">
        <v>45528</v>
      </c>
      <c r="D4513" s="540">
        <v>1</v>
      </c>
      <c r="E4513" s="120" t="s">
        <v>25</v>
      </c>
      <c r="F4513" s="537" t="s">
        <v>90</v>
      </c>
    </row>
    <row r="4514" spans="1:6">
      <c r="A4514" s="536" t="str">
        <f>DRIVER[[#This Row],[DATE]]&amp;DRIVER[[#This Row],[FIELD]]&amp;DRIVER[[#This Row],[TRIP NO]]</f>
        <v>45528OD04Q67611</v>
      </c>
      <c r="B4514" s="538">
        <v>5</v>
      </c>
      <c r="C4514" s="539">
        <v>45528</v>
      </c>
      <c r="D4514" s="540">
        <v>1</v>
      </c>
      <c r="E4514" s="120" t="s">
        <v>24</v>
      </c>
      <c r="F4514" s="537" t="s">
        <v>206</v>
      </c>
    </row>
    <row r="4515" spans="1:6">
      <c r="A4515" s="536" t="str">
        <f>DRIVER[[#This Row],[DATE]]&amp;DRIVER[[#This Row],[FIELD]]&amp;DRIVER[[#This Row],[TRIP NO]]</f>
        <v>45528OD04Q67881</v>
      </c>
      <c r="B4515" s="538">
        <v>6</v>
      </c>
      <c r="C4515" s="539">
        <v>45528</v>
      </c>
      <c r="D4515" s="540">
        <v>1</v>
      </c>
      <c r="E4515" s="120" t="s">
        <v>20</v>
      </c>
      <c r="F4515" s="537" t="s">
        <v>96</v>
      </c>
    </row>
    <row r="4516" spans="1:6">
      <c r="A4516" s="536" t="str">
        <f>DRIVER[[#This Row],[DATE]]&amp;DRIVER[[#This Row],[FIELD]]&amp;DRIVER[[#This Row],[TRIP NO]]</f>
        <v>45528OD04Q41281</v>
      </c>
      <c r="B4516" s="538">
        <v>7</v>
      </c>
      <c r="C4516" s="539">
        <v>45528</v>
      </c>
      <c r="D4516" s="540">
        <v>1</v>
      </c>
      <c r="E4516" s="120" t="s">
        <v>41</v>
      </c>
      <c r="F4516" s="537" t="s">
        <v>77</v>
      </c>
    </row>
    <row r="4517" spans="1:6">
      <c r="A4517" s="536" t="str">
        <f>DRIVER[[#This Row],[DATE]]&amp;DRIVER[[#This Row],[FIELD]]&amp;DRIVER[[#This Row],[TRIP NO]]</f>
        <v>45528OD04Q41441</v>
      </c>
      <c r="B4517" s="538">
        <v>8</v>
      </c>
      <c r="C4517" s="539">
        <v>45528</v>
      </c>
      <c r="D4517" s="540">
        <v>1</v>
      </c>
      <c r="E4517" s="120" t="s">
        <v>38</v>
      </c>
      <c r="F4517" s="537" t="s">
        <v>101</v>
      </c>
    </row>
    <row r="4518" spans="1:6">
      <c r="A4518" s="536" t="str">
        <f>DRIVER[[#This Row],[DATE]]&amp;DRIVER[[#This Row],[FIELD]]&amp;DRIVER[[#This Row],[TRIP NO]]</f>
        <v>45528OD04Q41701</v>
      </c>
      <c r="B4518" s="538">
        <v>9</v>
      </c>
      <c r="C4518" s="539">
        <v>45528</v>
      </c>
      <c r="D4518" s="540">
        <v>1</v>
      </c>
      <c r="E4518" s="120" t="s">
        <v>10</v>
      </c>
      <c r="F4518" s="537" t="s">
        <v>105</v>
      </c>
    </row>
    <row r="4519" spans="1:6">
      <c r="A4519" s="536" t="str">
        <f>DRIVER[[#This Row],[DATE]]&amp;DRIVER[[#This Row],[FIELD]]&amp;DRIVER[[#This Row],[TRIP NO]]</f>
        <v>45528OD04Q41731</v>
      </c>
      <c r="B4519" s="538">
        <v>10</v>
      </c>
      <c r="C4519" s="539">
        <v>45528</v>
      </c>
      <c r="D4519" s="540">
        <v>1</v>
      </c>
      <c r="E4519" s="120" t="s">
        <v>8</v>
      </c>
      <c r="F4519" s="537" t="s">
        <v>202</v>
      </c>
    </row>
    <row r="4520" spans="1:6">
      <c r="A4520" s="536" t="str">
        <f>DRIVER[[#This Row],[DATE]]&amp;DRIVER[[#This Row],[FIELD]]&amp;DRIVER[[#This Row],[TRIP NO]]</f>
        <v>45528OD34S26271</v>
      </c>
      <c r="B4520" s="538">
        <v>11</v>
      </c>
      <c r="C4520" s="539">
        <v>45528</v>
      </c>
      <c r="D4520" s="540">
        <v>1</v>
      </c>
      <c r="E4520" s="120" t="s">
        <v>54</v>
      </c>
      <c r="F4520" s="537" t="s">
        <v>82</v>
      </c>
    </row>
    <row r="4521" spans="1:6">
      <c r="A4521" s="536" t="str">
        <f>DRIVER[[#This Row],[DATE]]&amp;DRIVER[[#This Row],[FIELD]]&amp;DRIVER[[#This Row],[TRIP NO]]</f>
        <v>45528OD34S61271</v>
      </c>
      <c r="B4521" s="538">
        <v>12</v>
      </c>
      <c r="C4521" s="539">
        <v>45528</v>
      </c>
      <c r="D4521" s="540">
        <v>1</v>
      </c>
      <c r="E4521" s="120" t="s">
        <v>131</v>
      </c>
      <c r="F4521" s="537" t="s">
        <v>71</v>
      </c>
    </row>
    <row r="4522" spans="1:6">
      <c r="A4522" s="536" t="str">
        <f>DRIVER[[#This Row],[DATE]]&amp;DRIVER[[#This Row],[FIELD]]&amp;DRIVER[[#This Row],[TRIP NO]]</f>
        <v>45528OD34S61371</v>
      </c>
      <c r="B4522" s="538">
        <v>13</v>
      </c>
      <c r="C4522" s="539">
        <v>45528</v>
      </c>
      <c r="D4522" s="540">
        <v>1</v>
      </c>
      <c r="E4522" s="120" t="s">
        <v>44</v>
      </c>
      <c r="F4522" s="537" t="s">
        <v>207</v>
      </c>
    </row>
    <row r="4523" spans="1:6">
      <c r="A4523" s="536" t="str">
        <f>DRIVER[[#This Row],[DATE]]&amp;DRIVER[[#This Row],[FIELD]]&amp;DRIVER[[#This Row],[TRIP NO]]</f>
        <v>45528OD34S61391</v>
      </c>
      <c r="B4523" s="538">
        <v>14</v>
      </c>
      <c r="C4523" s="539">
        <v>45528</v>
      </c>
      <c r="D4523" s="540">
        <v>1</v>
      </c>
      <c r="E4523" s="120" t="s">
        <v>52</v>
      </c>
      <c r="F4523" s="537" t="s">
        <v>209</v>
      </c>
    </row>
    <row r="4524" spans="1:6">
      <c r="A4524" s="536" t="str">
        <f>DRIVER[[#This Row],[DATE]]&amp;DRIVER[[#This Row],[FIELD]]&amp;DRIVER[[#This Row],[TRIP NO]]</f>
        <v>45528OD34S61521</v>
      </c>
      <c r="B4524" s="538">
        <v>15</v>
      </c>
      <c r="C4524" s="539">
        <v>45528</v>
      </c>
      <c r="D4524" s="540">
        <v>1</v>
      </c>
      <c r="E4524" s="120" t="s">
        <v>43</v>
      </c>
      <c r="F4524" s="537" t="s">
        <v>70</v>
      </c>
    </row>
    <row r="4525" spans="1:6">
      <c r="A4525" s="536" t="str">
        <f>DRIVER[[#This Row],[DATE]]&amp;DRIVER[[#This Row],[FIELD]]&amp;DRIVER[[#This Row],[TRIP NO]]</f>
        <v>45528OD34S65081</v>
      </c>
      <c r="B4525" s="538">
        <v>16</v>
      </c>
      <c r="C4525" s="539">
        <v>45528</v>
      </c>
      <c r="D4525" s="540">
        <v>1</v>
      </c>
      <c r="E4525" s="120" t="s">
        <v>57</v>
      </c>
      <c r="F4525" s="537" t="s">
        <v>75</v>
      </c>
    </row>
    <row r="4526" spans="1:6">
      <c r="A4526" s="536" t="str">
        <f>DRIVER[[#This Row],[DATE]]&amp;DRIVER[[#This Row],[FIELD]]&amp;DRIVER[[#This Row],[TRIP NO]]</f>
        <v>45528OD34S61272</v>
      </c>
      <c r="B4526" s="538">
        <v>17</v>
      </c>
      <c r="C4526" s="539">
        <v>45528</v>
      </c>
      <c r="D4526" s="540">
        <v>2</v>
      </c>
      <c r="E4526" s="120" t="s">
        <v>131</v>
      </c>
      <c r="F4526" s="537" t="s">
        <v>71</v>
      </c>
    </row>
    <row r="4527" spans="1:6">
      <c r="A4527" s="536" t="str">
        <f>DRIVER[[#This Row],[DATE]]&amp;DRIVER[[#This Row],[FIELD]]&amp;DRIVER[[#This Row],[TRIP NO]]</f>
        <v>45528OD04Q41232</v>
      </c>
      <c r="B4527" s="538">
        <v>18</v>
      </c>
      <c r="C4527" s="539">
        <v>45528</v>
      </c>
      <c r="D4527" s="540">
        <v>2</v>
      </c>
      <c r="E4527" s="120" t="s">
        <v>39</v>
      </c>
      <c r="F4527" s="537" t="s">
        <v>78</v>
      </c>
    </row>
    <row r="4528" spans="1:6">
      <c r="A4528" s="536" t="str">
        <f>DRIVER[[#This Row],[DATE]]&amp;DRIVER[[#This Row],[FIELD]]&amp;DRIVER[[#This Row],[TRIP NO]]</f>
        <v>45528OD04Q67612</v>
      </c>
      <c r="B4528" s="538">
        <v>19</v>
      </c>
      <c r="C4528" s="539">
        <v>45528</v>
      </c>
      <c r="D4528" s="540">
        <v>2</v>
      </c>
      <c r="E4528" s="120" t="s">
        <v>24</v>
      </c>
      <c r="F4528" s="537" t="s">
        <v>206</v>
      </c>
    </row>
    <row r="4529" spans="1:6">
      <c r="A4529" s="536" t="str">
        <f>DRIVER[[#This Row],[DATE]]&amp;DRIVER[[#This Row],[FIELD]]&amp;DRIVER[[#This Row],[TRIP NO]]</f>
        <v>45528OD34S61522</v>
      </c>
      <c r="B4529" s="538">
        <v>20</v>
      </c>
      <c r="C4529" s="539">
        <v>45528</v>
      </c>
      <c r="D4529" s="540">
        <v>2</v>
      </c>
      <c r="E4529" s="120" t="s">
        <v>43</v>
      </c>
      <c r="F4529" s="537" t="s">
        <v>70</v>
      </c>
    </row>
    <row r="4530" spans="1:6">
      <c r="A4530" s="201" t="str">
        <f>DRIVER[[#This Row],[DATE]]&amp;DRIVER[[#This Row],[FIELD]]&amp;DRIVER[[#This Row],[TRIP NO]]</f>
        <v>45529OD04Q41181</v>
      </c>
      <c r="B4530" s="202">
        <v>1</v>
      </c>
      <c r="C4530" s="203">
        <v>45529</v>
      </c>
      <c r="D4530" s="204">
        <v>1</v>
      </c>
      <c r="E4530" s="120" t="s">
        <v>26</v>
      </c>
      <c r="F4530" s="205" t="s">
        <v>209</v>
      </c>
    </row>
    <row r="4531" spans="1:6">
      <c r="A4531" s="201" t="str">
        <f>DRIVER[[#This Row],[DATE]]&amp;DRIVER[[#This Row],[FIELD]]&amp;DRIVER[[#This Row],[TRIP NO]]</f>
        <v>45529OD04Q41231</v>
      </c>
      <c r="B4531" s="202">
        <v>2</v>
      </c>
      <c r="C4531" s="203">
        <v>45529</v>
      </c>
      <c r="D4531" s="204">
        <v>1</v>
      </c>
      <c r="E4531" s="120" t="s">
        <v>39</v>
      </c>
      <c r="F4531" s="205" t="s">
        <v>78</v>
      </c>
    </row>
    <row r="4532" spans="1:6">
      <c r="A4532" s="201" t="str">
        <f>DRIVER[[#This Row],[DATE]]&amp;DRIVER[[#This Row],[FIELD]]&amp;DRIVER[[#This Row],[TRIP NO]]</f>
        <v>45529OD04Q41261</v>
      </c>
      <c r="B4532" s="202">
        <v>3</v>
      </c>
      <c r="C4532" s="203">
        <v>45529</v>
      </c>
      <c r="D4532" s="204">
        <v>1</v>
      </c>
      <c r="E4532" s="120" t="s">
        <v>23</v>
      </c>
      <c r="F4532" s="205" t="s">
        <v>91</v>
      </c>
    </row>
    <row r="4533" spans="1:6">
      <c r="A4533" s="201" t="str">
        <f>DRIVER[[#This Row],[DATE]]&amp;DRIVER[[#This Row],[FIELD]]&amp;DRIVER[[#This Row],[TRIP NO]]</f>
        <v>45529OD04Q41781</v>
      </c>
      <c r="B4533" s="202">
        <v>4</v>
      </c>
      <c r="C4533" s="203">
        <v>45529</v>
      </c>
      <c r="D4533" s="204">
        <v>1</v>
      </c>
      <c r="E4533" s="120" t="s">
        <v>25</v>
      </c>
      <c r="F4533" s="205" t="s">
        <v>73</v>
      </c>
    </row>
    <row r="4534" spans="1:6">
      <c r="A4534" s="201" t="str">
        <f>DRIVER[[#This Row],[DATE]]&amp;DRIVER[[#This Row],[FIELD]]&amp;DRIVER[[#This Row],[TRIP NO]]</f>
        <v>45529OD04Q67611</v>
      </c>
      <c r="B4534" s="202">
        <v>5</v>
      </c>
      <c r="C4534" s="203">
        <v>45529</v>
      </c>
      <c r="D4534" s="204">
        <v>1</v>
      </c>
      <c r="E4534" s="120" t="s">
        <v>24</v>
      </c>
      <c r="F4534" s="205" t="s">
        <v>206</v>
      </c>
    </row>
    <row r="4535" spans="1:6">
      <c r="A4535" s="201" t="str">
        <f>DRIVER[[#This Row],[DATE]]&amp;DRIVER[[#This Row],[FIELD]]&amp;DRIVER[[#This Row],[TRIP NO]]</f>
        <v>45529OD04Q67881</v>
      </c>
      <c r="B4535" s="202">
        <v>6</v>
      </c>
      <c r="C4535" s="203">
        <v>45529</v>
      </c>
      <c r="D4535" s="204">
        <v>1</v>
      </c>
      <c r="E4535" s="120" t="s">
        <v>20</v>
      </c>
      <c r="F4535" s="205" t="s">
        <v>96</v>
      </c>
    </row>
    <row r="4536" spans="1:6">
      <c r="A4536" s="201" t="str">
        <f>DRIVER[[#This Row],[DATE]]&amp;DRIVER[[#This Row],[FIELD]]&amp;DRIVER[[#This Row],[TRIP NO]]</f>
        <v>45529OD04Q41281</v>
      </c>
      <c r="B4536" s="202">
        <v>7</v>
      </c>
      <c r="C4536" s="203">
        <v>45529</v>
      </c>
      <c r="D4536" s="204">
        <v>1</v>
      </c>
      <c r="E4536" s="120" t="s">
        <v>41</v>
      </c>
      <c r="F4536" s="205" t="s">
        <v>77</v>
      </c>
    </row>
    <row r="4537" spans="1:6">
      <c r="A4537" s="201" t="str">
        <f>DRIVER[[#This Row],[DATE]]&amp;DRIVER[[#This Row],[FIELD]]&amp;DRIVER[[#This Row],[TRIP NO]]</f>
        <v>45529OD04Q41441</v>
      </c>
      <c r="B4537" s="202">
        <v>8</v>
      </c>
      <c r="C4537" s="203">
        <v>45529</v>
      </c>
      <c r="D4537" s="204">
        <v>1</v>
      </c>
      <c r="E4537" s="120" t="s">
        <v>38</v>
      </c>
      <c r="F4537" s="205" t="s">
        <v>101</v>
      </c>
    </row>
    <row r="4538" spans="1:6">
      <c r="A4538" s="201" t="str">
        <f>DRIVER[[#This Row],[DATE]]&amp;DRIVER[[#This Row],[FIELD]]&amp;DRIVER[[#This Row],[TRIP NO]]</f>
        <v>45529OD04Q41701</v>
      </c>
      <c r="B4538" s="202">
        <v>9</v>
      </c>
      <c r="C4538" s="203">
        <v>45529</v>
      </c>
      <c r="D4538" s="204">
        <v>1</v>
      </c>
      <c r="E4538" s="120" t="s">
        <v>10</v>
      </c>
      <c r="F4538" s="205" t="s">
        <v>105</v>
      </c>
    </row>
    <row r="4539" spans="1:6">
      <c r="A4539" s="201" t="str">
        <f>DRIVER[[#This Row],[DATE]]&amp;DRIVER[[#This Row],[FIELD]]&amp;DRIVER[[#This Row],[TRIP NO]]</f>
        <v>45529OD04Q41731</v>
      </c>
      <c r="B4539" s="202">
        <v>10</v>
      </c>
      <c r="C4539" s="203">
        <v>45529</v>
      </c>
      <c r="D4539" s="204">
        <v>1</v>
      </c>
      <c r="E4539" s="120" t="s">
        <v>8</v>
      </c>
      <c r="F4539" s="205" t="s">
        <v>202</v>
      </c>
    </row>
    <row r="4540" spans="1:6">
      <c r="A4540" s="201" t="str">
        <f>DRIVER[[#This Row],[DATE]]&amp;DRIVER[[#This Row],[FIELD]]&amp;DRIVER[[#This Row],[TRIP NO]]</f>
        <v>45529OD34S26151</v>
      </c>
      <c r="B4540" s="202">
        <v>11</v>
      </c>
      <c r="C4540" s="203">
        <v>45529</v>
      </c>
      <c r="D4540" s="204">
        <v>1</v>
      </c>
      <c r="E4540" s="120" t="s">
        <v>40</v>
      </c>
      <c r="F4540" s="205" t="s">
        <v>68</v>
      </c>
    </row>
    <row r="4541" spans="1:6">
      <c r="A4541" s="201" t="str">
        <f>DRIVER[[#This Row],[DATE]]&amp;DRIVER[[#This Row],[FIELD]]&amp;DRIVER[[#This Row],[TRIP NO]]</f>
        <v>45529OD34S26271</v>
      </c>
      <c r="B4541" s="202">
        <v>12</v>
      </c>
      <c r="C4541" s="203">
        <v>45529</v>
      </c>
      <c r="D4541" s="204">
        <v>1</v>
      </c>
      <c r="E4541" s="120" t="s">
        <v>54</v>
      </c>
      <c r="F4541" s="205" t="s">
        <v>82</v>
      </c>
    </row>
    <row r="4542" spans="1:6">
      <c r="A4542" s="201" t="str">
        <f>DRIVER[[#This Row],[DATE]]&amp;DRIVER[[#This Row],[FIELD]]&amp;DRIVER[[#This Row],[TRIP NO]]</f>
        <v>45529OD34S26661</v>
      </c>
      <c r="B4542" s="202">
        <v>13</v>
      </c>
      <c r="C4542" s="203">
        <v>45529</v>
      </c>
      <c r="D4542" s="204">
        <v>1</v>
      </c>
      <c r="E4542" s="120" t="s">
        <v>45</v>
      </c>
      <c r="F4542" s="205" t="s">
        <v>210</v>
      </c>
    </row>
    <row r="4543" spans="1:6">
      <c r="A4543" s="201" t="str">
        <f>DRIVER[[#This Row],[DATE]]&amp;DRIVER[[#This Row],[FIELD]]&amp;DRIVER[[#This Row],[TRIP NO]]</f>
        <v>45529OD34S61271</v>
      </c>
      <c r="B4543" s="202">
        <v>14</v>
      </c>
      <c r="C4543" s="203">
        <v>45529</v>
      </c>
      <c r="D4543" s="204">
        <v>1</v>
      </c>
      <c r="E4543" s="120" t="s">
        <v>131</v>
      </c>
      <c r="F4543" s="205" t="s">
        <v>71</v>
      </c>
    </row>
    <row r="4544" spans="1:6">
      <c r="A4544" s="201" t="str">
        <f>DRIVER[[#This Row],[DATE]]&amp;DRIVER[[#This Row],[FIELD]]&amp;DRIVER[[#This Row],[TRIP NO]]</f>
        <v>45529OD34S61371</v>
      </c>
      <c r="B4544" s="202">
        <v>15</v>
      </c>
      <c r="C4544" s="203">
        <v>45529</v>
      </c>
      <c r="D4544" s="204">
        <v>1</v>
      </c>
      <c r="E4544" s="120" t="s">
        <v>44</v>
      </c>
      <c r="F4544" s="205" t="s">
        <v>207</v>
      </c>
    </row>
    <row r="4545" spans="1:6">
      <c r="A4545" s="201" t="str">
        <f>DRIVER[[#This Row],[DATE]]&amp;DRIVER[[#This Row],[FIELD]]&amp;DRIVER[[#This Row],[TRIP NO]]</f>
        <v>45529OD34S61391</v>
      </c>
      <c r="B4545" s="202">
        <v>16</v>
      </c>
      <c r="C4545" s="203">
        <v>45529</v>
      </c>
      <c r="D4545" s="204">
        <v>1</v>
      </c>
      <c r="E4545" s="120" t="s">
        <v>52</v>
      </c>
      <c r="F4545" s="205" t="s">
        <v>80</v>
      </c>
    </row>
    <row r="4546" spans="1:6">
      <c r="A4546" s="201" t="str">
        <f>DRIVER[[#This Row],[DATE]]&amp;DRIVER[[#This Row],[FIELD]]&amp;DRIVER[[#This Row],[TRIP NO]]</f>
        <v>45529OD34S61521</v>
      </c>
      <c r="B4546" s="202">
        <v>17</v>
      </c>
      <c r="C4546" s="203">
        <v>45529</v>
      </c>
      <c r="D4546" s="204">
        <v>1</v>
      </c>
      <c r="E4546" s="120" t="s">
        <v>43</v>
      </c>
      <c r="F4546" s="205" t="s">
        <v>70</v>
      </c>
    </row>
    <row r="4547" spans="1:6">
      <c r="A4547" s="201" t="str">
        <f>DRIVER[[#This Row],[DATE]]&amp;DRIVER[[#This Row],[FIELD]]&amp;DRIVER[[#This Row],[TRIP NO]]</f>
        <v>45529OD34S65081</v>
      </c>
      <c r="B4547" s="202">
        <v>18</v>
      </c>
      <c r="C4547" s="203">
        <v>45529</v>
      </c>
      <c r="D4547" s="204">
        <v>1</v>
      </c>
      <c r="E4547" s="120" t="s">
        <v>57</v>
      </c>
      <c r="F4547" s="205" t="s">
        <v>75</v>
      </c>
    </row>
    <row r="4548" spans="1:6">
      <c r="A4548" s="201" t="str">
        <f>DRIVER[[#This Row],[DATE]]&amp;DRIVER[[#This Row],[FIELD]]&amp;DRIVER[[#This Row],[TRIP NO]]</f>
        <v>45529OD34S65082</v>
      </c>
      <c r="B4548" s="202">
        <v>19</v>
      </c>
      <c r="C4548" s="203">
        <v>45529</v>
      </c>
      <c r="D4548" s="204">
        <v>2</v>
      </c>
      <c r="E4548" s="120" t="s">
        <v>57</v>
      </c>
      <c r="F4548" s="205" t="s">
        <v>75</v>
      </c>
    </row>
    <row r="4549" spans="1:6">
      <c r="A4549" s="201" t="str">
        <f>DRIVER[[#This Row],[DATE]]&amp;DRIVER[[#This Row],[FIELD]]&amp;DRIVER[[#This Row],[TRIP NO]]</f>
        <v>45529OD34S61372</v>
      </c>
      <c r="B4549" s="202">
        <v>20</v>
      </c>
      <c r="C4549" s="203">
        <v>45529</v>
      </c>
      <c r="D4549" s="204">
        <v>2</v>
      </c>
      <c r="E4549" s="120" t="s">
        <v>44</v>
      </c>
      <c r="F4549" s="205" t="s">
        <v>207</v>
      </c>
    </row>
    <row r="4550" spans="1:6">
      <c r="A4550" s="201" t="str">
        <f>DRIVER[[#This Row],[DATE]]&amp;DRIVER[[#This Row],[FIELD]]&amp;DRIVER[[#This Row],[TRIP NO]]</f>
        <v>45529OD04Q41232</v>
      </c>
      <c r="B4550" s="202">
        <v>21</v>
      </c>
      <c r="C4550" s="203">
        <v>45529</v>
      </c>
      <c r="D4550" s="204">
        <v>2</v>
      </c>
      <c r="E4550" s="120" t="s">
        <v>39</v>
      </c>
      <c r="F4550" s="205" t="s">
        <v>78</v>
      </c>
    </row>
    <row r="4551" spans="1:6">
      <c r="A4551" s="201" t="str">
        <f>DRIVER[[#This Row],[DATE]]&amp;DRIVER[[#This Row],[FIELD]]&amp;DRIVER[[#This Row],[TRIP NO]]</f>
        <v>45529OD04Q67612</v>
      </c>
      <c r="B4551" s="202">
        <v>22</v>
      </c>
      <c r="C4551" s="203">
        <v>45529</v>
      </c>
      <c r="D4551" s="204">
        <v>2</v>
      </c>
      <c r="E4551" s="120" t="s">
        <v>24</v>
      </c>
      <c r="F4551" s="205" t="s">
        <v>206</v>
      </c>
    </row>
    <row r="4552" spans="1:6">
      <c r="A4552" s="201" t="str">
        <f>DRIVER[[#This Row],[DATE]]&amp;DRIVER[[#This Row],[FIELD]]&amp;DRIVER[[#This Row],[TRIP NO]]</f>
        <v>45529OD04Q41282</v>
      </c>
      <c r="B4552" s="202">
        <v>23</v>
      </c>
      <c r="C4552" s="203">
        <v>45529</v>
      </c>
      <c r="D4552" s="204">
        <v>2</v>
      </c>
      <c r="E4552" s="120" t="s">
        <v>41</v>
      </c>
      <c r="F4552" s="205" t="s">
        <v>77</v>
      </c>
    </row>
    <row r="4553" spans="1:6">
      <c r="A4553" s="201" t="str">
        <f>DRIVER[[#This Row],[DATE]]&amp;DRIVER[[#This Row],[FIELD]]&amp;DRIVER[[#This Row],[TRIP NO]]</f>
        <v>45529OD04Q41442</v>
      </c>
      <c r="B4553" s="202">
        <v>24</v>
      </c>
      <c r="C4553" s="203">
        <v>45529</v>
      </c>
      <c r="D4553" s="204">
        <v>2</v>
      </c>
      <c r="E4553" s="120" t="s">
        <v>38</v>
      </c>
      <c r="F4553" s="205" t="s">
        <v>101</v>
      </c>
    </row>
    <row r="4554" spans="1:6">
      <c r="A4554" s="201" t="str">
        <f>DRIVER[[#This Row],[DATE]]&amp;DRIVER[[#This Row],[FIELD]]&amp;DRIVER[[#This Row],[TRIP NO]]</f>
        <v>45529OD34S61272</v>
      </c>
      <c r="B4554" s="202">
        <v>25</v>
      </c>
      <c r="C4554" s="203">
        <v>45529</v>
      </c>
      <c r="D4554" s="204">
        <v>2</v>
      </c>
      <c r="E4554" s="120" t="s">
        <v>131</v>
      </c>
      <c r="F4554" s="205" t="s">
        <v>71</v>
      </c>
    </row>
    <row r="4555" spans="1:6">
      <c r="A4555" s="201" t="str">
        <f>DRIVER[[#This Row],[DATE]]&amp;DRIVER[[#This Row],[FIELD]]&amp;DRIVER[[#This Row],[TRIP NO]]</f>
        <v>45529OD04Q41782</v>
      </c>
      <c r="B4555" s="202">
        <v>26</v>
      </c>
      <c r="C4555" s="203">
        <v>45529</v>
      </c>
      <c r="D4555" s="204">
        <v>2</v>
      </c>
      <c r="E4555" s="120" t="s">
        <v>25</v>
      </c>
      <c r="F4555" s="205" t="s">
        <v>73</v>
      </c>
    </row>
    <row r="4556" spans="1:6">
      <c r="A4556" s="201" t="str">
        <f>DRIVER[[#This Row],[DATE]]&amp;DRIVER[[#This Row],[FIELD]]&amp;DRIVER[[#This Row],[TRIP NO]]</f>
        <v>45529OD04Q67882</v>
      </c>
      <c r="B4556" s="202">
        <v>27</v>
      </c>
      <c r="C4556" s="203">
        <v>45529</v>
      </c>
      <c r="D4556" s="204">
        <v>2</v>
      </c>
      <c r="E4556" s="120" t="s">
        <v>20</v>
      </c>
      <c r="F4556" s="205" t="s">
        <v>96</v>
      </c>
    </row>
    <row r="4557" spans="1:6">
      <c r="A4557" s="201" t="str">
        <f>DRIVER[[#This Row],[DATE]]&amp;DRIVER[[#This Row],[FIELD]]&amp;DRIVER[[#This Row],[TRIP NO]]</f>
        <v>45529OD04Q41182</v>
      </c>
      <c r="B4557" s="202">
        <v>28</v>
      </c>
      <c r="C4557" s="203">
        <v>45529</v>
      </c>
      <c r="D4557" s="204">
        <v>2</v>
      </c>
      <c r="E4557" s="120" t="s">
        <v>26</v>
      </c>
      <c r="F4557" s="205" t="s">
        <v>209</v>
      </c>
    </row>
    <row r="4558" spans="1:6">
      <c r="A4558" s="201" t="str">
        <f>DRIVER[[#This Row],[DATE]]&amp;DRIVER[[#This Row],[FIELD]]&amp;DRIVER[[#This Row],[TRIP NO]]</f>
        <v>45529OD34S26152</v>
      </c>
      <c r="B4558" s="202">
        <v>29</v>
      </c>
      <c r="C4558" s="203">
        <v>45529</v>
      </c>
      <c r="D4558" s="204">
        <v>2</v>
      </c>
      <c r="E4558" s="120" t="s">
        <v>40</v>
      </c>
      <c r="F4558" s="205" t="s">
        <v>68</v>
      </c>
    </row>
    <row r="4559" spans="1:6">
      <c r="A4559" s="201" t="str">
        <f>DRIVER[[#This Row],[DATE]]&amp;DRIVER[[#This Row],[FIELD]]&amp;DRIVER[[#This Row],[TRIP NO]]</f>
        <v>45529OD34S26272</v>
      </c>
      <c r="B4559" s="202">
        <v>30</v>
      </c>
      <c r="C4559" s="203">
        <v>45529</v>
      </c>
      <c r="D4559" s="204">
        <v>2</v>
      </c>
      <c r="E4559" s="120" t="s">
        <v>54</v>
      </c>
      <c r="F4559" s="205" t="s">
        <v>82</v>
      </c>
    </row>
    <row r="4560" spans="1:6">
      <c r="A4560" s="201" t="str">
        <f>DRIVER[[#This Row],[DATE]]&amp;DRIVER[[#This Row],[FIELD]]&amp;DRIVER[[#This Row],[TRIP NO]]</f>
        <v>45529OD04Q41262</v>
      </c>
      <c r="B4560" s="202">
        <v>31</v>
      </c>
      <c r="C4560" s="203">
        <v>45529</v>
      </c>
      <c r="D4560" s="204">
        <v>2</v>
      </c>
      <c r="E4560" s="120" t="s">
        <v>23</v>
      </c>
      <c r="F4560" s="205" t="s">
        <v>91</v>
      </c>
    </row>
    <row r="4561" spans="1:6">
      <c r="A4561" s="201" t="str">
        <f>DRIVER[[#This Row],[DATE]]&amp;DRIVER[[#This Row],[FIELD]]&amp;DRIVER[[#This Row],[TRIP NO]]</f>
        <v>45529OD34S26662</v>
      </c>
      <c r="B4561" s="202">
        <v>32</v>
      </c>
      <c r="C4561" s="203">
        <v>45529</v>
      </c>
      <c r="D4561" s="204">
        <v>2</v>
      </c>
      <c r="E4561" s="120" t="s">
        <v>45</v>
      </c>
      <c r="F4561" s="205" t="s">
        <v>210</v>
      </c>
    </row>
    <row r="4562" spans="1:6">
      <c r="A4562" s="201" t="str">
        <f>DRIVER[[#This Row],[DATE]]&amp;DRIVER[[#This Row],[FIELD]]&amp;DRIVER[[#This Row],[TRIP NO]]</f>
        <v>45529OD04Q41702</v>
      </c>
      <c r="B4562" s="202">
        <v>33</v>
      </c>
      <c r="C4562" s="203">
        <v>45529</v>
      </c>
      <c r="D4562" s="204">
        <v>2</v>
      </c>
      <c r="E4562" s="120" t="s">
        <v>10</v>
      </c>
      <c r="F4562" s="205" t="s">
        <v>105</v>
      </c>
    </row>
    <row r="4563" spans="1:6">
      <c r="A4563" s="201" t="str">
        <f>DRIVER[[#This Row],[DATE]]&amp;DRIVER[[#This Row],[FIELD]]&amp;DRIVER[[#This Row],[TRIP NO]]</f>
        <v>45529OD04Q41732</v>
      </c>
      <c r="B4563" s="202">
        <v>34</v>
      </c>
      <c r="C4563" s="203">
        <v>45529</v>
      </c>
      <c r="D4563" s="204">
        <v>2</v>
      </c>
      <c r="E4563" s="120" t="s">
        <v>8</v>
      </c>
      <c r="F4563" s="205" t="s">
        <v>202</v>
      </c>
    </row>
    <row r="4564" spans="1:6">
      <c r="A4564" s="201" t="str">
        <f>DRIVER[[#This Row],[DATE]]&amp;DRIVER[[#This Row],[FIELD]]&amp;DRIVER[[#This Row],[TRIP NO]]</f>
        <v>45529OD34S61392</v>
      </c>
      <c r="B4564" s="202">
        <v>35</v>
      </c>
      <c r="C4564" s="203">
        <v>45529</v>
      </c>
      <c r="D4564" s="204">
        <v>2</v>
      </c>
      <c r="E4564" s="120" t="s">
        <v>52</v>
      </c>
      <c r="F4564" s="205" t="s">
        <v>80</v>
      </c>
    </row>
    <row r="4565" spans="1:6">
      <c r="A4565" s="536" t="str">
        <f>DRIVER[[#This Row],[DATE]]&amp;DRIVER[[#This Row],[FIELD]]&amp;DRIVER[[#This Row],[TRIP NO]]</f>
        <v>45530OD04Q41181</v>
      </c>
      <c r="B4565" s="538">
        <v>1</v>
      </c>
      <c r="C4565" s="539">
        <v>45530</v>
      </c>
      <c r="D4565" s="540">
        <v>1</v>
      </c>
      <c r="E4565" s="120" t="s">
        <v>26</v>
      </c>
      <c r="F4565" s="537" t="s">
        <v>209</v>
      </c>
    </row>
    <row r="4566" spans="1:6">
      <c r="A4566" s="536" t="str">
        <f>DRIVER[[#This Row],[DATE]]&amp;DRIVER[[#This Row],[FIELD]]&amp;DRIVER[[#This Row],[TRIP NO]]</f>
        <v>45530OD04Q41231</v>
      </c>
      <c r="B4566" s="538">
        <v>2</v>
      </c>
      <c r="C4566" s="539">
        <v>45530</v>
      </c>
      <c r="D4566" s="540">
        <v>1</v>
      </c>
      <c r="E4566" s="120" t="s">
        <v>39</v>
      </c>
      <c r="F4566" s="537" t="s">
        <v>78</v>
      </c>
    </row>
    <row r="4567" spans="1:6">
      <c r="A4567" s="536" t="str">
        <f>DRIVER[[#This Row],[DATE]]&amp;DRIVER[[#This Row],[FIELD]]&amp;DRIVER[[#This Row],[TRIP NO]]</f>
        <v>45530OD04Q41261</v>
      </c>
      <c r="B4567" s="538">
        <v>3</v>
      </c>
      <c r="C4567" s="539">
        <v>45530</v>
      </c>
      <c r="D4567" s="540">
        <v>1</v>
      </c>
      <c r="E4567" s="120" t="s">
        <v>23</v>
      </c>
      <c r="F4567" s="537" t="s">
        <v>69</v>
      </c>
    </row>
    <row r="4568" spans="1:6">
      <c r="A4568" s="536" t="str">
        <f>DRIVER[[#This Row],[DATE]]&amp;DRIVER[[#This Row],[FIELD]]&amp;DRIVER[[#This Row],[TRIP NO]]</f>
        <v>45530OD04Q41781</v>
      </c>
      <c r="B4568" s="538">
        <v>4</v>
      </c>
      <c r="C4568" s="539">
        <v>45530</v>
      </c>
      <c r="D4568" s="540">
        <v>1</v>
      </c>
      <c r="E4568" s="120" t="s">
        <v>25</v>
      </c>
      <c r="F4568" s="537" t="s">
        <v>90</v>
      </c>
    </row>
    <row r="4569" spans="1:6">
      <c r="A4569" s="536" t="str">
        <f>DRIVER[[#This Row],[DATE]]&amp;DRIVER[[#This Row],[FIELD]]&amp;DRIVER[[#This Row],[TRIP NO]]</f>
        <v>45530OD04Q67611</v>
      </c>
      <c r="B4569" s="538">
        <v>5</v>
      </c>
      <c r="C4569" s="539">
        <v>45530</v>
      </c>
      <c r="D4569" s="540">
        <v>1</v>
      </c>
      <c r="E4569" s="120" t="s">
        <v>24</v>
      </c>
      <c r="F4569" s="537" t="s">
        <v>206</v>
      </c>
    </row>
    <row r="4570" spans="1:6">
      <c r="A4570" s="536" t="str">
        <f>DRIVER[[#This Row],[DATE]]&amp;DRIVER[[#This Row],[FIELD]]&amp;DRIVER[[#This Row],[TRIP NO]]</f>
        <v>45530OD04Q67881</v>
      </c>
      <c r="B4570" s="538">
        <v>6</v>
      </c>
      <c r="C4570" s="539">
        <v>45530</v>
      </c>
      <c r="D4570" s="540">
        <v>1</v>
      </c>
      <c r="E4570" s="120" t="s">
        <v>20</v>
      </c>
      <c r="F4570" s="537" t="s">
        <v>207</v>
      </c>
    </row>
    <row r="4571" spans="1:6">
      <c r="A4571" s="536" t="str">
        <f>DRIVER[[#This Row],[DATE]]&amp;DRIVER[[#This Row],[FIELD]]&amp;DRIVER[[#This Row],[TRIP NO]]</f>
        <v>45530OD04Q41281</v>
      </c>
      <c r="B4571" s="538">
        <v>7</v>
      </c>
      <c r="C4571" s="539">
        <v>45530</v>
      </c>
      <c r="D4571" s="540">
        <v>1</v>
      </c>
      <c r="E4571" s="120" t="s">
        <v>41</v>
      </c>
      <c r="F4571" s="537" t="s">
        <v>77</v>
      </c>
    </row>
    <row r="4572" spans="1:6">
      <c r="A4572" s="536" t="str">
        <f>DRIVER[[#This Row],[DATE]]&amp;DRIVER[[#This Row],[FIELD]]&amp;DRIVER[[#This Row],[TRIP NO]]</f>
        <v>45530OD04Q41441</v>
      </c>
      <c r="B4572" s="538">
        <v>8</v>
      </c>
      <c r="C4572" s="539">
        <v>45530</v>
      </c>
      <c r="D4572" s="540">
        <v>1</v>
      </c>
      <c r="E4572" s="120" t="s">
        <v>38</v>
      </c>
      <c r="F4572" s="537" t="s">
        <v>101</v>
      </c>
    </row>
    <row r="4573" spans="1:6">
      <c r="A4573" s="536" t="str">
        <f>DRIVER[[#This Row],[DATE]]&amp;DRIVER[[#This Row],[FIELD]]&amp;DRIVER[[#This Row],[TRIP NO]]</f>
        <v>45530OD04Q41701</v>
      </c>
      <c r="B4573" s="538">
        <v>9</v>
      </c>
      <c r="C4573" s="539">
        <v>45530</v>
      </c>
      <c r="D4573" s="540">
        <v>1</v>
      </c>
      <c r="E4573" s="120" t="s">
        <v>10</v>
      </c>
      <c r="F4573" s="537" t="s">
        <v>99</v>
      </c>
    </row>
    <row r="4574" spans="1:6">
      <c r="A4574" s="536" t="str">
        <f>DRIVER[[#This Row],[DATE]]&amp;DRIVER[[#This Row],[FIELD]]&amp;DRIVER[[#This Row],[TRIP NO]]</f>
        <v>45530OD04Q41731</v>
      </c>
      <c r="B4574" s="538">
        <v>10</v>
      </c>
      <c r="C4574" s="539">
        <v>45530</v>
      </c>
      <c r="D4574" s="540">
        <v>1</v>
      </c>
      <c r="E4574" s="120" t="s">
        <v>8</v>
      </c>
      <c r="F4574" s="537" t="s">
        <v>202</v>
      </c>
    </row>
    <row r="4575" spans="1:6">
      <c r="A4575" s="536" t="str">
        <f>DRIVER[[#This Row],[DATE]]&amp;DRIVER[[#This Row],[FIELD]]&amp;DRIVER[[#This Row],[TRIP NO]]</f>
        <v>45530OD34S26151</v>
      </c>
      <c r="B4575" s="538">
        <v>11</v>
      </c>
      <c r="C4575" s="539">
        <v>45530</v>
      </c>
      <c r="D4575" s="540">
        <v>1</v>
      </c>
      <c r="E4575" s="120" t="s">
        <v>40</v>
      </c>
      <c r="F4575" s="537" t="s">
        <v>72</v>
      </c>
    </row>
    <row r="4576" spans="1:6">
      <c r="A4576" s="536" t="str">
        <f>DRIVER[[#This Row],[DATE]]&amp;DRIVER[[#This Row],[FIELD]]&amp;DRIVER[[#This Row],[TRIP NO]]</f>
        <v>45530OD34S26271</v>
      </c>
      <c r="B4576" s="538">
        <v>12</v>
      </c>
      <c r="C4576" s="539">
        <v>45530</v>
      </c>
      <c r="D4576" s="540">
        <v>1</v>
      </c>
      <c r="E4576" s="120" t="s">
        <v>54</v>
      </c>
      <c r="F4576" s="537" t="s">
        <v>82</v>
      </c>
    </row>
    <row r="4577" spans="1:6">
      <c r="A4577" s="536" t="str">
        <f>DRIVER[[#This Row],[DATE]]&amp;DRIVER[[#This Row],[FIELD]]&amp;DRIVER[[#This Row],[TRIP NO]]</f>
        <v>45530OD34S26661</v>
      </c>
      <c r="B4577" s="538">
        <v>13</v>
      </c>
      <c r="C4577" s="539">
        <v>45530</v>
      </c>
      <c r="D4577" s="540">
        <v>1</v>
      </c>
      <c r="E4577" s="120" t="s">
        <v>45</v>
      </c>
      <c r="F4577" s="537" t="s">
        <v>68</v>
      </c>
    </row>
    <row r="4578" spans="1:6">
      <c r="A4578" s="536" t="str">
        <f>DRIVER[[#This Row],[DATE]]&amp;DRIVER[[#This Row],[FIELD]]&amp;DRIVER[[#This Row],[TRIP NO]]</f>
        <v>45530OD34S61271</v>
      </c>
      <c r="B4578" s="538">
        <v>14</v>
      </c>
      <c r="C4578" s="539">
        <v>45530</v>
      </c>
      <c r="D4578" s="540">
        <v>1</v>
      </c>
      <c r="E4578" s="120" t="s">
        <v>131</v>
      </c>
      <c r="F4578" s="537" t="s">
        <v>71</v>
      </c>
    </row>
    <row r="4579" spans="1:6">
      <c r="A4579" s="536" t="str">
        <f>DRIVER[[#This Row],[DATE]]&amp;DRIVER[[#This Row],[FIELD]]&amp;DRIVER[[#This Row],[TRIP NO]]</f>
        <v>45530OD34S61371</v>
      </c>
      <c r="B4579" s="538">
        <v>15</v>
      </c>
      <c r="C4579" s="539">
        <v>45530</v>
      </c>
      <c r="D4579" s="540">
        <v>1</v>
      </c>
      <c r="E4579" s="120" t="s">
        <v>44</v>
      </c>
      <c r="F4579" s="537" t="s">
        <v>207</v>
      </c>
    </row>
    <row r="4580" spans="1:6">
      <c r="A4580" s="536" t="str">
        <f>DRIVER[[#This Row],[DATE]]&amp;DRIVER[[#This Row],[FIELD]]&amp;DRIVER[[#This Row],[TRIP NO]]</f>
        <v>45530OD34S61391</v>
      </c>
      <c r="B4580" s="538">
        <v>16</v>
      </c>
      <c r="C4580" s="539">
        <v>45530</v>
      </c>
      <c r="D4580" s="540">
        <v>1</v>
      </c>
      <c r="E4580" s="120" t="s">
        <v>52</v>
      </c>
      <c r="F4580" s="537" t="s">
        <v>80</v>
      </c>
    </row>
    <row r="4581" spans="1:6">
      <c r="A4581" s="536" t="str">
        <f>DRIVER[[#This Row],[DATE]]&amp;DRIVER[[#This Row],[FIELD]]&amp;DRIVER[[#This Row],[TRIP NO]]</f>
        <v>45530OD34S61521</v>
      </c>
      <c r="B4581" s="538">
        <v>17</v>
      </c>
      <c r="C4581" s="539">
        <v>45530</v>
      </c>
      <c r="D4581" s="540">
        <v>1</v>
      </c>
      <c r="E4581" s="120" t="s">
        <v>43</v>
      </c>
      <c r="F4581" s="537" t="s">
        <v>70</v>
      </c>
    </row>
    <row r="4582" spans="1:6">
      <c r="A4582" s="536" t="str">
        <f>DRIVER[[#This Row],[DATE]]&amp;DRIVER[[#This Row],[FIELD]]&amp;DRIVER[[#This Row],[TRIP NO]]</f>
        <v>45530OD34S65081</v>
      </c>
      <c r="B4582" s="538">
        <v>18</v>
      </c>
      <c r="C4582" s="539">
        <v>45530</v>
      </c>
      <c r="D4582" s="540">
        <v>1</v>
      </c>
      <c r="E4582" s="120" t="s">
        <v>57</v>
      </c>
      <c r="F4582" s="537" t="s">
        <v>75</v>
      </c>
    </row>
    <row r="4583" spans="1:6">
      <c r="A4583" s="536" t="str">
        <f>DRIVER[[#This Row],[DATE]]&amp;DRIVER[[#This Row],[FIELD]]&amp;DRIVER[[#This Row],[TRIP NO]]</f>
        <v>45530OD34S61522</v>
      </c>
      <c r="B4583" s="538">
        <v>19</v>
      </c>
      <c r="C4583" s="539">
        <v>45530</v>
      </c>
      <c r="D4583" s="540">
        <v>2</v>
      </c>
      <c r="E4583" s="120" t="s">
        <v>43</v>
      </c>
      <c r="F4583" s="537" t="s">
        <v>70</v>
      </c>
    </row>
    <row r="4584" spans="1:6">
      <c r="A4584" s="536" t="str">
        <f>DRIVER[[#This Row],[DATE]]&amp;DRIVER[[#This Row],[FIELD]]&amp;DRIVER[[#This Row],[TRIP NO]]</f>
        <v>45530OD04Q67612</v>
      </c>
      <c r="B4584" s="538">
        <v>20</v>
      </c>
      <c r="C4584" s="539">
        <v>45530</v>
      </c>
      <c r="D4584" s="540">
        <v>2</v>
      </c>
      <c r="E4584" s="120" t="s">
        <v>24</v>
      </c>
      <c r="F4584" s="537" t="s">
        <v>206</v>
      </c>
    </row>
    <row r="4585" spans="1:6">
      <c r="A4585" s="536" t="str">
        <f>DRIVER[[#This Row],[DATE]]&amp;DRIVER[[#This Row],[FIELD]]&amp;DRIVER[[#This Row],[TRIP NO]]</f>
        <v>45530OD04Q41232</v>
      </c>
      <c r="B4585" s="538">
        <v>21</v>
      </c>
      <c r="C4585" s="539">
        <v>45530</v>
      </c>
      <c r="D4585" s="540">
        <v>2</v>
      </c>
      <c r="E4585" s="120" t="s">
        <v>39</v>
      </c>
      <c r="F4585" s="537" t="s">
        <v>78</v>
      </c>
    </row>
    <row r="4586" spans="1:6">
      <c r="A4586" s="536" t="str">
        <f>DRIVER[[#This Row],[DATE]]&amp;DRIVER[[#This Row],[FIELD]]&amp;DRIVER[[#This Row],[TRIP NO]]</f>
        <v>45530OD04Q41262</v>
      </c>
      <c r="B4586" s="538">
        <v>22</v>
      </c>
      <c r="C4586" s="539">
        <v>45530</v>
      </c>
      <c r="D4586" s="540">
        <v>2</v>
      </c>
      <c r="E4586" s="120" t="s">
        <v>23</v>
      </c>
      <c r="F4586" s="537" t="s">
        <v>69</v>
      </c>
    </row>
    <row r="4587" spans="1:6">
      <c r="A4587" s="536" t="str">
        <f>DRIVER[[#This Row],[DATE]]&amp;DRIVER[[#This Row],[FIELD]]&amp;DRIVER[[#This Row],[TRIP NO]]</f>
        <v>45530OD34S65082</v>
      </c>
      <c r="B4587" s="538">
        <v>23</v>
      </c>
      <c r="C4587" s="539">
        <v>45530</v>
      </c>
      <c r="D4587" s="540">
        <v>2</v>
      </c>
      <c r="E4587" s="120" t="s">
        <v>57</v>
      </c>
      <c r="F4587" s="537" t="s">
        <v>75</v>
      </c>
    </row>
    <row r="4588" spans="1:6">
      <c r="A4588" s="536" t="str">
        <f>DRIVER[[#This Row],[DATE]]&amp;DRIVER[[#This Row],[FIELD]]&amp;DRIVER[[#This Row],[TRIP NO]]</f>
        <v>45530OD04Q41182</v>
      </c>
      <c r="B4588" s="538">
        <v>24</v>
      </c>
      <c r="C4588" s="539">
        <v>45530</v>
      </c>
      <c r="D4588" s="540">
        <v>2</v>
      </c>
      <c r="E4588" s="120" t="s">
        <v>26</v>
      </c>
      <c r="F4588" s="537" t="s">
        <v>209</v>
      </c>
    </row>
    <row r="4589" spans="1:6">
      <c r="A4589" s="536" t="str">
        <f>DRIVER[[#This Row],[DATE]]&amp;DRIVER[[#This Row],[FIELD]]&amp;DRIVER[[#This Row],[TRIP NO]]</f>
        <v>45530OD34S26152</v>
      </c>
      <c r="B4589" s="538">
        <v>25</v>
      </c>
      <c r="C4589" s="539">
        <v>45530</v>
      </c>
      <c r="D4589" s="540">
        <v>2</v>
      </c>
      <c r="E4589" s="120" t="s">
        <v>40</v>
      </c>
      <c r="F4589" s="537" t="s">
        <v>72</v>
      </c>
    </row>
    <row r="4590" spans="1:6">
      <c r="A4590" s="536" t="str">
        <f>DRIVER[[#This Row],[DATE]]&amp;DRIVER[[#This Row],[FIELD]]&amp;DRIVER[[#This Row],[TRIP NO]]</f>
        <v>45530OD04Q41282</v>
      </c>
      <c r="B4590" s="538">
        <v>26</v>
      </c>
      <c r="C4590" s="539">
        <v>45530</v>
      </c>
      <c r="D4590" s="540">
        <v>2</v>
      </c>
      <c r="E4590" s="120" t="s">
        <v>41</v>
      </c>
      <c r="F4590" s="537" t="s">
        <v>77</v>
      </c>
    </row>
    <row r="4591" spans="1:6">
      <c r="A4591" s="536" t="str">
        <f>DRIVER[[#This Row],[DATE]]&amp;DRIVER[[#This Row],[FIELD]]&amp;DRIVER[[#This Row],[TRIP NO]]</f>
        <v>45530OD34S61392</v>
      </c>
      <c r="B4591" s="538">
        <v>27</v>
      </c>
      <c r="C4591" s="539">
        <v>45530</v>
      </c>
      <c r="D4591" s="540">
        <v>2</v>
      </c>
      <c r="E4591" s="120" t="s">
        <v>52</v>
      </c>
      <c r="F4591" s="537" t="s">
        <v>80</v>
      </c>
    </row>
    <row r="4592" spans="1:6">
      <c r="A4592" s="536" t="str">
        <f>DRIVER[[#This Row],[DATE]]&amp;DRIVER[[#This Row],[FIELD]]&amp;DRIVER[[#This Row],[TRIP NO]]</f>
        <v>45530OD34S61272</v>
      </c>
      <c r="B4592" s="538">
        <v>28</v>
      </c>
      <c r="C4592" s="539">
        <v>45530</v>
      </c>
      <c r="D4592" s="540">
        <v>2</v>
      </c>
      <c r="E4592" s="120" t="s">
        <v>131</v>
      </c>
      <c r="F4592" s="537" t="s">
        <v>71</v>
      </c>
    </row>
    <row r="4593" spans="1:6">
      <c r="A4593" s="536" t="str">
        <f>DRIVER[[#This Row],[DATE]]&amp;DRIVER[[#This Row],[FIELD]]&amp;DRIVER[[#This Row],[TRIP NO]]</f>
        <v>45530OD34S26662</v>
      </c>
      <c r="B4593" s="538">
        <v>29</v>
      </c>
      <c r="C4593" s="539">
        <v>45530</v>
      </c>
      <c r="D4593" s="540">
        <v>2</v>
      </c>
      <c r="E4593" s="120" t="s">
        <v>45</v>
      </c>
      <c r="F4593" s="537" t="s">
        <v>68</v>
      </c>
    </row>
    <row r="4594" spans="1:6">
      <c r="A4594" s="536" t="str">
        <f>DRIVER[[#This Row],[DATE]]&amp;DRIVER[[#This Row],[FIELD]]&amp;DRIVER[[#This Row],[TRIP NO]]</f>
        <v>45530OD04Q41702</v>
      </c>
      <c r="B4594" s="538">
        <v>30</v>
      </c>
      <c r="C4594" s="539">
        <v>45530</v>
      </c>
      <c r="D4594" s="540">
        <v>2</v>
      </c>
      <c r="E4594" s="120" t="s">
        <v>10</v>
      </c>
      <c r="F4594" s="537" t="s">
        <v>99</v>
      </c>
    </row>
    <row r="4595" spans="1:6">
      <c r="A4595" s="536" t="str">
        <f>DRIVER[[#This Row],[DATE]]&amp;DRIVER[[#This Row],[FIELD]]&amp;DRIVER[[#This Row],[TRIP NO]]</f>
        <v>45530OD04Q41782</v>
      </c>
      <c r="B4595" s="538">
        <v>31</v>
      </c>
      <c r="C4595" s="539">
        <v>45530</v>
      </c>
      <c r="D4595" s="540">
        <v>2</v>
      </c>
      <c r="E4595" s="120" t="s">
        <v>25</v>
      </c>
      <c r="F4595" s="537" t="s">
        <v>90</v>
      </c>
    </row>
    <row r="4596" spans="1:6">
      <c r="A4596" s="536" t="str">
        <f>DRIVER[[#This Row],[DATE]]&amp;DRIVER[[#This Row],[FIELD]]&amp;DRIVER[[#This Row],[TRIP NO]]</f>
        <v>45530OD04Q41732</v>
      </c>
      <c r="B4596" s="538">
        <v>32</v>
      </c>
      <c r="C4596" s="539">
        <v>45530</v>
      </c>
      <c r="D4596" s="540">
        <v>2</v>
      </c>
      <c r="E4596" s="120" t="s">
        <v>8</v>
      </c>
      <c r="F4596" s="537" t="s">
        <v>202</v>
      </c>
    </row>
    <row r="4597" spans="1:6">
      <c r="A4597" s="536" t="str">
        <f>DRIVER[[#This Row],[DATE]]&amp;DRIVER[[#This Row],[FIELD]]&amp;DRIVER[[#This Row],[TRIP NO]]</f>
        <v>45531OD04Q41181</v>
      </c>
      <c r="B4597" s="538">
        <v>1</v>
      </c>
      <c r="C4597" s="539">
        <v>45531</v>
      </c>
      <c r="D4597" s="540">
        <v>1</v>
      </c>
      <c r="E4597" s="120" t="s">
        <v>26</v>
      </c>
      <c r="F4597" s="537" t="s">
        <v>207</v>
      </c>
    </row>
    <row r="4598" spans="1:6">
      <c r="A4598" s="536" t="str">
        <f>DRIVER[[#This Row],[DATE]]&amp;DRIVER[[#This Row],[FIELD]]&amp;DRIVER[[#This Row],[TRIP NO]]</f>
        <v>45531OD04Q41231</v>
      </c>
      <c r="B4598" s="538">
        <v>2</v>
      </c>
      <c r="C4598" s="539">
        <v>45531</v>
      </c>
      <c r="D4598" s="540">
        <v>1</v>
      </c>
      <c r="E4598" s="120" t="s">
        <v>39</v>
      </c>
      <c r="F4598" s="537" t="s">
        <v>78</v>
      </c>
    </row>
    <row r="4599" spans="1:6">
      <c r="A4599" s="536" t="str">
        <f>DRIVER[[#This Row],[DATE]]&amp;DRIVER[[#This Row],[FIELD]]&amp;DRIVER[[#This Row],[TRIP NO]]</f>
        <v>45531OD04Q41261</v>
      </c>
      <c r="B4599" s="538">
        <v>3</v>
      </c>
      <c r="C4599" s="539">
        <v>45531</v>
      </c>
      <c r="D4599" s="540">
        <v>1</v>
      </c>
      <c r="E4599" s="120" t="s">
        <v>23</v>
      </c>
      <c r="F4599" s="537" t="s">
        <v>91</v>
      </c>
    </row>
    <row r="4600" spans="1:6">
      <c r="A4600" s="536" t="str">
        <f>DRIVER[[#This Row],[DATE]]&amp;DRIVER[[#This Row],[FIELD]]&amp;DRIVER[[#This Row],[TRIP NO]]</f>
        <v>45531OD04Q41781</v>
      </c>
      <c r="B4600" s="538">
        <v>4</v>
      </c>
      <c r="C4600" s="539">
        <v>45531</v>
      </c>
      <c r="D4600" s="540">
        <v>1</v>
      </c>
      <c r="E4600" s="120" t="s">
        <v>25</v>
      </c>
      <c r="F4600" s="537" t="s">
        <v>73</v>
      </c>
    </row>
    <row r="4601" spans="1:6">
      <c r="A4601" s="536" t="str">
        <f>DRIVER[[#This Row],[DATE]]&amp;DRIVER[[#This Row],[FIELD]]&amp;DRIVER[[#This Row],[TRIP NO]]</f>
        <v>45531OD04Q67611</v>
      </c>
      <c r="B4601" s="538">
        <v>5</v>
      </c>
      <c r="C4601" s="539">
        <v>45531</v>
      </c>
      <c r="D4601" s="540">
        <v>1</v>
      </c>
      <c r="E4601" s="120" t="s">
        <v>24</v>
      </c>
      <c r="F4601" s="537" t="s">
        <v>206</v>
      </c>
    </row>
    <row r="4602" spans="1:6">
      <c r="A4602" s="536" t="str">
        <f>DRIVER[[#This Row],[DATE]]&amp;DRIVER[[#This Row],[FIELD]]&amp;DRIVER[[#This Row],[TRIP NO]]</f>
        <v>45531OD04Q67881</v>
      </c>
      <c r="B4602" s="538">
        <v>6</v>
      </c>
      <c r="C4602" s="539">
        <v>45531</v>
      </c>
      <c r="D4602" s="540">
        <v>1</v>
      </c>
      <c r="E4602" s="120" t="s">
        <v>20</v>
      </c>
      <c r="F4602" s="537" t="s">
        <v>212</v>
      </c>
    </row>
    <row r="4603" spans="1:6">
      <c r="A4603" s="536" t="str">
        <f>DRIVER[[#This Row],[DATE]]&amp;DRIVER[[#This Row],[FIELD]]&amp;DRIVER[[#This Row],[TRIP NO]]</f>
        <v>45531OD04Q41281</v>
      </c>
      <c r="B4603" s="538">
        <v>7</v>
      </c>
      <c r="C4603" s="539">
        <v>45531</v>
      </c>
      <c r="D4603" s="540">
        <v>1</v>
      </c>
      <c r="E4603" s="120" t="s">
        <v>41</v>
      </c>
      <c r="F4603" s="537" t="s">
        <v>105</v>
      </c>
    </row>
    <row r="4604" spans="1:6">
      <c r="A4604" s="536" t="str">
        <f>DRIVER[[#This Row],[DATE]]&amp;DRIVER[[#This Row],[FIELD]]&amp;DRIVER[[#This Row],[TRIP NO]]</f>
        <v>45531OD04Q41701</v>
      </c>
      <c r="B4604" s="538">
        <v>8</v>
      </c>
      <c r="C4604" s="539">
        <v>45531</v>
      </c>
      <c r="D4604" s="540">
        <v>1</v>
      </c>
      <c r="E4604" s="120" t="s">
        <v>10</v>
      </c>
      <c r="F4604" s="537" t="s">
        <v>99</v>
      </c>
    </row>
    <row r="4605" spans="1:6">
      <c r="A4605" s="536" t="str">
        <f>DRIVER[[#This Row],[DATE]]&amp;DRIVER[[#This Row],[FIELD]]&amp;DRIVER[[#This Row],[TRIP NO]]</f>
        <v>45531OD04Q41731</v>
      </c>
      <c r="B4605" s="538">
        <v>9</v>
      </c>
      <c r="C4605" s="539">
        <v>45531</v>
      </c>
      <c r="D4605" s="540">
        <v>1</v>
      </c>
      <c r="E4605" s="120" t="s">
        <v>8</v>
      </c>
      <c r="F4605" s="537" t="s">
        <v>202</v>
      </c>
    </row>
    <row r="4606" spans="1:6">
      <c r="A4606" s="536" t="str">
        <f>DRIVER[[#This Row],[DATE]]&amp;DRIVER[[#This Row],[FIELD]]&amp;DRIVER[[#This Row],[TRIP NO]]</f>
        <v>45531OD34S26151</v>
      </c>
      <c r="B4606" s="538">
        <v>10</v>
      </c>
      <c r="C4606" s="539">
        <v>45531</v>
      </c>
      <c r="D4606" s="540">
        <v>1</v>
      </c>
      <c r="E4606" s="120" t="s">
        <v>40</v>
      </c>
      <c r="F4606" s="537" t="s">
        <v>72</v>
      </c>
    </row>
    <row r="4607" spans="1:6">
      <c r="A4607" s="536" t="str">
        <f>DRIVER[[#This Row],[DATE]]&amp;DRIVER[[#This Row],[FIELD]]&amp;DRIVER[[#This Row],[TRIP NO]]</f>
        <v>45531OD34S26271</v>
      </c>
      <c r="B4607" s="538">
        <v>11</v>
      </c>
      <c r="C4607" s="539">
        <v>45531</v>
      </c>
      <c r="D4607" s="540">
        <v>1</v>
      </c>
      <c r="E4607" s="120" t="s">
        <v>54</v>
      </c>
      <c r="F4607" s="537" t="s">
        <v>209</v>
      </c>
    </row>
    <row r="4608" spans="1:6">
      <c r="A4608" s="536" t="str">
        <f>DRIVER[[#This Row],[DATE]]&amp;DRIVER[[#This Row],[FIELD]]&amp;DRIVER[[#This Row],[TRIP NO]]</f>
        <v>45531OD34S26661</v>
      </c>
      <c r="B4608" s="538">
        <v>12</v>
      </c>
      <c r="C4608" s="539">
        <v>45531</v>
      </c>
      <c r="D4608" s="540">
        <v>1</v>
      </c>
      <c r="E4608" s="120" t="s">
        <v>45</v>
      </c>
      <c r="F4608" s="537" t="s">
        <v>68</v>
      </c>
    </row>
    <row r="4609" spans="1:6">
      <c r="A4609" s="536" t="str">
        <f>DRIVER[[#This Row],[DATE]]&amp;DRIVER[[#This Row],[FIELD]]&amp;DRIVER[[#This Row],[TRIP NO]]</f>
        <v>45531OD34S61271</v>
      </c>
      <c r="B4609" s="538">
        <v>13</v>
      </c>
      <c r="C4609" s="539">
        <v>45531</v>
      </c>
      <c r="D4609" s="540">
        <v>1</v>
      </c>
      <c r="E4609" s="120" t="s">
        <v>131</v>
      </c>
      <c r="F4609" s="537" t="s">
        <v>71</v>
      </c>
    </row>
    <row r="4610" spans="1:6">
      <c r="A4610" s="536" t="str">
        <f>DRIVER[[#This Row],[DATE]]&amp;DRIVER[[#This Row],[FIELD]]&amp;DRIVER[[#This Row],[TRIP NO]]</f>
        <v>45531OD34S61391</v>
      </c>
      <c r="B4610" s="538">
        <v>14</v>
      </c>
      <c r="C4610" s="539">
        <v>45531</v>
      </c>
      <c r="D4610" s="540">
        <v>1</v>
      </c>
      <c r="E4610" s="120" t="s">
        <v>52</v>
      </c>
      <c r="F4610" s="537" t="s">
        <v>94</v>
      </c>
    </row>
    <row r="4611" spans="1:6">
      <c r="A4611" s="536" t="str">
        <f>DRIVER[[#This Row],[DATE]]&amp;DRIVER[[#This Row],[FIELD]]&amp;DRIVER[[#This Row],[TRIP NO]]</f>
        <v>45531OD34S61521</v>
      </c>
      <c r="B4611" s="538">
        <v>15</v>
      </c>
      <c r="C4611" s="539">
        <v>45531</v>
      </c>
      <c r="D4611" s="540">
        <v>1</v>
      </c>
      <c r="E4611" s="120" t="s">
        <v>43</v>
      </c>
      <c r="F4611" s="537" t="s">
        <v>70</v>
      </c>
    </row>
    <row r="4612" spans="1:6">
      <c r="A4612" s="536" t="str">
        <f>DRIVER[[#This Row],[DATE]]&amp;DRIVER[[#This Row],[FIELD]]&amp;DRIVER[[#This Row],[TRIP NO]]</f>
        <v>45531OD34S65081</v>
      </c>
      <c r="B4612" s="538">
        <v>16</v>
      </c>
      <c r="C4612" s="539">
        <v>45531</v>
      </c>
      <c r="D4612" s="540">
        <v>1</v>
      </c>
      <c r="E4612" s="120" t="s">
        <v>57</v>
      </c>
      <c r="F4612" s="537" t="s">
        <v>75</v>
      </c>
    </row>
    <row r="4613" spans="1:6">
      <c r="A4613" s="536" t="str">
        <f>DRIVER[[#This Row],[DATE]]&amp;DRIVER[[#This Row],[FIELD]]&amp;DRIVER[[#This Row],[TRIP NO]]</f>
        <v>45531OD34S61272</v>
      </c>
      <c r="B4613" s="538">
        <v>17</v>
      </c>
      <c r="C4613" s="539">
        <v>45531</v>
      </c>
      <c r="D4613" s="540">
        <v>2</v>
      </c>
      <c r="E4613" s="120" t="s">
        <v>131</v>
      </c>
      <c r="F4613" s="537" t="s">
        <v>71</v>
      </c>
    </row>
    <row r="4614" spans="1:6">
      <c r="A4614" s="536" t="str">
        <f>DRIVER[[#This Row],[DATE]]&amp;DRIVER[[#This Row],[FIELD]]&amp;DRIVER[[#This Row],[TRIP NO]]</f>
        <v>45531OD04Q67612</v>
      </c>
      <c r="B4614" s="538">
        <v>18</v>
      </c>
      <c r="C4614" s="539">
        <v>45531</v>
      </c>
      <c r="D4614" s="540">
        <v>2</v>
      </c>
      <c r="E4614" s="120" t="s">
        <v>24</v>
      </c>
      <c r="F4614" s="537" t="s">
        <v>206</v>
      </c>
    </row>
    <row r="4615" spans="1:6">
      <c r="A4615" s="536" t="str">
        <f>DRIVER[[#This Row],[DATE]]&amp;DRIVER[[#This Row],[FIELD]]&amp;DRIVER[[#This Row],[TRIP NO]]</f>
        <v>45531OD34S61522</v>
      </c>
      <c r="B4615" s="538">
        <v>19</v>
      </c>
      <c r="C4615" s="539">
        <v>45531</v>
      </c>
      <c r="D4615" s="540">
        <v>2</v>
      </c>
      <c r="E4615" s="120" t="s">
        <v>43</v>
      </c>
      <c r="F4615" s="537" t="s">
        <v>70</v>
      </c>
    </row>
    <row r="4616" spans="1:6">
      <c r="A4616" s="536" t="str">
        <f>DRIVER[[#This Row],[DATE]]&amp;DRIVER[[#This Row],[FIELD]]&amp;DRIVER[[#This Row],[TRIP NO]]</f>
        <v>45531OD34S26272</v>
      </c>
      <c r="B4616" s="538">
        <v>20</v>
      </c>
      <c r="C4616" s="539">
        <v>45531</v>
      </c>
      <c r="D4616" s="540">
        <v>2</v>
      </c>
      <c r="E4616" s="120" t="s">
        <v>54</v>
      </c>
      <c r="F4616" s="537" t="s">
        <v>209</v>
      </c>
    </row>
    <row r="4617" spans="1:6">
      <c r="A4617" s="536" t="str">
        <f>DRIVER[[#This Row],[DATE]]&amp;DRIVER[[#This Row],[FIELD]]&amp;DRIVER[[#This Row],[TRIP NO]]</f>
        <v>45531OD04Q41282</v>
      </c>
      <c r="B4617" s="538">
        <v>21</v>
      </c>
      <c r="C4617" s="539">
        <v>45531</v>
      </c>
      <c r="D4617" s="540">
        <v>2</v>
      </c>
      <c r="E4617" s="120" t="s">
        <v>41</v>
      </c>
      <c r="F4617" s="537" t="s">
        <v>105</v>
      </c>
    </row>
    <row r="4618" spans="1:6">
      <c r="A4618" s="536" t="str">
        <f>DRIVER[[#This Row],[DATE]]&amp;DRIVER[[#This Row],[FIELD]]&amp;DRIVER[[#This Row],[TRIP NO]]</f>
        <v>45531OD04Q41702</v>
      </c>
      <c r="B4618" s="538">
        <v>22</v>
      </c>
      <c r="C4618" s="539">
        <v>45531</v>
      </c>
      <c r="D4618" s="540">
        <v>2</v>
      </c>
      <c r="E4618" s="120" t="s">
        <v>10</v>
      </c>
      <c r="F4618" s="537" t="s">
        <v>99</v>
      </c>
    </row>
    <row r="4619" spans="1:6">
      <c r="A4619" s="536" t="str">
        <f>DRIVER[[#This Row],[DATE]]&amp;DRIVER[[#This Row],[FIELD]]&amp;DRIVER[[#This Row],[TRIP NO]]</f>
        <v>45531OD04Q41182</v>
      </c>
      <c r="B4619" s="538">
        <v>23</v>
      </c>
      <c r="C4619" s="539">
        <v>45531</v>
      </c>
      <c r="D4619" s="540">
        <v>2</v>
      </c>
      <c r="E4619" s="120" t="s">
        <v>26</v>
      </c>
      <c r="F4619" s="537" t="s">
        <v>207</v>
      </c>
    </row>
    <row r="4620" spans="1:6">
      <c r="A4620" s="536" t="str">
        <f>DRIVER[[#This Row],[DATE]]&amp;DRIVER[[#This Row],[FIELD]]&amp;DRIVER[[#This Row],[TRIP NO]]</f>
        <v>45531OD34S26152</v>
      </c>
      <c r="B4620" s="538">
        <v>24</v>
      </c>
      <c r="C4620" s="539">
        <v>45531</v>
      </c>
      <c r="D4620" s="540">
        <v>2</v>
      </c>
      <c r="E4620" s="120" t="s">
        <v>40</v>
      </c>
      <c r="F4620" s="537" t="s">
        <v>72</v>
      </c>
    </row>
    <row r="4621" spans="1:6">
      <c r="A4621" s="536" t="str">
        <f>DRIVER[[#This Row],[DATE]]&amp;DRIVER[[#This Row],[FIELD]]&amp;DRIVER[[#This Row],[TRIP NO]]</f>
        <v>45531OD34S26662</v>
      </c>
      <c r="B4621" s="538">
        <v>25</v>
      </c>
      <c r="C4621" s="539">
        <v>45531</v>
      </c>
      <c r="D4621" s="540">
        <v>2</v>
      </c>
      <c r="E4621" s="120" t="s">
        <v>45</v>
      </c>
      <c r="F4621" s="537" t="s">
        <v>68</v>
      </c>
    </row>
    <row r="4622" spans="1:6">
      <c r="A4622" s="536" t="str">
        <f>DRIVER[[#This Row],[DATE]]&amp;DRIVER[[#This Row],[FIELD]]&amp;DRIVER[[#This Row],[TRIP NO]]</f>
        <v>45531OD04Q41732</v>
      </c>
      <c r="B4622" s="538">
        <v>26</v>
      </c>
      <c r="C4622" s="539">
        <v>45531</v>
      </c>
      <c r="D4622" s="540">
        <v>2</v>
      </c>
      <c r="E4622" s="120" t="s">
        <v>8</v>
      </c>
      <c r="F4622" s="537" t="s">
        <v>202</v>
      </c>
    </row>
    <row r="4623" spans="1:6">
      <c r="A4623" s="536" t="str">
        <f>DRIVER[[#This Row],[DATE]]&amp;DRIVER[[#This Row],[FIELD]]&amp;DRIVER[[#This Row],[TRIP NO]]</f>
        <v>45531OD04Q41262</v>
      </c>
      <c r="B4623" s="538">
        <v>27</v>
      </c>
      <c r="C4623" s="539">
        <v>45531</v>
      </c>
      <c r="D4623" s="540">
        <v>2</v>
      </c>
      <c r="E4623" s="120" t="s">
        <v>23</v>
      </c>
      <c r="F4623" s="537" t="s">
        <v>91</v>
      </c>
    </row>
    <row r="4624" spans="1:6">
      <c r="A4624" s="536" t="str">
        <f>DRIVER[[#This Row],[DATE]]&amp;DRIVER[[#This Row],[FIELD]]&amp;DRIVER[[#This Row],[TRIP NO]]</f>
        <v>45531OD04Q41232</v>
      </c>
      <c r="B4624" s="538">
        <v>28</v>
      </c>
      <c r="C4624" s="539">
        <v>45531</v>
      </c>
      <c r="D4624" s="540">
        <v>2</v>
      </c>
      <c r="E4624" s="120" t="s">
        <v>39</v>
      </c>
      <c r="F4624" s="537" t="s">
        <v>78</v>
      </c>
    </row>
    <row r="4625" spans="1:6">
      <c r="A4625" s="536" t="str">
        <f>DRIVER[[#This Row],[DATE]]&amp;DRIVER[[#This Row],[FIELD]]&amp;DRIVER[[#This Row],[TRIP NO]]</f>
        <v>45532OD04Q41181</v>
      </c>
      <c r="B4625" s="538">
        <v>1</v>
      </c>
      <c r="C4625" s="539">
        <v>45532</v>
      </c>
      <c r="D4625" s="540">
        <v>1</v>
      </c>
      <c r="E4625" s="120" t="s">
        <v>26</v>
      </c>
      <c r="F4625" s="537" t="s">
        <v>207</v>
      </c>
    </row>
    <row r="4626" spans="1:6">
      <c r="A4626" s="536" t="str">
        <f>DRIVER[[#This Row],[DATE]]&amp;DRIVER[[#This Row],[FIELD]]&amp;DRIVER[[#This Row],[TRIP NO]]</f>
        <v>45532OD04Q41231</v>
      </c>
      <c r="B4626" s="538">
        <v>2</v>
      </c>
      <c r="C4626" s="539">
        <v>45532</v>
      </c>
      <c r="D4626" s="540">
        <v>1</v>
      </c>
      <c r="E4626" s="120" t="s">
        <v>39</v>
      </c>
      <c r="F4626" s="537" t="s">
        <v>78</v>
      </c>
    </row>
    <row r="4627" spans="1:6">
      <c r="A4627" s="536" t="str">
        <f>DRIVER[[#This Row],[DATE]]&amp;DRIVER[[#This Row],[FIELD]]&amp;DRIVER[[#This Row],[TRIP NO]]</f>
        <v>45532OD04Q41261</v>
      </c>
      <c r="B4627" s="538">
        <v>3</v>
      </c>
      <c r="C4627" s="539">
        <v>45532</v>
      </c>
      <c r="D4627" s="540">
        <v>1</v>
      </c>
      <c r="E4627" s="120" t="s">
        <v>23</v>
      </c>
      <c r="F4627" s="537" t="s">
        <v>91</v>
      </c>
    </row>
    <row r="4628" spans="1:6">
      <c r="A4628" s="536" t="str">
        <f>DRIVER[[#This Row],[DATE]]&amp;DRIVER[[#This Row],[FIELD]]&amp;DRIVER[[#This Row],[TRIP NO]]</f>
        <v>45532OD04Q41781</v>
      </c>
      <c r="B4628" s="538">
        <v>4</v>
      </c>
      <c r="C4628" s="539">
        <v>45532</v>
      </c>
      <c r="D4628" s="540">
        <v>1</v>
      </c>
      <c r="E4628" s="120" t="s">
        <v>25</v>
      </c>
      <c r="F4628" s="537" t="s">
        <v>90</v>
      </c>
    </row>
    <row r="4629" spans="1:6">
      <c r="A4629" s="536" t="str">
        <f>DRIVER[[#This Row],[DATE]]&amp;DRIVER[[#This Row],[FIELD]]&amp;DRIVER[[#This Row],[TRIP NO]]</f>
        <v>45532OD04Q67611</v>
      </c>
      <c r="B4629" s="538">
        <v>5</v>
      </c>
      <c r="C4629" s="539">
        <v>45532</v>
      </c>
      <c r="D4629" s="540">
        <v>1</v>
      </c>
      <c r="E4629" s="120" t="s">
        <v>24</v>
      </c>
      <c r="F4629" s="537" t="s">
        <v>206</v>
      </c>
    </row>
    <row r="4630" spans="1:6">
      <c r="A4630" s="536" t="str">
        <f>DRIVER[[#This Row],[DATE]]&amp;DRIVER[[#This Row],[FIELD]]&amp;DRIVER[[#This Row],[TRIP NO]]</f>
        <v>45532OD04Q67881</v>
      </c>
      <c r="B4630" s="538">
        <v>6</v>
      </c>
      <c r="C4630" s="539">
        <v>45532</v>
      </c>
      <c r="D4630" s="540">
        <v>1</v>
      </c>
      <c r="E4630" s="120" t="s">
        <v>20</v>
      </c>
      <c r="F4630" s="537" t="s">
        <v>96</v>
      </c>
    </row>
    <row r="4631" spans="1:6">
      <c r="A4631" s="536" t="str">
        <f>DRIVER[[#This Row],[DATE]]&amp;DRIVER[[#This Row],[FIELD]]&amp;DRIVER[[#This Row],[TRIP NO]]</f>
        <v>45532OD04Q41281</v>
      </c>
      <c r="B4631" s="538">
        <v>7</v>
      </c>
      <c r="C4631" s="539">
        <v>45532</v>
      </c>
      <c r="D4631" s="540">
        <v>1</v>
      </c>
      <c r="E4631" s="120" t="s">
        <v>41</v>
      </c>
      <c r="F4631" s="537" t="s">
        <v>77</v>
      </c>
    </row>
    <row r="4632" spans="1:6">
      <c r="A4632" s="536" t="str">
        <f>DRIVER[[#This Row],[DATE]]&amp;DRIVER[[#This Row],[FIELD]]&amp;DRIVER[[#This Row],[TRIP NO]]</f>
        <v>45532OD04Q41701</v>
      </c>
      <c r="B4632" s="538">
        <v>8</v>
      </c>
      <c r="C4632" s="539">
        <v>45532</v>
      </c>
      <c r="D4632" s="540">
        <v>1</v>
      </c>
      <c r="E4632" s="120" t="s">
        <v>10</v>
      </c>
      <c r="F4632" s="537" t="s">
        <v>101</v>
      </c>
    </row>
    <row r="4633" spans="1:6">
      <c r="A4633" s="536" t="str">
        <f>DRIVER[[#This Row],[DATE]]&amp;DRIVER[[#This Row],[FIELD]]&amp;DRIVER[[#This Row],[TRIP NO]]</f>
        <v>45532OD04Q41731</v>
      </c>
      <c r="B4633" s="538">
        <v>9</v>
      </c>
      <c r="C4633" s="539">
        <v>45532</v>
      </c>
      <c r="D4633" s="540">
        <v>1</v>
      </c>
      <c r="E4633" s="120" t="s">
        <v>8</v>
      </c>
      <c r="F4633" s="537" t="s">
        <v>202</v>
      </c>
    </row>
    <row r="4634" spans="1:6">
      <c r="A4634" s="536" t="str">
        <f>DRIVER[[#This Row],[DATE]]&amp;DRIVER[[#This Row],[FIELD]]&amp;DRIVER[[#This Row],[TRIP NO]]</f>
        <v>45532OD34S26151</v>
      </c>
      <c r="B4634" s="538">
        <v>10</v>
      </c>
      <c r="C4634" s="539">
        <v>45532</v>
      </c>
      <c r="D4634" s="540">
        <v>1</v>
      </c>
      <c r="E4634" s="120" t="s">
        <v>40</v>
      </c>
      <c r="F4634" s="537" t="s">
        <v>72</v>
      </c>
    </row>
    <row r="4635" spans="1:6">
      <c r="A4635" s="536" t="str">
        <f>DRIVER[[#This Row],[DATE]]&amp;DRIVER[[#This Row],[FIELD]]&amp;DRIVER[[#This Row],[TRIP NO]]</f>
        <v>45532OD34S26271</v>
      </c>
      <c r="B4635" s="538">
        <v>11</v>
      </c>
      <c r="C4635" s="539">
        <v>45532</v>
      </c>
      <c r="D4635" s="540">
        <v>1</v>
      </c>
      <c r="E4635" s="120" t="s">
        <v>54</v>
      </c>
      <c r="F4635" s="537" t="s">
        <v>209</v>
      </c>
    </row>
    <row r="4636" spans="1:6">
      <c r="A4636" s="536" t="str">
        <f>DRIVER[[#This Row],[DATE]]&amp;DRIVER[[#This Row],[FIELD]]&amp;DRIVER[[#This Row],[TRIP NO]]</f>
        <v>45532OD34S26661</v>
      </c>
      <c r="B4636" s="538">
        <v>12</v>
      </c>
      <c r="C4636" s="539">
        <v>45532</v>
      </c>
      <c r="D4636" s="540">
        <v>1</v>
      </c>
      <c r="E4636" s="120" t="s">
        <v>45</v>
      </c>
      <c r="F4636" s="537" t="s">
        <v>69</v>
      </c>
    </row>
    <row r="4637" spans="1:6">
      <c r="A4637" s="536" t="str">
        <f>DRIVER[[#This Row],[DATE]]&amp;DRIVER[[#This Row],[FIELD]]&amp;DRIVER[[#This Row],[TRIP NO]]</f>
        <v>45532OD34S61271</v>
      </c>
      <c r="B4637" s="538">
        <v>13</v>
      </c>
      <c r="C4637" s="539">
        <v>45532</v>
      </c>
      <c r="D4637" s="540">
        <v>1</v>
      </c>
      <c r="E4637" s="120" t="s">
        <v>131</v>
      </c>
      <c r="F4637" s="537" t="s">
        <v>71</v>
      </c>
    </row>
    <row r="4638" spans="1:6">
      <c r="A4638" s="536" t="str">
        <f>DRIVER[[#This Row],[DATE]]&amp;DRIVER[[#This Row],[FIELD]]&amp;DRIVER[[#This Row],[TRIP NO]]</f>
        <v>45532OD34S61391</v>
      </c>
      <c r="B4638" s="538">
        <v>14</v>
      </c>
      <c r="C4638" s="539">
        <v>45532</v>
      </c>
      <c r="D4638" s="540">
        <v>1</v>
      </c>
      <c r="E4638" s="120" t="s">
        <v>52</v>
      </c>
      <c r="F4638" s="537" t="s">
        <v>94</v>
      </c>
    </row>
    <row r="4639" spans="1:6">
      <c r="A4639" s="536" t="str">
        <f>DRIVER[[#This Row],[DATE]]&amp;DRIVER[[#This Row],[FIELD]]&amp;DRIVER[[#This Row],[TRIP NO]]</f>
        <v>45532OD34S65081</v>
      </c>
      <c r="B4639" s="538">
        <v>15</v>
      </c>
      <c r="C4639" s="539">
        <v>45532</v>
      </c>
      <c r="D4639" s="540">
        <v>1</v>
      </c>
      <c r="E4639" s="120" t="s">
        <v>57</v>
      </c>
      <c r="F4639" s="537" t="s">
        <v>75</v>
      </c>
    </row>
    <row r="4640" spans="1:6">
      <c r="A4640" s="536" t="str">
        <f>DRIVER[[#This Row],[DATE]]&amp;DRIVER[[#This Row],[FIELD]]&amp;DRIVER[[#This Row],[TRIP NO]]</f>
        <v>45532OD34S65082</v>
      </c>
      <c r="B4640" s="538">
        <v>16</v>
      </c>
      <c r="C4640" s="539">
        <v>45532</v>
      </c>
      <c r="D4640" s="540">
        <v>2</v>
      </c>
      <c r="E4640" s="120" t="s">
        <v>57</v>
      </c>
      <c r="F4640" s="537" t="s">
        <v>75</v>
      </c>
    </row>
    <row r="4641" spans="1:6">
      <c r="A4641" s="536" t="str">
        <f>DRIVER[[#This Row],[DATE]]&amp;DRIVER[[#This Row],[FIELD]]&amp;DRIVER[[#This Row],[TRIP NO]]</f>
        <v>45532OD04Q67612</v>
      </c>
      <c r="B4641" s="538">
        <v>17</v>
      </c>
      <c r="C4641" s="539">
        <v>45532</v>
      </c>
      <c r="D4641" s="540">
        <v>2</v>
      </c>
      <c r="E4641" s="120" t="s">
        <v>24</v>
      </c>
      <c r="F4641" s="537" t="s">
        <v>206</v>
      </c>
    </row>
    <row r="4642" spans="1:6">
      <c r="A4642" s="536" t="str">
        <f>DRIVER[[#This Row],[DATE]]&amp;DRIVER[[#This Row],[FIELD]]&amp;DRIVER[[#This Row],[TRIP NO]]</f>
        <v>45532OD04Q41232</v>
      </c>
      <c r="B4642" s="538">
        <v>18</v>
      </c>
      <c r="C4642" s="539">
        <v>45532</v>
      </c>
      <c r="D4642" s="540">
        <v>2</v>
      </c>
      <c r="E4642" s="120" t="s">
        <v>39</v>
      </c>
      <c r="F4642" s="537" t="s">
        <v>78</v>
      </c>
    </row>
    <row r="4643" spans="1:6">
      <c r="A4643" s="536" t="str">
        <f>DRIVER[[#This Row],[DATE]]&amp;DRIVER[[#This Row],[FIELD]]&amp;DRIVER[[#This Row],[TRIP NO]]</f>
        <v>45532OD34S26272</v>
      </c>
      <c r="B4643" s="538">
        <v>19</v>
      </c>
      <c r="C4643" s="539">
        <v>45532</v>
      </c>
      <c r="D4643" s="540">
        <v>2</v>
      </c>
      <c r="E4643" s="120" t="s">
        <v>54</v>
      </c>
      <c r="F4643" s="537" t="s">
        <v>209</v>
      </c>
    </row>
    <row r="4644" spans="1:6">
      <c r="A4644" s="536" t="str">
        <f>DRIVER[[#This Row],[DATE]]&amp;DRIVER[[#This Row],[FIELD]]&amp;DRIVER[[#This Row],[TRIP NO]]</f>
        <v>45532OD34S26152</v>
      </c>
      <c r="B4644" s="538">
        <v>20</v>
      </c>
      <c r="C4644" s="539">
        <v>45532</v>
      </c>
      <c r="D4644" s="540">
        <v>2</v>
      </c>
      <c r="E4644" s="120" t="s">
        <v>40</v>
      </c>
      <c r="F4644" s="537" t="s">
        <v>72</v>
      </c>
    </row>
    <row r="4645" spans="1:6">
      <c r="A4645" s="536" t="str">
        <f>DRIVER[[#This Row],[DATE]]&amp;DRIVER[[#This Row],[FIELD]]&amp;DRIVER[[#This Row],[TRIP NO]]</f>
        <v>45532OD34S61392</v>
      </c>
      <c r="B4645" s="538">
        <v>21</v>
      </c>
      <c r="C4645" s="539">
        <v>45532</v>
      </c>
      <c r="D4645" s="540">
        <v>2</v>
      </c>
      <c r="E4645" s="120" t="s">
        <v>52</v>
      </c>
      <c r="F4645" s="537" t="s">
        <v>94</v>
      </c>
    </row>
    <row r="4646" spans="1:6">
      <c r="A4646" s="536" t="str">
        <f>DRIVER[[#This Row],[DATE]]&amp;DRIVER[[#This Row],[FIELD]]&amp;DRIVER[[#This Row],[TRIP NO]]</f>
        <v>45532OD04Q41282</v>
      </c>
      <c r="B4646" s="538">
        <v>22</v>
      </c>
      <c r="C4646" s="539">
        <v>45532</v>
      </c>
      <c r="D4646" s="540">
        <v>2</v>
      </c>
      <c r="E4646" s="120" t="s">
        <v>41</v>
      </c>
      <c r="F4646" s="537" t="s">
        <v>77</v>
      </c>
    </row>
    <row r="4647" spans="1:6">
      <c r="A4647" s="536" t="str">
        <f>DRIVER[[#This Row],[DATE]]&amp;DRIVER[[#This Row],[FIELD]]&amp;DRIVER[[#This Row],[TRIP NO]]</f>
        <v>45532OD34S26662</v>
      </c>
      <c r="B4647" s="538">
        <v>23</v>
      </c>
      <c r="C4647" s="539">
        <v>45532</v>
      </c>
      <c r="D4647" s="540">
        <v>2</v>
      </c>
      <c r="E4647" s="120" t="s">
        <v>45</v>
      </c>
      <c r="F4647" s="537" t="s">
        <v>69</v>
      </c>
    </row>
    <row r="4648" spans="1:6">
      <c r="A4648" s="536" t="str">
        <f>DRIVER[[#This Row],[DATE]]&amp;DRIVER[[#This Row],[FIELD]]&amp;DRIVER[[#This Row],[TRIP NO]]</f>
        <v>45532OD04Q41442</v>
      </c>
      <c r="B4648" s="538">
        <v>24</v>
      </c>
      <c r="C4648" s="539">
        <v>45532</v>
      </c>
      <c r="D4648" s="540">
        <v>2</v>
      </c>
      <c r="E4648" s="120" t="s">
        <v>38</v>
      </c>
      <c r="F4648" s="537" t="s">
        <v>101</v>
      </c>
    </row>
    <row r="4649" spans="1:6">
      <c r="A4649" s="536" t="str">
        <f>DRIVER[[#This Row],[DATE]]&amp;DRIVER[[#This Row],[FIELD]]&amp;DRIVER[[#This Row],[TRIP NO]]</f>
        <v>45532OD04Q41182</v>
      </c>
      <c r="B4649" s="538">
        <v>25</v>
      </c>
      <c r="C4649" s="539">
        <v>45532</v>
      </c>
      <c r="D4649" s="540">
        <v>2</v>
      </c>
      <c r="E4649" s="120" t="s">
        <v>26</v>
      </c>
      <c r="F4649" s="537" t="s">
        <v>207</v>
      </c>
    </row>
    <row r="4650" spans="1:6">
      <c r="A4650" s="536" t="str">
        <f>DRIVER[[#This Row],[DATE]]&amp;DRIVER[[#This Row],[FIELD]]&amp;DRIVER[[#This Row],[TRIP NO]]</f>
        <v>45532OD04Q41732</v>
      </c>
      <c r="B4650" s="538">
        <v>26</v>
      </c>
      <c r="C4650" s="539">
        <v>45532</v>
      </c>
      <c r="D4650" s="540">
        <v>2</v>
      </c>
      <c r="E4650" s="120" t="s">
        <v>8</v>
      </c>
      <c r="F4650" s="537" t="s">
        <v>202</v>
      </c>
    </row>
    <row r="4651" spans="1:6">
      <c r="A4651" s="201" t="str">
        <f>DRIVER[[#This Row],[DATE]]&amp;DRIVER[[#This Row],[FIELD]]&amp;DRIVER[[#This Row],[TRIP NO]]</f>
        <v>45533OD04Q41231</v>
      </c>
      <c r="B4651" s="202">
        <v>1</v>
      </c>
      <c r="C4651" s="203">
        <v>45533</v>
      </c>
      <c r="D4651" s="204">
        <v>1</v>
      </c>
      <c r="E4651" s="120" t="s">
        <v>39</v>
      </c>
      <c r="F4651" s="205" t="s">
        <v>78</v>
      </c>
    </row>
    <row r="4652" spans="1:6">
      <c r="A4652" s="201" t="str">
        <f>DRIVER[[#This Row],[DATE]]&amp;DRIVER[[#This Row],[FIELD]]&amp;DRIVER[[#This Row],[TRIP NO]]</f>
        <v>45533OD04Q41261</v>
      </c>
      <c r="B4652" s="202">
        <v>2</v>
      </c>
      <c r="C4652" s="203">
        <v>45533</v>
      </c>
      <c r="D4652" s="204">
        <v>1</v>
      </c>
      <c r="E4652" s="120" t="s">
        <v>23</v>
      </c>
      <c r="F4652" s="205" t="s">
        <v>91</v>
      </c>
    </row>
    <row r="4653" spans="1:6">
      <c r="A4653" s="201" t="str">
        <f>DRIVER[[#This Row],[DATE]]&amp;DRIVER[[#This Row],[FIELD]]&amp;DRIVER[[#This Row],[TRIP NO]]</f>
        <v>45533OD04Q41781</v>
      </c>
      <c r="B4653" s="202">
        <v>3</v>
      </c>
      <c r="C4653" s="203">
        <v>45533</v>
      </c>
      <c r="D4653" s="204">
        <v>1</v>
      </c>
      <c r="E4653" s="120" t="s">
        <v>25</v>
      </c>
      <c r="F4653" s="205" t="s">
        <v>73</v>
      </c>
    </row>
    <row r="4654" spans="1:6">
      <c r="A4654" s="201" t="str">
        <f>DRIVER[[#This Row],[DATE]]&amp;DRIVER[[#This Row],[FIELD]]&amp;DRIVER[[#This Row],[TRIP NO]]</f>
        <v>45533OD04Q67611</v>
      </c>
      <c r="B4654" s="202">
        <v>4</v>
      </c>
      <c r="C4654" s="203">
        <v>45533</v>
      </c>
      <c r="D4654" s="204">
        <v>1</v>
      </c>
      <c r="E4654" s="120" t="s">
        <v>24</v>
      </c>
      <c r="F4654" s="205" t="s">
        <v>206</v>
      </c>
    </row>
    <row r="4655" spans="1:6">
      <c r="A4655" s="201" t="str">
        <f>DRIVER[[#This Row],[DATE]]&amp;DRIVER[[#This Row],[FIELD]]&amp;DRIVER[[#This Row],[TRIP NO]]</f>
        <v>45533OD04Q67881</v>
      </c>
      <c r="B4655" s="202">
        <v>5</v>
      </c>
      <c r="C4655" s="203">
        <v>45533</v>
      </c>
      <c r="D4655" s="204">
        <v>1</v>
      </c>
      <c r="E4655" s="120" t="s">
        <v>20</v>
      </c>
      <c r="F4655" s="205" t="s">
        <v>96</v>
      </c>
    </row>
    <row r="4656" spans="1:6">
      <c r="A4656" s="201" t="str">
        <f>DRIVER[[#This Row],[DATE]]&amp;DRIVER[[#This Row],[FIELD]]&amp;DRIVER[[#This Row],[TRIP NO]]</f>
        <v>45533OD04Q41281</v>
      </c>
      <c r="B4656" s="202">
        <v>6</v>
      </c>
      <c r="C4656" s="203">
        <v>45533</v>
      </c>
      <c r="D4656" s="204">
        <v>1</v>
      </c>
      <c r="E4656" s="120" t="s">
        <v>41</v>
      </c>
      <c r="F4656" s="205" t="s">
        <v>77</v>
      </c>
    </row>
    <row r="4657" spans="1:6">
      <c r="A4657" s="201" t="str">
        <f>DRIVER[[#This Row],[DATE]]&amp;DRIVER[[#This Row],[FIELD]]&amp;DRIVER[[#This Row],[TRIP NO]]</f>
        <v>45533OD04Q41441</v>
      </c>
      <c r="B4657" s="202">
        <v>7</v>
      </c>
      <c r="C4657" s="203">
        <v>45533</v>
      </c>
      <c r="D4657" s="204">
        <v>1</v>
      </c>
      <c r="E4657" s="120" t="s">
        <v>38</v>
      </c>
      <c r="F4657" s="205" t="s">
        <v>101</v>
      </c>
    </row>
    <row r="4658" spans="1:6">
      <c r="A4658" s="201" t="str">
        <f>DRIVER[[#This Row],[DATE]]&amp;DRIVER[[#This Row],[FIELD]]&amp;DRIVER[[#This Row],[TRIP NO]]</f>
        <v>45533OD04Q41731</v>
      </c>
      <c r="B4658" s="202">
        <v>8</v>
      </c>
      <c r="C4658" s="203">
        <v>45533</v>
      </c>
      <c r="D4658" s="204">
        <v>1</v>
      </c>
      <c r="E4658" s="120" t="s">
        <v>8</v>
      </c>
      <c r="F4658" s="205" t="s">
        <v>202</v>
      </c>
    </row>
    <row r="4659" spans="1:6">
      <c r="A4659" s="201" t="str">
        <f>DRIVER[[#This Row],[DATE]]&amp;DRIVER[[#This Row],[FIELD]]&amp;DRIVER[[#This Row],[TRIP NO]]</f>
        <v>45533OD34S26151</v>
      </c>
      <c r="B4659" s="202">
        <v>9</v>
      </c>
      <c r="C4659" s="203">
        <v>45533</v>
      </c>
      <c r="D4659" s="204">
        <v>1</v>
      </c>
      <c r="E4659" s="120" t="s">
        <v>40</v>
      </c>
      <c r="F4659" s="205" t="s">
        <v>72</v>
      </c>
    </row>
    <row r="4660" spans="1:6">
      <c r="A4660" s="201" t="str">
        <f>DRIVER[[#This Row],[DATE]]&amp;DRIVER[[#This Row],[FIELD]]&amp;DRIVER[[#This Row],[TRIP NO]]</f>
        <v>45533OD34S26271</v>
      </c>
      <c r="B4660" s="202">
        <v>10</v>
      </c>
      <c r="C4660" s="203">
        <v>45533</v>
      </c>
      <c r="D4660" s="204">
        <v>1</v>
      </c>
      <c r="E4660" s="120" t="s">
        <v>54</v>
      </c>
      <c r="F4660" s="205" t="s">
        <v>209</v>
      </c>
    </row>
    <row r="4661" spans="1:6">
      <c r="A4661" s="201" t="str">
        <f>DRIVER[[#This Row],[DATE]]&amp;DRIVER[[#This Row],[FIELD]]&amp;DRIVER[[#This Row],[TRIP NO]]</f>
        <v>45533OD34S26661</v>
      </c>
      <c r="B4661" s="202">
        <v>11</v>
      </c>
      <c r="C4661" s="203">
        <v>45533</v>
      </c>
      <c r="D4661" s="204">
        <v>1</v>
      </c>
      <c r="E4661" s="120" t="s">
        <v>45</v>
      </c>
      <c r="F4661" s="205" t="s">
        <v>68</v>
      </c>
    </row>
    <row r="4662" spans="1:6">
      <c r="A4662" s="201" t="str">
        <f>DRIVER[[#This Row],[DATE]]&amp;DRIVER[[#This Row],[FIELD]]&amp;DRIVER[[#This Row],[TRIP NO]]</f>
        <v>45533OD34S61271</v>
      </c>
      <c r="B4662" s="202">
        <v>12</v>
      </c>
      <c r="C4662" s="203">
        <v>45533</v>
      </c>
      <c r="D4662" s="204">
        <v>1</v>
      </c>
      <c r="E4662" s="120" t="s">
        <v>131</v>
      </c>
      <c r="F4662" s="205" t="s">
        <v>71</v>
      </c>
    </row>
    <row r="4663" spans="1:6">
      <c r="A4663" s="201" t="str">
        <f>DRIVER[[#This Row],[DATE]]&amp;DRIVER[[#This Row],[FIELD]]&amp;DRIVER[[#This Row],[TRIP NO]]</f>
        <v>45533OD34S61391</v>
      </c>
      <c r="B4663" s="202">
        <v>13</v>
      </c>
      <c r="C4663" s="203">
        <v>45533</v>
      </c>
      <c r="D4663" s="204">
        <v>1</v>
      </c>
      <c r="E4663" s="120" t="s">
        <v>52</v>
      </c>
      <c r="F4663" s="205" t="s">
        <v>94</v>
      </c>
    </row>
    <row r="4664" spans="1:6">
      <c r="A4664" s="201" t="str">
        <f>DRIVER[[#This Row],[DATE]]&amp;DRIVER[[#This Row],[FIELD]]&amp;DRIVER[[#This Row],[TRIP NO]]</f>
        <v>45533OD34S65081</v>
      </c>
      <c r="B4664" s="202">
        <v>14</v>
      </c>
      <c r="C4664" s="203">
        <v>45533</v>
      </c>
      <c r="D4664" s="204">
        <v>1</v>
      </c>
      <c r="E4664" s="120" t="s">
        <v>57</v>
      </c>
      <c r="F4664" s="205" t="s">
        <v>75</v>
      </c>
    </row>
    <row r="4665" spans="1:6">
      <c r="A4665" s="201" t="str">
        <f>DRIVER[[#This Row],[DATE]]&amp;DRIVER[[#This Row],[FIELD]]&amp;DRIVER[[#This Row],[TRIP NO]]</f>
        <v>45533OD04Q41282</v>
      </c>
      <c r="B4665" s="202">
        <v>15</v>
      </c>
      <c r="C4665" s="203">
        <v>45533</v>
      </c>
      <c r="D4665" s="204">
        <v>2</v>
      </c>
      <c r="E4665" s="120" t="s">
        <v>41</v>
      </c>
      <c r="F4665" s="205" t="s">
        <v>77</v>
      </c>
    </row>
    <row r="4666" spans="1:6">
      <c r="A4666" s="201" t="str">
        <f>DRIVER[[#This Row],[DATE]]&amp;DRIVER[[#This Row],[FIELD]]&amp;DRIVER[[#This Row],[TRIP NO]]</f>
        <v>45533OD04Q41442</v>
      </c>
      <c r="B4666" s="202">
        <v>16</v>
      </c>
      <c r="C4666" s="203">
        <v>45533</v>
      </c>
      <c r="D4666" s="204">
        <v>2</v>
      </c>
      <c r="E4666" s="120" t="s">
        <v>38</v>
      </c>
      <c r="F4666" s="205" t="s">
        <v>101</v>
      </c>
    </row>
    <row r="4667" spans="1:6">
      <c r="A4667" s="201" t="str">
        <f>DRIVER[[#This Row],[DATE]]&amp;DRIVER[[#This Row],[FIELD]]&amp;DRIVER[[#This Row],[TRIP NO]]</f>
        <v>45533OD04Q41782</v>
      </c>
      <c r="B4667" s="202">
        <v>17</v>
      </c>
      <c r="C4667" s="203">
        <v>45533</v>
      </c>
      <c r="D4667" s="204">
        <v>2</v>
      </c>
      <c r="E4667" s="120" t="s">
        <v>25</v>
      </c>
      <c r="F4667" s="205" t="s">
        <v>73</v>
      </c>
    </row>
    <row r="4668" spans="1:6">
      <c r="A4668" s="201" t="str">
        <f>DRIVER[[#This Row],[DATE]]&amp;DRIVER[[#This Row],[FIELD]]&amp;DRIVER[[#This Row],[TRIP NO]]</f>
        <v>45533OD34S26152</v>
      </c>
      <c r="B4668" s="202">
        <v>18</v>
      </c>
      <c r="C4668" s="203">
        <v>45533</v>
      </c>
      <c r="D4668" s="204">
        <v>2</v>
      </c>
      <c r="E4668" s="120" t="s">
        <v>40</v>
      </c>
      <c r="F4668" s="205" t="s">
        <v>72</v>
      </c>
    </row>
    <row r="4669" spans="1:6">
      <c r="A4669" s="201" t="str">
        <f>DRIVER[[#This Row],[DATE]]&amp;DRIVER[[#This Row],[FIELD]]&amp;DRIVER[[#This Row],[TRIP NO]]</f>
        <v>45533OD04Q67612</v>
      </c>
      <c r="B4669" s="202">
        <v>19</v>
      </c>
      <c r="C4669" s="203">
        <v>45533</v>
      </c>
      <c r="D4669" s="204">
        <v>2</v>
      </c>
      <c r="E4669" s="120" t="s">
        <v>24</v>
      </c>
      <c r="F4669" s="205" t="s">
        <v>206</v>
      </c>
    </row>
    <row r="4670" spans="1:6">
      <c r="A4670" s="201" t="str">
        <f>DRIVER[[#This Row],[DATE]]&amp;DRIVER[[#This Row],[FIELD]]&amp;DRIVER[[#This Row],[TRIP NO]]</f>
        <v>45533OD04Q67882</v>
      </c>
      <c r="B4670" s="202">
        <v>20</v>
      </c>
      <c r="C4670" s="203">
        <v>45533</v>
      </c>
      <c r="D4670" s="204">
        <v>2</v>
      </c>
      <c r="E4670" s="120" t="s">
        <v>20</v>
      </c>
      <c r="F4670" s="205" t="s">
        <v>96</v>
      </c>
    </row>
    <row r="4671" spans="1:6">
      <c r="A4671" s="201" t="str">
        <f>DRIVER[[#This Row],[DATE]]&amp;DRIVER[[#This Row],[FIELD]]&amp;DRIVER[[#This Row],[TRIP NO]]</f>
        <v>45533OD34S61272</v>
      </c>
      <c r="B4671" s="202">
        <v>21</v>
      </c>
      <c r="C4671" s="203">
        <v>45533</v>
      </c>
      <c r="D4671" s="204">
        <v>2</v>
      </c>
      <c r="E4671" s="120" t="s">
        <v>131</v>
      </c>
      <c r="F4671" s="205" t="s">
        <v>71</v>
      </c>
    </row>
    <row r="4672" spans="1:6">
      <c r="A4672" s="201" t="str">
        <f>DRIVER[[#This Row],[DATE]]&amp;DRIVER[[#This Row],[FIELD]]&amp;DRIVER[[#This Row],[TRIP NO]]</f>
        <v>45533OD04Q41262</v>
      </c>
      <c r="B4672" s="202">
        <v>22</v>
      </c>
      <c r="C4672" s="203">
        <v>45533</v>
      </c>
      <c r="D4672" s="204">
        <v>2</v>
      </c>
      <c r="E4672" s="120" t="s">
        <v>23</v>
      </c>
      <c r="F4672" s="205" t="s">
        <v>91</v>
      </c>
    </row>
    <row r="4673" spans="1:6">
      <c r="A4673" s="201" t="str">
        <f>DRIVER[[#This Row],[DATE]]&amp;DRIVER[[#This Row],[FIELD]]&amp;DRIVER[[#This Row],[TRIP NO]]</f>
        <v>45533OD34S61392</v>
      </c>
      <c r="B4673" s="202">
        <v>23</v>
      </c>
      <c r="C4673" s="203">
        <v>45533</v>
      </c>
      <c r="D4673" s="204">
        <v>2</v>
      </c>
      <c r="E4673" s="120" t="s">
        <v>52</v>
      </c>
      <c r="F4673" s="205" t="s">
        <v>94</v>
      </c>
    </row>
    <row r="4674" spans="1:6">
      <c r="A4674" s="201" t="str">
        <f>DRIVER[[#This Row],[DATE]]&amp;DRIVER[[#This Row],[FIELD]]&amp;DRIVER[[#This Row],[TRIP NO]]</f>
        <v>45533OD34S26272</v>
      </c>
      <c r="B4674" s="202">
        <v>24</v>
      </c>
      <c r="C4674" s="203">
        <v>45533</v>
      </c>
      <c r="D4674" s="204">
        <v>2</v>
      </c>
      <c r="E4674" s="120" t="s">
        <v>54</v>
      </c>
      <c r="F4674" s="205" t="s">
        <v>209</v>
      </c>
    </row>
    <row r="4675" spans="1:6">
      <c r="A4675" s="201" t="str">
        <f>DRIVER[[#This Row],[DATE]]&amp;DRIVER[[#This Row],[FIELD]]&amp;DRIVER[[#This Row],[TRIP NO]]</f>
        <v>45533OD04Q41732</v>
      </c>
      <c r="B4675" s="202">
        <v>25</v>
      </c>
      <c r="C4675" s="203">
        <v>45533</v>
      </c>
      <c r="D4675" s="204">
        <v>2</v>
      </c>
      <c r="E4675" s="120" t="s">
        <v>8</v>
      </c>
      <c r="F4675" s="205" t="s">
        <v>202</v>
      </c>
    </row>
    <row r="4676" spans="1:6">
      <c r="A4676" s="201" t="str">
        <f>DRIVER[[#This Row],[DATE]]&amp;DRIVER[[#This Row],[FIELD]]&amp;DRIVER[[#This Row],[TRIP NO]]</f>
        <v>45533OD04Q41232</v>
      </c>
      <c r="B4676" s="202">
        <v>26</v>
      </c>
      <c r="C4676" s="203">
        <v>45533</v>
      </c>
      <c r="D4676" s="204">
        <v>2</v>
      </c>
      <c r="E4676" s="120" t="s">
        <v>39</v>
      </c>
      <c r="F4676" s="205" t="s">
        <v>78</v>
      </c>
    </row>
    <row r="4677" spans="1:6">
      <c r="A4677" s="547" t="str">
        <f>DRIVER[[#This Row],[DATE]]&amp;DRIVER[[#This Row],[FIELD]]&amp;DRIVER[[#This Row],[TRIP NO]]</f>
        <v>45534OD04Q41231</v>
      </c>
      <c r="B4677" s="549">
        <v>1</v>
      </c>
      <c r="C4677" s="550">
        <v>45534</v>
      </c>
      <c r="D4677" s="551">
        <v>1</v>
      </c>
      <c r="E4677" s="120" t="s">
        <v>39</v>
      </c>
      <c r="F4677" s="548" t="s">
        <v>78</v>
      </c>
    </row>
    <row r="4678" spans="1:6">
      <c r="A4678" s="547" t="str">
        <f>DRIVER[[#This Row],[DATE]]&amp;DRIVER[[#This Row],[FIELD]]&amp;DRIVER[[#This Row],[TRIP NO]]</f>
        <v>45534OD04Q41261</v>
      </c>
      <c r="B4678" s="549">
        <v>2</v>
      </c>
      <c r="C4678" s="550">
        <v>45534</v>
      </c>
      <c r="D4678" s="551">
        <v>1</v>
      </c>
      <c r="E4678" s="120" t="s">
        <v>23</v>
      </c>
      <c r="F4678" s="548" t="s">
        <v>91</v>
      </c>
    </row>
    <row r="4679" spans="1:6">
      <c r="A4679" s="547" t="str">
        <f>DRIVER[[#This Row],[DATE]]&amp;DRIVER[[#This Row],[FIELD]]&amp;DRIVER[[#This Row],[TRIP NO]]</f>
        <v>45534OD04Q41781</v>
      </c>
      <c r="B4679" s="549">
        <v>3</v>
      </c>
      <c r="C4679" s="550">
        <v>45534</v>
      </c>
      <c r="D4679" s="551">
        <v>1</v>
      </c>
      <c r="E4679" s="120" t="s">
        <v>25</v>
      </c>
      <c r="F4679" s="548" t="s">
        <v>73</v>
      </c>
    </row>
    <row r="4680" spans="1:6">
      <c r="A4680" s="547" t="str">
        <f>DRIVER[[#This Row],[DATE]]&amp;DRIVER[[#This Row],[FIELD]]&amp;DRIVER[[#This Row],[TRIP NO]]</f>
        <v>45534OD04Q67611</v>
      </c>
      <c r="B4680" s="549">
        <v>4</v>
      </c>
      <c r="C4680" s="550">
        <v>45534</v>
      </c>
      <c r="D4680" s="551">
        <v>1</v>
      </c>
      <c r="E4680" s="120" t="s">
        <v>24</v>
      </c>
      <c r="F4680" s="548" t="s">
        <v>206</v>
      </c>
    </row>
    <row r="4681" spans="1:6">
      <c r="A4681" s="547" t="str">
        <f>DRIVER[[#This Row],[DATE]]&amp;DRIVER[[#This Row],[FIELD]]&amp;DRIVER[[#This Row],[TRIP NO]]</f>
        <v>45534OD04Q67881</v>
      </c>
      <c r="B4681" s="549">
        <v>5</v>
      </c>
      <c r="C4681" s="550">
        <v>45534</v>
      </c>
      <c r="D4681" s="551">
        <v>1</v>
      </c>
      <c r="E4681" s="120" t="s">
        <v>20</v>
      </c>
      <c r="F4681" s="548" t="s">
        <v>96</v>
      </c>
    </row>
    <row r="4682" spans="1:6">
      <c r="A4682" s="547" t="str">
        <f>DRIVER[[#This Row],[DATE]]&amp;DRIVER[[#This Row],[FIELD]]&amp;DRIVER[[#This Row],[TRIP NO]]</f>
        <v>45534OD04Q41281</v>
      </c>
      <c r="B4682" s="549">
        <v>6</v>
      </c>
      <c r="C4682" s="550">
        <v>45534</v>
      </c>
      <c r="D4682" s="551">
        <v>1</v>
      </c>
      <c r="E4682" s="120" t="s">
        <v>41</v>
      </c>
      <c r="F4682" s="548" t="s">
        <v>77</v>
      </c>
    </row>
    <row r="4683" spans="1:6">
      <c r="A4683" s="547" t="str">
        <f>DRIVER[[#This Row],[DATE]]&amp;DRIVER[[#This Row],[FIELD]]&amp;DRIVER[[#This Row],[TRIP NO]]</f>
        <v>45534OD04Q41441</v>
      </c>
      <c r="B4683" s="549">
        <v>7</v>
      </c>
      <c r="C4683" s="550">
        <v>45534</v>
      </c>
      <c r="D4683" s="551">
        <v>1</v>
      </c>
      <c r="E4683" s="120" t="s">
        <v>38</v>
      </c>
      <c r="F4683" s="548" t="s">
        <v>101</v>
      </c>
    </row>
    <row r="4684" spans="1:6">
      <c r="A4684" s="547" t="str">
        <f>DRIVER[[#This Row],[DATE]]&amp;DRIVER[[#This Row],[FIELD]]&amp;DRIVER[[#This Row],[TRIP NO]]</f>
        <v>45534OD04Q41731</v>
      </c>
      <c r="B4684" s="549">
        <v>8</v>
      </c>
      <c r="C4684" s="550">
        <v>45534</v>
      </c>
      <c r="D4684" s="551">
        <v>1</v>
      </c>
      <c r="E4684" s="120" t="s">
        <v>8</v>
      </c>
      <c r="F4684" s="548" t="s">
        <v>99</v>
      </c>
    </row>
    <row r="4685" spans="1:6">
      <c r="A4685" s="547" t="str">
        <f>DRIVER[[#This Row],[DATE]]&amp;DRIVER[[#This Row],[FIELD]]&amp;DRIVER[[#This Row],[TRIP NO]]</f>
        <v>45534OD34S26151</v>
      </c>
      <c r="B4685" s="549">
        <v>9</v>
      </c>
      <c r="C4685" s="550">
        <v>45534</v>
      </c>
      <c r="D4685" s="551">
        <v>1</v>
      </c>
      <c r="E4685" s="120" t="s">
        <v>40</v>
      </c>
      <c r="F4685" s="548" t="s">
        <v>72</v>
      </c>
    </row>
    <row r="4686" spans="1:6">
      <c r="A4686" s="547" t="str">
        <f>DRIVER[[#This Row],[DATE]]&amp;DRIVER[[#This Row],[FIELD]]&amp;DRIVER[[#This Row],[TRIP NO]]</f>
        <v>45534OD34S26271</v>
      </c>
      <c r="B4686" s="549">
        <v>10</v>
      </c>
      <c r="C4686" s="550">
        <v>45534</v>
      </c>
      <c r="D4686" s="551">
        <v>1</v>
      </c>
      <c r="E4686" s="120" t="s">
        <v>54</v>
      </c>
      <c r="F4686" s="548" t="s">
        <v>209</v>
      </c>
    </row>
    <row r="4687" spans="1:6">
      <c r="A4687" s="547" t="str">
        <f>DRIVER[[#This Row],[DATE]]&amp;DRIVER[[#This Row],[FIELD]]&amp;DRIVER[[#This Row],[TRIP NO]]</f>
        <v>45534OD34S26661</v>
      </c>
      <c r="B4687" s="549">
        <v>11</v>
      </c>
      <c r="C4687" s="550">
        <v>45534</v>
      </c>
      <c r="D4687" s="551">
        <v>1</v>
      </c>
      <c r="E4687" s="120" t="s">
        <v>45</v>
      </c>
      <c r="F4687" s="548" t="s">
        <v>69</v>
      </c>
    </row>
    <row r="4688" spans="1:6">
      <c r="A4688" s="547" t="str">
        <f>DRIVER[[#This Row],[DATE]]&amp;DRIVER[[#This Row],[FIELD]]&amp;DRIVER[[#This Row],[TRIP NO]]</f>
        <v>45534OD34S61271</v>
      </c>
      <c r="B4688" s="549">
        <v>12</v>
      </c>
      <c r="C4688" s="550">
        <v>45534</v>
      </c>
      <c r="D4688" s="551">
        <v>1</v>
      </c>
      <c r="E4688" s="120" t="s">
        <v>131</v>
      </c>
      <c r="F4688" s="548" t="s">
        <v>71</v>
      </c>
    </row>
    <row r="4689" spans="1:6">
      <c r="A4689" s="547" t="str">
        <f>DRIVER[[#This Row],[DATE]]&amp;DRIVER[[#This Row],[FIELD]]&amp;DRIVER[[#This Row],[TRIP NO]]</f>
        <v>45534OD34S61371</v>
      </c>
      <c r="B4689" s="549">
        <v>13</v>
      </c>
      <c r="C4689" s="550">
        <v>45534</v>
      </c>
      <c r="D4689" s="551">
        <v>1</v>
      </c>
      <c r="E4689" s="120" t="s">
        <v>44</v>
      </c>
      <c r="F4689" s="548" t="s">
        <v>212</v>
      </c>
    </row>
    <row r="4690" spans="1:6">
      <c r="A4690" s="547" t="str">
        <f>DRIVER[[#This Row],[DATE]]&amp;DRIVER[[#This Row],[FIELD]]&amp;DRIVER[[#This Row],[TRIP NO]]</f>
        <v>45534OD34S61391</v>
      </c>
      <c r="B4690" s="549">
        <v>14</v>
      </c>
      <c r="C4690" s="550">
        <v>45534</v>
      </c>
      <c r="D4690" s="551">
        <v>1</v>
      </c>
      <c r="E4690" s="120" t="s">
        <v>52</v>
      </c>
      <c r="F4690" s="548" t="s">
        <v>94</v>
      </c>
    </row>
    <row r="4691" spans="1:6">
      <c r="A4691" s="547" t="str">
        <f>DRIVER[[#This Row],[DATE]]&amp;DRIVER[[#This Row],[FIELD]]&amp;DRIVER[[#This Row],[TRIP NO]]</f>
        <v>45534OD34S65081</v>
      </c>
      <c r="B4691" s="549">
        <v>15</v>
      </c>
      <c r="C4691" s="550">
        <v>45534</v>
      </c>
      <c r="D4691" s="551">
        <v>1</v>
      </c>
      <c r="E4691" s="120" t="s">
        <v>57</v>
      </c>
      <c r="F4691" s="548" t="s">
        <v>75</v>
      </c>
    </row>
    <row r="4692" spans="1:6">
      <c r="A4692" s="547" t="str">
        <f>DRIVER[[#This Row],[DATE]]&amp;DRIVER[[#This Row],[FIELD]]&amp;DRIVER[[#This Row],[TRIP NO]]</f>
        <v>45534OD04Q67882</v>
      </c>
      <c r="B4692" s="549">
        <v>16</v>
      </c>
      <c r="C4692" s="550">
        <v>45534</v>
      </c>
      <c r="D4692" s="551">
        <v>2</v>
      </c>
      <c r="E4692" s="120" t="s">
        <v>20</v>
      </c>
      <c r="F4692" s="548" t="s">
        <v>96</v>
      </c>
    </row>
    <row r="4693" spans="1:6">
      <c r="A4693" s="547" t="str">
        <f>DRIVER[[#This Row],[DATE]]&amp;DRIVER[[#This Row],[FIELD]]&amp;DRIVER[[#This Row],[TRIP NO]]</f>
        <v>45534OD04Q67612</v>
      </c>
      <c r="B4693" s="549">
        <v>17</v>
      </c>
      <c r="C4693" s="550">
        <v>45534</v>
      </c>
      <c r="D4693" s="551">
        <v>2</v>
      </c>
      <c r="E4693" s="120" t="s">
        <v>24</v>
      </c>
      <c r="F4693" s="548" t="s">
        <v>206</v>
      </c>
    </row>
    <row r="4694" spans="1:6">
      <c r="A4694" s="547" t="str">
        <f>DRIVER[[#This Row],[DATE]]&amp;DRIVER[[#This Row],[FIELD]]&amp;DRIVER[[#This Row],[TRIP NO]]</f>
        <v>45534OD04Q41232</v>
      </c>
      <c r="B4694" s="549">
        <v>18</v>
      </c>
      <c r="C4694" s="550">
        <v>45534</v>
      </c>
      <c r="D4694" s="551">
        <v>2</v>
      </c>
      <c r="E4694" s="120" t="s">
        <v>39</v>
      </c>
      <c r="F4694" s="548" t="s">
        <v>78</v>
      </c>
    </row>
    <row r="4695" spans="1:6">
      <c r="A4695" s="547" t="str">
        <f>DRIVER[[#This Row],[DATE]]&amp;DRIVER[[#This Row],[FIELD]]&amp;DRIVER[[#This Row],[TRIP NO]]</f>
        <v>45534OD34S61272</v>
      </c>
      <c r="B4695" s="549">
        <v>19</v>
      </c>
      <c r="C4695" s="550">
        <v>45534</v>
      </c>
      <c r="D4695" s="551">
        <v>2</v>
      </c>
      <c r="E4695" s="120" t="s">
        <v>131</v>
      </c>
      <c r="F4695" s="548" t="s">
        <v>71</v>
      </c>
    </row>
    <row r="4696" spans="1:6">
      <c r="A4696" s="547" t="str">
        <f>DRIVER[[#This Row],[DATE]]&amp;DRIVER[[#This Row],[FIELD]]&amp;DRIVER[[#This Row],[TRIP NO]]</f>
        <v>45534OD34S65082</v>
      </c>
      <c r="B4696" s="549">
        <v>20</v>
      </c>
      <c r="C4696" s="550">
        <v>45534</v>
      </c>
      <c r="D4696" s="551">
        <v>2</v>
      </c>
      <c r="E4696" s="120" t="s">
        <v>57</v>
      </c>
      <c r="F4696" s="548" t="s">
        <v>75</v>
      </c>
    </row>
    <row r="4697" spans="1:6">
      <c r="A4697" s="547" t="str">
        <f>DRIVER[[#This Row],[DATE]]&amp;DRIVER[[#This Row],[FIELD]]&amp;DRIVER[[#This Row],[TRIP NO]]</f>
        <v>45534OD34S61392</v>
      </c>
      <c r="B4697" s="549">
        <v>21</v>
      </c>
      <c r="C4697" s="550">
        <v>45534</v>
      </c>
      <c r="D4697" s="551">
        <v>2</v>
      </c>
      <c r="E4697" s="120" t="s">
        <v>52</v>
      </c>
      <c r="F4697" s="548" t="s">
        <v>94</v>
      </c>
    </row>
    <row r="4698" spans="1:6">
      <c r="A4698" s="547" t="str">
        <f>DRIVER[[#This Row],[DATE]]&amp;DRIVER[[#This Row],[FIELD]]&amp;DRIVER[[#This Row],[TRIP NO]]</f>
        <v>45534OD04Q41262</v>
      </c>
      <c r="B4698" s="549">
        <v>22</v>
      </c>
      <c r="C4698" s="550">
        <v>45534</v>
      </c>
      <c r="D4698" s="551">
        <v>2</v>
      </c>
      <c r="E4698" s="120" t="s">
        <v>23</v>
      </c>
      <c r="F4698" s="548" t="s">
        <v>91</v>
      </c>
    </row>
    <row r="4699" spans="1:6">
      <c r="A4699" s="547" t="str">
        <f>DRIVER[[#This Row],[DATE]]&amp;DRIVER[[#This Row],[FIELD]]&amp;DRIVER[[#This Row],[TRIP NO]]</f>
        <v>45534OD04Q41782</v>
      </c>
      <c r="B4699" s="549">
        <v>23</v>
      </c>
      <c r="C4699" s="550">
        <v>45534</v>
      </c>
      <c r="D4699" s="551">
        <v>2</v>
      </c>
      <c r="E4699" s="120" t="s">
        <v>25</v>
      </c>
      <c r="F4699" s="548" t="s">
        <v>73</v>
      </c>
    </row>
    <row r="4700" spans="1:6">
      <c r="A4700" s="547" t="str">
        <f>DRIVER[[#This Row],[DATE]]&amp;DRIVER[[#This Row],[FIELD]]&amp;DRIVER[[#This Row],[TRIP NO]]</f>
        <v>45534OD04Q41442</v>
      </c>
      <c r="B4700" s="549">
        <v>24</v>
      </c>
      <c r="C4700" s="550">
        <v>45534</v>
      </c>
      <c r="D4700" s="551">
        <v>2</v>
      </c>
      <c r="E4700" s="120" t="s">
        <v>38</v>
      </c>
      <c r="F4700" s="548" t="s">
        <v>101</v>
      </c>
    </row>
    <row r="4701" spans="1:6">
      <c r="A4701" s="547" t="str">
        <f>DRIVER[[#This Row],[DATE]]&amp;DRIVER[[#This Row],[FIELD]]&amp;DRIVER[[#This Row],[TRIP NO]]</f>
        <v>45534OD34S26152</v>
      </c>
      <c r="B4701" s="549">
        <v>25</v>
      </c>
      <c r="C4701" s="550">
        <v>45534</v>
      </c>
      <c r="D4701" s="551">
        <v>2</v>
      </c>
      <c r="E4701" s="120" t="s">
        <v>40</v>
      </c>
      <c r="F4701" s="548" t="s">
        <v>72</v>
      </c>
    </row>
    <row r="4702" spans="1:6">
      <c r="A4702" s="547" t="str">
        <f>DRIVER[[#This Row],[DATE]]&amp;DRIVER[[#This Row],[FIELD]]&amp;DRIVER[[#This Row],[TRIP NO]]</f>
        <v>45534OD34S26662</v>
      </c>
      <c r="B4702" s="549">
        <v>26</v>
      </c>
      <c r="C4702" s="550">
        <v>45534</v>
      </c>
      <c r="D4702" s="551">
        <v>2</v>
      </c>
      <c r="E4702" s="120" t="s">
        <v>45</v>
      </c>
      <c r="F4702" s="548" t="s">
        <v>69</v>
      </c>
    </row>
    <row r="4703" spans="1:6">
      <c r="A4703" s="547" t="str">
        <f>DRIVER[[#This Row],[DATE]]&amp;DRIVER[[#This Row],[FIELD]]&amp;DRIVER[[#This Row],[TRIP NO]]</f>
        <v>45534OD04Q41282</v>
      </c>
      <c r="B4703" s="549">
        <v>27</v>
      </c>
      <c r="C4703" s="550">
        <v>45534</v>
      </c>
      <c r="D4703" s="551">
        <v>2</v>
      </c>
      <c r="E4703" s="120" t="s">
        <v>41</v>
      </c>
      <c r="F4703" s="548" t="s">
        <v>77</v>
      </c>
    </row>
    <row r="4704" spans="1:6">
      <c r="A4704" s="547" t="str">
        <f>DRIVER[[#This Row],[DATE]]&amp;DRIVER[[#This Row],[FIELD]]&amp;DRIVER[[#This Row],[TRIP NO]]</f>
        <v>45534OD34S26272</v>
      </c>
      <c r="B4704" s="549">
        <v>28</v>
      </c>
      <c r="C4704" s="550">
        <v>45534</v>
      </c>
      <c r="D4704" s="551">
        <v>2</v>
      </c>
      <c r="E4704" s="120" t="s">
        <v>54</v>
      </c>
      <c r="F4704" s="548" t="s">
        <v>209</v>
      </c>
    </row>
    <row r="4705" spans="1:6">
      <c r="A4705" s="547" t="str">
        <f>DRIVER[[#This Row],[DATE]]&amp;DRIVER[[#This Row],[FIELD]]&amp;DRIVER[[#This Row],[TRIP NO]]</f>
        <v>45534OD04Q41732</v>
      </c>
      <c r="B4705" s="549">
        <v>29</v>
      </c>
      <c r="C4705" s="550">
        <v>45534</v>
      </c>
      <c r="D4705" s="551">
        <v>2</v>
      </c>
      <c r="E4705" s="120" t="s">
        <v>8</v>
      </c>
      <c r="F4705" s="548" t="s">
        <v>99</v>
      </c>
    </row>
    <row r="4706" spans="1:6">
      <c r="A4706" s="547" t="str">
        <f>DRIVER[[#This Row],[DATE]]&amp;DRIVER[[#This Row],[FIELD]]&amp;DRIVER[[#This Row],[TRIP NO]]</f>
        <v>45534OD34S61372</v>
      </c>
      <c r="B4706" s="549">
        <v>30</v>
      </c>
      <c r="C4706" s="550">
        <v>45534</v>
      </c>
      <c r="D4706" s="551">
        <v>2</v>
      </c>
      <c r="E4706" s="120" t="s">
        <v>44</v>
      </c>
      <c r="F4706" s="548" t="s">
        <v>212</v>
      </c>
    </row>
    <row r="4707" spans="1:6">
      <c r="A4707" s="547" t="str">
        <f>DRIVER[[#This Row],[DATE]]&amp;DRIVER[[#This Row],[FIELD]]&amp;DRIVER[[#This Row],[TRIP NO]]</f>
        <v>45534OD04Q67613</v>
      </c>
      <c r="B4707" s="549">
        <v>31</v>
      </c>
      <c r="C4707" s="550">
        <v>45534</v>
      </c>
      <c r="D4707" s="551">
        <v>3</v>
      </c>
      <c r="E4707" s="120" t="s">
        <v>24</v>
      </c>
      <c r="F4707" s="548" t="s">
        <v>206</v>
      </c>
    </row>
    <row r="4708" spans="1:6">
      <c r="A4708" s="547" t="str">
        <f>DRIVER[[#This Row],[DATE]]&amp;DRIVER[[#This Row],[FIELD]]&amp;DRIVER[[#This Row],[TRIP NO]]</f>
        <v>45534OD04Q41233</v>
      </c>
      <c r="B4708" s="549">
        <v>32</v>
      </c>
      <c r="C4708" s="550">
        <v>45534</v>
      </c>
      <c r="D4708" s="551">
        <v>3</v>
      </c>
      <c r="E4708" s="120" t="s">
        <v>39</v>
      </c>
      <c r="F4708" s="548" t="s">
        <v>78</v>
      </c>
    </row>
    <row r="4709" spans="1:6">
      <c r="A4709" s="547" t="str">
        <f>DRIVER[[#This Row],[DATE]]&amp;DRIVER[[#This Row],[FIELD]]&amp;DRIVER[[#This Row],[TRIP NO]]</f>
        <v>45535OD04Q41181</v>
      </c>
      <c r="B4709" s="549">
        <v>1</v>
      </c>
      <c r="C4709" s="550">
        <v>45535</v>
      </c>
      <c r="D4709" s="551">
        <v>1</v>
      </c>
      <c r="E4709" s="120" t="s">
        <v>26</v>
      </c>
      <c r="F4709" s="548" t="s">
        <v>70</v>
      </c>
    </row>
    <row r="4710" spans="1:6">
      <c r="A4710" s="547" t="str">
        <f>DRIVER[[#This Row],[DATE]]&amp;DRIVER[[#This Row],[FIELD]]&amp;DRIVER[[#This Row],[TRIP NO]]</f>
        <v>45535OD04Q41231</v>
      </c>
      <c r="B4710" s="549">
        <v>2</v>
      </c>
      <c r="C4710" s="550">
        <v>45535</v>
      </c>
      <c r="D4710" s="551">
        <v>1</v>
      </c>
      <c r="E4710" s="120" t="s">
        <v>39</v>
      </c>
      <c r="F4710" s="548" t="s">
        <v>78</v>
      </c>
    </row>
    <row r="4711" spans="1:6">
      <c r="A4711" s="547" t="str">
        <f>DRIVER[[#This Row],[DATE]]&amp;DRIVER[[#This Row],[FIELD]]&amp;DRIVER[[#This Row],[TRIP NO]]</f>
        <v>45535OD04Q41261</v>
      </c>
      <c r="B4711" s="549">
        <v>3</v>
      </c>
      <c r="C4711" s="550">
        <v>45535</v>
      </c>
      <c r="D4711" s="551">
        <v>1</v>
      </c>
      <c r="E4711" s="120" t="s">
        <v>23</v>
      </c>
      <c r="F4711" s="548" t="s">
        <v>91</v>
      </c>
    </row>
    <row r="4712" spans="1:6">
      <c r="A4712" s="547" t="str">
        <f>DRIVER[[#This Row],[DATE]]&amp;DRIVER[[#This Row],[FIELD]]&amp;DRIVER[[#This Row],[TRIP NO]]</f>
        <v>45535OD04Q41781</v>
      </c>
      <c r="B4712" s="549">
        <v>4</v>
      </c>
      <c r="C4712" s="550">
        <v>45535</v>
      </c>
      <c r="D4712" s="551">
        <v>1</v>
      </c>
      <c r="E4712" s="120" t="s">
        <v>25</v>
      </c>
      <c r="F4712" s="548" t="s">
        <v>90</v>
      </c>
    </row>
    <row r="4713" spans="1:6">
      <c r="A4713" s="547" t="str">
        <f>DRIVER[[#This Row],[DATE]]&amp;DRIVER[[#This Row],[FIELD]]&amp;DRIVER[[#This Row],[TRIP NO]]</f>
        <v>45535OD04Q67611</v>
      </c>
      <c r="B4713" s="549">
        <v>5</v>
      </c>
      <c r="C4713" s="550">
        <v>45535</v>
      </c>
      <c r="D4713" s="551">
        <v>1</v>
      </c>
      <c r="E4713" s="120" t="s">
        <v>24</v>
      </c>
      <c r="F4713" s="548" t="s">
        <v>206</v>
      </c>
    </row>
    <row r="4714" spans="1:6">
      <c r="A4714" s="547" t="str">
        <f>DRIVER[[#This Row],[DATE]]&amp;DRIVER[[#This Row],[FIELD]]&amp;DRIVER[[#This Row],[TRIP NO]]</f>
        <v>45535OD04Q67881</v>
      </c>
      <c r="B4714" s="549">
        <v>6</v>
      </c>
      <c r="C4714" s="550">
        <v>45535</v>
      </c>
      <c r="D4714" s="551">
        <v>1</v>
      </c>
      <c r="E4714" s="120" t="s">
        <v>20</v>
      </c>
      <c r="F4714" s="548" t="s">
        <v>96</v>
      </c>
    </row>
    <row r="4715" spans="1:6">
      <c r="A4715" s="547" t="str">
        <f>DRIVER[[#This Row],[DATE]]&amp;DRIVER[[#This Row],[FIELD]]&amp;DRIVER[[#This Row],[TRIP NO]]</f>
        <v>45535OD04Q41281</v>
      </c>
      <c r="B4715" s="549">
        <v>7</v>
      </c>
      <c r="C4715" s="550">
        <v>45535</v>
      </c>
      <c r="D4715" s="551">
        <v>1</v>
      </c>
      <c r="E4715" s="120" t="s">
        <v>41</v>
      </c>
      <c r="F4715" s="548" t="s">
        <v>77</v>
      </c>
    </row>
    <row r="4716" spans="1:6">
      <c r="A4716" s="547" t="str">
        <f>DRIVER[[#This Row],[DATE]]&amp;DRIVER[[#This Row],[FIELD]]&amp;DRIVER[[#This Row],[TRIP NO]]</f>
        <v>45535OD04Q41441</v>
      </c>
      <c r="B4716" s="549">
        <v>8</v>
      </c>
      <c r="C4716" s="550">
        <v>45535</v>
      </c>
      <c r="D4716" s="551">
        <v>1</v>
      </c>
      <c r="E4716" s="120" t="s">
        <v>38</v>
      </c>
      <c r="F4716" s="548" t="s">
        <v>101</v>
      </c>
    </row>
    <row r="4717" spans="1:6">
      <c r="A4717" s="547" t="str">
        <f>DRIVER[[#This Row],[DATE]]&amp;DRIVER[[#This Row],[FIELD]]&amp;DRIVER[[#This Row],[TRIP NO]]</f>
        <v>45535OD04Q41731</v>
      </c>
      <c r="B4717" s="549">
        <v>9</v>
      </c>
      <c r="C4717" s="550">
        <v>45535</v>
      </c>
      <c r="D4717" s="551">
        <v>1</v>
      </c>
      <c r="E4717" s="120" t="s">
        <v>8</v>
      </c>
      <c r="F4717" s="548" t="s">
        <v>105</v>
      </c>
    </row>
    <row r="4718" spans="1:6">
      <c r="A4718" s="547" t="str">
        <f>DRIVER[[#This Row],[DATE]]&amp;DRIVER[[#This Row],[FIELD]]&amp;DRIVER[[#This Row],[TRIP NO]]</f>
        <v>45535OD34S26151</v>
      </c>
      <c r="B4718" s="549">
        <v>10</v>
      </c>
      <c r="C4718" s="550">
        <v>45535</v>
      </c>
      <c r="D4718" s="551">
        <v>1</v>
      </c>
      <c r="E4718" s="120" t="s">
        <v>40</v>
      </c>
      <c r="F4718" s="548" t="s">
        <v>72</v>
      </c>
    </row>
    <row r="4719" spans="1:6">
      <c r="A4719" s="547" t="str">
        <f>DRIVER[[#This Row],[DATE]]&amp;DRIVER[[#This Row],[FIELD]]&amp;DRIVER[[#This Row],[TRIP NO]]</f>
        <v>45535OD34S26271</v>
      </c>
      <c r="B4719" s="549">
        <v>11</v>
      </c>
      <c r="C4719" s="550">
        <v>45535</v>
      </c>
      <c r="D4719" s="551">
        <v>1</v>
      </c>
      <c r="E4719" s="120" t="s">
        <v>54</v>
      </c>
      <c r="F4719" s="548" t="s">
        <v>209</v>
      </c>
    </row>
    <row r="4720" spans="1:6">
      <c r="A4720" s="547" t="str">
        <f>DRIVER[[#This Row],[DATE]]&amp;DRIVER[[#This Row],[FIELD]]&amp;DRIVER[[#This Row],[TRIP NO]]</f>
        <v>45535OD34S26661</v>
      </c>
      <c r="B4720" s="549">
        <v>12</v>
      </c>
      <c r="C4720" s="550">
        <v>45535</v>
      </c>
      <c r="D4720" s="551">
        <v>1</v>
      </c>
      <c r="E4720" s="120" t="s">
        <v>45</v>
      </c>
      <c r="F4720" s="548" t="s">
        <v>212</v>
      </c>
    </row>
    <row r="4721" spans="1:6">
      <c r="A4721" s="547" t="str">
        <f>DRIVER[[#This Row],[DATE]]&amp;DRIVER[[#This Row],[FIELD]]&amp;DRIVER[[#This Row],[TRIP NO]]</f>
        <v>45535OD34S61271</v>
      </c>
      <c r="B4721" s="549">
        <v>13</v>
      </c>
      <c r="C4721" s="550">
        <v>45535</v>
      </c>
      <c r="D4721" s="551">
        <v>1</v>
      </c>
      <c r="E4721" s="120" t="s">
        <v>131</v>
      </c>
      <c r="F4721" s="548" t="s">
        <v>207</v>
      </c>
    </row>
    <row r="4722" spans="1:6">
      <c r="A4722" s="547" t="str">
        <f>DRIVER[[#This Row],[DATE]]&amp;DRIVER[[#This Row],[FIELD]]&amp;DRIVER[[#This Row],[TRIP NO]]</f>
        <v>45535OD34S61371</v>
      </c>
      <c r="B4722" s="549">
        <v>14</v>
      </c>
      <c r="C4722" s="550">
        <v>45535</v>
      </c>
      <c r="D4722" s="551">
        <v>1</v>
      </c>
      <c r="E4722" s="120" t="s">
        <v>44</v>
      </c>
      <c r="F4722" s="548" t="s">
        <v>70</v>
      </c>
    </row>
    <row r="4723" spans="1:6">
      <c r="A4723" s="547" t="str">
        <f>DRIVER[[#This Row],[DATE]]&amp;DRIVER[[#This Row],[FIELD]]&amp;DRIVER[[#This Row],[TRIP NO]]</f>
        <v>45535OD34S61391</v>
      </c>
      <c r="B4723" s="549">
        <v>15</v>
      </c>
      <c r="C4723" s="550">
        <v>45535</v>
      </c>
      <c r="D4723" s="551">
        <v>1</v>
      </c>
      <c r="E4723" s="120" t="s">
        <v>52</v>
      </c>
      <c r="F4723" s="548" t="s">
        <v>94</v>
      </c>
    </row>
    <row r="4724" spans="1:6">
      <c r="A4724" s="547" t="str">
        <f>DRIVER[[#This Row],[DATE]]&amp;DRIVER[[#This Row],[FIELD]]&amp;DRIVER[[#This Row],[TRIP NO]]</f>
        <v>45535OD34S65081</v>
      </c>
      <c r="B4724" s="549">
        <v>16</v>
      </c>
      <c r="C4724" s="550">
        <v>45535</v>
      </c>
      <c r="D4724" s="551">
        <v>1</v>
      </c>
      <c r="E4724" s="120" t="s">
        <v>57</v>
      </c>
      <c r="F4724" s="548" t="s">
        <v>75</v>
      </c>
    </row>
    <row r="4725" spans="1:6">
      <c r="A4725" s="547" t="str">
        <f>DRIVER[[#This Row],[DATE]]&amp;DRIVER[[#This Row],[FIELD]]&amp;DRIVER[[#This Row],[TRIP NO]]</f>
        <v>45535OD04Q41232</v>
      </c>
      <c r="B4725" s="549">
        <v>17</v>
      </c>
      <c r="C4725" s="550">
        <v>45535</v>
      </c>
      <c r="D4725" s="551">
        <v>2</v>
      </c>
      <c r="E4725" s="120" t="s">
        <v>39</v>
      </c>
      <c r="F4725" s="548" t="s">
        <v>78</v>
      </c>
    </row>
    <row r="4726" spans="1:6">
      <c r="A4726" s="547" t="str">
        <f>DRIVER[[#This Row],[DATE]]&amp;DRIVER[[#This Row],[FIELD]]&amp;DRIVER[[#This Row],[TRIP NO]]</f>
        <v>45535OD04Q67612</v>
      </c>
      <c r="B4726" s="549">
        <v>18</v>
      </c>
      <c r="C4726" s="550">
        <v>45535</v>
      </c>
      <c r="D4726" s="551">
        <v>2</v>
      </c>
      <c r="E4726" s="120" t="s">
        <v>24</v>
      </c>
      <c r="F4726" s="548" t="s">
        <v>206</v>
      </c>
    </row>
    <row r="4727" spans="1:6">
      <c r="A4727" s="547" t="str">
        <f>DRIVER[[#This Row],[DATE]]&amp;DRIVER[[#This Row],[FIELD]]&amp;DRIVER[[#This Row],[TRIP NO]]</f>
        <v>45535OD34S65082</v>
      </c>
      <c r="B4727" s="549">
        <v>19</v>
      </c>
      <c r="C4727" s="550">
        <v>45535</v>
      </c>
      <c r="D4727" s="551">
        <v>2</v>
      </c>
      <c r="E4727" s="120" t="s">
        <v>57</v>
      </c>
      <c r="F4727" s="548" t="s">
        <v>75</v>
      </c>
    </row>
    <row r="4728" spans="1:6">
      <c r="A4728" s="547" t="str">
        <f>DRIVER[[#This Row],[DATE]]&amp;DRIVER[[#This Row],[FIELD]]&amp;DRIVER[[#This Row],[TRIP NO]]</f>
        <v>45535OD34S26272</v>
      </c>
      <c r="B4728" s="549">
        <v>20</v>
      </c>
      <c r="C4728" s="550">
        <v>45535</v>
      </c>
      <c r="D4728" s="551">
        <v>2</v>
      </c>
      <c r="E4728" s="120" t="s">
        <v>54</v>
      </c>
      <c r="F4728" s="548" t="s">
        <v>209</v>
      </c>
    </row>
    <row r="4729" spans="1:6">
      <c r="A4729" s="547" t="str">
        <f>DRIVER[[#This Row],[DATE]]&amp;DRIVER[[#This Row],[FIELD]]&amp;DRIVER[[#This Row],[TRIP NO]]</f>
        <v>45535OD34S61392</v>
      </c>
      <c r="B4729" s="549">
        <v>21</v>
      </c>
      <c r="C4729" s="550">
        <v>45535</v>
      </c>
      <c r="D4729" s="551">
        <v>2</v>
      </c>
      <c r="E4729" s="120" t="s">
        <v>52</v>
      </c>
      <c r="F4729" s="548" t="s">
        <v>94</v>
      </c>
    </row>
    <row r="4730" spans="1:6">
      <c r="A4730" s="547" t="str">
        <f>DRIVER[[#This Row],[DATE]]&amp;DRIVER[[#This Row],[FIELD]]&amp;DRIVER[[#This Row],[TRIP NO]]</f>
        <v>45535OD34S61272</v>
      </c>
      <c r="B4730" s="549">
        <v>22</v>
      </c>
      <c r="C4730" s="550">
        <v>45535</v>
      </c>
      <c r="D4730" s="551">
        <v>2</v>
      </c>
      <c r="E4730" s="120" t="s">
        <v>131</v>
      </c>
      <c r="F4730" s="548" t="s">
        <v>207</v>
      </c>
    </row>
    <row r="4731" spans="1:6">
      <c r="A4731" s="547" t="str">
        <f>DRIVER[[#This Row],[DATE]]&amp;DRIVER[[#This Row],[FIELD]]&amp;DRIVER[[#This Row],[TRIP NO]]</f>
        <v>45535OD04Q41282</v>
      </c>
      <c r="B4731" s="549">
        <v>23</v>
      </c>
      <c r="C4731" s="550">
        <v>45535</v>
      </c>
      <c r="D4731" s="551">
        <v>2</v>
      </c>
      <c r="E4731" s="120" t="s">
        <v>41</v>
      </c>
      <c r="F4731" s="548" t="s">
        <v>77</v>
      </c>
    </row>
    <row r="4732" spans="1:6">
      <c r="A4732" s="547" t="str">
        <f>DRIVER[[#This Row],[DATE]]&amp;DRIVER[[#This Row],[FIELD]]&amp;DRIVER[[#This Row],[TRIP NO]]</f>
        <v>45535OD04Q41262</v>
      </c>
      <c r="B4732" s="549">
        <v>24</v>
      </c>
      <c r="C4732" s="550">
        <v>45535</v>
      </c>
      <c r="D4732" s="551">
        <v>2</v>
      </c>
      <c r="E4732" s="120" t="s">
        <v>23</v>
      </c>
      <c r="F4732" s="548" t="s">
        <v>91</v>
      </c>
    </row>
    <row r="4733" spans="1:6">
      <c r="A4733" s="547" t="str">
        <f>DRIVER[[#This Row],[DATE]]&amp;DRIVER[[#This Row],[FIELD]]&amp;DRIVER[[#This Row],[TRIP NO]]</f>
        <v>45535OD04Q41782</v>
      </c>
      <c r="B4733" s="549">
        <v>25</v>
      </c>
      <c r="C4733" s="550">
        <v>45535</v>
      </c>
      <c r="D4733" s="551">
        <v>2</v>
      </c>
      <c r="E4733" s="120" t="s">
        <v>25</v>
      </c>
      <c r="F4733" s="548" t="s">
        <v>90</v>
      </c>
    </row>
    <row r="4734" spans="1:6">
      <c r="A4734" s="547" t="str">
        <f>DRIVER[[#This Row],[DATE]]&amp;DRIVER[[#This Row],[FIELD]]&amp;DRIVER[[#This Row],[TRIP NO]]</f>
        <v>45535OD04Q67882</v>
      </c>
      <c r="B4734" s="549">
        <v>26</v>
      </c>
      <c r="C4734" s="550">
        <v>45535</v>
      </c>
      <c r="D4734" s="551">
        <v>2</v>
      </c>
      <c r="E4734" s="120" t="s">
        <v>20</v>
      </c>
      <c r="F4734" s="548" t="s">
        <v>96</v>
      </c>
    </row>
    <row r="4735" spans="1:6">
      <c r="A4735" s="547" t="str">
        <f>DRIVER[[#This Row],[DATE]]&amp;DRIVER[[#This Row],[FIELD]]&amp;DRIVER[[#This Row],[TRIP NO]]</f>
        <v>45535OD04Q41442</v>
      </c>
      <c r="B4735" s="549">
        <v>27</v>
      </c>
      <c r="C4735" s="550">
        <v>45535</v>
      </c>
      <c r="D4735" s="551">
        <v>2</v>
      </c>
      <c r="E4735" s="120" t="s">
        <v>38</v>
      </c>
      <c r="F4735" s="548" t="s">
        <v>101</v>
      </c>
    </row>
    <row r="4736" spans="1:6">
      <c r="A4736" s="547" t="str">
        <f>DRIVER[[#This Row],[DATE]]&amp;DRIVER[[#This Row],[FIELD]]&amp;DRIVER[[#This Row],[TRIP NO]]</f>
        <v>45535OD04Q41732</v>
      </c>
      <c r="B4736" s="549">
        <v>28</v>
      </c>
      <c r="C4736" s="550">
        <v>45535</v>
      </c>
      <c r="D4736" s="551">
        <v>2</v>
      </c>
      <c r="E4736" s="120" t="s">
        <v>8</v>
      </c>
      <c r="F4736" s="548" t="s">
        <v>105</v>
      </c>
    </row>
    <row r="4737" spans="1:6">
      <c r="A4737" s="547" t="str">
        <f>DRIVER[[#This Row],[DATE]]&amp;DRIVER[[#This Row],[FIELD]]&amp;DRIVER[[#This Row],[TRIP NO]]</f>
        <v>45535OD34S26152</v>
      </c>
      <c r="B4737" s="549">
        <v>29</v>
      </c>
      <c r="C4737" s="550">
        <v>45535</v>
      </c>
      <c r="D4737" s="551">
        <v>2</v>
      </c>
      <c r="E4737" s="120" t="s">
        <v>40</v>
      </c>
      <c r="F4737" s="548" t="s">
        <v>72</v>
      </c>
    </row>
    <row r="4738" spans="1:6">
      <c r="A4738" s="557" t="str">
        <f>DRIVER[[#This Row],[DATE]]&amp;DRIVER[[#This Row],[FIELD]]&amp;DRIVER[[#This Row],[TRIP NO]]</f>
        <v>45536OD04Q41181</v>
      </c>
      <c r="B4738" s="559">
        <v>1</v>
      </c>
      <c r="C4738" s="560">
        <v>45536</v>
      </c>
      <c r="D4738" s="561">
        <v>1</v>
      </c>
      <c r="E4738" s="120" t="s">
        <v>26</v>
      </c>
      <c r="F4738" s="558" t="s">
        <v>208</v>
      </c>
    </row>
    <row r="4739" spans="1:6">
      <c r="A4739" s="557" t="str">
        <f>DRIVER[[#This Row],[DATE]]&amp;DRIVER[[#This Row],[FIELD]]&amp;DRIVER[[#This Row],[TRIP NO]]</f>
        <v>45536OD04Q41231</v>
      </c>
      <c r="B4739" s="559">
        <v>2</v>
      </c>
      <c r="C4739" s="560">
        <v>45536</v>
      </c>
      <c r="D4739" s="561">
        <v>1</v>
      </c>
      <c r="E4739" s="120" t="s">
        <v>39</v>
      </c>
      <c r="F4739" s="558" t="s">
        <v>78</v>
      </c>
    </row>
    <row r="4740" spans="1:6">
      <c r="A4740" s="557" t="str">
        <f>DRIVER[[#This Row],[DATE]]&amp;DRIVER[[#This Row],[FIELD]]&amp;DRIVER[[#This Row],[TRIP NO]]</f>
        <v>45536OD04Q41261</v>
      </c>
      <c r="B4740" s="559">
        <v>3</v>
      </c>
      <c r="C4740" s="560">
        <v>45536</v>
      </c>
      <c r="D4740" s="561">
        <v>1</v>
      </c>
      <c r="E4740" s="120" t="s">
        <v>23</v>
      </c>
      <c r="F4740" s="558" t="s">
        <v>213</v>
      </c>
    </row>
    <row r="4741" spans="1:6">
      <c r="A4741" s="557" t="str">
        <f>DRIVER[[#This Row],[DATE]]&amp;DRIVER[[#This Row],[FIELD]]&amp;DRIVER[[#This Row],[TRIP NO]]</f>
        <v>45536OD04Q41781</v>
      </c>
      <c r="B4741" s="559">
        <v>4</v>
      </c>
      <c r="C4741" s="560">
        <v>45536</v>
      </c>
      <c r="D4741" s="561">
        <v>1</v>
      </c>
      <c r="E4741" s="120" t="s">
        <v>25</v>
      </c>
      <c r="F4741" s="558" t="s">
        <v>90</v>
      </c>
    </row>
    <row r="4742" spans="1:6">
      <c r="A4742" s="557" t="str">
        <f>DRIVER[[#This Row],[DATE]]&amp;DRIVER[[#This Row],[FIELD]]&amp;DRIVER[[#This Row],[TRIP NO]]</f>
        <v>45536OD04Q67611</v>
      </c>
      <c r="B4742" s="559">
        <v>5</v>
      </c>
      <c r="C4742" s="560">
        <v>45536</v>
      </c>
      <c r="D4742" s="561">
        <v>1</v>
      </c>
      <c r="E4742" s="120" t="s">
        <v>24</v>
      </c>
      <c r="F4742" s="558" t="s">
        <v>206</v>
      </c>
    </row>
    <row r="4743" spans="1:6">
      <c r="A4743" s="557" t="str">
        <f>DRIVER[[#This Row],[DATE]]&amp;DRIVER[[#This Row],[FIELD]]&amp;DRIVER[[#This Row],[TRIP NO]]</f>
        <v>45536OD04Q67881</v>
      </c>
      <c r="B4743" s="559">
        <v>6</v>
      </c>
      <c r="C4743" s="560">
        <v>45536</v>
      </c>
      <c r="D4743" s="561">
        <v>1</v>
      </c>
      <c r="E4743" s="120" t="s">
        <v>20</v>
      </c>
      <c r="F4743" s="558" t="s">
        <v>96</v>
      </c>
    </row>
    <row r="4744" spans="1:6">
      <c r="A4744" s="557" t="str">
        <f>DRIVER[[#This Row],[DATE]]&amp;DRIVER[[#This Row],[FIELD]]&amp;DRIVER[[#This Row],[TRIP NO]]</f>
        <v>45536OD04Q41281</v>
      </c>
      <c r="B4744" s="559">
        <v>7</v>
      </c>
      <c r="C4744" s="560">
        <v>45536</v>
      </c>
      <c r="D4744" s="561">
        <v>1</v>
      </c>
      <c r="E4744" s="120" t="s">
        <v>41</v>
      </c>
      <c r="F4744" s="558" t="s">
        <v>77</v>
      </c>
    </row>
    <row r="4745" spans="1:6">
      <c r="A4745" s="557" t="str">
        <f>DRIVER[[#This Row],[DATE]]&amp;DRIVER[[#This Row],[FIELD]]&amp;DRIVER[[#This Row],[TRIP NO]]</f>
        <v>45536OD04Q41441</v>
      </c>
      <c r="B4745" s="559">
        <v>8</v>
      </c>
      <c r="C4745" s="560">
        <v>45536</v>
      </c>
      <c r="D4745" s="561">
        <v>1</v>
      </c>
      <c r="E4745" s="120" t="s">
        <v>38</v>
      </c>
      <c r="F4745" s="558" t="s">
        <v>77</v>
      </c>
    </row>
    <row r="4746" spans="1:6">
      <c r="A4746" s="557" t="str">
        <f>DRIVER[[#This Row],[DATE]]&amp;DRIVER[[#This Row],[FIELD]]&amp;DRIVER[[#This Row],[TRIP NO]]</f>
        <v>45536OD04Q41731</v>
      </c>
      <c r="B4746" s="559">
        <v>9</v>
      </c>
      <c r="C4746" s="560">
        <v>45536</v>
      </c>
      <c r="D4746" s="561">
        <v>1</v>
      </c>
      <c r="E4746" s="120" t="s">
        <v>8</v>
      </c>
      <c r="F4746" s="558" t="s">
        <v>99</v>
      </c>
    </row>
    <row r="4747" spans="1:6">
      <c r="A4747" s="557" t="str">
        <f>DRIVER[[#This Row],[DATE]]&amp;DRIVER[[#This Row],[FIELD]]&amp;DRIVER[[#This Row],[TRIP NO]]</f>
        <v>45536OD34S26151</v>
      </c>
      <c r="B4747" s="559">
        <v>10</v>
      </c>
      <c r="C4747" s="560">
        <v>45536</v>
      </c>
      <c r="D4747" s="561">
        <v>1</v>
      </c>
      <c r="E4747" s="120" t="s">
        <v>40</v>
      </c>
      <c r="F4747" s="558" t="s">
        <v>72</v>
      </c>
    </row>
    <row r="4748" spans="1:6">
      <c r="A4748" s="557" t="str">
        <f>DRIVER[[#This Row],[DATE]]&amp;DRIVER[[#This Row],[FIELD]]&amp;DRIVER[[#This Row],[TRIP NO]]</f>
        <v>45536OD34S26271</v>
      </c>
      <c r="B4748" s="559">
        <v>11</v>
      </c>
      <c r="C4748" s="560">
        <v>45536</v>
      </c>
      <c r="D4748" s="561">
        <v>1</v>
      </c>
      <c r="E4748" s="120" t="s">
        <v>54</v>
      </c>
      <c r="F4748" s="558" t="s">
        <v>209</v>
      </c>
    </row>
    <row r="4749" spans="1:6">
      <c r="A4749" s="557" t="str">
        <f>DRIVER[[#This Row],[DATE]]&amp;DRIVER[[#This Row],[FIELD]]&amp;DRIVER[[#This Row],[TRIP NO]]</f>
        <v>45536OD34S26661</v>
      </c>
      <c r="B4749" s="559">
        <v>12</v>
      </c>
      <c r="C4749" s="560">
        <v>45536</v>
      </c>
      <c r="D4749" s="561">
        <v>1</v>
      </c>
      <c r="E4749" s="120" t="s">
        <v>45</v>
      </c>
      <c r="F4749" s="558" t="s">
        <v>212</v>
      </c>
    </row>
    <row r="4750" spans="1:6">
      <c r="A4750" s="557" t="str">
        <f>DRIVER[[#This Row],[DATE]]&amp;DRIVER[[#This Row],[FIELD]]&amp;DRIVER[[#This Row],[TRIP NO]]</f>
        <v>45536OD34S61371</v>
      </c>
      <c r="B4750" s="559">
        <v>13</v>
      </c>
      <c r="C4750" s="560">
        <v>45536</v>
      </c>
      <c r="D4750" s="561">
        <v>1</v>
      </c>
      <c r="E4750" s="120" t="s">
        <v>44</v>
      </c>
      <c r="F4750" s="558" t="s">
        <v>70</v>
      </c>
    </row>
    <row r="4751" spans="1:6">
      <c r="A4751" s="557" t="str">
        <f>DRIVER[[#This Row],[DATE]]&amp;DRIVER[[#This Row],[FIELD]]&amp;DRIVER[[#This Row],[TRIP NO]]</f>
        <v>45536OD34S61391</v>
      </c>
      <c r="B4751" s="559">
        <v>14</v>
      </c>
      <c r="C4751" s="560">
        <v>45536</v>
      </c>
      <c r="D4751" s="561">
        <v>1</v>
      </c>
      <c r="E4751" s="120" t="s">
        <v>52</v>
      </c>
      <c r="F4751" s="558" t="s">
        <v>101</v>
      </c>
    </row>
    <row r="4752" spans="1:6">
      <c r="A4752" s="557" t="str">
        <f>DRIVER[[#This Row],[DATE]]&amp;DRIVER[[#This Row],[FIELD]]&amp;DRIVER[[#This Row],[TRIP NO]]</f>
        <v>45536OD34S65081</v>
      </c>
      <c r="B4752" s="559">
        <v>15</v>
      </c>
      <c r="C4752" s="560">
        <v>45536</v>
      </c>
      <c r="D4752" s="561">
        <v>1</v>
      </c>
      <c r="E4752" s="120" t="s">
        <v>57</v>
      </c>
      <c r="F4752" s="558" t="s">
        <v>75</v>
      </c>
    </row>
    <row r="4753" spans="1:6">
      <c r="A4753" s="557" t="str">
        <f>DRIVER[[#This Row],[DATE]]&amp;DRIVER[[#This Row],[FIELD]]&amp;DRIVER[[#This Row],[TRIP NO]]</f>
        <v>45536OD04Q41232</v>
      </c>
      <c r="B4753" s="559">
        <v>16</v>
      </c>
      <c r="C4753" s="560">
        <v>45536</v>
      </c>
      <c r="D4753" s="561">
        <v>2</v>
      </c>
      <c r="E4753" s="120" t="s">
        <v>39</v>
      </c>
      <c r="F4753" s="558" t="s">
        <v>78</v>
      </c>
    </row>
    <row r="4754" spans="1:6">
      <c r="A4754" s="557" t="str">
        <f>DRIVER[[#This Row],[DATE]]&amp;DRIVER[[#This Row],[FIELD]]&amp;DRIVER[[#This Row],[TRIP NO]]</f>
        <v>45536OD04Q67882</v>
      </c>
      <c r="B4754" s="559">
        <v>17</v>
      </c>
      <c r="C4754" s="560">
        <v>45536</v>
      </c>
      <c r="D4754" s="561">
        <v>2</v>
      </c>
      <c r="E4754" s="120" t="s">
        <v>20</v>
      </c>
      <c r="F4754" s="558" t="s">
        <v>96</v>
      </c>
    </row>
    <row r="4755" spans="1:6">
      <c r="A4755" s="557" t="str">
        <f>DRIVER[[#This Row],[DATE]]&amp;DRIVER[[#This Row],[FIELD]]&amp;DRIVER[[#This Row],[TRIP NO]]</f>
        <v>45536OD04Q67612</v>
      </c>
      <c r="B4755" s="559">
        <v>18</v>
      </c>
      <c r="C4755" s="560">
        <v>45536</v>
      </c>
      <c r="D4755" s="561">
        <v>2</v>
      </c>
      <c r="E4755" s="120" t="s">
        <v>24</v>
      </c>
      <c r="F4755" s="558" t="s">
        <v>206</v>
      </c>
    </row>
    <row r="4756" spans="1:6">
      <c r="A4756" s="557" t="str">
        <f>DRIVER[[#This Row],[DATE]]&amp;DRIVER[[#This Row],[FIELD]]&amp;DRIVER[[#This Row],[TRIP NO]]</f>
        <v>45536OD34S61372</v>
      </c>
      <c r="B4756" s="559">
        <v>19</v>
      </c>
      <c r="C4756" s="560">
        <v>45536</v>
      </c>
      <c r="D4756" s="561">
        <v>2</v>
      </c>
      <c r="E4756" s="120" t="s">
        <v>44</v>
      </c>
      <c r="F4756" s="558" t="s">
        <v>70</v>
      </c>
    </row>
    <row r="4757" spans="1:6">
      <c r="A4757" s="557" t="str">
        <f>DRIVER[[#This Row],[DATE]]&amp;DRIVER[[#This Row],[FIELD]]&amp;DRIVER[[#This Row],[TRIP NO]]</f>
        <v>45536OD04Q41782</v>
      </c>
      <c r="B4757" s="559">
        <v>20</v>
      </c>
      <c r="C4757" s="560">
        <v>45536</v>
      </c>
      <c r="D4757" s="561">
        <v>2</v>
      </c>
      <c r="E4757" s="120" t="s">
        <v>25</v>
      </c>
      <c r="F4757" s="558" t="s">
        <v>90</v>
      </c>
    </row>
    <row r="4758" spans="1:6">
      <c r="A4758" s="557" t="str">
        <f>DRIVER[[#This Row],[DATE]]&amp;DRIVER[[#This Row],[FIELD]]&amp;DRIVER[[#This Row],[TRIP NO]]</f>
        <v>45536OD34S61392</v>
      </c>
      <c r="B4758" s="559">
        <v>21</v>
      </c>
      <c r="C4758" s="560">
        <v>45536</v>
      </c>
      <c r="D4758" s="561">
        <v>2</v>
      </c>
      <c r="E4758" s="120" t="s">
        <v>52</v>
      </c>
      <c r="F4758" s="558" t="s">
        <v>101</v>
      </c>
    </row>
    <row r="4759" spans="1:6">
      <c r="A4759" s="557" t="str">
        <f>DRIVER[[#This Row],[DATE]]&amp;DRIVER[[#This Row],[FIELD]]&amp;DRIVER[[#This Row],[TRIP NO]]</f>
        <v>45536OD34S26272</v>
      </c>
      <c r="B4759" s="559">
        <v>22</v>
      </c>
      <c r="C4759" s="560">
        <v>45536</v>
      </c>
      <c r="D4759" s="561">
        <v>2</v>
      </c>
      <c r="E4759" s="120" t="s">
        <v>54</v>
      </c>
      <c r="F4759" s="558" t="s">
        <v>209</v>
      </c>
    </row>
    <row r="4760" spans="1:6">
      <c r="A4760" s="557" t="str">
        <f>DRIVER[[#This Row],[DATE]]&amp;DRIVER[[#This Row],[FIELD]]&amp;DRIVER[[#This Row],[TRIP NO]]</f>
        <v>45536OD04Q41182</v>
      </c>
      <c r="B4760" s="559">
        <v>23</v>
      </c>
      <c r="C4760" s="560">
        <v>45536</v>
      </c>
      <c r="D4760" s="561">
        <v>2</v>
      </c>
      <c r="E4760" s="120" t="s">
        <v>26</v>
      </c>
      <c r="F4760" s="558" t="s">
        <v>208</v>
      </c>
    </row>
    <row r="4761" spans="1:6">
      <c r="A4761" s="557" t="str">
        <f>DRIVER[[#This Row],[DATE]]&amp;DRIVER[[#This Row],[FIELD]]&amp;DRIVER[[#This Row],[TRIP NO]]</f>
        <v>45536OD04Q41262</v>
      </c>
      <c r="B4761" s="559">
        <v>24</v>
      </c>
      <c r="C4761" s="560">
        <v>45536</v>
      </c>
      <c r="D4761" s="561">
        <v>2</v>
      </c>
      <c r="E4761" s="120" t="s">
        <v>23</v>
      </c>
      <c r="F4761" s="558" t="s">
        <v>213</v>
      </c>
    </row>
    <row r="4762" spans="1:6">
      <c r="A4762" s="557" t="str">
        <f>DRIVER[[#This Row],[DATE]]&amp;DRIVER[[#This Row],[FIELD]]&amp;DRIVER[[#This Row],[TRIP NO]]</f>
        <v>45536OD34S26152</v>
      </c>
      <c r="B4762" s="559">
        <v>25</v>
      </c>
      <c r="C4762" s="560">
        <v>45536</v>
      </c>
      <c r="D4762" s="561">
        <v>2</v>
      </c>
      <c r="E4762" s="120" t="s">
        <v>40</v>
      </c>
      <c r="F4762" s="558" t="s">
        <v>72</v>
      </c>
    </row>
    <row r="4763" spans="1:6">
      <c r="A4763" s="557" t="str">
        <f>DRIVER[[#This Row],[DATE]]&amp;DRIVER[[#This Row],[FIELD]]&amp;DRIVER[[#This Row],[TRIP NO]]</f>
        <v>45536OD34S65082</v>
      </c>
      <c r="B4763" s="559">
        <v>26</v>
      </c>
      <c r="C4763" s="560">
        <v>45536</v>
      </c>
      <c r="D4763" s="561">
        <v>2</v>
      </c>
      <c r="E4763" s="120" t="s">
        <v>57</v>
      </c>
      <c r="F4763" s="558" t="s">
        <v>75</v>
      </c>
    </row>
    <row r="4764" spans="1:6">
      <c r="A4764" s="557" t="str">
        <f>DRIVER[[#This Row],[DATE]]&amp;DRIVER[[#This Row],[FIELD]]&amp;DRIVER[[#This Row],[TRIP NO]]</f>
        <v>45536OD04Q41233</v>
      </c>
      <c r="B4764" s="559">
        <v>27</v>
      </c>
      <c r="C4764" s="560">
        <v>45536</v>
      </c>
      <c r="D4764" s="561">
        <v>3</v>
      </c>
      <c r="E4764" s="120" t="s">
        <v>39</v>
      </c>
      <c r="F4764" s="558" t="s">
        <v>78</v>
      </c>
    </row>
    <row r="4765" spans="1:6">
      <c r="A4765" s="557" t="str">
        <f>DRIVER[[#This Row],[DATE]]&amp;DRIVER[[#This Row],[FIELD]]&amp;DRIVER[[#This Row],[TRIP NO]]</f>
        <v>45536OD34S61373</v>
      </c>
      <c r="B4765" s="559">
        <v>28</v>
      </c>
      <c r="C4765" s="560">
        <v>45536</v>
      </c>
      <c r="D4765" s="561">
        <v>3</v>
      </c>
      <c r="E4765" s="120" t="s">
        <v>44</v>
      </c>
      <c r="F4765" s="558" t="s">
        <v>70</v>
      </c>
    </row>
    <row r="4766" spans="1:6">
      <c r="A4766" s="557" t="str">
        <f>DRIVER[[#This Row],[DATE]]&amp;DRIVER[[#This Row],[FIELD]]&amp;DRIVER[[#This Row],[TRIP NO]]</f>
        <v>45537OD04Q41181</v>
      </c>
      <c r="B4766" s="559">
        <v>1</v>
      </c>
      <c r="C4766" s="560">
        <v>45537</v>
      </c>
      <c r="D4766" s="561">
        <v>1</v>
      </c>
      <c r="E4766" s="120" t="s">
        <v>26</v>
      </c>
      <c r="F4766" s="558" t="s">
        <v>208</v>
      </c>
    </row>
    <row r="4767" spans="1:6">
      <c r="A4767" s="557" t="str">
        <f>DRIVER[[#This Row],[DATE]]&amp;DRIVER[[#This Row],[FIELD]]&amp;DRIVER[[#This Row],[TRIP NO]]</f>
        <v>45537OD04Q41231</v>
      </c>
      <c r="B4767" s="559">
        <v>2</v>
      </c>
      <c r="C4767" s="560">
        <v>45537</v>
      </c>
      <c r="D4767" s="561">
        <v>1</v>
      </c>
      <c r="E4767" s="120" t="s">
        <v>39</v>
      </c>
      <c r="F4767" s="558" t="s">
        <v>78</v>
      </c>
    </row>
    <row r="4768" spans="1:6">
      <c r="A4768" s="557" t="str">
        <f>DRIVER[[#This Row],[DATE]]&amp;DRIVER[[#This Row],[FIELD]]&amp;DRIVER[[#This Row],[TRIP NO]]</f>
        <v>45537OD04Q41261</v>
      </c>
      <c r="B4768" s="559">
        <v>3</v>
      </c>
      <c r="C4768" s="560">
        <v>45537</v>
      </c>
      <c r="D4768" s="561">
        <v>1</v>
      </c>
      <c r="E4768" s="120" t="s">
        <v>23</v>
      </c>
      <c r="F4768" s="558" t="s">
        <v>210</v>
      </c>
    </row>
    <row r="4769" spans="1:6">
      <c r="A4769" s="557" t="str">
        <f>DRIVER[[#This Row],[DATE]]&amp;DRIVER[[#This Row],[FIELD]]&amp;DRIVER[[#This Row],[TRIP NO]]</f>
        <v>45537OD04Q41781</v>
      </c>
      <c r="B4769" s="559">
        <v>4</v>
      </c>
      <c r="C4769" s="560">
        <v>45537</v>
      </c>
      <c r="D4769" s="561">
        <v>1</v>
      </c>
      <c r="E4769" s="120" t="s">
        <v>25</v>
      </c>
      <c r="F4769" s="558" t="s">
        <v>73</v>
      </c>
    </row>
    <row r="4770" spans="1:6">
      <c r="A4770" s="557" t="str">
        <f>DRIVER[[#This Row],[DATE]]&amp;DRIVER[[#This Row],[FIELD]]&amp;DRIVER[[#This Row],[TRIP NO]]</f>
        <v>45537OD04Q67881</v>
      </c>
      <c r="B4770" s="559">
        <v>5</v>
      </c>
      <c r="C4770" s="560">
        <v>45537</v>
      </c>
      <c r="D4770" s="561">
        <v>1</v>
      </c>
      <c r="E4770" s="120" t="s">
        <v>20</v>
      </c>
      <c r="F4770" s="558" t="s">
        <v>82</v>
      </c>
    </row>
    <row r="4771" spans="1:6">
      <c r="A4771" s="557" t="str">
        <f>DRIVER[[#This Row],[DATE]]&amp;DRIVER[[#This Row],[FIELD]]&amp;DRIVER[[#This Row],[TRIP NO]]</f>
        <v>45537OD04Q41731</v>
      </c>
      <c r="B4771" s="559">
        <v>6</v>
      </c>
      <c r="C4771" s="560">
        <v>45537</v>
      </c>
      <c r="D4771" s="561">
        <v>1</v>
      </c>
      <c r="E4771" s="120" t="s">
        <v>8</v>
      </c>
      <c r="F4771" s="558" t="s">
        <v>105</v>
      </c>
    </row>
    <row r="4772" spans="1:6">
      <c r="A4772" s="557" t="str">
        <f>DRIVER[[#This Row],[DATE]]&amp;DRIVER[[#This Row],[FIELD]]&amp;DRIVER[[#This Row],[TRIP NO]]</f>
        <v>45537OD34S26151</v>
      </c>
      <c r="B4772" s="559">
        <v>7</v>
      </c>
      <c r="C4772" s="560">
        <v>45537</v>
      </c>
      <c r="D4772" s="561">
        <v>1</v>
      </c>
      <c r="E4772" s="120" t="s">
        <v>40</v>
      </c>
      <c r="F4772" s="558" t="s">
        <v>72</v>
      </c>
    </row>
    <row r="4773" spans="1:6">
      <c r="A4773" s="557" t="str">
        <f>DRIVER[[#This Row],[DATE]]&amp;DRIVER[[#This Row],[FIELD]]&amp;DRIVER[[#This Row],[TRIP NO]]</f>
        <v>45537OD34S26271</v>
      </c>
      <c r="B4773" s="559">
        <v>8</v>
      </c>
      <c r="C4773" s="560">
        <v>45537</v>
      </c>
      <c r="D4773" s="561">
        <v>1</v>
      </c>
      <c r="E4773" s="120" t="s">
        <v>54</v>
      </c>
      <c r="F4773" s="558" t="s">
        <v>209</v>
      </c>
    </row>
    <row r="4774" spans="1:6">
      <c r="A4774" s="557" t="str">
        <f>DRIVER[[#This Row],[DATE]]&amp;DRIVER[[#This Row],[FIELD]]&amp;DRIVER[[#This Row],[TRIP NO]]</f>
        <v>45537OD34S61371</v>
      </c>
      <c r="B4774" s="559">
        <v>9</v>
      </c>
      <c r="C4774" s="560">
        <v>45537</v>
      </c>
      <c r="D4774" s="561">
        <v>1</v>
      </c>
      <c r="E4774" s="120" t="s">
        <v>44</v>
      </c>
      <c r="F4774" s="558" t="s">
        <v>70</v>
      </c>
    </row>
    <row r="4775" spans="1:6">
      <c r="A4775" s="557" t="str">
        <f>DRIVER[[#This Row],[DATE]]&amp;DRIVER[[#This Row],[FIELD]]&amp;DRIVER[[#This Row],[TRIP NO]]</f>
        <v>45537OD34S61391</v>
      </c>
      <c r="B4775" s="559">
        <v>10</v>
      </c>
      <c r="C4775" s="560">
        <v>45537</v>
      </c>
      <c r="D4775" s="561">
        <v>1</v>
      </c>
      <c r="E4775" s="120" t="s">
        <v>52</v>
      </c>
      <c r="F4775" s="558" t="s">
        <v>94</v>
      </c>
    </row>
    <row r="4776" spans="1:6">
      <c r="A4776" s="557" t="str">
        <f>DRIVER[[#This Row],[DATE]]&amp;DRIVER[[#This Row],[FIELD]]&amp;DRIVER[[#This Row],[TRIP NO]]</f>
        <v>45537OD34S65081</v>
      </c>
      <c r="B4776" s="559">
        <v>11</v>
      </c>
      <c r="C4776" s="560">
        <v>45537</v>
      </c>
      <c r="D4776" s="561">
        <v>1</v>
      </c>
      <c r="E4776" s="120" t="s">
        <v>57</v>
      </c>
      <c r="F4776" s="558" t="s">
        <v>75</v>
      </c>
    </row>
    <row r="4777" spans="1:6">
      <c r="A4777" s="568" t="str">
        <f>DRIVER[[#This Row],[DATE]]&amp;DRIVER[[#This Row],[FIELD]]&amp;DRIVER[[#This Row],[TRIP NO]]</f>
        <v>45538OD04Q41181</v>
      </c>
      <c r="B4777" s="570">
        <v>1</v>
      </c>
      <c r="C4777" s="571">
        <v>45538</v>
      </c>
      <c r="D4777" s="572">
        <v>1</v>
      </c>
      <c r="E4777" s="120" t="s">
        <v>26</v>
      </c>
      <c r="F4777" s="569" t="s">
        <v>208</v>
      </c>
    </row>
    <row r="4778" spans="1:6">
      <c r="A4778" s="568" t="str">
        <f>DRIVER[[#This Row],[DATE]]&amp;DRIVER[[#This Row],[FIELD]]&amp;DRIVER[[#This Row],[TRIP NO]]</f>
        <v>45538OD04Q41231</v>
      </c>
      <c r="B4778" s="570">
        <v>2</v>
      </c>
      <c r="C4778" s="571">
        <v>45538</v>
      </c>
      <c r="D4778" s="572">
        <v>1</v>
      </c>
      <c r="E4778" s="120" t="s">
        <v>39</v>
      </c>
      <c r="F4778" s="569" t="s">
        <v>78</v>
      </c>
    </row>
    <row r="4779" spans="1:6">
      <c r="A4779" s="568" t="str">
        <f>DRIVER[[#This Row],[DATE]]&amp;DRIVER[[#This Row],[FIELD]]&amp;DRIVER[[#This Row],[TRIP NO]]</f>
        <v>45538OD04Q41261</v>
      </c>
      <c r="B4779" s="570">
        <v>3</v>
      </c>
      <c r="C4779" s="571">
        <v>45538</v>
      </c>
      <c r="D4779" s="572">
        <v>1</v>
      </c>
      <c r="E4779" s="120" t="s">
        <v>23</v>
      </c>
      <c r="F4779" s="569" t="s">
        <v>213</v>
      </c>
    </row>
    <row r="4780" spans="1:6">
      <c r="A4780" s="568" t="str">
        <f>DRIVER[[#This Row],[DATE]]&amp;DRIVER[[#This Row],[FIELD]]&amp;DRIVER[[#This Row],[TRIP NO]]</f>
        <v>45538OD04Q41781</v>
      </c>
      <c r="B4780" s="570">
        <v>4</v>
      </c>
      <c r="C4780" s="571">
        <v>45538</v>
      </c>
      <c r="D4780" s="572">
        <v>1</v>
      </c>
      <c r="E4780" s="120" t="s">
        <v>25</v>
      </c>
      <c r="F4780" s="569" t="s">
        <v>90</v>
      </c>
    </row>
    <row r="4781" spans="1:6">
      <c r="A4781" s="568" t="str">
        <f>DRIVER[[#This Row],[DATE]]&amp;DRIVER[[#This Row],[FIELD]]&amp;DRIVER[[#This Row],[TRIP NO]]</f>
        <v>45538OD04Q67881</v>
      </c>
      <c r="B4781" s="570">
        <v>5</v>
      </c>
      <c r="C4781" s="571">
        <v>45538</v>
      </c>
      <c r="D4781" s="572">
        <v>1</v>
      </c>
      <c r="E4781" s="120" t="s">
        <v>20</v>
      </c>
      <c r="F4781" s="569" t="s">
        <v>212</v>
      </c>
    </row>
    <row r="4782" spans="1:6">
      <c r="A4782" s="568" t="str">
        <f>DRIVER[[#This Row],[DATE]]&amp;DRIVER[[#This Row],[FIELD]]&amp;DRIVER[[#This Row],[TRIP NO]]</f>
        <v>45538OD04Q41281</v>
      </c>
      <c r="B4782" s="570">
        <v>6</v>
      </c>
      <c r="C4782" s="571">
        <v>45538</v>
      </c>
      <c r="D4782" s="572">
        <v>1</v>
      </c>
      <c r="E4782" s="120" t="s">
        <v>41</v>
      </c>
      <c r="F4782" s="569" t="s">
        <v>206</v>
      </c>
    </row>
    <row r="4783" spans="1:6">
      <c r="A4783" s="568" t="str">
        <f>DRIVER[[#This Row],[DATE]]&amp;DRIVER[[#This Row],[FIELD]]&amp;DRIVER[[#This Row],[TRIP NO]]</f>
        <v>45538OD04Q41731</v>
      </c>
      <c r="B4783" s="570">
        <v>7</v>
      </c>
      <c r="C4783" s="571">
        <v>45538</v>
      </c>
      <c r="D4783" s="572">
        <v>1</v>
      </c>
      <c r="E4783" s="120" t="s">
        <v>8</v>
      </c>
      <c r="F4783" s="569" t="s">
        <v>99</v>
      </c>
    </row>
    <row r="4784" spans="1:6">
      <c r="A4784" s="568" t="str">
        <f>DRIVER[[#This Row],[DATE]]&amp;DRIVER[[#This Row],[FIELD]]&amp;DRIVER[[#This Row],[TRIP NO]]</f>
        <v>45538OD34S26151</v>
      </c>
      <c r="B4784" s="570">
        <v>8</v>
      </c>
      <c r="C4784" s="571">
        <v>45538</v>
      </c>
      <c r="D4784" s="572">
        <v>1</v>
      </c>
      <c r="E4784" s="120" t="s">
        <v>40</v>
      </c>
      <c r="F4784" s="569" t="s">
        <v>72</v>
      </c>
    </row>
    <row r="4785" spans="1:6">
      <c r="A4785" s="568" t="str">
        <f>DRIVER[[#This Row],[DATE]]&amp;DRIVER[[#This Row],[FIELD]]&amp;DRIVER[[#This Row],[TRIP NO]]</f>
        <v>45538OD34S26271</v>
      </c>
      <c r="B4785" s="570">
        <v>9</v>
      </c>
      <c r="C4785" s="571">
        <v>45538</v>
      </c>
      <c r="D4785" s="572">
        <v>1</v>
      </c>
      <c r="E4785" s="120" t="s">
        <v>54</v>
      </c>
      <c r="F4785" s="569" t="s">
        <v>209</v>
      </c>
    </row>
    <row r="4786" spans="1:6">
      <c r="A4786" s="568" t="str">
        <f>DRIVER[[#This Row],[DATE]]&amp;DRIVER[[#This Row],[FIELD]]&amp;DRIVER[[#This Row],[TRIP NO]]</f>
        <v>45538OD34S26661</v>
      </c>
      <c r="B4786" s="570">
        <v>10</v>
      </c>
      <c r="C4786" s="571">
        <v>45538</v>
      </c>
      <c r="D4786" s="572">
        <v>1</v>
      </c>
      <c r="E4786" s="120" t="s">
        <v>45</v>
      </c>
      <c r="F4786" s="569" t="s">
        <v>207</v>
      </c>
    </row>
    <row r="4787" spans="1:6">
      <c r="A4787" s="568" t="str">
        <f>DRIVER[[#This Row],[DATE]]&amp;DRIVER[[#This Row],[FIELD]]&amp;DRIVER[[#This Row],[TRIP NO]]</f>
        <v>45538OD34S40341</v>
      </c>
      <c r="B4787" s="570">
        <v>11</v>
      </c>
      <c r="C4787" s="571">
        <v>45538</v>
      </c>
      <c r="D4787" s="572">
        <v>1</v>
      </c>
      <c r="E4787" s="120" t="s">
        <v>129</v>
      </c>
      <c r="F4787" s="569" t="s">
        <v>71</v>
      </c>
    </row>
    <row r="4788" spans="1:6">
      <c r="A4788" s="568" t="str">
        <f>DRIVER[[#This Row],[DATE]]&amp;DRIVER[[#This Row],[FIELD]]&amp;DRIVER[[#This Row],[TRIP NO]]</f>
        <v>45538OD34S61371</v>
      </c>
      <c r="B4788" s="570">
        <v>12</v>
      </c>
      <c r="C4788" s="571">
        <v>45538</v>
      </c>
      <c r="D4788" s="572">
        <v>1</v>
      </c>
      <c r="E4788" s="120" t="s">
        <v>44</v>
      </c>
      <c r="F4788" s="569" t="s">
        <v>70</v>
      </c>
    </row>
    <row r="4789" spans="1:6">
      <c r="A4789" s="568" t="str">
        <f>DRIVER[[#This Row],[DATE]]&amp;DRIVER[[#This Row],[FIELD]]&amp;DRIVER[[#This Row],[TRIP NO]]</f>
        <v>45538OD34S61391</v>
      </c>
      <c r="B4789" s="570">
        <v>13</v>
      </c>
      <c r="C4789" s="571">
        <v>45538</v>
      </c>
      <c r="D4789" s="572">
        <v>1</v>
      </c>
      <c r="E4789" s="120" t="s">
        <v>52</v>
      </c>
      <c r="F4789" s="569" t="s">
        <v>94</v>
      </c>
    </row>
    <row r="4790" spans="1:6">
      <c r="A4790" s="568" t="str">
        <f>DRIVER[[#This Row],[DATE]]&amp;DRIVER[[#This Row],[FIELD]]&amp;DRIVER[[#This Row],[TRIP NO]]</f>
        <v>45538OD34S65081</v>
      </c>
      <c r="B4790" s="570">
        <v>14</v>
      </c>
      <c r="C4790" s="571">
        <v>45538</v>
      </c>
      <c r="D4790" s="572">
        <v>1</v>
      </c>
      <c r="E4790" s="120" t="s">
        <v>57</v>
      </c>
      <c r="F4790" s="569" t="s">
        <v>75</v>
      </c>
    </row>
    <row r="4791" spans="1:6">
      <c r="A4791" s="568" t="str">
        <f>DRIVER[[#This Row],[DATE]]&amp;DRIVER[[#This Row],[FIELD]]&amp;DRIVER[[#This Row],[TRIP NO]]</f>
        <v>45538OD34S61372</v>
      </c>
      <c r="B4791" s="570">
        <v>15</v>
      </c>
      <c r="C4791" s="571">
        <v>45538</v>
      </c>
      <c r="D4791" s="572">
        <v>2</v>
      </c>
      <c r="E4791" s="120" t="s">
        <v>44</v>
      </c>
      <c r="F4791" s="569" t="s">
        <v>70</v>
      </c>
    </row>
    <row r="4792" spans="1:6">
      <c r="A4792" s="568" t="str">
        <f>DRIVER[[#This Row],[DATE]]&amp;DRIVER[[#This Row],[FIELD]]&amp;DRIVER[[#This Row],[TRIP NO]]</f>
        <v>45538OD34S26662</v>
      </c>
      <c r="B4792" s="570">
        <v>16</v>
      </c>
      <c r="C4792" s="571">
        <v>45538</v>
      </c>
      <c r="D4792" s="572">
        <v>2</v>
      </c>
      <c r="E4792" s="120" t="s">
        <v>45</v>
      </c>
      <c r="F4792" s="569" t="s">
        <v>207</v>
      </c>
    </row>
    <row r="4793" spans="1:6">
      <c r="A4793" s="568" t="str">
        <f>DRIVER[[#This Row],[DATE]]&amp;DRIVER[[#This Row],[FIELD]]&amp;DRIVER[[#This Row],[TRIP NO]]</f>
        <v>45538OD34S26272</v>
      </c>
      <c r="B4793" s="570">
        <v>17</v>
      </c>
      <c r="C4793" s="571">
        <v>45538</v>
      </c>
      <c r="D4793" s="572">
        <v>2</v>
      </c>
      <c r="E4793" s="120" t="s">
        <v>54</v>
      </c>
      <c r="F4793" s="569" t="s">
        <v>209</v>
      </c>
    </row>
    <row r="4794" spans="1:6">
      <c r="A4794" s="568" t="str">
        <f>DRIVER[[#This Row],[DATE]]&amp;DRIVER[[#This Row],[FIELD]]&amp;DRIVER[[#This Row],[TRIP NO]]</f>
        <v>45538OD34S26152</v>
      </c>
      <c r="B4794" s="570">
        <v>18</v>
      </c>
      <c r="C4794" s="571">
        <v>45538</v>
      </c>
      <c r="D4794" s="572">
        <v>2</v>
      </c>
      <c r="E4794" s="120" t="s">
        <v>40</v>
      </c>
      <c r="F4794" s="569" t="s">
        <v>72</v>
      </c>
    </row>
    <row r="4795" spans="1:6">
      <c r="A4795" s="568" t="str">
        <f>DRIVER[[#This Row],[DATE]]&amp;DRIVER[[#This Row],[FIELD]]&amp;DRIVER[[#This Row],[TRIP NO]]</f>
        <v>45538OD04Q41262</v>
      </c>
      <c r="B4795" s="570">
        <v>19</v>
      </c>
      <c r="C4795" s="571">
        <v>45538</v>
      </c>
      <c r="D4795" s="572">
        <v>2</v>
      </c>
      <c r="E4795" s="120" t="s">
        <v>23</v>
      </c>
      <c r="F4795" s="569" t="s">
        <v>213</v>
      </c>
    </row>
    <row r="4796" spans="1:6">
      <c r="A4796" s="568" t="str">
        <f>DRIVER[[#This Row],[DATE]]&amp;DRIVER[[#This Row],[FIELD]]&amp;DRIVER[[#This Row],[TRIP NO]]</f>
        <v>45538OD04Q41782</v>
      </c>
      <c r="B4796" s="570">
        <v>20</v>
      </c>
      <c r="C4796" s="571">
        <v>45538</v>
      </c>
      <c r="D4796" s="572">
        <v>2</v>
      </c>
      <c r="E4796" s="120" t="s">
        <v>25</v>
      </c>
      <c r="F4796" s="569" t="s">
        <v>90</v>
      </c>
    </row>
    <row r="4797" spans="1:6">
      <c r="A4797" s="568" t="str">
        <f>DRIVER[[#This Row],[DATE]]&amp;DRIVER[[#This Row],[FIELD]]&amp;DRIVER[[#This Row],[TRIP NO]]</f>
        <v>45538OD04Q41732</v>
      </c>
      <c r="B4797" s="570">
        <v>21</v>
      </c>
      <c r="C4797" s="571">
        <v>45538</v>
      </c>
      <c r="D4797" s="572">
        <v>2</v>
      </c>
      <c r="E4797" s="120" t="s">
        <v>8</v>
      </c>
      <c r="F4797" s="569" t="s">
        <v>99</v>
      </c>
    </row>
    <row r="4798" spans="1:6">
      <c r="A4798" s="568" t="str">
        <f>DRIVER[[#This Row],[DATE]]&amp;DRIVER[[#This Row],[FIELD]]&amp;DRIVER[[#This Row],[TRIP NO]]</f>
        <v>45538OD04Q67882</v>
      </c>
      <c r="B4798" s="570">
        <v>22</v>
      </c>
      <c r="C4798" s="571">
        <v>45538</v>
      </c>
      <c r="D4798" s="572">
        <v>2</v>
      </c>
      <c r="E4798" s="120" t="s">
        <v>20</v>
      </c>
      <c r="F4798" s="569" t="s">
        <v>91</v>
      </c>
    </row>
    <row r="4799" spans="1:6">
      <c r="A4799" s="568" t="str">
        <f>DRIVER[[#This Row],[DATE]]&amp;DRIVER[[#This Row],[FIELD]]&amp;DRIVER[[#This Row],[TRIP NO]]</f>
        <v>45538OD34S61392</v>
      </c>
      <c r="B4799" s="570">
        <v>23</v>
      </c>
      <c r="C4799" s="571">
        <v>45538</v>
      </c>
      <c r="D4799" s="572">
        <v>2</v>
      </c>
      <c r="E4799" s="120" t="s">
        <v>52</v>
      </c>
      <c r="F4799" s="569" t="s">
        <v>160</v>
      </c>
    </row>
    <row r="4800" spans="1:6">
      <c r="A4800" s="568" t="str">
        <f>DRIVER[[#This Row],[DATE]]&amp;DRIVER[[#This Row],[FIELD]]&amp;DRIVER[[#This Row],[TRIP NO]]</f>
        <v>45538OD34S61373</v>
      </c>
      <c r="B4800" s="570">
        <v>24</v>
      </c>
      <c r="C4800" s="571">
        <v>45538</v>
      </c>
      <c r="D4800" s="572">
        <v>3</v>
      </c>
      <c r="E4800" s="120" t="s">
        <v>44</v>
      </c>
      <c r="F4800" s="569" t="s">
        <v>70</v>
      </c>
    </row>
    <row r="4801" spans="1:6">
      <c r="A4801" s="568" t="str">
        <f>DRIVER[[#This Row],[DATE]]&amp;DRIVER[[#This Row],[FIELD]]&amp;DRIVER[[#This Row],[TRIP NO]]</f>
        <v>45538OD34S26273</v>
      </c>
      <c r="B4801" s="570">
        <v>25</v>
      </c>
      <c r="C4801" s="571">
        <v>45538</v>
      </c>
      <c r="D4801" s="572">
        <v>3</v>
      </c>
      <c r="E4801" s="120" t="s">
        <v>54</v>
      </c>
      <c r="F4801" s="569" t="s">
        <v>209</v>
      </c>
    </row>
    <row r="4802" spans="1:6">
      <c r="A4802" s="568" t="str">
        <f>DRIVER[[#This Row],[DATE]]&amp;DRIVER[[#This Row],[FIELD]]&amp;DRIVER[[#This Row],[TRIP NO]]</f>
        <v>45540OD04Q41181</v>
      </c>
      <c r="B4802" s="570">
        <v>1</v>
      </c>
      <c r="C4802" s="571">
        <v>45540</v>
      </c>
      <c r="D4802" s="572">
        <v>1</v>
      </c>
      <c r="E4802" s="120" t="s">
        <v>26</v>
      </c>
      <c r="F4802" s="569" t="s">
        <v>208</v>
      </c>
    </row>
    <row r="4803" spans="1:6">
      <c r="A4803" s="568" t="str">
        <f>DRIVER[[#This Row],[DATE]]&amp;DRIVER[[#This Row],[FIELD]]&amp;DRIVER[[#This Row],[TRIP NO]]</f>
        <v>45540OD04Q41231</v>
      </c>
      <c r="B4803" s="570">
        <v>2</v>
      </c>
      <c r="C4803" s="571">
        <v>45540</v>
      </c>
      <c r="D4803" s="572">
        <v>1</v>
      </c>
      <c r="E4803" s="120" t="s">
        <v>39</v>
      </c>
      <c r="F4803" s="569" t="s">
        <v>78</v>
      </c>
    </row>
    <row r="4804" spans="1:6">
      <c r="A4804" s="568" t="str">
        <f>DRIVER[[#This Row],[DATE]]&amp;DRIVER[[#This Row],[FIELD]]&amp;DRIVER[[#This Row],[TRIP NO]]</f>
        <v>45540OD04Q41261</v>
      </c>
      <c r="B4804" s="570">
        <v>3</v>
      </c>
      <c r="C4804" s="571">
        <v>45540</v>
      </c>
      <c r="D4804" s="572">
        <v>1</v>
      </c>
      <c r="E4804" s="120" t="s">
        <v>23</v>
      </c>
      <c r="F4804" s="569" t="s">
        <v>91</v>
      </c>
    </row>
    <row r="4805" spans="1:6">
      <c r="A4805" s="568" t="str">
        <f>DRIVER[[#This Row],[DATE]]&amp;DRIVER[[#This Row],[FIELD]]&amp;DRIVER[[#This Row],[TRIP NO]]</f>
        <v>45540OD04Q41781</v>
      </c>
      <c r="B4805" s="570">
        <v>4</v>
      </c>
      <c r="C4805" s="571">
        <v>45540</v>
      </c>
      <c r="D4805" s="572">
        <v>1</v>
      </c>
      <c r="E4805" s="120" t="s">
        <v>25</v>
      </c>
      <c r="F4805" s="569" t="s">
        <v>73</v>
      </c>
    </row>
    <row r="4806" spans="1:6">
      <c r="A4806" s="568" t="str">
        <f>DRIVER[[#This Row],[DATE]]&amp;DRIVER[[#This Row],[FIELD]]&amp;DRIVER[[#This Row],[TRIP NO]]</f>
        <v>45540OD04Q67881</v>
      </c>
      <c r="B4806" s="570">
        <v>5</v>
      </c>
      <c r="C4806" s="571">
        <v>45540</v>
      </c>
      <c r="D4806" s="572">
        <v>1</v>
      </c>
      <c r="E4806" s="120" t="s">
        <v>20</v>
      </c>
      <c r="F4806" s="569" t="s">
        <v>68</v>
      </c>
    </row>
    <row r="4807" spans="1:6">
      <c r="A4807" s="568" t="str">
        <f>DRIVER[[#This Row],[DATE]]&amp;DRIVER[[#This Row],[FIELD]]&amp;DRIVER[[#This Row],[TRIP NO]]</f>
        <v>45540OD04Q41281</v>
      </c>
      <c r="B4807" s="570">
        <v>6</v>
      </c>
      <c r="C4807" s="571">
        <v>45540</v>
      </c>
      <c r="D4807" s="572">
        <v>1</v>
      </c>
      <c r="E4807" s="120" t="s">
        <v>41</v>
      </c>
      <c r="F4807" s="569" t="s">
        <v>77</v>
      </c>
    </row>
    <row r="4808" spans="1:6">
      <c r="A4808" s="568" t="str">
        <f>DRIVER[[#This Row],[DATE]]&amp;DRIVER[[#This Row],[FIELD]]&amp;DRIVER[[#This Row],[TRIP NO]]</f>
        <v>45540OD04Q41731</v>
      </c>
      <c r="B4808" s="570">
        <v>7</v>
      </c>
      <c r="C4808" s="571">
        <v>45540</v>
      </c>
      <c r="D4808" s="572">
        <v>1</v>
      </c>
      <c r="E4808" s="120" t="s">
        <v>8</v>
      </c>
      <c r="F4808" s="569" t="s">
        <v>105</v>
      </c>
    </row>
    <row r="4809" spans="1:6">
      <c r="A4809" s="568" t="str">
        <f>DRIVER[[#This Row],[DATE]]&amp;DRIVER[[#This Row],[FIELD]]&amp;DRIVER[[#This Row],[TRIP NO]]</f>
        <v>45540OD34S26151</v>
      </c>
      <c r="B4809" s="570">
        <v>8</v>
      </c>
      <c r="C4809" s="571">
        <v>45540</v>
      </c>
      <c r="D4809" s="572">
        <v>1</v>
      </c>
      <c r="E4809" s="120" t="s">
        <v>40</v>
      </c>
      <c r="F4809" s="569" t="s">
        <v>72</v>
      </c>
    </row>
    <row r="4810" spans="1:6">
      <c r="A4810" s="568" t="str">
        <f>DRIVER[[#This Row],[DATE]]&amp;DRIVER[[#This Row],[FIELD]]&amp;DRIVER[[#This Row],[TRIP NO]]</f>
        <v>45540OD34S26271</v>
      </c>
      <c r="B4810" s="570">
        <v>9</v>
      </c>
      <c r="C4810" s="571">
        <v>45540</v>
      </c>
      <c r="D4810" s="572">
        <v>1</v>
      </c>
      <c r="E4810" s="120" t="s">
        <v>54</v>
      </c>
      <c r="F4810" s="569" t="s">
        <v>209</v>
      </c>
    </row>
    <row r="4811" spans="1:6">
      <c r="A4811" s="568" t="str">
        <f>DRIVER[[#This Row],[DATE]]&amp;DRIVER[[#This Row],[FIELD]]&amp;DRIVER[[#This Row],[TRIP NO]]</f>
        <v>45540OD34S26661</v>
      </c>
      <c r="B4811" s="570">
        <v>10</v>
      </c>
      <c r="C4811" s="571">
        <v>45540</v>
      </c>
      <c r="D4811" s="572">
        <v>1</v>
      </c>
      <c r="E4811" s="120" t="s">
        <v>45</v>
      </c>
      <c r="F4811" s="569" t="s">
        <v>69</v>
      </c>
    </row>
    <row r="4812" spans="1:6">
      <c r="A4812" s="568" t="str">
        <f>DRIVER[[#This Row],[DATE]]&amp;DRIVER[[#This Row],[FIELD]]&amp;DRIVER[[#This Row],[TRIP NO]]</f>
        <v>45540OD34S40341</v>
      </c>
      <c r="B4812" s="570">
        <v>11</v>
      </c>
      <c r="C4812" s="571">
        <v>45540</v>
      </c>
      <c r="D4812" s="572">
        <v>1</v>
      </c>
      <c r="E4812" s="120" t="s">
        <v>129</v>
      </c>
      <c r="F4812" s="569" t="s">
        <v>71</v>
      </c>
    </row>
    <row r="4813" spans="1:6">
      <c r="A4813" s="568" t="str">
        <f>DRIVER[[#This Row],[DATE]]&amp;DRIVER[[#This Row],[FIELD]]&amp;DRIVER[[#This Row],[TRIP NO]]</f>
        <v>45540OD34S61371</v>
      </c>
      <c r="B4813" s="570">
        <v>12</v>
      </c>
      <c r="C4813" s="571">
        <v>45540</v>
      </c>
      <c r="D4813" s="572">
        <v>1</v>
      </c>
      <c r="E4813" s="120" t="s">
        <v>44</v>
      </c>
      <c r="F4813" s="569" t="s">
        <v>206</v>
      </c>
    </row>
    <row r="4814" spans="1:6">
      <c r="A4814" s="568" t="str">
        <f>DRIVER[[#This Row],[DATE]]&amp;DRIVER[[#This Row],[FIELD]]&amp;DRIVER[[#This Row],[TRIP NO]]</f>
        <v>45540OD34S61391</v>
      </c>
      <c r="B4814" s="570">
        <v>13</v>
      </c>
      <c r="C4814" s="571">
        <v>45540</v>
      </c>
      <c r="D4814" s="572">
        <v>1</v>
      </c>
      <c r="E4814" s="120" t="s">
        <v>52</v>
      </c>
      <c r="F4814" s="569" t="s">
        <v>94</v>
      </c>
    </row>
    <row r="4815" spans="1:6">
      <c r="A4815" s="568" t="str">
        <f>DRIVER[[#This Row],[DATE]]&amp;DRIVER[[#This Row],[FIELD]]&amp;DRIVER[[#This Row],[TRIP NO]]</f>
        <v>45540OD34S61521</v>
      </c>
      <c r="B4815" s="570">
        <v>14</v>
      </c>
      <c r="C4815" s="571">
        <v>45540</v>
      </c>
      <c r="D4815" s="572">
        <v>1</v>
      </c>
      <c r="E4815" s="120" t="s">
        <v>43</v>
      </c>
      <c r="F4815" s="569" t="s">
        <v>70</v>
      </c>
    </row>
    <row r="4816" spans="1:6">
      <c r="A4816" s="568" t="str">
        <f>DRIVER[[#This Row],[DATE]]&amp;DRIVER[[#This Row],[FIELD]]&amp;DRIVER[[#This Row],[TRIP NO]]</f>
        <v>45540OD34S65081</v>
      </c>
      <c r="B4816" s="570">
        <v>15</v>
      </c>
      <c r="C4816" s="571">
        <v>45540</v>
      </c>
      <c r="D4816" s="572">
        <v>1</v>
      </c>
      <c r="E4816" s="120" t="s">
        <v>57</v>
      </c>
      <c r="F4816" s="569" t="s">
        <v>75</v>
      </c>
    </row>
    <row r="4817" spans="1:6">
      <c r="A4817" s="568" t="str">
        <f>DRIVER[[#This Row],[DATE]]&amp;DRIVER[[#This Row],[FIELD]]&amp;DRIVER[[#This Row],[TRIP NO]]</f>
        <v>45540OD34S61372</v>
      </c>
      <c r="B4817" s="570">
        <v>16</v>
      </c>
      <c r="C4817" s="571">
        <v>45540</v>
      </c>
      <c r="D4817" s="572">
        <v>2</v>
      </c>
      <c r="E4817" s="120" t="s">
        <v>44</v>
      </c>
      <c r="F4817" s="569" t="s">
        <v>206</v>
      </c>
    </row>
    <row r="4818" spans="1:6">
      <c r="A4818" s="568" t="str">
        <f>DRIVER[[#This Row],[DATE]]&amp;DRIVER[[#This Row],[FIELD]]&amp;DRIVER[[#This Row],[TRIP NO]]</f>
        <v>45540OD34S26272</v>
      </c>
      <c r="B4818" s="570">
        <v>17</v>
      </c>
      <c r="C4818" s="571">
        <v>45540</v>
      </c>
      <c r="D4818" s="572">
        <v>2</v>
      </c>
      <c r="E4818" s="120" t="s">
        <v>54</v>
      </c>
      <c r="F4818" s="569" t="s">
        <v>209</v>
      </c>
    </row>
    <row r="4819" spans="1:6">
      <c r="A4819" s="568" t="str">
        <f>DRIVER[[#This Row],[DATE]]&amp;DRIVER[[#This Row],[FIELD]]&amp;DRIVER[[#This Row],[TRIP NO]]</f>
        <v>45540OD04Q41232</v>
      </c>
      <c r="B4819" s="570">
        <v>18</v>
      </c>
      <c r="C4819" s="571">
        <v>45540</v>
      </c>
      <c r="D4819" s="572">
        <v>2</v>
      </c>
      <c r="E4819" s="120" t="s">
        <v>39</v>
      </c>
      <c r="F4819" s="569" t="s">
        <v>78</v>
      </c>
    </row>
    <row r="4820" spans="1:6">
      <c r="A4820" s="568" t="str">
        <f>DRIVER[[#This Row],[DATE]]&amp;DRIVER[[#This Row],[FIELD]]&amp;DRIVER[[#This Row],[TRIP NO]]</f>
        <v>45540OD34S26152</v>
      </c>
      <c r="B4820" s="570">
        <v>19</v>
      </c>
      <c r="C4820" s="571">
        <v>45540</v>
      </c>
      <c r="D4820" s="572">
        <v>2</v>
      </c>
      <c r="E4820" s="120" t="s">
        <v>40</v>
      </c>
      <c r="F4820" s="569" t="s">
        <v>72</v>
      </c>
    </row>
    <row r="4821" spans="1:6">
      <c r="A4821" s="568" t="str">
        <f>DRIVER[[#This Row],[DATE]]&amp;DRIVER[[#This Row],[FIELD]]&amp;DRIVER[[#This Row],[TRIP NO]]</f>
        <v>45540OD04Q41782</v>
      </c>
      <c r="B4821" s="570">
        <v>20</v>
      </c>
      <c r="C4821" s="571">
        <v>45540</v>
      </c>
      <c r="D4821" s="572">
        <v>2</v>
      </c>
      <c r="E4821" s="120" t="s">
        <v>25</v>
      </c>
      <c r="F4821" s="569" t="s">
        <v>73</v>
      </c>
    </row>
    <row r="4822" spans="1:6">
      <c r="A4822" s="568" t="str">
        <f>DRIVER[[#This Row],[DATE]]&amp;DRIVER[[#This Row],[FIELD]]&amp;DRIVER[[#This Row],[TRIP NO]]</f>
        <v>45540OD04Q41282</v>
      </c>
      <c r="B4822" s="570">
        <v>21</v>
      </c>
      <c r="C4822" s="571">
        <v>45540</v>
      </c>
      <c r="D4822" s="572">
        <v>2</v>
      </c>
      <c r="E4822" s="120" t="s">
        <v>41</v>
      </c>
      <c r="F4822" s="569" t="s">
        <v>77</v>
      </c>
    </row>
    <row r="4823" spans="1:6">
      <c r="A4823" s="568" t="str">
        <f>DRIVER[[#This Row],[DATE]]&amp;DRIVER[[#This Row],[FIELD]]&amp;DRIVER[[#This Row],[TRIP NO]]</f>
        <v>45540OD34S26662</v>
      </c>
      <c r="B4823" s="570">
        <v>22</v>
      </c>
      <c r="C4823" s="571">
        <v>45540</v>
      </c>
      <c r="D4823" s="572">
        <v>2</v>
      </c>
      <c r="E4823" s="120" t="s">
        <v>45</v>
      </c>
      <c r="F4823" s="569" t="s">
        <v>69</v>
      </c>
    </row>
    <row r="4824" spans="1:6">
      <c r="A4824" s="568" t="str">
        <f>DRIVER[[#This Row],[DATE]]&amp;DRIVER[[#This Row],[FIELD]]&amp;DRIVER[[#This Row],[TRIP NO]]</f>
        <v>45540OD34S40342</v>
      </c>
      <c r="B4824" s="570">
        <v>23</v>
      </c>
      <c r="C4824" s="571">
        <v>45540</v>
      </c>
      <c r="D4824" s="572">
        <v>2</v>
      </c>
      <c r="E4824" s="120" t="s">
        <v>129</v>
      </c>
      <c r="F4824" s="569" t="s">
        <v>71</v>
      </c>
    </row>
    <row r="4825" spans="1:6">
      <c r="A4825" s="568" t="str">
        <f>DRIVER[[#This Row],[DATE]]&amp;DRIVER[[#This Row],[FIELD]]&amp;DRIVER[[#This Row],[TRIP NO]]</f>
        <v>45540OD04Q41262</v>
      </c>
      <c r="B4825" s="570">
        <v>24</v>
      </c>
      <c r="C4825" s="571">
        <v>45540</v>
      </c>
      <c r="D4825" s="572">
        <v>2</v>
      </c>
      <c r="E4825" s="120" t="s">
        <v>23</v>
      </c>
      <c r="F4825" s="569" t="s">
        <v>91</v>
      </c>
    </row>
    <row r="4826" spans="1:6">
      <c r="A4826" s="568" t="str">
        <f>DRIVER[[#This Row],[DATE]]&amp;DRIVER[[#This Row],[FIELD]]&amp;DRIVER[[#This Row],[TRIP NO]]</f>
        <v>45540OD34S61392</v>
      </c>
      <c r="B4826" s="570">
        <v>25</v>
      </c>
      <c r="C4826" s="571">
        <v>45540</v>
      </c>
      <c r="D4826" s="572">
        <v>2</v>
      </c>
      <c r="E4826" s="120" t="s">
        <v>52</v>
      </c>
      <c r="F4826" s="569" t="s">
        <v>94</v>
      </c>
    </row>
    <row r="4827" spans="1:6">
      <c r="A4827" s="568" t="str">
        <f>DRIVER[[#This Row],[DATE]]&amp;DRIVER[[#This Row],[FIELD]]&amp;DRIVER[[#This Row],[TRIP NO]]</f>
        <v>45540OD04Q41182</v>
      </c>
      <c r="B4827" s="570">
        <v>26</v>
      </c>
      <c r="C4827" s="571">
        <v>45540</v>
      </c>
      <c r="D4827" s="572">
        <v>2</v>
      </c>
      <c r="E4827" s="120" t="s">
        <v>26</v>
      </c>
      <c r="F4827" s="569" t="s">
        <v>208</v>
      </c>
    </row>
    <row r="4828" spans="1:6">
      <c r="A4828" s="568" t="str">
        <f>DRIVER[[#This Row],[DATE]]&amp;DRIVER[[#This Row],[FIELD]]&amp;DRIVER[[#This Row],[TRIP NO]]</f>
        <v>45541OD04Q41181</v>
      </c>
      <c r="B4828" s="570">
        <v>1</v>
      </c>
      <c r="C4828" s="571">
        <v>45541</v>
      </c>
      <c r="D4828" s="572">
        <v>1</v>
      </c>
      <c r="E4828" s="120" t="s">
        <v>26</v>
      </c>
      <c r="F4828" s="569" t="s">
        <v>208</v>
      </c>
    </row>
    <row r="4829" spans="1:6">
      <c r="A4829" s="568" t="str">
        <f>DRIVER[[#This Row],[DATE]]&amp;DRIVER[[#This Row],[FIELD]]&amp;DRIVER[[#This Row],[TRIP NO]]</f>
        <v>45541OD04Q41231</v>
      </c>
      <c r="B4829" s="570">
        <v>2</v>
      </c>
      <c r="C4829" s="571">
        <v>45541</v>
      </c>
      <c r="D4829" s="572">
        <v>1</v>
      </c>
      <c r="E4829" s="120" t="s">
        <v>39</v>
      </c>
      <c r="F4829" s="569" t="s">
        <v>78</v>
      </c>
    </row>
    <row r="4830" spans="1:6">
      <c r="A4830" s="568" t="str">
        <f>DRIVER[[#This Row],[DATE]]&amp;DRIVER[[#This Row],[FIELD]]&amp;DRIVER[[#This Row],[TRIP NO]]</f>
        <v>45541OD04Q41261</v>
      </c>
      <c r="B4830" s="570">
        <v>3</v>
      </c>
      <c r="C4830" s="571">
        <v>45541</v>
      </c>
      <c r="D4830" s="572">
        <v>1</v>
      </c>
      <c r="E4830" s="120" t="s">
        <v>23</v>
      </c>
      <c r="F4830" s="569" t="s">
        <v>91</v>
      </c>
    </row>
    <row r="4831" spans="1:6">
      <c r="A4831" s="568" t="str">
        <f>DRIVER[[#This Row],[DATE]]&amp;DRIVER[[#This Row],[FIELD]]&amp;DRIVER[[#This Row],[TRIP NO]]</f>
        <v>45541OD04Q41781</v>
      </c>
      <c r="B4831" s="570">
        <v>4</v>
      </c>
      <c r="C4831" s="571">
        <v>45541</v>
      </c>
      <c r="D4831" s="572">
        <v>1</v>
      </c>
      <c r="E4831" s="120" t="s">
        <v>25</v>
      </c>
      <c r="F4831" s="569" t="s">
        <v>90</v>
      </c>
    </row>
    <row r="4832" spans="1:6">
      <c r="A4832" s="568" t="str">
        <f>DRIVER[[#This Row],[DATE]]&amp;DRIVER[[#This Row],[FIELD]]&amp;DRIVER[[#This Row],[TRIP NO]]</f>
        <v>45541OD04Q67881</v>
      </c>
      <c r="B4832" s="570">
        <v>5</v>
      </c>
      <c r="C4832" s="571">
        <v>45541</v>
      </c>
      <c r="D4832" s="572">
        <v>1</v>
      </c>
      <c r="E4832" s="120" t="s">
        <v>20</v>
      </c>
      <c r="F4832" s="569" t="s">
        <v>68</v>
      </c>
    </row>
    <row r="4833" spans="1:6">
      <c r="A4833" s="568" t="str">
        <f>DRIVER[[#This Row],[DATE]]&amp;DRIVER[[#This Row],[FIELD]]&amp;DRIVER[[#This Row],[TRIP NO]]</f>
        <v>45541OD04Q41281</v>
      </c>
      <c r="B4833" s="570">
        <v>6</v>
      </c>
      <c r="C4833" s="571">
        <v>45541</v>
      </c>
      <c r="D4833" s="572">
        <v>1</v>
      </c>
      <c r="E4833" s="120" t="s">
        <v>41</v>
      </c>
      <c r="F4833" s="569" t="s">
        <v>77</v>
      </c>
    </row>
    <row r="4834" spans="1:6">
      <c r="A4834" s="568" t="str">
        <f>DRIVER[[#This Row],[DATE]]&amp;DRIVER[[#This Row],[FIELD]]&amp;DRIVER[[#This Row],[TRIP NO]]</f>
        <v>45541OD04Q41731</v>
      </c>
      <c r="B4834" s="570">
        <v>7</v>
      </c>
      <c r="C4834" s="571">
        <v>45541</v>
      </c>
      <c r="D4834" s="572">
        <v>1</v>
      </c>
      <c r="E4834" s="120" t="s">
        <v>8</v>
      </c>
      <c r="F4834" s="569" t="s">
        <v>99</v>
      </c>
    </row>
    <row r="4835" spans="1:6">
      <c r="A4835" s="568" t="str">
        <f>DRIVER[[#This Row],[DATE]]&amp;DRIVER[[#This Row],[FIELD]]&amp;DRIVER[[#This Row],[TRIP NO]]</f>
        <v>45541OD34S26151</v>
      </c>
      <c r="B4835" s="570">
        <v>8</v>
      </c>
      <c r="C4835" s="571">
        <v>45541</v>
      </c>
      <c r="D4835" s="572">
        <v>1</v>
      </c>
      <c r="E4835" s="120" t="s">
        <v>40</v>
      </c>
      <c r="F4835" s="569" t="s">
        <v>72</v>
      </c>
    </row>
    <row r="4836" spans="1:6">
      <c r="A4836" s="568" t="str">
        <f>DRIVER[[#This Row],[DATE]]&amp;DRIVER[[#This Row],[FIELD]]&amp;DRIVER[[#This Row],[TRIP NO]]</f>
        <v>45541OD34S26271</v>
      </c>
      <c r="B4836" s="570">
        <v>9</v>
      </c>
      <c r="C4836" s="571">
        <v>45541</v>
      </c>
      <c r="D4836" s="572">
        <v>1</v>
      </c>
      <c r="E4836" s="120" t="s">
        <v>54</v>
      </c>
      <c r="F4836" s="569" t="s">
        <v>209</v>
      </c>
    </row>
    <row r="4837" spans="1:6">
      <c r="A4837" s="568" t="str">
        <f>DRIVER[[#This Row],[DATE]]&amp;DRIVER[[#This Row],[FIELD]]&amp;DRIVER[[#This Row],[TRIP NO]]</f>
        <v>45541OD34S26661</v>
      </c>
      <c r="B4837" s="570">
        <v>10</v>
      </c>
      <c r="C4837" s="571">
        <v>45541</v>
      </c>
      <c r="D4837" s="572">
        <v>1</v>
      </c>
      <c r="E4837" s="120" t="s">
        <v>45</v>
      </c>
      <c r="F4837" s="569" t="s">
        <v>213</v>
      </c>
    </row>
    <row r="4838" spans="1:6">
      <c r="A4838" s="568" t="str">
        <f>DRIVER[[#This Row],[DATE]]&amp;DRIVER[[#This Row],[FIELD]]&amp;DRIVER[[#This Row],[TRIP NO]]</f>
        <v>45541OD34S40341</v>
      </c>
      <c r="B4838" s="570">
        <v>11</v>
      </c>
      <c r="C4838" s="571">
        <v>45541</v>
      </c>
      <c r="D4838" s="572">
        <v>1</v>
      </c>
      <c r="E4838" s="120" t="s">
        <v>129</v>
      </c>
      <c r="F4838" s="569" t="s">
        <v>71</v>
      </c>
    </row>
    <row r="4839" spans="1:6">
      <c r="A4839" s="568" t="str">
        <f>DRIVER[[#This Row],[DATE]]&amp;DRIVER[[#This Row],[FIELD]]&amp;DRIVER[[#This Row],[TRIP NO]]</f>
        <v>45541OD34S61371</v>
      </c>
      <c r="B4839" s="570">
        <v>12</v>
      </c>
      <c r="C4839" s="571">
        <v>45541</v>
      </c>
      <c r="D4839" s="572">
        <v>1</v>
      </c>
      <c r="E4839" s="120" t="s">
        <v>44</v>
      </c>
      <c r="F4839" s="569" t="s">
        <v>206</v>
      </c>
    </row>
    <row r="4840" spans="1:6">
      <c r="A4840" s="568" t="str">
        <f>DRIVER[[#This Row],[DATE]]&amp;DRIVER[[#This Row],[FIELD]]&amp;DRIVER[[#This Row],[TRIP NO]]</f>
        <v>45541OD34S61391</v>
      </c>
      <c r="B4840" s="570">
        <v>13</v>
      </c>
      <c r="C4840" s="571">
        <v>45541</v>
      </c>
      <c r="D4840" s="572">
        <v>1</v>
      </c>
      <c r="E4840" s="120" t="s">
        <v>52</v>
      </c>
      <c r="F4840" s="569" t="s">
        <v>94</v>
      </c>
    </row>
    <row r="4841" spans="1:6">
      <c r="A4841" s="568" t="str">
        <f>DRIVER[[#This Row],[DATE]]&amp;DRIVER[[#This Row],[FIELD]]&amp;DRIVER[[#This Row],[TRIP NO]]</f>
        <v>45541OD34S61521</v>
      </c>
      <c r="B4841" s="570">
        <v>14</v>
      </c>
      <c r="C4841" s="571">
        <v>45541</v>
      </c>
      <c r="D4841" s="572">
        <v>1</v>
      </c>
      <c r="E4841" s="120" t="s">
        <v>43</v>
      </c>
      <c r="F4841" s="569" t="s">
        <v>70</v>
      </c>
    </row>
    <row r="4842" spans="1:6">
      <c r="A4842" s="568" t="str">
        <f>DRIVER[[#This Row],[DATE]]&amp;DRIVER[[#This Row],[FIELD]]&amp;DRIVER[[#This Row],[TRIP NO]]</f>
        <v>45541OD34S65081</v>
      </c>
      <c r="B4842" s="570">
        <v>15</v>
      </c>
      <c r="C4842" s="571">
        <v>45541</v>
      </c>
      <c r="D4842" s="572">
        <v>1</v>
      </c>
      <c r="E4842" s="120" t="s">
        <v>57</v>
      </c>
      <c r="F4842" s="569" t="s">
        <v>207</v>
      </c>
    </row>
    <row r="4843" spans="1:6">
      <c r="A4843" s="568" t="str">
        <f>DRIVER[[#This Row],[DATE]]&amp;DRIVER[[#This Row],[FIELD]]&amp;DRIVER[[#This Row],[TRIP NO]]</f>
        <v>45541OD04Q41262</v>
      </c>
      <c r="B4843" s="570">
        <v>16</v>
      </c>
      <c r="C4843" s="571">
        <v>45541</v>
      </c>
      <c r="D4843" s="572">
        <v>2</v>
      </c>
      <c r="E4843" s="120" t="s">
        <v>23</v>
      </c>
      <c r="F4843" s="569" t="s">
        <v>91</v>
      </c>
    </row>
    <row r="4844" spans="1:6">
      <c r="A4844" s="568" t="str">
        <f>DRIVER[[#This Row],[DATE]]&amp;DRIVER[[#This Row],[FIELD]]&amp;DRIVER[[#This Row],[TRIP NO]]</f>
        <v>45541OD04Q41232</v>
      </c>
      <c r="B4844" s="570">
        <v>17</v>
      </c>
      <c r="C4844" s="571">
        <v>45541</v>
      </c>
      <c r="D4844" s="572">
        <v>2</v>
      </c>
      <c r="E4844" s="120" t="s">
        <v>39</v>
      </c>
      <c r="F4844" s="569" t="s">
        <v>78</v>
      </c>
    </row>
    <row r="4845" spans="1:6">
      <c r="A4845" s="568" t="str">
        <f>DRIVER[[#This Row],[DATE]]&amp;DRIVER[[#This Row],[FIELD]]&amp;DRIVER[[#This Row],[TRIP NO]]</f>
        <v>45541OD34S26272</v>
      </c>
      <c r="B4845" s="570">
        <v>18</v>
      </c>
      <c r="C4845" s="571">
        <v>45541</v>
      </c>
      <c r="D4845" s="572">
        <v>2</v>
      </c>
      <c r="E4845" s="120" t="s">
        <v>54</v>
      </c>
      <c r="F4845" s="569" t="s">
        <v>209</v>
      </c>
    </row>
    <row r="4846" spans="1:6">
      <c r="A4846" s="568" t="str">
        <f>DRIVER[[#This Row],[DATE]]&amp;DRIVER[[#This Row],[FIELD]]&amp;DRIVER[[#This Row],[TRIP NO]]</f>
        <v>45541OD34S61522</v>
      </c>
      <c r="B4846" s="570">
        <v>19</v>
      </c>
      <c r="C4846" s="571">
        <v>45541</v>
      </c>
      <c r="D4846" s="572">
        <v>2</v>
      </c>
      <c r="E4846" s="120" t="s">
        <v>43</v>
      </c>
      <c r="F4846" s="569" t="s">
        <v>70</v>
      </c>
    </row>
    <row r="4847" spans="1:6">
      <c r="A4847" s="568" t="str">
        <f>DRIVER[[#This Row],[DATE]]&amp;DRIVER[[#This Row],[FIELD]]&amp;DRIVER[[#This Row],[TRIP NO]]</f>
        <v>45541OD34S40342</v>
      </c>
      <c r="B4847" s="570">
        <v>20</v>
      </c>
      <c r="C4847" s="571">
        <v>45541</v>
      </c>
      <c r="D4847" s="572">
        <v>2</v>
      </c>
      <c r="E4847" s="120" t="s">
        <v>129</v>
      </c>
      <c r="F4847" s="569" t="s">
        <v>71</v>
      </c>
    </row>
    <row r="4848" spans="1:6">
      <c r="A4848" s="568" t="str">
        <f>DRIVER[[#This Row],[DATE]]&amp;DRIVER[[#This Row],[FIELD]]&amp;DRIVER[[#This Row],[TRIP NO]]</f>
        <v>45541OD34S65082</v>
      </c>
      <c r="B4848" s="570">
        <v>21</v>
      </c>
      <c r="C4848" s="571">
        <v>45541</v>
      </c>
      <c r="D4848" s="572">
        <v>2</v>
      </c>
      <c r="E4848" s="120" t="s">
        <v>57</v>
      </c>
      <c r="F4848" s="569" t="s">
        <v>207</v>
      </c>
    </row>
    <row r="4849" spans="1:6">
      <c r="A4849" s="568" t="str">
        <f>DRIVER[[#This Row],[DATE]]&amp;DRIVER[[#This Row],[FIELD]]&amp;DRIVER[[#This Row],[TRIP NO]]</f>
        <v>45541OD04Q41282</v>
      </c>
      <c r="B4849" s="570">
        <v>22</v>
      </c>
      <c r="C4849" s="571">
        <v>45541</v>
      </c>
      <c r="D4849" s="572">
        <v>2</v>
      </c>
      <c r="E4849" s="120" t="s">
        <v>41</v>
      </c>
      <c r="F4849" s="569" t="s">
        <v>105</v>
      </c>
    </row>
    <row r="4850" spans="1:6">
      <c r="A4850" s="568" t="str">
        <f>DRIVER[[#This Row],[DATE]]&amp;DRIVER[[#This Row],[FIELD]]&amp;DRIVER[[#This Row],[TRIP NO]]</f>
        <v>45541OD34S61372</v>
      </c>
      <c r="B4850" s="570">
        <v>23</v>
      </c>
      <c r="C4850" s="571">
        <v>45541</v>
      </c>
      <c r="D4850" s="572">
        <v>2</v>
      </c>
      <c r="E4850" s="120" t="s">
        <v>44</v>
      </c>
      <c r="F4850" s="569" t="s">
        <v>206</v>
      </c>
    </row>
    <row r="4851" spans="1:6">
      <c r="A4851" s="568" t="str">
        <f>DRIVER[[#This Row],[DATE]]&amp;DRIVER[[#This Row],[FIELD]]&amp;DRIVER[[#This Row],[TRIP NO]]</f>
        <v>45541OD34S26152</v>
      </c>
      <c r="B4851" s="570">
        <v>24</v>
      </c>
      <c r="C4851" s="571">
        <v>45541</v>
      </c>
      <c r="D4851" s="572">
        <v>2</v>
      </c>
      <c r="E4851" s="120" t="s">
        <v>40</v>
      </c>
      <c r="F4851" s="569" t="s">
        <v>72</v>
      </c>
    </row>
    <row r="4852" spans="1:6">
      <c r="A4852" s="568" t="str">
        <f>DRIVER[[#This Row],[DATE]]&amp;DRIVER[[#This Row],[FIELD]]&amp;DRIVER[[#This Row],[TRIP NO]]</f>
        <v>45541OD04Q41182</v>
      </c>
      <c r="B4852" s="570">
        <v>25</v>
      </c>
      <c r="C4852" s="571">
        <v>45541</v>
      </c>
      <c r="D4852" s="572">
        <v>2</v>
      </c>
      <c r="E4852" s="120" t="s">
        <v>26</v>
      </c>
      <c r="F4852" s="569" t="s">
        <v>208</v>
      </c>
    </row>
    <row r="4853" spans="1:6">
      <c r="A4853" s="568" t="str">
        <f>DRIVER[[#This Row],[DATE]]&amp;DRIVER[[#This Row],[FIELD]]&amp;DRIVER[[#This Row],[TRIP NO]]</f>
        <v>45541OD04Q41782</v>
      </c>
      <c r="B4853" s="570">
        <v>26</v>
      </c>
      <c r="C4853" s="571">
        <v>45541</v>
      </c>
      <c r="D4853" s="572">
        <v>2</v>
      </c>
      <c r="E4853" s="120" t="s">
        <v>25</v>
      </c>
      <c r="F4853" s="569" t="s">
        <v>90</v>
      </c>
    </row>
    <row r="4854" spans="1:6">
      <c r="A4854" s="568" t="str">
        <f>DRIVER[[#This Row],[DATE]]&amp;DRIVER[[#This Row],[FIELD]]&amp;DRIVER[[#This Row],[TRIP NO]]</f>
        <v>45541OD34S61392</v>
      </c>
      <c r="B4854" s="570">
        <v>27</v>
      </c>
      <c r="C4854" s="571">
        <v>45541</v>
      </c>
      <c r="D4854" s="572">
        <v>2</v>
      </c>
      <c r="E4854" s="120" t="s">
        <v>52</v>
      </c>
      <c r="F4854" s="569" t="s">
        <v>94</v>
      </c>
    </row>
    <row r="4855" spans="1:6">
      <c r="A4855" s="568" t="str">
        <f>DRIVER[[#This Row],[DATE]]&amp;DRIVER[[#This Row],[FIELD]]&amp;DRIVER[[#This Row],[TRIP NO]]</f>
        <v>45541OD04Q67882</v>
      </c>
      <c r="B4855" s="570">
        <v>28</v>
      </c>
      <c r="C4855" s="571">
        <v>45541</v>
      </c>
      <c r="D4855" s="572">
        <v>2</v>
      </c>
      <c r="E4855" s="120" t="s">
        <v>20</v>
      </c>
      <c r="F4855" s="569" t="s">
        <v>68</v>
      </c>
    </row>
    <row r="4856" spans="1:6">
      <c r="A4856" s="568" t="str">
        <f>DRIVER[[#This Row],[DATE]]&amp;DRIVER[[#This Row],[FIELD]]&amp;DRIVER[[#This Row],[TRIP NO]]</f>
        <v>45541OD34S26662</v>
      </c>
      <c r="B4856" s="570">
        <v>29</v>
      </c>
      <c r="C4856" s="571">
        <v>45541</v>
      </c>
      <c r="D4856" s="572">
        <v>2</v>
      </c>
      <c r="E4856" s="120" t="s">
        <v>45</v>
      </c>
      <c r="F4856" s="569" t="s">
        <v>213</v>
      </c>
    </row>
    <row r="4857" spans="1:6">
      <c r="A4857" s="568" t="str">
        <f>DRIVER[[#This Row],[DATE]]&amp;DRIVER[[#This Row],[FIELD]]&amp;DRIVER[[#This Row],[TRIP NO]]</f>
        <v>45542OD04Q41181</v>
      </c>
      <c r="B4857" s="570">
        <v>1</v>
      </c>
      <c r="C4857" s="571">
        <v>45542</v>
      </c>
      <c r="D4857" s="572">
        <v>1</v>
      </c>
      <c r="E4857" s="120" t="s">
        <v>26</v>
      </c>
      <c r="F4857" s="569" t="s">
        <v>208</v>
      </c>
    </row>
    <row r="4858" spans="1:6">
      <c r="A4858" s="568" t="str">
        <f>DRIVER[[#This Row],[DATE]]&amp;DRIVER[[#This Row],[FIELD]]&amp;DRIVER[[#This Row],[TRIP NO]]</f>
        <v>45542OD04Q41231</v>
      </c>
      <c r="B4858" s="570">
        <v>2</v>
      </c>
      <c r="C4858" s="571">
        <v>45542</v>
      </c>
      <c r="D4858" s="572">
        <v>1</v>
      </c>
      <c r="E4858" s="120" t="s">
        <v>39</v>
      </c>
      <c r="F4858" s="569" t="s">
        <v>78</v>
      </c>
    </row>
    <row r="4859" spans="1:6">
      <c r="A4859" s="568" t="str">
        <f>DRIVER[[#This Row],[DATE]]&amp;DRIVER[[#This Row],[FIELD]]&amp;DRIVER[[#This Row],[TRIP NO]]</f>
        <v>45542OD04Q41261</v>
      </c>
      <c r="B4859" s="570">
        <v>3</v>
      </c>
      <c r="C4859" s="571">
        <v>45542</v>
      </c>
      <c r="D4859" s="572">
        <v>1</v>
      </c>
      <c r="E4859" s="120" t="s">
        <v>23</v>
      </c>
      <c r="F4859" s="569" t="s">
        <v>213</v>
      </c>
    </row>
    <row r="4860" spans="1:6">
      <c r="A4860" s="568" t="str">
        <f>DRIVER[[#This Row],[DATE]]&amp;DRIVER[[#This Row],[FIELD]]&amp;DRIVER[[#This Row],[TRIP NO]]</f>
        <v>45542OD04Q41781</v>
      </c>
      <c r="B4860" s="570">
        <v>4</v>
      </c>
      <c r="C4860" s="571">
        <v>45542</v>
      </c>
      <c r="D4860" s="572">
        <v>1</v>
      </c>
      <c r="E4860" s="120" t="s">
        <v>25</v>
      </c>
      <c r="F4860" s="569" t="s">
        <v>73</v>
      </c>
    </row>
    <row r="4861" spans="1:6">
      <c r="A4861" s="568" t="str">
        <f>DRIVER[[#This Row],[DATE]]&amp;DRIVER[[#This Row],[FIELD]]&amp;DRIVER[[#This Row],[TRIP NO]]</f>
        <v>45542OD04Q67881</v>
      </c>
      <c r="B4861" s="570">
        <v>5</v>
      </c>
      <c r="C4861" s="571">
        <v>45542</v>
      </c>
      <c r="D4861" s="572">
        <v>1</v>
      </c>
      <c r="E4861" s="120" t="s">
        <v>20</v>
      </c>
      <c r="F4861" s="569" t="s">
        <v>68</v>
      </c>
    </row>
    <row r="4862" spans="1:6">
      <c r="A4862" s="568" t="str">
        <f>DRIVER[[#This Row],[DATE]]&amp;DRIVER[[#This Row],[FIELD]]&amp;DRIVER[[#This Row],[TRIP NO]]</f>
        <v>45542OD04Q41281</v>
      </c>
      <c r="B4862" s="570">
        <v>6</v>
      </c>
      <c r="C4862" s="571">
        <v>45542</v>
      </c>
      <c r="D4862" s="572">
        <v>1</v>
      </c>
      <c r="E4862" s="120" t="s">
        <v>41</v>
      </c>
      <c r="F4862" s="569" t="s">
        <v>77</v>
      </c>
    </row>
    <row r="4863" spans="1:6">
      <c r="A4863" s="568" t="str">
        <f>DRIVER[[#This Row],[DATE]]&amp;DRIVER[[#This Row],[FIELD]]&amp;DRIVER[[#This Row],[TRIP NO]]</f>
        <v>45542OD04Q41701</v>
      </c>
      <c r="B4863" s="570">
        <v>7</v>
      </c>
      <c r="C4863" s="571">
        <v>45542</v>
      </c>
      <c r="D4863" s="572">
        <v>1</v>
      </c>
      <c r="E4863" s="120" t="s">
        <v>10</v>
      </c>
      <c r="F4863" s="569" t="s">
        <v>101</v>
      </c>
    </row>
    <row r="4864" spans="1:6">
      <c r="A4864" s="568" t="str">
        <f>DRIVER[[#This Row],[DATE]]&amp;DRIVER[[#This Row],[FIELD]]&amp;DRIVER[[#This Row],[TRIP NO]]</f>
        <v>45542OD04Q41731</v>
      </c>
      <c r="B4864" s="570">
        <v>8</v>
      </c>
      <c r="C4864" s="571">
        <v>45542</v>
      </c>
      <c r="D4864" s="572">
        <v>1</v>
      </c>
      <c r="E4864" s="120" t="s">
        <v>8</v>
      </c>
      <c r="F4864" s="569" t="s">
        <v>105</v>
      </c>
    </row>
    <row r="4865" spans="1:6">
      <c r="A4865" s="568" t="str">
        <f>DRIVER[[#This Row],[DATE]]&amp;DRIVER[[#This Row],[FIELD]]&amp;DRIVER[[#This Row],[TRIP NO]]</f>
        <v>45542OD34S26271</v>
      </c>
      <c r="B4865" s="570">
        <v>9</v>
      </c>
      <c r="C4865" s="571">
        <v>45542</v>
      </c>
      <c r="D4865" s="572">
        <v>1</v>
      </c>
      <c r="E4865" s="120" t="s">
        <v>54</v>
      </c>
      <c r="F4865" s="569" t="s">
        <v>209</v>
      </c>
    </row>
    <row r="4866" spans="1:6">
      <c r="A4866" s="568" t="str">
        <f>DRIVER[[#This Row],[DATE]]&amp;DRIVER[[#This Row],[FIELD]]&amp;DRIVER[[#This Row],[TRIP NO]]</f>
        <v>45542OD34S26661</v>
      </c>
      <c r="B4866" s="570">
        <v>10</v>
      </c>
      <c r="C4866" s="571">
        <v>45542</v>
      </c>
      <c r="D4866" s="572">
        <v>1</v>
      </c>
      <c r="E4866" s="120" t="s">
        <v>45</v>
      </c>
      <c r="F4866" s="569" t="s">
        <v>69</v>
      </c>
    </row>
    <row r="4867" spans="1:6">
      <c r="A4867" s="568" t="str">
        <f>DRIVER[[#This Row],[DATE]]&amp;DRIVER[[#This Row],[FIELD]]&amp;DRIVER[[#This Row],[TRIP NO]]</f>
        <v>45542OD34S40341</v>
      </c>
      <c r="B4867" s="570">
        <v>11</v>
      </c>
      <c r="C4867" s="571">
        <v>45542</v>
      </c>
      <c r="D4867" s="572">
        <v>1</v>
      </c>
      <c r="E4867" s="120" t="s">
        <v>129</v>
      </c>
      <c r="F4867" s="569" t="s">
        <v>71</v>
      </c>
    </row>
    <row r="4868" spans="1:6">
      <c r="A4868" s="568" t="str">
        <f>DRIVER[[#This Row],[DATE]]&amp;DRIVER[[#This Row],[FIELD]]&amp;DRIVER[[#This Row],[TRIP NO]]</f>
        <v>45542OD34S61371</v>
      </c>
      <c r="B4868" s="570">
        <v>12</v>
      </c>
      <c r="C4868" s="571">
        <v>45542</v>
      </c>
      <c r="D4868" s="572">
        <v>1</v>
      </c>
      <c r="E4868" s="120" t="s">
        <v>44</v>
      </c>
      <c r="F4868" s="569" t="s">
        <v>206</v>
      </c>
    </row>
    <row r="4869" spans="1:6">
      <c r="A4869" s="568" t="str">
        <f>DRIVER[[#This Row],[DATE]]&amp;DRIVER[[#This Row],[FIELD]]&amp;DRIVER[[#This Row],[TRIP NO]]</f>
        <v>45542OD34S61391</v>
      </c>
      <c r="B4869" s="570">
        <v>13</v>
      </c>
      <c r="C4869" s="571">
        <v>45542</v>
      </c>
      <c r="D4869" s="572">
        <v>1</v>
      </c>
      <c r="E4869" s="120" t="s">
        <v>52</v>
      </c>
      <c r="F4869" s="569" t="s">
        <v>72</v>
      </c>
    </row>
    <row r="4870" spans="1:6">
      <c r="A4870" s="568" t="str">
        <f>DRIVER[[#This Row],[DATE]]&amp;DRIVER[[#This Row],[FIELD]]&amp;DRIVER[[#This Row],[TRIP NO]]</f>
        <v>45542OD34S61521</v>
      </c>
      <c r="B4870" s="570">
        <v>14</v>
      </c>
      <c r="C4870" s="571">
        <v>45542</v>
      </c>
      <c r="D4870" s="572">
        <v>1</v>
      </c>
      <c r="E4870" s="120" t="s">
        <v>43</v>
      </c>
      <c r="F4870" s="569" t="s">
        <v>70</v>
      </c>
    </row>
    <row r="4871" spans="1:6">
      <c r="A4871" s="568" t="str">
        <f>DRIVER[[#This Row],[DATE]]&amp;DRIVER[[#This Row],[FIELD]]&amp;DRIVER[[#This Row],[TRIP NO]]</f>
        <v>45542OD34S65081</v>
      </c>
      <c r="B4871" s="570">
        <v>15</v>
      </c>
      <c r="C4871" s="571">
        <v>45542</v>
      </c>
      <c r="D4871" s="572">
        <v>1</v>
      </c>
      <c r="E4871" s="120" t="s">
        <v>57</v>
      </c>
      <c r="F4871" s="569" t="s">
        <v>75</v>
      </c>
    </row>
    <row r="4872" spans="1:6">
      <c r="A4872" s="568" t="str">
        <f>DRIVER[[#This Row],[DATE]]&amp;DRIVER[[#This Row],[FIELD]]&amp;DRIVER[[#This Row],[TRIP NO]]</f>
        <v>45542OD04T11451</v>
      </c>
      <c r="B4872" s="570">
        <v>16</v>
      </c>
      <c r="C4872" s="571">
        <v>45542</v>
      </c>
      <c r="D4872" s="572">
        <v>1</v>
      </c>
      <c r="E4872" s="120" t="s">
        <v>13</v>
      </c>
      <c r="F4872" s="569" t="s">
        <v>214</v>
      </c>
    </row>
    <row r="4873" spans="1:6">
      <c r="A4873" s="568" t="str">
        <f>DRIVER[[#This Row],[DATE]]&amp;DRIVER[[#This Row],[FIELD]]&amp;DRIVER[[#This Row],[TRIP NO]]</f>
        <v>45542OD34U13451</v>
      </c>
      <c r="B4873" s="570">
        <v>17</v>
      </c>
      <c r="C4873" s="571">
        <v>45542</v>
      </c>
      <c r="D4873" s="572">
        <v>1</v>
      </c>
      <c r="E4873" s="120" t="s">
        <v>49</v>
      </c>
      <c r="F4873" s="569" t="s">
        <v>204</v>
      </c>
    </row>
    <row r="4874" spans="1:6">
      <c r="A4874" s="568" t="str">
        <f>DRIVER[[#This Row],[DATE]]&amp;DRIVER[[#This Row],[FIELD]]&amp;DRIVER[[#This Row],[TRIP NO]]</f>
        <v>45542OD34S61522</v>
      </c>
      <c r="B4874" s="570">
        <v>18</v>
      </c>
      <c r="C4874" s="571">
        <v>45542</v>
      </c>
      <c r="D4874" s="572">
        <v>2</v>
      </c>
      <c r="E4874" s="120" t="s">
        <v>43</v>
      </c>
      <c r="F4874" s="569" t="s">
        <v>70</v>
      </c>
    </row>
    <row r="4875" spans="1:6">
      <c r="A4875" s="568" t="str">
        <f>DRIVER[[#This Row],[DATE]]&amp;DRIVER[[#This Row],[FIELD]]&amp;DRIVER[[#This Row],[TRIP NO]]</f>
        <v>45542OD34U13452</v>
      </c>
      <c r="B4875" s="570">
        <v>19</v>
      </c>
      <c r="C4875" s="571">
        <v>45542</v>
      </c>
      <c r="D4875" s="572">
        <v>2</v>
      </c>
      <c r="E4875" s="120" t="s">
        <v>49</v>
      </c>
      <c r="F4875" s="569" t="s">
        <v>204</v>
      </c>
    </row>
    <row r="4876" spans="1:6">
      <c r="A4876" s="568" t="str">
        <f>DRIVER[[#This Row],[DATE]]&amp;DRIVER[[#This Row],[FIELD]]&amp;DRIVER[[#This Row],[TRIP NO]]</f>
        <v>45542OD04T11452</v>
      </c>
      <c r="B4876" s="570">
        <v>20</v>
      </c>
      <c r="C4876" s="571">
        <v>45542</v>
      </c>
      <c r="D4876" s="572">
        <v>2</v>
      </c>
      <c r="E4876" s="120" t="s">
        <v>13</v>
      </c>
      <c r="F4876" s="569" t="s">
        <v>214</v>
      </c>
    </row>
    <row r="4877" spans="1:6">
      <c r="A4877" s="568" t="str">
        <f>DRIVER[[#This Row],[DATE]]&amp;DRIVER[[#This Row],[FIELD]]&amp;DRIVER[[#This Row],[TRIP NO]]</f>
        <v>45542OD04Q41282</v>
      </c>
      <c r="B4877" s="570">
        <v>21</v>
      </c>
      <c r="C4877" s="571">
        <v>45542</v>
      </c>
      <c r="D4877" s="572">
        <v>2</v>
      </c>
      <c r="E4877" s="120" t="s">
        <v>41</v>
      </c>
      <c r="F4877" s="569" t="s">
        <v>77</v>
      </c>
    </row>
    <row r="4878" spans="1:6">
      <c r="A4878" s="568" t="str">
        <f>DRIVER[[#This Row],[DATE]]&amp;DRIVER[[#This Row],[FIELD]]&amp;DRIVER[[#This Row],[TRIP NO]]</f>
        <v>45542OD04Q41232</v>
      </c>
      <c r="B4878" s="570">
        <v>22</v>
      </c>
      <c r="C4878" s="571">
        <v>45542</v>
      </c>
      <c r="D4878" s="572">
        <v>2</v>
      </c>
      <c r="E4878" s="120" t="s">
        <v>39</v>
      </c>
      <c r="F4878" s="569" t="s">
        <v>78</v>
      </c>
    </row>
    <row r="4879" spans="1:6">
      <c r="A4879" s="568" t="str">
        <f>DRIVER[[#This Row],[DATE]]&amp;DRIVER[[#This Row],[FIELD]]&amp;DRIVER[[#This Row],[TRIP NO]]</f>
        <v>45542OD34S65082</v>
      </c>
      <c r="B4879" s="570">
        <v>23</v>
      </c>
      <c r="C4879" s="571">
        <v>45542</v>
      </c>
      <c r="D4879" s="572">
        <v>2</v>
      </c>
      <c r="E4879" s="120" t="s">
        <v>57</v>
      </c>
      <c r="F4879" s="569" t="s">
        <v>75</v>
      </c>
    </row>
    <row r="4880" spans="1:6">
      <c r="A4880" s="568" t="str">
        <f>DRIVER[[#This Row],[DATE]]&amp;DRIVER[[#This Row],[FIELD]]&amp;DRIVER[[#This Row],[TRIP NO]]</f>
        <v>45542OD34S26272</v>
      </c>
      <c r="B4880" s="570">
        <v>24</v>
      </c>
      <c r="C4880" s="571">
        <v>45542</v>
      </c>
      <c r="D4880" s="572">
        <v>2</v>
      </c>
      <c r="E4880" s="120" t="s">
        <v>54</v>
      </c>
      <c r="F4880" s="569" t="s">
        <v>209</v>
      </c>
    </row>
    <row r="4881" spans="1:6">
      <c r="A4881" s="568" t="str">
        <f>DRIVER[[#This Row],[DATE]]&amp;DRIVER[[#This Row],[FIELD]]&amp;DRIVER[[#This Row],[TRIP NO]]</f>
        <v>45542OD04Q67882</v>
      </c>
      <c r="B4881" s="570">
        <v>25</v>
      </c>
      <c r="C4881" s="571">
        <v>45542</v>
      </c>
      <c r="D4881" s="572">
        <v>2</v>
      </c>
      <c r="E4881" s="120" t="s">
        <v>20</v>
      </c>
      <c r="F4881" s="569" t="s">
        <v>68</v>
      </c>
    </row>
    <row r="4882" spans="1:6">
      <c r="A4882" s="568" t="str">
        <f>DRIVER[[#This Row],[DATE]]&amp;DRIVER[[#This Row],[FIELD]]&amp;DRIVER[[#This Row],[TRIP NO]]</f>
        <v>45542OD04Q41262</v>
      </c>
      <c r="B4882" s="570">
        <v>26</v>
      </c>
      <c r="C4882" s="571">
        <v>45542</v>
      </c>
      <c r="D4882" s="572">
        <v>2</v>
      </c>
      <c r="E4882" s="120" t="s">
        <v>23</v>
      </c>
      <c r="F4882" s="569" t="s">
        <v>213</v>
      </c>
    </row>
    <row r="4883" spans="1:6">
      <c r="A4883" s="568" t="str">
        <f>DRIVER[[#This Row],[DATE]]&amp;DRIVER[[#This Row],[FIELD]]&amp;DRIVER[[#This Row],[TRIP NO]]</f>
        <v>45542OD04Q41782</v>
      </c>
      <c r="B4883" s="570">
        <v>27</v>
      </c>
      <c r="C4883" s="571">
        <v>45542</v>
      </c>
      <c r="D4883" s="572">
        <v>2</v>
      </c>
      <c r="E4883" s="120" t="s">
        <v>25</v>
      </c>
      <c r="F4883" s="569" t="s">
        <v>73</v>
      </c>
    </row>
    <row r="4884" spans="1:6">
      <c r="A4884" s="568" t="str">
        <f>DRIVER[[#This Row],[DATE]]&amp;DRIVER[[#This Row],[FIELD]]&amp;DRIVER[[#This Row],[TRIP NO]]</f>
        <v>45542OD04Q41732</v>
      </c>
      <c r="B4884" s="570">
        <v>28</v>
      </c>
      <c r="C4884" s="571">
        <v>45542</v>
      </c>
      <c r="D4884" s="572">
        <v>2</v>
      </c>
      <c r="E4884" s="120" t="s">
        <v>8</v>
      </c>
      <c r="F4884" s="569" t="s">
        <v>105</v>
      </c>
    </row>
    <row r="4885" spans="1:6">
      <c r="A4885" s="568" t="str">
        <f>DRIVER[[#This Row],[DATE]]&amp;DRIVER[[#This Row],[FIELD]]&amp;DRIVER[[#This Row],[TRIP NO]]</f>
        <v>45542OD34S26662</v>
      </c>
      <c r="B4885" s="570">
        <v>29</v>
      </c>
      <c r="C4885" s="571">
        <v>45542</v>
      </c>
      <c r="D4885" s="572">
        <v>2</v>
      </c>
      <c r="E4885" s="120" t="s">
        <v>45</v>
      </c>
      <c r="F4885" s="569" t="s">
        <v>69</v>
      </c>
    </row>
    <row r="4886" spans="1:6">
      <c r="A4886" s="568" t="str">
        <f>DRIVER[[#This Row],[DATE]]&amp;DRIVER[[#This Row],[FIELD]]&amp;DRIVER[[#This Row],[TRIP NO]]</f>
        <v>45542OD34S61372</v>
      </c>
      <c r="B4886" s="570">
        <v>30</v>
      </c>
      <c r="C4886" s="571">
        <v>45542</v>
      </c>
      <c r="D4886" s="572">
        <v>2</v>
      </c>
      <c r="E4886" s="120" t="s">
        <v>44</v>
      </c>
      <c r="F4886" s="569" t="s">
        <v>206</v>
      </c>
    </row>
    <row r="4887" spans="1:6">
      <c r="A4887" s="568" t="str">
        <f>DRIVER[[#This Row],[DATE]]&amp;DRIVER[[#This Row],[FIELD]]&amp;DRIVER[[#This Row],[TRIP NO]]</f>
        <v>45542OD34S61392</v>
      </c>
      <c r="B4887" s="570">
        <v>31</v>
      </c>
      <c r="C4887" s="571">
        <v>45542</v>
      </c>
      <c r="D4887" s="572">
        <v>2</v>
      </c>
      <c r="E4887" s="120" t="s">
        <v>52</v>
      </c>
      <c r="F4887" s="569" t="s">
        <v>72</v>
      </c>
    </row>
    <row r="4888" spans="1:6">
      <c r="A4888" s="568" t="str">
        <f>DRIVER[[#This Row],[DATE]]&amp;DRIVER[[#This Row],[FIELD]]&amp;DRIVER[[#This Row],[TRIP NO]]</f>
        <v>45542OD34S40342</v>
      </c>
      <c r="B4888" s="570">
        <v>32</v>
      </c>
      <c r="C4888" s="571">
        <v>45542</v>
      </c>
      <c r="D4888" s="572">
        <v>2</v>
      </c>
      <c r="E4888" s="120" t="s">
        <v>129</v>
      </c>
      <c r="F4888" s="569" t="s">
        <v>71</v>
      </c>
    </row>
    <row r="4889" spans="1:6">
      <c r="A4889" s="568" t="str">
        <f>DRIVER[[#This Row],[DATE]]&amp;DRIVER[[#This Row],[FIELD]]&amp;DRIVER[[#This Row],[TRIP NO]]</f>
        <v>45543OD04Q41181</v>
      </c>
      <c r="B4889" s="570">
        <v>1</v>
      </c>
      <c r="C4889" s="571">
        <v>45543</v>
      </c>
      <c r="D4889" s="572">
        <v>1</v>
      </c>
      <c r="E4889" s="120" t="s">
        <v>26</v>
      </c>
      <c r="F4889" s="569" t="s">
        <v>208</v>
      </c>
    </row>
    <row r="4890" spans="1:6">
      <c r="A4890" s="568" t="str">
        <f>DRIVER[[#This Row],[DATE]]&amp;DRIVER[[#This Row],[FIELD]]&amp;DRIVER[[#This Row],[TRIP NO]]</f>
        <v>45543OD04Q41231</v>
      </c>
      <c r="B4890" s="570">
        <v>2</v>
      </c>
      <c r="C4890" s="571">
        <v>45543</v>
      </c>
      <c r="D4890" s="572">
        <v>1</v>
      </c>
      <c r="E4890" s="120" t="s">
        <v>39</v>
      </c>
      <c r="F4890" s="569" t="s">
        <v>78</v>
      </c>
    </row>
    <row r="4891" spans="1:6">
      <c r="A4891" s="568" t="str">
        <f>DRIVER[[#This Row],[DATE]]&amp;DRIVER[[#This Row],[FIELD]]&amp;DRIVER[[#This Row],[TRIP NO]]</f>
        <v>45543OD04Q41261</v>
      </c>
      <c r="B4891" s="570">
        <v>3</v>
      </c>
      <c r="C4891" s="571">
        <v>45543</v>
      </c>
      <c r="D4891" s="572">
        <v>1</v>
      </c>
      <c r="E4891" s="120" t="s">
        <v>23</v>
      </c>
      <c r="F4891" s="569" t="s">
        <v>91</v>
      </c>
    </row>
    <row r="4892" spans="1:6">
      <c r="A4892" s="568" t="str">
        <f>DRIVER[[#This Row],[DATE]]&amp;DRIVER[[#This Row],[FIELD]]&amp;DRIVER[[#This Row],[TRIP NO]]</f>
        <v>45543OD04Q41781</v>
      </c>
      <c r="B4892" s="570">
        <v>4</v>
      </c>
      <c r="C4892" s="571">
        <v>45543</v>
      </c>
      <c r="D4892" s="572">
        <v>1</v>
      </c>
      <c r="E4892" s="120" t="s">
        <v>25</v>
      </c>
      <c r="F4892" s="569" t="s">
        <v>90</v>
      </c>
    </row>
    <row r="4893" spans="1:6">
      <c r="A4893" s="568" t="str">
        <f>DRIVER[[#This Row],[DATE]]&amp;DRIVER[[#This Row],[FIELD]]&amp;DRIVER[[#This Row],[TRIP NO]]</f>
        <v>45543OD04Q67881</v>
      </c>
      <c r="B4893" s="570">
        <v>5</v>
      </c>
      <c r="C4893" s="571">
        <v>45543</v>
      </c>
      <c r="D4893" s="572">
        <v>1</v>
      </c>
      <c r="E4893" s="120" t="s">
        <v>20</v>
      </c>
      <c r="F4893" s="569" t="s">
        <v>101</v>
      </c>
    </row>
    <row r="4894" spans="1:6">
      <c r="A4894" s="568" t="str">
        <f>DRIVER[[#This Row],[DATE]]&amp;DRIVER[[#This Row],[FIELD]]&amp;DRIVER[[#This Row],[TRIP NO]]</f>
        <v>45543OD04Q41281</v>
      </c>
      <c r="B4894" s="570">
        <v>6</v>
      </c>
      <c r="C4894" s="571">
        <v>45543</v>
      </c>
      <c r="D4894" s="572">
        <v>1</v>
      </c>
      <c r="E4894" s="120" t="s">
        <v>41</v>
      </c>
      <c r="F4894" s="569" t="s">
        <v>77</v>
      </c>
    </row>
    <row r="4895" spans="1:6">
      <c r="A4895" s="568" t="str">
        <f>DRIVER[[#This Row],[DATE]]&amp;DRIVER[[#This Row],[FIELD]]&amp;DRIVER[[#This Row],[TRIP NO]]</f>
        <v>45543OD04Q41701</v>
      </c>
      <c r="B4895" s="570">
        <v>7</v>
      </c>
      <c r="C4895" s="571">
        <v>45543</v>
      </c>
      <c r="D4895" s="572">
        <v>1</v>
      </c>
      <c r="E4895" s="120" t="s">
        <v>10</v>
      </c>
      <c r="F4895" s="569" t="s">
        <v>215</v>
      </c>
    </row>
    <row r="4896" spans="1:6">
      <c r="A4896" s="568" t="str">
        <f>DRIVER[[#This Row],[DATE]]&amp;DRIVER[[#This Row],[FIELD]]&amp;DRIVER[[#This Row],[TRIP NO]]</f>
        <v>45543OD04Q41731</v>
      </c>
      <c r="B4896" s="570">
        <v>8</v>
      </c>
      <c r="C4896" s="571">
        <v>45543</v>
      </c>
      <c r="D4896" s="572">
        <v>1</v>
      </c>
      <c r="E4896" s="120" t="s">
        <v>8</v>
      </c>
      <c r="F4896" s="569" t="s">
        <v>99</v>
      </c>
    </row>
    <row r="4897" spans="1:6">
      <c r="A4897" s="568" t="str">
        <f>DRIVER[[#This Row],[DATE]]&amp;DRIVER[[#This Row],[FIELD]]&amp;DRIVER[[#This Row],[TRIP NO]]</f>
        <v>45543OD34S26271</v>
      </c>
      <c r="B4897" s="570">
        <v>9</v>
      </c>
      <c r="C4897" s="571">
        <v>45543</v>
      </c>
      <c r="D4897" s="572">
        <v>1</v>
      </c>
      <c r="E4897" s="120" t="s">
        <v>54</v>
      </c>
      <c r="F4897" s="569" t="s">
        <v>209</v>
      </c>
    </row>
    <row r="4898" spans="1:6">
      <c r="A4898" s="568" t="str">
        <f>DRIVER[[#This Row],[DATE]]&amp;DRIVER[[#This Row],[FIELD]]&amp;DRIVER[[#This Row],[TRIP NO]]</f>
        <v>45543OD34S26661</v>
      </c>
      <c r="B4898" s="570">
        <v>10</v>
      </c>
      <c r="C4898" s="571">
        <v>45543</v>
      </c>
      <c r="D4898" s="572">
        <v>1</v>
      </c>
      <c r="E4898" s="120" t="s">
        <v>45</v>
      </c>
      <c r="F4898" s="569" t="s">
        <v>207</v>
      </c>
    </row>
    <row r="4899" spans="1:6">
      <c r="A4899" s="568" t="str">
        <f>DRIVER[[#This Row],[DATE]]&amp;DRIVER[[#This Row],[FIELD]]&amp;DRIVER[[#This Row],[TRIP NO]]</f>
        <v>45543OD34S40341</v>
      </c>
      <c r="B4899" s="570">
        <v>11</v>
      </c>
      <c r="C4899" s="571">
        <v>45543</v>
      </c>
      <c r="D4899" s="572">
        <v>1</v>
      </c>
      <c r="E4899" s="120" t="s">
        <v>129</v>
      </c>
      <c r="F4899" s="569" t="s">
        <v>71</v>
      </c>
    </row>
    <row r="4900" spans="1:6">
      <c r="A4900" s="568" t="str">
        <f>DRIVER[[#This Row],[DATE]]&amp;DRIVER[[#This Row],[FIELD]]&amp;DRIVER[[#This Row],[TRIP NO]]</f>
        <v>45543OD34S61371</v>
      </c>
      <c r="B4900" s="570">
        <v>12</v>
      </c>
      <c r="C4900" s="571">
        <v>45543</v>
      </c>
      <c r="D4900" s="572">
        <v>1</v>
      </c>
      <c r="E4900" s="120" t="s">
        <v>44</v>
      </c>
      <c r="F4900" s="569" t="s">
        <v>206</v>
      </c>
    </row>
    <row r="4901" spans="1:6">
      <c r="A4901" s="568" t="str">
        <f>DRIVER[[#This Row],[DATE]]&amp;DRIVER[[#This Row],[FIELD]]&amp;DRIVER[[#This Row],[TRIP NO]]</f>
        <v>45543OD34S61391</v>
      </c>
      <c r="B4901" s="570">
        <v>13</v>
      </c>
      <c r="C4901" s="571">
        <v>45543</v>
      </c>
      <c r="D4901" s="572">
        <v>1</v>
      </c>
      <c r="E4901" s="120" t="s">
        <v>52</v>
      </c>
      <c r="F4901" s="569" t="s">
        <v>72</v>
      </c>
    </row>
    <row r="4902" spans="1:6">
      <c r="A4902" s="568" t="str">
        <f>DRIVER[[#This Row],[DATE]]&amp;DRIVER[[#This Row],[FIELD]]&amp;DRIVER[[#This Row],[TRIP NO]]</f>
        <v>45543OD34S61521</v>
      </c>
      <c r="B4902" s="570">
        <v>14</v>
      </c>
      <c r="C4902" s="571">
        <v>45543</v>
      </c>
      <c r="D4902" s="572">
        <v>1</v>
      </c>
      <c r="E4902" s="120" t="s">
        <v>43</v>
      </c>
      <c r="F4902" s="569" t="s">
        <v>70</v>
      </c>
    </row>
    <row r="4903" spans="1:6">
      <c r="A4903" s="568" t="str">
        <f>DRIVER[[#This Row],[DATE]]&amp;DRIVER[[#This Row],[FIELD]]&amp;DRIVER[[#This Row],[TRIP NO]]</f>
        <v>45543OD34S65081</v>
      </c>
      <c r="B4903" s="570">
        <v>15</v>
      </c>
      <c r="C4903" s="571">
        <v>45543</v>
      </c>
      <c r="D4903" s="572">
        <v>1</v>
      </c>
      <c r="E4903" s="120" t="s">
        <v>57</v>
      </c>
      <c r="F4903" s="569" t="s">
        <v>75</v>
      </c>
    </row>
    <row r="4904" spans="1:6">
      <c r="A4904" s="568" t="str">
        <f>DRIVER[[#This Row],[DATE]]&amp;DRIVER[[#This Row],[FIELD]]&amp;DRIVER[[#This Row],[TRIP NO]]</f>
        <v>45543OD04T11451</v>
      </c>
      <c r="B4904" s="570">
        <v>16</v>
      </c>
      <c r="C4904" s="571">
        <v>45543</v>
      </c>
      <c r="D4904" s="572">
        <v>1</v>
      </c>
      <c r="E4904" s="120" t="s">
        <v>13</v>
      </c>
      <c r="F4904" s="569" t="s">
        <v>210</v>
      </c>
    </row>
    <row r="4905" spans="1:6">
      <c r="A4905" s="568" t="str">
        <f>DRIVER[[#This Row],[DATE]]&amp;DRIVER[[#This Row],[FIELD]]&amp;DRIVER[[#This Row],[TRIP NO]]</f>
        <v>45543OD34R11451</v>
      </c>
      <c r="B4905" s="570">
        <v>17</v>
      </c>
      <c r="C4905" s="571">
        <v>45543</v>
      </c>
      <c r="D4905" s="572">
        <v>1</v>
      </c>
      <c r="E4905" s="120" t="s">
        <v>12</v>
      </c>
      <c r="F4905" s="569" t="s">
        <v>171</v>
      </c>
    </row>
    <row r="4906" spans="1:6">
      <c r="A4906" s="568" t="str">
        <f>DRIVER[[#This Row],[DATE]]&amp;DRIVER[[#This Row],[FIELD]]&amp;DRIVER[[#This Row],[TRIP NO]]</f>
        <v>45543OD34S61522</v>
      </c>
      <c r="B4906" s="570">
        <v>18</v>
      </c>
      <c r="C4906" s="571">
        <v>45543</v>
      </c>
      <c r="D4906" s="572">
        <v>2</v>
      </c>
      <c r="E4906" s="120" t="s">
        <v>43</v>
      </c>
      <c r="F4906" s="569" t="s">
        <v>70</v>
      </c>
    </row>
    <row r="4907" spans="1:6">
      <c r="A4907" s="568" t="str">
        <f>DRIVER[[#This Row],[DATE]]&amp;DRIVER[[#This Row],[FIELD]]&amp;DRIVER[[#This Row],[TRIP NO]]</f>
        <v>45543OD34S61372</v>
      </c>
      <c r="B4907" s="570">
        <v>19</v>
      </c>
      <c r="C4907" s="571">
        <v>45543</v>
      </c>
      <c r="D4907" s="572">
        <v>2</v>
      </c>
      <c r="E4907" s="120" t="s">
        <v>44</v>
      </c>
      <c r="F4907" s="569" t="s">
        <v>206</v>
      </c>
    </row>
    <row r="4908" spans="1:6">
      <c r="A4908" s="568" t="str">
        <f>DRIVER[[#This Row],[DATE]]&amp;DRIVER[[#This Row],[FIELD]]&amp;DRIVER[[#This Row],[TRIP NO]]</f>
        <v>45543OD04Q41232</v>
      </c>
      <c r="B4908" s="570">
        <v>20</v>
      </c>
      <c r="C4908" s="571">
        <v>45543</v>
      </c>
      <c r="D4908" s="572">
        <v>2</v>
      </c>
      <c r="E4908" s="120" t="s">
        <v>39</v>
      </c>
      <c r="F4908" s="569" t="s">
        <v>78</v>
      </c>
    </row>
    <row r="4909" spans="1:6">
      <c r="A4909" s="568" t="str">
        <f>DRIVER[[#This Row],[DATE]]&amp;DRIVER[[#This Row],[FIELD]]&amp;DRIVER[[#This Row],[TRIP NO]]</f>
        <v>45543OD34S65082</v>
      </c>
      <c r="B4909" s="570">
        <v>21</v>
      </c>
      <c r="C4909" s="571">
        <v>45543</v>
      </c>
      <c r="D4909" s="572">
        <v>2</v>
      </c>
      <c r="E4909" s="120" t="s">
        <v>57</v>
      </c>
      <c r="F4909" s="569" t="s">
        <v>75</v>
      </c>
    </row>
    <row r="4910" spans="1:6">
      <c r="A4910" s="568" t="str">
        <f>DRIVER[[#This Row],[DATE]]&amp;DRIVER[[#This Row],[FIELD]]&amp;DRIVER[[#This Row],[TRIP NO]]</f>
        <v>45543OD34S26272</v>
      </c>
      <c r="B4910" s="570">
        <v>22</v>
      </c>
      <c r="C4910" s="571">
        <v>45543</v>
      </c>
      <c r="D4910" s="572">
        <v>2</v>
      </c>
      <c r="E4910" s="120" t="s">
        <v>54</v>
      </c>
      <c r="F4910" s="569" t="s">
        <v>209</v>
      </c>
    </row>
    <row r="4911" spans="1:6">
      <c r="A4911" s="568" t="str">
        <f>DRIVER[[#This Row],[DATE]]&amp;DRIVER[[#This Row],[FIELD]]&amp;DRIVER[[#This Row],[TRIP NO]]</f>
        <v>45543OD34S26662</v>
      </c>
      <c r="B4911" s="570">
        <v>23</v>
      </c>
      <c r="C4911" s="571">
        <v>45543</v>
      </c>
      <c r="D4911" s="572">
        <v>2</v>
      </c>
      <c r="E4911" s="120" t="s">
        <v>45</v>
      </c>
      <c r="F4911" s="569" t="s">
        <v>207</v>
      </c>
    </row>
    <row r="4912" spans="1:6">
      <c r="A4912" s="568" t="str">
        <f>DRIVER[[#This Row],[DATE]]&amp;DRIVER[[#This Row],[FIELD]]&amp;DRIVER[[#This Row],[TRIP NO]]</f>
        <v>45543OD04Q41732</v>
      </c>
      <c r="B4912" s="570">
        <v>24</v>
      </c>
      <c r="C4912" s="571">
        <v>45543</v>
      </c>
      <c r="D4912" s="572">
        <v>2</v>
      </c>
      <c r="E4912" s="120" t="s">
        <v>8</v>
      </c>
      <c r="F4912" s="569" t="s">
        <v>99</v>
      </c>
    </row>
    <row r="4913" spans="1:6">
      <c r="A4913" s="568" t="str">
        <f>DRIVER[[#This Row],[DATE]]&amp;DRIVER[[#This Row],[FIELD]]&amp;DRIVER[[#This Row],[TRIP NO]]</f>
        <v>45543OD04Q41182</v>
      </c>
      <c r="B4913" s="570">
        <v>25</v>
      </c>
      <c r="C4913" s="571">
        <v>45543</v>
      </c>
      <c r="D4913" s="572">
        <v>2</v>
      </c>
      <c r="E4913" s="120" t="s">
        <v>26</v>
      </c>
      <c r="F4913" s="569" t="s">
        <v>208</v>
      </c>
    </row>
    <row r="4914" spans="1:6">
      <c r="A4914" s="568" t="str">
        <f>DRIVER[[#This Row],[DATE]]&amp;DRIVER[[#This Row],[FIELD]]&amp;DRIVER[[#This Row],[TRIP NO]]</f>
        <v>45543OD34R11452</v>
      </c>
      <c r="B4914" s="570">
        <v>26</v>
      </c>
      <c r="C4914" s="571">
        <v>45543</v>
      </c>
      <c r="D4914" s="572">
        <v>2</v>
      </c>
      <c r="E4914" s="120" t="s">
        <v>12</v>
      </c>
      <c r="F4914" s="569" t="s">
        <v>71</v>
      </c>
    </row>
    <row r="4915" spans="1:6">
      <c r="A4915" s="568" t="str">
        <f>DRIVER[[#This Row],[DATE]]&amp;DRIVER[[#This Row],[FIELD]]&amp;DRIVER[[#This Row],[TRIP NO]]</f>
        <v>45543OD04T11452</v>
      </c>
      <c r="B4915" s="570">
        <v>27</v>
      </c>
      <c r="C4915" s="571">
        <v>45543</v>
      </c>
      <c r="D4915" s="572">
        <v>2</v>
      </c>
      <c r="E4915" s="120" t="s">
        <v>13</v>
      </c>
      <c r="F4915" s="569" t="s">
        <v>210</v>
      </c>
    </row>
    <row r="4916" spans="1:6">
      <c r="A4916" s="568" t="str">
        <f>DRIVER[[#This Row],[DATE]]&amp;DRIVER[[#This Row],[FIELD]]&amp;DRIVER[[#This Row],[TRIP NO]]</f>
        <v>45543OD04Q41782</v>
      </c>
      <c r="B4916" s="570">
        <v>28</v>
      </c>
      <c r="C4916" s="571">
        <v>45543</v>
      </c>
      <c r="D4916" s="572">
        <v>2</v>
      </c>
      <c r="E4916" s="120" t="s">
        <v>25</v>
      </c>
      <c r="F4916" s="569" t="s">
        <v>90</v>
      </c>
    </row>
    <row r="4917" spans="1:6">
      <c r="A4917" s="568" t="str">
        <f>DRIVER[[#This Row],[DATE]]&amp;DRIVER[[#This Row],[FIELD]]&amp;DRIVER[[#This Row],[TRIP NO]]</f>
        <v>45543OD04Q67882</v>
      </c>
      <c r="B4917" s="570">
        <v>29</v>
      </c>
      <c r="C4917" s="571">
        <v>45543</v>
      </c>
      <c r="D4917" s="572">
        <v>2</v>
      </c>
      <c r="E4917" s="120" t="s">
        <v>20</v>
      </c>
      <c r="F4917" s="569" t="s">
        <v>101</v>
      </c>
    </row>
    <row r="4918" spans="1:6">
      <c r="A4918" s="568" t="str">
        <f>DRIVER[[#This Row],[DATE]]&amp;DRIVER[[#This Row],[FIELD]]&amp;DRIVER[[#This Row],[TRIP NO]]</f>
        <v>45543OD04Q41702</v>
      </c>
      <c r="B4918" s="570">
        <v>30</v>
      </c>
      <c r="C4918" s="571">
        <v>45543</v>
      </c>
      <c r="D4918" s="572">
        <v>2</v>
      </c>
      <c r="E4918" s="120" t="s">
        <v>10</v>
      </c>
      <c r="F4918" s="569" t="s">
        <v>215</v>
      </c>
    </row>
    <row r="4919" spans="1:6">
      <c r="A4919" s="568" t="str">
        <f>DRIVER[[#This Row],[DATE]]&amp;DRIVER[[#This Row],[FIELD]]&amp;DRIVER[[#This Row],[TRIP NO]]</f>
        <v>45543OD04Q41262</v>
      </c>
      <c r="B4919" s="570">
        <v>31</v>
      </c>
      <c r="C4919" s="571">
        <v>45543</v>
      </c>
      <c r="D4919" s="572">
        <v>2</v>
      </c>
      <c r="E4919" s="120" t="s">
        <v>23</v>
      </c>
      <c r="F4919" s="569" t="s">
        <v>91</v>
      </c>
    </row>
    <row r="4920" spans="1:6">
      <c r="A4920" s="568" t="str">
        <f>DRIVER[[#This Row],[DATE]]&amp;DRIVER[[#This Row],[FIELD]]&amp;DRIVER[[#This Row],[TRIP NO]]</f>
        <v>45543OD34S61392</v>
      </c>
      <c r="B4920" s="570">
        <v>32</v>
      </c>
      <c r="C4920" s="571">
        <v>45543</v>
      </c>
      <c r="D4920" s="572">
        <v>2</v>
      </c>
      <c r="E4920" s="120" t="s">
        <v>52</v>
      </c>
      <c r="F4920" s="569" t="s">
        <v>72</v>
      </c>
    </row>
    <row r="4921" spans="1:6">
      <c r="A4921" s="568" t="str">
        <f>DRIVER[[#This Row],[DATE]]&amp;DRIVER[[#This Row],[FIELD]]&amp;DRIVER[[#This Row],[TRIP NO]]</f>
        <v>45543OD34S61523</v>
      </c>
      <c r="B4921" s="570">
        <v>33</v>
      </c>
      <c r="C4921" s="571">
        <v>45543</v>
      </c>
      <c r="D4921" s="572">
        <v>3</v>
      </c>
      <c r="E4921" s="120" t="s">
        <v>43</v>
      </c>
      <c r="F4921" s="569" t="s">
        <v>70</v>
      </c>
    </row>
    <row r="4922" spans="1:6">
      <c r="A4922" s="568" t="str">
        <f>DRIVER[[#This Row],[DATE]]&amp;DRIVER[[#This Row],[FIELD]]&amp;DRIVER[[#This Row],[TRIP NO]]</f>
        <v>45543OD04Q41233</v>
      </c>
      <c r="B4922" s="570">
        <v>34</v>
      </c>
      <c r="C4922" s="571">
        <v>45543</v>
      </c>
      <c r="D4922" s="572">
        <v>3</v>
      </c>
      <c r="E4922" s="120" t="s">
        <v>39</v>
      </c>
      <c r="F4922" s="569" t="s">
        <v>78</v>
      </c>
    </row>
    <row r="4923" spans="1:6">
      <c r="A4923" s="568" t="str">
        <f>DRIVER[[#This Row],[DATE]]&amp;DRIVER[[#This Row],[FIELD]]&amp;DRIVER[[#This Row],[TRIP NO]]</f>
        <v>45543OD34S61373</v>
      </c>
      <c r="B4923" s="570">
        <v>35</v>
      </c>
      <c r="C4923" s="571">
        <v>45543</v>
      </c>
      <c r="D4923" s="572">
        <v>3</v>
      </c>
      <c r="E4923" s="120" t="s">
        <v>44</v>
      </c>
      <c r="F4923" s="569" t="s">
        <v>206</v>
      </c>
    </row>
    <row r="4924" spans="1:6">
      <c r="A4924" s="568" t="str">
        <f>DRIVER[[#This Row],[DATE]]&amp;DRIVER[[#This Row],[FIELD]]&amp;DRIVER[[#This Row],[TRIP NO]]</f>
        <v>45544OD04Q41181</v>
      </c>
      <c r="B4924" s="570">
        <v>1</v>
      </c>
      <c r="C4924" s="571">
        <v>45544</v>
      </c>
      <c r="D4924" s="572">
        <v>1</v>
      </c>
      <c r="E4924" s="120" t="s">
        <v>26</v>
      </c>
      <c r="F4924" s="569" t="s">
        <v>82</v>
      </c>
    </row>
    <row r="4925" spans="1:6">
      <c r="A4925" s="568" t="str">
        <f>DRIVER[[#This Row],[DATE]]&amp;DRIVER[[#This Row],[FIELD]]&amp;DRIVER[[#This Row],[TRIP NO]]</f>
        <v>45544OD04Q41231</v>
      </c>
      <c r="B4925" s="570">
        <v>2</v>
      </c>
      <c r="C4925" s="571">
        <v>45544</v>
      </c>
      <c r="D4925" s="572">
        <v>1</v>
      </c>
      <c r="E4925" s="120" t="s">
        <v>39</v>
      </c>
      <c r="F4925" s="569" t="s">
        <v>78</v>
      </c>
    </row>
    <row r="4926" spans="1:6">
      <c r="A4926" s="568" t="str">
        <f>DRIVER[[#This Row],[DATE]]&amp;DRIVER[[#This Row],[FIELD]]&amp;DRIVER[[#This Row],[TRIP NO]]</f>
        <v>45544OD04Q41261</v>
      </c>
      <c r="B4926" s="570">
        <v>3</v>
      </c>
      <c r="C4926" s="571">
        <v>45544</v>
      </c>
      <c r="D4926" s="572">
        <v>1</v>
      </c>
      <c r="E4926" s="120" t="s">
        <v>23</v>
      </c>
      <c r="F4926" s="569" t="s">
        <v>213</v>
      </c>
    </row>
    <row r="4927" spans="1:6">
      <c r="A4927" s="568" t="str">
        <f>DRIVER[[#This Row],[DATE]]&amp;DRIVER[[#This Row],[FIELD]]&amp;DRIVER[[#This Row],[TRIP NO]]</f>
        <v>45544OD04Q41781</v>
      </c>
      <c r="B4927" s="570">
        <v>4</v>
      </c>
      <c r="C4927" s="571">
        <v>45544</v>
      </c>
      <c r="D4927" s="572">
        <v>1</v>
      </c>
      <c r="E4927" s="120" t="s">
        <v>25</v>
      </c>
      <c r="F4927" s="569" t="s">
        <v>73</v>
      </c>
    </row>
    <row r="4928" spans="1:6">
      <c r="A4928" s="568" t="str">
        <f>DRIVER[[#This Row],[DATE]]&amp;DRIVER[[#This Row],[FIELD]]&amp;DRIVER[[#This Row],[TRIP NO]]</f>
        <v>45544OD04Q67881</v>
      </c>
      <c r="B4928" s="570">
        <v>5</v>
      </c>
      <c r="C4928" s="571">
        <v>45544</v>
      </c>
      <c r="D4928" s="572">
        <v>1</v>
      </c>
      <c r="E4928" s="120" t="s">
        <v>20</v>
      </c>
      <c r="F4928" s="569" t="s">
        <v>101</v>
      </c>
    </row>
    <row r="4929" spans="1:6">
      <c r="A4929" s="568" t="str">
        <f>DRIVER[[#This Row],[DATE]]&amp;DRIVER[[#This Row],[FIELD]]&amp;DRIVER[[#This Row],[TRIP NO]]</f>
        <v>45544OD04Q41281</v>
      </c>
      <c r="B4929" s="570">
        <v>6</v>
      </c>
      <c r="C4929" s="571">
        <v>45544</v>
      </c>
      <c r="D4929" s="572">
        <v>1</v>
      </c>
      <c r="E4929" s="120" t="s">
        <v>41</v>
      </c>
      <c r="F4929" s="569" t="s">
        <v>77</v>
      </c>
    </row>
    <row r="4930" spans="1:6">
      <c r="A4930" s="568" t="str">
        <f>DRIVER[[#This Row],[DATE]]&amp;DRIVER[[#This Row],[FIELD]]&amp;DRIVER[[#This Row],[TRIP NO]]</f>
        <v>45544OD04Q41701</v>
      </c>
      <c r="B4930" s="570">
        <v>7</v>
      </c>
      <c r="C4930" s="571">
        <v>45544</v>
      </c>
      <c r="D4930" s="572">
        <v>1</v>
      </c>
      <c r="E4930" s="120" t="s">
        <v>10</v>
      </c>
      <c r="F4930" s="569" t="s">
        <v>215</v>
      </c>
    </row>
    <row r="4931" spans="1:6">
      <c r="A4931" s="568" t="str">
        <f>DRIVER[[#This Row],[DATE]]&amp;DRIVER[[#This Row],[FIELD]]&amp;DRIVER[[#This Row],[TRIP NO]]</f>
        <v>45544OD04Q41731</v>
      </c>
      <c r="B4931" s="570">
        <v>8</v>
      </c>
      <c r="C4931" s="571">
        <v>45544</v>
      </c>
      <c r="D4931" s="572">
        <v>1</v>
      </c>
      <c r="E4931" s="120" t="s">
        <v>8</v>
      </c>
      <c r="F4931" s="569" t="s">
        <v>99</v>
      </c>
    </row>
    <row r="4932" spans="1:6">
      <c r="A4932" s="568" t="str">
        <f>DRIVER[[#This Row],[DATE]]&amp;DRIVER[[#This Row],[FIELD]]&amp;DRIVER[[#This Row],[TRIP NO]]</f>
        <v>45544OD34S26271</v>
      </c>
      <c r="B4932" s="570">
        <v>9</v>
      </c>
      <c r="C4932" s="571">
        <v>45544</v>
      </c>
      <c r="D4932" s="572">
        <v>1</v>
      </c>
      <c r="E4932" s="120" t="s">
        <v>54</v>
      </c>
      <c r="F4932" s="569" t="s">
        <v>209</v>
      </c>
    </row>
    <row r="4933" spans="1:6">
      <c r="A4933" s="568" t="str">
        <f>DRIVER[[#This Row],[DATE]]&amp;DRIVER[[#This Row],[FIELD]]&amp;DRIVER[[#This Row],[TRIP NO]]</f>
        <v>45544OD34S26661</v>
      </c>
      <c r="B4933" s="570">
        <v>10</v>
      </c>
      <c r="C4933" s="571">
        <v>45544</v>
      </c>
      <c r="D4933" s="572">
        <v>1</v>
      </c>
      <c r="E4933" s="120" t="s">
        <v>45</v>
      </c>
      <c r="F4933" s="569" t="s">
        <v>69</v>
      </c>
    </row>
    <row r="4934" spans="1:6">
      <c r="A4934" s="568" t="str">
        <f>DRIVER[[#This Row],[DATE]]&amp;DRIVER[[#This Row],[FIELD]]&amp;DRIVER[[#This Row],[TRIP NO]]</f>
        <v>45544OD34S40341</v>
      </c>
      <c r="B4934" s="570">
        <v>11</v>
      </c>
      <c r="C4934" s="571">
        <v>45544</v>
      </c>
      <c r="D4934" s="572">
        <v>1</v>
      </c>
      <c r="E4934" s="120" t="s">
        <v>129</v>
      </c>
      <c r="F4934" s="569" t="s">
        <v>71</v>
      </c>
    </row>
    <row r="4935" spans="1:6">
      <c r="A4935" s="568" t="str">
        <f>DRIVER[[#This Row],[DATE]]&amp;DRIVER[[#This Row],[FIELD]]&amp;DRIVER[[#This Row],[TRIP NO]]</f>
        <v>45544OD34S61371</v>
      </c>
      <c r="B4935" s="570">
        <v>12</v>
      </c>
      <c r="C4935" s="571">
        <v>45544</v>
      </c>
      <c r="D4935" s="572">
        <v>1</v>
      </c>
      <c r="E4935" s="120" t="s">
        <v>44</v>
      </c>
      <c r="F4935" s="569" t="s">
        <v>206</v>
      </c>
    </row>
    <row r="4936" spans="1:6">
      <c r="A4936" s="568" t="str">
        <f>DRIVER[[#This Row],[DATE]]&amp;DRIVER[[#This Row],[FIELD]]&amp;DRIVER[[#This Row],[TRIP NO]]</f>
        <v>45544OD34S61391</v>
      </c>
      <c r="B4936" s="570">
        <v>13</v>
      </c>
      <c r="C4936" s="571">
        <v>45544</v>
      </c>
      <c r="D4936" s="572">
        <v>1</v>
      </c>
      <c r="E4936" s="120" t="s">
        <v>52</v>
      </c>
      <c r="F4936" s="569" t="s">
        <v>94</v>
      </c>
    </row>
    <row r="4937" spans="1:6">
      <c r="A4937" s="568" t="str">
        <f>DRIVER[[#This Row],[DATE]]&amp;DRIVER[[#This Row],[FIELD]]&amp;DRIVER[[#This Row],[TRIP NO]]</f>
        <v>45544OD34S61521</v>
      </c>
      <c r="B4937" s="570">
        <v>14</v>
      </c>
      <c r="C4937" s="571">
        <v>45544</v>
      </c>
      <c r="D4937" s="572">
        <v>1</v>
      </c>
      <c r="E4937" s="120" t="s">
        <v>43</v>
      </c>
      <c r="F4937" s="569" t="s">
        <v>70</v>
      </c>
    </row>
    <row r="4938" spans="1:6">
      <c r="A4938" s="568" t="str">
        <f>DRIVER[[#This Row],[DATE]]&amp;DRIVER[[#This Row],[FIELD]]&amp;DRIVER[[#This Row],[TRIP NO]]</f>
        <v>45544OD34S65081</v>
      </c>
      <c r="B4938" s="570">
        <v>15</v>
      </c>
      <c r="C4938" s="571">
        <v>45544</v>
      </c>
      <c r="D4938" s="572">
        <v>1</v>
      </c>
      <c r="E4938" s="120" t="s">
        <v>57</v>
      </c>
      <c r="F4938" s="569" t="s">
        <v>75</v>
      </c>
    </row>
    <row r="4939" spans="1:6">
      <c r="A4939" s="568" t="str">
        <f>DRIVER[[#This Row],[DATE]]&amp;DRIVER[[#This Row],[FIELD]]&amp;DRIVER[[#This Row],[TRIP NO]]</f>
        <v>45544OD34R11451</v>
      </c>
      <c r="B4939" s="570">
        <v>16</v>
      </c>
      <c r="C4939" s="571">
        <v>45544</v>
      </c>
      <c r="D4939" s="572">
        <v>1</v>
      </c>
      <c r="E4939" s="120" t="s">
        <v>12</v>
      </c>
      <c r="F4939" s="569" t="s">
        <v>72</v>
      </c>
    </row>
    <row r="4940" spans="1:6">
      <c r="A4940" s="568" t="str">
        <f>DRIVER[[#This Row],[DATE]]&amp;DRIVER[[#This Row],[FIELD]]&amp;DRIVER[[#This Row],[TRIP NO]]</f>
        <v>45544OD34R13451</v>
      </c>
      <c r="B4940" s="570">
        <v>17</v>
      </c>
      <c r="C4940" s="571">
        <v>45544</v>
      </c>
      <c r="D4940" s="572">
        <v>1</v>
      </c>
      <c r="E4940" s="120" t="s">
        <v>11</v>
      </c>
      <c r="F4940" s="569" t="s">
        <v>210</v>
      </c>
    </row>
    <row r="4941" spans="1:6">
      <c r="A4941" s="568" t="str">
        <f>DRIVER[[#This Row],[DATE]]&amp;DRIVER[[#This Row],[FIELD]]&amp;DRIVER[[#This Row],[TRIP NO]]</f>
        <v>45544OD04Q41232</v>
      </c>
      <c r="B4941" s="570">
        <v>18</v>
      </c>
      <c r="C4941" s="571">
        <v>45544</v>
      </c>
      <c r="D4941" s="572">
        <v>2</v>
      </c>
      <c r="E4941" s="120" t="s">
        <v>39</v>
      </c>
      <c r="F4941" s="569" t="s">
        <v>78</v>
      </c>
    </row>
    <row r="4942" spans="1:6">
      <c r="A4942" s="568" t="str">
        <f>DRIVER[[#This Row],[DATE]]&amp;DRIVER[[#This Row],[FIELD]]&amp;DRIVER[[#This Row],[TRIP NO]]</f>
        <v>45544OD34S61372</v>
      </c>
      <c r="B4942" s="570">
        <v>19</v>
      </c>
      <c r="C4942" s="571">
        <v>45544</v>
      </c>
      <c r="D4942" s="572">
        <v>2</v>
      </c>
      <c r="E4942" s="120" t="s">
        <v>44</v>
      </c>
      <c r="F4942" s="569" t="s">
        <v>206</v>
      </c>
    </row>
    <row r="4943" spans="1:6">
      <c r="A4943" s="568" t="str">
        <f>DRIVER[[#This Row],[DATE]]&amp;DRIVER[[#This Row],[FIELD]]&amp;DRIVER[[#This Row],[TRIP NO]]</f>
        <v>45544OD34S61522</v>
      </c>
      <c r="B4943" s="570">
        <v>20</v>
      </c>
      <c r="C4943" s="571">
        <v>45544</v>
      </c>
      <c r="D4943" s="572">
        <v>2</v>
      </c>
      <c r="E4943" s="120" t="s">
        <v>43</v>
      </c>
      <c r="F4943" s="569" t="s">
        <v>70</v>
      </c>
    </row>
    <row r="4944" spans="1:6">
      <c r="A4944" s="568" t="str">
        <f>DRIVER[[#This Row],[DATE]]&amp;DRIVER[[#This Row],[FIELD]]&amp;DRIVER[[#This Row],[TRIP NO]]</f>
        <v>45544OD34S65082</v>
      </c>
      <c r="B4944" s="570">
        <v>21</v>
      </c>
      <c r="C4944" s="571">
        <v>45544</v>
      </c>
      <c r="D4944" s="572">
        <v>2</v>
      </c>
      <c r="E4944" s="120" t="s">
        <v>57</v>
      </c>
      <c r="F4944" s="569" t="s">
        <v>75</v>
      </c>
    </row>
    <row r="4945" spans="1:6">
      <c r="A4945" s="568" t="str">
        <f>DRIVER[[#This Row],[DATE]]&amp;DRIVER[[#This Row],[FIELD]]&amp;DRIVER[[#This Row],[TRIP NO]]</f>
        <v>45544OD34R11452</v>
      </c>
      <c r="B4945" s="570">
        <v>22</v>
      </c>
      <c r="C4945" s="571">
        <v>45544</v>
      </c>
      <c r="D4945" s="572">
        <v>2</v>
      </c>
      <c r="E4945" s="120" t="s">
        <v>12</v>
      </c>
      <c r="F4945" s="569" t="s">
        <v>72</v>
      </c>
    </row>
    <row r="4946" spans="1:6">
      <c r="A4946" s="568" t="str">
        <f>DRIVER[[#This Row],[DATE]]&amp;DRIVER[[#This Row],[FIELD]]&amp;DRIVER[[#This Row],[TRIP NO]]</f>
        <v>45544OD04Q41702</v>
      </c>
      <c r="B4946" s="570">
        <v>23</v>
      </c>
      <c r="C4946" s="571">
        <v>45544</v>
      </c>
      <c r="D4946" s="572">
        <v>2</v>
      </c>
      <c r="E4946" s="120" t="s">
        <v>10</v>
      </c>
      <c r="F4946" s="569" t="s">
        <v>215</v>
      </c>
    </row>
    <row r="4947" spans="1:6">
      <c r="A4947" s="568" t="str">
        <f>DRIVER[[#This Row],[DATE]]&amp;DRIVER[[#This Row],[FIELD]]&amp;DRIVER[[#This Row],[TRIP NO]]</f>
        <v>45544OD04Q67882</v>
      </c>
      <c r="B4947" s="570">
        <v>24</v>
      </c>
      <c r="C4947" s="571">
        <v>45544</v>
      </c>
      <c r="D4947" s="572">
        <v>2</v>
      </c>
      <c r="E4947" s="120" t="s">
        <v>20</v>
      </c>
      <c r="F4947" s="569" t="s">
        <v>101</v>
      </c>
    </row>
    <row r="4948" spans="1:6">
      <c r="A4948" s="568" t="str">
        <f>DRIVER[[#This Row],[DATE]]&amp;DRIVER[[#This Row],[FIELD]]&amp;DRIVER[[#This Row],[TRIP NO]]</f>
        <v>45544OD34S61392</v>
      </c>
      <c r="B4948" s="570">
        <v>25</v>
      </c>
      <c r="C4948" s="571">
        <v>45544</v>
      </c>
      <c r="D4948" s="572">
        <v>2</v>
      </c>
      <c r="E4948" s="120" t="s">
        <v>52</v>
      </c>
      <c r="F4948" s="569" t="s">
        <v>94</v>
      </c>
    </row>
    <row r="4949" spans="1:6">
      <c r="A4949" s="568" t="str">
        <f>DRIVER[[#This Row],[DATE]]&amp;DRIVER[[#This Row],[FIELD]]&amp;DRIVER[[#This Row],[TRIP NO]]</f>
        <v>45544OD34S26662</v>
      </c>
      <c r="B4949" s="570">
        <v>26</v>
      </c>
      <c r="C4949" s="571">
        <v>45544</v>
      </c>
      <c r="D4949" s="572">
        <v>2</v>
      </c>
      <c r="E4949" s="120" t="s">
        <v>45</v>
      </c>
      <c r="F4949" s="569" t="s">
        <v>69</v>
      </c>
    </row>
    <row r="4950" spans="1:6">
      <c r="A4950" s="568" t="str">
        <f>DRIVER[[#This Row],[DATE]]&amp;DRIVER[[#This Row],[FIELD]]&amp;DRIVER[[#This Row],[TRIP NO]]</f>
        <v>45544OD04Q41782</v>
      </c>
      <c r="B4950" s="570">
        <v>27</v>
      </c>
      <c r="C4950" s="571">
        <v>45544</v>
      </c>
      <c r="D4950" s="572">
        <v>2</v>
      </c>
      <c r="E4950" s="120" t="s">
        <v>25</v>
      </c>
      <c r="F4950" s="569" t="s">
        <v>73</v>
      </c>
    </row>
    <row r="4951" spans="1:6">
      <c r="A4951" s="568" t="str">
        <f>DRIVER[[#This Row],[DATE]]&amp;DRIVER[[#This Row],[FIELD]]&amp;DRIVER[[#This Row],[TRIP NO]]</f>
        <v>45544OD34R13452</v>
      </c>
      <c r="B4951" s="570">
        <v>28</v>
      </c>
      <c r="C4951" s="571">
        <v>45544</v>
      </c>
      <c r="D4951" s="572">
        <v>2</v>
      </c>
      <c r="E4951" s="120" t="s">
        <v>11</v>
      </c>
      <c r="F4951" s="569" t="s">
        <v>210</v>
      </c>
    </row>
    <row r="4952" spans="1:6">
      <c r="A4952" s="568" t="str">
        <f>DRIVER[[#This Row],[DATE]]&amp;DRIVER[[#This Row],[FIELD]]&amp;DRIVER[[#This Row],[TRIP NO]]</f>
        <v>45544OD04Q41282</v>
      </c>
      <c r="B4952" s="570">
        <v>29</v>
      </c>
      <c r="C4952" s="571">
        <v>45544</v>
      </c>
      <c r="D4952" s="572">
        <v>2</v>
      </c>
      <c r="E4952" s="120" t="s">
        <v>41</v>
      </c>
      <c r="F4952" s="569" t="s">
        <v>77</v>
      </c>
    </row>
    <row r="4953" spans="1:6">
      <c r="A4953" s="568" t="str">
        <f>DRIVER[[#This Row],[DATE]]&amp;DRIVER[[#This Row],[FIELD]]&amp;DRIVER[[#This Row],[TRIP NO]]</f>
        <v>45544OD04Q41262</v>
      </c>
      <c r="B4953" s="570">
        <v>30</v>
      </c>
      <c r="C4953" s="571">
        <v>45544</v>
      </c>
      <c r="D4953" s="572">
        <v>2</v>
      </c>
      <c r="E4953" s="120" t="s">
        <v>23</v>
      </c>
      <c r="F4953" s="569" t="s">
        <v>213</v>
      </c>
    </row>
    <row r="4954" spans="1:6">
      <c r="A4954" s="568" t="str">
        <f>DRIVER[[#This Row],[DATE]]&amp;DRIVER[[#This Row],[FIELD]]&amp;DRIVER[[#This Row],[TRIP NO]]</f>
        <v>45544OD04Q41182</v>
      </c>
      <c r="B4954" s="570">
        <v>31</v>
      </c>
      <c r="C4954" s="571">
        <v>45544</v>
      </c>
      <c r="D4954" s="572">
        <v>2</v>
      </c>
      <c r="E4954" s="120" t="s">
        <v>26</v>
      </c>
      <c r="F4954" s="569" t="s">
        <v>82</v>
      </c>
    </row>
    <row r="4955" spans="1:6">
      <c r="A4955" s="568" t="str">
        <f>DRIVER[[#This Row],[DATE]]&amp;DRIVER[[#This Row],[FIELD]]&amp;DRIVER[[#This Row],[TRIP NO]]</f>
        <v>45544OD34S26272</v>
      </c>
      <c r="B4955" s="570">
        <v>32</v>
      </c>
      <c r="C4955" s="571">
        <v>45544</v>
      </c>
      <c r="D4955" s="572">
        <v>2</v>
      </c>
      <c r="E4955" s="120" t="s">
        <v>54</v>
      </c>
      <c r="F4955" s="569" t="s">
        <v>209</v>
      </c>
    </row>
    <row r="4956" spans="1:6">
      <c r="A4956" s="568" t="str">
        <f>DRIVER[[#This Row],[DATE]]&amp;DRIVER[[#This Row],[FIELD]]&amp;DRIVER[[#This Row],[TRIP NO]]</f>
        <v>45545OD04Q41181</v>
      </c>
      <c r="B4956" s="570">
        <v>1</v>
      </c>
      <c r="C4956" s="571">
        <v>45545</v>
      </c>
      <c r="D4956" s="572">
        <v>1</v>
      </c>
      <c r="E4956" s="120" t="s">
        <v>26</v>
      </c>
      <c r="F4956" s="569" t="s">
        <v>82</v>
      </c>
    </row>
    <row r="4957" spans="1:6">
      <c r="A4957" s="568" t="str">
        <f>DRIVER[[#This Row],[DATE]]&amp;DRIVER[[#This Row],[FIELD]]&amp;DRIVER[[#This Row],[TRIP NO]]</f>
        <v>45545OD04Q41231</v>
      </c>
      <c r="B4957" s="570">
        <v>2</v>
      </c>
      <c r="C4957" s="571">
        <v>45545</v>
      </c>
      <c r="D4957" s="572">
        <v>1</v>
      </c>
      <c r="E4957" s="120" t="s">
        <v>39</v>
      </c>
      <c r="F4957" s="569" t="s">
        <v>78</v>
      </c>
    </row>
    <row r="4958" spans="1:6">
      <c r="A4958" s="568" t="str">
        <f>DRIVER[[#This Row],[DATE]]&amp;DRIVER[[#This Row],[FIELD]]&amp;DRIVER[[#This Row],[TRIP NO]]</f>
        <v>45545OD04Q41781</v>
      </c>
      <c r="B4958" s="570">
        <v>3</v>
      </c>
      <c r="C4958" s="571">
        <v>45545</v>
      </c>
      <c r="D4958" s="572">
        <v>1</v>
      </c>
      <c r="E4958" s="120" t="s">
        <v>25</v>
      </c>
      <c r="F4958" s="569" t="s">
        <v>90</v>
      </c>
    </row>
    <row r="4959" spans="1:6">
      <c r="A4959" s="568" t="str">
        <f>DRIVER[[#This Row],[DATE]]&amp;DRIVER[[#This Row],[FIELD]]&amp;DRIVER[[#This Row],[TRIP NO]]</f>
        <v>45545OD04Q67881</v>
      </c>
      <c r="B4959" s="570">
        <v>4</v>
      </c>
      <c r="C4959" s="571">
        <v>45545</v>
      </c>
      <c r="D4959" s="572">
        <v>1</v>
      </c>
      <c r="E4959" s="120" t="s">
        <v>20</v>
      </c>
      <c r="F4959" s="569" t="s">
        <v>101</v>
      </c>
    </row>
    <row r="4960" spans="1:6">
      <c r="A4960" s="568" t="str">
        <f>DRIVER[[#This Row],[DATE]]&amp;DRIVER[[#This Row],[FIELD]]&amp;DRIVER[[#This Row],[TRIP NO]]</f>
        <v>45545OD04Q41281</v>
      </c>
      <c r="B4960" s="570">
        <v>5</v>
      </c>
      <c r="C4960" s="571">
        <v>45545</v>
      </c>
      <c r="D4960" s="572">
        <v>1</v>
      </c>
      <c r="E4960" s="120" t="s">
        <v>41</v>
      </c>
      <c r="F4960" s="569" t="s">
        <v>77</v>
      </c>
    </row>
    <row r="4961" spans="1:6">
      <c r="A4961" s="568" t="str">
        <f>DRIVER[[#This Row],[DATE]]&amp;DRIVER[[#This Row],[FIELD]]&amp;DRIVER[[#This Row],[TRIP NO]]</f>
        <v>45545OD04Q41701</v>
      </c>
      <c r="B4961" s="570">
        <v>6</v>
      </c>
      <c r="C4961" s="571">
        <v>45545</v>
      </c>
      <c r="D4961" s="572">
        <v>1</v>
      </c>
      <c r="E4961" s="120" t="s">
        <v>10</v>
      </c>
      <c r="F4961" s="569" t="s">
        <v>215</v>
      </c>
    </row>
    <row r="4962" spans="1:6">
      <c r="A4962" s="568" t="str">
        <f>DRIVER[[#This Row],[DATE]]&amp;DRIVER[[#This Row],[FIELD]]&amp;DRIVER[[#This Row],[TRIP NO]]</f>
        <v>45545OD04Q41731</v>
      </c>
      <c r="B4962" s="570">
        <v>7</v>
      </c>
      <c r="C4962" s="571">
        <v>45545</v>
      </c>
      <c r="D4962" s="572">
        <v>1</v>
      </c>
      <c r="E4962" s="120" t="s">
        <v>8</v>
      </c>
      <c r="F4962" s="569" t="s">
        <v>99</v>
      </c>
    </row>
    <row r="4963" spans="1:6">
      <c r="A4963" s="568" t="str">
        <f>DRIVER[[#This Row],[DATE]]&amp;DRIVER[[#This Row],[FIELD]]&amp;DRIVER[[#This Row],[TRIP NO]]</f>
        <v>45545OD34S26151</v>
      </c>
      <c r="B4963" s="570">
        <v>8</v>
      </c>
      <c r="C4963" s="571">
        <v>45545</v>
      </c>
      <c r="D4963" s="572">
        <v>1</v>
      </c>
      <c r="E4963" s="120" t="s">
        <v>40</v>
      </c>
      <c r="F4963" s="569" t="s">
        <v>72</v>
      </c>
    </row>
    <row r="4964" spans="1:6">
      <c r="A4964" s="568" t="str">
        <f>DRIVER[[#This Row],[DATE]]&amp;DRIVER[[#This Row],[FIELD]]&amp;DRIVER[[#This Row],[TRIP NO]]</f>
        <v>45545OD34S26271</v>
      </c>
      <c r="B4964" s="570">
        <v>9</v>
      </c>
      <c r="C4964" s="571">
        <v>45545</v>
      </c>
      <c r="D4964" s="572">
        <v>1</v>
      </c>
      <c r="E4964" s="120" t="s">
        <v>54</v>
      </c>
      <c r="F4964" s="569" t="s">
        <v>209</v>
      </c>
    </row>
    <row r="4965" spans="1:6">
      <c r="A4965" s="568" t="str">
        <f>DRIVER[[#This Row],[DATE]]&amp;DRIVER[[#This Row],[FIELD]]&amp;DRIVER[[#This Row],[TRIP NO]]</f>
        <v>45545OD34S26661</v>
      </c>
      <c r="B4965" s="570">
        <v>10</v>
      </c>
      <c r="C4965" s="571">
        <v>45545</v>
      </c>
      <c r="D4965" s="572">
        <v>1</v>
      </c>
      <c r="E4965" s="120" t="s">
        <v>45</v>
      </c>
      <c r="F4965" s="569" t="s">
        <v>68</v>
      </c>
    </row>
    <row r="4966" spans="1:6">
      <c r="A4966" s="568" t="str">
        <f>DRIVER[[#This Row],[DATE]]&amp;DRIVER[[#This Row],[FIELD]]&amp;DRIVER[[#This Row],[TRIP NO]]</f>
        <v>45545OD34S40341</v>
      </c>
      <c r="B4966" s="570">
        <v>11</v>
      </c>
      <c r="C4966" s="571">
        <v>45545</v>
      </c>
      <c r="D4966" s="572">
        <v>1</v>
      </c>
      <c r="E4966" s="120" t="s">
        <v>129</v>
      </c>
      <c r="F4966" s="569" t="s">
        <v>71</v>
      </c>
    </row>
    <row r="4967" spans="1:6">
      <c r="A4967" s="568" t="str">
        <f>DRIVER[[#This Row],[DATE]]&amp;DRIVER[[#This Row],[FIELD]]&amp;DRIVER[[#This Row],[TRIP NO]]</f>
        <v>45545OD34S61371</v>
      </c>
      <c r="B4967" s="570">
        <v>12</v>
      </c>
      <c r="C4967" s="571">
        <v>45545</v>
      </c>
      <c r="D4967" s="572">
        <v>1</v>
      </c>
      <c r="E4967" s="120" t="s">
        <v>44</v>
      </c>
      <c r="F4967" s="569" t="s">
        <v>206</v>
      </c>
    </row>
    <row r="4968" spans="1:6">
      <c r="A4968" s="568" t="str">
        <f>DRIVER[[#This Row],[DATE]]&amp;DRIVER[[#This Row],[FIELD]]&amp;DRIVER[[#This Row],[TRIP NO]]</f>
        <v>45545OD34S61391</v>
      </c>
      <c r="B4968" s="570">
        <v>13</v>
      </c>
      <c r="C4968" s="571">
        <v>45545</v>
      </c>
      <c r="D4968" s="572">
        <v>1</v>
      </c>
      <c r="E4968" s="120" t="s">
        <v>52</v>
      </c>
      <c r="F4968" s="569" t="s">
        <v>94</v>
      </c>
    </row>
    <row r="4969" spans="1:6">
      <c r="A4969" s="568" t="str">
        <f>DRIVER[[#This Row],[DATE]]&amp;DRIVER[[#This Row],[FIELD]]&amp;DRIVER[[#This Row],[TRIP NO]]</f>
        <v>45545OD34S61521</v>
      </c>
      <c r="B4969" s="570">
        <v>14</v>
      </c>
      <c r="C4969" s="571">
        <v>45545</v>
      </c>
      <c r="D4969" s="572">
        <v>1</v>
      </c>
      <c r="E4969" s="120" t="s">
        <v>43</v>
      </c>
      <c r="F4969" s="569" t="s">
        <v>70</v>
      </c>
    </row>
    <row r="4970" spans="1:6">
      <c r="A4970" s="568" t="str">
        <f>DRIVER[[#This Row],[DATE]]&amp;DRIVER[[#This Row],[FIELD]]&amp;DRIVER[[#This Row],[TRIP NO]]</f>
        <v>45545OD34S65081</v>
      </c>
      <c r="B4970" s="570">
        <v>15</v>
      </c>
      <c r="C4970" s="571">
        <v>45545</v>
      </c>
      <c r="D4970" s="572">
        <v>1</v>
      </c>
      <c r="E4970" s="120" t="s">
        <v>57</v>
      </c>
      <c r="F4970" s="569" t="s">
        <v>75</v>
      </c>
    </row>
    <row r="4971" spans="1:6">
      <c r="A4971" s="568" t="str">
        <f>DRIVER[[#This Row],[DATE]]&amp;DRIVER[[#This Row],[FIELD]]&amp;DRIVER[[#This Row],[TRIP NO]]</f>
        <v>45545OD34R11451</v>
      </c>
      <c r="B4971" s="570">
        <v>16</v>
      </c>
      <c r="C4971" s="571">
        <v>45545</v>
      </c>
      <c r="D4971" s="572">
        <v>1</v>
      </c>
      <c r="E4971" s="120" t="s">
        <v>12</v>
      </c>
      <c r="F4971" s="569" t="s">
        <v>171</v>
      </c>
    </row>
    <row r="4972" spans="1:6">
      <c r="A4972" s="568" t="str">
        <f>DRIVER[[#This Row],[DATE]]&amp;DRIVER[[#This Row],[FIELD]]&amp;DRIVER[[#This Row],[TRIP NO]]</f>
        <v>45545OD34R13451</v>
      </c>
      <c r="B4972" s="570">
        <v>17</v>
      </c>
      <c r="C4972" s="571">
        <v>45545</v>
      </c>
      <c r="D4972" s="572">
        <v>1</v>
      </c>
      <c r="E4972" s="120" t="s">
        <v>11</v>
      </c>
      <c r="F4972" s="569" t="s">
        <v>207</v>
      </c>
    </row>
    <row r="4973" spans="1:6">
      <c r="A4973" s="568" t="str">
        <f>DRIVER[[#This Row],[DATE]]&amp;DRIVER[[#This Row],[FIELD]]&amp;DRIVER[[#This Row],[TRIP NO]]</f>
        <v>45545OD34S61522</v>
      </c>
      <c r="B4973" s="570">
        <v>18</v>
      </c>
      <c r="C4973" s="571">
        <v>45545</v>
      </c>
      <c r="D4973" s="572">
        <v>2</v>
      </c>
      <c r="E4973" s="120" t="s">
        <v>43</v>
      </c>
      <c r="F4973" s="569" t="s">
        <v>70</v>
      </c>
    </row>
    <row r="4974" spans="1:6">
      <c r="A4974" s="568" t="str">
        <f>DRIVER[[#This Row],[DATE]]&amp;DRIVER[[#This Row],[FIELD]]&amp;DRIVER[[#This Row],[TRIP NO]]</f>
        <v>45545OD04Q41232</v>
      </c>
      <c r="B4974" s="570">
        <v>19</v>
      </c>
      <c r="C4974" s="571">
        <v>45545</v>
      </c>
      <c r="D4974" s="572">
        <v>2</v>
      </c>
      <c r="E4974" s="120" t="s">
        <v>39</v>
      </c>
      <c r="F4974" s="569" t="s">
        <v>78</v>
      </c>
    </row>
    <row r="4975" spans="1:6">
      <c r="A4975" s="568" t="str">
        <f>DRIVER[[#This Row],[DATE]]&amp;DRIVER[[#This Row],[FIELD]]&amp;DRIVER[[#This Row],[TRIP NO]]</f>
        <v>45545OD34R11452</v>
      </c>
      <c r="B4975" s="570">
        <v>20</v>
      </c>
      <c r="C4975" s="571">
        <v>45545</v>
      </c>
      <c r="D4975" s="572">
        <v>2</v>
      </c>
      <c r="E4975" s="120" t="s">
        <v>12</v>
      </c>
      <c r="F4975" s="569" t="s">
        <v>171</v>
      </c>
    </row>
    <row r="4976" spans="1:6">
      <c r="A4976" s="568" t="str">
        <f>DRIVER[[#This Row],[DATE]]&amp;DRIVER[[#This Row],[FIELD]]&amp;DRIVER[[#This Row],[TRIP NO]]</f>
        <v>45545OD34R13452</v>
      </c>
      <c r="B4976" s="570">
        <v>21</v>
      </c>
      <c r="C4976" s="571">
        <v>45545</v>
      </c>
      <c r="D4976" s="572">
        <v>2</v>
      </c>
      <c r="E4976" s="120" t="s">
        <v>11</v>
      </c>
      <c r="F4976" s="569" t="s">
        <v>207</v>
      </c>
    </row>
    <row r="4977" spans="1:6">
      <c r="A4977" s="568" t="str">
        <f>DRIVER[[#This Row],[DATE]]&amp;DRIVER[[#This Row],[FIELD]]&amp;DRIVER[[#This Row],[TRIP NO]]</f>
        <v>45545OD34S61372</v>
      </c>
      <c r="B4977" s="570">
        <v>22</v>
      </c>
      <c r="C4977" s="571">
        <v>45545</v>
      </c>
      <c r="D4977" s="572">
        <v>2</v>
      </c>
      <c r="E4977" s="120" t="s">
        <v>44</v>
      </c>
      <c r="F4977" s="569" t="s">
        <v>212</v>
      </c>
    </row>
    <row r="4978" spans="1:6">
      <c r="A4978" s="568" t="str">
        <f>DRIVER[[#This Row],[DATE]]&amp;DRIVER[[#This Row],[FIELD]]&amp;DRIVER[[#This Row],[TRIP NO]]</f>
        <v>45545OD04Q41702</v>
      </c>
      <c r="B4978" s="570">
        <v>23</v>
      </c>
      <c r="C4978" s="571">
        <v>45545</v>
      </c>
      <c r="D4978" s="572">
        <v>2</v>
      </c>
      <c r="E4978" s="120" t="s">
        <v>10</v>
      </c>
      <c r="F4978" s="569" t="s">
        <v>215</v>
      </c>
    </row>
    <row r="4979" spans="1:6">
      <c r="A4979" s="568" t="str">
        <f>DRIVER[[#This Row],[DATE]]&amp;DRIVER[[#This Row],[FIELD]]&amp;DRIVER[[#This Row],[TRIP NO]]</f>
        <v>45545OD04Q67882</v>
      </c>
      <c r="B4979" s="570">
        <v>24</v>
      </c>
      <c r="C4979" s="571">
        <v>45545</v>
      </c>
      <c r="D4979" s="572">
        <v>2</v>
      </c>
      <c r="E4979" s="120" t="s">
        <v>20</v>
      </c>
      <c r="F4979" s="569" t="s">
        <v>101</v>
      </c>
    </row>
    <row r="4980" spans="1:6">
      <c r="A4980" s="568" t="str">
        <f>DRIVER[[#This Row],[DATE]]&amp;DRIVER[[#This Row],[FIELD]]&amp;DRIVER[[#This Row],[TRIP NO]]</f>
        <v>45545OD34S65082</v>
      </c>
      <c r="B4980" s="570">
        <v>25</v>
      </c>
      <c r="C4980" s="571">
        <v>45545</v>
      </c>
      <c r="D4980" s="572">
        <v>2</v>
      </c>
      <c r="E4980" s="120" t="s">
        <v>57</v>
      </c>
      <c r="F4980" s="569" t="s">
        <v>75</v>
      </c>
    </row>
    <row r="4981" spans="1:6">
      <c r="A4981" s="568" t="str">
        <f>DRIVER[[#This Row],[DATE]]&amp;DRIVER[[#This Row],[FIELD]]&amp;DRIVER[[#This Row],[TRIP NO]]</f>
        <v>45546OD04Q41181</v>
      </c>
      <c r="B4981" s="570">
        <v>1</v>
      </c>
      <c r="C4981" s="571">
        <v>45546</v>
      </c>
      <c r="D4981" s="572">
        <v>1</v>
      </c>
      <c r="E4981" s="120" t="s">
        <v>26</v>
      </c>
      <c r="F4981" s="569" t="s">
        <v>208</v>
      </c>
    </row>
    <row r="4982" spans="1:6">
      <c r="A4982" s="568" t="str">
        <f>DRIVER[[#This Row],[DATE]]&amp;DRIVER[[#This Row],[FIELD]]&amp;DRIVER[[#This Row],[TRIP NO]]</f>
        <v>45546OD04Q41231</v>
      </c>
      <c r="B4982" s="570">
        <v>2</v>
      </c>
      <c r="C4982" s="571">
        <v>45546</v>
      </c>
      <c r="D4982" s="572">
        <v>1</v>
      </c>
      <c r="E4982" s="120" t="s">
        <v>39</v>
      </c>
      <c r="F4982" s="569" t="s">
        <v>78</v>
      </c>
    </row>
    <row r="4983" spans="1:6">
      <c r="A4983" s="568" t="str">
        <f>DRIVER[[#This Row],[DATE]]&amp;DRIVER[[#This Row],[FIELD]]&amp;DRIVER[[#This Row],[TRIP NO]]</f>
        <v>45546OD04Q41261</v>
      </c>
      <c r="B4983" s="570">
        <v>3</v>
      </c>
      <c r="C4983" s="571">
        <v>45546</v>
      </c>
      <c r="D4983" s="572">
        <v>1</v>
      </c>
      <c r="E4983" s="120" t="s">
        <v>23</v>
      </c>
      <c r="F4983" s="569" t="s">
        <v>213</v>
      </c>
    </row>
    <row r="4984" spans="1:6">
      <c r="A4984" s="568" t="str">
        <f>DRIVER[[#This Row],[DATE]]&amp;DRIVER[[#This Row],[FIELD]]&amp;DRIVER[[#This Row],[TRIP NO]]</f>
        <v>45546OD04Q41781</v>
      </c>
      <c r="B4984" s="570">
        <v>4</v>
      </c>
      <c r="C4984" s="571">
        <v>45546</v>
      </c>
      <c r="D4984" s="572">
        <v>1</v>
      </c>
      <c r="E4984" s="120" t="s">
        <v>25</v>
      </c>
      <c r="F4984" s="569" t="s">
        <v>73</v>
      </c>
    </row>
    <row r="4985" spans="1:6">
      <c r="A4985" s="568" t="str">
        <f>DRIVER[[#This Row],[DATE]]&amp;DRIVER[[#This Row],[FIELD]]&amp;DRIVER[[#This Row],[TRIP NO]]</f>
        <v>45546OD04Q67881</v>
      </c>
      <c r="B4985" s="570">
        <v>5</v>
      </c>
      <c r="C4985" s="571">
        <v>45546</v>
      </c>
      <c r="D4985" s="572">
        <v>1</v>
      </c>
      <c r="E4985" s="120" t="s">
        <v>20</v>
      </c>
      <c r="F4985" s="569" t="s">
        <v>68</v>
      </c>
    </row>
    <row r="4986" spans="1:6">
      <c r="A4986" s="568" t="str">
        <f>DRIVER[[#This Row],[DATE]]&amp;DRIVER[[#This Row],[FIELD]]&amp;DRIVER[[#This Row],[TRIP NO]]</f>
        <v>45546OD04Q41281</v>
      </c>
      <c r="B4986" s="570">
        <v>6</v>
      </c>
      <c r="C4986" s="571">
        <v>45546</v>
      </c>
      <c r="D4986" s="572">
        <v>1</v>
      </c>
      <c r="E4986" s="120" t="s">
        <v>41</v>
      </c>
      <c r="F4986" s="569" t="s">
        <v>77</v>
      </c>
    </row>
    <row r="4987" spans="1:6">
      <c r="A4987" s="568" t="str">
        <f>DRIVER[[#This Row],[DATE]]&amp;DRIVER[[#This Row],[FIELD]]&amp;DRIVER[[#This Row],[TRIP NO]]</f>
        <v>45546OD04Q41701</v>
      </c>
      <c r="B4987" s="570">
        <v>7</v>
      </c>
      <c r="C4987" s="571">
        <v>45546</v>
      </c>
      <c r="D4987" s="572">
        <v>1</v>
      </c>
      <c r="E4987" s="120" t="s">
        <v>10</v>
      </c>
      <c r="F4987" s="569" t="s">
        <v>216</v>
      </c>
    </row>
    <row r="4988" spans="1:6">
      <c r="A4988" s="568" t="str">
        <f>DRIVER[[#This Row],[DATE]]&amp;DRIVER[[#This Row],[FIELD]]&amp;DRIVER[[#This Row],[TRIP NO]]</f>
        <v>45546OD34S26151</v>
      </c>
      <c r="B4988" s="570">
        <v>8</v>
      </c>
      <c r="C4988" s="571">
        <v>45546</v>
      </c>
      <c r="D4988" s="572">
        <v>1</v>
      </c>
      <c r="E4988" s="120" t="s">
        <v>40</v>
      </c>
      <c r="F4988" s="569" t="s">
        <v>72</v>
      </c>
    </row>
    <row r="4989" spans="1:6">
      <c r="A4989" s="568" t="str">
        <f>DRIVER[[#This Row],[DATE]]&amp;DRIVER[[#This Row],[FIELD]]&amp;DRIVER[[#This Row],[TRIP NO]]</f>
        <v>45546OD34S26271</v>
      </c>
      <c r="B4989" s="570">
        <v>9</v>
      </c>
      <c r="C4989" s="571">
        <v>45546</v>
      </c>
      <c r="D4989" s="572">
        <v>1</v>
      </c>
      <c r="E4989" s="120" t="s">
        <v>54</v>
      </c>
      <c r="F4989" s="569" t="s">
        <v>209</v>
      </c>
    </row>
    <row r="4990" spans="1:6">
      <c r="A4990" s="568" t="str">
        <f>DRIVER[[#This Row],[DATE]]&amp;DRIVER[[#This Row],[FIELD]]&amp;DRIVER[[#This Row],[TRIP NO]]</f>
        <v>45546OD34S26661</v>
      </c>
      <c r="B4990" s="570">
        <v>10</v>
      </c>
      <c r="C4990" s="571">
        <v>45546</v>
      </c>
      <c r="D4990" s="572">
        <v>1</v>
      </c>
      <c r="E4990" s="120" t="s">
        <v>45</v>
      </c>
      <c r="F4990" s="569" t="s">
        <v>69</v>
      </c>
    </row>
    <row r="4991" spans="1:6">
      <c r="A4991" s="568" t="str">
        <f>DRIVER[[#This Row],[DATE]]&amp;DRIVER[[#This Row],[FIELD]]&amp;DRIVER[[#This Row],[TRIP NO]]</f>
        <v>45546OD34S40341</v>
      </c>
      <c r="B4991" s="570">
        <v>11</v>
      </c>
      <c r="C4991" s="571">
        <v>45546</v>
      </c>
      <c r="D4991" s="572">
        <v>1</v>
      </c>
      <c r="E4991" s="120" t="s">
        <v>129</v>
      </c>
      <c r="F4991" s="569" t="s">
        <v>210</v>
      </c>
    </row>
    <row r="4992" spans="1:6">
      <c r="A4992" s="568" t="str">
        <f>DRIVER[[#This Row],[DATE]]&amp;DRIVER[[#This Row],[FIELD]]&amp;DRIVER[[#This Row],[TRIP NO]]</f>
        <v>45546OD34S61371</v>
      </c>
      <c r="B4992" s="570">
        <v>12</v>
      </c>
      <c r="C4992" s="571">
        <v>45546</v>
      </c>
      <c r="D4992" s="572">
        <v>1</v>
      </c>
      <c r="E4992" s="120" t="s">
        <v>44</v>
      </c>
      <c r="F4992" s="569" t="s">
        <v>212</v>
      </c>
    </row>
    <row r="4993" spans="1:6">
      <c r="A4993" s="568" t="str">
        <f>DRIVER[[#This Row],[DATE]]&amp;DRIVER[[#This Row],[FIELD]]&amp;DRIVER[[#This Row],[TRIP NO]]</f>
        <v>45546OD34S61521</v>
      </c>
      <c r="B4993" s="570">
        <v>13</v>
      </c>
      <c r="C4993" s="571">
        <v>45546</v>
      </c>
      <c r="D4993" s="572">
        <v>1</v>
      </c>
      <c r="E4993" s="120" t="s">
        <v>43</v>
      </c>
      <c r="F4993" s="569" t="s">
        <v>70</v>
      </c>
    </row>
    <row r="4994" spans="1:6">
      <c r="A4994" s="568" t="str">
        <f>DRIVER[[#This Row],[DATE]]&amp;DRIVER[[#This Row],[FIELD]]&amp;DRIVER[[#This Row],[TRIP NO]]</f>
        <v>45546OD34S65081</v>
      </c>
      <c r="B4994" s="570">
        <v>14</v>
      </c>
      <c r="C4994" s="571">
        <v>45546</v>
      </c>
      <c r="D4994" s="572">
        <v>1</v>
      </c>
      <c r="E4994" s="120" t="s">
        <v>57</v>
      </c>
      <c r="F4994" s="569" t="s">
        <v>75</v>
      </c>
    </row>
    <row r="4995" spans="1:6">
      <c r="A4995" s="568" t="str">
        <f>DRIVER[[#This Row],[DATE]]&amp;DRIVER[[#This Row],[FIELD]]&amp;DRIVER[[#This Row],[TRIP NO]]</f>
        <v>45546OD34R11451</v>
      </c>
      <c r="B4995" s="570">
        <v>15</v>
      </c>
      <c r="C4995" s="571">
        <v>45546</v>
      </c>
      <c r="D4995" s="572">
        <v>1</v>
      </c>
      <c r="E4995" s="120" t="s">
        <v>12</v>
      </c>
      <c r="F4995" s="569" t="s">
        <v>171</v>
      </c>
    </row>
    <row r="4996" spans="1:6">
      <c r="A4996" s="568" t="str">
        <f>DRIVER[[#This Row],[DATE]]&amp;DRIVER[[#This Row],[FIELD]]&amp;DRIVER[[#This Row],[TRIP NO]]</f>
        <v>45546OD34R13451</v>
      </c>
      <c r="B4996" s="570">
        <v>16</v>
      </c>
      <c r="C4996" s="571">
        <v>45546</v>
      </c>
      <c r="D4996" s="572">
        <v>1</v>
      </c>
      <c r="E4996" s="120" t="s">
        <v>11</v>
      </c>
      <c r="F4996" s="569" t="s">
        <v>207</v>
      </c>
    </row>
    <row r="4997" spans="1:6">
      <c r="A4997" s="568" t="str">
        <f>DRIVER[[#This Row],[DATE]]&amp;DRIVER[[#This Row],[FIELD]]&amp;DRIVER[[#This Row],[TRIP NO]]</f>
        <v>45546OD34S26272</v>
      </c>
      <c r="B4997" s="570">
        <v>17</v>
      </c>
      <c r="C4997" s="571">
        <v>45546</v>
      </c>
      <c r="D4997" s="572">
        <v>2</v>
      </c>
      <c r="E4997" s="120" t="s">
        <v>54</v>
      </c>
      <c r="F4997" s="569" t="s">
        <v>209</v>
      </c>
    </row>
    <row r="4998" spans="1:6">
      <c r="A4998" s="568" t="str">
        <f>DRIVER[[#This Row],[DATE]]&amp;DRIVER[[#This Row],[FIELD]]&amp;DRIVER[[#This Row],[TRIP NO]]</f>
        <v>45546OD04Q41232</v>
      </c>
      <c r="B4998" s="570">
        <v>18</v>
      </c>
      <c r="C4998" s="571">
        <v>45546</v>
      </c>
      <c r="D4998" s="572">
        <v>2</v>
      </c>
      <c r="E4998" s="120" t="s">
        <v>39</v>
      </c>
      <c r="F4998" s="569" t="s">
        <v>78</v>
      </c>
    </row>
    <row r="4999" spans="1:6">
      <c r="A4999" s="568" t="str">
        <f>DRIVER[[#This Row],[DATE]]&amp;DRIVER[[#This Row],[FIELD]]&amp;DRIVER[[#This Row],[TRIP NO]]</f>
        <v>45546OD04Q41782</v>
      </c>
      <c r="B4999" s="570">
        <v>19</v>
      </c>
      <c r="C4999" s="571">
        <v>45546</v>
      </c>
      <c r="D4999" s="572">
        <v>2</v>
      </c>
      <c r="E4999" s="120" t="s">
        <v>25</v>
      </c>
      <c r="F4999" s="569" t="s">
        <v>73</v>
      </c>
    </row>
    <row r="5000" spans="1:6">
      <c r="A5000" s="568" t="str">
        <f>DRIVER[[#This Row],[DATE]]&amp;DRIVER[[#This Row],[FIELD]]&amp;DRIVER[[#This Row],[TRIP NO]]</f>
        <v>45546OD34S65082</v>
      </c>
      <c r="B5000" s="570">
        <v>20</v>
      </c>
      <c r="C5000" s="571">
        <v>45546</v>
      </c>
      <c r="D5000" s="572">
        <v>2</v>
      </c>
      <c r="E5000" s="120" t="s">
        <v>57</v>
      </c>
      <c r="F5000" s="569" t="s">
        <v>75</v>
      </c>
    </row>
    <row r="5001" spans="1:6">
      <c r="A5001" s="568" t="str">
        <f>DRIVER[[#This Row],[DATE]]&amp;DRIVER[[#This Row],[FIELD]]&amp;DRIVER[[#This Row],[TRIP NO]]</f>
        <v>45546OD34S26662</v>
      </c>
      <c r="B5001" s="570">
        <v>21</v>
      </c>
      <c r="C5001" s="571">
        <v>45546</v>
      </c>
      <c r="D5001" s="572">
        <v>2</v>
      </c>
      <c r="E5001" s="120" t="s">
        <v>45</v>
      </c>
      <c r="F5001" s="569" t="s">
        <v>69</v>
      </c>
    </row>
    <row r="5002" spans="1:6">
      <c r="A5002" s="568" t="str">
        <f>DRIVER[[#This Row],[DATE]]&amp;DRIVER[[#This Row],[FIELD]]&amp;DRIVER[[#This Row],[TRIP NO]]</f>
        <v>45546OD04Q41262</v>
      </c>
      <c r="B5002" s="570">
        <v>22</v>
      </c>
      <c r="C5002" s="571">
        <v>45546</v>
      </c>
      <c r="D5002" s="572">
        <v>2</v>
      </c>
      <c r="E5002" s="120" t="s">
        <v>23</v>
      </c>
      <c r="F5002" s="569" t="s">
        <v>213</v>
      </c>
    </row>
    <row r="5003" spans="1:6">
      <c r="A5003" s="568" t="str">
        <f>DRIVER[[#This Row],[DATE]]&amp;DRIVER[[#This Row],[FIELD]]&amp;DRIVER[[#This Row],[TRIP NO]]</f>
        <v>45546OD04Q41282</v>
      </c>
      <c r="B5003" s="570">
        <v>23</v>
      </c>
      <c r="C5003" s="571">
        <v>45546</v>
      </c>
      <c r="D5003" s="572">
        <v>2</v>
      </c>
      <c r="E5003" s="120" t="s">
        <v>41</v>
      </c>
      <c r="F5003" s="569" t="s">
        <v>77</v>
      </c>
    </row>
    <row r="5004" spans="1:6">
      <c r="A5004" s="568" t="str">
        <f>DRIVER[[#This Row],[DATE]]&amp;DRIVER[[#This Row],[FIELD]]&amp;DRIVER[[#This Row],[TRIP NO]]</f>
        <v>45546OD04Q67882</v>
      </c>
      <c r="B5004" s="570">
        <v>24</v>
      </c>
      <c r="C5004" s="571">
        <v>45546</v>
      </c>
      <c r="D5004" s="572">
        <v>2</v>
      </c>
      <c r="E5004" s="120" t="s">
        <v>20</v>
      </c>
      <c r="F5004" s="569" t="s">
        <v>68</v>
      </c>
    </row>
    <row r="5005" spans="1:6">
      <c r="A5005" s="568" t="str">
        <f>DRIVER[[#This Row],[DATE]]&amp;DRIVER[[#This Row],[FIELD]]&amp;DRIVER[[#This Row],[TRIP NO]]</f>
        <v>45546OD34R13452</v>
      </c>
      <c r="B5005" s="570">
        <v>25</v>
      </c>
      <c r="C5005" s="571">
        <v>45546</v>
      </c>
      <c r="D5005" s="572">
        <v>2</v>
      </c>
      <c r="E5005" s="120" t="s">
        <v>11</v>
      </c>
      <c r="F5005" s="569" t="s">
        <v>207</v>
      </c>
    </row>
    <row r="5006" spans="1:6">
      <c r="A5006" s="568" t="str">
        <f>DRIVER[[#This Row],[DATE]]&amp;DRIVER[[#This Row],[FIELD]]&amp;DRIVER[[#This Row],[TRIP NO]]</f>
        <v>45546OD04Q41182</v>
      </c>
      <c r="B5006" s="570">
        <v>26</v>
      </c>
      <c r="C5006" s="571">
        <v>45546</v>
      </c>
      <c r="D5006" s="572">
        <v>2</v>
      </c>
      <c r="E5006" s="120" t="s">
        <v>26</v>
      </c>
      <c r="F5006" s="569" t="s">
        <v>208</v>
      </c>
    </row>
    <row r="5007" spans="1:6">
      <c r="A5007" s="568" t="str">
        <f>DRIVER[[#This Row],[DATE]]&amp;DRIVER[[#This Row],[FIELD]]&amp;DRIVER[[#This Row],[TRIP NO]]</f>
        <v>45546OD34R11452</v>
      </c>
      <c r="B5007" s="570">
        <v>27</v>
      </c>
      <c r="C5007" s="571">
        <v>45546</v>
      </c>
      <c r="D5007" s="572">
        <v>2</v>
      </c>
      <c r="E5007" s="120" t="s">
        <v>12</v>
      </c>
      <c r="F5007" s="569" t="s">
        <v>171</v>
      </c>
    </row>
    <row r="5008" spans="1:6">
      <c r="A5008" s="568" t="str">
        <f>DRIVER[[#This Row],[DATE]]&amp;DRIVER[[#This Row],[FIELD]]&amp;DRIVER[[#This Row],[TRIP NO]]</f>
        <v>45546OD34S61372</v>
      </c>
      <c r="B5008" s="570">
        <v>28</v>
      </c>
      <c r="C5008" s="571">
        <v>45546</v>
      </c>
      <c r="D5008" s="572">
        <v>2</v>
      </c>
      <c r="E5008" s="120" t="s">
        <v>44</v>
      </c>
      <c r="F5008" s="569" t="s">
        <v>212</v>
      </c>
    </row>
    <row r="5009" spans="1:6">
      <c r="A5009" s="568" t="str">
        <f>DRIVER[[#This Row],[DATE]]&amp;DRIVER[[#This Row],[FIELD]]&amp;DRIVER[[#This Row],[TRIP NO]]</f>
        <v>45546OD34S26152</v>
      </c>
      <c r="B5009" s="570">
        <v>29</v>
      </c>
      <c r="C5009" s="571">
        <v>45546</v>
      </c>
      <c r="D5009" s="572">
        <v>2</v>
      </c>
      <c r="E5009" s="120" t="s">
        <v>40</v>
      </c>
      <c r="F5009" s="569" t="s">
        <v>72</v>
      </c>
    </row>
    <row r="5010" spans="1:6">
      <c r="A5010" s="568" t="str">
        <f>DRIVER[[#This Row],[DATE]]&amp;DRIVER[[#This Row],[FIELD]]&amp;DRIVER[[#This Row],[TRIP NO]]</f>
        <v>45546OD34S26273</v>
      </c>
      <c r="B5010" s="570">
        <v>30</v>
      </c>
      <c r="C5010" s="571">
        <v>45546</v>
      </c>
      <c r="D5010" s="572">
        <v>3</v>
      </c>
      <c r="E5010" s="120" t="s">
        <v>54</v>
      </c>
      <c r="F5010" s="569" t="s">
        <v>209</v>
      </c>
    </row>
    <row r="5011" spans="1:6">
      <c r="A5011" s="583" t="str">
        <f>DRIVER[[#This Row],[DATE]]&amp;DRIVER[[#This Row],[FIELD]]&amp;DRIVER[[#This Row],[TRIP NO]]</f>
        <v>45547OD04Q41181</v>
      </c>
      <c r="B5011" s="585">
        <v>1</v>
      </c>
      <c r="C5011" s="586">
        <v>45547</v>
      </c>
      <c r="D5011" s="587">
        <v>1</v>
      </c>
      <c r="E5011" s="120" t="s">
        <v>26</v>
      </c>
      <c r="F5011" s="584" t="s">
        <v>208</v>
      </c>
    </row>
    <row r="5012" spans="1:6">
      <c r="A5012" s="583" t="str">
        <f>DRIVER[[#This Row],[DATE]]&amp;DRIVER[[#This Row],[FIELD]]&amp;DRIVER[[#This Row],[TRIP NO]]</f>
        <v>45547OD04Q41231</v>
      </c>
      <c r="B5012" s="585">
        <v>2</v>
      </c>
      <c r="C5012" s="586">
        <v>45547</v>
      </c>
      <c r="D5012" s="587">
        <v>1</v>
      </c>
      <c r="E5012" s="120" t="s">
        <v>39</v>
      </c>
      <c r="F5012" s="584" t="s">
        <v>78</v>
      </c>
    </row>
    <row r="5013" spans="1:6">
      <c r="A5013" s="583" t="str">
        <f>DRIVER[[#This Row],[DATE]]&amp;DRIVER[[#This Row],[FIELD]]&amp;DRIVER[[#This Row],[TRIP NO]]</f>
        <v>45547OD04Q41261</v>
      </c>
      <c r="B5013" s="585">
        <v>3</v>
      </c>
      <c r="C5013" s="586">
        <v>45547</v>
      </c>
      <c r="D5013" s="587">
        <v>1</v>
      </c>
      <c r="E5013" s="120" t="s">
        <v>23</v>
      </c>
      <c r="F5013" s="584" t="s">
        <v>91</v>
      </c>
    </row>
    <row r="5014" spans="1:6">
      <c r="A5014" s="583" t="str">
        <f>DRIVER[[#This Row],[DATE]]&amp;DRIVER[[#This Row],[FIELD]]&amp;DRIVER[[#This Row],[TRIP NO]]</f>
        <v>45547OD04Q41781</v>
      </c>
      <c r="B5014" s="585">
        <v>4</v>
      </c>
      <c r="C5014" s="586">
        <v>45547</v>
      </c>
      <c r="D5014" s="587">
        <v>1</v>
      </c>
      <c r="E5014" s="120" t="s">
        <v>25</v>
      </c>
      <c r="F5014" s="584" t="s">
        <v>90</v>
      </c>
    </row>
    <row r="5015" spans="1:6">
      <c r="A5015" s="583" t="str">
        <f>DRIVER[[#This Row],[DATE]]&amp;DRIVER[[#This Row],[FIELD]]&amp;DRIVER[[#This Row],[TRIP NO]]</f>
        <v>45547OD04Q67881</v>
      </c>
      <c r="B5015" s="585">
        <v>5</v>
      </c>
      <c r="C5015" s="586">
        <v>45547</v>
      </c>
      <c r="D5015" s="587">
        <v>1</v>
      </c>
      <c r="E5015" s="120" t="s">
        <v>20</v>
      </c>
      <c r="F5015" s="584" t="s">
        <v>101</v>
      </c>
    </row>
    <row r="5016" spans="1:6">
      <c r="A5016" s="583" t="str">
        <f>DRIVER[[#This Row],[DATE]]&amp;DRIVER[[#This Row],[FIELD]]&amp;DRIVER[[#This Row],[TRIP NO]]</f>
        <v>45547OD04Q41281</v>
      </c>
      <c r="B5016" s="585">
        <v>6</v>
      </c>
      <c r="C5016" s="586">
        <v>45547</v>
      </c>
      <c r="D5016" s="587">
        <v>1</v>
      </c>
      <c r="E5016" s="120" t="s">
        <v>41</v>
      </c>
      <c r="F5016" s="584" t="s">
        <v>77</v>
      </c>
    </row>
    <row r="5017" spans="1:6">
      <c r="A5017" s="583" t="str">
        <f>DRIVER[[#This Row],[DATE]]&amp;DRIVER[[#This Row],[FIELD]]&amp;DRIVER[[#This Row],[TRIP NO]]</f>
        <v>45547OD04Q41701</v>
      </c>
      <c r="B5017" s="585">
        <v>7</v>
      </c>
      <c r="C5017" s="586">
        <v>45547</v>
      </c>
      <c r="D5017" s="587">
        <v>1</v>
      </c>
      <c r="E5017" s="120" t="s">
        <v>10</v>
      </c>
      <c r="F5017" s="584" t="s">
        <v>215</v>
      </c>
    </row>
    <row r="5018" spans="1:6">
      <c r="A5018" s="583" t="str">
        <f>DRIVER[[#This Row],[DATE]]&amp;DRIVER[[#This Row],[FIELD]]&amp;DRIVER[[#This Row],[TRIP NO]]</f>
        <v>45547OD34S26151</v>
      </c>
      <c r="B5018" s="585">
        <v>8</v>
      </c>
      <c r="C5018" s="586">
        <v>45547</v>
      </c>
      <c r="D5018" s="587">
        <v>1</v>
      </c>
      <c r="E5018" s="120" t="s">
        <v>40</v>
      </c>
      <c r="F5018" s="584" t="s">
        <v>72</v>
      </c>
    </row>
    <row r="5019" spans="1:6">
      <c r="A5019" s="583" t="str">
        <f>DRIVER[[#This Row],[DATE]]&amp;DRIVER[[#This Row],[FIELD]]&amp;DRIVER[[#This Row],[TRIP NO]]</f>
        <v>45547OD34S26271</v>
      </c>
      <c r="B5019" s="585">
        <v>9</v>
      </c>
      <c r="C5019" s="586">
        <v>45547</v>
      </c>
      <c r="D5019" s="587">
        <v>1</v>
      </c>
      <c r="E5019" s="120" t="s">
        <v>54</v>
      </c>
      <c r="F5019" s="584" t="s">
        <v>209</v>
      </c>
    </row>
    <row r="5020" spans="1:6">
      <c r="A5020" s="583" t="str">
        <f>DRIVER[[#This Row],[DATE]]&amp;DRIVER[[#This Row],[FIELD]]&amp;DRIVER[[#This Row],[TRIP NO]]</f>
        <v>45547OD34S26661</v>
      </c>
      <c r="B5020" s="585">
        <v>10</v>
      </c>
      <c r="C5020" s="586">
        <v>45547</v>
      </c>
      <c r="D5020" s="587">
        <v>1</v>
      </c>
      <c r="E5020" s="120" t="s">
        <v>45</v>
      </c>
      <c r="F5020" s="584" t="s">
        <v>82</v>
      </c>
    </row>
    <row r="5021" spans="1:6">
      <c r="A5021" s="583" t="str">
        <f>DRIVER[[#This Row],[DATE]]&amp;DRIVER[[#This Row],[FIELD]]&amp;DRIVER[[#This Row],[TRIP NO]]</f>
        <v>45547OD34S61371</v>
      </c>
      <c r="B5021" s="585">
        <v>11</v>
      </c>
      <c r="C5021" s="586">
        <v>45547</v>
      </c>
      <c r="D5021" s="587">
        <v>1</v>
      </c>
      <c r="E5021" s="120" t="s">
        <v>44</v>
      </c>
      <c r="F5021" s="584" t="s">
        <v>206</v>
      </c>
    </row>
    <row r="5022" spans="1:6">
      <c r="A5022" s="583" t="str">
        <f>DRIVER[[#This Row],[DATE]]&amp;DRIVER[[#This Row],[FIELD]]&amp;DRIVER[[#This Row],[TRIP NO]]</f>
        <v>45547OD34S61521</v>
      </c>
      <c r="B5022" s="585">
        <v>12</v>
      </c>
      <c r="C5022" s="586">
        <v>45547</v>
      </c>
      <c r="D5022" s="587">
        <v>1</v>
      </c>
      <c r="E5022" s="120" t="s">
        <v>43</v>
      </c>
      <c r="F5022" s="584" t="s">
        <v>70</v>
      </c>
    </row>
    <row r="5023" spans="1:6">
      <c r="A5023" s="583" t="str">
        <f>DRIVER[[#This Row],[DATE]]&amp;DRIVER[[#This Row],[FIELD]]&amp;DRIVER[[#This Row],[TRIP NO]]</f>
        <v>45547OD34S65081</v>
      </c>
      <c r="B5023" s="585">
        <v>13</v>
      </c>
      <c r="C5023" s="586">
        <v>45547</v>
      </c>
      <c r="D5023" s="587">
        <v>1</v>
      </c>
      <c r="E5023" s="120" t="s">
        <v>57</v>
      </c>
      <c r="F5023" s="584" t="s">
        <v>75</v>
      </c>
    </row>
    <row r="5024" spans="1:6">
      <c r="A5024" s="583" t="str">
        <f>DRIVER[[#This Row],[DATE]]&amp;DRIVER[[#This Row],[FIELD]]&amp;DRIVER[[#This Row],[TRIP NO]]</f>
        <v>45547OD34R11451</v>
      </c>
      <c r="B5024" s="585">
        <v>14</v>
      </c>
      <c r="C5024" s="586">
        <v>45547</v>
      </c>
      <c r="D5024" s="587">
        <v>1</v>
      </c>
      <c r="E5024" s="120" t="s">
        <v>12</v>
      </c>
      <c r="F5024" s="584" t="s">
        <v>210</v>
      </c>
    </row>
    <row r="5025" spans="1:6">
      <c r="A5025" s="583" t="str">
        <f>DRIVER[[#This Row],[DATE]]&amp;DRIVER[[#This Row],[FIELD]]&amp;DRIVER[[#This Row],[TRIP NO]]</f>
        <v>45547OD34R13451</v>
      </c>
      <c r="B5025" s="585">
        <v>15</v>
      </c>
      <c r="C5025" s="586">
        <v>45547</v>
      </c>
      <c r="D5025" s="587">
        <v>1</v>
      </c>
      <c r="E5025" s="120" t="s">
        <v>11</v>
      </c>
      <c r="F5025" s="584" t="s">
        <v>207</v>
      </c>
    </row>
    <row r="5026" spans="1:6">
      <c r="A5026" s="583" t="str">
        <f>DRIVER[[#This Row],[DATE]]&amp;DRIVER[[#This Row],[FIELD]]&amp;DRIVER[[#This Row],[TRIP NO]]</f>
        <v>45547OD04Q41232</v>
      </c>
      <c r="B5026" s="585">
        <v>16</v>
      </c>
      <c r="C5026" s="586">
        <v>45547</v>
      </c>
      <c r="D5026" s="587">
        <v>2</v>
      </c>
      <c r="E5026" s="120" t="s">
        <v>39</v>
      </c>
      <c r="F5026" s="584" t="s">
        <v>78</v>
      </c>
    </row>
    <row r="5027" spans="1:6">
      <c r="A5027" s="583" t="str">
        <f>DRIVER[[#This Row],[DATE]]&amp;DRIVER[[#This Row],[FIELD]]&amp;DRIVER[[#This Row],[TRIP NO]]</f>
        <v>45547OD34S65082</v>
      </c>
      <c r="B5027" s="585">
        <v>17</v>
      </c>
      <c r="C5027" s="586">
        <v>45547</v>
      </c>
      <c r="D5027" s="587">
        <v>2</v>
      </c>
      <c r="E5027" s="120" t="s">
        <v>57</v>
      </c>
      <c r="F5027" s="584" t="s">
        <v>75</v>
      </c>
    </row>
    <row r="5028" spans="1:6">
      <c r="A5028" s="583" t="str">
        <f>DRIVER[[#This Row],[DATE]]&amp;DRIVER[[#This Row],[FIELD]]&amp;DRIVER[[#This Row],[TRIP NO]]</f>
        <v>45547OD34S61372</v>
      </c>
      <c r="B5028" s="585">
        <v>18</v>
      </c>
      <c r="C5028" s="586">
        <v>45547</v>
      </c>
      <c r="D5028" s="587">
        <v>2</v>
      </c>
      <c r="E5028" s="120" t="s">
        <v>44</v>
      </c>
      <c r="F5028" s="584" t="s">
        <v>206</v>
      </c>
    </row>
    <row r="5029" spans="1:6">
      <c r="A5029" s="583" t="str">
        <f>DRIVER[[#This Row],[DATE]]&amp;DRIVER[[#This Row],[FIELD]]&amp;DRIVER[[#This Row],[TRIP NO]]</f>
        <v>45547OD34S61522</v>
      </c>
      <c r="B5029" s="585">
        <v>19</v>
      </c>
      <c r="C5029" s="586">
        <v>45547</v>
      </c>
      <c r="D5029" s="587">
        <v>2</v>
      </c>
      <c r="E5029" s="120" t="s">
        <v>43</v>
      </c>
      <c r="F5029" s="584" t="s">
        <v>70</v>
      </c>
    </row>
    <row r="5030" spans="1:6">
      <c r="A5030" s="583" t="str">
        <f>DRIVER[[#This Row],[DATE]]&amp;DRIVER[[#This Row],[FIELD]]&amp;DRIVER[[#This Row],[TRIP NO]]</f>
        <v>45547OD04Q41282</v>
      </c>
      <c r="B5030" s="585">
        <v>20</v>
      </c>
      <c r="C5030" s="586">
        <v>45547</v>
      </c>
      <c r="D5030" s="587">
        <v>2</v>
      </c>
      <c r="E5030" s="120" t="s">
        <v>41</v>
      </c>
      <c r="F5030" s="584" t="s">
        <v>77</v>
      </c>
    </row>
    <row r="5031" spans="1:6">
      <c r="A5031" s="583" t="str">
        <f>DRIVER[[#This Row],[DATE]]&amp;DRIVER[[#This Row],[FIELD]]&amp;DRIVER[[#This Row],[TRIP NO]]</f>
        <v>45547OD34R13452</v>
      </c>
      <c r="B5031" s="585">
        <v>21</v>
      </c>
      <c r="C5031" s="586">
        <v>45547</v>
      </c>
      <c r="D5031" s="587">
        <v>2</v>
      </c>
      <c r="E5031" s="120" t="s">
        <v>11</v>
      </c>
      <c r="F5031" s="584" t="s">
        <v>207</v>
      </c>
    </row>
    <row r="5032" spans="1:6">
      <c r="A5032" s="583" t="str">
        <f>DRIVER[[#This Row],[DATE]]&amp;DRIVER[[#This Row],[FIELD]]&amp;DRIVER[[#This Row],[TRIP NO]]</f>
        <v>45547OD34S26152</v>
      </c>
      <c r="B5032" s="585">
        <v>22</v>
      </c>
      <c r="C5032" s="586">
        <v>45547</v>
      </c>
      <c r="D5032" s="587">
        <v>2</v>
      </c>
      <c r="E5032" s="120" t="s">
        <v>40</v>
      </c>
      <c r="F5032" s="584" t="s">
        <v>72</v>
      </c>
    </row>
    <row r="5033" spans="1:6">
      <c r="A5033" s="583" t="str">
        <f>DRIVER[[#This Row],[DATE]]&amp;DRIVER[[#This Row],[FIELD]]&amp;DRIVER[[#This Row],[TRIP NO]]</f>
        <v>45548OD04Q41181</v>
      </c>
      <c r="B5033" s="585">
        <v>1</v>
      </c>
      <c r="C5033" s="586">
        <v>45548</v>
      </c>
      <c r="D5033" s="587">
        <v>1</v>
      </c>
      <c r="E5033" s="120" t="s">
        <v>26</v>
      </c>
      <c r="F5033" s="584" t="s">
        <v>212</v>
      </c>
    </row>
    <row r="5034" spans="1:6">
      <c r="A5034" s="583" t="str">
        <f>DRIVER[[#This Row],[DATE]]&amp;DRIVER[[#This Row],[FIELD]]&amp;DRIVER[[#This Row],[TRIP NO]]</f>
        <v>45548OD04Q41231</v>
      </c>
      <c r="B5034" s="585">
        <v>2</v>
      </c>
      <c r="C5034" s="586">
        <v>45548</v>
      </c>
      <c r="D5034" s="587">
        <v>1</v>
      </c>
      <c r="E5034" s="120" t="s">
        <v>39</v>
      </c>
      <c r="F5034" s="584" t="s">
        <v>78</v>
      </c>
    </row>
    <row r="5035" spans="1:6">
      <c r="A5035" s="583" t="str">
        <f>DRIVER[[#This Row],[DATE]]&amp;DRIVER[[#This Row],[FIELD]]&amp;DRIVER[[#This Row],[TRIP NO]]</f>
        <v>45548OD04Q41261</v>
      </c>
      <c r="B5035" s="585">
        <v>3</v>
      </c>
      <c r="C5035" s="586">
        <v>45548</v>
      </c>
      <c r="D5035" s="587">
        <v>1</v>
      </c>
      <c r="E5035" s="120" t="s">
        <v>23</v>
      </c>
      <c r="F5035" s="584" t="s">
        <v>213</v>
      </c>
    </row>
    <row r="5036" spans="1:6">
      <c r="A5036" s="583" t="str">
        <f>DRIVER[[#This Row],[DATE]]&amp;DRIVER[[#This Row],[FIELD]]&amp;DRIVER[[#This Row],[TRIP NO]]</f>
        <v>45548OD04Q41781</v>
      </c>
      <c r="B5036" s="585">
        <v>4</v>
      </c>
      <c r="C5036" s="586">
        <v>45548</v>
      </c>
      <c r="D5036" s="587">
        <v>1</v>
      </c>
      <c r="E5036" s="120" t="s">
        <v>25</v>
      </c>
      <c r="F5036" s="584" t="s">
        <v>73</v>
      </c>
    </row>
    <row r="5037" spans="1:6">
      <c r="A5037" s="583" t="str">
        <f>DRIVER[[#This Row],[DATE]]&amp;DRIVER[[#This Row],[FIELD]]&amp;DRIVER[[#This Row],[TRIP NO]]</f>
        <v>45548OD04Q67881</v>
      </c>
      <c r="B5037" s="585">
        <v>5</v>
      </c>
      <c r="C5037" s="586">
        <v>45548</v>
      </c>
      <c r="D5037" s="587">
        <v>1</v>
      </c>
      <c r="E5037" s="120" t="s">
        <v>20</v>
      </c>
      <c r="F5037" s="584" t="s">
        <v>101</v>
      </c>
    </row>
    <row r="5038" spans="1:6">
      <c r="A5038" s="583" t="str">
        <f>DRIVER[[#This Row],[DATE]]&amp;DRIVER[[#This Row],[FIELD]]&amp;DRIVER[[#This Row],[TRIP NO]]</f>
        <v>45548OD04Q41281</v>
      </c>
      <c r="B5038" s="585">
        <v>6</v>
      </c>
      <c r="C5038" s="586">
        <v>45548</v>
      </c>
      <c r="D5038" s="587">
        <v>1</v>
      </c>
      <c r="E5038" s="120" t="s">
        <v>41</v>
      </c>
      <c r="F5038" s="584" t="s">
        <v>77</v>
      </c>
    </row>
    <row r="5039" spans="1:6">
      <c r="A5039" s="583" t="str">
        <f>DRIVER[[#This Row],[DATE]]&amp;DRIVER[[#This Row],[FIELD]]&amp;DRIVER[[#This Row],[TRIP NO]]</f>
        <v>45548OD34S26151</v>
      </c>
      <c r="B5039" s="585">
        <v>7</v>
      </c>
      <c r="C5039" s="586">
        <v>45548</v>
      </c>
      <c r="D5039" s="587">
        <v>1</v>
      </c>
      <c r="E5039" s="120" t="s">
        <v>40</v>
      </c>
      <c r="F5039" s="584" t="s">
        <v>72</v>
      </c>
    </row>
    <row r="5040" spans="1:6">
      <c r="A5040" s="583" t="str">
        <f>DRIVER[[#This Row],[DATE]]&amp;DRIVER[[#This Row],[FIELD]]&amp;DRIVER[[#This Row],[TRIP NO]]</f>
        <v>45548OD34S26271</v>
      </c>
      <c r="B5040" s="585">
        <v>8</v>
      </c>
      <c r="C5040" s="586">
        <v>45548</v>
      </c>
      <c r="D5040" s="587">
        <v>1</v>
      </c>
      <c r="E5040" s="120" t="s">
        <v>54</v>
      </c>
      <c r="F5040" s="584" t="s">
        <v>209</v>
      </c>
    </row>
    <row r="5041" spans="1:6">
      <c r="A5041" s="583" t="str">
        <f>DRIVER[[#This Row],[DATE]]&amp;DRIVER[[#This Row],[FIELD]]&amp;DRIVER[[#This Row],[TRIP NO]]</f>
        <v>45548OD34S26661</v>
      </c>
      <c r="B5041" s="585">
        <v>9</v>
      </c>
      <c r="C5041" s="586">
        <v>45548</v>
      </c>
      <c r="D5041" s="587">
        <v>1</v>
      </c>
      <c r="E5041" s="120" t="s">
        <v>45</v>
      </c>
      <c r="F5041" s="584" t="s">
        <v>69</v>
      </c>
    </row>
    <row r="5042" spans="1:6">
      <c r="A5042" s="583" t="str">
        <f>DRIVER[[#This Row],[DATE]]&amp;DRIVER[[#This Row],[FIELD]]&amp;DRIVER[[#This Row],[TRIP NO]]</f>
        <v>45548OD34S40341</v>
      </c>
      <c r="B5042" s="585">
        <v>10</v>
      </c>
      <c r="C5042" s="586">
        <v>45548</v>
      </c>
      <c r="D5042" s="587">
        <v>1</v>
      </c>
      <c r="E5042" s="120" t="s">
        <v>129</v>
      </c>
      <c r="F5042" s="584" t="s">
        <v>71</v>
      </c>
    </row>
    <row r="5043" spans="1:6">
      <c r="A5043" s="583" t="str">
        <f>DRIVER[[#This Row],[DATE]]&amp;DRIVER[[#This Row],[FIELD]]&amp;DRIVER[[#This Row],[TRIP NO]]</f>
        <v>45548OD34S61371</v>
      </c>
      <c r="B5043" s="585">
        <v>11</v>
      </c>
      <c r="C5043" s="586">
        <v>45548</v>
      </c>
      <c r="D5043" s="587">
        <v>1</v>
      </c>
      <c r="E5043" s="120" t="s">
        <v>44</v>
      </c>
      <c r="F5043" s="584" t="s">
        <v>68</v>
      </c>
    </row>
    <row r="5044" spans="1:6">
      <c r="A5044" s="583" t="str">
        <f>DRIVER[[#This Row],[DATE]]&amp;DRIVER[[#This Row],[FIELD]]&amp;DRIVER[[#This Row],[TRIP NO]]</f>
        <v>45548OD34S61521</v>
      </c>
      <c r="B5044" s="585">
        <v>12</v>
      </c>
      <c r="C5044" s="586">
        <v>45548</v>
      </c>
      <c r="D5044" s="587">
        <v>1</v>
      </c>
      <c r="E5044" s="120" t="s">
        <v>43</v>
      </c>
      <c r="F5044" s="584" t="s">
        <v>70</v>
      </c>
    </row>
    <row r="5045" spans="1:6">
      <c r="A5045" s="583" t="str">
        <f>DRIVER[[#This Row],[DATE]]&amp;DRIVER[[#This Row],[FIELD]]&amp;DRIVER[[#This Row],[TRIP NO]]</f>
        <v>45548OD34S65081</v>
      </c>
      <c r="B5045" s="585">
        <v>13</v>
      </c>
      <c r="C5045" s="586">
        <v>45548</v>
      </c>
      <c r="D5045" s="587">
        <v>1</v>
      </c>
      <c r="E5045" s="120" t="s">
        <v>57</v>
      </c>
      <c r="F5045" s="584" t="s">
        <v>75</v>
      </c>
    </row>
    <row r="5046" spans="1:6">
      <c r="A5046" s="583" t="str">
        <f>DRIVER[[#This Row],[DATE]]&amp;DRIVER[[#This Row],[FIELD]]&amp;DRIVER[[#This Row],[TRIP NO]]</f>
        <v>45548OD34R11451</v>
      </c>
      <c r="B5046" s="585">
        <v>14</v>
      </c>
      <c r="C5046" s="586">
        <v>45548</v>
      </c>
      <c r="D5046" s="587">
        <v>1</v>
      </c>
      <c r="E5046" s="120" t="s">
        <v>12</v>
      </c>
      <c r="F5046" s="584" t="s">
        <v>210</v>
      </c>
    </row>
    <row r="5047" spans="1:6">
      <c r="A5047" s="583" t="str">
        <f>DRIVER[[#This Row],[DATE]]&amp;DRIVER[[#This Row],[FIELD]]&amp;DRIVER[[#This Row],[TRIP NO]]</f>
        <v>45548OD34R13451</v>
      </c>
      <c r="B5047" s="585">
        <v>15</v>
      </c>
      <c r="C5047" s="586">
        <v>45548</v>
      </c>
      <c r="D5047" s="587">
        <v>1</v>
      </c>
      <c r="E5047" s="120" t="s">
        <v>11</v>
      </c>
      <c r="F5047" s="584" t="s">
        <v>207</v>
      </c>
    </row>
    <row r="5048" spans="1:6">
      <c r="A5048" s="583" t="str">
        <f>DRIVER[[#This Row],[DATE]]&amp;DRIVER[[#This Row],[FIELD]]&amp;DRIVER[[#This Row],[TRIP NO]]</f>
        <v>45549OD04Q41181</v>
      </c>
      <c r="B5048" s="585">
        <v>1</v>
      </c>
      <c r="C5048" s="586">
        <v>45549</v>
      </c>
      <c r="D5048" s="587">
        <v>1</v>
      </c>
      <c r="E5048" s="120" t="s">
        <v>26</v>
      </c>
      <c r="F5048" s="584" t="s">
        <v>208</v>
      </c>
    </row>
    <row r="5049" spans="1:6">
      <c r="A5049" s="583" t="str">
        <f>DRIVER[[#This Row],[DATE]]&amp;DRIVER[[#This Row],[FIELD]]&amp;DRIVER[[#This Row],[TRIP NO]]</f>
        <v>45549OD04Q41231</v>
      </c>
      <c r="B5049" s="585">
        <v>2</v>
      </c>
      <c r="C5049" s="586">
        <v>45549</v>
      </c>
      <c r="D5049" s="587">
        <v>1</v>
      </c>
      <c r="E5049" s="120" t="s">
        <v>39</v>
      </c>
      <c r="F5049" s="584" t="s">
        <v>78</v>
      </c>
    </row>
    <row r="5050" spans="1:6">
      <c r="A5050" s="583" t="str">
        <f>DRIVER[[#This Row],[DATE]]&amp;DRIVER[[#This Row],[FIELD]]&amp;DRIVER[[#This Row],[TRIP NO]]</f>
        <v>45549OD04Q41261</v>
      </c>
      <c r="B5050" s="585">
        <v>3</v>
      </c>
      <c r="C5050" s="586">
        <v>45549</v>
      </c>
      <c r="D5050" s="587">
        <v>1</v>
      </c>
      <c r="E5050" s="120" t="s">
        <v>23</v>
      </c>
      <c r="F5050" s="584" t="s">
        <v>91</v>
      </c>
    </row>
    <row r="5051" spans="1:6">
      <c r="A5051" s="583" t="str">
        <f>DRIVER[[#This Row],[DATE]]&amp;DRIVER[[#This Row],[FIELD]]&amp;DRIVER[[#This Row],[TRIP NO]]</f>
        <v>45549OD04Q41781</v>
      </c>
      <c r="B5051" s="585">
        <v>4</v>
      </c>
      <c r="C5051" s="586">
        <v>45549</v>
      </c>
      <c r="D5051" s="587">
        <v>1</v>
      </c>
      <c r="E5051" s="120" t="s">
        <v>25</v>
      </c>
      <c r="F5051" s="584" t="s">
        <v>90</v>
      </c>
    </row>
    <row r="5052" spans="1:6">
      <c r="A5052" s="583" t="str">
        <f>DRIVER[[#This Row],[DATE]]&amp;DRIVER[[#This Row],[FIELD]]&amp;DRIVER[[#This Row],[TRIP NO]]</f>
        <v>45549OD04Q67881</v>
      </c>
      <c r="B5052" s="585">
        <v>5</v>
      </c>
      <c r="C5052" s="586">
        <v>45549</v>
      </c>
      <c r="D5052" s="587">
        <v>1</v>
      </c>
      <c r="E5052" s="120" t="s">
        <v>20</v>
      </c>
      <c r="F5052" s="584" t="s">
        <v>101</v>
      </c>
    </row>
    <row r="5053" spans="1:6">
      <c r="A5053" s="583" t="str">
        <f>DRIVER[[#This Row],[DATE]]&amp;DRIVER[[#This Row],[FIELD]]&amp;DRIVER[[#This Row],[TRIP NO]]</f>
        <v>45549OD04Q41281</v>
      </c>
      <c r="B5053" s="585">
        <v>6</v>
      </c>
      <c r="C5053" s="586">
        <v>45549</v>
      </c>
      <c r="D5053" s="587">
        <v>1</v>
      </c>
      <c r="E5053" s="120" t="s">
        <v>41</v>
      </c>
      <c r="F5053" s="584" t="s">
        <v>77</v>
      </c>
    </row>
    <row r="5054" spans="1:6">
      <c r="A5054" s="583" t="str">
        <f>DRIVER[[#This Row],[DATE]]&amp;DRIVER[[#This Row],[FIELD]]&amp;DRIVER[[#This Row],[TRIP NO]]</f>
        <v>45549OD04Q41701</v>
      </c>
      <c r="B5054" s="585">
        <v>7</v>
      </c>
      <c r="C5054" s="586">
        <v>45549</v>
      </c>
      <c r="D5054" s="587">
        <v>1</v>
      </c>
      <c r="E5054" s="120" t="s">
        <v>10</v>
      </c>
      <c r="F5054" s="584" t="s">
        <v>215</v>
      </c>
    </row>
    <row r="5055" spans="1:6">
      <c r="A5055" s="583" t="str">
        <f>DRIVER[[#This Row],[DATE]]&amp;DRIVER[[#This Row],[FIELD]]&amp;DRIVER[[#This Row],[TRIP NO]]</f>
        <v>45549OD34S26151</v>
      </c>
      <c r="B5055" s="585">
        <v>8</v>
      </c>
      <c r="C5055" s="586">
        <v>45549</v>
      </c>
      <c r="D5055" s="587">
        <v>1</v>
      </c>
      <c r="E5055" s="120" t="s">
        <v>40</v>
      </c>
      <c r="F5055" s="584" t="s">
        <v>72</v>
      </c>
    </row>
    <row r="5056" spans="1:6">
      <c r="A5056" s="583" t="str">
        <f>DRIVER[[#This Row],[DATE]]&amp;DRIVER[[#This Row],[FIELD]]&amp;DRIVER[[#This Row],[TRIP NO]]</f>
        <v>45549OD34S26271</v>
      </c>
      <c r="B5056" s="585">
        <v>9</v>
      </c>
      <c r="C5056" s="586">
        <v>45549</v>
      </c>
      <c r="D5056" s="587">
        <v>1</v>
      </c>
      <c r="E5056" s="120" t="s">
        <v>54</v>
      </c>
      <c r="F5056" s="584" t="s">
        <v>209</v>
      </c>
    </row>
    <row r="5057" spans="1:6">
      <c r="A5057" s="583" t="str">
        <f>DRIVER[[#This Row],[DATE]]&amp;DRIVER[[#This Row],[FIELD]]&amp;DRIVER[[#This Row],[TRIP NO]]</f>
        <v>45549OD34S26661</v>
      </c>
      <c r="B5057" s="585">
        <v>10</v>
      </c>
      <c r="C5057" s="586">
        <v>45549</v>
      </c>
      <c r="D5057" s="587">
        <v>1</v>
      </c>
      <c r="E5057" s="120" t="s">
        <v>45</v>
      </c>
      <c r="F5057" s="584" t="s">
        <v>212</v>
      </c>
    </row>
    <row r="5058" spans="1:6">
      <c r="A5058" s="583" t="str">
        <f>DRIVER[[#This Row],[DATE]]&amp;DRIVER[[#This Row],[FIELD]]&amp;DRIVER[[#This Row],[TRIP NO]]</f>
        <v>45549OD34S40341</v>
      </c>
      <c r="B5058" s="585">
        <v>11</v>
      </c>
      <c r="C5058" s="586">
        <v>45549</v>
      </c>
      <c r="D5058" s="587">
        <v>1</v>
      </c>
      <c r="E5058" s="120" t="s">
        <v>129</v>
      </c>
      <c r="F5058" s="584" t="s">
        <v>71</v>
      </c>
    </row>
    <row r="5059" spans="1:6">
      <c r="A5059" s="583" t="str">
        <f>DRIVER[[#This Row],[DATE]]&amp;DRIVER[[#This Row],[FIELD]]&amp;DRIVER[[#This Row],[TRIP NO]]</f>
        <v>45549OD34S61371</v>
      </c>
      <c r="B5059" s="585">
        <v>12</v>
      </c>
      <c r="C5059" s="586">
        <v>45549</v>
      </c>
      <c r="D5059" s="587">
        <v>1</v>
      </c>
      <c r="E5059" s="120" t="s">
        <v>44</v>
      </c>
      <c r="F5059" s="584" t="s">
        <v>68</v>
      </c>
    </row>
    <row r="5060" spans="1:6">
      <c r="A5060" s="583" t="str">
        <f>DRIVER[[#This Row],[DATE]]&amp;DRIVER[[#This Row],[FIELD]]&amp;DRIVER[[#This Row],[TRIP NO]]</f>
        <v>45549OD34S61521</v>
      </c>
      <c r="B5060" s="585">
        <v>13</v>
      </c>
      <c r="C5060" s="586">
        <v>45549</v>
      </c>
      <c r="D5060" s="587">
        <v>1</v>
      </c>
      <c r="E5060" s="120" t="s">
        <v>43</v>
      </c>
      <c r="F5060" s="584" t="s">
        <v>70</v>
      </c>
    </row>
    <row r="5061" spans="1:6">
      <c r="A5061" s="583" t="str">
        <f>DRIVER[[#This Row],[DATE]]&amp;DRIVER[[#This Row],[FIELD]]&amp;DRIVER[[#This Row],[TRIP NO]]</f>
        <v>45549OD34S65081</v>
      </c>
      <c r="B5061" s="585">
        <v>14</v>
      </c>
      <c r="C5061" s="586">
        <v>45549</v>
      </c>
      <c r="D5061" s="587">
        <v>1</v>
      </c>
      <c r="E5061" s="120" t="s">
        <v>57</v>
      </c>
      <c r="F5061" s="584" t="s">
        <v>75</v>
      </c>
    </row>
    <row r="5062" spans="1:6">
      <c r="A5062" s="583" t="str">
        <f>DRIVER[[#This Row],[DATE]]&amp;DRIVER[[#This Row],[FIELD]]&amp;DRIVER[[#This Row],[TRIP NO]]</f>
        <v>45549OD34R11451</v>
      </c>
      <c r="B5062" s="585">
        <v>15</v>
      </c>
      <c r="C5062" s="586">
        <v>45549</v>
      </c>
      <c r="D5062" s="587">
        <v>1</v>
      </c>
      <c r="E5062" s="120" t="s">
        <v>12</v>
      </c>
      <c r="F5062" s="584" t="s">
        <v>175</v>
      </c>
    </row>
    <row r="5063" spans="1:6">
      <c r="A5063" s="583" t="str">
        <f>DRIVER[[#This Row],[DATE]]&amp;DRIVER[[#This Row],[FIELD]]&amp;DRIVER[[#This Row],[TRIP NO]]</f>
        <v>45549OD34R13451</v>
      </c>
      <c r="B5063" s="585">
        <v>16</v>
      </c>
      <c r="C5063" s="586">
        <v>45549</v>
      </c>
      <c r="D5063" s="587">
        <v>1</v>
      </c>
      <c r="E5063" s="120" t="s">
        <v>11</v>
      </c>
      <c r="F5063" s="584" t="s">
        <v>207</v>
      </c>
    </row>
    <row r="5064" spans="1:6">
      <c r="A5064" s="583" t="str">
        <f>DRIVER[[#This Row],[DATE]]&amp;DRIVER[[#This Row],[FIELD]]&amp;DRIVER[[#This Row],[TRIP NO]]</f>
        <v>45549OD34S61522</v>
      </c>
      <c r="B5064" s="585">
        <v>17</v>
      </c>
      <c r="C5064" s="586">
        <v>45549</v>
      </c>
      <c r="D5064" s="587">
        <v>2</v>
      </c>
      <c r="E5064" s="120" t="s">
        <v>43</v>
      </c>
      <c r="F5064" s="584" t="s">
        <v>70</v>
      </c>
    </row>
    <row r="5065" spans="1:6">
      <c r="A5065" s="583" t="str">
        <f>DRIVER[[#This Row],[DATE]]&amp;DRIVER[[#This Row],[FIELD]]&amp;DRIVER[[#This Row],[TRIP NO]]</f>
        <v>45549OD04Q41232</v>
      </c>
      <c r="B5065" s="585">
        <v>18</v>
      </c>
      <c r="C5065" s="586">
        <v>45549</v>
      </c>
      <c r="D5065" s="587">
        <v>2</v>
      </c>
      <c r="E5065" s="120" t="s">
        <v>39</v>
      </c>
      <c r="F5065" s="584" t="s">
        <v>78</v>
      </c>
    </row>
    <row r="5066" spans="1:6">
      <c r="A5066" s="583" t="str">
        <f>DRIVER[[#This Row],[DATE]]&amp;DRIVER[[#This Row],[FIELD]]&amp;DRIVER[[#This Row],[TRIP NO]]</f>
        <v>45549OD34S65082</v>
      </c>
      <c r="B5066" s="585">
        <v>19</v>
      </c>
      <c r="C5066" s="586">
        <v>45549</v>
      </c>
      <c r="D5066" s="587">
        <v>2</v>
      </c>
      <c r="E5066" s="120" t="s">
        <v>57</v>
      </c>
      <c r="F5066" s="584" t="s">
        <v>75</v>
      </c>
    </row>
    <row r="5067" spans="1:6">
      <c r="A5067" s="583" t="str">
        <f>DRIVER[[#This Row],[DATE]]&amp;DRIVER[[#This Row],[FIELD]]&amp;DRIVER[[#This Row],[TRIP NO]]</f>
        <v>45549OD04Q41282</v>
      </c>
      <c r="B5067" s="585">
        <v>20</v>
      </c>
      <c r="C5067" s="586">
        <v>45549</v>
      </c>
      <c r="D5067" s="587">
        <v>2</v>
      </c>
      <c r="E5067" s="120" t="s">
        <v>41</v>
      </c>
      <c r="F5067" s="584" t="s">
        <v>77</v>
      </c>
    </row>
    <row r="5068" spans="1:6">
      <c r="A5068" s="583" t="str">
        <f>DRIVER[[#This Row],[DATE]]&amp;DRIVER[[#This Row],[FIELD]]&amp;DRIVER[[#This Row],[TRIP NO]]</f>
        <v>45549OD34S26272</v>
      </c>
      <c r="B5068" s="585">
        <v>21</v>
      </c>
      <c r="C5068" s="586">
        <v>45549</v>
      </c>
      <c r="D5068" s="587">
        <v>2</v>
      </c>
      <c r="E5068" s="120" t="s">
        <v>54</v>
      </c>
      <c r="F5068" s="584" t="s">
        <v>209</v>
      </c>
    </row>
    <row r="5069" spans="1:6">
      <c r="A5069" s="583" t="str">
        <f>DRIVER[[#This Row],[DATE]]&amp;DRIVER[[#This Row],[FIELD]]&amp;DRIVER[[#This Row],[TRIP NO]]</f>
        <v>45549OD34R13452</v>
      </c>
      <c r="B5069" s="585">
        <v>22</v>
      </c>
      <c r="C5069" s="586">
        <v>45549</v>
      </c>
      <c r="D5069" s="587">
        <v>2</v>
      </c>
      <c r="E5069" s="120" t="s">
        <v>11</v>
      </c>
      <c r="F5069" s="584" t="s">
        <v>207</v>
      </c>
    </row>
    <row r="5070" spans="1:6">
      <c r="A5070" s="583" t="str">
        <f>DRIVER[[#This Row],[DATE]]&amp;DRIVER[[#This Row],[FIELD]]&amp;DRIVER[[#This Row],[TRIP NO]]</f>
        <v>45549OD34S40342</v>
      </c>
      <c r="B5070" s="585">
        <v>23</v>
      </c>
      <c r="C5070" s="586">
        <v>45549</v>
      </c>
      <c r="D5070" s="587">
        <v>2</v>
      </c>
      <c r="E5070" s="120" t="s">
        <v>129</v>
      </c>
      <c r="F5070" s="584" t="s">
        <v>71</v>
      </c>
    </row>
    <row r="5071" spans="1:6">
      <c r="A5071" s="583" t="str">
        <f>DRIVER[[#This Row],[DATE]]&amp;DRIVER[[#This Row],[FIELD]]&amp;DRIVER[[#This Row],[TRIP NO]]</f>
        <v>45549OD34S26152</v>
      </c>
      <c r="B5071" s="585">
        <v>24</v>
      </c>
      <c r="C5071" s="586">
        <v>45549</v>
      </c>
      <c r="D5071" s="587">
        <v>2</v>
      </c>
      <c r="E5071" s="120" t="s">
        <v>40</v>
      </c>
      <c r="F5071" s="584" t="s">
        <v>72</v>
      </c>
    </row>
    <row r="5072" spans="1:6">
      <c r="A5072" s="583" t="str">
        <f>DRIVER[[#This Row],[DATE]]&amp;DRIVER[[#This Row],[FIELD]]&amp;DRIVER[[#This Row],[TRIP NO]]</f>
        <v>45549OD04Q67882</v>
      </c>
      <c r="B5072" s="585">
        <v>25</v>
      </c>
      <c r="C5072" s="586">
        <v>45549</v>
      </c>
      <c r="D5072" s="587">
        <v>2</v>
      </c>
      <c r="E5072" s="120" t="s">
        <v>20</v>
      </c>
      <c r="F5072" s="584" t="s">
        <v>101</v>
      </c>
    </row>
    <row r="5073" spans="1:6">
      <c r="A5073" s="583" t="str">
        <f>DRIVER[[#This Row],[DATE]]&amp;DRIVER[[#This Row],[FIELD]]&amp;DRIVER[[#This Row],[TRIP NO]]</f>
        <v>45549OD04Q41262</v>
      </c>
      <c r="B5073" s="585">
        <v>26</v>
      </c>
      <c r="C5073" s="586">
        <v>45549</v>
      </c>
      <c r="D5073" s="587">
        <v>2</v>
      </c>
      <c r="E5073" s="120" t="s">
        <v>23</v>
      </c>
      <c r="F5073" s="584" t="s">
        <v>91</v>
      </c>
    </row>
    <row r="5074" spans="1:6">
      <c r="A5074" s="583" t="str">
        <f>DRIVER[[#This Row],[DATE]]&amp;DRIVER[[#This Row],[FIELD]]&amp;DRIVER[[#This Row],[TRIP NO]]</f>
        <v>45549OD04Q41782</v>
      </c>
      <c r="B5074" s="585">
        <v>27</v>
      </c>
      <c r="C5074" s="586">
        <v>45549</v>
      </c>
      <c r="D5074" s="587">
        <v>2</v>
      </c>
      <c r="E5074" s="120" t="s">
        <v>25</v>
      </c>
      <c r="F5074" s="584" t="s">
        <v>90</v>
      </c>
    </row>
    <row r="5075" spans="1:6">
      <c r="A5075" s="583" t="str">
        <f>DRIVER[[#This Row],[DATE]]&amp;DRIVER[[#This Row],[FIELD]]&amp;DRIVER[[#This Row],[TRIP NO]]</f>
        <v>45550OD04Q41231</v>
      </c>
      <c r="B5075" s="585">
        <v>1</v>
      </c>
      <c r="C5075" s="586">
        <v>45550</v>
      </c>
      <c r="D5075" s="587">
        <v>1</v>
      </c>
      <c r="E5075" s="120" t="s">
        <v>39</v>
      </c>
      <c r="F5075" s="584" t="s">
        <v>78</v>
      </c>
    </row>
    <row r="5076" spans="1:6">
      <c r="A5076" s="583" t="str">
        <f>DRIVER[[#This Row],[DATE]]&amp;DRIVER[[#This Row],[FIELD]]&amp;DRIVER[[#This Row],[TRIP NO]]</f>
        <v>45550OD04Q41261</v>
      </c>
      <c r="B5076" s="585">
        <v>2</v>
      </c>
      <c r="C5076" s="586">
        <v>45550</v>
      </c>
      <c r="D5076" s="587">
        <v>1</v>
      </c>
      <c r="E5076" s="120" t="s">
        <v>23</v>
      </c>
      <c r="F5076" s="584" t="s">
        <v>91</v>
      </c>
    </row>
    <row r="5077" spans="1:6">
      <c r="A5077" s="583" t="str">
        <f>DRIVER[[#This Row],[DATE]]&amp;DRIVER[[#This Row],[FIELD]]&amp;DRIVER[[#This Row],[TRIP NO]]</f>
        <v>45550OD04Q41781</v>
      </c>
      <c r="B5077" s="585">
        <v>3</v>
      </c>
      <c r="C5077" s="586">
        <v>45550</v>
      </c>
      <c r="D5077" s="587">
        <v>1</v>
      </c>
      <c r="E5077" s="120" t="s">
        <v>25</v>
      </c>
      <c r="F5077" s="584" t="s">
        <v>73</v>
      </c>
    </row>
    <row r="5078" spans="1:6">
      <c r="A5078" s="583" t="str">
        <f>DRIVER[[#This Row],[DATE]]&amp;DRIVER[[#This Row],[FIELD]]&amp;DRIVER[[#This Row],[TRIP NO]]</f>
        <v>45550OD04Q67881</v>
      </c>
      <c r="B5078" s="585">
        <v>4</v>
      </c>
      <c r="C5078" s="586">
        <v>45550</v>
      </c>
      <c r="D5078" s="587">
        <v>1</v>
      </c>
      <c r="E5078" s="120" t="s">
        <v>20</v>
      </c>
      <c r="F5078" s="584" t="s">
        <v>101</v>
      </c>
    </row>
    <row r="5079" spans="1:6">
      <c r="A5079" s="583" t="str">
        <f>DRIVER[[#This Row],[DATE]]&amp;DRIVER[[#This Row],[FIELD]]&amp;DRIVER[[#This Row],[TRIP NO]]</f>
        <v>45550OD04Q41281</v>
      </c>
      <c r="B5079" s="585">
        <v>5</v>
      </c>
      <c r="C5079" s="586">
        <v>45550</v>
      </c>
      <c r="D5079" s="587">
        <v>1</v>
      </c>
      <c r="E5079" s="120" t="s">
        <v>41</v>
      </c>
      <c r="F5079" s="584" t="s">
        <v>77</v>
      </c>
    </row>
    <row r="5080" spans="1:6">
      <c r="A5080" s="583" t="str">
        <f>DRIVER[[#This Row],[DATE]]&amp;DRIVER[[#This Row],[FIELD]]&amp;DRIVER[[#This Row],[TRIP NO]]</f>
        <v>45550OD04Q41701</v>
      </c>
      <c r="B5080" s="585">
        <v>6</v>
      </c>
      <c r="C5080" s="586">
        <v>45550</v>
      </c>
      <c r="D5080" s="587">
        <v>1</v>
      </c>
      <c r="E5080" s="120" t="s">
        <v>10</v>
      </c>
      <c r="F5080" s="584" t="s">
        <v>215</v>
      </c>
    </row>
    <row r="5081" spans="1:6">
      <c r="A5081" s="583" t="str">
        <f>DRIVER[[#This Row],[DATE]]&amp;DRIVER[[#This Row],[FIELD]]&amp;DRIVER[[#This Row],[TRIP NO]]</f>
        <v>45550OD34S26151</v>
      </c>
      <c r="B5081" s="585">
        <v>7</v>
      </c>
      <c r="C5081" s="586">
        <v>45550</v>
      </c>
      <c r="D5081" s="587">
        <v>1</v>
      </c>
      <c r="E5081" s="120" t="s">
        <v>40</v>
      </c>
      <c r="F5081" s="584" t="s">
        <v>72</v>
      </c>
    </row>
    <row r="5082" spans="1:6">
      <c r="A5082" s="583" t="str">
        <f>DRIVER[[#This Row],[DATE]]&amp;DRIVER[[#This Row],[FIELD]]&amp;DRIVER[[#This Row],[TRIP NO]]</f>
        <v>45550OD34S26661</v>
      </c>
      <c r="B5082" s="585">
        <v>8</v>
      </c>
      <c r="C5082" s="586">
        <v>45550</v>
      </c>
      <c r="D5082" s="587">
        <v>1</v>
      </c>
      <c r="E5082" s="120" t="s">
        <v>45</v>
      </c>
      <c r="F5082" s="584" t="s">
        <v>212</v>
      </c>
    </row>
    <row r="5083" spans="1:6">
      <c r="A5083" s="583" t="str">
        <f>DRIVER[[#This Row],[DATE]]&amp;DRIVER[[#This Row],[FIELD]]&amp;DRIVER[[#This Row],[TRIP NO]]</f>
        <v>45550OD34S26681</v>
      </c>
      <c r="B5083" s="585">
        <v>9</v>
      </c>
      <c r="C5083" s="586">
        <v>45550</v>
      </c>
      <c r="D5083" s="587">
        <v>1</v>
      </c>
      <c r="E5083" s="120" t="s">
        <v>42</v>
      </c>
      <c r="F5083" s="584" t="s">
        <v>213</v>
      </c>
    </row>
    <row r="5084" spans="1:6">
      <c r="A5084" s="583" t="str">
        <f>DRIVER[[#This Row],[DATE]]&amp;DRIVER[[#This Row],[FIELD]]&amp;DRIVER[[#This Row],[TRIP NO]]</f>
        <v>45550OD34S40341</v>
      </c>
      <c r="B5084" s="585">
        <v>10</v>
      </c>
      <c r="C5084" s="586">
        <v>45550</v>
      </c>
      <c r="D5084" s="587">
        <v>1</v>
      </c>
      <c r="E5084" s="120" t="s">
        <v>129</v>
      </c>
      <c r="F5084" s="584" t="s">
        <v>71</v>
      </c>
    </row>
    <row r="5085" spans="1:6">
      <c r="A5085" s="583" t="str">
        <f>DRIVER[[#This Row],[DATE]]&amp;DRIVER[[#This Row],[FIELD]]&amp;DRIVER[[#This Row],[TRIP NO]]</f>
        <v>45550OD34S61371</v>
      </c>
      <c r="B5085" s="585">
        <v>11</v>
      </c>
      <c r="C5085" s="586">
        <v>45550</v>
      </c>
      <c r="D5085" s="587">
        <v>1</v>
      </c>
      <c r="E5085" s="120" t="s">
        <v>44</v>
      </c>
      <c r="F5085" s="584" t="s">
        <v>208</v>
      </c>
    </row>
    <row r="5086" spans="1:6">
      <c r="A5086" s="583" t="str">
        <f>DRIVER[[#This Row],[DATE]]&amp;DRIVER[[#This Row],[FIELD]]&amp;DRIVER[[#This Row],[TRIP NO]]</f>
        <v>45550OD34S61521</v>
      </c>
      <c r="B5086" s="585">
        <v>12</v>
      </c>
      <c r="C5086" s="586">
        <v>45550</v>
      </c>
      <c r="D5086" s="587">
        <v>1</v>
      </c>
      <c r="E5086" s="120" t="s">
        <v>43</v>
      </c>
      <c r="F5086" s="584" t="s">
        <v>70</v>
      </c>
    </row>
    <row r="5087" spans="1:6">
      <c r="A5087" s="583" t="str">
        <f>DRIVER[[#This Row],[DATE]]&amp;DRIVER[[#This Row],[FIELD]]&amp;DRIVER[[#This Row],[TRIP NO]]</f>
        <v>45550OD34S65081</v>
      </c>
      <c r="B5087" s="585">
        <v>13</v>
      </c>
      <c r="C5087" s="586">
        <v>45550</v>
      </c>
      <c r="D5087" s="587">
        <v>1</v>
      </c>
      <c r="E5087" s="120" t="s">
        <v>57</v>
      </c>
      <c r="F5087" s="584" t="s">
        <v>75</v>
      </c>
    </row>
    <row r="5088" spans="1:6">
      <c r="A5088" s="583" t="str">
        <f>DRIVER[[#This Row],[DATE]]&amp;DRIVER[[#This Row],[FIELD]]&amp;DRIVER[[#This Row],[TRIP NO]]</f>
        <v>45550OD34R11451</v>
      </c>
      <c r="B5088" s="585">
        <v>14</v>
      </c>
      <c r="C5088" s="586">
        <v>45550</v>
      </c>
      <c r="D5088" s="587">
        <v>1</v>
      </c>
      <c r="E5088" s="120" t="s">
        <v>12</v>
      </c>
      <c r="F5088" s="584" t="s">
        <v>210</v>
      </c>
    </row>
    <row r="5089" spans="1:6">
      <c r="A5089" s="583" t="str">
        <f>DRIVER[[#This Row],[DATE]]&amp;DRIVER[[#This Row],[FIELD]]&amp;DRIVER[[#This Row],[TRIP NO]]</f>
        <v>45550OD34R13451</v>
      </c>
      <c r="B5089" s="585">
        <v>15</v>
      </c>
      <c r="C5089" s="586">
        <v>45550</v>
      </c>
      <c r="D5089" s="587">
        <v>1</v>
      </c>
      <c r="E5089" s="120" t="s">
        <v>11</v>
      </c>
      <c r="F5089" s="584" t="s">
        <v>69</v>
      </c>
    </row>
    <row r="5090" spans="1:6">
      <c r="A5090" s="583" t="str">
        <f>DRIVER[[#This Row],[DATE]]&amp;DRIVER[[#This Row],[FIELD]]&amp;DRIVER[[#This Row],[TRIP NO]]</f>
        <v>45550OD04Q41782</v>
      </c>
      <c r="B5090" s="585">
        <v>16</v>
      </c>
      <c r="C5090" s="586">
        <v>45550</v>
      </c>
      <c r="D5090" s="587">
        <v>2</v>
      </c>
      <c r="E5090" s="120" t="s">
        <v>25</v>
      </c>
      <c r="F5090" s="584" t="s">
        <v>73</v>
      </c>
    </row>
    <row r="5091" spans="1:6">
      <c r="A5091" s="583" t="str">
        <f>DRIVER[[#This Row],[DATE]]&amp;DRIVER[[#This Row],[FIELD]]&amp;DRIVER[[#This Row],[TRIP NO]]</f>
        <v>45550OD34S61372</v>
      </c>
      <c r="B5091" s="585">
        <v>17</v>
      </c>
      <c r="C5091" s="586">
        <v>45550</v>
      </c>
      <c r="D5091" s="587">
        <v>2</v>
      </c>
      <c r="E5091" s="120" t="s">
        <v>44</v>
      </c>
      <c r="F5091" s="584" t="s">
        <v>208</v>
      </c>
    </row>
    <row r="5092" spans="1:6">
      <c r="A5092" s="583" t="str">
        <f>DRIVER[[#This Row],[DATE]]&amp;DRIVER[[#This Row],[FIELD]]&amp;DRIVER[[#This Row],[TRIP NO]]</f>
        <v>45550OD34R11452</v>
      </c>
      <c r="B5092" s="585">
        <v>18</v>
      </c>
      <c r="C5092" s="586">
        <v>45550</v>
      </c>
      <c r="D5092" s="587">
        <v>2</v>
      </c>
      <c r="E5092" s="120" t="s">
        <v>12</v>
      </c>
      <c r="F5092" s="584" t="s">
        <v>210</v>
      </c>
    </row>
    <row r="5093" spans="1:6">
      <c r="A5093" s="583" t="str">
        <f>DRIVER[[#This Row],[DATE]]&amp;DRIVER[[#This Row],[FIELD]]&amp;DRIVER[[#This Row],[TRIP NO]]</f>
        <v>45550OD34S26152</v>
      </c>
      <c r="B5093" s="585">
        <v>19</v>
      </c>
      <c r="C5093" s="586">
        <v>45550</v>
      </c>
      <c r="D5093" s="587">
        <v>2</v>
      </c>
      <c r="E5093" s="120" t="s">
        <v>40</v>
      </c>
      <c r="F5093" s="584" t="s">
        <v>72</v>
      </c>
    </row>
    <row r="5094" spans="1:6">
      <c r="A5094" s="583" t="str">
        <f>DRIVER[[#This Row],[DATE]]&amp;DRIVER[[#This Row],[FIELD]]&amp;DRIVER[[#This Row],[TRIP NO]]</f>
        <v>45550OD04Q41232</v>
      </c>
      <c r="B5094" s="585">
        <v>20</v>
      </c>
      <c r="C5094" s="586">
        <v>45550</v>
      </c>
      <c r="D5094" s="587">
        <v>2</v>
      </c>
      <c r="E5094" s="120" t="s">
        <v>39</v>
      </c>
      <c r="F5094" s="584" t="s">
        <v>78</v>
      </c>
    </row>
    <row r="5095" spans="1:6">
      <c r="A5095" s="583" t="str">
        <f>DRIVER[[#This Row],[DATE]]&amp;DRIVER[[#This Row],[FIELD]]&amp;DRIVER[[#This Row],[TRIP NO]]</f>
        <v>45550OD04Q41262</v>
      </c>
      <c r="B5095" s="585">
        <v>21</v>
      </c>
      <c r="C5095" s="586">
        <v>45550</v>
      </c>
      <c r="D5095" s="587">
        <v>2</v>
      </c>
      <c r="E5095" s="120" t="s">
        <v>23</v>
      </c>
      <c r="F5095" s="584" t="s">
        <v>91</v>
      </c>
    </row>
    <row r="5096" spans="1:6">
      <c r="A5096" s="583" t="str">
        <f>DRIVER[[#This Row],[DATE]]&amp;DRIVER[[#This Row],[FIELD]]&amp;DRIVER[[#This Row],[TRIP NO]]</f>
        <v>45550OD04Q67882</v>
      </c>
      <c r="B5096" s="585">
        <v>22</v>
      </c>
      <c r="C5096" s="586">
        <v>45550</v>
      </c>
      <c r="D5096" s="587">
        <v>2</v>
      </c>
      <c r="E5096" s="120" t="s">
        <v>20</v>
      </c>
      <c r="F5096" s="584" t="s">
        <v>101</v>
      </c>
    </row>
    <row r="5097" spans="1:6">
      <c r="A5097" s="583" t="str">
        <f>DRIVER[[#This Row],[DATE]]&amp;DRIVER[[#This Row],[FIELD]]&amp;DRIVER[[#This Row],[TRIP NO]]</f>
        <v>45550OD34R13452</v>
      </c>
      <c r="B5097" s="585">
        <v>23</v>
      </c>
      <c r="C5097" s="586">
        <v>45550</v>
      </c>
      <c r="D5097" s="587">
        <v>2</v>
      </c>
      <c r="E5097" s="120" t="s">
        <v>11</v>
      </c>
      <c r="F5097" s="584" t="s">
        <v>69</v>
      </c>
    </row>
    <row r="5098" spans="1:6">
      <c r="A5098" s="583" t="str">
        <f>DRIVER[[#This Row],[DATE]]&amp;DRIVER[[#This Row],[FIELD]]&amp;DRIVER[[#This Row],[TRIP NO]]</f>
        <v>45550OD34S61522</v>
      </c>
      <c r="B5098" s="585">
        <v>24</v>
      </c>
      <c r="C5098" s="586">
        <v>45550</v>
      </c>
      <c r="D5098" s="587">
        <v>2</v>
      </c>
      <c r="E5098" s="120" t="s">
        <v>43</v>
      </c>
      <c r="F5098" s="584" t="s">
        <v>70</v>
      </c>
    </row>
    <row r="5099" spans="1:6">
      <c r="A5099" s="583" t="str">
        <f>DRIVER[[#This Row],[DATE]]&amp;DRIVER[[#This Row],[FIELD]]&amp;DRIVER[[#This Row],[TRIP NO]]</f>
        <v>45550OD04Q41282</v>
      </c>
      <c r="B5099" s="585">
        <v>25</v>
      </c>
      <c r="C5099" s="586">
        <v>45550</v>
      </c>
      <c r="D5099" s="587">
        <v>2</v>
      </c>
      <c r="E5099" s="120" t="s">
        <v>41</v>
      </c>
      <c r="F5099" s="584" t="s">
        <v>77</v>
      </c>
    </row>
    <row r="5100" spans="1:6">
      <c r="A5100" s="583" t="str">
        <f>DRIVER[[#This Row],[DATE]]&amp;DRIVER[[#This Row],[FIELD]]&amp;DRIVER[[#This Row],[TRIP NO]]</f>
        <v>45550OD34S65082</v>
      </c>
      <c r="B5100" s="585">
        <v>26</v>
      </c>
      <c r="C5100" s="586">
        <v>45550</v>
      </c>
      <c r="D5100" s="587">
        <v>2</v>
      </c>
      <c r="E5100" s="120" t="s">
        <v>57</v>
      </c>
      <c r="F5100" s="584" t="s">
        <v>75</v>
      </c>
    </row>
    <row r="5101" spans="1:6">
      <c r="A5101" s="583" t="str">
        <f>DRIVER[[#This Row],[DATE]]&amp;DRIVER[[#This Row],[FIELD]]&amp;DRIVER[[#This Row],[TRIP NO]]</f>
        <v>45550OD34S26662</v>
      </c>
      <c r="B5101" s="585">
        <v>27</v>
      </c>
      <c r="C5101" s="586">
        <v>45550</v>
      </c>
      <c r="D5101" s="587">
        <v>2</v>
      </c>
      <c r="E5101" s="120" t="s">
        <v>45</v>
      </c>
      <c r="F5101" s="584" t="s">
        <v>212</v>
      </c>
    </row>
    <row r="5102" spans="1:6">
      <c r="A5102" s="583" t="str">
        <f>DRIVER[[#This Row],[DATE]]&amp;DRIVER[[#This Row],[FIELD]]&amp;DRIVER[[#This Row],[TRIP NO]]</f>
        <v>45550OD34S40342</v>
      </c>
      <c r="B5102" s="585">
        <v>28</v>
      </c>
      <c r="C5102" s="586">
        <v>45550</v>
      </c>
      <c r="D5102" s="587">
        <v>2</v>
      </c>
      <c r="E5102" s="120" t="s">
        <v>129</v>
      </c>
      <c r="F5102" s="584" t="s">
        <v>71</v>
      </c>
    </row>
    <row r="5103" spans="1:6">
      <c r="A5103" s="583" t="str">
        <f>DRIVER[[#This Row],[DATE]]&amp;DRIVER[[#This Row],[FIELD]]&amp;DRIVER[[#This Row],[TRIP NO]]</f>
        <v>45550OD34S26682</v>
      </c>
      <c r="B5103" s="585">
        <v>29</v>
      </c>
      <c r="C5103" s="586">
        <v>45550</v>
      </c>
      <c r="D5103" s="587">
        <v>2</v>
      </c>
      <c r="E5103" s="120" t="s">
        <v>42</v>
      </c>
      <c r="F5103" s="584" t="s">
        <v>213</v>
      </c>
    </row>
    <row r="5104" spans="1:6">
      <c r="A5104" s="583" t="str">
        <f>DRIVER[[#This Row],[DATE]]&amp;DRIVER[[#This Row],[FIELD]]&amp;DRIVER[[#This Row],[TRIP NO]]</f>
        <v>45552OD04Q41231</v>
      </c>
      <c r="B5104" s="585">
        <v>1</v>
      </c>
      <c r="C5104" s="586">
        <v>45552</v>
      </c>
      <c r="D5104" s="587">
        <v>1</v>
      </c>
      <c r="E5104" s="120" t="s">
        <v>39</v>
      </c>
      <c r="F5104" s="584" t="s">
        <v>78</v>
      </c>
    </row>
    <row r="5105" spans="1:6">
      <c r="A5105" s="583" t="str">
        <f>DRIVER[[#This Row],[DATE]]&amp;DRIVER[[#This Row],[FIELD]]&amp;DRIVER[[#This Row],[TRIP NO]]</f>
        <v>45552OD04Q41261</v>
      </c>
      <c r="B5105" s="585">
        <v>2</v>
      </c>
      <c r="C5105" s="586">
        <v>45552</v>
      </c>
      <c r="D5105" s="587">
        <v>1</v>
      </c>
      <c r="E5105" s="120" t="s">
        <v>23</v>
      </c>
      <c r="F5105" s="584" t="s">
        <v>91</v>
      </c>
    </row>
    <row r="5106" spans="1:6">
      <c r="A5106" s="583" t="str">
        <f>DRIVER[[#This Row],[DATE]]&amp;DRIVER[[#This Row],[FIELD]]&amp;DRIVER[[#This Row],[TRIP NO]]</f>
        <v>45552OD04Q41781</v>
      </c>
      <c r="B5106" s="585">
        <v>3</v>
      </c>
      <c r="C5106" s="586">
        <v>45552</v>
      </c>
      <c r="D5106" s="587">
        <v>1</v>
      </c>
      <c r="E5106" s="120" t="s">
        <v>25</v>
      </c>
      <c r="F5106" s="584" t="s">
        <v>73</v>
      </c>
    </row>
    <row r="5107" spans="1:6">
      <c r="A5107" s="583" t="str">
        <f>DRIVER[[#This Row],[DATE]]&amp;DRIVER[[#This Row],[FIELD]]&amp;DRIVER[[#This Row],[TRIP NO]]</f>
        <v>45552OD04Q67881</v>
      </c>
      <c r="B5107" s="585">
        <v>4</v>
      </c>
      <c r="C5107" s="586">
        <v>45552</v>
      </c>
      <c r="D5107" s="587">
        <v>1</v>
      </c>
      <c r="E5107" s="120" t="s">
        <v>20</v>
      </c>
      <c r="F5107" s="584" t="s">
        <v>213</v>
      </c>
    </row>
    <row r="5108" spans="1:6">
      <c r="A5108" s="583" t="str">
        <f>DRIVER[[#This Row],[DATE]]&amp;DRIVER[[#This Row],[FIELD]]&amp;DRIVER[[#This Row],[TRIP NO]]</f>
        <v>45552OD04Q41281</v>
      </c>
      <c r="B5108" s="585">
        <v>5</v>
      </c>
      <c r="C5108" s="586">
        <v>45552</v>
      </c>
      <c r="D5108" s="587">
        <v>1</v>
      </c>
      <c r="E5108" s="120" t="s">
        <v>41</v>
      </c>
      <c r="F5108" s="584" t="s">
        <v>77</v>
      </c>
    </row>
    <row r="5109" spans="1:6">
      <c r="A5109" s="583" t="str">
        <f>DRIVER[[#This Row],[DATE]]&amp;DRIVER[[#This Row],[FIELD]]&amp;DRIVER[[#This Row],[TRIP NO]]</f>
        <v>45552OD34S26151</v>
      </c>
      <c r="B5109" s="585">
        <v>6</v>
      </c>
      <c r="C5109" s="586">
        <v>45552</v>
      </c>
      <c r="D5109" s="587">
        <v>1</v>
      </c>
      <c r="E5109" s="120" t="s">
        <v>40</v>
      </c>
      <c r="F5109" s="584" t="s">
        <v>68</v>
      </c>
    </row>
    <row r="5110" spans="1:6">
      <c r="A5110" s="583" t="str">
        <f>DRIVER[[#This Row],[DATE]]&amp;DRIVER[[#This Row],[FIELD]]&amp;DRIVER[[#This Row],[TRIP NO]]</f>
        <v>45552OD34S26661</v>
      </c>
      <c r="B5110" s="585">
        <v>7</v>
      </c>
      <c r="C5110" s="586">
        <v>45552</v>
      </c>
      <c r="D5110" s="587">
        <v>1</v>
      </c>
      <c r="E5110" s="120" t="s">
        <v>45</v>
      </c>
      <c r="F5110" s="584" t="s">
        <v>69</v>
      </c>
    </row>
    <row r="5111" spans="1:6">
      <c r="A5111" s="583" t="str">
        <f>DRIVER[[#This Row],[DATE]]&amp;DRIVER[[#This Row],[FIELD]]&amp;DRIVER[[#This Row],[TRIP NO]]</f>
        <v>45552OD34S26681</v>
      </c>
      <c r="B5111" s="585">
        <v>8</v>
      </c>
      <c r="C5111" s="586">
        <v>45552</v>
      </c>
      <c r="D5111" s="587">
        <v>1</v>
      </c>
      <c r="E5111" s="120" t="s">
        <v>42</v>
      </c>
      <c r="F5111" s="584" t="s">
        <v>82</v>
      </c>
    </row>
    <row r="5112" spans="1:6">
      <c r="A5112" s="583" t="str">
        <f>DRIVER[[#This Row],[DATE]]&amp;DRIVER[[#This Row],[FIELD]]&amp;DRIVER[[#This Row],[TRIP NO]]</f>
        <v>45552OD34S40341</v>
      </c>
      <c r="B5112" s="585">
        <v>9</v>
      </c>
      <c r="C5112" s="586">
        <v>45552</v>
      </c>
      <c r="D5112" s="587">
        <v>1</v>
      </c>
      <c r="E5112" s="120" t="s">
        <v>129</v>
      </c>
      <c r="F5112" s="584" t="s">
        <v>71</v>
      </c>
    </row>
    <row r="5113" spans="1:6">
      <c r="A5113" s="583" t="str">
        <f>DRIVER[[#This Row],[DATE]]&amp;DRIVER[[#This Row],[FIELD]]&amp;DRIVER[[#This Row],[TRIP NO]]</f>
        <v>45552OD34S61371</v>
      </c>
      <c r="B5113" s="585">
        <v>10</v>
      </c>
      <c r="C5113" s="586">
        <v>45552</v>
      </c>
      <c r="D5113" s="587">
        <v>1</v>
      </c>
      <c r="E5113" s="120" t="s">
        <v>44</v>
      </c>
      <c r="F5113" s="584" t="s">
        <v>209</v>
      </c>
    </row>
    <row r="5114" spans="1:6">
      <c r="A5114" s="583" t="str">
        <f>DRIVER[[#This Row],[DATE]]&amp;DRIVER[[#This Row],[FIELD]]&amp;DRIVER[[#This Row],[TRIP NO]]</f>
        <v>45552OD34S61521</v>
      </c>
      <c r="B5114" s="585">
        <v>11</v>
      </c>
      <c r="C5114" s="586">
        <v>45552</v>
      </c>
      <c r="D5114" s="587">
        <v>1</v>
      </c>
      <c r="E5114" s="120" t="s">
        <v>43</v>
      </c>
      <c r="F5114" s="584" t="s">
        <v>70</v>
      </c>
    </row>
    <row r="5115" spans="1:6">
      <c r="A5115" s="583" t="str">
        <f>DRIVER[[#This Row],[DATE]]&amp;DRIVER[[#This Row],[FIELD]]&amp;DRIVER[[#This Row],[TRIP NO]]</f>
        <v>45552OD34S65081</v>
      </c>
      <c r="B5115" s="585">
        <v>12</v>
      </c>
      <c r="C5115" s="586">
        <v>45552</v>
      </c>
      <c r="D5115" s="587">
        <v>1</v>
      </c>
      <c r="E5115" s="120" t="s">
        <v>57</v>
      </c>
      <c r="F5115" s="584" t="s">
        <v>101</v>
      </c>
    </row>
    <row r="5116" spans="1:6">
      <c r="A5116" s="583" t="str">
        <f>DRIVER[[#This Row],[DATE]]&amp;DRIVER[[#This Row],[FIELD]]&amp;DRIVER[[#This Row],[TRIP NO]]</f>
        <v>45552OD34R11451</v>
      </c>
      <c r="B5116" s="585">
        <v>13</v>
      </c>
      <c r="C5116" s="586">
        <v>45552</v>
      </c>
      <c r="D5116" s="587">
        <v>1</v>
      </c>
      <c r="E5116" s="120" t="s">
        <v>12</v>
      </c>
      <c r="F5116" s="584" t="s">
        <v>210</v>
      </c>
    </row>
    <row r="5117" spans="1:6">
      <c r="A5117" s="583" t="str">
        <f>DRIVER[[#This Row],[DATE]]&amp;DRIVER[[#This Row],[FIELD]]&amp;DRIVER[[#This Row],[TRIP NO]]</f>
        <v>45552OD34R13451</v>
      </c>
      <c r="B5117" s="585">
        <v>14</v>
      </c>
      <c r="C5117" s="586">
        <v>45552</v>
      </c>
      <c r="D5117" s="587">
        <v>1</v>
      </c>
      <c r="E5117" s="120" t="s">
        <v>11</v>
      </c>
      <c r="F5117" s="584" t="s">
        <v>207</v>
      </c>
    </row>
    <row r="5118" spans="1:6">
      <c r="A5118" s="583" t="str">
        <f>DRIVER[[#This Row],[DATE]]&amp;DRIVER[[#This Row],[FIELD]]&amp;DRIVER[[#This Row],[TRIP NO]]</f>
        <v>45553OD04Q41231</v>
      </c>
      <c r="B5118" s="585">
        <v>1</v>
      </c>
      <c r="C5118" s="586">
        <v>45553</v>
      </c>
      <c r="D5118" s="587">
        <v>1</v>
      </c>
      <c r="E5118" s="120" t="s">
        <v>39</v>
      </c>
      <c r="F5118" s="584" t="s">
        <v>78</v>
      </c>
    </row>
    <row r="5119" spans="1:6">
      <c r="A5119" s="583" t="str">
        <f>DRIVER[[#This Row],[DATE]]&amp;DRIVER[[#This Row],[FIELD]]&amp;DRIVER[[#This Row],[TRIP NO]]</f>
        <v>45553OD04Q41261</v>
      </c>
      <c r="B5119" s="585">
        <v>2</v>
      </c>
      <c r="C5119" s="586">
        <v>45553</v>
      </c>
      <c r="D5119" s="587">
        <v>1</v>
      </c>
      <c r="E5119" s="120" t="s">
        <v>23</v>
      </c>
      <c r="F5119" s="584" t="s">
        <v>91</v>
      </c>
    </row>
    <row r="5120" spans="1:6">
      <c r="A5120" s="583" t="str">
        <f>DRIVER[[#This Row],[DATE]]&amp;DRIVER[[#This Row],[FIELD]]&amp;DRIVER[[#This Row],[TRIP NO]]</f>
        <v>45553OD04Q41781</v>
      </c>
      <c r="B5120" s="585">
        <v>3</v>
      </c>
      <c r="C5120" s="586">
        <v>45553</v>
      </c>
      <c r="D5120" s="587">
        <v>1</v>
      </c>
      <c r="E5120" s="120" t="s">
        <v>25</v>
      </c>
      <c r="F5120" s="584" t="s">
        <v>73</v>
      </c>
    </row>
    <row r="5121" spans="1:6">
      <c r="A5121" s="583" t="str">
        <f>DRIVER[[#This Row],[DATE]]&amp;DRIVER[[#This Row],[FIELD]]&amp;DRIVER[[#This Row],[TRIP NO]]</f>
        <v>45553OD04Q67881</v>
      </c>
      <c r="B5121" s="585">
        <v>4</v>
      </c>
      <c r="C5121" s="586">
        <v>45553</v>
      </c>
      <c r="D5121" s="587">
        <v>1</v>
      </c>
      <c r="E5121" s="120" t="s">
        <v>20</v>
      </c>
      <c r="F5121" s="584" t="s">
        <v>101</v>
      </c>
    </row>
    <row r="5122" spans="1:6">
      <c r="A5122" s="583" t="str">
        <f>DRIVER[[#This Row],[DATE]]&amp;DRIVER[[#This Row],[FIELD]]&amp;DRIVER[[#This Row],[TRIP NO]]</f>
        <v>45553OD04Q41281</v>
      </c>
      <c r="B5122" s="585">
        <v>5</v>
      </c>
      <c r="C5122" s="586">
        <v>45553</v>
      </c>
      <c r="D5122" s="587">
        <v>1</v>
      </c>
      <c r="E5122" s="120" t="s">
        <v>41</v>
      </c>
      <c r="F5122" s="584" t="s">
        <v>77</v>
      </c>
    </row>
    <row r="5123" spans="1:6">
      <c r="A5123" s="583" t="str">
        <f>DRIVER[[#This Row],[DATE]]&amp;DRIVER[[#This Row],[FIELD]]&amp;DRIVER[[#This Row],[TRIP NO]]</f>
        <v>45553OD34S26151</v>
      </c>
      <c r="B5123" s="585">
        <v>6</v>
      </c>
      <c r="C5123" s="586">
        <v>45553</v>
      </c>
      <c r="D5123" s="587">
        <v>1</v>
      </c>
      <c r="E5123" s="120" t="s">
        <v>40</v>
      </c>
      <c r="F5123" s="584" t="s">
        <v>213</v>
      </c>
    </row>
    <row r="5124" spans="1:6">
      <c r="A5124" s="583" t="str">
        <f>DRIVER[[#This Row],[DATE]]&amp;DRIVER[[#This Row],[FIELD]]&amp;DRIVER[[#This Row],[TRIP NO]]</f>
        <v>45553OD34S26661</v>
      </c>
      <c r="B5124" s="585">
        <v>7</v>
      </c>
      <c r="C5124" s="586">
        <v>45553</v>
      </c>
      <c r="D5124" s="587">
        <v>1</v>
      </c>
      <c r="E5124" s="120" t="s">
        <v>45</v>
      </c>
      <c r="F5124" s="584" t="s">
        <v>69</v>
      </c>
    </row>
    <row r="5125" spans="1:6">
      <c r="A5125" s="583" t="str">
        <f>DRIVER[[#This Row],[DATE]]&amp;DRIVER[[#This Row],[FIELD]]&amp;DRIVER[[#This Row],[TRIP NO]]</f>
        <v>45553OD34S26681</v>
      </c>
      <c r="B5125" s="585">
        <v>8</v>
      </c>
      <c r="C5125" s="586">
        <v>45553</v>
      </c>
      <c r="D5125" s="587">
        <v>1</v>
      </c>
      <c r="E5125" s="120" t="s">
        <v>42</v>
      </c>
      <c r="F5125" s="584" t="s">
        <v>208</v>
      </c>
    </row>
    <row r="5126" spans="1:6">
      <c r="A5126" s="583" t="str">
        <f>DRIVER[[#This Row],[DATE]]&amp;DRIVER[[#This Row],[FIELD]]&amp;DRIVER[[#This Row],[TRIP NO]]</f>
        <v>45553OD34S40341</v>
      </c>
      <c r="B5126" s="585">
        <v>9</v>
      </c>
      <c r="C5126" s="586">
        <v>45553</v>
      </c>
      <c r="D5126" s="587">
        <v>1</v>
      </c>
      <c r="E5126" s="120" t="s">
        <v>129</v>
      </c>
      <c r="F5126" s="584" t="s">
        <v>71</v>
      </c>
    </row>
    <row r="5127" spans="1:6">
      <c r="A5127" s="583" t="str">
        <f>DRIVER[[#This Row],[DATE]]&amp;DRIVER[[#This Row],[FIELD]]&amp;DRIVER[[#This Row],[TRIP NO]]</f>
        <v>45553OD34S61371</v>
      </c>
      <c r="B5127" s="585">
        <v>10</v>
      </c>
      <c r="C5127" s="586">
        <v>45553</v>
      </c>
      <c r="D5127" s="587">
        <v>1</v>
      </c>
      <c r="E5127" s="120" t="s">
        <v>44</v>
      </c>
      <c r="F5127" s="584" t="s">
        <v>209</v>
      </c>
    </row>
    <row r="5128" spans="1:6">
      <c r="A5128" s="583" t="str">
        <f>DRIVER[[#This Row],[DATE]]&amp;DRIVER[[#This Row],[FIELD]]&amp;DRIVER[[#This Row],[TRIP NO]]</f>
        <v>45553OD34S61521</v>
      </c>
      <c r="B5128" s="585">
        <v>11</v>
      </c>
      <c r="C5128" s="586">
        <v>45553</v>
      </c>
      <c r="D5128" s="587">
        <v>1</v>
      </c>
      <c r="E5128" s="120" t="s">
        <v>43</v>
      </c>
      <c r="F5128" s="584" t="s">
        <v>70</v>
      </c>
    </row>
    <row r="5129" spans="1:6">
      <c r="A5129" s="583" t="str">
        <f>DRIVER[[#This Row],[DATE]]&amp;DRIVER[[#This Row],[FIELD]]&amp;DRIVER[[#This Row],[TRIP NO]]</f>
        <v>45553OD34R11451</v>
      </c>
      <c r="B5129" s="585">
        <v>12</v>
      </c>
      <c r="C5129" s="586">
        <v>45553</v>
      </c>
      <c r="D5129" s="587">
        <v>1</v>
      </c>
      <c r="E5129" s="120" t="s">
        <v>12</v>
      </c>
      <c r="F5129" s="584" t="s">
        <v>82</v>
      </c>
    </row>
    <row r="5130" spans="1:6">
      <c r="A5130" s="583" t="str">
        <f>DRIVER[[#This Row],[DATE]]&amp;DRIVER[[#This Row],[FIELD]]&amp;DRIVER[[#This Row],[TRIP NO]]</f>
        <v>45553OD34R13451</v>
      </c>
      <c r="B5130" s="585">
        <v>13</v>
      </c>
      <c r="C5130" s="586">
        <v>45553</v>
      </c>
      <c r="D5130" s="587">
        <v>1</v>
      </c>
      <c r="E5130" s="120" t="s">
        <v>11</v>
      </c>
      <c r="F5130" s="584" t="s">
        <v>207</v>
      </c>
    </row>
    <row r="5131" spans="1:6">
      <c r="A5131" s="583" t="str">
        <f>DRIVER[[#This Row],[DATE]]&amp;DRIVER[[#This Row],[FIELD]]&amp;DRIVER[[#This Row],[TRIP NO]]</f>
        <v>45553OD04Q41232</v>
      </c>
      <c r="B5131" s="585">
        <v>14</v>
      </c>
      <c r="C5131" s="586">
        <v>45553</v>
      </c>
      <c r="D5131" s="587">
        <v>2</v>
      </c>
      <c r="E5131" s="120" t="s">
        <v>39</v>
      </c>
      <c r="F5131" s="584" t="s">
        <v>78</v>
      </c>
    </row>
    <row r="5132" spans="1:6">
      <c r="A5132" s="583" t="str">
        <f>DRIVER[[#This Row],[DATE]]&amp;DRIVER[[#This Row],[FIELD]]&amp;DRIVER[[#This Row],[TRIP NO]]</f>
        <v>45553OD34R13452</v>
      </c>
      <c r="B5132" s="585">
        <v>15</v>
      </c>
      <c r="C5132" s="586">
        <v>45553</v>
      </c>
      <c r="D5132" s="587">
        <v>2</v>
      </c>
      <c r="E5132" s="120" t="s">
        <v>11</v>
      </c>
      <c r="F5132" s="584" t="s">
        <v>207</v>
      </c>
    </row>
    <row r="5133" spans="1:6">
      <c r="A5133" s="583" t="str">
        <f>DRIVER[[#This Row],[DATE]]&amp;DRIVER[[#This Row],[FIELD]]&amp;DRIVER[[#This Row],[TRIP NO]]</f>
        <v>45553OD34S61372</v>
      </c>
      <c r="B5133" s="585">
        <v>16</v>
      </c>
      <c r="C5133" s="586">
        <v>45553</v>
      </c>
      <c r="D5133" s="587">
        <v>2</v>
      </c>
      <c r="E5133" s="120" t="s">
        <v>44</v>
      </c>
      <c r="F5133" s="584" t="s">
        <v>209</v>
      </c>
    </row>
    <row r="5134" spans="1:6">
      <c r="A5134" s="583" t="str">
        <f>DRIVER[[#This Row],[DATE]]&amp;DRIVER[[#This Row],[FIELD]]&amp;DRIVER[[#This Row],[TRIP NO]]</f>
        <v>45553OD04Q41282</v>
      </c>
      <c r="B5134" s="585">
        <v>17</v>
      </c>
      <c r="C5134" s="586">
        <v>45553</v>
      </c>
      <c r="D5134" s="587">
        <v>2</v>
      </c>
      <c r="E5134" s="120" t="s">
        <v>41</v>
      </c>
      <c r="F5134" s="584" t="s">
        <v>77</v>
      </c>
    </row>
    <row r="5135" spans="1:6">
      <c r="A5135" s="583" t="str">
        <f>DRIVER[[#This Row],[DATE]]&amp;DRIVER[[#This Row],[FIELD]]&amp;DRIVER[[#This Row],[TRIP NO]]</f>
        <v>45553OD04Q67882</v>
      </c>
      <c r="B5135" s="585">
        <v>18</v>
      </c>
      <c r="C5135" s="586">
        <v>45553</v>
      </c>
      <c r="D5135" s="587">
        <v>2</v>
      </c>
      <c r="E5135" s="120" t="s">
        <v>20</v>
      </c>
      <c r="F5135" s="584" t="s">
        <v>101</v>
      </c>
    </row>
    <row r="5136" spans="1:6">
      <c r="A5136" s="583" t="str">
        <f>DRIVER[[#This Row],[DATE]]&amp;DRIVER[[#This Row],[FIELD]]&amp;DRIVER[[#This Row],[TRIP NO]]</f>
        <v>45553OD04Q41262</v>
      </c>
      <c r="B5136" s="585">
        <v>19</v>
      </c>
      <c r="C5136" s="586">
        <v>45553</v>
      </c>
      <c r="D5136" s="587">
        <v>2</v>
      </c>
      <c r="E5136" s="120" t="s">
        <v>23</v>
      </c>
      <c r="F5136" s="584" t="s">
        <v>91</v>
      </c>
    </row>
    <row r="5137" spans="1:6">
      <c r="A5137" s="583" t="str">
        <f>DRIVER[[#This Row],[DATE]]&amp;DRIVER[[#This Row],[FIELD]]&amp;DRIVER[[#This Row],[TRIP NO]]</f>
        <v>45553OD34S61522</v>
      </c>
      <c r="B5137" s="585">
        <v>20</v>
      </c>
      <c r="C5137" s="586">
        <v>45553</v>
      </c>
      <c r="D5137" s="587">
        <v>2</v>
      </c>
      <c r="E5137" s="120" t="s">
        <v>43</v>
      </c>
      <c r="F5137" s="584" t="s">
        <v>70</v>
      </c>
    </row>
    <row r="5138" spans="1:6">
      <c r="A5138" s="583" t="str">
        <f>DRIVER[[#This Row],[DATE]]&amp;DRIVER[[#This Row],[FIELD]]&amp;DRIVER[[#This Row],[TRIP NO]]</f>
        <v>45553OD34S26152</v>
      </c>
      <c r="B5138" s="585">
        <v>21</v>
      </c>
      <c r="C5138" s="586">
        <v>45553</v>
      </c>
      <c r="D5138" s="587">
        <v>2</v>
      </c>
      <c r="E5138" s="120" t="s">
        <v>40</v>
      </c>
      <c r="F5138" s="584" t="s">
        <v>213</v>
      </c>
    </row>
    <row r="5139" spans="1:6">
      <c r="A5139" s="583" t="str">
        <f>DRIVER[[#This Row],[DATE]]&amp;DRIVER[[#This Row],[FIELD]]&amp;DRIVER[[#This Row],[TRIP NO]]</f>
        <v>45553OD34S40342</v>
      </c>
      <c r="B5139" s="585">
        <v>22</v>
      </c>
      <c r="C5139" s="586">
        <v>45553</v>
      </c>
      <c r="D5139" s="587">
        <v>2</v>
      </c>
      <c r="E5139" s="120" t="s">
        <v>129</v>
      </c>
      <c r="F5139" s="584" t="s">
        <v>69</v>
      </c>
    </row>
    <row r="5140" spans="1:6">
      <c r="A5140" s="583" t="str">
        <f>DRIVER[[#This Row],[DATE]]&amp;DRIVER[[#This Row],[FIELD]]&amp;DRIVER[[#This Row],[TRIP NO]]</f>
        <v>45553OD34R11452</v>
      </c>
      <c r="B5140" s="585">
        <v>23</v>
      </c>
      <c r="C5140" s="586">
        <v>45553</v>
      </c>
      <c r="D5140" s="587">
        <v>2</v>
      </c>
      <c r="E5140" s="120" t="s">
        <v>12</v>
      </c>
      <c r="F5140" s="584" t="s">
        <v>82</v>
      </c>
    </row>
    <row r="5141" spans="1:6">
      <c r="A5141" s="583" t="str">
        <f>DRIVER[[#This Row],[DATE]]&amp;DRIVER[[#This Row],[FIELD]]&amp;DRIVER[[#This Row],[TRIP NO]]</f>
        <v>45553OD34S26682</v>
      </c>
      <c r="B5141" s="585">
        <v>24</v>
      </c>
      <c r="C5141" s="586">
        <v>45553</v>
      </c>
      <c r="D5141" s="587">
        <v>2</v>
      </c>
      <c r="E5141" s="120" t="s">
        <v>42</v>
      </c>
      <c r="F5141" s="584" t="s">
        <v>208</v>
      </c>
    </row>
    <row r="5142" spans="1:6">
      <c r="A5142" s="583" t="str">
        <f>DRIVER[[#This Row],[DATE]]&amp;DRIVER[[#This Row],[FIELD]]&amp;DRIVER[[#This Row],[TRIP NO]]</f>
        <v>45553OD04Q41233</v>
      </c>
      <c r="B5142" s="585">
        <v>25</v>
      </c>
      <c r="C5142" s="586">
        <v>45553</v>
      </c>
      <c r="D5142" s="587">
        <v>3</v>
      </c>
      <c r="E5142" s="120" t="s">
        <v>39</v>
      </c>
      <c r="F5142" s="584" t="s">
        <v>78</v>
      </c>
    </row>
    <row r="5143" spans="1:6">
      <c r="A5143" s="583" t="str">
        <f>DRIVER[[#This Row],[DATE]]&amp;DRIVER[[#This Row],[FIELD]]&amp;DRIVER[[#This Row],[TRIP NO]]</f>
        <v>45554OD04Q41231</v>
      </c>
      <c r="B5143" s="585">
        <v>1</v>
      </c>
      <c r="C5143" s="586">
        <v>45554</v>
      </c>
      <c r="D5143" s="587">
        <v>1</v>
      </c>
      <c r="E5143" s="120" t="s">
        <v>39</v>
      </c>
      <c r="F5143" s="584" t="s">
        <v>78</v>
      </c>
    </row>
    <row r="5144" spans="1:6">
      <c r="A5144" s="583" t="str">
        <f>DRIVER[[#This Row],[DATE]]&amp;DRIVER[[#This Row],[FIELD]]&amp;DRIVER[[#This Row],[TRIP NO]]</f>
        <v>45554OD04Q41261</v>
      </c>
      <c r="B5144" s="585">
        <v>2</v>
      </c>
      <c r="C5144" s="586">
        <v>45554</v>
      </c>
      <c r="D5144" s="587">
        <v>1</v>
      </c>
      <c r="E5144" s="120" t="s">
        <v>23</v>
      </c>
      <c r="F5144" s="584" t="s">
        <v>213</v>
      </c>
    </row>
    <row r="5145" spans="1:6">
      <c r="A5145" s="583" t="str">
        <f>DRIVER[[#This Row],[DATE]]&amp;DRIVER[[#This Row],[FIELD]]&amp;DRIVER[[#This Row],[TRIP NO]]</f>
        <v>45554OD04Q41781</v>
      </c>
      <c r="B5145" s="585">
        <v>3</v>
      </c>
      <c r="C5145" s="586">
        <v>45554</v>
      </c>
      <c r="D5145" s="587">
        <v>1</v>
      </c>
      <c r="E5145" s="120" t="s">
        <v>25</v>
      </c>
      <c r="F5145" s="584" t="s">
        <v>90</v>
      </c>
    </row>
    <row r="5146" spans="1:6">
      <c r="A5146" s="583" t="str">
        <f>DRIVER[[#This Row],[DATE]]&amp;DRIVER[[#This Row],[FIELD]]&amp;DRIVER[[#This Row],[TRIP NO]]</f>
        <v>45554OD04Q67881</v>
      </c>
      <c r="B5146" s="585">
        <v>4</v>
      </c>
      <c r="C5146" s="586">
        <v>45554</v>
      </c>
      <c r="D5146" s="587">
        <v>1</v>
      </c>
      <c r="E5146" s="120" t="s">
        <v>20</v>
      </c>
      <c r="F5146" s="584" t="s">
        <v>101</v>
      </c>
    </row>
    <row r="5147" spans="1:6">
      <c r="A5147" s="583" t="str">
        <f>DRIVER[[#This Row],[DATE]]&amp;DRIVER[[#This Row],[FIELD]]&amp;DRIVER[[#This Row],[TRIP NO]]</f>
        <v>45554OD04Q41281</v>
      </c>
      <c r="B5147" s="585">
        <v>5</v>
      </c>
      <c r="C5147" s="586">
        <v>45554</v>
      </c>
      <c r="D5147" s="587">
        <v>1</v>
      </c>
      <c r="E5147" s="120" t="s">
        <v>41</v>
      </c>
      <c r="F5147" s="584" t="s">
        <v>77</v>
      </c>
    </row>
    <row r="5148" spans="1:6">
      <c r="A5148" s="583" t="str">
        <f>DRIVER[[#This Row],[DATE]]&amp;DRIVER[[#This Row],[FIELD]]&amp;DRIVER[[#This Row],[TRIP NO]]</f>
        <v>45554OD34S26151</v>
      </c>
      <c r="B5148" s="585">
        <v>6</v>
      </c>
      <c r="C5148" s="586">
        <v>45554</v>
      </c>
      <c r="D5148" s="587">
        <v>1</v>
      </c>
      <c r="E5148" s="120" t="s">
        <v>40</v>
      </c>
      <c r="F5148" s="584" t="s">
        <v>208</v>
      </c>
    </row>
    <row r="5149" spans="1:6">
      <c r="A5149" s="583" t="str">
        <f>DRIVER[[#This Row],[DATE]]&amp;DRIVER[[#This Row],[FIELD]]&amp;DRIVER[[#This Row],[TRIP NO]]</f>
        <v>45554OD34S26661</v>
      </c>
      <c r="B5149" s="585">
        <v>7</v>
      </c>
      <c r="C5149" s="586">
        <v>45554</v>
      </c>
      <c r="D5149" s="587">
        <v>1</v>
      </c>
      <c r="E5149" s="120" t="s">
        <v>45</v>
      </c>
      <c r="F5149" s="584" t="s">
        <v>82</v>
      </c>
    </row>
    <row r="5150" spans="1:6">
      <c r="A5150" s="583" t="str">
        <f>DRIVER[[#This Row],[DATE]]&amp;DRIVER[[#This Row],[FIELD]]&amp;DRIVER[[#This Row],[TRIP NO]]</f>
        <v>45554OD34S26681</v>
      </c>
      <c r="B5150" s="585">
        <v>8</v>
      </c>
      <c r="C5150" s="586">
        <v>45554</v>
      </c>
      <c r="D5150" s="587">
        <v>1</v>
      </c>
      <c r="E5150" s="120" t="s">
        <v>42</v>
      </c>
      <c r="F5150" s="584" t="s">
        <v>96</v>
      </c>
    </row>
    <row r="5151" spans="1:6">
      <c r="A5151" s="583" t="str">
        <f>DRIVER[[#This Row],[DATE]]&amp;DRIVER[[#This Row],[FIELD]]&amp;DRIVER[[#This Row],[TRIP NO]]</f>
        <v>45554OD34S40341</v>
      </c>
      <c r="B5151" s="585">
        <v>9</v>
      </c>
      <c r="C5151" s="586">
        <v>45554</v>
      </c>
      <c r="D5151" s="587">
        <v>1</v>
      </c>
      <c r="E5151" s="120" t="s">
        <v>129</v>
      </c>
      <c r="F5151" s="584" t="s">
        <v>71</v>
      </c>
    </row>
    <row r="5152" spans="1:6">
      <c r="A5152" s="583" t="str">
        <f>DRIVER[[#This Row],[DATE]]&amp;DRIVER[[#This Row],[FIELD]]&amp;DRIVER[[#This Row],[TRIP NO]]</f>
        <v>45554OD34S61371</v>
      </c>
      <c r="B5152" s="585">
        <v>10</v>
      </c>
      <c r="C5152" s="586">
        <v>45554</v>
      </c>
      <c r="D5152" s="587">
        <v>1</v>
      </c>
      <c r="E5152" s="120" t="s">
        <v>44</v>
      </c>
      <c r="F5152" s="584" t="s">
        <v>209</v>
      </c>
    </row>
    <row r="5153" spans="1:6">
      <c r="A5153" s="583" t="str">
        <f>DRIVER[[#This Row],[DATE]]&amp;DRIVER[[#This Row],[FIELD]]&amp;DRIVER[[#This Row],[TRIP NO]]</f>
        <v>45554OD34S61521</v>
      </c>
      <c r="B5153" s="585">
        <v>11</v>
      </c>
      <c r="C5153" s="586">
        <v>45554</v>
      </c>
      <c r="D5153" s="587">
        <v>1</v>
      </c>
      <c r="E5153" s="120" t="s">
        <v>43</v>
      </c>
      <c r="F5153" s="584" t="s">
        <v>70</v>
      </c>
    </row>
    <row r="5154" spans="1:6">
      <c r="A5154" s="583" t="str">
        <f>DRIVER[[#This Row],[DATE]]&amp;DRIVER[[#This Row],[FIELD]]&amp;DRIVER[[#This Row],[TRIP NO]]</f>
        <v>45554OD34R11451</v>
      </c>
      <c r="B5154" s="585">
        <v>12</v>
      </c>
      <c r="C5154" s="586">
        <v>45554</v>
      </c>
      <c r="D5154" s="587">
        <v>1</v>
      </c>
      <c r="E5154" s="120" t="s">
        <v>12</v>
      </c>
      <c r="F5154" s="584" t="s">
        <v>210</v>
      </c>
    </row>
    <row r="5155" spans="1:6">
      <c r="A5155" s="583" t="str">
        <f>DRIVER[[#This Row],[DATE]]&amp;DRIVER[[#This Row],[FIELD]]&amp;DRIVER[[#This Row],[TRIP NO]]</f>
        <v>45554OD34R13451</v>
      </c>
      <c r="B5155" s="585">
        <v>13</v>
      </c>
      <c r="C5155" s="586">
        <v>45554</v>
      </c>
      <c r="D5155" s="587">
        <v>1</v>
      </c>
      <c r="E5155" s="120" t="s">
        <v>11</v>
      </c>
      <c r="F5155" s="584" t="s">
        <v>207</v>
      </c>
    </row>
    <row r="5156" spans="1:6">
      <c r="A5156" s="583" t="str">
        <f>DRIVER[[#This Row],[DATE]]&amp;DRIVER[[#This Row],[FIELD]]&amp;DRIVER[[#This Row],[TRIP NO]]</f>
        <v>45554OD04Q41232</v>
      </c>
      <c r="B5156" s="585">
        <v>14</v>
      </c>
      <c r="C5156" s="586">
        <v>45554</v>
      </c>
      <c r="D5156" s="587">
        <v>2</v>
      </c>
      <c r="E5156" s="120" t="s">
        <v>39</v>
      </c>
      <c r="F5156" s="584" t="s">
        <v>78</v>
      </c>
    </row>
    <row r="5157" spans="1:6">
      <c r="A5157" s="583" t="str">
        <f>DRIVER[[#This Row],[DATE]]&amp;DRIVER[[#This Row],[FIELD]]&amp;DRIVER[[#This Row],[TRIP NO]]</f>
        <v>45554OD34S61372</v>
      </c>
      <c r="B5157" s="585">
        <v>15</v>
      </c>
      <c r="C5157" s="586">
        <v>45554</v>
      </c>
      <c r="D5157" s="587">
        <v>2</v>
      </c>
      <c r="E5157" s="120" t="s">
        <v>44</v>
      </c>
      <c r="F5157" s="584" t="s">
        <v>209</v>
      </c>
    </row>
    <row r="5158" spans="1:6">
      <c r="A5158" s="583" t="str">
        <f>DRIVER[[#This Row],[DATE]]&amp;DRIVER[[#This Row],[FIELD]]&amp;DRIVER[[#This Row],[TRIP NO]]</f>
        <v>45554OD34R13452</v>
      </c>
      <c r="B5158" s="585">
        <v>16</v>
      </c>
      <c r="C5158" s="586">
        <v>45554</v>
      </c>
      <c r="D5158" s="587">
        <v>2</v>
      </c>
      <c r="E5158" s="120" t="s">
        <v>11</v>
      </c>
      <c r="F5158" s="584" t="s">
        <v>207</v>
      </c>
    </row>
    <row r="5159" spans="1:6">
      <c r="A5159" s="583" t="str">
        <f>DRIVER[[#This Row],[DATE]]&amp;DRIVER[[#This Row],[FIELD]]&amp;DRIVER[[#This Row],[TRIP NO]]</f>
        <v>45554OD04Q41282</v>
      </c>
      <c r="B5159" s="585">
        <v>17</v>
      </c>
      <c r="C5159" s="586">
        <v>45554</v>
      </c>
      <c r="D5159" s="587">
        <v>2</v>
      </c>
      <c r="E5159" s="120" t="s">
        <v>41</v>
      </c>
      <c r="F5159" s="584" t="s">
        <v>77</v>
      </c>
    </row>
    <row r="5160" spans="1:6">
      <c r="A5160" s="583" t="str">
        <f>DRIVER[[#This Row],[DATE]]&amp;DRIVER[[#This Row],[FIELD]]&amp;DRIVER[[#This Row],[TRIP NO]]</f>
        <v>45554OD04Q67882</v>
      </c>
      <c r="B5160" s="585">
        <v>18</v>
      </c>
      <c r="C5160" s="586">
        <v>45554</v>
      </c>
      <c r="D5160" s="587">
        <v>2</v>
      </c>
      <c r="E5160" s="120" t="s">
        <v>20</v>
      </c>
      <c r="F5160" s="584" t="s">
        <v>101</v>
      </c>
    </row>
    <row r="5161" spans="1:6">
      <c r="A5161" s="583" t="str">
        <f>DRIVER[[#This Row],[DATE]]&amp;DRIVER[[#This Row],[FIELD]]&amp;DRIVER[[#This Row],[TRIP NO]]</f>
        <v>45554OD34S26662</v>
      </c>
      <c r="B5161" s="585">
        <v>19</v>
      </c>
      <c r="C5161" s="586">
        <v>45554</v>
      </c>
      <c r="D5161" s="587">
        <v>2</v>
      </c>
      <c r="E5161" s="120" t="s">
        <v>45</v>
      </c>
      <c r="F5161" s="584" t="s">
        <v>82</v>
      </c>
    </row>
    <row r="5162" spans="1:6">
      <c r="A5162" s="583" t="str">
        <f>DRIVER[[#This Row],[DATE]]&amp;DRIVER[[#This Row],[FIELD]]&amp;DRIVER[[#This Row],[TRIP NO]]</f>
        <v>45554OD34S26682</v>
      </c>
      <c r="B5162" s="585">
        <v>20</v>
      </c>
      <c r="C5162" s="586">
        <v>45554</v>
      </c>
      <c r="D5162" s="587">
        <v>2</v>
      </c>
      <c r="E5162" s="120" t="s">
        <v>42</v>
      </c>
      <c r="F5162" s="584" t="s">
        <v>96</v>
      </c>
    </row>
    <row r="5163" spans="1:6">
      <c r="A5163" s="583" t="str">
        <f>DRIVER[[#This Row],[DATE]]&amp;DRIVER[[#This Row],[FIELD]]&amp;DRIVER[[#This Row],[TRIP NO]]</f>
        <v>45554OD04Q41262</v>
      </c>
      <c r="B5163" s="585">
        <v>21</v>
      </c>
      <c r="C5163" s="586">
        <v>45554</v>
      </c>
      <c r="D5163" s="587">
        <v>2</v>
      </c>
      <c r="E5163" s="120" t="s">
        <v>23</v>
      </c>
      <c r="F5163" s="584" t="s">
        <v>213</v>
      </c>
    </row>
    <row r="5164" spans="1:6">
      <c r="A5164" s="583" t="str">
        <f>DRIVER[[#This Row],[DATE]]&amp;DRIVER[[#This Row],[FIELD]]&amp;DRIVER[[#This Row],[TRIP NO]]</f>
        <v>45554OD34S40342</v>
      </c>
      <c r="B5164" s="585">
        <v>22</v>
      </c>
      <c r="C5164" s="586">
        <v>45554</v>
      </c>
      <c r="D5164" s="587">
        <v>2</v>
      </c>
      <c r="E5164" s="120" t="s">
        <v>129</v>
      </c>
      <c r="F5164" s="584" t="s">
        <v>71</v>
      </c>
    </row>
    <row r="5165" spans="1:6">
      <c r="A5165" s="583" t="str">
        <f>DRIVER[[#This Row],[DATE]]&amp;DRIVER[[#This Row],[FIELD]]&amp;DRIVER[[#This Row],[TRIP NO]]</f>
        <v>45554OD34R11452</v>
      </c>
      <c r="B5165" s="585">
        <v>23</v>
      </c>
      <c r="C5165" s="586">
        <v>45554</v>
      </c>
      <c r="D5165" s="587">
        <v>2</v>
      </c>
      <c r="E5165" s="120" t="s">
        <v>12</v>
      </c>
      <c r="F5165" s="584" t="s">
        <v>210</v>
      </c>
    </row>
    <row r="5166" spans="1:6">
      <c r="A5166" s="583" t="str">
        <f>DRIVER[[#This Row],[DATE]]&amp;DRIVER[[#This Row],[FIELD]]&amp;DRIVER[[#This Row],[TRIP NO]]</f>
        <v>45554OD34S26152</v>
      </c>
      <c r="B5166" s="585">
        <v>24</v>
      </c>
      <c r="C5166" s="586">
        <v>45554</v>
      </c>
      <c r="D5166" s="587">
        <v>2</v>
      </c>
      <c r="E5166" s="120" t="s">
        <v>40</v>
      </c>
      <c r="F5166" s="584" t="s">
        <v>208</v>
      </c>
    </row>
    <row r="5167" spans="1:6">
      <c r="A5167" s="583" t="str">
        <f>DRIVER[[#This Row],[DATE]]&amp;DRIVER[[#This Row],[FIELD]]&amp;DRIVER[[#This Row],[TRIP NO]]</f>
        <v>45554OD04Q41233</v>
      </c>
      <c r="B5167" s="585">
        <v>25</v>
      </c>
      <c r="C5167" s="586">
        <v>45554</v>
      </c>
      <c r="D5167" s="587">
        <v>3</v>
      </c>
      <c r="E5167" s="120" t="s">
        <v>39</v>
      </c>
      <c r="F5167" s="584" t="s">
        <v>78</v>
      </c>
    </row>
    <row r="5168" spans="1:6">
      <c r="A5168" s="583" t="str">
        <f>DRIVER[[#This Row],[DATE]]&amp;DRIVER[[#This Row],[FIELD]]&amp;DRIVER[[#This Row],[TRIP NO]]</f>
        <v>45555OD04Q41231</v>
      </c>
      <c r="B5168" s="585">
        <v>1</v>
      </c>
      <c r="C5168" s="586">
        <v>45555</v>
      </c>
      <c r="D5168" s="587">
        <v>1</v>
      </c>
      <c r="E5168" s="120" t="s">
        <v>39</v>
      </c>
      <c r="F5168" s="584" t="s">
        <v>78</v>
      </c>
    </row>
    <row r="5169" spans="1:6">
      <c r="A5169" s="583" t="str">
        <f>DRIVER[[#This Row],[DATE]]&amp;DRIVER[[#This Row],[FIELD]]&amp;DRIVER[[#This Row],[TRIP NO]]</f>
        <v>45555OD04Q41261</v>
      </c>
      <c r="B5169" s="585">
        <v>2</v>
      </c>
      <c r="C5169" s="586">
        <v>45555</v>
      </c>
      <c r="D5169" s="587">
        <v>1</v>
      </c>
      <c r="E5169" s="120" t="s">
        <v>23</v>
      </c>
      <c r="F5169" s="584" t="s">
        <v>91</v>
      </c>
    </row>
    <row r="5170" spans="1:6">
      <c r="A5170" s="583" t="str">
        <f>DRIVER[[#This Row],[DATE]]&amp;DRIVER[[#This Row],[FIELD]]&amp;DRIVER[[#This Row],[TRIP NO]]</f>
        <v>45555OD04Q41781</v>
      </c>
      <c r="B5170" s="585">
        <v>3</v>
      </c>
      <c r="C5170" s="586">
        <v>45555</v>
      </c>
      <c r="D5170" s="587">
        <v>1</v>
      </c>
      <c r="E5170" s="120" t="s">
        <v>25</v>
      </c>
      <c r="F5170" s="584" t="s">
        <v>73</v>
      </c>
    </row>
    <row r="5171" spans="1:6">
      <c r="A5171" s="583" t="str">
        <f>DRIVER[[#This Row],[DATE]]&amp;DRIVER[[#This Row],[FIELD]]&amp;DRIVER[[#This Row],[TRIP NO]]</f>
        <v>45555OD04Q67881</v>
      </c>
      <c r="B5171" s="585">
        <v>4</v>
      </c>
      <c r="C5171" s="586">
        <v>45555</v>
      </c>
      <c r="D5171" s="587">
        <v>1</v>
      </c>
      <c r="E5171" s="120" t="s">
        <v>20</v>
      </c>
      <c r="F5171" s="584" t="s">
        <v>101</v>
      </c>
    </row>
    <row r="5172" spans="1:6">
      <c r="A5172" s="583" t="str">
        <f>DRIVER[[#This Row],[DATE]]&amp;DRIVER[[#This Row],[FIELD]]&amp;DRIVER[[#This Row],[TRIP NO]]</f>
        <v>45555OD04Q41281</v>
      </c>
      <c r="B5172" s="585">
        <v>5</v>
      </c>
      <c r="C5172" s="586">
        <v>45555</v>
      </c>
      <c r="D5172" s="587">
        <v>1</v>
      </c>
      <c r="E5172" s="120" t="s">
        <v>41</v>
      </c>
      <c r="F5172" s="584" t="s">
        <v>77</v>
      </c>
    </row>
    <row r="5173" spans="1:6">
      <c r="A5173" s="583" t="str">
        <f>DRIVER[[#This Row],[DATE]]&amp;DRIVER[[#This Row],[FIELD]]&amp;DRIVER[[#This Row],[TRIP NO]]</f>
        <v>45555OD34S26151</v>
      </c>
      <c r="B5173" s="585">
        <v>6</v>
      </c>
      <c r="C5173" s="586">
        <v>45555</v>
      </c>
      <c r="D5173" s="587">
        <v>1</v>
      </c>
      <c r="E5173" s="120" t="s">
        <v>40</v>
      </c>
      <c r="F5173" s="584" t="s">
        <v>208</v>
      </c>
    </row>
    <row r="5174" spans="1:6">
      <c r="A5174" s="583" t="str">
        <f>DRIVER[[#This Row],[DATE]]&amp;DRIVER[[#This Row],[FIELD]]&amp;DRIVER[[#This Row],[TRIP NO]]</f>
        <v>45555OD34S26661</v>
      </c>
      <c r="B5174" s="585">
        <v>7</v>
      </c>
      <c r="C5174" s="586">
        <v>45555</v>
      </c>
      <c r="D5174" s="587">
        <v>1</v>
      </c>
      <c r="E5174" s="120" t="s">
        <v>45</v>
      </c>
      <c r="F5174" s="584" t="s">
        <v>82</v>
      </c>
    </row>
    <row r="5175" spans="1:6">
      <c r="A5175" s="583" t="str">
        <f>DRIVER[[#This Row],[DATE]]&amp;DRIVER[[#This Row],[FIELD]]&amp;DRIVER[[#This Row],[TRIP NO]]</f>
        <v>45555OD34S26681</v>
      </c>
      <c r="B5175" s="585">
        <v>8</v>
      </c>
      <c r="C5175" s="586">
        <v>45555</v>
      </c>
      <c r="D5175" s="587">
        <v>1</v>
      </c>
      <c r="E5175" s="120" t="s">
        <v>42</v>
      </c>
      <c r="F5175" s="584" t="s">
        <v>96</v>
      </c>
    </row>
    <row r="5176" spans="1:6">
      <c r="A5176" s="583" t="str">
        <f>DRIVER[[#This Row],[DATE]]&amp;DRIVER[[#This Row],[FIELD]]&amp;DRIVER[[#This Row],[TRIP NO]]</f>
        <v>45555OD34S40341</v>
      </c>
      <c r="B5176" s="585">
        <v>9</v>
      </c>
      <c r="C5176" s="586">
        <v>45555</v>
      </c>
      <c r="D5176" s="587">
        <v>1</v>
      </c>
      <c r="E5176" s="120" t="s">
        <v>129</v>
      </c>
      <c r="F5176" s="584" t="s">
        <v>71</v>
      </c>
    </row>
    <row r="5177" spans="1:6">
      <c r="A5177" s="583" t="str">
        <f>DRIVER[[#This Row],[DATE]]&amp;DRIVER[[#This Row],[FIELD]]&amp;DRIVER[[#This Row],[TRIP NO]]</f>
        <v>45555OD34S61371</v>
      </c>
      <c r="B5177" s="585">
        <v>10</v>
      </c>
      <c r="C5177" s="586">
        <v>45555</v>
      </c>
      <c r="D5177" s="587">
        <v>1</v>
      </c>
      <c r="E5177" s="120" t="s">
        <v>44</v>
      </c>
      <c r="F5177" s="584" t="s">
        <v>209</v>
      </c>
    </row>
    <row r="5178" spans="1:6">
      <c r="A5178" s="583" t="str">
        <f>DRIVER[[#This Row],[DATE]]&amp;DRIVER[[#This Row],[FIELD]]&amp;DRIVER[[#This Row],[TRIP NO]]</f>
        <v>45555OD34R11451</v>
      </c>
      <c r="B5178" s="585">
        <v>11</v>
      </c>
      <c r="C5178" s="586">
        <v>45555</v>
      </c>
      <c r="D5178" s="587">
        <v>1</v>
      </c>
      <c r="E5178" s="120" t="s">
        <v>12</v>
      </c>
      <c r="F5178" s="584" t="s">
        <v>175</v>
      </c>
    </row>
    <row r="5179" spans="1:6">
      <c r="A5179" s="583" t="str">
        <f>DRIVER[[#This Row],[DATE]]&amp;DRIVER[[#This Row],[FIELD]]&amp;DRIVER[[#This Row],[TRIP NO]]</f>
        <v>45555OD34R13451</v>
      </c>
      <c r="B5179" s="585">
        <v>12</v>
      </c>
      <c r="C5179" s="586">
        <v>45555</v>
      </c>
      <c r="D5179" s="587">
        <v>1</v>
      </c>
      <c r="E5179" s="120" t="s">
        <v>11</v>
      </c>
      <c r="F5179" s="584" t="s">
        <v>207</v>
      </c>
    </row>
    <row r="5180" spans="1:6">
      <c r="A5180" s="583" t="str">
        <f>DRIVER[[#This Row],[DATE]]&amp;DRIVER[[#This Row],[FIELD]]&amp;DRIVER[[#This Row],[TRIP NO]]</f>
        <v>45555OD34S61391</v>
      </c>
      <c r="B5180" s="585">
        <v>13</v>
      </c>
      <c r="C5180" s="586">
        <v>45555</v>
      </c>
      <c r="D5180" s="587">
        <v>1</v>
      </c>
      <c r="E5180" s="120" t="s">
        <v>52</v>
      </c>
      <c r="F5180" s="584" t="s">
        <v>70</v>
      </c>
    </row>
    <row r="5181" spans="1:6">
      <c r="A5181" s="597" t="str">
        <f>DRIVER[[#This Row],[DATE]]&amp;DRIVER[[#This Row],[FIELD]]&amp;DRIVER[[#This Row],[TRIP NO]]</f>
        <v>45556OD04Q41181</v>
      </c>
      <c r="B5181" s="599">
        <v>1</v>
      </c>
      <c r="C5181" s="600">
        <v>45556</v>
      </c>
      <c r="D5181" s="601">
        <v>1</v>
      </c>
      <c r="E5181" s="120" t="s">
        <v>26</v>
      </c>
      <c r="F5181" s="598" t="s">
        <v>208</v>
      </c>
    </row>
    <row r="5182" spans="1:6">
      <c r="A5182" s="597" t="str">
        <f>DRIVER[[#This Row],[DATE]]&amp;DRIVER[[#This Row],[FIELD]]&amp;DRIVER[[#This Row],[TRIP NO]]</f>
        <v>45556OD04Q41231</v>
      </c>
      <c r="B5182" s="599">
        <v>2</v>
      </c>
      <c r="C5182" s="600">
        <v>45556</v>
      </c>
      <c r="D5182" s="601">
        <v>1</v>
      </c>
      <c r="E5182" s="120" t="s">
        <v>39</v>
      </c>
      <c r="F5182" s="598" t="s">
        <v>78</v>
      </c>
    </row>
    <row r="5183" spans="1:6">
      <c r="A5183" s="597" t="str">
        <f>DRIVER[[#This Row],[DATE]]&amp;DRIVER[[#This Row],[FIELD]]&amp;DRIVER[[#This Row],[TRIP NO]]</f>
        <v>45556OD04Q41261</v>
      </c>
      <c r="B5183" s="599">
        <v>3</v>
      </c>
      <c r="C5183" s="600">
        <v>45556</v>
      </c>
      <c r="D5183" s="601">
        <v>1</v>
      </c>
      <c r="E5183" s="120" t="s">
        <v>23</v>
      </c>
      <c r="F5183" s="598" t="s">
        <v>91</v>
      </c>
    </row>
    <row r="5184" spans="1:6">
      <c r="A5184" s="597" t="str">
        <f>DRIVER[[#This Row],[DATE]]&amp;DRIVER[[#This Row],[FIELD]]&amp;DRIVER[[#This Row],[TRIP NO]]</f>
        <v>45556OD04Q41781</v>
      </c>
      <c r="B5184" s="599">
        <v>4</v>
      </c>
      <c r="C5184" s="600">
        <v>45556</v>
      </c>
      <c r="D5184" s="601">
        <v>1</v>
      </c>
      <c r="E5184" s="120" t="s">
        <v>25</v>
      </c>
      <c r="F5184" s="598" t="s">
        <v>212</v>
      </c>
    </row>
    <row r="5185" spans="1:6">
      <c r="A5185" s="597" t="str">
        <f>DRIVER[[#This Row],[DATE]]&amp;DRIVER[[#This Row],[FIELD]]&amp;DRIVER[[#This Row],[TRIP NO]]</f>
        <v>45556OD04Q67881</v>
      </c>
      <c r="B5185" s="599">
        <v>5</v>
      </c>
      <c r="C5185" s="600">
        <v>45556</v>
      </c>
      <c r="D5185" s="601">
        <v>1</v>
      </c>
      <c r="E5185" s="120" t="s">
        <v>20</v>
      </c>
      <c r="F5185" s="598" t="s">
        <v>101</v>
      </c>
    </row>
    <row r="5186" spans="1:6">
      <c r="A5186" s="597" t="str">
        <f>DRIVER[[#This Row],[DATE]]&amp;DRIVER[[#This Row],[FIELD]]&amp;DRIVER[[#This Row],[TRIP NO]]</f>
        <v>45556OD04Q41281</v>
      </c>
      <c r="B5186" s="599">
        <v>6</v>
      </c>
      <c r="C5186" s="600">
        <v>45556</v>
      </c>
      <c r="D5186" s="601">
        <v>1</v>
      </c>
      <c r="E5186" s="120" t="s">
        <v>41</v>
      </c>
      <c r="F5186" s="598" t="s">
        <v>77</v>
      </c>
    </row>
    <row r="5187" spans="1:6">
      <c r="A5187" s="597" t="str">
        <f>DRIVER[[#This Row],[DATE]]&amp;DRIVER[[#This Row],[FIELD]]&amp;DRIVER[[#This Row],[TRIP NO]]</f>
        <v>45556OD34S26151</v>
      </c>
      <c r="B5187" s="599">
        <v>7</v>
      </c>
      <c r="C5187" s="600">
        <v>45556</v>
      </c>
      <c r="D5187" s="601">
        <v>1</v>
      </c>
      <c r="E5187" s="120" t="s">
        <v>40</v>
      </c>
      <c r="F5187" s="598" t="s">
        <v>68</v>
      </c>
    </row>
    <row r="5188" spans="1:6">
      <c r="A5188" s="597" t="str">
        <f>DRIVER[[#This Row],[DATE]]&amp;DRIVER[[#This Row],[FIELD]]&amp;DRIVER[[#This Row],[TRIP NO]]</f>
        <v>45556OD34S26661</v>
      </c>
      <c r="B5188" s="599">
        <v>8</v>
      </c>
      <c r="C5188" s="600">
        <v>45556</v>
      </c>
      <c r="D5188" s="601">
        <v>1</v>
      </c>
      <c r="E5188" s="120" t="s">
        <v>45</v>
      </c>
      <c r="F5188" s="598" t="s">
        <v>70</v>
      </c>
    </row>
    <row r="5189" spans="1:6">
      <c r="A5189" s="597" t="str">
        <f>DRIVER[[#This Row],[DATE]]&amp;DRIVER[[#This Row],[FIELD]]&amp;DRIVER[[#This Row],[TRIP NO]]</f>
        <v>45556OD34S26681</v>
      </c>
      <c r="B5189" s="599">
        <v>9</v>
      </c>
      <c r="C5189" s="600">
        <v>45556</v>
      </c>
      <c r="D5189" s="601">
        <v>1</v>
      </c>
      <c r="E5189" s="120" t="s">
        <v>42</v>
      </c>
      <c r="F5189" s="598" t="s">
        <v>96</v>
      </c>
    </row>
    <row r="5190" spans="1:6">
      <c r="A5190" s="597" t="str">
        <f>DRIVER[[#This Row],[DATE]]&amp;DRIVER[[#This Row],[FIELD]]&amp;DRIVER[[#This Row],[TRIP NO]]</f>
        <v>45556OD34S40341</v>
      </c>
      <c r="B5190" s="599">
        <v>10</v>
      </c>
      <c r="C5190" s="600">
        <v>45556</v>
      </c>
      <c r="D5190" s="601">
        <v>1</v>
      </c>
      <c r="E5190" s="120" t="s">
        <v>129</v>
      </c>
      <c r="F5190" s="598" t="s">
        <v>71</v>
      </c>
    </row>
    <row r="5191" spans="1:6">
      <c r="A5191" s="597" t="str">
        <f>DRIVER[[#This Row],[DATE]]&amp;DRIVER[[#This Row],[FIELD]]&amp;DRIVER[[#This Row],[TRIP NO]]</f>
        <v>45556OD34S61371</v>
      </c>
      <c r="B5191" s="599">
        <v>11</v>
      </c>
      <c r="C5191" s="600">
        <v>45556</v>
      </c>
      <c r="D5191" s="601">
        <v>1</v>
      </c>
      <c r="E5191" s="120" t="s">
        <v>44</v>
      </c>
      <c r="F5191" s="598" t="s">
        <v>209</v>
      </c>
    </row>
    <row r="5192" spans="1:6">
      <c r="A5192" s="597" t="str">
        <f>DRIVER[[#This Row],[DATE]]&amp;DRIVER[[#This Row],[FIELD]]&amp;DRIVER[[#This Row],[TRIP NO]]</f>
        <v>45556OD34S61391</v>
      </c>
      <c r="B5192" s="599">
        <v>12</v>
      </c>
      <c r="C5192" s="600">
        <v>45556</v>
      </c>
      <c r="D5192" s="601">
        <v>1</v>
      </c>
      <c r="E5192" s="120" t="s">
        <v>52</v>
      </c>
      <c r="F5192" s="598" t="s">
        <v>94</v>
      </c>
    </row>
    <row r="5193" spans="1:6">
      <c r="A5193" s="597" t="str">
        <f>DRIVER[[#This Row],[DATE]]&amp;DRIVER[[#This Row],[FIELD]]&amp;DRIVER[[#This Row],[TRIP NO]]</f>
        <v>45556OD34R13451</v>
      </c>
      <c r="B5193" s="599">
        <v>13</v>
      </c>
      <c r="C5193" s="600">
        <v>45556</v>
      </c>
      <c r="D5193" s="601">
        <v>1</v>
      </c>
      <c r="E5193" s="120" t="s">
        <v>11</v>
      </c>
      <c r="F5193" s="598" t="s">
        <v>207</v>
      </c>
    </row>
    <row r="5194" spans="1:6">
      <c r="A5194" s="597" t="str">
        <f>DRIVER[[#This Row],[DATE]]&amp;DRIVER[[#This Row],[FIELD]]&amp;DRIVER[[#This Row],[TRIP NO]]</f>
        <v>45556OD04V11451</v>
      </c>
      <c r="B5194" s="599">
        <v>14</v>
      </c>
      <c r="C5194" s="600">
        <v>45556</v>
      </c>
      <c r="D5194" s="601">
        <v>1</v>
      </c>
      <c r="E5194" s="120" t="s">
        <v>46</v>
      </c>
      <c r="F5194" s="598" t="s">
        <v>85</v>
      </c>
    </row>
    <row r="5195" spans="1:6">
      <c r="A5195" s="597" t="str">
        <f>DRIVER[[#This Row],[DATE]]&amp;DRIVER[[#This Row],[FIELD]]&amp;DRIVER[[#This Row],[TRIP NO]]</f>
        <v>45556OD34U11451</v>
      </c>
      <c r="B5195" s="599">
        <v>15</v>
      </c>
      <c r="C5195" s="600">
        <v>45556</v>
      </c>
      <c r="D5195" s="601">
        <v>1</v>
      </c>
      <c r="E5195" s="120" t="s">
        <v>47</v>
      </c>
      <c r="F5195" s="598" t="s">
        <v>83</v>
      </c>
    </row>
    <row r="5196" spans="1:6">
      <c r="A5196" s="597" t="str">
        <f>DRIVER[[#This Row],[DATE]]&amp;DRIVER[[#This Row],[FIELD]]&amp;DRIVER[[#This Row],[TRIP NO]]</f>
        <v>45557OD04Q41181</v>
      </c>
      <c r="B5196" s="599">
        <v>1</v>
      </c>
      <c r="C5196" s="600">
        <v>45557</v>
      </c>
      <c r="D5196" s="601">
        <v>1</v>
      </c>
      <c r="E5196" s="120" t="s">
        <v>26</v>
      </c>
      <c r="F5196" s="598" t="s">
        <v>102</v>
      </c>
    </row>
    <row r="5197" spans="1:6">
      <c r="A5197" s="597" t="str">
        <f>DRIVER[[#This Row],[DATE]]&amp;DRIVER[[#This Row],[FIELD]]&amp;DRIVER[[#This Row],[TRIP NO]]</f>
        <v>45557OD04Q41231</v>
      </c>
      <c r="B5197" s="599">
        <v>2</v>
      </c>
      <c r="C5197" s="600">
        <v>45557</v>
      </c>
      <c r="D5197" s="601">
        <v>1</v>
      </c>
      <c r="E5197" s="120" t="s">
        <v>39</v>
      </c>
      <c r="F5197" s="598" t="s">
        <v>217</v>
      </c>
    </row>
    <row r="5198" spans="1:6">
      <c r="A5198" s="597" t="str">
        <f>DRIVER[[#This Row],[DATE]]&amp;DRIVER[[#This Row],[FIELD]]&amp;DRIVER[[#This Row],[TRIP NO]]</f>
        <v>45557OD04Q41261</v>
      </c>
      <c r="B5198" s="599">
        <v>3</v>
      </c>
      <c r="C5198" s="600">
        <v>45557</v>
      </c>
      <c r="D5198" s="601">
        <v>1</v>
      </c>
      <c r="E5198" s="120" t="s">
        <v>23</v>
      </c>
      <c r="F5198" s="598" t="s">
        <v>91</v>
      </c>
    </row>
    <row r="5199" spans="1:6">
      <c r="A5199" s="597" t="str">
        <f>DRIVER[[#This Row],[DATE]]&amp;DRIVER[[#This Row],[FIELD]]&amp;DRIVER[[#This Row],[TRIP NO]]</f>
        <v>45557OD04Q41781</v>
      </c>
      <c r="B5199" s="599">
        <v>4</v>
      </c>
      <c r="C5199" s="600">
        <v>45557</v>
      </c>
      <c r="D5199" s="601">
        <v>1</v>
      </c>
      <c r="E5199" s="120" t="s">
        <v>25</v>
      </c>
      <c r="F5199" s="598" t="s">
        <v>73</v>
      </c>
    </row>
    <row r="5200" spans="1:6">
      <c r="A5200" s="597" t="str">
        <f>DRIVER[[#This Row],[DATE]]&amp;DRIVER[[#This Row],[FIELD]]&amp;DRIVER[[#This Row],[TRIP NO]]</f>
        <v>45557OD04Q67881</v>
      </c>
      <c r="B5200" s="599">
        <v>5</v>
      </c>
      <c r="C5200" s="600">
        <v>45557</v>
      </c>
      <c r="D5200" s="601">
        <v>1</v>
      </c>
      <c r="E5200" s="120" t="s">
        <v>20</v>
      </c>
      <c r="F5200" s="598" t="s">
        <v>101</v>
      </c>
    </row>
    <row r="5201" spans="1:6">
      <c r="A5201" s="597" t="str">
        <f>DRIVER[[#This Row],[DATE]]&amp;DRIVER[[#This Row],[FIELD]]&amp;DRIVER[[#This Row],[TRIP NO]]</f>
        <v>45557OD04Q41281</v>
      </c>
      <c r="B5201" s="599">
        <v>6</v>
      </c>
      <c r="C5201" s="600">
        <v>45557</v>
      </c>
      <c r="D5201" s="601">
        <v>1</v>
      </c>
      <c r="E5201" s="120" t="s">
        <v>41</v>
      </c>
      <c r="F5201" s="598" t="s">
        <v>77</v>
      </c>
    </row>
    <row r="5202" spans="1:6">
      <c r="A5202" s="597" t="str">
        <f>DRIVER[[#This Row],[DATE]]&amp;DRIVER[[#This Row],[FIELD]]&amp;DRIVER[[#This Row],[TRIP NO]]</f>
        <v>45557OD34S26151</v>
      </c>
      <c r="B5202" s="599">
        <v>7</v>
      </c>
      <c r="C5202" s="600">
        <v>45557</v>
      </c>
      <c r="D5202" s="601">
        <v>1</v>
      </c>
      <c r="E5202" s="120" t="s">
        <v>40</v>
      </c>
      <c r="F5202" s="598" t="s">
        <v>68</v>
      </c>
    </row>
    <row r="5203" spans="1:6">
      <c r="A5203" s="597" t="str">
        <f>DRIVER[[#This Row],[DATE]]&amp;DRIVER[[#This Row],[FIELD]]&amp;DRIVER[[#This Row],[TRIP NO]]</f>
        <v>45557OD34S26661</v>
      </c>
      <c r="B5203" s="599">
        <v>8</v>
      </c>
      <c r="C5203" s="600">
        <v>45557</v>
      </c>
      <c r="D5203" s="601">
        <v>1</v>
      </c>
      <c r="E5203" s="120" t="s">
        <v>45</v>
      </c>
      <c r="F5203" s="598" t="s">
        <v>106</v>
      </c>
    </row>
    <row r="5204" spans="1:6">
      <c r="A5204" s="597" t="str">
        <f>DRIVER[[#This Row],[DATE]]&amp;DRIVER[[#This Row],[FIELD]]&amp;DRIVER[[#This Row],[TRIP NO]]</f>
        <v>45557OD34S26681</v>
      </c>
      <c r="B5204" s="599">
        <v>9</v>
      </c>
      <c r="C5204" s="600">
        <v>45557</v>
      </c>
      <c r="D5204" s="601">
        <v>1</v>
      </c>
      <c r="E5204" s="120" t="s">
        <v>42</v>
      </c>
      <c r="F5204" s="598" t="s">
        <v>96</v>
      </c>
    </row>
    <row r="5205" spans="1:6">
      <c r="A5205" s="597" t="str">
        <f>DRIVER[[#This Row],[DATE]]&amp;DRIVER[[#This Row],[FIELD]]&amp;DRIVER[[#This Row],[TRIP NO]]</f>
        <v>45557OD34S40341</v>
      </c>
      <c r="B5205" s="599">
        <v>10</v>
      </c>
      <c r="C5205" s="600">
        <v>45557</v>
      </c>
      <c r="D5205" s="601">
        <v>1</v>
      </c>
      <c r="E5205" s="120" t="s">
        <v>129</v>
      </c>
      <c r="F5205" s="598" t="s">
        <v>71</v>
      </c>
    </row>
    <row r="5206" spans="1:6">
      <c r="A5206" s="597" t="str">
        <f>DRIVER[[#This Row],[DATE]]&amp;DRIVER[[#This Row],[FIELD]]&amp;DRIVER[[#This Row],[TRIP NO]]</f>
        <v>45557OD34S61371</v>
      </c>
      <c r="B5206" s="599">
        <v>11</v>
      </c>
      <c r="C5206" s="600">
        <v>45557</v>
      </c>
      <c r="D5206" s="601">
        <v>1</v>
      </c>
      <c r="E5206" s="120" t="s">
        <v>44</v>
      </c>
      <c r="F5206" s="598" t="s">
        <v>209</v>
      </c>
    </row>
    <row r="5207" spans="1:6">
      <c r="A5207" s="597" t="str">
        <f>DRIVER[[#This Row],[DATE]]&amp;DRIVER[[#This Row],[FIELD]]&amp;DRIVER[[#This Row],[TRIP NO]]</f>
        <v>45557OD34S61391</v>
      </c>
      <c r="B5207" s="599">
        <v>12</v>
      </c>
      <c r="C5207" s="600">
        <v>45557</v>
      </c>
      <c r="D5207" s="601">
        <v>1</v>
      </c>
      <c r="E5207" s="120" t="s">
        <v>52</v>
      </c>
      <c r="F5207" s="598" t="s">
        <v>94</v>
      </c>
    </row>
    <row r="5208" spans="1:6">
      <c r="A5208" s="597" t="str">
        <f>DRIVER[[#This Row],[DATE]]&amp;DRIVER[[#This Row],[FIELD]]&amp;DRIVER[[#This Row],[TRIP NO]]</f>
        <v>45557OD34R11451</v>
      </c>
      <c r="B5208" s="599">
        <v>13</v>
      </c>
      <c r="C5208" s="600">
        <v>45557</v>
      </c>
      <c r="D5208" s="601">
        <v>1</v>
      </c>
      <c r="E5208" s="120" t="s">
        <v>12</v>
      </c>
      <c r="F5208" s="598" t="s">
        <v>210</v>
      </c>
    </row>
    <row r="5209" spans="1:6">
      <c r="A5209" s="597" t="str">
        <f>DRIVER[[#This Row],[DATE]]&amp;DRIVER[[#This Row],[FIELD]]&amp;DRIVER[[#This Row],[TRIP NO]]</f>
        <v>45557OD34R13451</v>
      </c>
      <c r="B5209" s="599">
        <v>14</v>
      </c>
      <c r="C5209" s="600">
        <v>45557</v>
      </c>
      <c r="D5209" s="601">
        <v>1</v>
      </c>
      <c r="E5209" s="120" t="s">
        <v>11</v>
      </c>
      <c r="F5209" s="598" t="s">
        <v>207</v>
      </c>
    </row>
    <row r="5210" spans="1:6">
      <c r="A5210" s="597" t="str">
        <f>DRIVER[[#This Row],[DATE]]&amp;DRIVER[[#This Row],[FIELD]]&amp;DRIVER[[#This Row],[TRIP NO]]</f>
        <v>45557OD04V11451</v>
      </c>
      <c r="B5210" s="599">
        <v>15</v>
      </c>
      <c r="C5210" s="600">
        <v>45557</v>
      </c>
      <c r="D5210" s="601">
        <v>1</v>
      </c>
      <c r="E5210" s="120" t="s">
        <v>46</v>
      </c>
      <c r="F5210" s="598" t="s">
        <v>85</v>
      </c>
    </row>
    <row r="5211" spans="1:6">
      <c r="A5211" s="597" t="str">
        <f>DRIVER[[#This Row],[DATE]]&amp;DRIVER[[#This Row],[FIELD]]&amp;DRIVER[[#This Row],[TRIP NO]]</f>
        <v>45557OD34U11451</v>
      </c>
      <c r="B5211" s="599">
        <v>16</v>
      </c>
      <c r="C5211" s="600">
        <v>45557</v>
      </c>
      <c r="D5211" s="601">
        <v>1</v>
      </c>
      <c r="E5211" s="120" t="s">
        <v>47</v>
      </c>
      <c r="F5211" s="598" t="s">
        <v>83</v>
      </c>
    </row>
    <row r="5212" spans="1:6">
      <c r="A5212" s="597" t="str">
        <f>DRIVER[[#This Row],[DATE]]&amp;DRIVER[[#This Row],[FIELD]]&amp;DRIVER[[#This Row],[TRIP NO]]</f>
        <v>45557OD34S26682</v>
      </c>
      <c r="B5212" s="599">
        <v>17</v>
      </c>
      <c r="C5212" s="600">
        <v>45557</v>
      </c>
      <c r="D5212" s="601">
        <v>2</v>
      </c>
      <c r="E5212" s="120" t="s">
        <v>42</v>
      </c>
      <c r="F5212" s="598" t="s">
        <v>96</v>
      </c>
    </row>
    <row r="5213" spans="1:6">
      <c r="A5213" s="597" t="str">
        <f>DRIVER[[#This Row],[DATE]]&amp;DRIVER[[#This Row],[FIELD]]&amp;DRIVER[[#This Row],[TRIP NO]]</f>
        <v>45557OD04Q41262</v>
      </c>
      <c r="B5213" s="599">
        <v>18</v>
      </c>
      <c r="C5213" s="600">
        <v>45557</v>
      </c>
      <c r="D5213" s="601">
        <v>2</v>
      </c>
      <c r="E5213" s="120" t="s">
        <v>23</v>
      </c>
      <c r="F5213" s="598" t="s">
        <v>91</v>
      </c>
    </row>
    <row r="5214" spans="1:6">
      <c r="A5214" s="597" t="str">
        <f>DRIVER[[#This Row],[DATE]]&amp;DRIVER[[#This Row],[FIELD]]&amp;DRIVER[[#This Row],[TRIP NO]]</f>
        <v>45557OD34R13452</v>
      </c>
      <c r="B5214" s="599">
        <v>19</v>
      </c>
      <c r="C5214" s="600">
        <v>45557</v>
      </c>
      <c r="D5214" s="601">
        <v>2</v>
      </c>
      <c r="E5214" s="120" t="s">
        <v>11</v>
      </c>
      <c r="F5214" s="598" t="s">
        <v>207</v>
      </c>
    </row>
    <row r="5215" spans="1:6">
      <c r="A5215" s="597" t="str">
        <f>DRIVER[[#This Row],[DATE]]&amp;DRIVER[[#This Row],[FIELD]]&amp;DRIVER[[#This Row],[TRIP NO]]</f>
        <v>45557OD04Q41782</v>
      </c>
      <c r="B5215" s="599">
        <v>20</v>
      </c>
      <c r="C5215" s="600">
        <v>45557</v>
      </c>
      <c r="D5215" s="601">
        <v>2</v>
      </c>
      <c r="E5215" s="120" t="s">
        <v>25</v>
      </c>
      <c r="F5215" s="598" t="s">
        <v>73</v>
      </c>
    </row>
    <row r="5216" spans="1:6">
      <c r="A5216" s="597" t="str">
        <f>DRIVER[[#This Row],[DATE]]&amp;DRIVER[[#This Row],[FIELD]]&amp;DRIVER[[#This Row],[TRIP NO]]</f>
        <v>45557OD34S61372</v>
      </c>
      <c r="B5216" s="599">
        <v>21</v>
      </c>
      <c r="C5216" s="600">
        <v>45557</v>
      </c>
      <c r="D5216" s="601">
        <v>2</v>
      </c>
      <c r="E5216" s="120" t="s">
        <v>44</v>
      </c>
      <c r="F5216" s="598" t="s">
        <v>209</v>
      </c>
    </row>
    <row r="5217" spans="1:6">
      <c r="A5217" s="597" t="str">
        <f>DRIVER[[#This Row],[DATE]]&amp;DRIVER[[#This Row],[FIELD]]&amp;DRIVER[[#This Row],[TRIP NO]]</f>
        <v>45557OD04Q41282</v>
      </c>
      <c r="B5217" s="599">
        <v>22</v>
      </c>
      <c r="C5217" s="600">
        <v>45557</v>
      </c>
      <c r="D5217" s="601">
        <v>2</v>
      </c>
      <c r="E5217" s="120" t="s">
        <v>41</v>
      </c>
      <c r="F5217" s="598" t="s">
        <v>77</v>
      </c>
    </row>
    <row r="5218" spans="1:6">
      <c r="A5218" s="597" t="str">
        <f>DRIVER[[#This Row],[DATE]]&amp;DRIVER[[#This Row],[FIELD]]&amp;DRIVER[[#This Row],[TRIP NO]]</f>
        <v>45557OD04Q67882</v>
      </c>
      <c r="B5218" s="599">
        <v>23</v>
      </c>
      <c r="C5218" s="600">
        <v>45557</v>
      </c>
      <c r="D5218" s="601">
        <v>2</v>
      </c>
      <c r="E5218" s="120" t="s">
        <v>20</v>
      </c>
      <c r="F5218" s="598" t="s">
        <v>101</v>
      </c>
    </row>
    <row r="5219" spans="1:6">
      <c r="A5219" s="597" t="str">
        <f>DRIVER[[#This Row],[DATE]]&amp;DRIVER[[#This Row],[FIELD]]&amp;DRIVER[[#This Row],[TRIP NO]]</f>
        <v>45557OD34U11452</v>
      </c>
      <c r="B5219" s="599">
        <v>24</v>
      </c>
      <c r="C5219" s="600">
        <v>45557</v>
      </c>
      <c r="D5219" s="601">
        <v>2</v>
      </c>
      <c r="E5219" s="120" t="s">
        <v>47</v>
      </c>
      <c r="F5219" s="598" t="s">
        <v>83</v>
      </c>
    </row>
    <row r="5220" spans="1:6">
      <c r="A5220" s="597" t="str">
        <f>DRIVER[[#This Row],[DATE]]&amp;DRIVER[[#This Row],[FIELD]]&amp;DRIVER[[#This Row],[TRIP NO]]</f>
        <v>45557OD04V11452</v>
      </c>
      <c r="B5220" s="599">
        <v>25</v>
      </c>
      <c r="C5220" s="600">
        <v>45557</v>
      </c>
      <c r="D5220" s="601">
        <v>2</v>
      </c>
      <c r="E5220" s="120" t="s">
        <v>46</v>
      </c>
      <c r="F5220" s="598" t="s">
        <v>85</v>
      </c>
    </row>
    <row r="5221" spans="1:6">
      <c r="A5221" s="597" t="str">
        <f>DRIVER[[#This Row],[DATE]]&amp;DRIVER[[#This Row],[FIELD]]&amp;DRIVER[[#This Row],[TRIP NO]]</f>
        <v>45557OD34S40342</v>
      </c>
      <c r="B5221" s="599">
        <v>26</v>
      </c>
      <c r="C5221" s="600">
        <v>45557</v>
      </c>
      <c r="D5221" s="601">
        <v>2</v>
      </c>
      <c r="E5221" s="120" t="s">
        <v>129</v>
      </c>
      <c r="F5221" s="598" t="s">
        <v>71</v>
      </c>
    </row>
    <row r="5222" spans="1:6">
      <c r="A5222" s="614" t="str">
        <f>DRIVER[[#This Row],[DATE]]&amp;DRIVER[[#This Row],[FIELD]]&amp;DRIVER[[#This Row],[TRIP NO]]</f>
        <v>45558OD04Q41181</v>
      </c>
      <c r="B5222" s="616">
        <v>1</v>
      </c>
      <c r="C5222" s="617">
        <v>45558</v>
      </c>
      <c r="D5222" s="618">
        <v>1</v>
      </c>
      <c r="E5222" s="120" t="s">
        <v>26</v>
      </c>
      <c r="F5222" s="615" t="s">
        <v>208</v>
      </c>
    </row>
    <row r="5223" spans="1:6">
      <c r="A5223" s="614" t="str">
        <f>DRIVER[[#This Row],[DATE]]&amp;DRIVER[[#This Row],[FIELD]]&amp;DRIVER[[#This Row],[TRIP NO]]</f>
        <v>45558OD04Q41231</v>
      </c>
      <c r="B5223" s="616">
        <v>2</v>
      </c>
      <c r="C5223" s="617">
        <v>45558</v>
      </c>
      <c r="D5223" s="618">
        <v>1</v>
      </c>
      <c r="E5223" s="120" t="s">
        <v>39</v>
      </c>
      <c r="F5223" s="615" t="s">
        <v>70</v>
      </c>
    </row>
    <row r="5224" spans="1:6">
      <c r="A5224" s="614" t="str">
        <f>DRIVER[[#This Row],[DATE]]&amp;DRIVER[[#This Row],[FIELD]]&amp;DRIVER[[#This Row],[TRIP NO]]</f>
        <v>45558OD04Q41261</v>
      </c>
      <c r="B5224" s="616">
        <v>3</v>
      </c>
      <c r="C5224" s="617">
        <v>45558</v>
      </c>
      <c r="D5224" s="618">
        <v>1</v>
      </c>
      <c r="E5224" s="120" t="s">
        <v>23</v>
      </c>
      <c r="F5224" s="615" t="s">
        <v>102</v>
      </c>
    </row>
    <row r="5225" spans="1:6">
      <c r="A5225" s="614" t="str">
        <f>DRIVER[[#This Row],[DATE]]&amp;DRIVER[[#This Row],[FIELD]]&amp;DRIVER[[#This Row],[TRIP NO]]</f>
        <v>45558OD04Q41781</v>
      </c>
      <c r="B5225" s="616">
        <v>4</v>
      </c>
      <c r="C5225" s="617">
        <v>45558</v>
      </c>
      <c r="D5225" s="618">
        <v>1</v>
      </c>
      <c r="E5225" s="120" t="s">
        <v>25</v>
      </c>
      <c r="F5225" s="615" t="s">
        <v>90</v>
      </c>
    </row>
    <row r="5226" spans="1:6">
      <c r="A5226" s="614" t="str">
        <f>DRIVER[[#This Row],[DATE]]&amp;DRIVER[[#This Row],[FIELD]]&amp;DRIVER[[#This Row],[TRIP NO]]</f>
        <v>45558OD04Q67611</v>
      </c>
      <c r="B5226" s="616">
        <v>5</v>
      </c>
      <c r="C5226" s="617">
        <v>45558</v>
      </c>
      <c r="D5226" s="618">
        <v>1</v>
      </c>
      <c r="E5226" s="120" t="s">
        <v>24</v>
      </c>
      <c r="F5226" s="615" t="s">
        <v>217</v>
      </c>
    </row>
    <row r="5227" spans="1:6">
      <c r="A5227" s="614" t="str">
        <f>DRIVER[[#This Row],[DATE]]&amp;DRIVER[[#This Row],[FIELD]]&amp;DRIVER[[#This Row],[TRIP NO]]</f>
        <v>45558OD04Q67881</v>
      </c>
      <c r="B5227" s="616">
        <v>6</v>
      </c>
      <c r="C5227" s="617">
        <v>45558</v>
      </c>
      <c r="D5227" s="618">
        <v>1</v>
      </c>
      <c r="E5227" s="120" t="s">
        <v>20</v>
      </c>
      <c r="F5227" s="615" t="s">
        <v>101</v>
      </c>
    </row>
    <row r="5228" spans="1:6">
      <c r="A5228" s="614" t="str">
        <f>DRIVER[[#This Row],[DATE]]&amp;DRIVER[[#This Row],[FIELD]]&amp;DRIVER[[#This Row],[TRIP NO]]</f>
        <v>45558OD04Q41281</v>
      </c>
      <c r="B5228" s="616">
        <v>7</v>
      </c>
      <c r="C5228" s="617">
        <v>45558</v>
      </c>
      <c r="D5228" s="618">
        <v>1</v>
      </c>
      <c r="E5228" s="120" t="s">
        <v>41</v>
      </c>
      <c r="F5228" s="615" t="s">
        <v>77</v>
      </c>
    </row>
    <row r="5229" spans="1:6">
      <c r="A5229" s="614" t="str">
        <f>DRIVER[[#This Row],[DATE]]&amp;DRIVER[[#This Row],[FIELD]]&amp;DRIVER[[#This Row],[TRIP NO]]</f>
        <v>45558OD34S26151</v>
      </c>
      <c r="B5229" s="616">
        <v>8</v>
      </c>
      <c r="C5229" s="617">
        <v>45558</v>
      </c>
      <c r="D5229" s="618">
        <v>1</v>
      </c>
      <c r="E5229" s="120" t="s">
        <v>40</v>
      </c>
      <c r="F5229" s="615" t="s">
        <v>68</v>
      </c>
    </row>
    <row r="5230" spans="1:6">
      <c r="A5230" s="614" t="str">
        <f>DRIVER[[#This Row],[DATE]]&amp;DRIVER[[#This Row],[FIELD]]&amp;DRIVER[[#This Row],[TRIP NO]]</f>
        <v>45558OD34S26661</v>
      </c>
      <c r="B5230" s="616">
        <v>9</v>
      </c>
      <c r="C5230" s="617">
        <v>45558</v>
      </c>
      <c r="D5230" s="618">
        <v>1</v>
      </c>
      <c r="E5230" s="120" t="s">
        <v>45</v>
      </c>
      <c r="F5230" s="615" t="s">
        <v>106</v>
      </c>
    </row>
    <row r="5231" spans="1:6">
      <c r="A5231" s="614" t="str">
        <f>DRIVER[[#This Row],[DATE]]&amp;DRIVER[[#This Row],[FIELD]]&amp;DRIVER[[#This Row],[TRIP NO]]</f>
        <v>45558OD34S26681</v>
      </c>
      <c r="B5231" s="616">
        <v>10</v>
      </c>
      <c r="C5231" s="617">
        <v>45558</v>
      </c>
      <c r="D5231" s="618">
        <v>1</v>
      </c>
      <c r="E5231" s="120" t="s">
        <v>42</v>
      </c>
      <c r="F5231" s="615" t="s">
        <v>96</v>
      </c>
    </row>
    <row r="5232" spans="1:6">
      <c r="A5232" s="614" t="str">
        <f>DRIVER[[#This Row],[DATE]]&amp;DRIVER[[#This Row],[FIELD]]&amp;DRIVER[[#This Row],[TRIP NO]]</f>
        <v>45558OD34S40341</v>
      </c>
      <c r="B5232" s="616">
        <v>11</v>
      </c>
      <c r="C5232" s="617">
        <v>45558</v>
      </c>
      <c r="D5232" s="618">
        <v>1</v>
      </c>
      <c r="E5232" s="120" t="s">
        <v>129</v>
      </c>
      <c r="F5232" s="615" t="s">
        <v>71</v>
      </c>
    </row>
    <row r="5233" spans="1:6">
      <c r="A5233" s="614" t="str">
        <f>DRIVER[[#This Row],[DATE]]&amp;DRIVER[[#This Row],[FIELD]]&amp;DRIVER[[#This Row],[TRIP NO]]</f>
        <v>45558OD34S61371</v>
      </c>
      <c r="B5233" s="616">
        <v>12</v>
      </c>
      <c r="C5233" s="617">
        <v>45558</v>
      </c>
      <c r="D5233" s="618">
        <v>1</v>
      </c>
      <c r="E5233" s="120" t="s">
        <v>44</v>
      </c>
      <c r="F5233" s="615" t="s">
        <v>209</v>
      </c>
    </row>
    <row r="5234" spans="1:6">
      <c r="A5234" s="614" t="str">
        <f>DRIVER[[#This Row],[DATE]]&amp;DRIVER[[#This Row],[FIELD]]&amp;DRIVER[[#This Row],[TRIP NO]]</f>
        <v>45558OD34S61391</v>
      </c>
      <c r="B5234" s="616">
        <v>13</v>
      </c>
      <c r="C5234" s="617">
        <v>45558</v>
      </c>
      <c r="D5234" s="618">
        <v>1</v>
      </c>
      <c r="E5234" s="120" t="s">
        <v>52</v>
      </c>
      <c r="F5234" s="615" t="s">
        <v>94</v>
      </c>
    </row>
    <row r="5235" spans="1:6">
      <c r="A5235" s="614" t="str">
        <f>DRIVER[[#This Row],[DATE]]&amp;DRIVER[[#This Row],[FIELD]]&amp;DRIVER[[#This Row],[TRIP NO]]</f>
        <v>45558OD34S65081</v>
      </c>
      <c r="B5235" s="616">
        <v>14</v>
      </c>
      <c r="C5235" s="617">
        <v>45558</v>
      </c>
      <c r="D5235" s="618">
        <v>1</v>
      </c>
      <c r="E5235" s="120" t="s">
        <v>57</v>
      </c>
      <c r="F5235" s="615" t="s">
        <v>69</v>
      </c>
    </row>
    <row r="5236" spans="1:6">
      <c r="A5236" s="614" t="str">
        <f>DRIVER[[#This Row],[DATE]]&amp;DRIVER[[#This Row],[FIELD]]&amp;DRIVER[[#This Row],[TRIP NO]]</f>
        <v>45558OD34R11451</v>
      </c>
      <c r="B5236" s="616">
        <v>15</v>
      </c>
      <c r="C5236" s="617">
        <v>45558</v>
      </c>
      <c r="D5236" s="618">
        <v>1</v>
      </c>
      <c r="E5236" s="120" t="s">
        <v>12</v>
      </c>
      <c r="F5236" s="615" t="s">
        <v>218</v>
      </c>
    </row>
    <row r="5237" spans="1:6">
      <c r="A5237" s="614" t="str">
        <f>DRIVER[[#This Row],[DATE]]&amp;DRIVER[[#This Row],[FIELD]]&amp;DRIVER[[#This Row],[TRIP NO]]</f>
        <v>45558OD34R13451</v>
      </c>
      <c r="B5237" s="616">
        <v>16</v>
      </c>
      <c r="C5237" s="617">
        <v>45558</v>
      </c>
      <c r="D5237" s="618">
        <v>1</v>
      </c>
      <c r="E5237" s="120" t="s">
        <v>11</v>
      </c>
      <c r="F5237" s="615" t="s">
        <v>207</v>
      </c>
    </row>
    <row r="5238" spans="1:6">
      <c r="A5238" s="614" t="str">
        <f>DRIVER[[#This Row],[DATE]]&amp;DRIVER[[#This Row],[FIELD]]&amp;DRIVER[[#This Row],[TRIP NO]]</f>
        <v>45558OD04V11451</v>
      </c>
      <c r="B5238" s="616">
        <v>17</v>
      </c>
      <c r="C5238" s="617">
        <v>45558</v>
      </c>
      <c r="D5238" s="618">
        <v>1</v>
      </c>
      <c r="E5238" s="120" t="s">
        <v>46</v>
      </c>
      <c r="F5238" s="615" t="s">
        <v>85</v>
      </c>
    </row>
    <row r="5239" spans="1:6">
      <c r="A5239" s="614" t="str">
        <f>DRIVER[[#This Row],[DATE]]&amp;DRIVER[[#This Row],[FIELD]]&amp;DRIVER[[#This Row],[TRIP NO]]</f>
        <v>45558OD34U11451</v>
      </c>
      <c r="B5239" s="616">
        <v>18</v>
      </c>
      <c r="C5239" s="617">
        <v>45558</v>
      </c>
      <c r="D5239" s="618">
        <v>1</v>
      </c>
      <c r="E5239" s="120" t="s">
        <v>47</v>
      </c>
      <c r="F5239" s="615" t="s">
        <v>83</v>
      </c>
    </row>
    <row r="5240" spans="1:6">
      <c r="A5240" s="614" t="str">
        <f>DRIVER[[#This Row],[DATE]]&amp;DRIVER[[#This Row],[FIELD]]&amp;DRIVER[[#This Row],[TRIP NO]]</f>
        <v>45558OD04Q41232</v>
      </c>
      <c r="B5240" s="616">
        <v>19</v>
      </c>
      <c r="C5240" s="617">
        <v>45558</v>
      </c>
      <c r="D5240" s="618">
        <v>2</v>
      </c>
      <c r="E5240" s="120" t="s">
        <v>39</v>
      </c>
      <c r="F5240" s="615" t="s">
        <v>70</v>
      </c>
    </row>
    <row r="5241" spans="1:6">
      <c r="A5241" s="614" t="str">
        <f>DRIVER[[#This Row],[DATE]]&amp;DRIVER[[#This Row],[FIELD]]&amp;DRIVER[[#This Row],[TRIP NO]]</f>
        <v>45558OD34S40342</v>
      </c>
      <c r="B5241" s="616">
        <v>20</v>
      </c>
      <c r="C5241" s="617">
        <v>45558</v>
      </c>
      <c r="D5241" s="618">
        <v>2</v>
      </c>
      <c r="E5241" s="120" t="s">
        <v>129</v>
      </c>
      <c r="F5241" s="615" t="s">
        <v>71</v>
      </c>
    </row>
    <row r="5242" spans="1:6">
      <c r="A5242" s="614" t="str">
        <f>DRIVER[[#This Row],[DATE]]&amp;DRIVER[[#This Row],[FIELD]]&amp;DRIVER[[#This Row],[TRIP NO]]</f>
        <v>45558OD04Q67882</v>
      </c>
      <c r="B5242" s="616">
        <v>21</v>
      </c>
      <c r="C5242" s="617">
        <v>45558</v>
      </c>
      <c r="D5242" s="618">
        <v>2</v>
      </c>
      <c r="E5242" s="120" t="s">
        <v>20</v>
      </c>
      <c r="F5242" s="615" t="s">
        <v>101</v>
      </c>
    </row>
    <row r="5243" spans="1:6">
      <c r="A5243" s="614" t="str">
        <f>DRIVER[[#This Row],[DATE]]&amp;DRIVER[[#This Row],[FIELD]]&amp;DRIVER[[#This Row],[TRIP NO]]</f>
        <v>45558OD34S61392</v>
      </c>
      <c r="B5243" s="616">
        <v>22</v>
      </c>
      <c r="C5243" s="617">
        <v>45558</v>
      </c>
      <c r="D5243" s="618">
        <v>2</v>
      </c>
      <c r="E5243" s="120" t="s">
        <v>52</v>
      </c>
      <c r="F5243" s="615" t="s">
        <v>94</v>
      </c>
    </row>
    <row r="5244" spans="1:6">
      <c r="A5244" s="614" t="str">
        <f>DRIVER[[#This Row],[DATE]]&amp;DRIVER[[#This Row],[FIELD]]&amp;DRIVER[[#This Row],[TRIP NO]]</f>
        <v>45558OD04Q41262</v>
      </c>
      <c r="B5244" s="616">
        <v>23</v>
      </c>
      <c r="C5244" s="617">
        <v>45558</v>
      </c>
      <c r="D5244" s="618">
        <v>2</v>
      </c>
      <c r="E5244" s="120" t="s">
        <v>23</v>
      </c>
      <c r="F5244" s="615" t="s">
        <v>102</v>
      </c>
    </row>
    <row r="5245" spans="1:6">
      <c r="A5245" s="614" t="str">
        <f>DRIVER[[#This Row],[DATE]]&amp;DRIVER[[#This Row],[FIELD]]&amp;DRIVER[[#This Row],[TRIP NO]]</f>
        <v>45558OD34S26662</v>
      </c>
      <c r="B5245" s="616">
        <v>24</v>
      </c>
      <c r="C5245" s="617">
        <v>45558</v>
      </c>
      <c r="D5245" s="618">
        <v>2</v>
      </c>
      <c r="E5245" s="120" t="s">
        <v>45</v>
      </c>
      <c r="F5245" s="615" t="s">
        <v>106</v>
      </c>
    </row>
    <row r="5246" spans="1:6">
      <c r="A5246" s="614" t="str">
        <f>DRIVER[[#This Row],[DATE]]&amp;DRIVER[[#This Row],[FIELD]]&amp;DRIVER[[#This Row],[TRIP NO]]</f>
        <v>45558OD34R13452</v>
      </c>
      <c r="B5246" s="616">
        <v>25</v>
      </c>
      <c r="C5246" s="617">
        <v>45558</v>
      </c>
      <c r="D5246" s="618">
        <v>2</v>
      </c>
      <c r="E5246" s="120" t="s">
        <v>11</v>
      </c>
      <c r="F5246" s="615" t="s">
        <v>207</v>
      </c>
    </row>
    <row r="5247" spans="1:6">
      <c r="A5247" s="614" t="str">
        <f>DRIVER[[#This Row],[DATE]]&amp;DRIVER[[#This Row],[FIELD]]&amp;DRIVER[[#This Row],[TRIP NO]]</f>
        <v>45558OD34U11452</v>
      </c>
      <c r="B5247" s="616">
        <v>26</v>
      </c>
      <c r="C5247" s="617">
        <v>45558</v>
      </c>
      <c r="D5247" s="618">
        <v>2</v>
      </c>
      <c r="E5247" s="120" t="s">
        <v>47</v>
      </c>
      <c r="F5247" s="615" t="s">
        <v>83</v>
      </c>
    </row>
    <row r="5248" spans="1:6">
      <c r="A5248" s="614" t="str">
        <f>DRIVER[[#This Row],[DATE]]&amp;DRIVER[[#This Row],[FIELD]]&amp;DRIVER[[#This Row],[TRIP NO]]</f>
        <v>45558OD04V11452</v>
      </c>
      <c r="B5248" s="616">
        <v>27</v>
      </c>
      <c r="C5248" s="617">
        <v>45558</v>
      </c>
      <c r="D5248" s="618">
        <v>2</v>
      </c>
      <c r="E5248" s="120" t="s">
        <v>46</v>
      </c>
      <c r="F5248" s="615" t="s">
        <v>85</v>
      </c>
    </row>
    <row r="5249" spans="1:6">
      <c r="A5249" s="614" t="str">
        <f>DRIVER[[#This Row],[DATE]]&amp;DRIVER[[#This Row],[FIELD]]&amp;DRIVER[[#This Row],[TRIP NO]]</f>
        <v>45558OD04Q41282</v>
      </c>
      <c r="B5249" s="616">
        <v>28</v>
      </c>
      <c r="C5249" s="617">
        <v>45558</v>
      </c>
      <c r="D5249" s="618">
        <v>2</v>
      </c>
      <c r="E5249" s="120" t="s">
        <v>41</v>
      </c>
      <c r="F5249" s="615" t="s">
        <v>77</v>
      </c>
    </row>
    <row r="5250" spans="1:6">
      <c r="A5250" s="614" t="str">
        <f>DRIVER[[#This Row],[DATE]]&amp;DRIVER[[#This Row],[FIELD]]&amp;DRIVER[[#This Row],[TRIP NO]]</f>
        <v>45558OD34S26152</v>
      </c>
      <c r="B5250" s="616">
        <v>29</v>
      </c>
      <c r="C5250" s="617">
        <v>45558</v>
      </c>
      <c r="D5250" s="618">
        <v>2</v>
      </c>
      <c r="E5250" s="120" t="s">
        <v>40</v>
      </c>
      <c r="F5250" s="615" t="s">
        <v>68</v>
      </c>
    </row>
    <row r="5251" spans="1:6">
      <c r="A5251" s="614" t="str">
        <f>DRIVER[[#This Row],[DATE]]&amp;DRIVER[[#This Row],[FIELD]]&amp;DRIVER[[#This Row],[TRIP NO]]</f>
        <v>45558OD04Q41182</v>
      </c>
      <c r="B5251" s="616">
        <v>30</v>
      </c>
      <c r="C5251" s="617">
        <v>45558</v>
      </c>
      <c r="D5251" s="618">
        <v>2</v>
      </c>
      <c r="E5251" s="120" t="s">
        <v>26</v>
      </c>
      <c r="F5251" s="615" t="s">
        <v>208</v>
      </c>
    </row>
    <row r="5252" spans="1:6">
      <c r="A5252" s="614" t="str">
        <f>DRIVER[[#This Row],[DATE]]&amp;DRIVER[[#This Row],[FIELD]]&amp;DRIVER[[#This Row],[TRIP NO]]</f>
        <v>45558OD34S61372</v>
      </c>
      <c r="B5252" s="616">
        <v>31</v>
      </c>
      <c r="C5252" s="617">
        <v>45558</v>
      </c>
      <c r="D5252" s="618">
        <v>2</v>
      </c>
      <c r="E5252" s="120" t="s">
        <v>44</v>
      </c>
      <c r="F5252" s="615" t="s">
        <v>209</v>
      </c>
    </row>
    <row r="5253" spans="1:6">
      <c r="A5253" s="614" t="str">
        <f>DRIVER[[#This Row],[DATE]]&amp;DRIVER[[#This Row],[FIELD]]&amp;DRIVER[[#This Row],[TRIP NO]]</f>
        <v>45559OD04Q41181</v>
      </c>
      <c r="B5253" s="616">
        <v>1</v>
      </c>
      <c r="C5253" s="617">
        <v>45559</v>
      </c>
      <c r="D5253" s="618">
        <v>1</v>
      </c>
      <c r="E5253" s="120" t="s">
        <v>26</v>
      </c>
      <c r="F5253" s="615" t="s">
        <v>208</v>
      </c>
    </row>
    <row r="5254" spans="1:6">
      <c r="A5254" s="614" t="str">
        <f>DRIVER[[#This Row],[DATE]]&amp;DRIVER[[#This Row],[FIELD]]&amp;DRIVER[[#This Row],[TRIP NO]]</f>
        <v>45559OD04Q41231</v>
      </c>
      <c r="B5254" s="616">
        <v>2</v>
      </c>
      <c r="C5254" s="617">
        <v>45559</v>
      </c>
      <c r="D5254" s="618">
        <v>1</v>
      </c>
      <c r="E5254" s="120" t="s">
        <v>39</v>
      </c>
      <c r="F5254" s="615" t="s">
        <v>70</v>
      </c>
    </row>
    <row r="5255" spans="1:6">
      <c r="A5255" s="614" t="str">
        <f>DRIVER[[#This Row],[DATE]]&amp;DRIVER[[#This Row],[FIELD]]&amp;DRIVER[[#This Row],[TRIP NO]]</f>
        <v>45559OD04Q41261</v>
      </c>
      <c r="B5255" s="616">
        <v>3</v>
      </c>
      <c r="C5255" s="617">
        <v>45559</v>
      </c>
      <c r="D5255" s="618">
        <v>1</v>
      </c>
      <c r="E5255" s="120" t="s">
        <v>23</v>
      </c>
      <c r="F5255" s="615" t="s">
        <v>91</v>
      </c>
    </row>
    <row r="5256" spans="1:6">
      <c r="A5256" s="614" t="str">
        <f>DRIVER[[#This Row],[DATE]]&amp;DRIVER[[#This Row],[FIELD]]&amp;DRIVER[[#This Row],[TRIP NO]]</f>
        <v>45559OD04Q41781</v>
      </c>
      <c r="B5256" s="616">
        <v>4</v>
      </c>
      <c r="C5256" s="617">
        <v>45559</v>
      </c>
      <c r="D5256" s="618">
        <v>1</v>
      </c>
      <c r="E5256" s="120" t="s">
        <v>25</v>
      </c>
      <c r="F5256" s="615" t="s">
        <v>73</v>
      </c>
    </row>
    <row r="5257" spans="1:6">
      <c r="A5257" s="614" t="str">
        <f>DRIVER[[#This Row],[DATE]]&amp;DRIVER[[#This Row],[FIELD]]&amp;DRIVER[[#This Row],[TRIP NO]]</f>
        <v>45559OD04Q67611</v>
      </c>
      <c r="B5257" s="616">
        <v>5</v>
      </c>
      <c r="C5257" s="617">
        <v>45559</v>
      </c>
      <c r="D5257" s="618">
        <v>1</v>
      </c>
      <c r="E5257" s="120" t="s">
        <v>24</v>
      </c>
      <c r="F5257" s="615" t="s">
        <v>217</v>
      </c>
    </row>
    <row r="5258" spans="1:6">
      <c r="A5258" s="614" t="str">
        <f>DRIVER[[#This Row],[DATE]]&amp;DRIVER[[#This Row],[FIELD]]&amp;DRIVER[[#This Row],[TRIP NO]]</f>
        <v>45559OD04Q67881</v>
      </c>
      <c r="B5258" s="616">
        <v>6</v>
      </c>
      <c r="C5258" s="617">
        <v>45559</v>
      </c>
      <c r="D5258" s="618">
        <v>1</v>
      </c>
      <c r="E5258" s="120" t="s">
        <v>20</v>
      </c>
      <c r="F5258" s="615" t="s">
        <v>101</v>
      </c>
    </row>
    <row r="5259" spans="1:6">
      <c r="A5259" s="614" t="str">
        <f>DRIVER[[#This Row],[DATE]]&amp;DRIVER[[#This Row],[FIELD]]&amp;DRIVER[[#This Row],[TRIP NO]]</f>
        <v>45559OD04Q41281</v>
      </c>
      <c r="B5259" s="616">
        <v>7</v>
      </c>
      <c r="C5259" s="617">
        <v>45559</v>
      </c>
      <c r="D5259" s="618">
        <v>1</v>
      </c>
      <c r="E5259" s="120" t="s">
        <v>41</v>
      </c>
      <c r="F5259" s="615" t="s">
        <v>77</v>
      </c>
    </row>
    <row r="5260" spans="1:6">
      <c r="A5260" s="614" t="str">
        <f>DRIVER[[#This Row],[DATE]]&amp;DRIVER[[#This Row],[FIELD]]&amp;DRIVER[[#This Row],[TRIP NO]]</f>
        <v>45559OD34S26151</v>
      </c>
      <c r="B5260" s="616">
        <v>8</v>
      </c>
      <c r="C5260" s="617">
        <v>45559</v>
      </c>
      <c r="D5260" s="618">
        <v>1</v>
      </c>
      <c r="E5260" s="120" t="s">
        <v>40</v>
      </c>
      <c r="F5260" s="615" t="s">
        <v>68</v>
      </c>
    </row>
    <row r="5261" spans="1:6">
      <c r="A5261" s="614" t="str">
        <f>DRIVER[[#This Row],[DATE]]&amp;DRIVER[[#This Row],[FIELD]]&amp;DRIVER[[#This Row],[TRIP NO]]</f>
        <v>45559OD34S26661</v>
      </c>
      <c r="B5261" s="616">
        <v>9</v>
      </c>
      <c r="C5261" s="617">
        <v>45559</v>
      </c>
      <c r="D5261" s="618">
        <v>1</v>
      </c>
      <c r="E5261" s="120" t="s">
        <v>45</v>
      </c>
      <c r="F5261" s="615" t="s">
        <v>106</v>
      </c>
    </row>
    <row r="5262" spans="1:6">
      <c r="A5262" s="614" t="str">
        <f>DRIVER[[#This Row],[DATE]]&amp;DRIVER[[#This Row],[FIELD]]&amp;DRIVER[[#This Row],[TRIP NO]]</f>
        <v>45559OD34S26681</v>
      </c>
      <c r="B5262" s="616">
        <v>10</v>
      </c>
      <c r="C5262" s="617">
        <v>45559</v>
      </c>
      <c r="D5262" s="618">
        <v>1</v>
      </c>
      <c r="E5262" s="120" t="s">
        <v>42</v>
      </c>
      <c r="F5262" s="615" t="s">
        <v>96</v>
      </c>
    </row>
    <row r="5263" spans="1:6">
      <c r="A5263" s="614" t="str">
        <f>DRIVER[[#This Row],[DATE]]&amp;DRIVER[[#This Row],[FIELD]]&amp;DRIVER[[#This Row],[TRIP NO]]</f>
        <v>45559OD34S40341</v>
      </c>
      <c r="B5263" s="616">
        <v>11</v>
      </c>
      <c r="C5263" s="617">
        <v>45559</v>
      </c>
      <c r="D5263" s="618">
        <v>1</v>
      </c>
      <c r="E5263" s="120" t="s">
        <v>129</v>
      </c>
      <c r="F5263" s="615" t="s">
        <v>71</v>
      </c>
    </row>
    <row r="5264" spans="1:6">
      <c r="A5264" s="614" t="str">
        <f>DRIVER[[#This Row],[DATE]]&amp;DRIVER[[#This Row],[FIELD]]&amp;DRIVER[[#This Row],[TRIP NO]]</f>
        <v>45559OD34S61371</v>
      </c>
      <c r="B5264" s="616">
        <v>12</v>
      </c>
      <c r="C5264" s="617">
        <v>45559</v>
      </c>
      <c r="D5264" s="618">
        <v>1</v>
      </c>
      <c r="E5264" s="120" t="s">
        <v>44</v>
      </c>
      <c r="F5264" s="615" t="s">
        <v>209</v>
      </c>
    </row>
    <row r="5265" spans="1:6">
      <c r="A5265" s="614" t="str">
        <f>DRIVER[[#This Row],[DATE]]&amp;DRIVER[[#This Row],[FIELD]]&amp;DRIVER[[#This Row],[TRIP NO]]</f>
        <v>45559OD34S61391</v>
      </c>
      <c r="B5265" s="616">
        <v>13</v>
      </c>
      <c r="C5265" s="617">
        <v>45559</v>
      </c>
      <c r="D5265" s="618">
        <v>1</v>
      </c>
      <c r="E5265" s="120" t="s">
        <v>52</v>
      </c>
      <c r="F5265" s="615" t="s">
        <v>94</v>
      </c>
    </row>
    <row r="5266" spans="1:6">
      <c r="A5266" s="614" t="str">
        <f>DRIVER[[#This Row],[DATE]]&amp;DRIVER[[#This Row],[FIELD]]&amp;DRIVER[[#This Row],[TRIP NO]]</f>
        <v>45559OD34S61521</v>
      </c>
      <c r="B5266" s="616">
        <v>14</v>
      </c>
      <c r="C5266" s="617">
        <v>45559</v>
      </c>
      <c r="D5266" s="618">
        <v>1</v>
      </c>
      <c r="E5266" s="120" t="s">
        <v>43</v>
      </c>
      <c r="F5266" s="615" t="s">
        <v>218</v>
      </c>
    </row>
    <row r="5267" spans="1:6">
      <c r="A5267" s="614" t="str">
        <f>DRIVER[[#This Row],[DATE]]&amp;DRIVER[[#This Row],[FIELD]]&amp;DRIVER[[#This Row],[TRIP NO]]</f>
        <v>45559OD34S65081</v>
      </c>
      <c r="B5267" s="616">
        <v>15</v>
      </c>
      <c r="C5267" s="617">
        <v>45559</v>
      </c>
      <c r="D5267" s="618">
        <v>1</v>
      </c>
      <c r="E5267" s="120" t="s">
        <v>57</v>
      </c>
      <c r="F5267" s="615" t="s">
        <v>102</v>
      </c>
    </row>
    <row r="5268" spans="1:6">
      <c r="A5268" s="614" t="str">
        <f>DRIVER[[#This Row],[DATE]]&amp;DRIVER[[#This Row],[FIELD]]&amp;DRIVER[[#This Row],[TRIP NO]]</f>
        <v>45559OD34R11451</v>
      </c>
      <c r="B5268" s="616">
        <v>16</v>
      </c>
      <c r="C5268" s="617">
        <v>45559</v>
      </c>
      <c r="D5268" s="618">
        <v>1</v>
      </c>
      <c r="E5268" s="120" t="s">
        <v>12</v>
      </c>
      <c r="F5268" s="615" t="s">
        <v>210</v>
      </c>
    </row>
    <row r="5269" spans="1:6">
      <c r="A5269" s="614" t="str">
        <f>DRIVER[[#This Row],[DATE]]&amp;DRIVER[[#This Row],[FIELD]]&amp;DRIVER[[#This Row],[TRIP NO]]</f>
        <v>45559OD34R13451</v>
      </c>
      <c r="B5269" s="616">
        <v>17</v>
      </c>
      <c r="C5269" s="617">
        <v>45559</v>
      </c>
      <c r="D5269" s="618">
        <v>1</v>
      </c>
      <c r="E5269" s="120" t="s">
        <v>11</v>
      </c>
      <c r="F5269" s="615" t="s">
        <v>207</v>
      </c>
    </row>
    <row r="5270" spans="1:6">
      <c r="A5270" s="614" t="str">
        <f>DRIVER[[#This Row],[DATE]]&amp;DRIVER[[#This Row],[FIELD]]&amp;DRIVER[[#This Row],[TRIP NO]]</f>
        <v>45559OD04V11451</v>
      </c>
      <c r="B5270" s="616">
        <v>18</v>
      </c>
      <c r="C5270" s="617">
        <v>45559</v>
      </c>
      <c r="D5270" s="618">
        <v>1</v>
      </c>
      <c r="E5270" s="120" t="s">
        <v>46</v>
      </c>
      <c r="F5270" s="615" t="s">
        <v>85</v>
      </c>
    </row>
    <row r="5271" spans="1:6">
      <c r="A5271" s="614" t="str">
        <f>DRIVER[[#This Row],[DATE]]&amp;DRIVER[[#This Row],[FIELD]]&amp;DRIVER[[#This Row],[TRIP NO]]</f>
        <v>45559OD34U11451</v>
      </c>
      <c r="B5271" s="616">
        <v>19</v>
      </c>
      <c r="C5271" s="617">
        <v>45559</v>
      </c>
      <c r="D5271" s="618">
        <v>1</v>
      </c>
      <c r="E5271" s="120" t="s">
        <v>47</v>
      </c>
      <c r="F5271" s="615" t="s">
        <v>83</v>
      </c>
    </row>
    <row r="5272" spans="1:6">
      <c r="A5272" s="614" t="str">
        <f>DRIVER[[#This Row],[DATE]]&amp;DRIVER[[#This Row],[FIELD]]&amp;DRIVER[[#This Row],[TRIP NO]]</f>
        <v>45559OD34S61372</v>
      </c>
      <c r="B5272" s="616">
        <v>20</v>
      </c>
      <c r="C5272" s="617">
        <v>45559</v>
      </c>
      <c r="D5272" s="618">
        <v>2</v>
      </c>
      <c r="E5272" s="120" t="s">
        <v>44</v>
      </c>
      <c r="F5272" s="615" t="s">
        <v>209</v>
      </c>
    </row>
    <row r="5273" spans="1:6">
      <c r="A5273" s="614" t="str">
        <f>DRIVER[[#This Row],[DATE]]&amp;DRIVER[[#This Row],[FIELD]]&amp;DRIVER[[#This Row],[TRIP NO]]</f>
        <v>45559OD04Q41232</v>
      </c>
      <c r="B5273" s="616">
        <v>21</v>
      </c>
      <c r="C5273" s="617">
        <v>45559</v>
      </c>
      <c r="D5273" s="618">
        <v>2</v>
      </c>
      <c r="E5273" s="120" t="s">
        <v>39</v>
      </c>
      <c r="F5273" s="615" t="s">
        <v>70</v>
      </c>
    </row>
    <row r="5274" spans="1:6">
      <c r="A5274" s="614" t="str">
        <f>DRIVER[[#This Row],[DATE]]&amp;DRIVER[[#This Row],[FIELD]]&amp;DRIVER[[#This Row],[TRIP NO]]</f>
        <v>45559OD34S65082</v>
      </c>
      <c r="B5274" s="616">
        <v>22</v>
      </c>
      <c r="C5274" s="617">
        <v>45559</v>
      </c>
      <c r="D5274" s="618">
        <v>2</v>
      </c>
      <c r="E5274" s="120" t="s">
        <v>57</v>
      </c>
      <c r="F5274" s="615" t="s">
        <v>102</v>
      </c>
    </row>
    <row r="5275" spans="1:6">
      <c r="A5275" s="614" t="str">
        <f>DRIVER[[#This Row],[DATE]]&amp;DRIVER[[#This Row],[FIELD]]&amp;DRIVER[[#This Row],[TRIP NO]]</f>
        <v>45559OD34S26152</v>
      </c>
      <c r="B5275" s="616">
        <v>23</v>
      </c>
      <c r="C5275" s="617">
        <v>45559</v>
      </c>
      <c r="D5275" s="618">
        <v>2</v>
      </c>
      <c r="E5275" s="120" t="s">
        <v>40</v>
      </c>
      <c r="F5275" s="615" t="s">
        <v>68</v>
      </c>
    </row>
    <row r="5276" spans="1:6">
      <c r="A5276" s="614" t="str">
        <f>DRIVER[[#This Row],[DATE]]&amp;DRIVER[[#This Row],[FIELD]]&amp;DRIVER[[#This Row],[TRIP NO]]</f>
        <v>45559OD04Q67882</v>
      </c>
      <c r="B5276" s="616">
        <v>24</v>
      </c>
      <c r="C5276" s="617">
        <v>45559</v>
      </c>
      <c r="D5276" s="618">
        <v>2</v>
      </c>
      <c r="E5276" s="120" t="s">
        <v>20</v>
      </c>
      <c r="F5276" s="615" t="s">
        <v>101</v>
      </c>
    </row>
    <row r="5277" spans="1:6">
      <c r="A5277" s="628" t="str">
        <f>DRIVER[[#This Row],[DATE]]&amp;DRIVER[[#This Row],[FIELD]]&amp;DRIVER[[#This Row],[TRIP NO]]</f>
        <v>45560OD04Q41181</v>
      </c>
      <c r="B5277" s="630">
        <v>1</v>
      </c>
      <c r="C5277" s="631">
        <v>45560</v>
      </c>
      <c r="D5277" s="632">
        <v>1</v>
      </c>
      <c r="E5277" s="120" t="s">
        <v>26</v>
      </c>
      <c r="F5277" s="629" t="s">
        <v>208</v>
      </c>
    </row>
    <row r="5278" spans="1:6">
      <c r="A5278" s="628" t="str">
        <f>DRIVER[[#This Row],[DATE]]&amp;DRIVER[[#This Row],[FIELD]]&amp;DRIVER[[#This Row],[TRIP NO]]</f>
        <v>45560OD04Q41231</v>
      </c>
      <c r="B5278" s="630">
        <v>2</v>
      </c>
      <c r="C5278" s="631">
        <v>45560</v>
      </c>
      <c r="D5278" s="632">
        <v>1</v>
      </c>
      <c r="E5278" s="120" t="s">
        <v>39</v>
      </c>
      <c r="F5278" s="629" t="s">
        <v>70</v>
      </c>
    </row>
    <row r="5279" spans="1:6">
      <c r="A5279" s="628" t="str">
        <f>DRIVER[[#This Row],[DATE]]&amp;DRIVER[[#This Row],[FIELD]]&amp;DRIVER[[#This Row],[TRIP NO]]</f>
        <v>45560OD04Q41261</v>
      </c>
      <c r="B5279" s="630">
        <v>3</v>
      </c>
      <c r="C5279" s="631">
        <v>45560</v>
      </c>
      <c r="D5279" s="632">
        <v>1</v>
      </c>
      <c r="E5279" s="120" t="s">
        <v>23</v>
      </c>
      <c r="F5279" s="629" t="s">
        <v>91</v>
      </c>
    </row>
    <row r="5280" spans="1:6">
      <c r="A5280" s="628" t="str">
        <f>DRIVER[[#This Row],[DATE]]&amp;DRIVER[[#This Row],[FIELD]]&amp;DRIVER[[#This Row],[TRIP NO]]</f>
        <v>45560OD04Q67611</v>
      </c>
      <c r="B5280" s="630">
        <v>4</v>
      </c>
      <c r="C5280" s="631">
        <v>45560</v>
      </c>
      <c r="D5280" s="632">
        <v>1</v>
      </c>
      <c r="E5280" s="120" t="s">
        <v>24</v>
      </c>
      <c r="F5280" s="629" t="s">
        <v>217</v>
      </c>
    </row>
    <row r="5281" spans="1:6">
      <c r="A5281" s="628" t="str">
        <f>DRIVER[[#This Row],[DATE]]&amp;DRIVER[[#This Row],[FIELD]]&amp;DRIVER[[#This Row],[TRIP NO]]</f>
        <v>45560OD04Q67881</v>
      </c>
      <c r="B5281" s="630">
        <v>5</v>
      </c>
      <c r="C5281" s="631">
        <v>45560</v>
      </c>
      <c r="D5281" s="632">
        <v>1</v>
      </c>
      <c r="E5281" s="120" t="s">
        <v>20</v>
      </c>
      <c r="F5281" s="629" t="s">
        <v>101</v>
      </c>
    </row>
    <row r="5282" spans="1:6">
      <c r="A5282" s="628" t="str">
        <f>DRIVER[[#This Row],[DATE]]&amp;DRIVER[[#This Row],[FIELD]]&amp;DRIVER[[#This Row],[TRIP NO]]</f>
        <v>45560OD04Q41281</v>
      </c>
      <c r="B5282" s="630">
        <v>6</v>
      </c>
      <c r="C5282" s="631">
        <v>45560</v>
      </c>
      <c r="D5282" s="632">
        <v>1</v>
      </c>
      <c r="E5282" s="120" t="s">
        <v>41</v>
      </c>
      <c r="F5282" s="629" t="s">
        <v>77</v>
      </c>
    </row>
    <row r="5283" spans="1:6">
      <c r="A5283" s="628" t="str">
        <f>DRIVER[[#This Row],[DATE]]&amp;DRIVER[[#This Row],[FIELD]]&amp;DRIVER[[#This Row],[TRIP NO]]</f>
        <v>45560OD34S26151</v>
      </c>
      <c r="B5283" s="630">
        <v>7</v>
      </c>
      <c r="C5283" s="631">
        <v>45560</v>
      </c>
      <c r="D5283" s="632">
        <v>1</v>
      </c>
      <c r="E5283" s="120" t="s">
        <v>40</v>
      </c>
      <c r="F5283" s="629" t="s">
        <v>82</v>
      </c>
    </row>
    <row r="5284" spans="1:6">
      <c r="A5284" s="628" t="str">
        <f>DRIVER[[#This Row],[DATE]]&amp;DRIVER[[#This Row],[FIELD]]&amp;DRIVER[[#This Row],[TRIP NO]]</f>
        <v>45560OD34S26661</v>
      </c>
      <c r="B5284" s="630">
        <v>8</v>
      </c>
      <c r="C5284" s="631">
        <v>45560</v>
      </c>
      <c r="D5284" s="632">
        <v>1</v>
      </c>
      <c r="E5284" s="120" t="s">
        <v>45</v>
      </c>
      <c r="F5284" s="629" t="s">
        <v>90</v>
      </c>
    </row>
    <row r="5285" spans="1:6">
      <c r="A5285" s="628" t="str">
        <f>DRIVER[[#This Row],[DATE]]&amp;DRIVER[[#This Row],[FIELD]]&amp;DRIVER[[#This Row],[TRIP NO]]</f>
        <v>45560OD34S26681</v>
      </c>
      <c r="B5285" s="630">
        <v>9</v>
      </c>
      <c r="C5285" s="631">
        <v>45560</v>
      </c>
      <c r="D5285" s="632">
        <v>1</v>
      </c>
      <c r="E5285" s="120" t="s">
        <v>42</v>
      </c>
      <c r="F5285" s="629" t="s">
        <v>96</v>
      </c>
    </row>
    <row r="5286" spans="1:6">
      <c r="A5286" s="628" t="str">
        <f>DRIVER[[#This Row],[DATE]]&amp;DRIVER[[#This Row],[FIELD]]&amp;DRIVER[[#This Row],[TRIP NO]]</f>
        <v>45560OD34S40341</v>
      </c>
      <c r="B5286" s="630">
        <v>10</v>
      </c>
      <c r="C5286" s="631">
        <v>45560</v>
      </c>
      <c r="D5286" s="632">
        <v>1</v>
      </c>
      <c r="E5286" s="120" t="s">
        <v>129</v>
      </c>
      <c r="F5286" s="629" t="s">
        <v>71</v>
      </c>
    </row>
    <row r="5287" spans="1:6">
      <c r="A5287" s="628" t="str">
        <f>DRIVER[[#This Row],[DATE]]&amp;DRIVER[[#This Row],[FIELD]]&amp;DRIVER[[#This Row],[TRIP NO]]</f>
        <v>45560OD34S61371</v>
      </c>
      <c r="B5287" s="630">
        <v>11</v>
      </c>
      <c r="C5287" s="631">
        <v>45560</v>
      </c>
      <c r="D5287" s="632">
        <v>1</v>
      </c>
      <c r="E5287" s="120" t="s">
        <v>44</v>
      </c>
      <c r="F5287" s="629" t="s">
        <v>72</v>
      </c>
    </row>
    <row r="5288" spans="1:6">
      <c r="A5288" s="628" t="str">
        <f>DRIVER[[#This Row],[DATE]]&amp;DRIVER[[#This Row],[FIELD]]&amp;DRIVER[[#This Row],[TRIP NO]]</f>
        <v>45560OD34S61391</v>
      </c>
      <c r="B5288" s="630">
        <v>12</v>
      </c>
      <c r="C5288" s="631">
        <v>45560</v>
      </c>
      <c r="D5288" s="632">
        <v>1</v>
      </c>
      <c r="E5288" s="120" t="s">
        <v>52</v>
      </c>
      <c r="F5288" s="629" t="s">
        <v>209</v>
      </c>
    </row>
    <row r="5289" spans="1:6">
      <c r="A5289" s="628" t="str">
        <f>DRIVER[[#This Row],[DATE]]&amp;DRIVER[[#This Row],[FIELD]]&amp;DRIVER[[#This Row],[TRIP NO]]</f>
        <v>45560OD34S61521</v>
      </c>
      <c r="B5289" s="630">
        <v>13</v>
      </c>
      <c r="C5289" s="631">
        <v>45560</v>
      </c>
      <c r="D5289" s="632">
        <v>1</v>
      </c>
      <c r="E5289" s="120" t="s">
        <v>43</v>
      </c>
      <c r="F5289" s="629" t="s">
        <v>69</v>
      </c>
    </row>
    <row r="5290" spans="1:6">
      <c r="A5290" s="628" t="str">
        <f>DRIVER[[#This Row],[DATE]]&amp;DRIVER[[#This Row],[FIELD]]&amp;DRIVER[[#This Row],[TRIP NO]]</f>
        <v>45560OD34S65081</v>
      </c>
      <c r="B5290" s="630">
        <v>14</v>
      </c>
      <c r="C5290" s="631">
        <v>45560</v>
      </c>
      <c r="D5290" s="632">
        <v>1</v>
      </c>
      <c r="E5290" s="120" t="s">
        <v>57</v>
      </c>
      <c r="F5290" s="629" t="s">
        <v>102</v>
      </c>
    </row>
    <row r="5291" spans="1:6">
      <c r="A5291" s="628" t="str">
        <f>DRIVER[[#This Row],[DATE]]&amp;DRIVER[[#This Row],[FIELD]]&amp;DRIVER[[#This Row],[TRIP NO]]</f>
        <v>45560OD34R11451</v>
      </c>
      <c r="B5291" s="630">
        <v>15</v>
      </c>
      <c r="C5291" s="631">
        <v>45560</v>
      </c>
      <c r="D5291" s="632">
        <v>1</v>
      </c>
      <c r="E5291" s="120" t="s">
        <v>12</v>
      </c>
      <c r="F5291" s="629" t="s">
        <v>207</v>
      </c>
    </row>
    <row r="5292" spans="1:6">
      <c r="A5292" s="628" t="str">
        <f>DRIVER[[#This Row],[DATE]]&amp;DRIVER[[#This Row],[FIELD]]&amp;DRIVER[[#This Row],[TRIP NO]]</f>
        <v>45560OD34R13451</v>
      </c>
      <c r="B5292" s="630">
        <v>16</v>
      </c>
      <c r="C5292" s="631">
        <v>45560</v>
      </c>
      <c r="D5292" s="632">
        <v>1</v>
      </c>
      <c r="E5292" s="120" t="s">
        <v>11</v>
      </c>
      <c r="F5292" s="629" t="s">
        <v>207</v>
      </c>
    </row>
    <row r="5293" spans="1:6">
      <c r="A5293" s="628" t="str">
        <f>DRIVER[[#This Row],[DATE]]&amp;DRIVER[[#This Row],[FIELD]]&amp;DRIVER[[#This Row],[TRIP NO]]</f>
        <v>45560OD04V11451</v>
      </c>
      <c r="B5293" s="630">
        <v>17</v>
      </c>
      <c r="C5293" s="631">
        <v>45560</v>
      </c>
      <c r="D5293" s="632">
        <v>1</v>
      </c>
      <c r="E5293" s="120" t="s">
        <v>46</v>
      </c>
      <c r="F5293" s="629" t="s">
        <v>85</v>
      </c>
    </row>
    <row r="5294" spans="1:6">
      <c r="A5294" s="628" t="str">
        <f>DRIVER[[#This Row],[DATE]]&amp;DRIVER[[#This Row],[FIELD]]&amp;DRIVER[[#This Row],[TRIP NO]]</f>
        <v>45560OD34U11451</v>
      </c>
      <c r="B5294" s="630">
        <v>18</v>
      </c>
      <c r="C5294" s="631">
        <v>45560</v>
      </c>
      <c r="D5294" s="632">
        <v>1</v>
      </c>
      <c r="E5294" s="120" t="s">
        <v>47</v>
      </c>
      <c r="F5294" s="629" t="s">
        <v>83</v>
      </c>
    </row>
    <row r="5295" spans="1:6">
      <c r="A5295" s="628" t="str">
        <f>DRIVER[[#This Row],[DATE]]&amp;DRIVER[[#This Row],[FIELD]]&amp;DRIVER[[#This Row],[TRIP NO]]</f>
        <v>45560OD34S65082</v>
      </c>
      <c r="B5295" s="630">
        <v>19</v>
      </c>
      <c r="C5295" s="631">
        <v>45560</v>
      </c>
      <c r="D5295" s="632">
        <v>2</v>
      </c>
      <c r="E5295" s="120" t="s">
        <v>57</v>
      </c>
      <c r="F5295" s="629" t="s">
        <v>102</v>
      </c>
    </row>
    <row r="5296" spans="1:6">
      <c r="A5296" s="628" t="str">
        <f>DRIVER[[#This Row],[DATE]]&amp;DRIVER[[#This Row],[FIELD]]&amp;DRIVER[[#This Row],[TRIP NO]]</f>
        <v>45560OD04Q67882</v>
      </c>
      <c r="B5296" s="630">
        <v>20</v>
      </c>
      <c r="C5296" s="631">
        <v>45560</v>
      </c>
      <c r="D5296" s="632">
        <v>2</v>
      </c>
      <c r="E5296" s="120" t="s">
        <v>20</v>
      </c>
      <c r="F5296" s="629" t="s">
        <v>101</v>
      </c>
    </row>
    <row r="5297" spans="1:6">
      <c r="A5297" s="628" t="str">
        <f>DRIVER[[#This Row],[DATE]]&amp;DRIVER[[#This Row],[FIELD]]&amp;DRIVER[[#This Row],[TRIP NO]]</f>
        <v>45560OD34U11452</v>
      </c>
      <c r="B5297" s="630">
        <v>21</v>
      </c>
      <c r="C5297" s="631">
        <v>45560</v>
      </c>
      <c r="D5297" s="632">
        <v>2</v>
      </c>
      <c r="E5297" s="120" t="s">
        <v>47</v>
      </c>
      <c r="F5297" s="629" t="s">
        <v>83</v>
      </c>
    </row>
    <row r="5298" spans="1:6">
      <c r="A5298" s="628" t="str">
        <f>DRIVER[[#This Row],[DATE]]&amp;DRIVER[[#This Row],[FIELD]]&amp;DRIVER[[#This Row],[TRIP NO]]</f>
        <v>45560OD04V11452</v>
      </c>
      <c r="B5298" s="630">
        <v>22</v>
      </c>
      <c r="C5298" s="631">
        <v>45560</v>
      </c>
      <c r="D5298" s="632">
        <v>2</v>
      </c>
      <c r="E5298" s="120" t="s">
        <v>46</v>
      </c>
      <c r="F5298" s="629" t="s">
        <v>85</v>
      </c>
    </row>
    <row r="5299" spans="1:6">
      <c r="A5299" s="628" t="str">
        <f>DRIVER[[#This Row],[DATE]]&amp;DRIVER[[#This Row],[FIELD]]&amp;DRIVER[[#This Row],[TRIP NO]]</f>
        <v>45560OD04Q67612</v>
      </c>
      <c r="B5299" s="630">
        <v>23</v>
      </c>
      <c r="C5299" s="631">
        <v>45560</v>
      </c>
      <c r="D5299" s="632">
        <v>2</v>
      </c>
      <c r="E5299" s="120" t="s">
        <v>24</v>
      </c>
      <c r="F5299" s="629" t="s">
        <v>217</v>
      </c>
    </row>
    <row r="5300" spans="1:6">
      <c r="A5300" s="201" t="str">
        <f>DRIVER[[#This Row],[DATE]]&amp;DRIVER[[#This Row],[FIELD]]&amp;DRIVER[[#This Row],[TRIP NO]]</f>
        <v>45561OD04Q41181</v>
      </c>
      <c r="B5300" s="202">
        <v>1</v>
      </c>
      <c r="C5300" s="203">
        <v>45561</v>
      </c>
      <c r="D5300" s="204">
        <v>1</v>
      </c>
      <c r="E5300" s="120" t="s">
        <v>26</v>
      </c>
      <c r="F5300" s="205" t="s">
        <v>208</v>
      </c>
    </row>
    <row r="5301" spans="1:6">
      <c r="A5301" s="201" t="str">
        <f>DRIVER[[#This Row],[DATE]]&amp;DRIVER[[#This Row],[FIELD]]&amp;DRIVER[[#This Row],[TRIP NO]]</f>
        <v>45561OD04Q41231</v>
      </c>
      <c r="B5301" s="202">
        <v>2</v>
      </c>
      <c r="C5301" s="203">
        <v>45561</v>
      </c>
      <c r="D5301" s="204">
        <v>1</v>
      </c>
      <c r="E5301" s="120" t="s">
        <v>39</v>
      </c>
      <c r="F5301" s="205" t="s">
        <v>70</v>
      </c>
    </row>
    <row r="5302" spans="1:6">
      <c r="A5302" s="201" t="str">
        <f>DRIVER[[#This Row],[DATE]]&amp;DRIVER[[#This Row],[FIELD]]&amp;DRIVER[[#This Row],[TRIP NO]]</f>
        <v>45561OD04Q41261</v>
      </c>
      <c r="B5302" s="202">
        <v>3</v>
      </c>
      <c r="C5302" s="203">
        <v>45561</v>
      </c>
      <c r="D5302" s="204">
        <v>1</v>
      </c>
      <c r="E5302" s="120" t="s">
        <v>23</v>
      </c>
      <c r="F5302" s="205" t="s">
        <v>91</v>
      </c>
    </row>
    <row r="5303" spans="1:6">
      <c r="A5303" s="201" t="str">
        <f>DRIVER[[#This Row],[DATE]]&amp;DRIVER[[#This Row],[FIELD]]&amp;DRIVER[[#This Row],[TRIP NO]]</f>
        <v>45561OD04Q67611</v>
      </c>
      <c r="B5303" s="202">
        <v>4</v>
      </c>
      <c r="C5303" s="203">
        <v>45561</v>
      </c>
      <c r="D5303" s="204">
        <v>1</v>
      </c>
      <c r="E5303" s="120" t="s">
        <v>24</v>
      </c>
      <c r="F5303" s="205" t="s">
        <v>217</v>
      </c>
    </row>
    <row r="5304" spans="1:6">
      <c r="A5304" s="201" t="str">
        <f>DRIVER[[#This Row],[DATE]]&amp;DRIVER[[#This Row],[FIELD]]&amp;DRIVER[[#This Row],[TRIP NO]]</f>
        <v>45561OD04Q67881</v>
      </c>
      <c r="B5304" s="202">
        <v>5</v>
      </c>
      <c r="C5304" s="203">
        <v>45561</v>
      </c>
      <c r="D5304" s="204">
        <v>1</v>
      </c>
      <c r="E5304" s="120" t="s">
        <v>20</v>
      </c>
      <c r="F5304" s="205" t="s">
        <v>101</v>
      </c>
    </row>
    <row r="5305" spans="1:6">
      <c r="A5305" s="201" t="str">
        <f>DRIVER[[#This Row],[DATE]]&amp;DRIVER[[#This Row],[FIELD]]&amp;DRIVER[[#This Row],[TRIP NO]]</f>
        <v>45561OD04Q41281</v>
      </c>
      <c r="B5305" s="202">
        <v>6</v>
      </c>
      <c r="C5305" s="203">
        <v>45561</v>
      </c>
      <c r="D5305" s="204">
        <v>1</v>
      </c>
      <c r="E5305" s="120" t="s">
        <v>41</v>
      </c>
      <c r="F5305" s="205" t="s">
        <v>215</v>
      </c>
    </row>
    <row r="5306" spans="1:6">
      <c r="A5306" s="201" t="str">
        <f>DRIVER[[#This Row],[DATE]]&amp;DRIVER[[#This Row],[FIELD]]&amp;DRIVER[[#This Row],[TRIP NO]]</f>
        <v>45561OD34S26151</v>
      </c>
      <c r="B5306" s="202">
        <v>7</v>
      </c>
      <c r="C5306" s="203">
        <v>45561</v>
      </c>
      <c r="D5306" s="204">
        <v>1</v>
      </c>
      <c r="E5306" s="120" t="s">
        <v>40</v>
      </c>
      <c r="F5306" s="205" t="s">
        <v>72</v>
      </c>
    </row>
    <row r="5307" spans="1:6">
      <c r="A5307" s="201" t="str">
        <f>DRIVER[[#This Row],[DATE]]&amp;DRIVER[[#This Row],[FIELD]]&amp;DRIVER[[#This Row],[TRIP NO]]</f>
        <v>45561OD34S26661</v>
      </c>
      <c r="B5307" s="202">
        <v>8</v>
      </c>
      <c r="C5307" s="203">
        <v>45561</v>
      </c>
      <c r="D5307" s="204">
        <v>1</v>
      </c>
      <c r="E5307" s="120" t="s">
        <v>45</v>
      </c>
      <c r="F5307" s="205" t="s">
        <v>106</v>
      </c>
    </row>
    <row r="5308" spans="1:6">
      <c r="A5308" s="201" t="str">
        <f>DRIVER[[#This Row],[DATE]]&amp;DRIVER[[#This Row],[FIELD]]&amp;DRIVER[[#This Row],[TRIP NO]]</f>
        <v>45561OD34S26681</v>
      </c>
      <c r="B5308" s="202">
        <v>9</v>
      </c>
      <c r="C5308" s="203">
        <v>45561</v>
      </c>
      <c r="D5308" s="204">
        <v>1</v>
      </c>
      <c r="E5308" s="120" t="s">
        <v>42</v>
      </c>
      <c r="F5308" s="205" t="s">
        <v>96</v>
      </c>
    </row>
    <row r="5309" spans="1:6">
      <c r="A5309" s="201" t="str">
        <f>DRIVER[[#This Row],[DATE]]&amp;DRIVER[[#This Row],[FIELD]]&amp;DRIVER[[#This Row],[TRIP NO]]</f>
        <v>45561OD34S40341</v>
      </c>
      <c r="B5309" s="202">
        <v>10</v>
      </c>
      <c r="C5309" s="203">
        <v>45561</v>
      </c>
      <c r="D5309" s="204">
        <v>1</v>
      </c>
      <c r="E5309" s="120" t="s">
        <v>129</v>
      </c>
      <c r="F5309" s="205" t="s">
        <v>71</v>
      </c>
    </row>
    <row r="5310" spans="1:6">
      <c r="A5310" s="201" t="str">
        <f>DRIVER[[#This Row],[DATE]]&amp;DRIVER[[#This Row],[FIELD]]&amp;DRIVER[[#This Row],[TRIP NO]]</f>
        <v>45561OD34S61371</v>
      </c>
      <c r="B5310" s="202">
        <v>11</v>
      </c>
      <c r="C5310" s="203">
        <v>45561</v>
      </c>
      <c r="D5310" s="204">
        <v>1</v>
      </c>
      <c r="E5310" s="120" t="s">
        <v>44</v>
      </c>
      <c r="F5310" s="205" t="s">
        <v>209</v>
      </c>
    </row>
    <row r="5311" spans="1:6">
      <c r="A5311" s="201" t="str">
        <f>DRIVER[[#This Row],[DATE]]&amp;DRIVER[[#This Row],[FIELD]]&amp;DRIVER[[#This Row],[TRIP NO]]</f>
        <v>45561OD34S61391</v>
      </c>
      <c r="B5311" s="202">
        <v>12</v>
      </c>
      <c r="C5311" s="203">
        <v>45561</v>
      </c>
      <c r="D5311" s="204">
        <v>1</v>
      </c>
      <c r="E5311" s="120" t="s">
        <v>52</v>
      </c>
      <c r="F5311" s="205" t="s">
        <v>94</v>
      </c>
    </row>
    <row r="5312" spans="1:6">
      <c r="A5312" s="201" t="str">
        <f>DRIVER[[#This Row],[DATE]]&amp;DRIVER[[#This Row],[FIELD]]&amp;DRIVER[[#This Row],[TRIP NO]]</f>
        <v>45561OD34S61521</v>
      </c>
      <c r="B5312" s="202">
        <v>13</v>
      </c>
      <c r="C5312" s="203">
        <v>45561</v>
      </c>
      <c r="D5312" s="204">
        <v>1</v>
      </c>
      <c r="E5312" s="120" t="s">
        <v>43</v>
      </c>
      <c r="F5312" s="205" t="s">
        <v>68</v>
      </c>
    </row>
    <row r="5313" spans="1:6">
      <c r="A5313" s="201" t="str">
        <f>DRIVER[[#This Row],[DATE]]&amp;DRIVER[[#This Row],[FIELD]]&amp;DRIVER[[#This Row],[TRIP NO]]</f>
        <v>45561OD34S65081</v>
      </c>
      <c r="B5313" s="202">
        <v>14</v>
      </c>
      <c r="C5313" s="203">
        <v>45561</v>
      </c>
      <c r="D5313" s="204">
        <v>1</v>
      </c>
      <c r="E5313" s="120" t="s">
        <v>57</v>
      </c>
      <c r="F5313" s="205" t="s">
        <v>102</v>
      </c>
    </row>
    <row r="5314" spans="1:6">
      <c r="A5314" s="201" t="str">
        <f>DRIVER[[#This Row],[DATE]]&amp;DRIVER[[#This Row],[FIELD]]&amp;DRIVER[[#This Row],[TRIP NO]]</f>
        <v>45561OD34R11451</v>
      </c>
      <c r="B5314" s="202">
        <v>15</v>
      </c>
      <c r="C5314" s="203">
        <v>45561</v>
      </c>
      <c r="D5314" s="204">
        <v>1</v>
      </c>
      <c r="E5314" s="120" t="s">
        <v>12</v>
      </c>
      <c r="F5314" s="205" t="s">
        <v>207</v>
      </c>
    </row>
    <row r="5315" spans="1:6">
      <c r="A5315" s="201" t="str">
        <f>DRIVER[[#This Row],[DATE]]&amp;DRIVER[[#This Row],[FIELD]]&amp;DRIVER[[#This Row],[TRIP NO]]</f>
        <v>45561OD34R13451</v>
      </c>
      <c r="B5315" s="202">
        <v>16</v>
      </c>
      <c r="C5315" s="203">
        <v>45561</v>
      </c>
      <c r="D5315" s="204">
        <v>1</v>
      </c>
      <c r="E5315" s="120" t="s">
        <v>11</v>
      </c>
      <c r="F5315" s="205" t="s">
        <v>69</v>
      </c>
    </row>
    <row r="5316" spans="1:6">
      <c r="A5316" s="201" t="str">
        <f>DRIVER[[#This Row],[DATE]]&amp;DRIVER[[#This Row],[FIELD]]&amp;DRIVER[[#This Row],[TRIP NO]]</f>
        <v>45561OD04V11451</v>
      </c>
      <c r="B5316" s="202">
        <v>17</v>
      </c>
      <c r="C5316" s="203">
        <v>45561</v>
      </c>
      <c r="D5316" s="204">
        <v>1</v>
      </c>
      <c r="E5316" s="120" t="s">
        <v>46</v>
      </c>
      <c r="F5316" s="205" t="s">
        <v>85</v>
      </c>
    </row>
    <row r="5317" spans="1:6">
      <c r="A5317" s="201" t="str">
        <f>DRIVER[[#This Row],[DATE]]&amp;DRIVER[[#This Row],[FIELD]]&amp;DRIVER[[#This Row],[TRIP NO]]</f>
        <v>45561OD34U11451</v>
      </c>
      <c r="B5317" s="202">
        <v>18</v>
      </c>
      <c r="C5317" s="203">
        <v>45561</v>
      </c>
      <c r="D5317" s="204">
        <v>1</v>
      </c>
      <c r="E5317" s="120" t="s">
        <v>47</v>
      </c>
      <c r="F5317" s="205" t="s">
        <v>83</v>
      </c>
    </row>
    <row r="5318" spans="1:6">
      <c r="A5318" s="201" t="str">
        <f>DRIVER[[#This Row],[DATE]]&amp;DRIVER[[#This Row],[FIELD]]&amp;DRIVER[[#This Row],[TRIP NO]]</f>
        <v>45561OD04Q41232</v>
      </c>
      <c r="B5318" s="202">
        <v>19</v>
      </c>
      <c r="C5318" s="203">
        <v>45561</v>
      </c>
      <c r="D5318" s="204">
        <v>2</v>
      </c>
      <c r="E5318" s="120" t="s">
        <v>39</v>
      </c>
      <c r="F5318" s="205" t="s">
        <v>70</v>
      </c>
    </row>
    <row r="5319" spans="1:6">
      <c r="A5319" s="201" t="str">
        <f>DRIVER[[#This Row],[DATE]]&amp;DRIVER[[#This Row],[FIELD]]&amp;DRIVER[[#This Row],[TRIP NO]]</f>
        <v>45561OD34S65082</v>
      </c>
      <c r="B5319" s="202">
        <v>20</v>
      </c>
      <c r="C5319" s="203">
        <v>45561</v>
      </c>
      <c r="D5319" s="204">
        <v>2</v>
      </c>
      <c r="E5319" s="120" t="s">
        <v>57</v>
      </c>
      <c r="F5319" s="205" t="s">
        <v>102</v>
      </c>
    </row>
    <row r="5320" spans="1:6">
      <c r="A5320" s="201" t="str">
        <f>DRIVER[[#This Row],[DATE]]&amp;DRIVER[[#This Row],[FIELD]]&amp;DRIVER[[#This Row],[TRIP NO]]</f>
        <v>45561OD04V11452</v>
      </c>
      <c r="B5320" s="202">
        <v>21</v>
      </c>
      <c r="C5320" s="203">
        <v>45561</v>
      </c>
      <c r="D5320" s="204">
        <v>2</v>
      </c>
      <c r="E5320" s="120" t="s">
        <v>46</v>
      </c>
      <c r="F5320" s="205" t="s">
        <v>85</v>
      </c>
    </row>
    <row r="5321" spans="1:6">
      <c r="A5321" s="201" t="str">
        <f>DRIVER[[#This Row],[DATE]]&amp;DRIVER[[#This Row],[FIELD]]&amp;DRIVER[[#This Row],[TRIP NO]]</f>
        <v>45561OD34S26662</v>
      </c>
      <c r="B5321" s="202">
        <v>22</v>
      </c>
      <c r="C5321" s="203">
        <v>45561</v>
      </c>
      <c r="D5321" s="204">
        <v>2</v>
      </c>
      <c r="E5321" s="120" t="s">
        <v>45</v>
      </c>
      <c r="F5321" s="205" t="s">
        <v>106</v>
      </c>
    </row>
    <row r="5322" spans="1:6">
      <c r="A5322" s="201" t="str">
        <f>DRIVER[[#This Row],[DATE]]&amp;DRIVER[[#This Row],[FIELD]]&amp;DRIVER[[#This Row],[TRIP NO]]</f>
        <v>45561OD34S61372</v>
      </c>
      <c r="B5322" s="202">
        <v>23</v>
      </c>
      <c r="C5322" s="203">
        <v>45561</v>
      </c>
      <c r="D5322" s="204">
        <v>2</v>
      </c>
      <c r="E5322" s="120" t="s">
        <v>44</v>
      </c>
      <c r="F5322" s="205" t="s">
        <v>209</v>
      </c>
    </row>
    <row r="5323" spans="1:6">
      <c r="A5323" s="201" t="str">
        <f>DRIVER[[#This Row],[DATE]]&amp;DRIVER[[#This Row],[FIELD]]&amp;DRIVER[[#This Row],[TRIP NO]]</f>
        <v>45561OD34U11452</v>
      </c>
      <c r="B5323" s="202">
        <v>24</v>
      </c>
      <c r="C5323" s="203">
        <v>45561</v>
      </c>
      <c r="D5323" s="204">
        <v>2</v>
      </c>
      <c r="E5323" s="120" t="s">
        <v>47</v>
      </c>
      <c r="F5323" s="205" t="s">
        <v>83</v>
      </c>
    </row>
    <row r="5324" spans="1:6">
      <c r="A5324" s="201" t="str">
        <f>DRIVER[[#This Row],[DATE]]&amp;DRIVER[[#This Row],[FIELD]]&amp;DRIVER[[#This Row],[TRIP NO]]</f>
        <v>45561OD34S26152</v>
      </c>
      <c r="B5324" s="202">
        <v>25</v>
      </c>
      <c r="C5324" s="203">
        <v>45561</v>
      </c>
      <c r="D5324" s="204">
        <v>2</v>
      </c>
      <c r="E5324" s="120" t="s">
        <v>40</v>
      </c>
      <c r="F5324" s="205" t="s">
        <v>72</v>
      </c>
    </row>
    <row r="5325" spans="1:6">
      <c r="A5325" s="201" t="str">
        <f>DRIVER[[#This Row],[DATE]]&amp;DRIVER[[#This Row],[FIELD]]&amp;DRIVER[[#This Row],[TRIP NO]]</f>
        <v>45561OD04Q67882</v>
      </c>
      <c r="B5325" s="202">
        <v>26</v>
      </c>
      <c r="C5325" s="203">
        <v>45561</v>
      </c>
      <c r="D5325" s="204">
        <v>2</v>
      </c>
      <c r="E5325" s="120" t="s">
        <v>20</v>
      </c>
      <c r="F5325" s="205" t="s">
        <v>101</v>
      </c>
    </row>
    <row r="5326" spans="1:6">
      <c r="A5326" s="642" t="str">
        <f>DRIVER[[#This Row],[DATE]]&amp;DRIVER[[#This Row],[FIELD]]&amp;DRIVER[[#This Row],[TRIP NO]]</f>
        <v>45562OD04Q41181</v>
      </c>
      <c r="B5326" s="644">
        <v>1</v>
      </c>
      <c r="C5326" s="645">
        <v>45562</v>
      </c>
      <c r="D5326" s="646">
        <v>1</v>
      </c>
      <c r="E5326" s="120" t="s">
        <v>26</v>
      </c>
      <c r="F5326" s="643" t="s">
        <v>68</v>
      </c>
    </row>
    <row r="5327" spans="1:6">
      <c r="A5327" s="642" t="str">
        <f>DRIVER[[#This Row],[DATE]]&amp;DRIVER[[#This Row],[FIELD]]&amp;DRIVER[[#This Row],[TRIP NO]]</f>
        <v>45562OD04Q41231</v>
      </c>
      <c r="B5327" s="644">
        <v>2</v>
      </c>
      <c r="C5327" s="645">
        <v>45562</v>
      </c>
      <c r="D5327" s="646">
        <v>1</v>
      </c>
      <c r="E5327" s="120" t="s">
        <v>39</v>
      </c>
      <c r="F5327" s="643" t="s">
        <v>70</v>
      </c>
    </row>
    <row r="5328" spans="1:6">
      <c r="A5328" s="642" t="str">
        <f>DRIVER[[#This Row],[DATE]]&amp;DRIVER[[#This Row],[FIELD]]&amp;DRIVER[[#This Row],[TRIP NO]]</f>
        <v>45562OD04Q41261</v>
      </c>
      <c r="B5328" s="644">
        <v>3</v>
      </c>
      <c r="C5328" s="645">
        <v>45562</v>
      </c>
      <c r="D5328" s="646">
        <v>1</v>
      </c>
      <c r="E5328" s="120" t="s">
        <v>23</v>
      </c>
      <c r="F5328" s="643" t="s">
        <v>91</v>
      </c>
    </row>
    <row r="5329" spans="1:6">
      <c r="A5329" s="642" t="str">
        <f>DRIVER[[#This Row],[DATE]]&amp;DRIVER[[#This Row],[FIELD]]&amp;DRIVER[[#This Row],[TRIP NO]]</f>
        <v>45562OD04Q67611</v>
      </c>
      <c r="B5329" s="644">
        <v>4</v>
      </c>
      <c r="C5329" s="645">
        <v>45562</v>
      </c>
      <c r="D5329" s="646">
        <v>1</v>
      </c>
      <c r="E5329" s="120" t="s">
        <v>24</v>
      </c>
      <c r="F5329" s="643" t="s">
        <v>217</v>
      </c>
    </row>
    <row r="5330" spans="1:6">
      <c r="A5330" s="642" t="str">
        <f>DRIVER[[#This Row],[DATE]]&amp;DRIVER[[#This Row],[FIELD]]&amp;DRIVER[[#This Row],[TRIP NO]]</f>
        <v>45562OD04Q67881</v>
      </c>
      <c r="B5330" s="644">
        <v>5</v>
      </c>
      <c r="C5330" s="645">
        <v>45562</v>
      </c>
      <c r="D5330" s="646">
        <v>1</v>
      </c>
      <c r="E5330" s="120" t="s">
        <v>20</v>
      </c>
      <c r="F5330" s="643" t="s">
        <v>101</v>
      </c>
    </row>
    <row r="5331" spans="1:6">
      <c r="A5331" s="642" t="str">
        <f>DRIVER[[#This Row],[DATE]]&amp;DRIVER[[#This Row],[FIELD]]&amp;DRIVER[[#This Row],[TRIP NO]]</f>
        <v>45562OD04Q41281</v>
      </c>
      <c r="B5331" s="644">
        <v>6</v>
      </c>
      <c r="C5331" s="645">
        <v>45562</v>
      </c>
      <c r="D5331" s="646">
        <v>1</v>
      </c>
      <c r="E5331" s="120" t="s">
        <v>41</v>
      </c>
      <c r="F5331" s="643" t="s">
        <v>215</v>
      </c>
    </row>
    <row r="5332" spans="1:6">
      <c r="A5332" s="642" t="str">
        <f>DRIVER[[#This Row],[DATE]]&amp;DRIVER[[#This Row],[FIELD]]&amp;DRIVER[[#This Row],[TRIP NO]]</f>
        <v>45562OD34S26151</v>
      </c>
      <c r="B5332" s="644">
        <v>7</v>
      </c>
      <c r="C5332" s="645">
        <v>45562</v>
      </c>
      <c r="D5332" s="646">
        <v>1</v>
      </c>
      <c r="E5332" s="120" t="s">
        <v>40</v>
      </c>
      <c r="F5332" s="643" t="s">
        <v>72</v>
      </c>
    </row>
    <row r="5333" spans="1:6">
      <c r="A5333" s="642" t="str">
        <f>DRIVER[[#This Row],[DATE]]&amp;DRIVER[[#This Row],[FIELD]]&amp;DRIVER[[#This Row],[TRIP NO]]</f>
        <v>45562OD34S26661</v>
      </c>
      <c r="B5333" s="644">
        <v>8</v>
      </c>
      <c r="C5333" s="645">
        <v>45562</v>
      </c>
      <c r="D5333" s="646">
        <v>1</v>
      </c>
      <c r="E5333" s="120" t="s">
        <v>45</v>
      </c>
      <c r="F5333" s="643" t="s">
        <v>106</v>
      </c>
    </row>
    <row r="5334" spans="1:6">
      <c r="A5334" s="642" t="str">
        <f>DRIVER[[#This Row],[DATE]]&amp;DRIVER[[#This Row],[FIELD]]&amp;DRIVER[[#This Row],[TRIP NO]]</f>
        <v>45562OD34S26681</v>
      </c>
      <c r="B5334" s="644">
        <v>9</v>
      </c>
      <c r="C5334" s="645">
        <v>45562</v>
      </c>
      <c r="D5334" s="646">
        <v>1</v>
      </c>
      <c r="E5334" s="120" t="s">
        <v>42</v>
      </c>
      <c r="F5334" s="643" t="s">
        <v>96</v>
      </c>
    </row>
    <row r="5335" spans="1:6">
      <c r="A5335" s="642" t="str">
        <f>DRIVER[[#This Row],[DATE]]&amp;DRIVER[[#This Row],[FIELD]]&amp;DRIVER[[#This Row],[TRIP NO]]</f>
        <v>45562OD34S40341</v>
      </c>
      <c r="B5335" s="644">
        <v>10</v>
      </c>
      <c r="C5335" s="645">
        <v>45562</v>
      </c>
      <c r="D5335" s="646">
        <v>1</v>
      </c>
      <c r="E5335" s="120" t="s">
        <v>129</v>
      </c>
      <c r="F5335" s="643" t="s">
        <v>71</v>
      </c>
    </row>
    <row r="5336" spans="1:6">
      <c r="A5336" s="642" t="str">
        <f>DRIVER[[#This Row],[DATE]]&amp;DRIVER[[#This Row],[FIELD]]&amp;DRIVER[[#This Row],[TRIP NO]]</f>
        <v>45562OD34S61371</v>
      </c>
      <c r="B5336" s="644">
        <v>11</v>
      </c>
      <c r="C5336" s="645">
        <v>45562</v>
      </c>
      <c r="D5336" s="646">
        <v>1</v>
      </c>
      <c r="E5336" s="120" t="s">
        <v>44</v>
      </c>
      <c r="F5336" s="643" t="s">
        <v>209</v>
      </c>
    </row>
    <row r="5337" spans="1:6">
      <c r="A5337" s="642" t="str">
        <f>DRIVER[[#This Row],[DATE]]&amp;DRIVER[[#This Row],[FIELD]]&amp;DRIVER[[#This Row],[TRIP NO]]</f>
        <v>45562OD34S61391</v>
      </c>
      <c r="B5337" s="644">
        <v>12</v>
      </c>
      <c r="C5337" s="645">
        <v>45562</v>
      </c>
      <c r="D5337" s="646">
        <v>1</v>
      </c>
      <c r="E5337" s="120" t="s">
        <v>52</v>
      </c>
      <c r="F5337" s="643" t="s">
        <v>94</v>
      </c>
    </row>
    <row r="5338" spans="1:6">
      <c r="A5338" s="642" t="str">
        <f>DRIVER[[#This Row],[DATE]]&amp;DRIVER[[#This Row],[FIELD]]&amp;DRIVER[[#This Row],[TRIP NO]]</f>
        <v>45562OD34S65081</v>
      </c>
      <c r="B5338" s="644">
        <v>13</v>
      </c>
      <c r="C5338" s="645">
        <v>45562</v>
      </c>
      <c r="D5338" s="646">
        <v>1</v>
      </c>
      <c r="E5338" s="120" t="s">
        <v>57</v>
      </c>
      <c r="F5338" s="643" t="s">
        <v>102</v>
      </c>
    </row>
    <row r="5339" spans="1:6">
      <c r="A5339" s="642" t="str">
        <f>DRIVER[[#This Row],[DATE]]&amp;DRIVER[[#This Row],[FIELD]]&amp;DRIVER[[#This Row],[TRIP NO]]</f>
        <v>45562OD34R11451</v>
      </c>
      <c r="B5339" s="644">
        <v>14</v>
      </c>
      <c r="C5339" s="645">
        <v>45562</v>
      </c>
      <c r="D5339" s="646">
        <v>1</v>
      </c>
      <c r="E5339" s="120" t="s">
        <v>12</v>
      </c>
      <c r="F5339" s="643" t="s">
        <v>69</v>
      </c>
    </row>
    <row r="5340" spans="1:6">
      <c r="A5340" s="642" t="str">
        <f>DRIVER[[#This Row],[DATE]]&amp;DRIVER[[#This Row],[FIELD]]&amp;DRIVER[[#This Row],[TRIP NO]]</f>
        <v>45562OD34R13451</v>
      </c>
      <c r="B5340" s="644">
        <v>15</v>
      </c>
      <c r="C5340" s="645">
        <v>45562</v>
      </c>
      <c r="D5340" s="646">
        <v>1</v>
      </c>
      <c r="E5340" s="120" t="s">
        <v>11</v>
      </c>
      <c r="F5340" s="643" t="s">
        <v>207</v>
      </c>
    </row>
    <row r="5341" spans="1:6">
      <c r="A5341" s="642" t="str">
        <f>DRIVER[[#This Row],[DATE]]&amp;DRIVER[[#This Row],[FIELD]]&amp;DRIVER[[#This Row],[TRIP NO]]</f>
        <v>45562OD34U13451</v>
      </c>
      <c r="B5341" s="644">
        <v>16</v>
      </c>
      <c r="C5341" s="645">
        <v>45562</v>
      </c>
      <c r="D5341" s="646">
        <v>1</v>
      </c>
      <c r="E5341" s="120" t="s">
        <v>49</v>
      </c>
      <c r="F5341" s="643" t="s">
        <v>82</v>
      </c>
    </row>
    <row r="5342" spans="1:6">
      <c r="A5342" s="642" t="str">
        <f>DRIVER[[#This Row],[DATE]]&amp;DRIVER[[#This Row],[FIELD]]&amp;DRIVER[[#This Row],[TRIP NO]]</f>
        <v>45562OD34U11451</v>
      </c>
      <c r="B5342" s="644">
        <v>17</v>
      </c>
      <c r="C5342" s="645">
        <v>45562</v>
      </c>
      <c r="D5342" s="646">
        <v>1</v>
      </c>
      <c r="E5342" s="120" t="s">
        <v>47</v>
      </c>
      <c r="F5342" s="643" t="s">
        <v>83</v>
      </c>
    </row>
    <row r="5343" spans="1:6">
      <c r="A5343" s="642" t="str">
        <f>DRIVER[[#This Row],[DATE]]&amp;DRIVER[[#This Row],[FIELD]]&amp;DRIVER[[#This Row],[TRIP NO]]</f>
        <v>45562OD04Q41262</v>
      </c>
      <c r="B5343" s="644">
        <v>18</v>
      </c>
      <c r="C5343" s="645">
        <v>45562</v>
      </c>
      <c r="D5343" s="646">
        <v>2</v>
      </c>
      <c r="E5343" s="120" t="s">
        <v>23</v>
      </c>
      <c r="F5343" s="643" t="s">
        <v>91</v>
      </c>
    </row>
    <row r="5344" spans="1:6">
      <c r="A5344" s="642" t="str">
        <f>DRIVER[[#This Row],[DATE]]&amp;DRIVER[[#This Row],[FIELD]]&amp;DRIVER[[#This Row],[TRIP NO]]</f>
        <v>45562OD04Q41232</v>
      </c>
      <c r="B5344" s="644">
        <v>19</v>
      </c>
      <c r="C5344" s="645">
        <v>45562</v>
      </c>
      <c r="D5344" s="646">
        <v>2</v>
      </c>
      <c r="E5344" s="120" t="s">
        <v>39</v>
      </c>
      <c r="F5344" s="643" t="s">
        <v>70</v>
      </c>
    </row>
    <row r="5345" spans="1:6">
      <c r="A5345" s="642" t="str">
        <f>DRIVER[[#This Row],[DATE]]&amp;DRIVER[[#This Row],[FIELD]]&amp;DRIVER[[#This Row],[TRIP NO]]</f>
        <v>45562OD34R13452</v>
      </c>
      <c r="B5345" s="644">
        <v>20</v>
      </c>
      <c r="C5345" s="645">
        <v>45562</v>
      </c>
      <c r="D5345" s="646">
        <v>2</v>
      </c>
      <c r="E5345" s="120" t="s">
        <v>11</v>
      </c>
      <c r="F5345" s="643" t="s">
        <v>207</v>
      </c>
    </row>
    <row r="5346" spans="1:6">
      <c r="A5346" s="642" t="str">
        <f>DRIVER[[#This Row],[DATE]]&amp;DRIVER[[#This Row],[FIELD]]&amp;DRIVER[[#This Row],[TRIP NO]]</f>
        <v>45562OD34S61372</v>
      </c>
      <c r="B5346" s="644">
        <v>21</v>
      </c>
      <c r="C5346" s="645">
        <v>45562</v>
      </c>
      <c r="D5346" s="646">
        <v>2</v>
      </c>
      <c r="E5346" s="120" t="s">
        <v>44</v>
      </c>
      <c r="F5346" s="643" t="s">
        <v>209</v>
      </c>
    </row>
    <row r="5347" spans="1:6">
      <c r="A5347" s="642" t="str">
        <f>DRIVER[[#This Row],[DATE]]&amp;DRIVER[[#This Row],[FIELD]]&amp;DRIVER[[#This Row],[TRIP NO]]</f>
        <v>45562OD34S65082</v>
      </c>
      <c r="B5347" s="644">
        <v>22</v>
      </c>
      <c r="C5347" s="645">
        <v>45562</v>
      </c>
      <c r="D5347" s="646">
        <v>2</v>
      </c>
      <c r="E5347" s="120" t="s">
        <v>57</v>
      </c>
      <c r="F5347" s="643" t="s">
        <v>102</v>
      </c>
    </row>
    <row r="5348" spans="1:6">
      <c r="A5348" s="642" t="str">
        <f>DRIVER[[#This Row],[DATE]]&amp;DRIVER[[#This Row],[FIELD]]&amp;DRIVER[[#This Row],[TRIP NO]]</f>
        <v>45562OD34S26152</v>
      </c>
      <c r="B5348" s="644">
        <v>23</v>
      </c>
      <c r="C5348" s="645">
        <v>45562</v>
      </c>
      <c r="D5348" s="646">
        <v>2</v>
      </c>
      <c r="E5348" s="120" t="s">
        <v>40</v>
      </c>
      <c r="F5348" s="643" t="s">
        <v>72</v>
      </c>
    </row>
    <row r="5349" spans="1:6">
      <c r="A5349" s="642" t="str">
        <f>DRIVER[[#This Row],[DATE]]&amp;DRIVER[[#This Row],[FIELD]]&amp;DRIVER[[#This Row],[TRIP NO]]</f>
        <v>45562OD04Q67882</v>
      </c>
      <c r="B5349" s="644">
        <v>24</v>
      </c>
      <c r="C5349" s="645">
        <v>45562</v>
      </c>
      <c r="D5349" s="646">
        <v>2</v>
      </c>
      <c r="E5349" s="120" t="s">
        <v>20</v>
      </c>
      <c r="F5349" s="643" t="s">
        <v>101</v>
      </c>
    </row>
    <row r="5350" spans="1:6">
      <c r="A5350" s="642" t="str">
        <f>DRIVER[[#This Row],[DATE]]&amp;DRIVER[[#This Row],[FIELD]]&amp;DRIVER[[#This Row],[TRIP NO]]</f>
        <v>45562OD34U13452</v>
      </c>
      <c r="B5350" s="644">
        <v>25</v>
      </c>
      <c r="C5350" s="645">
        <v>45562</v>
      </c>
      <c r="D5350" s="646">
        <v>2</v>
      </c>
      <c r="E5350" s="120" t="s">
        <v>49</v>
      </c>
      <c r="F5350" s="643" t="s">
        <v>82</v>
      </c>
    </row>
    <row r="5351" spans="1:6">
      <c r="A5351" s="642" t="str">
        <f>DRIVER[[#This Row],[DATE]]&amp;DRIVER[[#This Row],[FIELD]]&amp;DRIVER[[#This Row],[TRIP NO]]</f>
        <v>45562OD04Q41282</v>
      </c>
      <c r="B5351" s="644">
        <v>26</v>
      </c>
      <c r="C5351" s="645">
        <v>45562</v>
      </c>
      <c r="D5351" s="646">
        <v>2</v>
      </c>
      <c r="E5351" s="120" t="s">
        <v>41</v>
      </c>
      <c r="F5351" s="643" t="s">
        <v>215</v>
      </c>
    </row>
    <row r="5352" spans="1:6">
      <c r="A5352" s="642" t="str">
        <f>DRIVER[[#This Row],[DATE]]&amp;DRIVER[[#This Row],[FIELD]]&amp;DRIVER[[#This Row],[TRIP NO]]</f>
        <v>45562OD34S26662</v>
      </c>
      <c r="B5352" s="644">
        <v>27</v>
      </c>
      <c r="C5352" s="645">
        <v>45562</v>
      </c>
      <c r="D5352" s="646">
        <v>2</v>
      </c>
      <c r="E5352" s="120" t="s">
        <v>45</v>
      </c>
      <c r="F5352" s="643" t="s">
        <v>106</v>
      </c>
    </row>
    <row r="5353" spans="1:6">
      <c r="A5353" s="642" t="str">
        <f>DRIVER[[#This Row],[DATE]]&amp;DRIVER[[#This Row],[FIELD]]&amp;DRIVER[[#This Row],[TRIP NO]]</f>
        <v>45562OD04Q67612</v>
      </c>
      <c r="B5353" s="644">
        <v>28</v>
      </c>
      <c r="C5353" s="645">
        <v>45562</v>
      </c>
      <c r="D5353" s="646">
        <v>2</v>
      </c>
      <c r="E5353" s="120" t="s">
        <v>24</v>
      </c>
      <c r="F5353" s="643" t="s">
        <v>217</v>
      </c>
    </row>
    <row r="5354" spans="1:6">
      <c r="A5354" s="642" t="str">
        <f>DRIVER[[#This Row],[DATE]]&amp;DRIVER[[#This Row],[FIELD]]&amp;DRIVER[[#This Row],[TRIP NO]]</f>
        <v>45562OD34S40342</v>
      </c>
      <c r="B5354" s="644">
        <v>29</v>
      </c>
      <c r="C5354" s="645">
        <v>45562</v>
      </c>
      <c r="D5354" s="646">
        <v>2</v>
      </c>
      <c r="E5354" s="120" t="s">
        <v>129</v>
      </c>
      <c r="F5354" s="643" t="s">
        <v>71</v>
      </c>
    </row>
    <row r="5355" spans="1:6">
      <c r="A5355" s="642" t="str">
        <f>DRIVER[[#This Row],[DATE]]&amp;DRIVER[[#This Row],[FIELD]]&amp;DRIVER[[#This Row],[TRIP NO]]</f>
        <v>45562OD34U11452</v>
      </c>
      <c r="B5355" s="644">
        <v>30</v>
      </c>
      <c r="C5355" s="645">
        <v>45562</v>
      </c>
      <c r="D5355" s="646">
        <v>2</v>
      </c>
      <c r="E5355" s="120" t="s">
        <v>47</v>
      </c>
      <c r="F5355" s="643" t="s">
        <v>83</v>
      </c>
    </row>
    <row r="5356" spans="1:6">
      <c r="A5356" s="642" t="str">
        <f>DRIVER[[#This Row],[DATE]]&amp;DRIVER[[#This Row],[FIELD]]&amp;DRIVER[[#This Row],[TRIP NO]]</f>
        <v>45563OD04Q41181</v>
      </c>
      <c r="B5356" s="644">
        <v>1</v>
      </c>
      <c r="C5356" s="645">
        <v>45563</v>
      </c>
      <c r="D5356" s="646">
        <v>1</v>
      </c>
      <c r="E5356" s="120" t="s">
        <v>26</v>
      </c>
      <c r="F5356" s="643" t="s">
        <v>208</v>
      </c>
    </row>
    <row r="5357" spans="1:6">
      <c r="A5357" s="642" t="str">
        <f>DRIVER[[#This Row],[DATE]]&amp;DRIVER[[#This Row],[FIELD]]&amp;DRIVER[[#This Row],[TRIP NO]]</f>
        <v>45563OD04Q41231</v>
      </c>
      <c r="B5357" s="644">
        <v>2</v>
      </c>
      <c r="C5357" s="645">
        <v>45563</v>
      </c>
      <c r="D5357" s="646">
        <v>1</v>
      </c>
      <c r="E5357" s="120" t="s">
        <v>39</v>
      </c>
      <c r="F5357" s="643" t="s">
        <v>70</v>
      </c>
    </row>
    <row r="5358" spans="1:6">
      <c r="A5358" s="642" t="str">
        <f>DRIVER[[#This Row],[DATE]]&amp;DRIVER[[#This Row],[FIELD]]&amp;DRIVER[[#This Row],[TRIP NO]]</f>
        <v>45563OD04Q41261</v>
      </c>
      <c r="B5358" s="644">
        <v>3</v>
      </c>
      <c r="C5358" s="645">
        <v>45563</v>
      </c>
      <c r="D5358" s="646">
        <v>1</v>
      </c>
      <c r="E5358" s="120" t="s">
        <v>23</v>
      </c>
      <c r="F5358" s="643" t="s">
        <v>91</v>
      </c>
    </row>
    <row r="5359" spans="1:6">
      <c r="A5359" s="642" t="str">
        <f>DRIVER[[#This Row],[DATE]]&amp;DRIVER[[#This Row],[FIELD]]&amp;DRIVER[[#This Row],[TRIP NO]]</f>
        <v>45563OD04Q41781</v>
      </c>
      <c r="B5359" s="644">
        <v>4</v>
      </c>
      <c r="C5359" s="645">
        <v>45563</v>
      </c>
      <c r="D5359" s="646">
        <v>1</v>
      </c>
      <c r="E5359" s="120" t="s">
        <v>25</v>
      </c>
      <c r="F5359" s="643" t="s">
        <v>73</v>
      </c>
    </row>
    <row r="5360" spans="1:6">
      <c r="A5360" s="642" t="str">
        <f>DRIVER[[#This Row],[DATE]]&amp;DRIVER[[#This Row],[FIELD]]&amp;DRIVER[[#This Row],[TRIP NO]]</f>
        <v>45563OD04Q67611</v>
      </c>
      <c r="B5360" s="644">
        <v>5</v>
      </c>
      <c r="C5360" s="645">
        <v>45563</v>
      </c>
      <c r="D5360" s="646">
        <v>1</v>
      </c>
      <c r="E5360" s="120" t="s">
        <v>24</v>
      </c>
      <c r="F5360" s="643" t="s">
        <v>217</v>
      </c>
    </row>
    <row r="5361" spans="1:6">
      <c r="A5361" s="642" t="str">
        <f>DRIVER[[#This Row],[DATE]]&amp;DRIVER[[#This Row],[FIELD]]&amp;DRIVER[[#This Row],[TRIP NO]]</f>
        <v>45563OD04Q67881</v>
      </c>
      <c r="B5361" s="644">
        <v>6</v>
      </c>
      <c r="C5361" s="645">
        <v>45563</v>
      </c>
      <c r="D5361" s="646">
        <v>1</v>
      </c>
      <c r="E5361" s="120" t="s">
        <v>20</v>
      </c>
      <c r="F5361" s="643" t="s">
        <v>101</v>
      </c>
    </row>
    <row r="5362" spans="1:6">
      <c r="A5362" s="642" t="str">
        <f>DRIVER[[#This Row],[DATE]]&amp;DRIVER[[#This Row],[FIELD]]&amp;DRIVER[[#This Row],[TRIP NO]]</f>
        <v>45563OD04Q41281</v>
      </c>
      <c r="B5362" s="644">
        <v>7</v>
      </c>
      <c r="C5362" s="645">
        <v>45563</v>
      </c>
      <c r="D5362" s="646">
        <v>1</v>
      </c>
      <c r="E5362" s="120" t="s">
        <v>41</v>
      </c>
      <c r="F5362" s="643" t="s">
        <v>77</v>
      </c>
    </row>
    <row r="5363" spans="1:6">
      <c r="A5363" s="642" t="str">
        <f>DRIVER[[#This Row],[DATE]]&amp;DRIVER[[#This Row],[FIELD]]&amp;DRIVER[[#This Row],[TRIP NO]]</f>
        <v>45563OD34S26151</v>
      </c>
      <c r="B5363" s="644">
        <v>8</v>
      </c>
      <c r="C5363" s="645">
        <v>45563</v>
      </c>
      <c r="D5363" s="646">
        <v>1</v>
      </c>
      <c r="E5363" s="120" t="s">
        <v>40</v>
      </c>
      <c r="F5363" s="643" t="s">
        <v>72</v>
      </c>
    </row>
    <row r="5364" spans="1:6">
      <c r="A5364" s="642" t="str">
        <f>DRIVER[[#This Row],[DATE]]&amp;DRIVER[[#This Row],[FIELD]]&amp;DRIVER[[#This Row],[TRIP NO]]</f>
        <v>45563OD34S26661</v>
      </c>
      <c r="B5364" s="644">
        <v>9</v>
      </c>
      <c r="C5364" s="645">
        <v>45563</v>
      </c>
      <c r="D5364" s="646">
        <v>1</v>
      </c>
      <c r="E5364" s="120" t="s">
        <v>45</v>
      </c>
      <c r="F5364" s="643" t="s">
        <v>106</v>
      </c>
    </row>
    <row r="5365" spans="1:6">
      <c r="A5365" s="642" t="str">
        <f>DRIVER[[#This Row],[DATE]]&amp;DRIVER[[#This Row],[FIELD]]&amp;DRIVER[[#This Row],[TRIP NO]]</f>
        <v>45563OD34S26681</v>
      </c>
      <c r="B5365" s="644">
        <v>10</v>
      </c>
      <c r="C5365" s="645">
        <v>45563</v>
      </c>
      <c r="D5365" s="646">
        <v>1</v>
      </c>
      <c r="E5365" s="120" t="s">
        <v>42</v>
      </c>
      <c r="F5365" s="643" t="s">
        <v>96</v>
      </c>
    </row>
    <row r="5366" spans="1:6">
      <c r="A5366" s="642" t="str">
        <f>DRIVER[[#This Row],[DATE]]&amp;DRIVER[[#This Row],[FIELD]]&amp;DRIVER[[#This Row],[TRIP NO]]</f>
        <v>45563OD34S40341</v>
      </c>
      <c r="B5366" s="644">
        <v>11</v>
      </c>
      <c r="C5366" s="645">
        <v>45563</v>
      </c>
      <c r="D5366" s="646">
        <v>1</v>
      </c>
      <c r="E5366" s="120" t="s">
        <v>129</v>
      </c>
      <c r="F5366" s="643" t="s">
        <v>71</v>
      </c>
    </row>
    <row r="5367" spans="1:6">
      <c r="A5367" s="642" t="str">
        <f>DRIVER[[#This Row],[DATE]]&amp;DRIVER[[#This Row],[FIELD]]&amp;DRIVER[[#This Row],[TRIP NO]]</f>
        <v>45563OD34S61371</v>
      </c>
      <c r="B5367" s="644">
        <v>12</v>
      </c>
      <c r="C5367" s="645">
        <v>45563</v>
      </c>
      <c r="D5367" s="646">
        <v>1</v>
      </c>
      <c r="E5367" s="120" t="s">
        <v>44</v>
      </c>
      <c r="F5367" s="643" t="s">
        <v>209</v>
      </c>
    </row>
    <row r="5368" spans="1:6">
      <c r="A5368" s="642" t="str">
        <f>DRIVER[[#This Row],[DATE]]&amp;DRIVER[[#This Row],[FIELD]]&amp;DRIVER[[#This Row],[TRIP NO]]</f>
        <v>45563OD34S61391</v>
      </c>
      <c r="B5368" s="644">
        <v>13</v>
      </c>
      <c r="C5368" s="645">
        <v>45563</v>
      </c>
      <c r="D5368" s="646">
        <v>1</v>
      </c>
      <c r="E5368" s="120" t="s">
        <v>52</v>
      </c>
      <c r="F5368" s="643" t="s">
        <v>94</v>
      </c>
    </row>
    <row r="5369" spans="1:6">
      <c r="A5369" s="642" t="str">
        <f>DRIVER[[#This Row],[DATE]]&amp;DRIVER[[#This Row],[FIELD]]&amp;DRIVER[[#This Row],[TRIP NO]]</f>
        <v>45563OD34S61521</v>
      </c>
      <c r="B5369" s="644">
        <v>14</v>
      </c>
      <c r="C5369" s="645">
        <v>45563</v>
      </c>
      <c r="D5369" s="646">
        <v>1</v>
      </c>
      <c r="E5369" s="120" t="s">
        <v>43</v>
      </c>
      <c r="F5369" s="643" t="s">
        <v>68</v>
      </c>
    </row>
    <row r="5370" spans="1:6">
      <c r="A5370" s="642" t="str">
        <f>DRIVER[[#This Row],[DATE]]&amp;DRIVER[[#This Row],[FIELD]]&amp;DRIVER[[#This Row],[TRIP NO]]</f>
        <v>45563OD34S65081</v>
      </c>
      <c r="B5370" s="644">
        <v>15</v>
      </c>
      <c r="C5370" s="645">
        <v>45563</v>
      </c>
      <c r="D5370" s="646">
        <v>1</v>
      </c>
      <c r="E5370" s="120" t="s">
        <v>57</v>
      </c>
      <c r="F5370" s="643" t="s">
        <v>82</v>
      </c>
    </row>
    <row r="5371" spans="1:6">
      <c r="A5371" s="642" t="str">
        <f>DRIVER[[#This Row],[DATE]]&amp;DRIVER[[#This Row],[FIELD]]&amp;DRIVER[[#This Row],[TRIP NO]]</f>
        <v>45563OD34R11451</v>
      </c>
      <c r="B5371" s="644">
        <v>16</v>
      </c>
      <c r="C5371" s="645">
        <v>45563</v>
      </c>
      <c r="D5371" s="646">
        <v>1</v>
      </c>
      <c r="E5371" s="120" t="s">
        <v>12</v>
      </c>
      <c r="F5371" s="643" t="s">
        <v>69</v>
      </c>
    </row>
    <row r="5372" spans="1:6">
      <c r="A5372" s="642" t="str">
        <f>DRIVER[[#This Row],[DATE]]&amp;DRIVER[[#This Row],[FIELD]]&amp;DRIVER[[#This Row],[TRIP NO]]</f>
        <v>45563OD34R13451</v>
      </c>
      <c r="B5372" s="644">
        <v>17</v>
      </c>
      <c r="C5372" s="645">
        <v>45563</v>
      </c>
      <c r="D5372" s="646">
        <v>1</v>
      </c>
      <c r="E5372" s="120" t="s">
        <v>11</v>
      </c>
      <c r="F5372" s="643" t="s">
        <v>207</v>
      </c>
    </row>
    <row r="5373" spans="1:6">
      <c r="A5373" s="642" t="str">
        <f>DRIVER[[#This Row],[DATE]]&amp;DRIVER[[#This Row],[FIELD]]&amp;DRIVER[[#This Row],[TRIP NO]]</f>
        <v>45563OD34U11451</v>
      </c>
      <c r="B5373" s="644">
        <v>18</v>
      </c>
      <c r="C5373" s="645">
        <v>45563</v>
      </c>
      <c r="D5373" s="646">
        <v>1</v>
      </c>
      <c r="E5373" s="120" t="s">
        <v>47</v>
      </c>
      <c r="F5373" s="643" t="s">
        <v>83</v>
      </c>
    </row>
    <row r="5374" spans="1:6">
      <c r="A5374" s="642" t="str">
        <f>DRIVER[[#This Row],[DATE]]&amp;DRIVER[[#This Row],[FIELD]]&amp;DRIVER[[#This Row],[TRIP NO]]</f>
        <v>45563OD34S40342</v>
      </c>
      <c r="B5374" s="644">
        <v>19</v>
      </c>
      <c r="C5374" s="645">
        <v>45563</v>
      </c>
      <c r="D5374" s="646">
        <v>2</v>
      </c>
      <c r="E5374" s="120" t="s">
        <v>129</v>
      </c>
      <c r="F5374" s="643" t="s">
        <v>71</v>
      </c>
    </row>
    <row r="5375" spans="1:6">
      <c r="A5375" s="642" t="str">
        <f>DRIVER[[#This Row],[DATE]]&amp;DRIVER[[#This Row],[FIELD]]&amp;DRIVER[[#This Row],[TRIP NO]]</f>
        <v>45563OD04Q67612</v>
      </c>
      <c r="B5375" s="644">
        <v>20</v>
      </c>
      <c r="C5375" s="645">
        <v>45563</v>
      </c>
      <c r="D5375" s="646">
        <v>2</v>
      </c>
      <c r="E5375" s="120" t="s">
        <v>24</v>
      </c>
      <c r="F5375" s="643" t="s">
        <v>217</v>
      </c>
    </row>
    <row r="5376" spans="1:6">
      <c r="A5376" s="642" t="str">
        <f>DRIVER[[#This Row],[DATE]]&amp;DRIVER[[#This Row],[FIELD]]&amp;DRIVER[[#This Row],[TRIP NO]]</f>
        <v>45563OD34U11452</v>
      </c>
      <c r="B5376" s="644">
        <v>21</v>
      </c>
      <c r="C5376" s="645">
        <v>45563</v>
      </c>
      <c r="D5376" s="646">
        <v>2</v>
      </c>
      <c r="E5376" s="120" t="s">
        <v>47</v>
      </c>
      <c r="F5376" s="643" t="s">
        <v>83</v>
      </c>
    </row>
    <row r="5377" spans="1:6">
      <c r="A5377" s="642" t="str">
        <f>DRIVER[[#This Row],[DATE]]&amp;DRIVER[[#This Row],[FIELD]]&amp;DRIVER[[#This Row],[TRIP NO]]</f>
        <v>45563OD04Q41782</v>
      </c>
      <c r="B5377" s="644">
        <v>22</v>
      </c>
      <c r="C5377" s="645">
        <v>45563</v>
      </c>
      <c r="D5377" s="646">
        <v>2</v>
      </c>
      <c r="E5377" s="120" t="s">
        <v>25</v>
      </c>
      <c r="F5377" s="643" t="s">
        <v>73</v>
      </c>
    </row>
    <row r="5378" spans="1:6">
      <c r="A5378" s="642" t="str">
        <f>DRIVER[[#This Row],[DATE]]&amp;DRIVER[[#This Row],[FIELD]]&amp;DRIVER[[#This Row],[TRIP NO]]</f>
        <v>45563OD04Q67882</v>
      </c>
      <c r="B5378" s="644">
        <v>23</v>
      </c>
      <c r="C5378" s="645">
        <v>45563</v>
      </c>
      <c r="D5378" s="646">
        <v>2</v>
      </c>
      <c r="E5378" s="120" t="s">
        <v>20</v>
      </c>
      <c r="F5378" s="643" t="s">
        <v>101</v>
      </c>
    </row>
    <row r="5379" spans="1:6">
      <c r="A5379" s="642" t="str">
        <f>DRIVER[[#This Row],[DATE]]&amp;DRIVER[[#This Row],[FIELD]]&amp;DRIVER[[#This Row],[TRIP NO]]</f>
        <v>45563OD34S65082</v>
      </c>
      <c r="B5379" s="644">
        <v>24</v>
      </c>
      <c r="C5379" s="645">
        <v>45563</v>
      </c>
      <c r="D5379" s="646">
        <v>2</v>
      </c>
      <c r="E5379" s="120" t="s">
        <v>57</v>
      </c>
      <c r="F5379" s="643" t="s">
        <v>82</v>
      </c>
    </row>
    <row r="5380" spans="1:6">
      <c r="A5380" s="642" t="str">
        <f>DRIVER[[#This Row],[DATE]]&amp;DRIVER[[#This Row],[FIELD]]&amp;DRIVER[[#This Row],[TRIP NO]]</f>
        <v>45563OD34S61372</v>
      </c>
      <c r="B5380" s="644">
        <v>25</v>
      </c>
      <c r="C5380" s="645">
        <v>45563</v>
      </c>
      <c r="D5380" s="646">
        <v>2</v>
      </c>
      <c r="E5380" s="120" t="s">
        <v>44</v>
      </c>
      <c r="F5380" s="643" t="s">
        <v>209</v>
      </c>
    </row>
    <row r="5381" spans="1:6">
      <c r="A5381" s="642" t="str">
        <f>DRIVER[[#This Row],[DATE]]&amp;DRIVER[[#This Row],[FIELD]]&amp;DRIVER[[#This Row],[TRIP NO]]</f>
        <v>45563OD34S26152</v>
      </c>
      <c r="B5381" s="644">
        <v>26</v>
      </c>
      <c r="C5381" s="645">
        <v>45563</v>
      </c>
      <c r="D5381" s="646">
        <v>2</v>
      </c>
      <c r="E5381" s="120" t="s">
        <v>40</v>
      </c>
      <c r="F5381" s="643" t="s">
        <v>72</v>
      </c>
    </row>
    <row r="5382" spans="1:6">
      <c r="A5382" s="642" t="str">
        <f>DRIVER[[#This Row],[DATE]]&amp;DRIVER[[#This Row],[FIELD]]&amp;DRIVER[[#This Row],[TRIP NO]]</f>
        <v>45563OD04Q41282</v>
      </c>
      <c r="B5382" s="644">
        <v>27</v>
      </c>
      <c r="C5382" s="645">
        <v>45563</v>
      </c>
      <c r="D5382" s="646">
        <v>2</v>
      </c>
      <c r="E5382" s="120" t="s">
        <v>41</v>
      </c>
      <c r="F5382" s="643" t="s">
        <v>215</v>
      </c>
    </row>
    <row r="5383" spans="1:6">
      <c r="A5383" s="642" t="str">
        <f>DRIVER[[#This Row],[DATE]]&amp;DRIVER[[#This Row],[FIELD]]&amp;DRIVER[[#This Row],[TRIP NO]]</f>
        <v>45563OD34R13452</v>
      </c>
      <c r="B5383" s="644">
        <v>28</v>
      </c>
      <c r="C5383" s="645">
        <v>45563</v>
      </c>
      <c r="D5383" s="646">
        <v>2</v>
      </c>
      <c r="E5383" s="120" t="s">
        <v>11</v>
      </c>
      <c r="F5383" s="643" t="s">
        <v>207</v>
      </c>
    </row>
    <row r="5384" spans="1:6">
      <c r="A5384" s="642" t="str">
        <f>DRIVER[[#This Row],[DATE]]&amp;DRIVER[[#This Row],[FIELD]]&amp;DRIVER[[#This Row],[TRIP NO]]</f>
        <v>45563OD04Q41182</v>
      </c>
      <c r="B5384" s="644">
        <v>29</v>
      </c>
      <c r="C5384" s="645">
        <v>45563</v>
      </c>
      <c r="D5384" s="646">
        <v>2</v>
      </c>
      <c r="E5384" s="120" t="s">
        <v>26</v>
      </c>
      <c r="F5384" s="643" t="s">
        <v>208</v>
      </c>
    </row>
    <row r="5385" spans="1:6">
      <c r="A5385" s="642" t="str">
        <f>DRIVER[[#This Row],[DATE]]&amp;DRIVER[[#This Row],[FIELD]]&amp;DRIVER[[#This Row],[TRIP NO]]</f>
        <v>45563OD04Q41262</v>
      </c>
      <c r="B5385" s="644">
        <v>30</v>
      </c>
      <c r="C5385" s="645">
        <v>45563</v>
      </c>
      <c r="D5385" s="646">
        <v>2</v>
      </c>
      <c r="E5385" s="120" t="s">
        <v>23</v>
      </c>
      <c r="F5385" s="643" t="s">
        <v>91</v>
      </c>
    </row>
    <row r="5386" spans="1:6">
      <c r="A5386" s="642" t="str">
        <f>DRIVER[[#This Row],[DATE]]&amp;DRIVER[[#This Row],[FIELD]]&amp;DRIVER[[#This Row],[TRIP NO]]</f>
        <v>45563OD04Q41232</v>
      </c>
      <c r="B5386" s="644">
        <v>31</v>
      </c>
      <c r="C5386" s="645">
        <v>45563</v>
      </c>
      <c r="D5386" s="646">
        <v>2</v>
      </c>
      <c r="E5386" s="120" t="s">
        <v>39</v>
      </c>
      <c r="F5386" s="643" t="s">
        <v>70</v>
      </c>
    </row>
    <row r="5387" spans="1:6">
      <c r="A5387" s="642" t="str">
        <f>DRIVER[[#This Row],[DATE]]&amp;DRIVER[[#This Row],[FIELD]]&amp;DRIVER[[#This Row],[TRIP NO]]</f>
        <v>45563OD34S26682</v>
      </c>
      <c r="B5387" s="644">
        <v>32</v>
      </c>
      <c r="C5387" s="645">
        <v>45563</v>
      </c>
      <c r="D5387" s="646">
        <v>2</v>
      </c>
      <c r="E5387" s="120" t="s">
        <v>42</v>
      </c>
      <c r="F5387" s="643" t="s">
        <v>96</v>
      </c>
    </row>
    <row r="5388" spans="1:6">
      <c r="A5388" s="201" t="str">
        <f>DRIVER[[#This Row],[DATE]]&amp;DRIVER[[#This Row],[FIELD]]&amp;DRIVER[[#This Row],[TRIP NO]]</f>
        <v>45564OD04Q41181</v>
      </c>
      <c r="B5388" s="202">
        <v>1</v>
      </c>
      <c r="C5388" s="203">
        <v>45564</v>
      </c>
      <c r="D5388" s="204">
        <v>1</v>
      </c>
      <c r="E5388" s="120" t="s">
        <v>26</v>
      </c>
      <c r="F5388" s="205" t="s">
        <v>202</v>
      </c>
    </row>
    <row r="5389" spans="1:6">
      <c r="A5389" s="201" t="str">
        <f>DRIVER[[#This Row],[DATE]]&amp;DRIVER[[#This Row],[FIELD]]&amp;DRIVER[[#This Row],[TRIP NO]]</f>
        <v>45564OD04Q41231</v>
      </c>
      <c r="B5389" s="202">
        <v>2</v>
      </c>
      <c r="C5389" s="203">
        <v>45564</v>
      </c>
      <c r="D5389" s="204">
        <v>1</v>
      </c>
      <c r="E5389" s="120" t="s">
        <v>39</v>
      </c>
      <c r="F5389" s="205" t="s">
        <v>70</v>
      </c>
    </row>
    <row r="5390" spans="1:6">
      <c r="A5390" s="201" t="str">
        <f>DRIVER[[#This Row],[DATE]]&amp;DRIVER[[#This Row],[FIELD]]&amp;DRIVER[[#This Row],[TRIP NO]]</f>
        <v>45564OD04Q41261</v>
      </c>
      <c r="B5390" s="202">
        <v>3</v>
      </c>
      <c r="C5390" s="203">
        <v>45564</v>
      </c>
      <c r="D5390" s="204">
        <v>1</v>
      </c>
      <c r="E5390" s="120" t="s">
        <v>23</v>
      </c>
      <c r="F5390" s="205" t="s">
        <v>91</v>
      </c>
    </row>
    <row r="5391" spans="1:6">
      <c r="A5391" s="201" t="str">
        <f>DRIVER[[#This Row],[DATE]]&amp;DRIVER[[#This Row],[FIELD]]&amp;DRIVER[[#This Row],[TRIP NO]]</f>
        <v>45564OD04Q41781</v>
      </c>
      <c r="B5391" s="202">
        <v>4</v>
      </c>
      <c r="C5391" s="203">
        <v>45564</v>
      </c>
      <c r="D5391" s="204">
        <v>1</v>
      </c>
      <c r="E5391" s="120" t="s">
        <v>25</v>
      </c>
      <c r="F5391" s="205" t="s">
        <v>90</v>
      </c>
    </row>
    <row r="5392" spans="1:6">
      <c r="A5392" s="201" t="str">
        <f>DRIVER[[#This Row],[DATE]]&amp;DRIVER[[#This Row],[FIELD]]&amp;DRIVER[[#This Row],[TRIP NO]]</f>
        <v>45564OD04Q67611</v>
      </c>
      <c r="B5392" s="202">
        <v>5</v>
      </c>
      <c r="C5392" s="203">
        <v>45564</v>
      </c>
      <c r="D5392" s="204">
        <v>1</v>
      </c>
      <c r="E5392" s="120" t="s">
        <v>24</v>
      </c>
      <c r="F5392" s="205" t="s">
        <v>217</v>
      </c>
    </row>
    <row r="5393" spans="1:6">
      <c r="A5393" s="201" t="str">
        <f>DRIVER[[#This Row],[DATE]]&amp;DRIVER[[#This Row],[FIELD]]&amp;DRIVER[[#This Row],[TRIP NO]]</f>
        <v>45564OD04Q67881</v>
      </c>
      <c r="B5393" s="202">
        <v>6</v>
      </c>
      <c r="C5393" s="203">
        <v>45564</v>
      </c>
      <c r="D5393" s="204">
        <v>1</v>
      </c>
      <c r="E5393" s="120" t="s">
        <v>20</v>
      </c>
      <c r="F5393" s="205" t="s">
        <v>101</v>
      </c>
    </row>
    <row r="5394" spans="1:6">
      <c r="A5394" s="201" t="str">
        <f>DRIVER[[#This Row],[DATE]]&amp;DRIVER[[#This Row],[FIELD]]&amp;DRIVER[[#This Row],[TRIP NO]]</f>
        <v>45564OD04Q41281</v>
      </c>
      <c r="B5394" s="202">
        <v>7</v>
      </c>
      <c r="C5394" s="203">
        <v>45564</v>
      </c>
      <c r="D5394" s="204">
        <v>1</v>
      </c>
      <c r="E5394" s="120" t="s">
        <v>41</v>
      </c>
      <c r="F5394" s="205" t="s">
        <v>215</v>
      </c>
    </row>
    <row r="5395" spans="1:6">
      <c r="A5395" s="201" t="str">
        <f>DRIVER[[#This Row],[DATE]]&amp;DRIVER[[#This Row],[FIELD]]&amp;DRIVER[[#This Row],[TRIP NO]]</f>
        <v>45564OD34S26151</v>
      </c>
      <c r="B5395" s="202">
        <v>8</v>
      </c>
      <c r="C5395" s="203">
        <v>45564</v>
      </c>
      <c r="D5395" s="204">
        <v>1</v>
      </c>
      <c r="E5395" s="120" t="s">
        <v>40</v>
      </c>
      <c r="F5395" s="205" t="s">
        <v>72</v>
      </c>
    </row>
    <row r="5396" spans="1:6">
      <c r="A5396" s="201" t="str">
        <f>DRIVER[[#This Row],[DATE]]&amp;DRIVER[[#This Row],[FIELD]]&amp;DRIVER[[#This Row],[TRIP NO]]</f>
        <v>45564OD34S26661</v>
      </c>
      <c r="B5396" s="202">
        <v>9</v>
      </c>
      <c r="C5396" s="203">
        <v>45564</v>
      </c>
      <c r="D5396" s="204">
        <v>1</v>
      </c>
      <c r="E5396" s="120" t="s">
        <v>45</v>
      </c>
      <c r="F5396" s="205" t="s">
        <v>106</v>
      </c>
    </row>
    <row r="5397" spans="1:6">
      <c r="A5397" s="201" t="str">
        <f>DRIVER[[#This Row],[DATE]]&amp;DRIVER[[#This Row],[FIELD]]&amp;DRIVER[[#This Row],[TRIP NO]]</f>
        <v>45564OD34S26681</v>
      </c>
      <c r="B5397" s="202">
        <v>10</v>
      </c>
      <c r="C5397" s="203">
        <v>45564</v>
      </c>
      <c r="D5397" s="204">
        <v>1</v>
      </c>
      <c r="E5397" s="120" t="s">
        <v>42</v>
      </c>
      <c r="F5397" s="205" t="s">
        <v>96</v>
      </c>
    </row>
    <row r="5398" spans="1:6">
      <c r="A5398" s="201" t="str">
        <f>DRIVER[[#This Row],[DATE]]&amp;DRIVER[[#This Row],[FIELD]]&amp;DRIVER[[#This Row],[TRIP NO]]</f>
        <v>45564OD34S40341</v>
      </c>
      <c r="B5398" s="202">
        <v>11</v>
      </c>
      <c r="C5398" s="203">
        <v>45564</v>
      </c>
      <c r="D5398" s="204">
        <v>1</v>
      </c>
      <c r="E5398" s="120" t="s">
        <v>129</v>
      </c>
      <c r="F5398" s="205" t="s">
        <v>71</v>
      </c>
    </row>
    <row r="5399" spans="1:6">
      <c r="A5399" s="201" t="str">
        <f>DRIVER[[#This Row],[DATE]]&amp;DRIVER[[#This Row],[FIELD]]&amp;DRIVER[[#This Row],[TRIP NO]]</f>
        <v>45564OD34S61371</v>
      </c>
      <c r="B5399" s="202">
        <v>12</v>
      </c>
      <c r="C5399" s="203">
        <v>45564</v>
      </c>
      <c r="D5399" s="204">
        <v>1</v>
      </c>
      <c r="E5399" s="120" t="s">
        <v>44</v>
      </c>
      <c r="F5399" s="205" t="s">
        <v>209</v>
      </c>
    </row>
    <row r="5400" spans="1:6">
      <c r="A5400" s="201" t="str">
        <f>DRIVER[[#This Row],[DATE]]&amp;DRIVER[[#This Row],[FIELD]]&amp;DRIVER[[#This Row],[TRIP NO]]</f>
        <v>45564OD34S61391</v>
      </c>
      <c r="B5400" s="202">
        <v>13</v>
      </c>
      <c r="C5400" s="203">
        <v>45564</v>
      </c>
      <c r="D5400" s="204">
        <v>1</v>
      </c>
      <c r="E5400" s="120" t="s">
        <v>52</v>
      </c>
      <c r="F5400" s="205" t="s">
        <v>94</v>
      </c>
    </row>
    <row r="5401" spans="1:6">
      <c r="A5401" s="201" t="str">
        <f>DRIVER[[#This Row],[DATE]]&amp;DRIVER[[#This Row],[FIELD]]&amp;DRIVER[[#This Row],[TRIP NO]]</f>
        <v>45564OD34S61521</v>
      </c>
      <c r="B5401" s="202">
        <v>14</v>
      </c>
      <c r="C5401" s="203">
        <v>45564</v>
      </c>
      <c r="D5401" s="204">
        <v>1</v>
      </c>
      <c r="E5401" s="120" t="s">
        <v>43</v>
      </c>
      <c r="F5401" s="205" t="s">
        <v>68</v>
      </c>
    </row>
    <row r="5402" spans="1:6">
      <c r="A5402" s="201" t="str">
        <f>DRIVER[[#This Row],[DATE]]&amp;DRIVER[[#This Row],[FIELD]]&amp;DRIVER[[#This Row],[TRIP NO]]</f>
        <v>45564OD34S65081</v>
      </c>
      <c r="B5402" s="202">
        <v>15</v>
      </c>
      <c r="C5402" s="203">
        <v>45564</v>
      </c>
      <c r="D5402" s="204">
        <v>1</v>
      </c>
      <c r="E5402" s="120" t="s">
        <v>57</v>
      </c>
      <c r="F5402" s="205" t="s">
        <v>102</v>
      </c>
    </row>
    <row r="5403" spans="1:6">
      <c r="A5403" s="201" t="str">
        <f>DRIVER[[#This Row],[DATE]]&amp;DRIVER[[#This Row],[FIELD]]&amp;DRIVER[[#This Row],[TRIP NO]]</f>
        <v>45564OD34R11451</v>
      </c>
      <c r="B5403" s="202">
        <v>16</v>
      </c>
      <c r="C5403" s="203">
        <v>45564</v>
      </c>
      <c r="D5403" s="204">
        <v>1</v>
      </c>
      <c r="E5403" s="120" t="s">
        <v>12</v>
      </c>
      <c r="F5403" s="205" t="s">
        <v>69</v>
      </c>
    </row>
    <row r="5404" spans="1:6">
      <c r="A5404" s="201" t="str">
        <f>DRIVER[[#This Row],[DATE]]&amp;DRIVER[[#This Row],[FIELD]]&amp;DRIVER[[#This Row],[TRIP NO]]</f>
        <v>45564OD34R13451</v>
      </c>
      <c r="B5404" s="202">
        <v>17</v>
      </c>
      <c r="C5404" s="203">
        <v>45564</v>
      </c>
      <c r="D5404" s="204">
        <v>1</v>
      </c>
      <c r="E5404" s="120" t="s">
        <v>11</v>
      </c>
      <c r="F5404" s="205" t="s">
        <v>175</v>
      </c>
    </row>
    <row r="5405" spans="1:6">
      <c r="A5405" s="201" t="str">
        <f>DRIVER[[#This Row],[DATE]]&amp;DRIVER[[#This Row],[FIELD]]&amp;DRIVER[[#This Row],[TRIP NO]]</f>
        <v>45564OD34U11451</v>
      </c>
      <c r="B5405" s="202">
        <v>18</v>
      </c>
      <c r="C5405" s="203">
        <v>45564</v>
      </c>
      <c r="D5405" s="204">
        <v>1</v>
      </c>
      <c r="E5405" s="120" t="s">
        <v>47</v>
      </c>
      <c r="F5405" s="205" t="s">
        <v>83</v>
      </c>
    </row>
    <row r="5406" spans="1:6">
      <c r="A5406" s="201" t="str">
        <f>DRIVER[[#This Row],[DATE]]&amp;DRIVER[[#This Row],[FIELD]]&amp;DRIVER[[#This Row],[TRIP NO]]</f>
        <v>45564OD04V11451</v>
      </c>
      <c r="B5406" s="202">
        <v>19</v>
      </c>
      <c r="C5406" s="203">
        <v>45564</v>
      </c>
      <c r="D5406" s="204">
        <v>1</v>
      </c>
      <c r="E5406" s="120" t="s">
        <v>46</v>
      </c>
      <c r="F5406" s="205" t="s">
        <v>85</v>
      </c>
    </row>
    <row r="5407" spans="1:6">
      <c r="A5407" s="201" t="str">
        <f>DRIVER[[#This Row],[DATE]]&amp;DRIVER[[#This Row],[FIELD]]&amp;DRIVER[[#This Row],[TRIP NO]]</f>
        <v>45564OD34S26682</v>
      </c>
      <c r="B5407" s="202">
        <v>20</v>
      </c>
      <c r="C5407" s="203">
        <v>45564</v>
      </c>
      <c r="D5407" s="204">
        <v>2</v>
      </c>
      <c r="E5407" s="120" t="s">
        <v>42</v>
      </c>
      <c r="F5407" s="205" t="s">
        <v>96</v>
      </c>
    </row>
    <row r="5408" spans="1:6">
      <c r="A5408" s="201" t="str">
        <f>DRIVER[[#This Row],[DATE]]&amp;DRIVER[[#This Row],[FIELD]]&amp;DRIVER[[#This Row],[TRIP NO]]</f>
        <v>45564OD04Q41262</v>
      </c>
      <c r="B5408" s="202">
        <v>21</v>
      </c>
      <c r="C5408" s="203">
        <v>45564</v>
      </c>
      <c r="D5408" s="204">
        <v>2</v>
      </c>
      <c r="E5408" s="120" t="s">
        <v>23</v>
      </c>
      <c r="F5408" s="205" t="s">
        <v>91</v>
      </c>
    </row>
    <row r="5409" spans="1:6">
      <c r="A5409" s="201" t="str">
        <f>DRIVER[[#This Row],[DATE]]&amp;DRIVER[[#This Row],[FIELD]]&amp;DRIVER[[#This Row],[TRIP NO]]</f>
        <v>45564OD34S65082</v>
      </c>
      <c r="B5409" s="202">
        <v>22</v>
      </c>
      <c r="C5409" s="203">
        <v>45564</v>
      </c>
      <c r="D5409" s="204">
        <v>2</v>
      </c>
      <c r="E5409" s="120" t="s">
        <v>57</v>
      </c>
      <c r="F5409" s="205" t="s">
        <v>102</v>
      </c>
    </row>
    <row r="5410" spans="1:6">
      <c r="A5410" s="201" t="str">
        <f>DRIVER[[#This Row],[DATE]]&amp;DRIVER[[#This Row],[FIELD]]&amp;DRIVER[[#This Row],[TRIP NO]]</f>
        <v>45564OD04V11452</v>
      </c>
      <c r="B5410" s="202">
        <v>23</v>
      </c>
      <c r="C5410" s="203">
        <v>45564</v>
      </c>
      <c r="D5410" s="204">
        <v>2</v>
      </c>
      <c r="E5410" s="120" t="s">
        <v>46</v>
      </c>
      <c r="F5410" s="205" t="s">
        <v>85</v>
      </c>
    </row>
    <row r="5411" spans="1:6">
      <c r="A5411" s="201" t="str">
        <f>DRIVER[[#This Row],[DATE]]&amp;DRIVER[[#This Row],[FIELD]]&amp;DRIVER[[#This Row],[TRIP NO]]</f>
        <v>45564OD34S61392</v>
      </c>
      <c r="B5411" s="202">
        <v>24</v>
      </c>
      <c r="C5411" s="203">
        <v>45564</v>
      </c>
      <c r="D5411" s="204">
        <v>2</v>
      </c>
      <c r="E5411" s="120" t="s">
        <v>52</v>
      </c>
      <c r="F5411" s="205" t="s">
        <v>71</v>
      </c>
    </row>
    <row r="5412" spans="1:6">
      <c r="A5412" s="201" t="str">
        <f>DRIVER[[#This Row],[DATE]]&amp;DRIVER[[#This Row],[FIELD]]&amp;DRIVER[[#This Row],[TRIP NO]]</f>
        <v>45564OD34S61522</v>
      </c>
      <c r="B5412" s="202">
        <v>25</v>
      </c>
      <c r="C5412" s="203">
        <v>45564</v>
      </c>
      <c r="D5412" s="204">
        <v>2</v>
      </c>
      <c r="E5412" s="120" t="s">
        <v>43</v>
      </c>
      <c r="F5412" s="205" t="s">
        <v>68</v>
      </c>
    </row>
    <row r="5413" spans="1:6">
      <c r="A5413" s="201" t="str">
        <f>DRIVER[[#This Row],[DATE]]&amp;DRIVER[[#This Row],[FIELD]]&amp;DRIVER[[#This Row],[TRIP NO]]</f>
        <v>45564OD04Q67882</v>
      </c>
      <c r="B5413" s="202">
        <v>26</v>
      </c>
      <c r="C5413" s="203">
        <v>45564</v>
      </c>
      <c r="D5413" s="204">
        <v>2</v>
      </c>
      <c r="E5413" s="120" t="s">
        <v>20</v>
      </c>
      <c r="F5413" s="205" t="s">
        <v>101</v>
      </c>
    </row>
    <row r="5414" spans="1:6">
      <c r="A5414" s="201" t="str">
        <f>DRIVER[[#This Row],[DATE]]&amp;DRIVER[[#This Row],[FIELD]]&amp;DRIVER[[#This Row],[TRIP NO]]</f>
        <v>45564OD04Q41282</v>
      </c>
      <c r="B5414" s="202">
        <v>27</v>
      </c>
      <c r="C5414" s="203">
        <v>45564</v>
      </c>
      <c r="D5414" s="204">
        <v>2</v>
      </c>
      <c r="E5414" s="120" t="s">
        <v>41</v>
      </c>
      <c r="F5414" s="205" t="s">
        <v>215</v>
      </c>
    </row>
    <row r="5415" spans="1:6">
      <c r="A5415" s="664" t="str">
        <f>DRIVER[[#This Row],[DATE]]&amp;DRIVER[[#This Row],[FIELD]]&amp;DRIVER[[#This Row],[TRIP NO]]</f>
        <v>45565OD04Q41181</v>
      </c>
      <c r="B5415" s="666">
        <v>1</v>
      </c>
      <c r="C5415" s="667">
        <v>45565</v>
      </c>
      <c r="D5415" s="668">
        <v>1</v>
      </c>
      <c r="E5415" s="120" t="s">
        <v>26</v>
      </c>
      <c r="F5415" s="665" t="s">
        <v>202</v>
      </c>
    </row>
    <row r="5416" spans="1:6">
      <c r="A5416" s="664" t="str">
        <f>DRIVER[[#This Row],[DATE]]&amp;DRIVER[[#This Row],[FIELD]]&amp;DRIVER[[#This Row],[TRIP NO]]</f>
        <v>45565OD04Q41231</v>
      </c>
      <c r="B5416" s="666">
        <v>2</v>
      </c>
      <c r="C5416" s="667">
        <v>45565</v>
      </c>
      <c r="D5416" s="668">
        <v>1</v>
      </c>
      <c r="E5416" s="120" t="s">
        <v>39</v>
      </c>
      <c r="F5416" s="665" t="s">
        <v>70</v>
      </c>
    </row>
    <row r="5417" spans="1:6">
      <c r="A5417" s="664" t="str">
        <f>DRIVER[[#This Row],[DATE]]&amp;DRIVER[[#This Row],[FIELD]]&amp;DRIVER[[#This Row],[TRIP NO]]</f>
        <v>45565OD04Q41261</v>
      </c>
      <c r="B5417" s="666">
        <v>3</v>
      </c>
      <c r="C5417" s="667">
        <v>45565</v>
      </c>
      <c r="D5417" s="668">
        <v>1</v>
      </c>
      <c r="E5417" s="120" t="s">
        <v>23</v>
      </c>
      <c r="F5417" s="665" t="s">
        <v>91</v>
      </c>
    </row>
    <row r="5418" spans="1:6">
      <c r="A5418" s="664" t="str">
        <f>DRIVER[[#This Row],[DATE]]&amp;DRIVER[[#This Row],[FIELD]]&amp;DRIVER[[#This Row],[TRIP NO]]</f>
        <v>45565OD04Q41781</v>
      </c>
      <c r="B5418" s="666">
        <v>4</v>
      </c>
      <c r="C5418" s="667">
        <v>45565</v>
      </c>
      <c r="D5418" s="668">
        <v>1</v>
      </c>
      <c r="E5418" s="120" t="s">
        <v>25</v>
      </c>
      <c r="F5418" s="665" t="s">
        <v>73</v>
      </c>
    </row>
    <row r="5419" spans="1:6">
      <c r="A5419" s="664" t="str">
        <f>DRIVER[[#This Row],[DATE]]&amp;DRIVER[[#This Row],[FIELD]]&amp;DRIVER[[#This Row],[TRIP NO]]</f>
        <v>45565OD04Q67611</v>
      </c>
      <c r="B5419" s="666">
        <v>5</v>
      </c>
      <c r="C5419" s="667">
        <v>45565</v>
      </c>
      <c r="D5419" s="668">
        <v>1</v>
      </c>
      <c r="E5419" s="120" t="s">
        <v>24</v>
      </c>
      <c r="F5419" s="665" t="s">
        <v>217</v>
      </c>
    </row>
    <row r="5420" spans="1:6">
      <c r="A5420" s="664" t="str">
        <f>DRIVER[[#This Row],[DATE]]&amp;DRIVER[[#This Row],[FIELD]]&amp;DRIVER[[#This Row],[TRIP NO]]</f>
        <v>45565OD04Q67881</v>
      </c>
      <c r="B5420" s="666">
        <v>6</v>
      </c>
      <c r="C5420" s="667">
        <v>45565</v>
      </c>
      <c r="D5420" s="668">
        <v>1</v>
      </c>
      <c r="E5420" s="120" t="s">
        <v>20</v>
      </c>
      <c r="F5420" s="665" t="s">
        <v>101</v>
      </c>
    </row>
    <row r="5421" spans="1:6">
      <c r="A5421" s="664" t="str">
        <f>DRIVER[[#This Row],[DATE]]&amp;DRIVER[[#This Row],[FIELD]]&amp;DRIVER[[#This Row],[TRIP NO]]</f>
        <v>45565OD04Q41281</v>
      </c>
      <c r="B5421" s="666">
        <v>7</v>
      </c>
      <c r="C5421" s="667">
        <v>45565</v>
      </c>
      <c r="D5421" s="668">
        <v>1</v>
      </c>
      <c r="E5421" s="120" t="s">
        <v>41</v>
      </c>
      <c r="F5421" s="665" t="s">
        <v>77</v>
      </c>
    </row>
    <row r="5422" spans="1:6">
      <c r="A5422" s="664" t="str">
        <f>DRIVER[[#This Row],[DATE]]&amp;DRIVER[[#This Row],[FIELD]]&amp;DRIVER[[#This Row],[TRIP NO]]</f>
        <v>45565OD04Q41441</v>
      </c>
      <c r="B5422" s="666">
        <v>8</v>
      </c>
      <c r="C5422" s="667">
        <v>45565</v>
      </c>
      <c r="D5422" s="668">
        <v>1</v>
      </c>
      <c r="E5422" s="120" t="s">
        <v>38</v>
      </c>
      <c r="F5422" s="665" t="s">
        <v>215</v>
      </c>
    </row>
    <row r="5423" spans="1:6">
      <c r="A5423" s="664" t="str">
        <f>DRIVER[[#This Row],[DATE]]&amp;DRIVER[[#This Row],[FIELD]]&amp;DRIVER[[#This Row],[TRIP NO]]</f>
        <v>45565OD34S26151</v>
      </c>
      <c r="B5423" s="666">
        <v>9</v>
      </c>
      <c r="C5423" s="667">
        <v>45565</v>
      </c>
      <c r="D5423" s="668">
        <v>1</v>
      </c>
      <c r="E5423" s="120" t="s">
        <v>40</v>
      </c>
      <c r="F5423" s="665" t="s">
        <v>72</v>
      </c>
    </row>
    <row r="5424" spans="1:6">
      <c r="A5424" s="664" t="str">
        <f>DRIVER[[#This Row],[DATE]]&amp;DRIVER[[#This Row],[FIELD]]&amp;DRIVER[[#This Row],[TRIP NO]]</f>
        <v>45565OD34S26661</v>
      </c>
      <c r="B5424" s="666">
        <v>10</v>
      </c>
      <c r="C5424" s="667">
        <v>45565</v>
      </c>
      <c r="D5424" s="668">
        <v>1</v>
      </c>
      <c r="E5424" s="120" t="s">
        <v>45</v>
      </c>
      <c r="F5424" s="665" t="s">
        <v>71</v>
      </c>
    </row>
    <row r="5425" spans="1:6">
      <c r="A5425" s="664" t="str">
        <f>DRIVER[[#This Row],[DATE]]&amp;DRIVER[[#This Row],[FIELD]]&amp;DRIVER[[#This Row],[TRIP NO]]</f>
        <v>45565OD34S26681</v>
      </c>
      <c r="B5425" s="666">
        <v>11</v>
      </c>
      <c r="C5425" s="667">
        <v>45565</v>
      </c>
      <c r="D5425" s="668">
        <v>1</v>
      </c>
      <c r="E5425" s="120" t="s">
        <v>42</v>
      </c>
      <c r="F5425" s="665" t="s">
        <v>96</v>
      </c>
    </row>
    <row r="5426" spans="1:6">
      <c r="A5426" s="664" t="str">
        <f>DRIVER[[#This Row],[DATE]]&amp;DRIVER[[#This Row],[FIELD]]&amp;DRIVER[[#This Row],[TRIP NO]]</f>
        <v>45565OD34S40341</v>
      </c>
      <c r="B5426" s="666">
        <v>12</v>
      </c>
      <c r="C5426" s="667">
        <v>45565</v>
      </c>
      <c r="D5426" s="668">
        <v>1</v>
      </c>
      <c r="E5426" s="120" t="s">
        <v>129</v>
      </c>
      <c r="F5426" s="665" t="s">
        <v>71</v>
      </c>
    </row>
    <row r="5427" spans="1:6">
      <c r="A5427" s="664" t="str">
        <f>DRIVER[[#This Row],[DATE]]&amp;DRIVER[[#This Row],[FIELD]]&amp;DRIVER[[#This Row],[TRIP NO]]</f>
        <v>45565OD34S61371</v>
      </c>
      <c r="B5427" s="666">
        <v>13</v>
      </c>
      <c r="C5427" s="667">
        <v>45565</v>
      </c>
      <c r="D5427" s="668">
        <v>1</v>
      </c>
      <c r="E5427" s="120" t="s">
        <v>44</v>
      </c>
      <c r="F5427" s="665" t="s">
        <v>209</v>
      </c>
    </row>
    <row r="5428" spans="1:6">
      <c r="A5428" s="664" t="str">
        <f>DRIVER[[#This Row],[DATE]]&amp;DRIVER[[#This Row],[FIELD]]&amp;DRIVER[[#This Row],[TRIP NO]]</f>
        <v>45565OD34S61391</v>
      </c>
      <c r="B5428" s="666">
        <v>14</v>
      </c>
      <c r="C5428" s="667">
        <v>45565</v>
      </c>
      <c r="D5428" s="668">
        <v>1</v>
      </c>
      <c r="E5428" s="120" t="s">
        <v>52</v>
      </c>
      <c r="F5428" s="665" t="s">
        <v>94</v>
      </c>
    </row>
    <row r="5429" spans="1:6">
      <c r="A5429" s="664" t="str">
        <f>DRIVER[[#This Row],[DATE]]&amp;DRIVER[[#This Row],[FIELD]]&amp;DRIVER[[#This Row],[TRIP NO]]</f>
        <v>45565OD34S61521</v>
      </c>
      <c r="B5429" s="666">
        <v>15</v>
      </c>
      <c r="C5429" s="667">
        <v>45565</v>
      </c>
      <c r="D5429" s="668">
        <v>1</v>
      </c>
      <c r="E5429" s="120" t="s">
        <v>43</v>
      </c>
      <c r="F5429" s="665" t="s">
        <v>68</v>
      </c>
    </row>
    <row r="5430" spans="1:6">
      <c r="A5430" s="664" t="str">
        <f>DRIVER[[#This Row],[DATE]]&amp;DRIVER[[#This Row],[FIELD]]&amp;DRIVER[[#This Row],[TRIP NO]]</f>
        <v>45565OD34S65081</v>
      </c>
      <c r="B5430" s="666">
        <v>16</v>
      </c>
      <c r="C5430" s="667">
        <v>45565</v>
      </c>
      <c r="D5430" s="668">
        <v>1</v>
      </c>
      <c r="E5430" s="120" t="s">
        <v>57</v>
      </c>
      <c r="F5430" s="665" t="s">
        <v>102</v>
      </c>
    </row>
    <row r="5431" spans="1:6">
      <c r="A5431" s="664" t="str">
        <f>DRIVER[[#This Row],[DATE]]&amp;DRIVER[[#This Row],[FIELD]]&amp;DRIVER[[#This Row],[TRIP NO]]</f>
        <v>45565OD04V11451</v>
      </c>
      <c r="B5431" s="666">
        <v>17</v>
      </c>
      <c r="C5431" s="667">
        <v>45565</v>
      </c>
      <c r="D5431" s="668">
        <v>1</v>
      </c>
      <c r="E5431" s="120" t="s">
        <v>46</v>
      </c>
      <c r="F5431" s="665" t="s">
        <v>85</v>
      </c>
    </row>
    <row r="5432" spans="1:6">
      <c r="A5432" s="664" t="str">
        <f>DRIVER[[#This Row],[DATE]]&amp;DRIVER[[#This Row],[FIELD]]&amp;DRIVER[[#This Row],[TRIP NO]]</f>
        <v>45565OD34R11451</v>
      </c>
      <c r="B5432" s="666">
        <v>18</v>
      </c>
      <c r="C5432" s="667">
        <v>45565</v>
      </c>
      <c r="D5432" s="668">
        <v>1</v>
      </c>
      <c r="E5432" s="120" t="s">
        <v>12</v>
      </c>
      <c r="F5432" s="665" t="s">
        <v>175</v>
      </c>
    </row>
    <row r="5433" spans="1:6">
      <c r="A5433" s="664" t="str">
        <f>DRIVER[[#This Row],[DATE]]&amp;DRIVER[[#This Row],[FIELD]]&amp;DRIVER[[#This Row],[TRIP NO]]</f>
        <v>45565OD34R13451</v>
      </c>
      <c r="B5433" s="666">
        <v>19</v>
      </c>
      <c r="C5433" s="667">
        <v>45565</v>
      </c>
      <c r="D5433" s="668">
        <v>1</v>
      </c>
      <c r="E5433" s="120" t="s">
        <v>11</v>
      </c>
      <c r="F5433" s="665" t="s">
        <v>207</v>
      </c>
    </row>
    <row r="5434" spans="1:6">
      <c r="A5434" s="664" t="str">
        <f>DRIVER[[#This Row],[DATE]]&amp;DRIVER[[#This Row],[FIELD]]&amp;DRIVER[[#This Row],[TRIP NO]]</f>
        <v>45565OD34U11451</v>
      </c>
      <c r="B5434" s="666">
        <v>20</v>
      </c>
      <c r="C5434" s="667">
        <v>45565</v>
      </c>
      <c r="D5434" s="668">
        <v>1</v>
      </c>
      <c r="E5434" s="120" t="s">
        <v>47</v>
      </c>
      <c r="F5434" s="665" t="s">
        <v>83</v>
      </c>
    </row>
    <row r="5435" spans="1:6">
      <c r="A5435" s="664" t="str">
        <f>DRIVER[[#This Row],[DATE]]&amp;DRIVER[[#This Row],[FIELD]]&amp;DRIVER[[#This Row],[TRIP NO]]</f>
        <v>45565OD04Q67612</v>
      </c>
      <c r="B5435" s="666">
        <v>21</v>
      </c>
      <c r="C5435" s="667">
        <v>45565</v>
      </c>
      <c r="D5435" s="668">
        <v>2</v>
      </c>
      <c r="E5435" s="120" t="s">
        <v>24</v>
      </c>
      <c r="F5435" s="665" t="s">
        <v>217</v>
      </c>
    </row>
    <row r="5436" spans="1:6">
      <c r="A5436" s="664" t="str">
        <f>DRIVER[[#This Row],[DATE]]&amp;DRIVER[[#This Row],[FIELD]]&amp;DRIVER[[#This Row],[TRIP NO]]</f>
        <v>45565OD04Q41782</v>
      </c>
      <c r="B5436" s="666">
        <v>22</v>
      </c>
      <c r="C5436" s="667">
        <v>45565</v>
      </c>
      <c r="D5436" s="668">
        <v>2</v>
      </c>
      <c r="E5436" s="120" t="s">
        <v>25</v>
      </c>
      <c r="F5436" s="665" t="s">
        <v>73</v>
      </c>
    </row>
    <row r="5437" spans="1:6">
      <c r="A5437" s="664" t="str">
        <f>DRIVER[[#This Row],[DATE]]&amp;DRIVER[[#This Row],[FIELD]]&amp;DRIVER[[#This Row],[TRIP NO]]</f>
        <v>45565OD34R13452</v>
      </c>
      <c r="B5437" s="666">
        <v>23</v>
      </c>
      <c r="C5437" s="667">
        <v>45565</v>
      </c>
      <c r="D5437" s="668">
        <v>2</v>
      </c>
      <c r="E5437" s="120" t="s">
        <v>11</v>
      </c>
      <c r="F5437" s="665" t="s">
        <v>207</v>
      </c>
    </row>
    <row r="5438" spans="1:6">
      <c r="A5438" s="664" t="str">
        <f>DRIVER[[#This Row],[DATE]]&amp;DRIVER[[#This Row],[FIELD]]&amp;DRIVER[[#This Row],[TRIP NO]]</f>
        <v>45565OD04Q67882</v>
      </c>
      <c r="B5438" s="666">
        <v>24</v>
      </c>
      <c r="C5438" s="667">
        <v>45565</v>
      </c>
      <c r="D5438" s="668">
        <v>2</v>
      </c>
      <c r="E5438" s="120" t="s">
        <v>20</v>
      </c>
      <c r="F5438" s="665" t="s">
        <v>101</v>
      </c>
    </row>
    <row r="5439" spans="1:6">
      <c r="A5439" s="664" t="str">
        <f>DRIVER[[#This Row],[DATE]]&amp;DRIVER[[#This Row],[FIELD]]&amp;DRIVER[[#This Row],[TRIP NO]]</f>
        <v>45565OD34R11452</v>
      </c>
      <c r="B5439" s="666">
        <v>25</v>
      </c>
      <c r="C5439" s="667">
        <v>45565</v>
      </c>
      <c r="D5439" s="668">
        <v>2</v>
      </c>
      <c r="E5439" s="120" t="s">
        <v>12</v>
      </c>
      <c r="F5439" s="665" t="s">
        <v>175</v>
      </c>
    </row>
    <row r="5440" spans="1:6">
      <c r="A5440" s="664" t="str">
        <f>DRIVER[[#This Row],[DATE]]&amp;DRIVER[[#This Row],[FIELD]]&amp;DRIVER[[#This Row],[TRIP NO]]</f>
        <v>45565OD34U11452</v>
      </c>
      <c r="B5440" s="666">
        <v>26</v>
      </c>
      <c r="C5440" s="667">
        <v>45565</v>
      </c>
      <c r="D5440" s="668">
        <v>2</v>
      </c>
      <c r="E5440" s="120" t="s">
        <v>47</v>
      </c>
      <c r="F5440" s="665" t="s">
        <v>83</v>
      </c>
    </row>
    <row r="5441" spans="1:6">
      <c r="A5441" s="664" t="str">
        <f>DRIVER[[#This Row],[DATE]]&amp;DRIVER[[#This Row],[FIELD]]&amp;DRIVER[[#This Row],[TRIP NO]]</f>
        <v>45565OD04V11452</v>
      </c>
      <c r="B5441" s="666">
        <v>27</v>
      </c>
      <c r="C5441" s="667">
        <v>45565</v>
      </c>
      <c r="D5441" s="668">
        <v>2</v>
      </c>
      <c r="E5441" s="120" t="s">
        <v>46</v>
      </c>
      <c r="F5441" s="665" t="s">
        <v>85</v>
      </c>
    </row>
    <row r="5442" spans="1:6">
      <c r="A5442" s="664" t="str">
        <f>DRIVER[[#This Row],[DATE]]&amp;DRIVER[[#This Row],[FIELD]]&amp;DRIVER[[#This Row],[TRIP NO]]</f>
        <v>45565OD34S26152</v>
      </c>
      <c r="B5442" s="666">
        <v>28</v>
      </c>
      <c r="C5442" s="667">
        <v>45565</v>
      </c>
      <c r="D5442" s="668">
        <v>2</v>
      </c>
      <c r="E5442" s="120" t="s">
        <v>40</v>
      </c>
      <c r="F5442" s="665" t="s">
        <v>72</v>
      </c>
    </row>
    <row r="5443" spans="1:6">
      <c r="A5443" s="664" t="str">
        <f>DRIVER[[#This Row],[DATE]]&amp;DRIVER[[#This Row],[FIELD]]&amp;DRIVER[[#This Row],[TRIP NO]]</f>
        <v>45565OD04Q41442</v>
      </c>
      <c r="B5443" s="666">
        <v>29</v>
      </c>
      <c r="C5443" s="667">
        <v>45565</v>
      </c>
      <c r="D5443" s="668">
        <v>2</v>
      </c>
      <c r="E5443" s="120" t="s">
        <v>38</v>
      </c>
      <c r="F5443" s="665" t="s">
        <v>215</v>
      </c>
    </row>
    <row r="5444" spans="1:6">
      <c r="A5444" s="664" t="str">
        <f>DRIVER[[#This Row],[DATE]]&amp;DRIVER[[#This Row],[FIELD]]&amp;DRIVER[[#This Row],[TRIP NO]]</f>
        <v>45565OD04Q41282</v>
      </c>
      <c r="B5444" s="666">
        <v>30</v>
      </c>
      <c r="C5444" s="667">
        <v>45565</v>
      </c>
      <c r="D5444" s="668">
        <v>2</v>
      </c>
      <c r="E5444" s="120" t="s">
        <v>41</v>
      </c>
      <c r="F5444" s="665" t="s">
        <v>77</v>
      </c>
    </row>
    <row r="5445" spans="1:6">
      <c r="A5445" s="664" t="str">
        <f>DRIVER[[#This Row],[DATE]]&amp;DRIVER[[#This Row],[FIELD]]&amp;DRIVER[[#This Row],[TRIP NO]]</f>
        <v>45565OD34S61522</v>
      </c>
      <c r="B5445" s="666">
        <v>31</v>
      </c>
      <c r="C5445" s="667">
        <v>45565</v>
      </c>
      <c r="D5445" s="668">
        <v>2</v>
      </c>
      <c r="E5445" s="120" t="s">
        <v>43</v>
      </c>
      <c r="F5445" s="665" t="s">
        <v>68</v>
      </c>
    </row>
    <row r="5446" spans="1:6">
      <c r="A5446" s="664" t="str">
        <f>DRIVER[[#This Row],[DATE]]&amp;DRIVER[[#This Row],[FIELD]]&amp;DRIVER[[#This Row],[TRIP NO]]</f>
        <v>45565OD04Q41262</v>
      </c>
      <c r="B5446" s="666">
        <v>32</v>
      </c>
      <c r="C5446" s="667">
        <v>45565</v>
      </c>
      <c r="D5446" s="668">
        <v>2</v>
      </c>
      <c r="E5446" s="120" t="s">
        <v>23</v>
      </c>
      <c r="F5446" s="665" t="s">
        <v>91</v>
      </c>
    </row>
    <row r="5447" spans="1:6">
      <c r="A5447" s="664" t="str">
        <f>DRIVER[[#This Row],[DATE]]&amp;DRIVER[[#This Row],[FIELD]]&amp;DRIVER[[#This Row],[TRIP NO]]</f>
        <v>45565OD34S65082</v>
      </c>
      <c r="B5447" s="666">
        <v>33</v>
      </c>
      <c r="C5447" s="667">
        <v>45565</v>
      </c>
      <c r="D5447" s="668">
        <v>2</v>
      </c>
      <c r="E5447" s="120" t="s">
        <v>57</v>
      </c>
      <c r="F5447" s="665" t="s">
        <v>102</v>
      </c>
    </row>
    <row r="5448" spans="1:6">
      <c r="A5448" s="664" t="str">
        <f>DRIVER[[#This Row],[DATE]]&amp;DRIVER[[#This Row],[FIELD]]&amp;DRIVER[[#This Row],[TRIP NO]]</f>
        <v>45565OD34S61372</v>
      </c>
      <c r="B5448" s="666">
        <v>34</v>
      </c>
      <c r="C5448" s="667">
        <v>45565</v>
      </c>
      <c r="D5448" s="668">
        <v>2</v>
      </c>
      <c r="E5448" s="120" t="s">
        <v>44</v>
      </c>
      <c r="F5448" s="665" t="s">
        <v>209</v>
      </c>
    </row>
    <row r="5449" spans="1:6">
      <c r="A5449" s="664" t="str">
        <f>DRIVER[[#This Row],[DATE]]&amp;DRIVER[[#This Row],[FIELD]]&amp;DRIVER[[#This Row],[TRIP NO]]</f>
        <v>45566OD04Q41181</v>
      </c>
      <c r="B5449" s="666">
        <v>1</v>
      </c>
      <c r="C5449" s="667">
        <v>45566</v>
      </c>
      <c r="D5449" s="668">
        <v>1</v>
      </c>
      <c r="E5449" s="120" t="s">
        <v>26</v>
      </c>
      <c r="F5449" s="665" t="s">
        <v>208</v>
      </c>
    </row>
    <row r="5450" spans="1:6">
      <c r="A5450" s="664" t="str">
        <f>DRIVER[[#This Row],[DATE]]&amp;DRIVER[[#This Row],[FIELD]]&amp;DRIVER[[#This Row],[TRIP NO]]</f>
        <v>45566OD04Q41261</v>
      </c>
      <c r="B5450" s="666">
        <v>2</v>
      </c>
      <c r="C5450" s="667">
        <v>45566</v>
      </c>
      <c r="D5450" s="668">
        <v>1</v>
      </c>
      <c r="E5450" s="120" t="s">
        <v>23</v>
      </c>
      <c r="F5450" s="665" t="s">
        <v>202</v>
      </c>
    </row>
    <row r="5451" spans="1:6">
      <c r="A5451" s="664" t="str">
        <f>DRIVER[[#This Row],[DATE]]&amp;DRIVER[[#This Row],[FIELD]]&amp;DRIVER[[#This Row],[TRIP NO]]</f>
        <v>45566OD04Q41781</v>
      </c>
      <c r="B5451" s="666">
        <v>3</v>
      </c>
      <c r="C5451" s="667">
        <v>45566</v>
      </c>
      <c r="D5451" s="668">
        <v>1</v>
      </c>
      <c r="E5451" s="120" t="s">
        <v>25</v>
      </c>
      <c r="F5451" s="665" t="s">
        <v>90</v>
      </c>
    </row>
    <row r="5452" spans="1:6">
      <c r="A5452" s="664" t="str">
        <f>DRIVER[[#This Row],[DATE]]&amp;DRIVER[[#This Row],[FIELD]]&amp;DRIVER[[#This Row],[TRIP NO]]</f>
        <v>45566OD04Q67611</v>
      </c>
      <c r="B5452" s="666">
        <v>4</v>
      </c>
      <c r="C5452" s="667">
        <v>45566</v>
      </c>
      <c r="D5452" s="668">
        <v>1</v>
      </c>
      <c r="E5452" s="120" t="s">
        <v>24</v>
      </c>
      <c r="F5452" s="665" t="s">
        <v>217</v>
      </c>
    </row>
    <row r="5453" spans="1:6">
      <c r="A5453" s="664" t="str">
        <f>DRIVER[[#This Row],[DATE]]&amp;DRIVER[[#This Row],[FIELD]]&amp;DRIVER[[#This Row],[TRIP NO]]</f>
        <v>45566OD04Q67881</v>
      </c>
      <c r="B5453" s="666">
        <v>5</v>
      </c>
      <c r="C5453" s="667">
        <v>45566</v>
      </c>
      <c r="D5453" s="668">
        <v>1</v>
      </c>
      <c r="E5453" s="120" t="s">
        <v>20</v>
      </c>
      <c r="F5453" s="665" t="s">
        <v>101</v>
      </c>
    </row>
    <row r="5454" spans="1:6">
      <c r="A5454" s="664" t="str">
        <f>DRIVER[[#This Row],[DATE]]&amp;DRIVER[[#This Row],[FIELD]]&amp;DRIVER[[#This Row],[TRIP NO]]</f>
        <v>45566OD04Q41281</v>
      </c>
      <c r="B5454" s="666">
        <v>6</v>
      </c>
      <c r="C5454" s="667">
        <v>45566</v>
      </c>
      <c r="D5454" s="668">
        <v>1</v>
      </c>
      <c r="E5454" s="120" t="s">
        <v>41</v>
      </c>
      <c r="F5454" s="665" t="s">
        <v>77</v>
      </c>
    </row>
    <row r="5455" spans="1:6">
      <c r="A5455" s="664" t="str">
        <f>DRIVER[[#This Row],[DATE]]&amp;DRIVER[[#This Row],[FIELD]]&amp;DRIVER[[#This Row],[TRIP NO]]</f>
        <v>45566OD04Q41441</v>
      </c>
      <c r="B5455" s="666">
        <v>7</v>
      </c>
      <c r="C5455" s="667">
        <v>45566</v>
      </c>
      <c r="D5455" s="668">
        <v>1</v>
      </c>
      <c r="E5455" s="120" t="s">
        <v>38</v>
      </c>
      <c r="F5455" s="665" t="s">
        <v>215</v>
      </c>
    </row>
    <row r="5456" spans="1:6">
      <c r="A5456" s="664" t="str">
        <f>DRIVER[[#This Row],[DATE]]&amp;DRIVER[[#This Row],[FIELD]]&amp;DRIVER[[#This Row],[TRIP NO]]</f>
        <v>45566OD34S26151</v>
      </c>
      <c r="B5456" s="666">
        <v>8</v>
      </c>
      <c r="C5456" s="667">
        <v>45566</v>
      </c>
      <c r="D5456" s="668">
        <v>1</v>
      </c>
      <c r="E5456" s="120" t="s">
        <v>40</v>
      </c>
      <c r="F5456" s="665" t="s">
        <v>72</v>
      </c>
    </row>
    <row r="5457" spans="1:6">
      <c r="A5457" s="664" t="str">
        <f>DRIVER[[#This Row],[DATE]]&amp;DRIVER[[#This Row],[FIELD]]&amp;DRIVER[[#This Row],[TRIP NO]]</f>
        <v>45566OD34S26661</v>
      </c>
      <c r="B5457" s="666">
        <v>9</v>
      </c>
      <c r="C5457" s="667">
        <v>45566</v>
      </c>
      <c r="D5457" s="668">
        <v>1</v>
      </c>
      <c r="E5457" s="120" t="s">
        <v>45</v>
      </c>
      <c r="F5457" s="665" t="s">
        <v>106</v>
      </c>
    </row>
    <row r="5458" spans="1:6">
      <c r="A5458" s="664" t="str">
        <f>DRIVER[[#This Row],[DATE]]&amp;DRIVER[[#This Row],[FIELD]]&amp;DRIVER[[#This Row],[TRIP NO]]</f>
        <v>45566OD34S40341</v>
      </c>
      <c r="B5458" s="666">
        <v>10</v>
      </c>
      <c r="C5458" s="667">
        <v>45566</v>
      </c>
      <c r="D5458" s="668">
        <v>1</v>
      </c>
      <c r="E5458" s="120" t="s">
        <v>129</v>
      </c>
      <c r="F5458" s="665" t="s">
        <v>71</v>
      </c>
    </row>
    <row r="5459" spans="1:6">
      <c r="A5459" s="664" t="str">
        <f>DRIVER[[#This Row],[DATE]]&amp;DRIVER[[#This Row],[FIELD]]&amp;DRIVER[[#This Row],[TRIP NO]]</f>
        <v>45566OD34S61371</v>
      </c>
      <c r="B5459" s="666">
        <v>11</v>
      </c>
      <c r="C5459" s="667">
        <v>45566</v>
      </c>
      <c r="D5459" s="668">
        <v>1</v>
      </c>
      <c r="E5459" s="120" t="s">
        <v>44</v>
      </c>
      <c r="F5459" s="665" t="s">
        <v>209</v>
      </c>
    </row>
    <row r="5460" spans="1:6">
      <c r="A5460" s="664" t="str">
        <f>DRIVER[[#This Row],[DATE]]&amp;DRIVER[[#This Row],[FIELD]]&amp;DRIVER[[#This Row],[TRIP NO]]</f>
        <v>45566OD34S61391</v>
      </c>
      <c r="B5460" s="666">
        <v>12</v>
      </c>
      <c r="C5460" s="667">
        <v>45566</v>
      </c>
      <c r="D5460" s="668">
        <v>1</v>
      </c>
      <c r="E5460" s="120" t="s">
        <v>52</v>
      </c>
      <c r="F5460" s="665" t="s">
        <v>94</v>
      </c>
    </row>
    <row r="5461" spans="1:6">
      <c r="A5461" s="664" t="str">
        <f>DRIVER[[#This Row],[DATE]]&amp;DRIVER[[#This Row],[FIELD]]&amp;DRIVER[[#This Row],[TRIP NO]]</f>
        <v>45566OD34S65081</v>
      </c>
      <c r="B5461" s="666">
        <v>13</v>
      </c>
      <c r="C5461" s="667">
        <v>45566</v>
      </c>
      <c r="D5461" s="668">
        <v>1</v>
      </c>
      <c r="E5461" s="120" t="s">
        <v>57</v>
      </c>
      <c r="F5461" s="665" t="s">
        <v>102</v>
      </c>
    </row>
    <row r="5462" spans="1:6">
      <c r="A5462" s="674" t="str">
        <f>DRIVER[[#This Row],[DATE]]&amp;DRIVER[[#This Row],[FIELD]]&amp;DRIVER[[#This Row],[TRIP NO]]</f>
        <v>45567OD04Q41181</v>
      </c>
      <c r="B5462" s="676">
        <v>1</v>
      </c>
      <c r="C5462" s="677">
        <v>45567</v>
      </c>
      <c r="D5462" s="678">
        <v>1</v>
      </c>
      <c r="E5462" s="120" t="s">
        <v>26</v>
      </c>
      <c r="F5462" s="675" t="s">
        <v>208</v>
      </c>
    </row>
    <row r="5463" spans="1:6">
      <c r="A5463" s="674" t="str">
        <f>DRIVER[[#This Row],[DATE]]&amp;DRIVER[[#This Row],[FIELD]]&amp;DRIVER[[#This Row],[TRIP NO]]</f>
        <v>45567OD04Q41231</v>
      </c>
      <c r="B5463" s="676">
        <v>2</v>
      </c>
      <c r="C5463" s="677">
        <v>45567</v>
      </c>
      <c r="D5463" s="678">
        <v>1</v>
      </c>
      <c r="E5463" s="120" t="s">
        <v>39</v>
      </c>
      <c r="F5463" s="675" t="s">
        <v>202</v>
      </c>
    </row>
    <row r="5464" spans="1:6">
      <c r="A5464" s="674" t="str">
        <f>DRIVER[[#This Row],[DATE]]&amp;DRIVER[[#This Row],[FIELD]]&amp;DRIVER[[#This Row],[TRIP NO]]</f>
        <v>45567OD04Q41261</v>
      </c>
      <c r="B5464" s="676">
        <v>3</v>
      </c>
      <c r="C5464" s="677">
        <v>45567</v>
      </c>
      <c r="D5464" s="678">
        <v>1</v>
      </c>
      <c r="E5464" s="120" t="s">
        <v>23</v>
      </c>
      <c r="F5464" s="675" t="s">
        <v>91</v>
      </c>
    </row>
    <row r="5465" spans="1:6">
      <c r="A5465" s="674" t="str">
        <f>DRIVER[[#This Row],[DATE]]&amp;DRIVER[[#This Row],[FIELD]]&amp;DRIVER[[#This Row],[TRIP NO]]</f>
        <v>45567OD04Q41781</v>
      </c>
      <c r="B5465" s="676">
        <v>4</v>
      </c>
      <c r="C5465" s="677">
        <v>45567</v>
      </c>
      <c r="D5465" s="678">
        <v>1</v>
      </c>
      <c r="E5465" s="120" t="s">
        <v>25</v>
      </c>
      <c r="F5465" s="675" t="s">
        <v>73</v>
      </c>
    </row>
    <row r="5466" spans="1:6">
      <c r="A5466" s="674" t="str">
        <f>DRIVER[[#This Row],[DATE]]&amp;DRIVER[[#This Row],[FIELD]]&amp;DRIVER[[#This Row],[TRIP NO]]</f>
        <v>45567OD04Q67611</v>
      </c>
      <c r="B5466" s="676">
        <v>5</v>
      </c>
      <c r="C5466" s="677">
        <v>45567</v>
      </c>
      <c r="D5466" s="678">
        <v>1</v>
      </c>
      <c r="E5466" s="120" t="s">
        <v>24</v>
      </c>
      <c r="F5466" s="675" t="s">
        <v>217</v>
      </c>
    </row>
    <row r="5467" spans="1:6">
      <c r="A5467" s="674" t="str">
        <f>DRIVER[[#This Row],[DATE]]&amp;DRIVER[[#This Row],[FIELD]]&amp;DRIVER[[#This Row],[TRIP NO]]</f>
        <v>45567OD04Q67881</v>
      </c>
      <c r="B5467" s="676">
        <v>6</v>
      </c>
      <c r="C5467" s="677">
        <v>45567</v>
      </c>
      <c r="D5467" s="678">
        <v>1</v>
      </c>
      <c r="E5467" s="120" t="s">
        <v>20</v>
      </c>
      <c r="F5467" s="675" t="s">
        <v>101</v>
      </c>
    </row>
    <row r="5468" spans="1:6">
      <c r="A5468" s="674" t="str">
        <f>DRIVER[[#This Row],[DATE]]&amp;DRIVER[[#This Row],[FIELD]]&amp;DRIVER[[#This Row],[TRIP NO]]</f>
        <v>45567OD04Q41281</v>
      </c>
      <c r="B5468" s="676">
        <v>7</v>
      </c>
      <c r="C5468" s="677">
        <v>45567</v>
      </c>
      <c r="D5468" s="678">
        <v>1</v>
      </c>
      <c r="E5468" s="120" t="s">
        <v>41</v>
      </c>
      <c r="F5468" s="675" t="s">
        <v>77</v>
      </c>
    </row>
    <row r="5469" spans="1:6">
      <c r="A5469" s="674" t="str">
        <f>DRIVER[[#This Row],[DATE]]&amp;DRIVER[[#This Row],[FIELD]]&amp;DRIVER[[#This Row],[TRIP NO]]</f>
        <v>45567OD04Q41441</v>
      </c>
      <c r="B5469" s="676">
        <v>8</v>
      </c>
      <c r="C5469" s="677">
        <v>45567</v>
      </c>
      <c r="D5469" s="678">
        <v>1</v>
      </c>
      <c r="E5469" s="120" t="s">
        <v>38</v>
      </c>
      <c r="F5469" s="675" t="s">
        <v>215</v>
      </c>
    </row>
    <row r="5470" spans="1:6">
      <c r="A5470" s="674" t="str">
        <f>DRIVER[[#This Row],[DATE]]&amp;DRIVER[[#This Row],[FIELD]]&amp;DRIVER[[#This Row],[TRIP NO]]</f>
        <v>45567OD34S26661</v>
      </c>
      <c r="B5470" s="676">
        <v>9</v>
      </c>
      <c r="C5470" s="677">
        <v>45567</v>
      </c>
      <c r="D5470" s="678">
        <v>1</v>
      </c>
      <c r="E5470" s="120" t="s">
        <v>45</v>
      </c>
      <c r="F5470" s="675" t="s">
        <v>106</v>
      </c>
    </row>
    <row r="5471" spans="1:6">
      <c r="A5471" s="674" t="str">
        <f>DRIVER[[#This Row],[DATE]]&amp;DRIVER[[#This Row],[FIELD]]&amp;DRIVER[[#This Row],[TRIP NO]]</f>
        <v>45567OD34S40341</v>
      </c>
      <c r="B5471" s="676">
        <v>10</v>
      </c>
      <c r="C5471" s="677">
        <v>45567</v>
      </c>
      <c r="D5471" s="678">
        <v>1</v>
      </c>
      <c r="E5471" s="120" t="s">
        <v>129</v>
      </c>
      <c r="F5471" s="675" t="s">
        <v>69</v>
      </c>
    </row>
    <row r="5472" spans="1:6">
      <c r="A5472" s="674" t="str">
        <f>DRIVER[[#This Row],[DATE]]&amp;DRIVER[[#This Row],[FIELD]]&amp;DRIVER[[#This Row],[TRIP NO]]</f>
        <v>45567OD34S61371</v>
      </c>
      <c r="B5472" s="676">
        <v>11</v>
      </c>
      <c r="C5472" s="677">
        <v>45567</v>
      </c>
      <c r="D5472" s="678">
        <v>1</v>
      </c>
      <c r="E5472" s="120" t="s">
        <v>44</v>
      </c>
      <c r="F5472" s="675" t="s">
        <v>209</v>
      </c>
    </row>
    <row r="5473" spans="1:6">
      <c r="A5473" s="674" t="str">
        <f>DRIVER[[#This Row],[DATE]]&amp;DRIVER[[#This Row],[FIELD]]&amp;DRIVER[[#This Row],[TRIP NO]]</f>
        <v>45567OD34S61391</v>
      </c>
      <c r="B5473" s="676">
        <v>12</v>
      </c>
      <c r="C5473" s="677">
        <v>45567</v>
      </c>
      <c r="D5473" s="678">
        <v>1</v>
      </c>
      <c r="E5473" s="120" t="s">
        <v>52</v>
      </c>
      <c r="F5473" s="675" t="s">
        <v>94</v>
      </c>
    </row>
    <row r="5474" spans="1:6">
      <c r="A5474" s="674" t="str">
        <f>DRIVER[[#This Row],[DATE]]&amp;DRIVER[[#This Row],[FIELD]]&amp;DRIVER[[#This Row],[TRIP NO]]</f>
        <v>45567OD34S61521</v>
      </c>
      <c r="B5474" s="676">
        <v>13</v>
      </c>
      <c r="C5474" s="677">
        <v>45567</v>
      </c>
      <c r="D5474" s="678">
        <v>1</v>
      </c>
      <c r="E5474" s="120" t="s">
        <v>43</v>
      </c>
      <c r="F5474" s="675" t="s">
        <v>68</v>
      </c>
    </row>
    <row r="5475" spans="1:6">
      <c r="A5475" s="674" t="str">
        <f>DRIVER[[#This Row],[DATE]]&amp;DRIVER[[#This Row],[FIELD]]&amp;DRIVER[[#This Row],[TRIP NO]]</f>
        <v>45567OD34S65081</v>
      </c>
      <c r="B5475" s="676">
        <v>14</v>
      </c>
      <c r="C5475" s="677">
        <v>45567</v>
      </c>
      <c r="D5475" s="678">
        <v>1</v>
      </c>
      <c r="E5475" s="120" t="s">
        <v>57</v>
      </c>
      <c r="F5475" s="675" t="s">
        <v>102</v>
      </c>
    </row>
    <row r="5476" spans="1:6">
      <c r="A5476" s="674" t="str">
        <f>DRIVER[[#This Row],[DATE]]&amp;DRIVER[[#This Row],[FIELD]]&amp;DRIVER[[#This Row],[TRIP NO]]</f>
        <v>45567OD34S65082</v>
      </c>
      <c r="B5476" s="676">
        <v>15</v>
      </c>
      <c r="C5476" s="677">
        <v>45567</v>
      </c>
      <c r="D5476" s="678">
        <v>2</v>
      </c>
      <c r="E5476" s="120" t="s">
        <v>57</v>
      </c>
      <c r="F5476" s="675" t="s">
        <v>102</v>
      </c>
    </row>
    <row r="5477" spans="1:6">
      <c r="A5477" s="674" t="str">
        <f>DRIVER[[#This Row],[DATE]]&amp;DRIVER[[#This Row],[FIELD]]&amp;DRIVER[[#This Row],[TRIP NO]]</f>
        <v>45567OD04Q41282</v>
      </c>
      <c r="B5477" s="676">
        <v>16</v>
      </c>
      <c r="C5477" s="677">
        <v>45567</v>
      </c>
      <c r="D5477" s="678">
        <v>2</v>
      </c>
      <c r="E5477" s="120" t="s">
        <v>41</v>
      </c>
      <c r="F5477" s="675" t="s">
        <v>77</v>
      </c>
    </row>
    <row r="5478" spans="1:6">
      <c r="A5478" s="674" t="str">
        <f>DRIVER[[#This Row],[DATE]]&amp;DRIVER[[#This Row],[FIELD]]&amp;DRIVER[[#This Row],[TRIP NO]]</f>
        <v>45567OD04Q41782</v>
      </c>
      <c r="B5478" s="676">
        <v>17</v>
      </c>
      <c r="C5478" s="677">
        <v>45567</v>
      </c>
      <c r="D5478" s="678">
        <v>2</v>
      </c>
      <c r="E5478" s="120" t="s">
        <v>25</v>
      </c>
      <c r="F5478" s="675" t="s">
        <v>73</v>
      </c>
    </row>
    <row r="5479" spans="1:6">
      <c r="A5479" s="674" t="str">
        <f>DRIVER[[#This Row],[DATE]]&amp;DRIVER[[#This Row],[FIELD]]&amp;DRIVER[[#This Row],[TRIP NO]]</f>
        <v>45567OD34S61372</v>
      </c>
      <c r="B5479" s="676">
        <v>18</v>
      </c>
      <c r="C5479" s="677">
        <v>45567</v>
      </c>
      <c r="D5479" s="678">
        <v>2</v>
      </c>
      <c r="E5479" s="120" t="s">
        <v>44</v>
      </c>
      <c r="F5479" s="675" t="s">
        <v>209</v>
      </c>
    </row>
    <row r="5480" spans="1:6">
      <c r="A5480" s="674" t="str">
        <f>DRIVER[[#This Row],[DATE]]&amp;DRIVER[[#This Row],[FIELD]]&amp;DRIVER[[#This Row],[TRIP NO]]</f>
        <v>45567OD04Q41442</v>
      </c>
      <c r="B5480" s="676">
        <v>19</v>
      </c>
      <c r="C5480" s="677">
        <v>45567</v>
      </c>
      <c r="D5480" s="678">
        <v>2</v>
      </c>
      <c r="E5480" s="120" t="s">
        <v>38</v>
      </c>
      <c r="F5480" s="675" t="s">
        <v>215</v>
      </c>
    </row>
    <row r="5481" spans="1:6">
      <c r="A5481" s="674" t="str">
        <f>DRIVER[[#This Row],[DATE]]&amp;DRIVER[[#This Row],[FIELD]]&amp;DRIVER[[#This Row],[TRIP NO]]</f>
        <v>45567OD04Q41182</v>
      </c>
      <c r="B5481" s="676">
        <v>20</v>
      </c>
      <c r="C5481" s="677">
        <v>45567</v>
      </c>
      <c r="D5481" s="678">
        <v>2</v>
      </c>
      <c r="E5481" s="120" t="s">
        <v>26</v>
      </c>
      <c r="F5481" s="675" t="s">
        <v>208</v>
      </c>
    </row>
    <row r="5482" spans="1:6">
      <c r="A5482" s="674" t="str">
        <f>DRIVER[[#This Row],[DATE]]&amp;DRIVER[[#This Row],[FIELD]]&amp;DRIVER[[#This Row],[TRIP NO]]</f>
        <v>45567OD04Q41262</v>
      </c>
      <c r="B5482" s="676">
        <v>21</v>
      </c>
      <c r="C5482" s="677">
        <v>45567</v>
      </c>
      <c r="D5482" s="678">
        <v>2</v>
      </c>
      <c r="E5482" s="120" t="s">
        <v>23</v>
      </c>
      <c r="F5482" s="675" t="s">
        <v>91</v>
      </c>
    </row>
    <row r="5483" spans="1:6">
      <c r="A5483" s="674" t="str">
        <f>DRIVER[[#This Row],[DATE]]&amp;DRIVER[[#This Row],[FIELD]]&amp;DRIVER[[#This Row],[TRIP NO]]</f>
        <v>45567OD34S61392</v>
      </c>
      <c r="B5483" s="676">
        <v>22</v>
      </c>
      <c r="C5483" s="677">
        <v>45567</v>
      </c>
      <c r="D5483" s="678">
        <v>2</v>
      </c>
      <c r="E5483" s="120" t="s">
        <v>52</v>
      </c>
      <c r="F5483" s="675" t="s">
        <v>94</v>
      </c>
    </row>
    <row r="5484" spans="1:6">
      <c r="A5484" s="674" t="str">
        <f>DRIVER[[#This Row],[DATE]]&amp;DRIVER[[#This Row],[FIELD]]&amp;DRIVER[[#This Row],[TRIP NO]]</f>
        <v>45567OD04Q67612</v>
      </c>
      <c r="B5484" s="676">
        <v>23</v>
      </c>
      <c r="C5484" s="677">
        <v>45567</v>
      </c>
      <c r="D5484" s="678">
        <v>2</v>
      </c>
      <c r="E5484" s="120" t="s">
        <v>24</v>
      </c>
      <c r="F5484" s="675" t="s">
        <v>217</v>
      </c>
    </row>
    <row r="5485" spans="1:6">
      <c r="A5485" s="674" t="str">
        <f>DRIVER[[#This Row],[DATE]]&amp;DRIVER[[#This Row],[FIELD]]&amp;DRIVER[[#This Row],[TRIP NO]]</f>
        <v>45567OD34S40342</v>
      </c>
      <c r="B5485" s="676">
        <v>24</v>
      </c>
      <c r="C5485" s="677">
        <v>45567</v>
      </c>
      <c r="D5485" s="678">
        <v>2</v>
      </c>
      <c r="E5485" s="120" t="s">
        <v>129</v>
      </c>
      <c r="F5485" s="675" t="s">
        <v>69</v>
      </c>
    </row>
    <row r="5486" spans="1:6">
      <c r="A5486" s="674" t="str">
        <f>DRIVER[[#This Row],[DATE]]&amp;DRIVER[[#This Row],[FIELD]]&amp;DRIVER[[#This Row],[TRIP NO]]</f>
        <v>45567OD34S61522</v>
      </c>
      <c r="B5486" s="676">
        <v>25</v>
      </c>
      <c r="C5486" s="677">
        <v>45567</v>
      </c>
      <c r="D5486" s="678">
        <v>2</v>
      </c>
      <c r="E5486" s="120" t="s">
        <v>43</v>
      </c>
      <c r="F5486" s="675" t="s">
        <v>68</v>
      </c>
    </row>
    <row r="5487" spans="1:6">
      <c r="A5487" s="674" t="str">
        <f>DRIVER[[#This Row],[DATE]]&amp;DRIVER[[#This Row],[FIELD]]&amp;DRIVER[[#This Row],[TRIP NO]]</f>
        <v>45567OD34S26662</v>
      </c>
      <c r="B5487" s="676">
        <v>26</v>
      </c>
      <c r="C5487" s="677">
        <v>45567</v>
      </c>
      <c r="D5487" s="678">
        <v>2</v>
      </c>
      <c r="E5487" s="120" t="s">
        <v>45</v>
      </c>
      <c r="F5487" s="675" t="s">
        <v>106</v>
      </c>
    </row>
    <row r="5488" spans="1:6">
      <c r="A5488" s="674" t="str">
        <f>DRIVER[[#This Row],[DATE]]&amp;DRIVER[[#This Row],[FIELD]]&amp;DRIVER[[#This Row],[TRIP NO]]</f>
        <v>45567OD04Q41232</v>
      </c>
      <c r="B5488" s="676">
        <v>27</v>
      </c>
      <c r="C5488" s="677">
        <v>45567</v>
      </c>
      <c r="D5488" s="678">
        <v>2</v>
      </c>
      <c r="E5488" s="120" t="s">
        <v>39</v>
      </c>
      <c r="F5488" s="675" t="s">
        <v>202</v>
      </c>
    </row>
    <row r="5489" spans="1:6">
      <c r="A5489" s="674" t="str">
        <f>DRIVER[[#This Row],[DATE]]&amp;DRIVER[[#This Row],[FIELD]]&amp;DRIVER[[#This Row],[TRIP NO]]</f>
        <v>45568OD04Q41181</v>
      </c>
      <c r="B5489" s="676">
        <v>1</v>
      </c>
      <c r="C5489" s="677">
        <v>45568</v>
      </c>
      <c r="D5489" s="678">
        <v>1</v>
      </c>
      <c r="E5489" s="120" t="s">
        <v>26</v>
      </c>
      <c r="F5489" s="675" t="s">
        <v>208</v>
      </c>
    </row>
    <row r="5490" spans="1:6">
      <c r="A5490" s="674" t="str">
        <f>DRIVER[[#This Row],[DATE]]&amp;DRIVER[[#This Row],[FIELD]]&amp;DRIVER[[#This Row],[TRIP NO]]</f>
        <v>45568OD04Q41231</v>
      </c>
      <c r="B5490" s="676">
        <v>2</v>
      </c>
      <c r="C5490" s="677">
        <v>45568</v>
      </c>
      <c r="D5490" s="678">
        <v>1</v>
      </c>
      <c r="E5490" s="120" t="s">
        <v>39</v>
      </c>
      <c r="F5490" s="675" t="s">
        <v>202</v>
      </c>
    </row>
    <row r="5491" spans="1:6">
      <c r="A5491" s="674" t="str">
        <f>DRIVER[[#This Row],[DATE]]&amp;DRIVER[[#This Row],[FIELD]]&amp;DRIVER[[#This Row],[TRIP NO]]</f>
        <v>45568OD04Q41261</v>
      </c>
      <c r="B5491" s="676">
        <v>3</v>
      </c>
      <c r="C5491" s="677">
        <v>45568</v>
      </c>
      <c r="D5491" s="678">
        <v>1</v>
      </c>
      <c r="E5491" s="120" t="s">
        <v>23</v>
      </c>
      <c r="F5491" s="675" t="s">
        <v>91</v>
      </c>
    </row>
    <row r="5492" spans="1:6">
      <c r="A5492" s="674" t="str">
        <f>DRIVER[[#This Row],[DATE]]&amp;DRIVER[[#This Row],[FIELD]]&amp;DRIVER[[#This Row],[TRIP NO]]</f>
        <v>45568OD04Q41781</v>
      </c>
      <c r="B5492" s="676">
        <v>4</v>
      </c>
      <c r="C5492" s="677">
        <v>45568</v>
      </c>
      <c r="D5492" s="678">
        <v>1</v>
      </c>
      <c r="E5492" s="120" t="s">
        <v>25</v>
      </c>
      <c r="F5492" s="675" t="s">
        <v>90</v>
      </c>
    </row>
    <row r="5493" spans="1:6">
      <c r="A5493" s="674" t="str">
        <f>DRIVER[[#This Row],[DATE]]&amp;DRIVER[[#This Row],[FIELD]]&amp;DRIVER[[#This Row],[TRIP NO]]</f>
        <v>45568OD04Q67611</v>
      </c>
      <c r="B5493" s="676">
        <v>5</v>
      </c>
      <c r="C5493" s="677">
        <v>45568</v>
      </c>
      <c r="D5493" s="678">
        <v>1</v>
      </c>
      <c r="E5493" s="120" t="s">
        <v>24</v>
      </c>
      <c r="F5493" s="675" t="s">
        <v>217</v>
      </c>
    </row>
    <row r="5494" spans="1:6">
      <c r="A5494" s="674" t="str">
        <f>DRIVER[[#This Row],[DATE]]&amp;DRIVER[[#This Row],[FIELD]]&amp;DRIVER[[#This Row],[TRIP NO]]</f>
        <v>45568OD04Q67881</v>
      </c>
      <c r="B5494" s="676">
        <v>6</v>
      </c>
      <c r="C5494" s="677">
        <v>45568</v>
      </c>
      <c r="D5494" s="678">
        <v>1</v>
      </c>
      <c r="E5494" s="120" t="s">
        <v>20</v>
      </c>
      <c r="F5494" s="675" t="s">
        <v>101</v>
      </c>
    </row>
    <row r="5495" spans="1:6">
      <c r="A5495" s="674" t="str">
        <f>DRIVER[[#This Row],[DATE]]&amp;DRIVER[[#This Row],[FIELD]]&amp;DRIVER[[#This Row],[TRIP NO]]</f>
        <v>45568OD04Q41281</v>
      </c>
      <c r="B5495" s="676">
        <v>7</v>
      </c>
      <c r="C5495" s="677">
        <v>45568</v>
      </c>
      <c r="D5495" s="678">
        <v>1</v>
      </c>
      <c r="E5495" s="120" t="s">
        <v>41</v>
      </c>
      <c r="F5495" s="675" t="s">
        <v>77</v>
      </c>
    </row>
    <row r="5496" spans="1:6">
      <c r="A5496" s="674" t="str">
        <f>DRIVER[[#This Row],[DATE]]&amp;DRIVER[[#This Row],[FIELD]]&amp;DRIVER[[#This Row],[TRIP NO]]</f>
        <v>45568OD04Q41441</v>
      </c>
      <c r="B5496" s="676">
        <v>8</v>
      </c>
      <c r="C5496" s="677">
        <v>45568</v>
      </c>
      <c r="D5496" s="678">
        <v>1</v>
      </c>
      <c r="E5496" s="120" t="s">
        <v>38</v>
      </c>
      <c r="F5496" s="675" t="s">
        <v>215</v>
      </c>
    </row>
    <row r="5497" spans="1:6">
      <c r="A5497" s="674" t="str">
        <f>DRIVER[[#This Row],[DATE]]&amp;DRIVER[[#This Row],[FIELD]]&amp;DRIVER[[#This Row],[TRIP NO]]</f>
        <v>45568OD34S26661</v>
      </c>
      <c r="B5497" s="676">
        <v>9</v>
      </c>
      <c r="C5497" s="677">
        <v>45568</v>
      </c>
      <c r="D5497" s="678">
        <v>1</v>
      </c>
      <c r="E5497" s="120" t="s">
        <v>45</v>
      </c>
      <c r="F5497" s="675" t="s">
        <v>106</v>
      </c>
    </row>
    <row r="5498" spans="1:6">
      <c r="A5498" s="674" t="str">
        <f>DRIVER[[#This Row],[DATE]]&amp;DRIVER[[#This Row],[FIELD]]&amp;DRIVER[[#This Row],[TRIP NO]]</f>
        <v>45568OD34S40341</v>
      </c>
      <c r="B5498" s="676">
        <v>10</v>
      </c>
      <c r="C5498" s="677">
        <v>45568</v>
      </c>
      <c r="D5498" s="678">
        <v>1</v>
      </c>
      <c r="E5498" s="120" t="s">
        <v>129</v>
      </c>
      <c r="F5498" s="675" t="s">
        <v>71</v>
      </c>
    </row>
    <row r="5499" spans="1:6">
      <c r="A5499" s="674" t="str">
        <f>DRIVER[[#This Row],[DATE]]&amp;DRIVER[[#This Row],[FIELD]]&amp;DRIVER[[#This Row],[TRIP NO]]</f>
        <v>45568OD34S61371</v>
      </c>
      <c r="B5499" s="676">
        <v>11</v>
      </c>
      <c r="C5499" s="677">
        <v>45568</v>
      </c>
      <c r="D5499" s="678">
        <v>1</v>
      </c>
      <c r="E5499" s="120" t="s">
        <v>44</v>
      </c>
      <c r="F5499" s="675" t="s">
        <v>209</v>
      </c>
    </row>
    <row r="5500" spans="1:6">
      <c r="A5500" s="674" t="str">
        <f>DRIVER[[#This Row],[DATE]]&amp;DRIVER[[#This Row],[FIELD]]&amp;DRIVER[[#This Row],[TRIP NO]]</f>
        <v>45568OD34S61391</v>
      </c>
      <c r="B5500" s="676">
        <v>12</v>
      </c>
      <c r="C5500" s="677">
        <v>45568</v>
      </c>
      <c r="D5500" s="678">
        <v>1</v>
      </c>
      <c r="E5500" s="120" t="s">
        <v>52</v>
      </c>
      <c r="F5500" s="675" t="s">
        <v>94</v>
      </c>
    </row>
    <row r="5501" spans="1:6">
      <c r="A5501" s="674" t="str">
        <f>DRIVER[[#This Row],[DATE]]&amp;DRIVER[[#This Row],[FIELD]]&amp;DRIVER[[#This Row],[TRIP NO]]</f>
        <v>45568OD34S61521</v>
      </c>
      <c r="B5501" s="676">
        <v>13</v>
      </c>
      <c r="C5501" s="677">
        <v>45568</v>
      </c>
      <c r="D5501" s="678">
        <v>1</v>
      </c>
      <c r="E5501" s="120" t="s">
        <v>43</v>
      </c>
      <c r="F5501" s="675" t="s">
        <v>68</v>
      </c>
    </row>
    <row r="5502" spans="1:6">
      <c r="A5502" s="674" t="str">
        <f>DRIVER[[#This Row],[DATE]]&amp;DRIVER[[#This Row],[FIELD]]&amp;DRIVER[[#This Row],[TRIP NO]]</f>
        <v>45568OD34S65081</v>
      </c>
      <c r="B5502" s="676">
        <v>14</v>
      </c>
      <c r="C5502" s="677">
        <v>45568</v>
      </c>
      <c r="D5502" s="678">
        <v>1</v>
      </c>
      <c r="E5502" s="120" t="s">
        <v>57</v>
      </c>
      <c r="F5502" s="675" t="s">
        <v>102</v>
      </c>
    </row>
    <row r="5503" spans="1:6">
      <c r="A5503" s="674" t="str">
        <f>DRIVER[[#This Row],[DATE]]&amp;DRIVER[[#This Row],[FIELD]]&amp;DRIVER[[#This Row],[TRIP NO]]</f>
        <v>45568OD34S61522</v>
      </c>
      <c r="B5503" s="676">
        <v>15</v>
      </c>
      <c r="C5503" s="677">
        <v>45568</v>
      </c>
      <c r="D5503" s="678">
        <v>2</v>
      </c>
      <c r="E5503" s="120" t="s">
        <v>43</v>
      </c>
      <c r="F5503" s="675" t="s">
        <v>68</v>
      </c>
    </row>
    <row r="5504" spans="1:6">
      <c r="A5504" s="674" t="str">
        <f>DRIVER[[#This Row],[DATE]]&amp;DRIVER[[#This Row],[FIELD]]&amp;DRIVER[[#This Row],[TRIP NO]]</f>
        <v>45568OD34S61372</v>
      </c>
      <c r="B5504" s="676">
        <v>16</v>
      </c>
      <c r="C5504" s="677">
        <v>45568</v>
      </c>
      <c r="D5504" s="678">
        <v>2</v>
      </c>
      <c r="E5504" s="120" t="s">
        <v>44</v>
      </c>
      <c r="F5504" s="675" t="s">
        <v>209</v>
      </c>
    </row>
    <row r="5505" spans="1:6">
      <c r="A5505" s="674" t="str">
        <f>DRIVER[[#This Row],[DATE]]&amp;DRIVER[[#This Row],[FIELD]]&amp;DRIVER[[#This Row],[TRIP NO]]</f>
        <v>45568OD34S65082</v>
      </c>
      <c r="B5505" s="676">
        <v>17</v>
      </c>
      <c r="C5505" s="677">
        <v>45568</v>
      </c>
      <c r="D5505" s="678">
        <v>2</v>
      </c>
      <c r="E5505" s="120" t="s">
        <v>57</v>
      </c>
      <c r="F5505" s="675" t="s">
        <v>102</v>
      </c>
    </row>
    <row r="5506" spans="1:6">
      <c r="A5506" s="674" t="str">
        <f>DRIVER[[#This Row],[DATE]]&amp;DRIVER[[#This Row],[FIELD]]&amp;DRIVER[[#This Row],[TRIP NO]]</f>
        <v>45568OD34S40342</v>
      </c>
      <c r="B5506" s="676">
        <v>18</v>
      </c>
      <c r="C5506" s="677">
        <v>45568</v>
      </c>
      <c r="D5506" s="678">
        <v>2</v>
      </c>
      <c r="E5506" s="120" t="s">
        <v>129</v>
      </c>
      <c r="F5506" s="675" t="s">
        <v>71</v>
      </c>
    </row>
    <row r="5507" spans="1:6">
      <c r="A5507" s="674" t="str">
        <f>DRIVER[[#This Row],[DATE]]&amp;DRIVER[[#This Row],[FIELD]]&amp;DRIVER[[#This Row],[TRIP NO]]</f>
        <v>45568OD04Q41182</v>
      </c>
      <c r="B5507" s="676">
        <v>19</v>
      </c>
      <c r="C5507" s="677">
        <v>45568</v>
      </c>
      <c r="D5507" s="678">
        <v>2</v>
      </c>
      <c r="E5507" s="120" t="s">
        <v>26</v>
      </c>
      <c r="F5507" s="675" t="s">
        <v>208</v>
      </c>
    </row>
    <row r="5508" spans="1:6">
      <c r="A5508" s="674" t="str">
        <f>DRIVER[[#This Row],[DATE]]&amp;DRIVER[[#This Row],[FIELD]]&amp;DRIVER[[#This Row],[TRIP NO]]</f>
        <v>45568OD34S26662</v>
      </c>
      <c r="B5508" s="676">
        <v>20</v>
      </c>
      <c r="C5508" s="677">
        <v>45568</v>
      </c>
      <c r="D5508" s="678">
        <v>2</v>
      </c>
      <c r="E5508" s="120" t="s">
        <v>45</v>
      </c>
      <c r="F5508" s="675" t="s">
        <v>106</v>
      </c>
    </row>
    <row r="5509" spans="1:6">
      <c r="A5509" s="674" t="str">
        <f>DRIVER[[#This Row],[DATE]]&amp;DRIVER[[#This Row],[FIELD]]&amp;DRIVER[[#This Row],[TRIP NO]]</f>
        <v>45568OD34S61392</v>
      </c>
      <c r="B5509" s="676">
        <v>21</v>
      </c>
      <c r="C5509" s="677">
        <v>45568</v>
      </c>
      <c r="D5509" s="678">
        <v>2</v>
      </c>
      <c r="E5509" s="120" t="s">
        <v>52</v>
      </c>
      <c r="F5509" s="675" t="s">
        <v>94</v>
      </c>
    </row>
    <row r="5510" spans="1:6">
      <c r="A5510" s="674" t="str">
        <f>DRIVER[[#This Row],[DATE]]&amp;DRIVER[[#This Row],[FIELD]]&amp;DRIVER[[#This Row],[TRIP NO]]</f>
        <v>45568OD04Q41262</v>
      </c>
      <c r="B5510" s="676">
        <v>22</v>
      </c>
      <c r="C5510" s="677">
        <v>45568</v>
      </c>
      <c r="D5510" s="678">
        <v>2</v>
      </c>
      <c r="E5510" s="120" t="s">
        <v>23</v>
      </c>
      <c r="F5510" s="675" t="s">
        <v>91</v>
      </c>
    </row>
    <row r="5511" spans="1:6">
      <c r="A5511" s="674" t="str">
        <f>DRIVER[[#This Row],[DATE]]&amp;DRIVER[[#This Row],[FIELD]]&amp;DRIVER[[#This Row],[TRIP NO]]</f>
        <v>45568OD04Q41232</v>
      </c>
      <c r="B5511" s="676">
        <v>23</v>
      </c>
      <c r="C5511" s="677">
        <v>45568</v>
      </c>
      <c r="D5511" s="678">
        <v>2</v>
      </c>
      <c r="E5511" s="120" t="s">
        <v>39</v>
      </c>
      <c r="F5511" s="675" t="s">
        <v>202</v>
      </c>
    </row>
    <row r="5512" spans="1:6">
      <c r="A5512" s="674" t="str">
        <f>DRIVER[[#This Row],[DATE]]&amp;DRIVER[[#This Row],[FIELD]]&amp;DRIVER[[#This Row],[TRIP NO]]</f>
        <v>45568OD04Q41442</v>
      </c>
      <c r="B5512" s="676">
        <v>24</v>
      </c>
      <c r="C5512" s="677">
        <v>45568</v>
      </c>
      <c r="D5512" s="678">
        <v>2</v>
      </c>
      <c r="E5512" s="120" t="s">
        <v>38</v>
      </c>
      <c r="F5512" s="675" t="s">
        <v>215</v>
      </c>
    </row>
    <row r="5513" spans="1:6">
      <c r="A5513" s="674" t="str">
        <f>DRIVER[[#This Row],[DATE]]&amp;DRIVER[[#This Row],[FIELD]]&amp;DRIVER[[#This Row],[TRIP NO]]</f>
        <v>45568OD04Q41282</v>
      </c>
      <c r="B5513" s="676">
        <v>25</v>
      </c>
      <c r="C5513" s="677">
        <v>45568</v>
      </c>
      <c r="D5513" s="678">
        <v>2</v>
      </c>
      <c r="E5513" s="120" t="s">
        <v>41</v>
      </c>
      <c r="F5513" s="675" t="s">
        <v>77</v>
      </c>
    </row>
    <row r="5514" spans="1:6">
      <c r="A5514" s="674" t="str">
        <f>DRIVER[[#This Row],[DATE]]&amp;DRIVER[[#This Row],[FIELD]]&amp;DRIVER[[#This Row],[TRIP NO]]</f>
        <v>45568OD04Q67612</v>
      </c>
      <c r="B5514" s="676">
        <v>26</v>
      </c>
      <c r="C5514" s="677">
        <v>45568</v>
      </c>
      <c r="D5514" s="678">
        <v>2</v>
      </c>
      <c r="E5514" s="120" t="s">
        <v>24</v>
      </c>
      <c r="F5514" s="675" t="s">
        <v>217</v>
      </c>
    </row>
    <row r="5515" spans="1:6">
      <c r="A5515" s="674" t="str">
        <f>DRIVER[[#This Row],[DATE]]&amp;DRIVER[[#This Row],[FIELD]]&amp;DRIVER[[#This Row],[TRIP NO]]</f>
        <v>45568OD04Q41782</v>
      </c>
      <c r="B5515" s="676">
        <v>27</v>
      </c>
      <c r="C5515" s="677">
        <v>45568</v>
      </c>
      <c r="D5515" s="678">
        <v>2</v>
      </c>
      <c r="E5515" s="120" t="s">
        <v>25</v>
      </c>
      <c r="F5515" s="675" t="s">
        <v>90</v>
      </c>
    </row>
    <row r="5516" spans="1:6">
      <c r="A5516" s="685" t="str">
        <f>DRIVER[[#This Row],[DATE]]&amp;DRIVER[[#This Row],[FIELD]]&amp;DRIVER[[#This Row],[TRIP NO]]</f>
        <v>45569OD04Q41181</v>
      </c>
      <c r="B5516" s="687">
        <v>1</v>
      </c>
      <c r="C5516" s="688">
        <v>45569</v>
      </c>
      <c r="D5516" s="689">
        <v>1</v>
      </c>
      <c r="E5516" s="120" t="s">
        <v>26</v>
      </c>
      <c r="F5516" s="686" t="s">
        <v>208</v>
      </c>
    </row>
    <row r="5517" spans="1:6">
      <c r="A5517" s="685" t="str">
        <f>DRIVER[[#This Row],[DATE]]&amp;DRIVER[[#This Row],[FIELD]]&amp;DRIVER[[#This Row],[TRIP NO]]</f>
        <v>45569OD04Q41231</v>
      </c>
      <c r="B5517" s="687">
        <v>2</v>
      </c>
      <c r="C5517" s="688">
        <v>45569</v>
      </c>
      <c r="D5517" s="689">
        <v>1</v>
      </c>
      <c r="E5517" s="120" t="s">
        <v>39</v>
      </c>
      <c r="F5517" s="686" t="s">
        <v>202</v>
      </c>
    </row>
    <row r="5518" spans="1:6">
      <c r="A5518" s="685" t="str">
        <f>DRIVER[[#This Row],[DATE]]&amp;DRIVER[[#This Row],[FIELD]]&amp;DRIVER[[#This Row],[TRIP NO]]</f>
        <v>45569OD04Q41261</v>
      </c>
      <c r="B5518" s="687">
        <v>3</v>
      </c>
      <c r="C5518" s="688">
        <v>45569</v>
      </c>
      <c r="D5518" s="689">
        <v>1</v>
      </c>
      <c r="E5518" s="120" t="s">
        <v>23</v>
      </c>
      <c r="F5518" s="686" t="s">
        <v>91</v>
      </c>
    </row>
    <row r="5519" spans="1:6">
      <c r="A5519" s="685" t="str">
        <f>DRIVER[[#This Row],[DATE]]&amp;DRIVER[[#This Row],[FIELD]]&amp;DRIVER[[#This Row],[TRIP NO]]</f>
        <v>45569OD04Q67611</v>
      </c>
      <c r="B5519" s="687">
        <v>4</v>
      </c>
      <c r="C5519" s="688">
        <v>45569</v>
      </c>
      <c r="D5519" s="689">
        <v>1</v>
      </c>
      <c r="E5519" s="120" t="s">
        <v>24</v>
      </c>
      <c r="F5519" s="686" t="s">
        <v>217</v>
      </c>
    </row>
    <row r="5520" spans="1:6">
      <c r="A5520" s="685" t="str">
        <f>DRIVER[[#This Row],[DATE]]&amp;DRIVER[[#This Row],[FIELD]]&amp;DRIVER[[#This Row],[TRIP NO]]</f>
        <v>45569OD04Q67881</v>
      </c>
      <c r="B5520" s="687">
        <v>5</v>
      </c>
      <c r="C5520" s="688">
        <v>45569</v>
      </c>
      <c r="D5520" s="689">
        <v>1</v>
      </c>
      <c r="E5520" s="120" t="s">
        <v>20</v>
      </c>
      <c r="F5520" s="686" t="s">
        <v>69</v>
      </c>
    </row>
    <row r="5521" spans="1:6">
      <c r="A5521" s="685" t="str">
        <f>DRIVER[[#This Row],[DATE]]&amp;DRIVER[[#This Row],[FIELD]]&amp;DRIVER[[#This Row],[TRIP NO]]</f>
        <v>45569OD04Q41281</v>
      </c>
      <c r="B5521" s="687">
        <v>6</v>
      </c>
      <c r="C5521" s="688">
        <v>45569</v>
      </c>
      <c r="D5521" s="689">
        <v>1</v>
      </c>
      <c r="E5521" s="120" t="s">
        <v>41</v>
      </c>
      <c r="F5521" s="686" t="s">
        <v>77</v>
      </c>
    </row>
    <row r="5522" spans="1:6">
      <c r="A5522" s="685" t="str">
        <f>DRIVER[[#This Row],[DATE]]&amp;DRIVER[[#This Row],[FIELD]]&amp;DRIVER[[#This Row],[TRIP NO]]</f>
        <v>45569OD04Q41441</v>
      </c>
      <c r="B5522" s="687">
        <v>7</v>
      </c>
      <c r="C5522" s="688">
        <v>45569</v>
      </c>
      <c r="D5522" s="689">
        <v>1</v>
      </c>
      <c r="E5522" s="120" t="s">
        <v>38</v>
      </c>
      <c r="F5522" s="686" t="s">
        <v>215</v>
      </c>
    </row>
    <row r="5523" spans="1:6">
      <c r="A5523" s="685" t="str">
        <f>DRIVER[[#This Row],[DATE]]&amp;DRIVER[[#This Row],[FIELD]]&amp;DRIVER[[#This Row],[TRIP NO]]</f>
        <v>45569OD34S26151</v>
      </c>
      <c r="B5523" s="687">
        <v>8</v>
      </c>
      <c r="C5523" s="688">
        <v>45569</v>
      </c>
      <c r="D5523" s="689">
        <v>1</v>
      </c>
      <c r="E5523" s="120" t="s">
        <v>40</v>
      </c>
      <c r="F5523" s="686" t="s">
        <v>72</v>
      </c>
    </row>
    <row r="5524" spans="1:6">
      <c r="A5524" s="685" t="str">
        <f>DRIVER[[#This Row],[DATE]]&amp;DRIVER[[#This Row],[FIELD]]&amp;DRIVER[[#This Row],[TRIP NO]]</f>
        <v>45569OD34S26661</v>
      </c>
      <c r="B5524" s="687">
        <v>9</v>
      </c>
      <c r="C5524" s="688">
        <v>45569</v>
      </c>
      <c r="D5524" s="689">
        <v>1</v>
      </c>
      <c r="E5524" s="120" t="s">
        <v>45</v>
      </c>
      <c r="F5524" s="686" t="s">
        <v>106</v>
      </c>
    </row>
    <row r="5525" spans="1:6">
      <c r="A5525" s="685" t="str">
        <f>DRIVER[[#This Row],[DATE]]&amp;DRIVER[[#This Row],[FIELD]]&amp;DRIVER[[#This Row],[TRIP NO]]</f>
        <v>45569OD34S26681</v>
      </c>
      <c r="B5525" s="687">
        <v>10</v>
      </c>
      <c r="C5525" s="688">
        <v>45569</v>
      </c>
      <c r="D5525" s="689">
        <v>1</v>
      </c>
      <c r="E5525" s="120" t="s">
        <v>42</v>
      </c>
      <c r="F5525" s="686" t="s">
        <v>96</v>
      </c>
    </row>
    <row r="5526" spans="1:6">
      <c r="A5526" s="685" t="str">
        <f>DRIVER[[#This Row],[DATE]]&amp;DRIVER[[#This Row],[FIELD]]&amp;DRIVER[[#This Row],[TRIP NO]]</f>
        <v>45569OD34S40341</v>
      </c>
      <c r="B5526" s="687">
        <v>11</v>
      </c>
      <c r="C5526" s="688">
        <v>45569</v>
      </c>
      <c r="D5526" s="689">
        <v>1</v>
      </c>
      <c r="E5526" s="120" t="s">
        <v>129</v>
      </c>
      <c r="F5526" s="686" t="s">
        <v>71</v>
      </c>
    </row>
    <row r="5527" spans="1:6">
      <c r="A5527" s="685" t="str">
        <f>DRIVER[[#This Row],[DATE]]&amp;DRIVER[[#This Row],[FIELD]]&amp;DRIVER[[#This Row],[TRIP NO]]</f>
        <v>45569OD34S61371</v>
      </c>
      <c r="B5527" s="687">
        <v>12</v>
      </c>
      <c r="C5527" s="688">
        <v>45569</v>
      </c>
      <c r="D5527" s="689">
        <v>1</v>
      </c>
      <c r="E5527" s="120" t="s">
        <v>44</v>
      </c>
      <c r="F5527" s="686" t="s">
        <v>209</v>
      </c>
    </row>
    <row r="5528" spans="1:6">
      <c r="A5528" s="685" t="str">
        <f>DRIVER[[#This Row],[DATE]]&amp;DRIVER[[#This Row],[FIELD]]&amp;DRIVER[[#This Row],[TRIP NO]]</f>
        <v>45569OD34S61391</v>
      </c>
      <c r="B5528" s="687">
        <v>13</v>
      </c>
      <c r="C5528" s="688">
        <v>45569</v>
      </c>
      <c r="D5528" s="689">
        <v>1</v>
      </c>
      <c r="E5528" s="120" t="s">
        <v>52</v>
      </c>
      <c r="F5528" s="686" t="s">
        <v>94</v>
      </c>
    </row>
    <row r="5529" spans="1:6">
      <c r="A5529" s="685" t="str">
        <f>DRIVER[[#This Row],[DATE]]&amp;DRIVER[[#This Row],[FIELD]]&amp;DRIVER[[#This Row],[TRIP NO]]</f>
        <v>45569OD34S61521</v>
      </c>
      <c r="B5529" s="687">
        <v>14</v>
      </c>
      <c r="C5529" s="688">
        <v>45569</v>
      </c>
      <c r="D5529" s="689">
        <v>1</v>
      </c>
      <c r="E5529" s="120" t="s">
        <v>43</v>
      </c>
      <c r="F5529" s="686" t="s">
        <v>68</v>
      </c>
    </row>
    <row r="5530" spans="1:6">
      <c r="A5530" s="685" t="str">
        <f>DRIVER[[#This Row],[DATE]]&amp;DRIVER[[#This Row],[FIELD]]&amp;DRIVER[[#This Row],[TRIP NO]]</f>
        <v>45569OD34S65081</v>
      </c>
      <c r="B5530" s="687">
        <v>15</v>
      </c>
      <c r="C5530" s="688">
        <v>45569</v>
      </c>
      <c r="D5530" s="689">
        <v>1</v>
      </c>
      <c r="E5530" s="120" t="s">
        <v>57</v>
      </c>
      <c r="F5530" s="686" t="s">
        <v>102</v>
      </c>
    </row>
    <row r="5531" spans="1:6">
      <c r="A5531" s="685" t="str">
        <f>DRIVER[[#This Row],[DATE]]&amp;DRIVER[[#This Row],[FIELD]]&amp;DRIVER[[#This Row],[TRIP NO]]</f>
        <v>45569OD34S61372</v>
      </c>
      <c r="B5531" s="687">
        <v>16</v>
      </c>
      <c r="C5531" s="688">
        <v>45569</v>
      </c>
      <c r="D5531" s="689">
        <v>2</v>
      </c>
      <c r="E5531" s="120" t="s">
        <v>44</v>
      </c>
      <c r="F5531" s="686" t="s">
        <v>209</v>
      </c>
    </row>
    <row r="5532" spans="1:6">
      <c r="A5532" s="685" t="str">
        <f>DRIVER[[#This Row],[DATE]]&amp;DRIVER[[#This Row],[FIELD]]&amp;DRIVER[[#This Row],[TRIP NO]]</f>
        <v>45569OD34S65082</v>
      </c>
      <c r="B5532" s="687">
        <v>17</v>
      </c>
      <c r="C5532" s="688">
        <v>45569</v>
      </c>
      <c r="D5532" s="689">
        <v>2</v>
      </c>
      <c r="E5532" s="120" t="s">
        <v>57</v>
      </c>
      <c r="F5532" s="686" t="s">
        <v>102</v>
      </c>
    </row>
    <row r="5533" spans="1:6">
      <c r="A5533" s="685" t="str">
        <f>DRIVER[[#This Row],[DATE]]&amp;DRIVER[[#This Row],[FIELD]]&amp;DRIVER[[#This Row],[TRIP NO]]</f>
        <v>45569OD04Q41442</v>
      </c>
      <c r="B5533" s="687">
        <v>18</v>
      </c>
      <c r="C5533" s="688">
        <v>45569</v>
      </c>
      <c r="D5533" s="689">
        <v>2</v>
      </c>
      <c r="E5533" s="120" t="s">
        <v>38</v>
      </c>
      <c r="F5533" s="686" t="s">
        <v>215</v>
      </c>
    </row>
    <row r="5534" spans="1:6">
      <c r="A5534" s="685" t="str">
        <f>DRIVER[[#This Row],[DATE]]&amp;DRIVER[[#This Row],[FIELD]]&amp;DRIVER[[#This Row],[TRIP NO]]</f>
        <v>45569OD04Q67882</v>
      </c>
      <c r="B5534" s="687">
        <v>19</v>
      </c>
      <c r="C5534" s="688">
        <v>45569</v>
      </c>
      <c r="D5534" s="689">
        <v>2</v>
      </c>
      <c r="E5534" s="120" t="s">
        <v>20</v>
      </c>
      <c r="F5534" s="686" t="s">
        <v>69</v>
      </c>
    </row>
    <row r="5535" spans="1:6">
      <c r="A5535" s="685" t="str">
        <f>DRIVER[[#This Row],[DATE]]&amp;DRIVER[[#This Row],[FIELD]]&amp;DRIVER[[#This Row],[TRIP NO]]</f>
        <v>45569OD34S40342</v>
      </c>
      <c r="B5535" s="687">
        <v>20</v>
      </c>
      <c r="C5535" s="688">
        <v>45569</v>
      </c>
      <c r="D5535" s="689">
        <v>2</v>
      </c>
      <c r="E5535" s="120" t="s">
        <v>129</v>
      </c>
      <c r="F5535" s="686" t="s">
        <v>71</v>
      </c>
    </row>
    <row r="5536" spans="1:6">
      <c r="A5536" s="685" t="str">
        <f>DRIVER[[#This Row],[DATE]]&amp;DRIVER[[#This Row],[FIELD]]&amp;DRIVER[[#This Row],[TRIP NO]]</f>
        <v>45569OD34S26682</v>
      </c>
      <c r="B5536" s="687">
        <v>21</v>
      </c>
      <c r="C5536" s="688">
        <v>45569</v>
      </c>
      <c r="D5536" s="689">
        <v>2</v>
      </c>
      <c r="E5536" s="120" t="s">
        <v>42</v>
      </c>
      <c r="F5536" s="686" t="s">
        <v>96</v>
      </c>
    </row>
    <row r="5537" spans="1:6">
      <c r="A5537" s="685" t="str">
        <f>DRIVER[[#This Row],[DATE]]&amp;DRIVER[[#This Row],[FIELD]]&amp;DRIVER[[#This Row],[TRIP NO]]</f>
        <v>45569OD34S61522</v>
      </c>
      <c r="B5537" s="687">
        <v>22</v>
      </c>
      <c r="C5537" s="688">
        <v>45569</v>
      </c>
      <c r="D5537" s="689">
        <v>2</v>
      </c>
      <c r="E5537" s="120" t="s">
        <v>43</v>
      </c>
      <c r="F5537" s="686" t="s">
        <v>68</v>
      </c>
    </row>
    <row r="5538" spans="1:6">
      <c r="A5538" s="685" t="str">
        <f>DRIVER[[#This Row],[DATE]]&amp;DRIVER[[#This Row],[FIELD]]&amp;DRIVER[[#This Row],[TRIP NO]]</f>
        <v>45569OD34S26152</v>
      </c>
      <c r="B5538" s="687">
        <v>23</v>
      </c>
      <c r="C5538" s="688">
        <v>45569</v>
      </c>
      <c r="D5538" s="689">
        <v>2</v>
      </c>
      <c r="E5538" s="120" t="s">
        <v>40</v>
      </c>
      <c r="F5538" s="686" t="s">
        <v>72</v>
      </c>
    </row>
    <row r="5539" spans="1:6">
      <c r="A5539" s="685" t="str">
        <f>DRIVER[[#This Row],[DATE]]&amp;DRIVER[[#This Row],[FIELD]]&amp;DRIVER[[#This Row],[TRIP NO]]</f>
        <v>45569OD04Q41262</v>
      </c>
      <c r="B5539" s="687">
        <v>24</v>
      </c>
      <c r="C5539" s="688">
        <v>45569</v>
      </c>
      <c r="D5539" s="689">
        <v>2</v>
      </c>
      <c r="E5539" s="120" t="s">
        <v>23</v>
      </c>
      <c r="F5539" s="686" t="s">
        <v>91</v>
      </c>
    </row>
    <row r="5540" spans="1:6">
      <c r="A5540" s="685" t="str">
        <f>DRIVER[[#This Row],[DATE]]&amp;DRIVER[[#This Row],[FIELD]]&amp;DRIVER[[#This Row],[TRIP NO]]</f>
        <v>45569OD04Q41232</v>
      </c>
      <c r="B5540" s="687">
        <v>25</v>
      </c>
      <c r="C5540" s="688">
        <v>45569</v>
      </c>
      <c r="D5540" s="689">
        <v>2</v>
      </c>
      <c r="E5540" s="120" t="s">
        <v>39</v>
      </c>
      <c r="F5540" s="686" t="s">
        <v>202</v>
      </c>
    </row>
    <row r="5541" spans="1:6">
      <c r="A5541" s="685" t="str">
        <f>DRIVER[[#This Row],[DATE]]&amp;DRIVER[[#This Row],[FIELD]]&amp;DRIVER[[#This Row],[TRIP NO]]</f>
        <v>45569OD04Q67612</v>
      </c>
      <c r="B5541" s="687">
        <v>26</v>
      </c>
      <c r="C5541" s="688">
        <v>45569</v>
      </c>
      <c r="D5541" s="689">
        <v>2</v>
      </c>
      <c r="E5541" s="120" t="s">
        <v>24</v>
      </c>
      <c r="F5541" s="686" t="s">
        <v>217</v>
      </c>
    </row>
    <row r="5542" spans="1:6">
      <c r="A5542" s="685" t="str">
        <f>DRIVER[[#This Row],[DATE]]&amp;DRIVER[[#This Row],[FIELD]]&amp;DRIVER[[#This Row],[TRIP NO]]</f>
        <v>45569OD04Q41282</v>
      </c>
      <c r="B5542" s="687">
        <v>27</v>
      </c>
      <c r="C5542" s="688">
        <v>45569</v>
      </c>
      <c r="D5542" s="689">
        <v>2</v>
      </c>
      <c r="E5542" s="120" t="s">
        <v>41</v>
      </c>
      <c r="F5542" s="686" t="s">
        <v>77</v>
      </c>
    </row>
    <row r="5543" spans="1:6">
      <c r="A5543" s="685" t="str">
        <f>DRIVER[[#This Row],[DATE]]&amp;DRIVER[[#This Row],[FIELD]]&amp;DRIVER[[#This Row],[TRIP NO]]</f>
        <v>45569OD04Q41182</v>
      </c>
      <c r="B5543" s="687">
        <v>28</v>
      </c>
      <c r="C5543" s="688">
        <v>45569</v>
      </c>
      <c r="D5543" s="689">
        <v>2</v>
      </c>
      <c r="E5543" s="120" t="s">
        <v>26</v>
      </c>
      <c r="F5543" s="686" t="s">
        <v>208</v>
      </c>
    </row>
    <row r="5544" spans="1:6">
      <c r="A5544" s="685" t="str">
        <f>DRIVER[[#This Row],[DATE]]&amp;DRIVER[[#This Row],[FIELD]]&amp;DRIVER[[#This Row],[TRIP NO]]</f>
        <v>45569OD34S61392</v>
      </c>
      <c r="B5544" s="687">
        <v>29</v>
      </c>
      <c r="C5544" s="688">
        <v>45569</v>
      </c>
      <c r="D5544" s="689">
        <v>2</v>
      </c>
      <c r="E5544" s="120" t="s">
        <v>52</v>
      </c>
      <c r="F5544" s="686" t="s">
        <v>94</v>
      </c>
    </row>
    <row r="5545" spans="1:6">
      <c r="A5545" s="685" t="str">
        <f>DRIVER[[#This Row],[DATE]]&amp;DRIVER[[#This Row],[FIELD]]&amp;DRIVER[[#This Row],[TRIP NO]]</f>
        <v>45570OD04Q41181</v>
      </c>
      <c r="B5545" s="687">
        <v>1</v>
      </c>
      <c r="C5545" s="688">
        <v>45570</v>
      </c>
      <c r="D5545" s="689">
        <v>1</v>
      </c>
      <c r="E5545" s="120" t="s">
        <v>26</v>
      </c>
      <c r="F5545" s="686" t="s">
        <v>208</v>
      </c>
    </row>
    <row r="5546" spans="1:6">
      <c r="A5546" s="685" t="str">
        <f>DRIVER[[#This Row],[DATE]]&amp;DRIVER[[#This Row],[FIELD]]&amp;DRIVER[[#This Row],[TRIP NO]]</f>
        <v>45570OD04Q41231</v>
      </c>
      <c r="B5546" s="687">
        <v>2</v>
      </c>
      <c r="C5546" s="688">
        <v>45570</v>
      </c>
      <c r="D5546" s="689">
        <v>1</v>
      </c>
      <c r="E5546" s="120" t="s">
        <v>39</v>
      </c>
      <c r="F5546" s="686" t="s">
        <v>202</v>
      </c>
    </row>
    <row r="5547" spans="1:6">
      <c r="A5547" s="685" t="str">
        <f>DRIVER[[#This Row],[DATE]]&amp;DRIVER[[#This Row],[FIELD]]&amp;DRIVER[[#This Row],[TRIP NO]]</f>
        <v>45570OD04Q41261</v>
      </c>
      <c r="B5547" s="687">
        <v>3</v>
      </c>
      <c r="C5547" s="688">
        <v>45570</v>
      </c>
      <c r="D5547" s="689">
        <v>1</v>
      </c>
      <c r="E5547" s="120" t="s">
        <v>23</v>
      </c>
      <c r="F5547" s="686" t="s">
        <v>91</v>
      </c>
    </row>
    <row r="5548" spans="1:6">
      <c r="A5548" s="685" t="str">
        <f>DRIVER[[#This Row],[DATE]]&amp;DRIVER[[#This Row],[FIELD]]&amp;DRIVER[[#This Row],[TRIP NO]]</f>
        <v>45570OD04Q67611</v>
      </c>
      <c r="B5548" s="687">
        <v>4</v>
      </c>
      <c r="C5548" s="688">
        <v>45570</v>
      </c>
      <c r="D5548" s="689">
        <v>1</v>
      </c>
      <c r="E5548" s="120" t="s">
        <v>24</v>
      </c>
      <c r="F5548" s="686" t="s">
        <v>217</v>
      </c>
    </row>
    <row r="5549" spans="1:6">
      <c r="A5549" s="685" t="str">
        <f>DRIVER[[#This Row],[DATE]]&amp;DRIVER[[#This Row],[FIELD]]&amp;DRIVER[[#This Row],[TRIP NO]]</f>
        <v>45570OD04Q67881</v>
      </c>
      <c r="B5549" s="687">
        <v>5</v>
      </c>
      <c r="C5549" s="688">
        <v>45570</v>
      </c>
      <c r="D5549" s="689">
        <v>1</v>
      </c>
      <c r="E5549" s="120" t="s">
        <v>20</v>
      </c>
      <c r="F5549" s="686" t="s">
        <v>219</v>
      </c>
    </row>
    <row r="5550" spans="1:6">
      <c r="A5550" s="685" t="str">
        <f>DRIVER[[#This Row],[DATE]]&amp;DRIVER[[#This Row],[FIELD]]&amp;DRIVER[[#This Row],[TRIP NO]]</f>
        <v>45570OD04Q41281</v>
      </c>
      <c r="B5550" s="687">
        <v>6</v>
      </c>
      <c r="C5550" s="688">
        <v>45570</v>
      </c>
      <c r="D5550" s="689">
        <v>1</v>
      </c>
      <c r="E5550" s="120" t="s">
        <v>41</v>
      </c>
      <c r="F5550" s="686" t="s">
        <v>101</v>
      </c>
    </row>
    <row r="5551" spans="1:6">
      <c r="A5551" s="685" t="str">
        <f>DRIVER[[#This Row],[DATE]]&amp;DRIVER[[#This Row],[FIELD]]&amp;DRIVER[[#This Row],[TRIP NO]]</f>
        <v>45570OD04Q41441</v>
      </c>
      <c r="B5551" s="687">
        <v>7</v>
      </c>
      <c r="C5551" s="688">
        <v>45570</v>
      </c>
      <c r="D5551" s="689">
        <v>1</v>
      </c>
      <c r="E5551" s="120" t="s">
        <v>38</v>
      </c>
      <c r="F5551" s="686" t="s">
        <v>215</v>
      </c>
    </row>
    <row r="5552" spans="1:6">
      <c r="A5552" s="685" t="str">
        <f>DRIVER[[#This Row],[DATE]]&amp;DRIVER[[#This Row],[FIELD]]&amp;DRIVER[[#This Row],[TRIP NO]]</f>
        <v>45570OD34S26151</v>
      </c>
      <c r="B5552" s="687">
        <v>8</v>
      </c>
      <c r="C5552" s="688">
        <v>45570</v>
      </c>
      <c r="D5552" s="689">
        <v>1</v>
      </c>
      <c r="E5552" s="120" t="s">
        <v>40</v>
      </c>
      <c r="F5552" s="686" t="s">
        <v>72</v>
      </c>
    </row>
    <row r="5553" spans="1:6">
      <c r="A5553" s="685" t="str">
        <f>DRIVER[[#This Row],[DATE]]&amp;DRIVER[[#This Row],[FIELD]]&amp;DRIVER[[#This Row],[TRIP NO]]</f>
        <v>45570OD34S26661</v>
      </c>
      <c r="B5553" s="687">
        <v>9</v>
      </c>
      <c r="C5553" s="688">
        <v>45570</v>
      </c>
      <c r="D5553" s="689">
        <v>1</v>
      </c>
      <c r="E5553" s="120" t="s">
        <v>45</v>
      </c>
      <c r="F5553" s="686" t="s">
        <v>106</v>
      </c>
    </row>
    <row r="5554" spans="1:6">
      <c r="A5554" s="685" t="str">
        <f>DRIVER[[#This Row],[DATE]]&amp;DRIVER[[#This Row],[FIELD]]&amp;DRIVER[[#This Row],[TRIP NO]]</f>
        <v>45570OD34S26681</v>
      </c>
      <c r="B5554" s="687">
        <v>10</v>
      </c>
      <c r="C5554" s="688">
        <v>45570</v>
      </c>
      <c r="D5554" s="689">
        <v>1</v>
      </c>
      <c r="E5554" s="120" t="s">
        <v>42</v>
      </c>
      <c r="F5554" s="686" t="s">
        <v>96</v>
      </c>
    </row>
    <row r="5555" spans="1:6">
      <c r="A5555" s="685" t="str">
        <f>DRIVER[[#This Row],[DATE]]&amp;DRIVER[[#This Row],[FIELD]]&amp;DRIVER[[#This Row],[TRIP NO]]</f>
        <v>45570OD34S40341</v>
      </c>
      <c r="B5555" s="687">
        <v>11</v>
      </c>
      <c r="C5555" s="688">
        <v>45570</v>
      </c>
      <c r="D5555" s="689">
        <v>1</v>
      </c>
      <c r="E5555" s="120" t="s">
        <v>129</v>
      </c>
      <c r="F5555" s="686" t="s">
        <v>71</v>
      </c>
    </row>
    <row r="5556" spans="1:6">
      <c r="A5556" s="685" t="str">
        <f>DRIVER[[#This Row],[DATE]]&amp;DRIVER[[#This Row],[FIELD]]&amp;DRIVER[[#This Row],[TRIP NO]]</f>
        <v>45570OD34S61371</v>
      </c>
      <c r="B5556" s="687">
        <v>12</v>
      </c>
      <c r="C5556" s="688">
        <v>45570</v>
      </c>
      <c r="D5556" s="689">
        <v>1</v>
      </c>
      <c r="E5556" s="120" t="s">
        <v>44</v>
      </c>
      <c r="F5556" s="686" t="s">
        <v>209</v>
      </c>
    </row>
    <row r="5557" spans="1:6">
      <c r="A5557" s="685" t="str">
        <f>DRIVER[[#This Row],[DATE]]&amp;DRIVER[[#This Row],[FIELD]]&amp;DRIVER[[#This Row],[TRIP NO]]</f>
        <v>45570OD34S61391</v>
      </c>
      <c r="B5557" s="687">
        <v>13</v>
      </c>
      <c r="C5557" s="688">
        <v>45570</v>
      </c>
      <c r="D5557" s="689">
        <v>1</v>
      </c>
      <c r="E5557" s="120" t="s">
        <v>52</v>
      </c>
      <c r="F5557" s="686" t="s">
        <v>69</v>
      </c>
    </row>
    <row r="5558" spans="1:6">
      <c r="A5558" s="685" t="str">
        <f>DRIVER[[#This Row],[DATE]]&amp;DRIVER[[#This Row],[FIELD]]&amp;DRIVER[[#This Row],[TRIP NO]]</f>
        <v>45570OD34S61521</v>
      </c>
      <c r="B5558" s="687">
        <v>14</v>
      </c>
      <c r="C5558" s="688">
        <v>45570</v>
      </c>
      <c r="D5558" s="689">
        <v>1</v>
      </c>
      <c r="E5558" s="120" t="s">
        <v>43</v>
      </c>
      <c r="F5558" s="686" t="s">
        <v>68</v>
      </c>
    </row>
    <row r="5559" spans="1:6">
      <c r="A5559" s="685" t="str">
        <f>DRIVER[[#This Row],[DATE]]&amp;DRIVER[[#This Row],[FIELD]]&amp;DRIVER[[#This Row],[TRIP NO]]</f>
        <v>45570OD34S65081</v>
      </c>
      <c r="B5559" s="687">
        <v>15</v>
      </c>
      <c r="C5559" s="688">
        <v>45570</v>
      </c>
      <c r="D5559" s="689">
        <v>1</v>
      </c>
      <c r="E5559" s="120" t="s">
        <v>57</v>
      </c>
      <c r="F5559" s="686" t="s">
        <v>220</v>
      </c>
    </row>
    <row r="5560" spans="1:6">
      <c r="A5560" s="685" t="str">
        <f>DRIVER[[#This Row],[DATE]]&amp;DRIVER[[#This Row],[FIELD]]&amp;DRIVER[[#This Row],[TRIP NO]]</f>
        <v>45570OD34S61522</v>
      </c>
      <c r="B5560" s="687">
        <v>16</v>
      </c>
      <c r="C5560" s="688">
        <v>45570</v>
      </c>
      <c r="D5560" s="689">
        <v>2</v>
      </c>
      <c r="E5560" s="120" t="s">
        <v>43</v>
      </c>
      <c r="F5560" s="686" t="s">
        <v>68</v>
      </c>
    </row>
    <row r="5561" spans="1:6">
      <c r="A5561" s="685" t="str">
        <f>DRIVER[[#This Row],[DATE]]&amp;DRIVER[[#This Row],[FIELD]]&amp;DRIVER[[#This Row],[TRIP NO]]</f>
        <v>45570OD34S61372</v>
      </c>
      <c r="B5561" s="687">
        <v>17</v>
      </c>
      <c r="C5561" s="688">
        <v>45570</v>
      </c>
      <c r="D5561" s="689">
        <v>2</v>
      </c>
      <c r="E5561" s="120" t="s">
        <v>44</v>
      </c>
      <c r="F5561" s="686" t="s">
        <v>209</v>
      </c>
    </row>
    <row r="5562" spans="1:6">
      <c r="A5562" s="685" t="str">
        <f>DRIVER[[#This Row],[DATE]]&amp;DRIVER[[#This Row],[FIELD]]&amp;DRIVER[[#This Row],[TRIP NO]]</f>
        <v>45570OD04Q41262</v>
      </c>
      <c r="B5562" s="687">
        <v>18</v>
      </c>
      <c r="C5562" s="688">
        <v>45570</v>
      </c>
      <c r="D5562" s="689">
        <v>2</v>
      </c>
      <c r="E5562" s="120" t="s">
        <v>23</v>
      </c>
      <c r="F5562" s="686" t="s">
        <v>91</v>
      </c>
    </row>
    <row r="5563" spans="1:6">
      <c r="A5563" s="685" t="str">
        <f>DRIVER[[#This Row],[DATE]]&amp;DRIVER[[#This Row],[FIELD]]&amp;DRIVER[[#This Row],[TRIP NO]]</f>
        <v>45570OD34S26152</v>
      </c>
      <c r="B5563" s="687">
        <v>19</v>
      </c>
      <c r="C5563" s="688">
        <v>45570</v>
      </c>
      <c r="D5563" s="689">
        <v>2</v>
      </c>
      <c r="E5563" s="120" t="s">
        <v>40</v>
      </c>
      <c r="F5563" s="686" t="s">
        <v>72</v>
      </c>
    </row>
    <row r="5564" spans="1:6">
      <c r="A5564" s="685" t="str">
        <f>DRIVER[[#This Row],[DATE]]&amp;DRIVER[[#This Row],[FIELD]]&amp;DRIVER[[#This Row],[TRIP NO]]</f>
        <v>45571OD04Q41181</v>
      </c>
      <c r="B5564" s="687">
        <v>1</v>
      </c>
      <c r="C5564" s="688">
        <v>45571</v>
      </c>
      <c r="D5564" s="689">
        <v>1</v>
      </c>
      <c r="E5564" s="120" t="s">
        <v>26</v>
      </c>
      <c r="F5564" s="686" t="s">
        <v>208</v>
      </c>
    </row>
    <row r="5565" spans="1:6">
      <c r="A5565" s="685" t="str">
        <f>DRIVER[[#This Row],[DATE]]&amp;DRIVER[[#This Row],[FIELD]]&amp;DRIVER[[#This Row],[TRIP NO]]</f>
        <v>45571OD04Q41231</v>
      </c>
      <c r="B5565" s="687">
        <v>2</v>
      </c>
      <c r="C5565" s="688">
        <v>45571</v>
      </c>
      <c r="D5565" s="689">
        <v>1</v>
      </c>
      <c r="E5565" s="120" t="s">
        <v>39</v>
      </c>
      <c r="F5565" s="686" t="s">
        <v>202</v>
      </c>
    </row>
    <row r="5566" spans="1:6">
      <c r="A5566" s="685" t="str">
        <f>DRIVER[[#This Row],[DATE]]&amp;DRIVER[[#This Row],[FIELD]]&amp;DRIVER[[#This Row],[TRIP NO]]</f>
        <v>45571OD04Q41261</v>
      </c>
      <c r="B5566" s="687">
        <v>3</v>
      </c>
      <c r="C5566" s="688">
        <v>45571</v>
      </c>
      <c r="D5566" s="689">
        <v>1</v>
      </c>
      <c r="E5566" s="120" t="s">
        <v>23</v>
      </c>
      <c r="F5566" s="686" t="s">
        <v>82</v>
      </c>
    </row>
    <row r="5567" spans="1:6">
      <c r="A5567" s="685" t="str">
        <f>DRIVER[[#This Row],[DATE]]&amp;DRIVER[[#This Row],[FIELD]]&amp;DRIVER[[#This Row],[TRIP NO]]</f>
        <v>45571OD04Q41781</v>
      </c>
      <c r="B5567" s="687">
        <v>4</v>
      </c>
      <c r="C5567" s="688">
        <v>45571</v>
      </c>
      <c r="D5567" s="689">
        <v>1</v>
      </c>
      <c r="E5567" s="120" t="s">
        <v>25</v>
      </c>
      <c r="F5567" s="686" t="s">
        <v>73</v>
      </c>
    </row>
    <row r="5568" spans="1:6">
      <c r="A5568" s="685" t="str">
        <f>DRIVER[[#This Row],[DATE]]&amp;DRIVER[[#This Row],[FIELD]]&amp;DRIVER[[#This Row],[TRIP NO]]</f>
        <v>45571OD04Q41281</v>
      </c>
      <c r="B5568" s="687">
        <v>5</v>
      </c>
      <c r="C5568" s="688">
        <v>45571</v>
      </c>
      <c r="D5568" s="689">
        <v>1</v>
      </c>
      <c r="E5568" s="120" t="s">
        <v>41</v>
      </c>
      <c r="F5568" s="686" t="s">
        <v>101</v>
      </c>
    </row>
    <row r="5569" spans="1:6">
      <c r="A5569" s="685" t="str">
        <f>DRIVER[[#This Row],[DATE]]&amp;DRIVER[[#This Row],[FIELD]]&amp;DRIVER[[#This Row],[TRIP NO]]</f>
        <v>45571OD04Q67881</v>
      </c>
      <c r="B5569" s="687">
        <v>6</v>
      </c>
      <c r="C5569" s="688">
        <v>45571</v>
      </c>
      <c r="D5569" s="689">
        <v>1</v>
      </c>
      <c r="E5569" s="120" t="s">
        <v>20</v>
      </c>
      <c r="F5569" s="686" t="s">
        <v>217</v>
      </c>
    </row>
    <row r="5570" spans="1:6">
      <c r="A5570" s="685" t="str">
        <f>DRIVER[[#This Row],[DATE]]&amp;DRIVER[[#This Row],[FIELD]]&amp;DRIVER[[#This Row],[TRIP NO]]</f>
        <v>45571OD04Q41441</v>
      </c>
      <c r="B5570" s="687">
        <v>7</v>
      </c>
      <c r="C5570" s="688">
        <v>45571</v>
      </c>
      <c r="D5570" s="689">
        <v>1</v>
      </c>
      <c r="E5570" s="120" t="s">
        <v>38</v>
      </c>
      <c r="F5570" s="686" t="s">
        <v>215</v>
      </c>
    </row>
    <row r="5571" spans="1:6">
      <c r="A5571" s="685" t="str">
        <f>DRIVER[[#This Row],[DATE]]&amp;DRIVER[[#This Row],[FIELD]]&amp;DRIVER[[#This Row],[TRIP NO]]</f>
        <v>45571OD34S26151</v>
      </c>
      <c r="B5571" s="687">
        <v>8</v>
      </c>
      <c r="C5571" s="688">
        <v>45571</v>
      </c>
      <c r="D5571" s="689">
        <v>1</v>
      </c>
      <c r="E5571" s="120" t="s">
        <v>40</v>
      </c>
      <c r="F5571" s="686" t="s">
        <v>72</v>
      </c>
    </row>
    <row r="5572" spans="1:6">
      <c r="A5572" s="685" t="str">
        <f>DRIVER[[#This Row],[DATE]]&amp;DRIVER[[#This Row],[FIELD]]&amp;DRIVER[[#This Row],[TRIP NO]]</f>
        <v>45571OD34S26661</v>
      </c>
      <c r="B5572" s="687">
        <v>9</v>
      </c>
      <c r="C5572" s="688">
        <v>45571</v>
      </c>
      <c r="D5572" s="689">
        <v>1</v>
      </c>
      <c r="E5572" s="120" t="s">
        <v>45</v>
      </c>
      <c r="F5572" s="686" t="s">
        <v>106</v>
      </c>
    </row>
    <row r="5573" spans="1:6">
      <c r="A5573" s="685" t="str">
        <f>DRIVER[[#This Row],[DATE]]&amp;DRIVER[[#This Row],[FIELD]]&amp;DRIVER[[#This Row],[TRIP NO]]</f>
        <v>45571OD34S26681</v>
      </c>
      <c r="B5573" s="687">
        <v>10</v>
      </c>
      <c r="C5573" s="688">
        <v>45571</v>
      </c>
      <c r="D5573" s="689">
        <v>1</v>
      </c>
      <c r="E5573" s="120" t="s">
        <v>42</v>
      </c>
      <c r="F5573" s="686" t="s">
        <v>219</v>
      </c>
    </row>
    <row r="5574" spans="1:6">
      <c r="A5574" s="685" t="str">
        <f>DRIVER[[#This Row],[DATE]]&amp;DRIVER[[#This Row],[FIELD]]&amp;DRIVER[[#This Row],[TRIP NO]]</f>
        <v>45571OD34S40341</v>
      </c>
      <c r="B5574" s="687">
        <v>11</v>
      </c>
      <c r="C5574" s="688">
        <v>45571</v>
      </c>
      <c r="D5574" s="689">
        <v>1</v>
      </c>
      <c r="E5574" s="120" t="s">
        <v>129</v>
      </c>
      <c r="F5574" s="686" t="s">
        <v>71</v>
      </c>
    </row>
    <row r="5575" spans="1:6">
      <c r="A5575" s="685" t="str">
        <f>DRIVER[[#This Row],[DATE]]&amp;DRIVER[[#This Row],[FIELD]]&amp;DRIVER[[#This Row],[TRIP NO]]</f>
        <v>45571OD34S61371</v>
      </c>
      <c r="B5575" s="687">
        <v>12</v>
      </c>
      <c r="C5575" s="688">
        <v>45571</v>
      </c>
      <c r="D5575" s="689">
        <v>1</v>
      </c>
      <c r="E5575" s="120" t="s">
        <v>44</v>
      </c>
      <c r="F5575" s="686" t="s">
        <v>209</v>
      </c>
    </row>
    <row r="5576" spans="1:6">
      <c r="A5576" s="685" t="str">
        <f>DRIVER[[#This Row],[DATE]]&amp;DRIVER[[#This Row],[FIELD]]&amp;DRIVER[[#This Row],[TRIP NO]]</f>
        <v>45571OD34S61391</v>
      </c>
      <c r="B5576" s="687">
        <v>13</v>
      </c>
      <c r="C5576" s="688">
        <v>45571</v>
      </c>
      <c r="D5576" s="689">
        <v>1</v>
      </c>
      <c r="E5576" s="120" t="s">
        <v>52</v>
      </c>
      <c r="F5576" s="686" t="s">
        <v>94</v>
      </c>
    </row>
    <row r="5577" spans="1:6">
      <c r="A5577" s="685" t="str">
        <f>DRIVER[[#This Row],[DATE]]&amp;DRIVER[[#This Row],[FIELD]]&amp;DRIVER[[#This Row],[TRIP NO]]</f>
        <v>45571OD34S61521</v>
      </c>
      <c r="B5577" s="687">
        <v>14</v>
      </c>
      <c r="C5577" s="688">
        <v>45571</v>
      </c>
      <c r="D5577" s="689">
        <v>1</v>
      </c>
      <c r="E5577" s="120" t="s">
        <v>43</v>
      </c>
      <c r="F5577" s="686" t="s">
        <v>221</v>
      </c>
    </row>
    <row r="5578" spans="1:6">
      <c r="A5578" s="685" t="str">
        <f>DRIVER[[#This Row],[DATE]]&amp;DRIVER[[#This Row],[FIELD]]&amp;DRIVER[[#This Row],[TRIP NO]]</f>
        <v>45571OD34S65081</v>
      </c>
      <c r="B5578" s="687">
        <v>15</v>
      </c>
      <c r="C5578" s="688">
        <v>45571</v>
      </c>
      <c r="D5578" s="689">
        <v>1</v>
      </c>
      <c r="E5578" s="120" t="s">
        <v>57</v>
      </c>
      <c r="F5578" s="686" t="s">
        <v>220</v>
      </c>
    </row>
    <row r="5579" spans="1:6">
      <c r="A5579" s="685" t="str">
        <f>DRIVER[[#This Row],[DATE]]&amp;DRIVER[[#This Row],[FIELD]]&amp;DRIVER[[#This Row],[TRIP NO]]</f>
        <v>45571OD34S26662</v>
      </c>
      <c r="B5579" s="687">
        <v>16</v>
      </c>
      <c r="C5579" s="688">
        <v>45571</v>
      </c>
      <c r="D5579" s="689">
        <v>2</v>
      </c>
      <c r="E5579" s="120" t="s">
        <v>45</v>
      </c>
      <c r="F5579" s="686" t="s">
        <v>106</v>
      </c>
    </row>
    <row r="5580" spans="1:6">
      <c r="A5580" s="685" t="str">
        <f>DRIVER[[#This Row],[DATE]]&amp;DRIVER[[#This Row],[FIELD]]&amp;DRIVER[[#This Row],[TRIP NO]]</f>
        <v>45571OD34S61372</v>
      </c>
      <c r="B5580" s="687">
        <v>17</v>
      </c>
      <c r="C5580" s="688">
        <v>45571</v>
      </c>
      <c r="D5580" s="689">
        <v>2</v>
      </c>
      <c r="E5580" s="120" t="s">
        <v>44</v>
      </c>
      <c r="F5580" s="686" t="s">
        <v>209</v>
      </c>
    </row>
    <row r="5581" spans="1:6">
      <c r="A5581" s="685" t="str">
        <f>DRIVER[[#This Row],[DATE]]&amp;DRIVER[[#This Row],[FIELD]]&amp;DRIVER[[#This Row],[TRIP NO]]</f>
        <v>45571OD04Q41442</v>
      </c>
      <c r="B5581" s="687">
        <v>18</v>
      </c>
      <c r="C5581" s="688">
        <v>45571</v>
      </c>
      <c r="D5581" s="689">
        <v>2</v>
      </c>
      <c r="E5581" s="120" t="s">
        <v>38</v>
      </c>
      <c r="F5581" s="686" t="s">
        <v>215</v>
      </c>
    </row>
    <row r="5582" spans="1:6">
      <c r="A5582" s="685" t="str">
        <f>DRIVER[[#This Row],[DATE]]&amp;DRIVER[[#This Row],[FIELD]]&amp;DRIVER[[#This Row],[TRIP NO]]</f>
        <v>45571OD04Q41782</v>
      </c>
      <c r="B5582" s="687">
        <v>19</v>
      </c>
      <c r="C5582" s="688">
        <v>45571</v>
      </c>
      <c r="D5582" s="689">
        <v>2</v>
      </c>
      <c r="E5582" s="120" t="s">
        <v>25</v>
      </c>
      <c r="F5582" s="686" t="s">
        <v>73</v>
      </c>
    </row>
    <row r="5583" spans="1:6">
      <c r="A5583" s="685" t="str">
        <f>DRIVER[[#This Row],[DATE]]&amp;DRIVER[[#This Row],[FIELD]]&amp;DRIVER[[#This Row],[TRIP NO]]</f>
        <v>45571OD34S40342</v>
      </c>
      <c r="B5583" s="687">
        <v>20</v>
      </c>
      <c r="C5583" s="688">
        <v>45571</v>
      </c>
      <c r="D5583" s="689">
        <v>2</v>
      </c>
      <c r="E5583" s="120" t="s">
        <v>129</v>
      </c>
      <c r="F5583" s="686" t="s">
        <v>71</v>
      </c>
    </row>
    <row r="5584" spans="1:6">
      <c r="A5584" s="685" t="str">
        <f>DRIVER[[#This Row],[DATE]]&amp;DRIVER[[#This Row],[FIELD]]&amp;DRIVER[[#This Row],[TRIP NO]]</f>
        <v>45571OD34S61392</v>
      </c>
      <c r="B5584" s="687">
        <v>21</v>
      </c>
      <c r="C5584" s="688">
        <v>45571</v>
      </c>
      <c r="D5584" s="689">
        <v>2</v>
      </c>
      <c r="E5584" s="120" t="s">
        <v>52</v>
      </c>
      <c r="F5584" s="686" t="s">
        <v>94</v>
      </c>
    </row>
    <row r="5585" spans="1:6">
      <c r="A5585" s="685" t="str">
        <f>DRIVER[[#This Row],[DATE]]&amp;DRIVER[[#This Row],[FIELD]]&amp;DRIVER[[#This Row],[TRIP NO]]</f>
        <v>45571OD04Q41262</v>
      </c>
      <c r="B5585" s="687">
        <v>22</v>
      </c>
      <c r="C5585" s="688">
        <v>45571</v>
      </c>
      <c r="D5585" s="689">
        <v>2</v>
      </c>
      <c r="E5585" s="120" t="s">
        <v>23</v>
      </c>
      <c r="F5585" s="686" t="s">
        <v>82</v>
      </c>
    </row>
    <row r="5586" spans="1:6">
      <c r="A5586" s="685" t="str">
        <f>DRIVER[[#This Row],[DATE]]&amp;DRIVER[[#This Row],[FIELD]]&amp;DRIVER[[#This Row],[TRIP NO]]</f>
        <v>45571OD04Q41182</v>
      </c>
      <c r="B5586" s="687">
        <v>23</v>
      </c>
      <c r="C5586" s="688">
        <v>45571</v>
      </c>
      <c r="D5586" s="689">
        <v>2</v>
      </c>
      <c r="E5586" s="120" t="s">
        <v>26</v>
      </c>
      <c r="F5586" s="686" t="s">
        <v>208</v>
      </c>
    </row>
    <row r="5587" spans="1:6">
      <c r="A5587" s="685" t="str">
        <f>DRIVER[[#This Row],[DATE]]&amp;DRIVER[[#This Row],[FIELD]]&amp;DRIVER[[#This Row],[TRIP NO]]</f>
        <v>45571OD04Q41232</v>
      </c>
      <c r="B5587" s="687">
        <v>24</v>
      </c>
      <c r="C5587" s="688">
        <v>45571</v>
      </c>
      <c r="D5587" s="689">
        <v>2</v>
      </c>
      <c r="E5587" s="120" t="s">
        <v>39</v>
      </c>
      <c r="F5587" s="686" t="s">
        <v>202</v>
      </c>
    </row>
    <row r="5588" spans="1:6">
      <c r="A5588" s="685" t="str">
        <f>DRIVER[[#This Row],[DATE]]&amp;DRIVER[[#This Row],[FIELD]]&amp;DRIVER[[#This Row],[TRIP NO]]</f>
        <v>45571OD34S26152</v>
      </c>
      <c r="B5588" s="687">
        <v>25</v>
      </c>
      <c r="C5588" s="688">
        <v>45571</v>
      </c>
      <c r="D5588" s="689">
        <v>2</v>
      </c>
      <c r="E5588" s="120" t="s">
        <v>40</v>
      </c>
      <c r="F5588" s="686" t="s">
        <v>72</v>
      </c>
    </row>
    <row r="5589" spans="1:6">
      <c r="A5589" s="685" t="str">
        <f>DRIVER[[#This Row],[DATE]]&amp;DRIVER[[#This Row],[FIELD]]&amp;DRIVER[[#This Row],[TRIP NO]]</f>
        <v>45571OD04Q41282</v>
      </c>
      <c r="B5589" s="687">
        <v>26</v>
      </c>
      <c r="C5589" s="688">
        <v>45571</v>
      </c>
      <c r="D5589" s="689">
        <v>2</v>
      </c>
      <c r="E5589" s="120" t="s">
        <v>41</v>
      </c>
      <c r="F5589" s="686" t="s">
        <v>101</v>
      </c>
    </row>
    <row r="5590" spans="1:6">
      <c r="A5590" s="685" t="str">
        <f>DRIVER[[#This Row],[DATE]]&amp;DRIVER[[#This Row],[FIELD]]&amp;DRIVER[[#This Row],[TRIP NO]]</f>
        <v>45571OD04Q67882</v>
      </c>
      <c r="B5590" s="687">
        <v>27</v>
      </c>
      <c r="C5590" s="688">
        <v>45571</v>
      </c>
      <c r="D5590" s="689">
        <v>2</v>
      </c>
      <c r="E5590" s="120" t="s">
        <v>20</v>
      </c>
      <c r="F5590" s="686" t="s">
        <v>217</v>
      </c>
    </row>
    <row r="5591" spans="1:6">
      <c r="A5591" s="685" t="str">
        <f>DRIVER[[#This Row],[DATE]]&amp;DRIVER[[#This Row],[FIELD]]&amp;DRIVER[[#This Row],[TRIP NO]]</f>
        <v>45571OD34S61522</v>
      </c>
      <c r="B5591" s="687">
        <v>28</v>
      </c>
      <c r="C5591" s="688">
        <v>45571</v>
      </c>
      <c r="D5591" s="689">
        <v>2</v>
      </c>
      <c r="E5591" s="120" t="s">
        <v>43</v>
      </c>
      <c r="F5591" s="686" t="s">
        <v>221</v>
      </c>
    </row>
    <row r="5592" spans="1:6">
      <c r="A5592" s="685" t="str">
        <f>DRIVER[[#This Row],[DATE]]&amp;DRIVER[[#This Row],[FIELD]]&amp;DRIVER[[#This Row],[TRIP NO]]</f>
        <v>45571OD34S26663</v>
      </c>
      <c r="B5592" s="687">
        <v>29</v>
      </c>
      <c r="C5592" s="688">
        <v>45571</v>
      </c>
      <c r="D5592" s="689">
        <v>3</v>
      </c>
      <c r="E5592" s="120" t="s">
        <v>45</v>
      </c>
      <c r="F5592" s="686" t="s">
        <v>106</v>
      </c>
    </row>
    <row r="5593" spans="1:6">
      <c r="A5593" s="685" t="str">
        <f>DRIVER[[#This Row],[DATE]]&amp;DRIVER[[#This Row],[FIELD]]&amp;DRIVER[[#This Row],[TRIP NO]]</f>
        <v>45572OD04Q41181</v>
      </c>
      <c r="B5593" s="687">
        <v>1</v>
      </c>
      <c r="C5593" s="688">
        <v>45572</v>
      </c>
      <c r="D5593" s="689">
        <v>1</v>
      </c>
      <c r="E5593" s="120" t="s">
        <v>26</v>
      </c>
      <c r="F5593" s="686" t="s">
        <v>73</v>
      </c>
    </row>
    <row r="5594" spans="1:6">
      <c r="A5594" s="685" t="str">
        <f>DRIVER[[#This Row],[DATE]]&amp;DRIVER[[#This Row],[FIELD]]&amp;DRIVER[[#This Row],[TRIP NO]]</f>
        <v>45572OD04Q41231</v>
      </c>
      <c r="B5594" s="687">
        <v>2</v>
      </c>
      <c r="C5594" s="688">
        <v>45572</v>
      </c>
      <c r="D5594" s="689">
        <v>1</v>
      </c>
      <c r="E5594" s="120" t="s">
        <v>39</v>
      </c>
      <c r="F5594" s="686" t="s">
        <v>202</v>
      </c>
    </row>
    <row r="5595" spans="1:6">
      <c r="A5595" s="685" t="str">
        <f>DRIVER[[#This Row],[DATE]]&amp;DRIVER[[#This Row],[FIELD]]&amp;DRIVER[[#This Row],[TRIP NO]]</f>
        <v>45572OD04Q41261</v>
      </c>
      <c r="B5595" s="687">
        <v>3</v>
      </c>
      <c r="C5595" s="688">
        <v>45572</v>
      </c>
      <c r="D5595" s="689">
        <v>1</v>
      </c>
      <c r="E5595" s="120" t="s">
        <v>23</v>
      </c>
      <c r="F5595" s="686" t="s">
        <v>91</v>
      </c>
    </row>
    <row r="5596" spans="1:6">
      <c r="A5596" s="685" t="str">
        <f>DRIVER[[#This Row],[DATE]]&amp;DRIVER[[#This Row],[FIELD]]&amp;DRIVER[[#This Row],[TRIP NO]]</f>
        <v>45572OD04Q41781</v>
      </c>
      <c r="B5596" s="687">
        <v>4</v>
      </c>
      <c r="C5596" s="688">
        <v>45572</v>
      </c>
      <c r="D5596" s="689">
        <v>1</v>
      </c>
      <c r="E5596" s="120" t="s">
        <v>25</v>
      </c>
      <c r="F5596" s="686" t="s">
        <v>90</v>
      </c>
    </row>
    <row r="5597" spans="1:6">
      <c r="A5597" s="685" t="str">
        <f>DRIVER[[#This Row],[DATE]]&amp;DRIVER[[#This Row],[FIELD]]&amp;DRIVER[[#This Row],[TRIP NO]]</f>
        <v>45572OD04Q67611</v>
      </c>
      <c r="B5597" s="687">
        <v>5</v>
      </c>
      <c r="C5597" s="688">
        <v>45572</v>
      </c>
      <c r="D5597" s="689">
        <v>1</v>
      </c>
      <c r="E5597" s="120" t="s">
        <v>24</v>
      </c>
      <c r="F5597" s="686" t="s">
        <v>217</v>
      </c>
    </row>
    <row r="5598" spans="1:6">
      <c r="A5598" s="685" t="str">
        <f>DRIVER[[#This Row],[DATE]]&amp;DRIVER[[#This Row],[FIELD]]&amp;DRIVER[[#This Row],[TRIP NO]]</f>
        <v>45572OD04Q67881</v>
      </c>
      <c r="B5598" s="687">
        <v>6</v>
      </c>
      <c r="C5598" s="688">
        <v>45572</v>
      </c>
      <c r="D5598" s="689">
        <v>1</v>
      </c>
      <c r="E5598" s="120" t="s">
        <v>20</v>
      </c>
      <c r="F5598" s="686" t="s">
        <v>80</v>
      </c>
    </row>
    <row r="5599" spans="1:6">
      <c r="A5599" s="685" t="str">
        <f>DRIVER[[#This Row],[DATE]]&amp;DRIVER[[#This Row],[FIELD]]&amp;DRIVER[[#This Row],[TRIP NO]]</f>
        <v>45572OD04Q41281</v>
      </c>
      <c r="B5599" s="687">
        <v>7</v>
      </c>
      <c r="C5599" s="688">
        <v>45572</v>
      </c>
      <c r="D5599" s="689">
        <v>1</v>
      </c>
      <c r="E5599" s="120" t="s">
        <v>41</v>
      </c>
      <c r="F5599" s="686" t="s">
        <v>77</v>
      </c>
    </row>
    <row r="5600" spans="1:6">
      <c r="A5600" s="685" t="str">
        <f>DRIVER[[#This Row],[DATE]]&amp;DRIVER[[#This Row],[FIELD]]&amp;DRIVER[[#This Row],[TRIP NO]]</f>
        <v>45572OD04Q41441</v>
      </c>
      <c r="B5600" s="687">
        <v>8</v>
      </c>
      <c r="C5600" s="688">
        <v>45572</v>
      </c>
      <c r="D5600" s="689">
        <v>1</v>
      </c>
      <c r="E5600" s="120" t="s">
        <v>38</v>
      </c>
      <c r="F5600" s="686" t="s">
        <v>101</v>
      </c>
    </row>
    <row r="5601" spans="1:6">
      <c r="A5601" s="685" t="str">
        <f>DRIVER[[#This Row],[DATE]]&amp;DRIVER[[#This Row],[FIELD]]&amp;DRIVER[[#This Row],[TRIP NO]]</f>
        <v>45572OD34S26151</v>
      </c>
      <c r="B5601" s="687">
        <v>9</v>
      </c>
      <c r="C5601" s="688">
        <v>45572</v>
      </c>
      <c r="D5601" s="689">
        <v>1</v>
      </c>
      <c r="E5601" s="120" t="s">
        <v>40</v>
      </c>
      <c r="F5601" s="686" t="s">
        <v>72</v>
      </c>
    </row>
    <row r="5602" spans="1:6">
      <c r="A5602" s="685" t="str">
        <f>DRIVER[[#This Row],[DATE]]&amp;DRIVER[[#This Row],[FIELD]]&amp;DRIVER[[#This Row],[TRIP NO]]</f>
        <v>45572OD34S26681</v>
      </c>
      <c r="B5602" s="687">
        <v>10</v>
      </c>
      <c r="C5602" s="688">
        <v>45572</v>
      </c>
      <c r="D5602" s="689">
        <v>1</v>
      </c>
      <c r="E5602" s="120" t="s">
        <v>42</v>
      </c>
      <c r="F5602" s="686" t="s">
        <v>96</v>
      </c>
    </row>
    <row r="5603" spans="1:6">
      <c r="A5603" s="685" t="str">
        <f>DRIVER[[#This Row],[DATE]]&amp;DRIVER[[#This Row],[FIELD]]&amp;DRIVER[[#This Row],[TRIP NO]]</f>
        <v>45572OD34S40341</v>
      </c>
      <c r="B5603" s="687">
        <v>11</v>
      </c>
      <c r="C5603" s="688">
        <v>45572</v>
      </c>
      <c r="D5603" s="689">
        <v>1</v>
      </c>
      <c r="E5603" s="120" t="s">
        <v>129</v>
      </c>
      <c r="F5603" s="686" t="s">
        <v>71</v>
      </c>
    </row>
    <row r="5604" spans="1:6">
      <c r="A5604" s="685" t="str">
        <f>DRIVER[[#This Row],[DATE]]&amp;DRIVER[[#This Row],[FIELD]]&amp;DRIVER[[#This Row],[TRIP NO]]</f>
        <v>45572OD34S61371</v>
      </c>
      <c r="B5604" s="687">
        <v>12</v>
      </c>
      <c r="C5604" s="688">
        <v>45572</v>
      </c>
      <c r="D5604" s="689">
        <v>1</v>
      </c>
      <c r="E5604" s="120" t="s">
        <v>44</v>
      </c>
      <c r="F5604" s="686" t="s">
        <v>209</v>
      </c>
    </row>
    <row r="5605" spans="1:6">
      <c r="A5605" s="685" t="str">
        <f>DRIVER[[#This Row],[DATE]]&amp;DRIVER[[#This Row],[FIELD]]&amp;DRIVER[[#This Row],[TRIP NO]]</f>
        <v>45572OD34S61391</v>
      </c>
      <c r="B5605" s="687">
        <v>13</v>
      </c>
      <c r="C5605" s="688">
        <v>45572</v>
      </c>
      <c r="D5605" s="689">
        <v>1</v>
      </c>
      <c r="E5605" s="120" t="s">
        <v>52</v>
      </c>
      <c r="F5605" s="686" t="s">
        <v>94</v>
      </c>
    </row>
    <row r="5606" spans="1:6">
      <c r="A5606" s="685" t="str">
        <f>DRIVER[[#This Row],[DATE]]&amp;DRIVER[[#This Row],[FIELD]]&amp;DRIVER[[#This Row],[TRIP NO]]</f>
        <v>45572OD34S61521</v>
      </c>
      <c r="B5606" s="687">
        <v>14</v>
      </c>
      <c r="C5606" s="688">
        <v>45572</v>
      </c>
      <c r="D5606" s="689">
        <v>1</v>
      </c>
      <c r="E5606" s="120" t="s">
        <v>43</v>
      </c>
      <c r="F5606" s="686" t="s">
        <v>68</v>
      </c>
    </row>
    <row r="5607" spans="1:6">
      <c r="A5607" s="685" t="str">
        <f>DRIVER[[#This Row],[DATE]]&amp;DRIVER[[#This Row],[FIELD]]&amp;DRIVER[[#This Row],[TRIP NO]]</f>
        <v>45572OD34S65081</v>
      </c>
      <c r="B5607" s="687">
        <v>15</v>
      </c>
      <c r="C5607" s="688">
        <v>45572</v>
      </c>
      <c r="D5607" s="689">
        <v>1</v>
      </c>
      <c r="E5607" s="120" t="s">
        <v>57</v>
      </c>
      <c r="F5607" s="686" t="s">
        <v>220</v>
      </c>
    </row>
    <row r="5608" spans="1:6">
      <c r="A5608" s="685" t="str">
        <f>DRIVER[[#This Row],[DATE]]&amp;DRIVER[[#This Row],[FIELD]]&amp;DRIVER[[#This Row],[TRIP NO]]</f>
        <v>45572OD34R11451</v>
      </c>
      <c r="B5608" s="687">
        <v>16</v>
      </c>
      <c r="C5608" s="688">
        <v>45572</v>
      </c>
      <c r="D5608" s="689">
        <v>1</v>
      </c>
      <c r="E5608" s="120" t="s">
        <v>12</v>
      </c>
      <c r="F5608" s="686" t="s">
        <v>69</v>
      </c>
    </row>
    <row r="5609" spans="1:6">
      <c r="A5609" s="685" t="str">
        <f>DRIVER[[#This Row],[DATE]]&amp;DRIVER[[#This Row],[FIELD]]&amp;DRIVER[[#This Row],[TRIP NO]]</f>
        <v>45572OD34R13451</v>
      </c>
      <c r="B5609" s="687">
        <v>17</v>
      </c>
      <c r="C5609" s="688">
        <v>45572</v>
      </c>
      <c r="D5609" s="689">
        <v>1</v>
      </c>
      <c r="E5609" s="120" t="s">
        <v>11</v>
      </c>
      <c r="F5609" s="686" t="s">
        <v>221</v>
      </c>
    </row>
    <row r="5610" spans="1:6">
      <c r="A5610" s="685" t="str">
        <f>DRIVER[[#This Row],[DATE]]&amp;DRIVER[[#This Row],[FIELD]]&amp;DRIVER[[#This Row],[TRIP NO]]</f>
        <v>45572OD34S26682</v>
      </c>
      <c r="B5610" s="687">
        <v>18</v>
      </c>
      <c r="C5610" s="688">
        <v>45572</v>
      </c>
      <c r="D5610" s="689">
        <v>2</v>
      </c>
      <c r="E5610" s="120" t="s">
        <v>42</v>
      </c>
      <c r="F5610" s="686" t="s">
        <v>96</v>
      </c>
    </row>
    <row r="5611" spans="1:6">
      <c r="A5611" s="685" t="str">
        <f>DRIVER[[#This Row],[DATE]]&amp;DRIVER[[#This Row],[FIELD]]&amp;DRIVER[[#This Row],[TRIP NO]]</f>
        <v>45572OD34S61392</v>
      </c>
      <c r="B5611" s="687">
        <v>19</v>
      </c>
      <c r="C5611" s="688">
        <v>45572</v>
      </c>
      <c r="D5611" s="689">
        <v>2</v>
      </c>
      <c r="E5611" s="120" t="s">
        <v>52</v>
      </c>
      <c r="F5611" s="686" t="s">
        <v>94</v>
      </c>
    </row>
    <row r="5612" spans="1:6">
      <c r="A5612" s="685" t="str">
        <f>DRIVER[[#This Row],[DATE]]&amp;DRIVER[[#This Row],[FIELD]]&amp;DRIVER[[#This Row],[TRIP NO]]</f>
        <v>45572OD34S26152</v>
      </c>
      <c r="B5612" s="687">
        <v>20</v>
      </c>
      <c r="C5612" s="688">
        <v>45572</v>
      </c>
      <c r="D5612" s="689">
        <v>2</v>
      </c>
      <c r="E5612" s="120" t="s">
        <v>40</v>
      </c>
      <c r="F5612" s="686" t="s">
        <v>72</v>
      </c>
    </row>
    <row r="5613" spans="1:6">
      <c r="A5613" s="685" t="str">
        <f>DRIVER[[#This Row],[DATE]]&amp;DRIVER[[#This Row],[FIELD]]&amp;DRIVER[[#This Row],[TRIP NO]]</f>
        <v>45572OD04Q41442</v>
      </c>
      <c r="B5613" s="687">
        <v>21</v>
      </c>
      <c r="C5613" s="688">
        <v>45572</v>
      </c>
      <c r="D5613" s="689">
        <v>2</v>
      </c>
      <c r="E5613" s="120" t="s">
        <v>38</v>
      </c>
      <c r="F5613" s="686" t="s">
        <v>101</v>
      </c>
    </row>
    <row r="5614" spans="1:6">
      <c r="A5614" s="685" t="str">
        <f>DRIVER[[#This Row],[DATE]]&amp;DRIVER[[#This Row],[FIELD]]&amp;DRIVER[[#This Row],[TRIP NO]]</f>
        <v>45572OD04Q41232</v>
      </c>
      <c r="B5614" s="687">
        <v>22</v>
      </c>
      <c r="C5614" s="688">
        <v>45572</v>
      </c>
      <c r="D5614" s="689">
        <v>2</v>
      </c>
      <c r="E5614" s="120" t="s">
        <v>39</v>
      </c>
      <c r="F5614" s="686" t="s">
        <v>202</v>
      </c>
    </row>
    <row r="5615" spans="1:6">
      <c r="A5615" s="685" t="str">
        <f>DRIVER[[#This Row],[DATE]]&amp;DRIVER[[#This Row],[FIELD]]&amp;DRIVER[[#This Row],[TRIP NO]]</f>
        <v>45572OD04Q41282</v>
      </c>
      <c r="B5615" s="687">
        <v>23</v>
      </c>
      <c r="C5615" s="688">
        <v>45572</v>
      </c>
      <c r="D5615" s="689">
        <v>2</v>
      </c>
      <c r="E5615" s="120" t="s">
        <v>41</v>
      </c>
      <c r="F5615" s="686" t="s">
        <v>77</v>
      </c>
    </row>
    <row r="5616" spans="1:6">
      <c r="A5616" s="685" t="str">
        <f>DRIVER[[#This Row],[DATE]]&amp;DRIVER[[#This Row],[FIELD]]&amp;DRIVER[[#This Row],[TRIP NO]]</f>
        <v>45572OD34S40342</v>
      </c>
      <c r="B5616" s="687">
        <v>24</v>
      </c>
      <c r="C5616" s="688">
        <v>45572</v>
      </c>
      <c r="D5616" s="689">
        <v>2</v>
      </c>
      <c r="E5616" s="120" t="s">
        <v>129</v>
      </c>
      <c r="F5616" s="686" t="s">
        <v>71</v>
      </c>
    </row>
    <row r="5617" spans="1:6">
      <c r="A5617" s="685" t="str">
        <f>DRIVER[[#This Row],[DATE]]&amp;DRIVER[[#This Row],[FIELD]]&amp;DRIVER[[#This Row],[TRIP NO]]</f>
        <v>45572OD34R11452</v>
      </c>
      <c r="B5617" s="687">
        <v>25</v>
      </c>
      <c r="C5617" s="688">
        <v>45572</v>
      </c>
      <c r="D5617" s="689">
        <v>2</v>
      </c>
      <c r="E5617" s="120" t="s">
        <v>12</v>
      </c>
      <c r="F5617" s="686" t="s">
        <v>69</v>
      </c>
    </row>
    <row r="5618" spans="1:6">
      <c r="A5618" s="685" t="str">
        <f>DRIVER[[#This Row],[DATE]]&amp;DRIVER[[#This Row],[FIELD]]&amp;DRIVER[[#This Row],[TRIP NO]]</f>
        <v>45572OD04Q41182</v>
      </c>
      <c r="B5618" s="687">
        <v>26</v>
      </c>
      <c r="C5618" s="688">
        <v>45572</v>
      </c>
      <c r="D5618" s="689">
        <v>2</v>
      </c>
      <c r="E5618" s="120" t="s">
        <v>26</v>
      </c>
      <c r="F5618" s="686" t="s">
        <v>73</v>
      </c>
    </row>
    <row r="5619" spans="1:6">
      <c r="A5619" s="685" t="str">
        <f>DRIVER[[#This Row],[DATE]]&amp;DRIVER[[#This Row],[FIELD]]&amp;DRIVER[[#This Row],[TRIP NO]]</f>
        <v>45572OD34S61522</v>
      </c>
      <c r="B5619" s="687">
        <v>27</v>
      </c>
      <c r="C5619" s="688">
        <v>45572</v>
      </c>
      <c r="D5619" s="689">
        <v>2</v>
      </c>
      <c r="E5619" s="120" t="s">
        <v>43</v>
      </c>
      <c r="F5619" s="686" t="s">
        <v>68</v>
      </c>
    </row>
    <row r="5620" spans="1:6">
      <c r="A5620" s="685" t="str">
        <f>DRIVER[[#This Row],[DATE]]&amp;DRIVER[[#This Row],[FIELD]]&amp;DRIVER[[#This Row],[TRIP NO]]</f>
        <v>45572OD04Q67612</v>
      </c>
      <c r="B5620" s="687">
        <v>28</v>
      </c>
      <c r="C5620" s="688">
        <v>45572</v>
      </c>
      <c r="D5620" s="689">
        <v>2</v>
      </c>
      <c r="E5620" s="120" t="s">
        <v>24</v>
      </c>
      <c r="F5620" s="686" t="s">
        <v>217</v>
      </c>
    </row>
    <row r="5621" spans="1:6">
      <c r="A5621" s="685" t="str">
        <f>DRIVER[[#This Row],[DATE]]&amp;DRIVER[[#This Row],[FIELD]]&amp;DRIVER[[#This Row],[TRIP NO]]</f>
        <v>45572OD34R13452</v>
      </c>
      <c r="B5621" s="687">
        <v>29</v>
      </c>
      <c r="C5621" s="688">
        <v>45572</v>
      </c>
      <c r="D5621" s="689">
        <v>2</v>
      </c>
      <c r="E5621" s="120" t="s">
        <v>11</v>
      </c>
      <c r="F5621" s="686" t="s">
        <v>221</v>
      </c>
    </row>
    <row r="5622" spans="1:6">
      <c r="A5622" s="685" t="str">
        <f>DRIVER[[#This Row],[DATE]]&amp;DRIVER[[#This Row],[FIELD]]&amp;DRIVER[[#This Row],[TRIP NO]]</f>
        <v>45572OD04Q67882</v>
      </c>
      <c r="B5622" s="687">
        <v>30</v>
      </c>
      <c r="C5622" s="688">
        <v>45572</v>
      </c>
      <c r="D5622" s="689">
        <v>2</v>
      </c>
      <c r="E5622" s="120" t="s">
        <v>20</v>
      </c>
      <c r="F5622" s="686" t="s">
        <v>80</v>
      </c>
    </row>
    <row r="5623" spans="1:6">
      <c r="A5623" s="685" t="str">
        <f>DRIVER[[#This Row],[DATE]]&amp;DRIVER[[#This Row],[FIELD]]&amp;DRIVER[[#This Row],[TRIP NO]]</f>
        <v>45572OD34S61372</v>
      </c>
      <c r="B5623" s="687">
        <v>31</v>
      </c>
      <c r="C5623" s="688">
        <v>45572</v>
      </c>
      <c r="D5623" s="689">
        <v>2</v>
      </c>
      <c r="E5623" s="120" t="s">
        <v>44</v>
      </c>
      <c r="F5623" s="686" t="s">
        <v>209</v>
      </c>
    </row>
    <row r="5624" spans="1:6">
      <c r="A5624" s="685" t="str">
        <f>DRIVER[[#This Row],[DATE]]&amp;DRIVER[[#This Row],[FIELD]]&amp;DRIVER[[#This Row],[TRIP NO]]</f>
        <v>45572OD04Q41262</v>
      </c>
      <c r="B5624" s="687">
        <v>32</v>
      </c>
      <c r="C5624" s="688">
        <v>45572</v>
      </c>
      <c r="D5624" s="689">
        <v>2</v>
      </c>
      <c r="E5624" s="120" t="s">
        <v>23</v>
      </c>
      <c r="F5624" s="686" t="s">
        <v>91</v>
      </c>
    </row>
    <row r="5625" spans="1:6">
      <c r="A5625" s="685" t="str">
        <f>DRIVER[[#This Row],[DATE]]&amp;DRIVER[[#This Row],[FIELD]]&amp;DRIVER[[#This Row],[TRIP NO]]</f>
        <v>45573OD04Q41181</v>
      </c>
      <c r="B5625" s="687">
        <v>1</v>
      </c>
      <c r="C5625" s="688">
        <v>45573</v>
      </c>
      <c r="D5625" s="689">
        <v>1</v>
      </c>
      <c r="E5625" s="120" t="s">
        <v>26</v>
      </c>
      <c r="F5625" s="686" t="s">
        <v>208</v>
      </c>
    </row>
    <row r="5626" spans="1:6">
      <c r="A5626" s="685" t="str">
        <f>DRIVER[[#This Row],[DATE]]&amp;DRIVER[[#This Row],[FIELD]]&amp;DRIVER[[#This Row],[TRIP NO]]</f>
        <v>45573OD04Q41231</v>
      </c>
      <c r="B5626" s="687">
        <v>2</v>
      </c>
      <c r="C5626" s="688">
        <v>45573</v>
      </c>
      <c r="D5626" s="689">
        <v>1</v>
      </c>
      <c r="E5626" s="120" t="s">
        <v>39</v>
      </c>
      <c r="F5626" s="686" t="s">
        <v>202</v>
      </c>
    </row>
    <row r="5627" spans="1:6">
      <c r="A5627" s="685" t="str">
        <f>DRIVER[[#This Row],[DATE]]&amp;DRIVER[[#This Row],[FIELD]]&amp;DRIVER[[#This Row],[TRIP NO]]</f>
        <v>45573OD04Q41261</v>
      </c>
      <c r="B5627" s="687">
        <v>3</v>
      </c>
      <c r="C5627" s="688">
        <v>45573</v>
      </c>
      <c r="D5627" s="689">
        <v>1</v>
      </c>
      <c r="E5627" s="120" t="s">
        <v>23</v>
      </c>
      <c r="F5627" s="686" t="s">
        <v>91</v>
      </c>
    </row>
    <row r="5628" spans="1:6">
      <c r="A5628" s="685" t="str">
        <f>DRIVER[[#This Row],[DATE]]&amp;DRIVER[[#This Row],[FIELD]]&amp;DRIVER[[#This Row],[TRIP NO]]</f>
        <v>45573OD04Q41781</v>
      </c>
      <c r="B5628" s="687">
        <v>4</v>
      </c>
      <c r="C5628" s="688">
        <v>45573</v>
      </c>
      <c r="D5628" s="689">
        <v>1</v>
      </c>
      <c r="E5628" s="120" t="s">
        <v>25</v>
      </c>
      <c r="F5628" s="686" t="s">
        <v>73</v>
      </c>
    </row>
    <row r="5629" spans="1:6">
      <c r="A5629" s="685" t="str">
        <f>DRIVER[[#This Row],[DATE]]&amp;DRIVER[[#This Row],[FIELD]]&amp;DRIVER[[#This Row],[TRIP NO]]</f>
        <v>45573OD04Q67611</v>
      </c>
      <c r="B5629" s="687">
        <v>5</v>
      </c>
      <c r="C5629" s="688">
        <v>45573</v>
      </c>
      <c r="D5629" s="689">
        <v>1</v>
      </c>
      <c r="E5629" s="120" t="s">
        <v>24</v>
      </c>
      <c r="F5629" s="686" t="s">
        <v>217</v>
      </c>
    </row>
    <row r="5630" spans="1:6">
      <c r="A5630" s="685" t="str">
        <f>DRIVER[[#This Row],[DATE]]&amp;DRIVER[[#This Row],[FIELD]]&amp;DRIVER[[#This Row],[TRIP NO]]</f>
        <v>45573OD04Q67881</v>
      </c>
      <c r="B5630" s="687">
        <v>6</v>
      </c>
      <c r="C5630" s="688">
        <v>45573</v>
      </c>
      <c r="D5630" s="689">
        <v>1</v>
      </c>
      <c r="E5630" s="120" t="s">
        <v>20</v>
      </c>
      <c r="F5630" s="686" t="s">
        <v>80</v>
      </c>
    </row>
    <row r="5631" spans="1:6">
      <c r="A5631" s="685" t="str">
        <f>DRIVER[[#This Row],[DATE]]&amp;DRIVER[[#This Row],[FIELD]]&amp;DRIVER[[#This Row],[TRIP NO]]</f>
        <v>45573OD04Q41281</v>
      </c>
      <c r="B5631" s="687">
        <v>7</v>
      </c>
      <c r="C5631" s="688">
        <v>45573</v>
      </c>
      <c r="D5631" s="689">
        <v>1</v>
      </c>
      <c r="E5631" s="120" t="s">
        <v>41</v>
      </c>
      <c r="F5631" s="686" t="s">
        <v>77</v>
      </c>
    </row>
    <row r="5632" spans="1:6">
      <c r="A5632" s="685" t="str">
        <f>DRIVER[[#This Row],[DATE]]&amp;DRIVER[[#This Row],[FIELD]]&amp;DRIVER[[#This Row],[TRIP NO]]</f>
        <v>45573OD04Q41441</v>
      </c>
      <c r="B5632" s="687">
        <v>8</v>
      </c>
      <c r="C5632" s="688">
        <v>45573</v>
      </c>
      <c r="D5632" s="689">
        <v>1</v>
      </c>
      <c r="E5632" s="120" t="s">
        <v>38</v>
      </c>
      <c r="F5632" s="686" t="s">
        <v>101</v>
      </c>
    </row>
    <row r="5633" spans="1:6">
      <c r="A5633" s="685" t="str">
        <f>DRIVER[[#This Row],[DATE]]&amp;DRIVER[[#This Row],[FIELD]]&amp;DRIVER[[#This Row],[TRIP NO]]</f>
        <v>45573OD34S26151</v>
      </c>
      <c r="B5633" s="687">
        <v>9</v>
      </c>
      <c r="C5633" s="688">
        <v>45573</v>
      </c>
      <c r="D5633" s="689">
        <v>1</v>
      </c>
      <c r="E5633" s="120" t="s">
        <v>40</v>
      </c>
      <c r="F5633" s="686" t="s">
        <v>72</v>
      </c>
    </row>
    <row r="5634" spans="1:6">
      <c r="A5634" s="685" t="str">
        <f>DRIVER[[#This Row],[DATE]]&amp;DRIVER[[#This Row],[FIELD]]&amp;DRIVER[[#This Row],[TRIP NO]]</f>
        <v>45573OD34S26661</v>
      </c>
      <c r="B5634" s="687">
        <v>10</v>
      </c>
      <c r="C5634" s="688">
        <v>45573</v>
      </c>
      <c r="D5634" s="689">
        <v>1</v>
      </c>
      <c r="E5634" s="120" t="s">
        <v>45</v>
      </c>
      <c r="F5634" s="686" t="s">
        <v>106</v>
      </c>
    </row>
    <row r="5635" spans="1:6">
      <c r="A5635" s="685" t="str">
        <f>DRIVER[[#This Row],[DATE]]&amp;DRIVER[[#This Row],[FIELD]]&amp;DRIVER[[#This Row],[TRIP NO]]</f>
        <v>45573OD34S26681</v>
      </c>
      <c r="B5635" s="687">
        <v>11</v>
      </c>
      <c r="C5635" s="688">
        <v>45573</v>
      </c>
      <c r="D5635" s="689">
        <v>1</v>
      </c>
      <c r="E5635" s="120" t="s">
        <v>42</v>
      </c>
      <c r="F5635" s="686" t="s">
        <v>222</v>
      </c>
    </row>
    <row r="5636" spans="1:6">
      <c r="A5636" s="685" t="str">
        <f>DRIVER[[#This Row],[DATE]]&amp;DRIVER[[#This Row],[FIELD]]&amp;DRIVER[[#This Row],[TRIP NO]]</f>
        <v>45573OD34S40341</v>
      </c>
      <c r="B5636" s="687">
        <v>12</v>
      </c>
      <c r="C5636" s="688">
        <v>45573</v>
      </c>
      <c r="D5636" s="689">
        <v>1</v>
      </c>
      <c r="E5636" s="120" t="s">
        <v>129</v>
      </c>
      <c r="F5636" s="686" t="s">
        <v>71</v>
      </c>
    </row>
    <row r="5637" spans="1:6">
      <c r="A5637" s="685" t="str">
        <f>DRIVER[[#This Row],[DATE]]&amp;DRIVER[[#This Row],[FIELD]]&amp;DRIVER[[#This Row],[TRIP NO]]</f>
        <v>45573OD34S61371</v>
      </c>
      <c r="B5637" s="687">
        <v>13</v>
      </c>
      <c r="C5637" s="688">
        <v>45573</v>
      </c>
      <c r="D5637" s="689">
        <v>1</v>
      </c>
      <c r="E5637" s="120" t="s">
        <v>44</v>
      </c>
      <c r="F5637" s="686" t="s">
        <v>209</v>
      </c>
    </row>
    <row r="5638" spans="1:6">
      <c r="A5638" s="685" t="str">
        <f>DRIVER[[#This Row],[DATE]]&amp;DRIVER[[#This Row],[FIELD]]&amp;DRIVER[[#This Row],[TRIP NO]]</f>
        <v>45573OD34S61391</v>
      </c>
      <c r="B5638" s="687">
        <v>14</v>
      </c>
      <c r="C5638" s="688">
        <v>45573</v>
      </c>
      <c r="D5638" s="689">
        <v>1</v>
      </c>
      <c r="E5638" s="120" t="s">
        <v>52</v>
      </c>
      <c r="F5638" s="686" t="s">
        <v>94</v>
      </c>
    </row>
    <row r="5639" spans="1:6">
      <c r="A5639" s="685" t="str">
        <f>DRIVER[[#This Row],[DATE]]&amp;DRIVER[[#This Row],[FIELD]]&amp;DRIVER[[#This Row],[TRIP NO]]</f>
        <v>45573OD34S61521</v>
      </c>
      <c r="B5639" s="687">
        <v>15</v>
      </c>
      <c r="C5639" s="688">
        <v>45573</v>
      </c>
      <c r="D5639" s="689">
        <v>1</v>
      </c>
      <c r="E5639" s="120" t="s">
        <v>43</v>
      </c>
      <c r="F5639" s="686" t="s">
        <v>68</v>
      </c>
    </row>
    <row r="5640" spans="1:6">
      <c r="A5640" s="685" t="str">
        <f>DRIVER[[#This Row],[DATE]]&amp;DRIVER[[#This Row],[FIELD]]&amp;DRIVER[[#This Row],[TRIP NO]]</f>
        <v>45573OD34S65081</v>
      </c>
      <c r="B5640" s="687">
        <v>16</v>
      </c>
      <c r="C5640" s="688">
        <v>45573</v>
      </c>
      <c r="D5640" s="689">
        <v>1</v>
      </c>
      <c r="E5640" s="120" t="s">
        <v>57</v>
      </c>
      <c r="F5640" s="686" t="s">
        <v>220</v>
      </c>
    </row>
    <row r="5641" spans="1:6">
      <c r="A5641" s="685" t="str">
        <f>DRIVER[[#This Row],[DATE]]&amp;DRIVER[[#This Row],[FIELD]]&amp;DRIVER[[#This Row],[TRIP NO]]</f>
        <v>45573OD34R11451</v>
      </c>
      <c r="B5641" s="687">
        <v>17</v>
      </c>
      <c r="C5641" s="688">
        <v>45573</v>
      </c>
      <c r="D5641" s="689">
        <v>1</v>
      </c>
      <c r="E5641" s="120" t="s">
        <v>12</v>
      </c>
      <c r="F5641" s="686" t="s">
        <v>82</v>
      </c>
    </row>
    <row r="5642" spans="1:6">
      <c r="A5642" s="685" t="str">
        <f>DRIVER[[#This Row],[DATE]]&amp;DRIVER[[#This Row],[FIELD]]&amp;DRIVER[[#This Row],[TRIP NO]]</f>
        <v>45573OD34R13451</v>
      </c>
      <c r="B5642" s="687">
        <v>18</v>
      </c>
      <c r="C5642" s="688">
        <v>45573</v>
      </c>
      <c r="D5642" s="689">
        <v>1</v>
      </c>
      <c r="E5642" s="120" t="s">
        <v>11</v>
      </c>
      <c r="F5642" s="686" t="s">
        <v>221</v>
      </c>
    </row>
    <row r="5643" spans="1:6">
      <c r="A5643" s="685" t="str">
        <f>DRIVER[[#This Row],[DATE]]&amp;DRIVER[[#This Row],[FIELD]]&amp;DRIVER[[#This Row],[TRIP NO]]</f>
        <v>45573OD34R13452</v>
      </c>
      <c r="B5643" s="687">
        <v>19</v>
      </c>
      <c r="C5643" s="688">
        <v>45573</v>
      </c>
      <c r="D5643" s="689">
        <v>2</v>
      </c>
      <c r="E5643" s="120" t="s">
        <v>11</v>
      </c>
      <c r="F5643" s="686" t="s">
        <v>221</v>
      </c>
    </row>
    <row r="5644" spans="1:6">
      <c r="A5644" s="685" t="str">
        <f>DRIVER[[#This Row],[DATE]]&amp;DRIVER[[#This Row],[FIELD]]&amp;DRIVER[[#This Row],[TRIP NO]]</f>
        <v>45573OD34S40342</v>
      </c>
      <c r="B5644" s="687">
        <v>20</v>
      </c>
      <c r="C5644" s="688">
        <v>45573</v>
      </c>
      <c r="D5644" s="689">
        <v>2</v>
      </c>
      <c r="E5644" s="120" t="s">
        <v>129</v>
      </c>
      <c r="F5644" s="686" t="s">
        <v>71</v>
      </c>
    </row>
    <row r="5645" spans="1:6">
      <c r="A5645" s="685" t="str">
        <f>DRIVER[[#This Row],[DATE]]&amp;DRIVER[[#This Row],[FIELD]]&amp;DRIVER[[#This Row],[TRIP NO]]</f>
        <v>45573OD04Q41262</v>
      </c>
      <c r="B5645" s="687">
        <v>21</v>
      </c>
      <c r="C5645" s="688">
        <v>45573</v>
      </c>
      <c r="D5645" s="689">
        <v>2</v>
      </c>
      <c r="E5645" s="120" t="s">
        <v>23</v>
      </c>
      <c r="F5645" s="686" t="s">
        <v>91</v>
      </c>
    </row>
    <row r="5646" spans="1:6">
      <c r="A5646" s="685" t="str">
        <f>DRIVER[[#This Row],[DATE]]&amp;DRIVER[[#This Row],[FIELD]]&amp;DRIVER[[#This Row],[TRIP NO]]</f>
        <v>45573OD34S61372</v>
      </c>
      <c r="B5646" s="687">
        <v>22</v>
      </c>
      <c r="C5646" s="688">
        <v>45573</v>
      </c>
      <c r="D5646" s="689">
        <v>2</v>
      </c>
      <c r="E5646" s="120" t="s">
        <v>44</v>
      </c>
      <c r="F5646" s="686" t="s">
        <v>209</v>
      </c>
    </row>
    <row r="5647" spans="1:6">
      <c r="A5647" s="685" t="str">
        <f>DRIVER[[#This Row],[DATE]]&amp;DRIVER[[#This Row],[FIELD]]&amp;DRIVER[[#This Row],[TRIP NO]]</f>
        <v>45573OD04Q67612</v>
      </c>
      <c r="B5647" s="687">
        <v>23</v>
      </c>
      <c r="C5647" s="688">
        <v>45573</v>
      </c>
      <c r="D5647" s="689">
        <v>2</v>
      </c>
      <c r="E5647" s="120" t="s">
        <v>24</v>
      </c>
      <c r="F5647" s="686" t="s">
        <v>217</v>
      </c>
    </row>
    <row r="5648" spans="1:6">
      <c r="A5648" s="685" t="str">
        <f>DRIVER[[#This Row],[DATE]]&amp;DRIVER[[#This Row],[FIELD]]&amp;DRIVER[[#This Row],[TRIP NO]]</f>
        <v>45573OD34S26662</v>
      </c>
      <c r="B5648" s="687">
        <v>24</v>
      </c>
      <c r="C5648" s="688">
        <v>45573</v>
      </c>
      <c r="D5648" s="689">
        <v>2</v>
      </c>
      <c r="E5648" s="120" t="s">
        <v>45</v>
      </c>
      <c r="F5648" s="686" t="s">
        <v>106</v>
      </c>
    </row>
    <row r="5649" spans="1:6">
      <c r="A5649" s="685" t="str">
        <f>DRIVER[[#This Row],[DATE]]&amp;DRIVER[[#This Row],[FIELD]]&amp;DRIVER[[#This Row],[TRIP NO]]</f>
        <v>45573OD04Q41442</v>
      </c>
      <c r="B5649" s="687">
        <v>25</v>
      </c>
      <c r="C5649" s="688">
        <v>45573</v>
      </c>
      <c r="D5649" s="689">
        <v>2</v>
      </c>
      <c r="E5649" s="120" t="s">
        <v>38</v>
      </c>
      <c r="F5649" s="686" t="s">
        <v>101</v>
      </c>
    </row>
    <row r="5650" spans="1:6">
      <c r="A5650" s="685" t="str">
        <f>DRIVER[[#This Row],[DATE]]&amp;DRIVER[[#This Row],[FIELD]]&amp;DRIVER[[#This Row],[TRIP NO]]</f>
        <v>45573OD34S26152</v>
      </c>
      <c r="B5650" s="687">
        <v>26</v>
      </c>
      <c r="C5650" s="688">
        <v>45573</v>
      </c>
      <c r="D5650" s="689">
        <v>2</v>
      </c>
      <c r="E5650" s="120" t="s">
        <v>40</v>
      </c>
      <c r="F5650" s="686" t="s">
        <v>72</v>
      </c>
    </row>
    <row r="5651" spans="1:6">
      <c r="A5651" s="685" t="str">
        <f>DRIVER[[#This Row],[DATE]]&amp;DRIVER[[#This Row],[FIELD]]&amp;DRIVER[[#This Row],[TRIP NO]]</f>
        <v>45573OD04Q67882</v>
      </c>
      <c r="B5651" s="687">
        <v>27</v>
      </c>
      <c r="C5651" s="688">
        <v>45573</v>
      </c>
      <c r="D5651" s="689">
        <v>2</v>
      </c>
      <c r="E5651" s="120" t="s">
        <v>20</v>
      </c>
      <c r="F5651" s="686" t="s">
        <v>80</v>
      </c>
    </row>
    <row r="5652" spans="1:6">
      <c r="A5652" s="685" t="str">
        <f>DRIVER[[#This Row],[DATE]]&amp;DRIVER[[#This Row],[FIELD]]&amp;DRIVER[[#This Row],[TRIP NO]]</f>
        <v>45573OD04Q41282</v>
      </c>
      <c r="B5652" s="687">
        <v>28</v>
      </c>
      <c r="C5652" s="688">
        <v>45573</v>
      </c>
      <c r="D5652" s="689">
        <v>2</v>
      </c>
      <c r="E5652" s="120" t="s">
        <v>41</v>
      </c>
      <c r="F5652" s="686" t="s">
        <v>77</v>
      </c>
    </row>
    <row r="5653" spans="1:6">
      <c r="A5653" s="685" t="str">
        <f>DRIVER[[#This Row],[DATE]]&amp;DRIVER[[#This Row],[FIELD]]&amp;DRIVER[[#This Row],[TRIP NO]]</f>
        <v>45573OD04Q41182</v>
      </c>
      <c r="B5653" s="687">
        <v>29</v>
      </c>
      <c r="C5653" s="688">
        <v>45573</v>
      </c>
      <c r="D5653" s="689">
        <v>2</v>
      </c>
      <c r="E5653" s="120" t="s">
        <v>26</v>
      </c>
      <c r="F5653" s="686" t="s">
        <v>208</v>
      </c>
    </row>
    <row r="5654" spans="1:6">
      <c r="A5654" s="685" t="str">
        <f>DRIVER[[#This Row],[DATE]]&amp;DRIVER[[#This Row],[FIELD]]&amp;DRIVER[[#This Row],[TRIP NO]]</f>
        <v>45573OD34S61392</v>
      </c>
      <c r="B5654" s="687">
        <v>30</v>
      </c>
      <c r="C5654" s="688">
        <v>45573</v>
      </c>
      <c r="D5654" s="689">
        <v>2</v>
      </c>
      <c r="E5654" s="120" t="s">
        <v>52</v>
      </c>
      <c r="F5654" s="686" t="s">
        <v>94</v>
      </c>
    </row>
    <row r="5655" spans="1:6">
      <c r="A5655" s="685" t="str">
        <f>DRIVER[[#This Row],[DATE]]&amp;DRIVER[[#This Row],[FIELD]]&amp;DRIVER[[#This Row],[TRIP NO]]</f>
        <v>45573OD34R11452</v>
      </c>
      <c r="B5655" s="687">
        <v>31</v>
      </c>
      <c r="C5655" s="688">
        <v>45573</v>
      </c>
      <c r="D5655" s="689">
        <v>2</v>
      </c>
      <c r="E5655" s="120" t="s">
        <v>12</v>
      </c>
      <c r="F5655" s="686" t="s">
        <v>82</v>
      </c>
    </row>
    <row r="5656" spans="1:6">
      <c r="A5656" s="685" t="str">
        <f>DRIVER[[#This Row],[DATE]]&amp;DRIVER[[#This Row],[FIELD]]&amp;DRIVER[[#This Row],[TRIP NO]]</f>
        <v>45573OD04Q41782</v>
      </c>
      <c r="B5656" s="687">
        <v>32</v>
      </c>
      <c r="C5656" s="688">
        <v>45573</v>
      </c>
      <c r="D5656" s="689">
        <v>2</v>
      </c>
      <c r="E5656" s="120" t="s">
        <v>25</v>
      </c>
      <c r="F5656" s="686" t="s">
        <v>73</v>
      </c>
    </row>
    <row r="5657" spans="1:6">
      <c r="A5657" s="685" t="str">
        <f>DRIVER[[#This Row],[DATE]]&amp;DRIVER[[#This Row],[FIELD]]&amp;DRIVER[[#This Row],[TRIP NO]]</f>
        <v>45573OD34S65082</v>
      </c>
      <c r="B5657" s="687">
        <v>33</v>
      </c>
      <c r="C5657" s="688">
        <v>45573</v>
      </c>
      <c r="D5657" s="689">
        <v>2</v>
      </c>
      <c r="E5657" s="120" t="s">
        <v>57</v>
      </c>
      <c r="F5657" s="686" t="s">
        <v>220</v>
      </c>
    </row>
    <row r="5658" spans="1:6">
      <c r="A5658" s="685" t="str">
        <f>DRIVER[[#This Row],[DATE]]&amp;DRIVER[[#This Row],[FIELD]]&amp;DRIVER[[#This Row],[TRIP NO]]</f>
        <v>45573OD04Q41232</v>
      </c>
      <c r="B5658" s="687">
        <v>34</v>
      </c>
      <c r="C5658" s="688">
        <v>45573</v>
      </c>
      <c r="D5658" s="689">
        <v>2</v>
      </c>
      <c r="E5658" s="120" t="s">
        <v>39</v>
      </c>
      <c r="F5658" s="686" t="s">
        <v>202</v>
      </c>
    </row>
    <row r="5659" spans="1:6">
      <c r="A5659" s="702" t="str">
        <f>DRIVER[[#This Row],[DATE]]&amp;DRIVER[[#This Row],[FIELD]]&amp;DRIVER[[#This Row],[TRIP NO]]</f>
        <v>45574OD04Q41181</v>
      </c>
      <c r="B5659" s="704">
        <v>1</v>
      </c>
      <c r="C5659" s="705">
        <v>45574</v>
      </c>
      <c r="D5659" s="706">
        <v>1</v>
      </c>
      <c r="E5659" s="120" t="s">
        <v>26</v>
      </c>
      <c r="F5659" s="703" t="s">
        <v>208</v>
      </c>
    </row>
    <row r="5660" spans="1:6">
      <c r="A5660" s="702" t="str">
        <f>DRIVER[[#This Row],[DATE]]&amp;DRIVER[[#This Row],[FIELD]]&amp;DRIVER[[#This Row],[TRIP NO]]</f>
        <v>45574OD04Q41231</v>
      </c>
      <c r="B5660" s="704">
        <v>2</v>
      </c>
      <c r="C5660" s="705">
        <v>45574</v>
      </c>
      <c r="D5660" s="706">
        <v>1</v>
      </c>
      <c r="E5660" s="120" t="s">
        <v>39</v>
      </c>
      <c r="F5660" s="703" t="s">
        <v>202</v>
      </c>
    </row>
    <row r="5661" spans="1:6">
      <c r="A5661" s="702" t="str">
        <f>DRIVER[[#This Row],[DATE]]&amp;DRIVER[[#This Row],[FIELD]]&amp;DRIVER[[#This Row],[TRIP NO]]</f>
        <v>45574OD04Q41261</v>
      </c>
      <c r="B5661" s="704">
        <v>3</v>
      </c>
      <c r="C5661" s="705">
        <v>45574</v>
      </c>
      <c r="D5661" s="706">
        <v>1</v>
      </c>
      <c r="E5661" s="120" t="s">
        <v>23</v>
      </c>
      <c r="F5661" s="703" t="s">
        <v>219</v>
      </c>
    </row>
    <row r="5662" spans="1:6">
      <c r="A5662" s="702" t="str">
        <f>DRIVER[[#This Row],[DATE]]&amp;DRIVER[[#This Row],[FIELD]]&amp;DRIVER[[#This Row],[TRIP NO]]</f>
        <v>45574OD04Q41781</v>
      </c>
      <c r="B5662" s="704">
        <v>4</v>
      </c>
      <c r="C5662" s="705">
        <v>45574</v>
      </c>
      <c r="D5662" s="706">
        <v>1</v>
      </c>
      <c r="E5662" s="120" t="s">
        <v>25</v>
      </c>
      <c r="F5662" s="703" t="s">
        <v>90</v>
      </c>
    </row>
    <row r="5663" spans="1:6">
      <c r="A5663" s="702" t="str">
        <f>DRIVER[[#This Row],[DATE]]&amp;DRIVER[[#This Row],[FIELD]]&amp;DRIVER[[#This Row],[TRIP NO]]</f>
        <v>45574OD04Q67611</v>
      </c>
      <c r="B5663" s="704">
        <v>5</v>
      </c>
      <c r="C5663" s="705">
        <v>45574</v>
      </c>
      <c r="D5663" s="706">
        <v>1</v>
      </c>
      <c r="E5663" s="120" t="s">
        <v>24</v>
      </c>
      <c r="F5663" s="703" t="s">
        <v>217</v>
      </c>
    </row>
    <row r="5664" spans="1:6">
      <c r="A5664" s="702" t="str">
        <f>DRIVER[[#This Row],[DATE]]&amp;DRIVER[[#This Row],[FIELD]]&amp;DRIVER[[#This Row],[TRIP NO]]</f>
        <v>45574OD04Q67881</v>
      </c>
      <c r="B5664" s="704">
        <v>6</v>
      </c>
      <c r="C5664" s="705">
        <v>45574</v>
      </c>
      <c r="D5664" s="706">
        <v>1</v>
      </c>
      <c r="E5664" s="120" t="s">
        <v>20</v>
      </c>
      <c r="F5664" s="703" t="s">
        <v>80</v>
      </c>
    </row>
    <row r="5665" spans="1:6">
      <c r="A5665" s="702" t="str">
        <f>DRIVER[[#This Row],[DATE]]&amp;DRIVER[[#This Row],[FIELD]]&amp;DRIVER[[#This Row],[TRIP NO]]</f>
        <v>45574OD04Q41281</v>
      </c>
      <c r="B5665" s="704">
        <v>7</v>
      </c>
      <c r="C5665" s="705">
        <v>45574</v>
      </c>
      <c r="D5665" s="706">
        <v>1</v>
      </c>
      <c r="E5665" s="120" t="s">
        <v>41</v>
      </c>
      <c r="F5665" s="703" t="s">
        <v>77</v>
      </c>
    </row>
    <row r="5666" spans="1:6">
      <c r="A5666" s="702" t="str">
        <f>DRIVER[[#This Row],[DATE]]&amp;DRIVER[[#This Row],[FIELD]]&amp;DRIVER[[#This Row],[TRIP NO]]</f>
        <v>45574OD04Q41441</v>
      </c>
      <c r="B5666" s="704">
        <v>8</v>
      </c>
      <c r="C5666" s="705">
        <v>45574</v>
      </c>
      <c r="D5666" s="706">
        <v>1</v>
      </c>
      <c r="E5666" s="120" t="s">
        <v>38</v>
      </c>
      <c r="F5666" s="703" t="s">
        <v>101</v>
      </c>
    </row>
    <row r="5667" spans="1:6">
      <c r="A5667" s="702" t="str">
        <f>DRIVER[[#This Row],[DATE]]&amp;DRIVER[[#This Row],[FIELD]]&amp;DRIVER[[#This Row],[TRIP NO]]</f>
        <v>45574OD34S26151</v>
      </c>
      <c r="B5667" s="704">
        <v>9</v>
      </c>
      <c r="C5667" s="705">
        <v>45574</v>
      </c>
      <c r="D5667" s="706">
        <v>1</v>
      </c>
      <c r="E5667" s="120" t="s">
        <v>40</v>
      </c>
      <c r="F5667" s="703" t="s">
        <v>72</v>
      </c>
    </row>
    <row r="5668" spans="1:6">
      <c r="A5668" s="702" t="str">
        <f>DRIVER[[#This Row],[DATE]]&amp;DRIVER[[#This Row],[FIELD]]&amp;DRIVER[[#This Row],[TRIP NO]]</f>
        <v>45574OD34S26661</v>
      </c>
      <c r="B5668" s="704">
        <v>10</v>
      </c>
      <c r="C5668" s="705">
        <v>45574</v>
      </c>
      <c r="D5668" s="706">
        <v>1</v>
      </c>
      <c r="E5668" s="120" t="s">
        <v>45</v>
      </c>
      <c r="F5668" s="703" t="s">
        <v>106</v>
      </c>
    </row>
    <row r="5669" spans="1:6">
      <c r="A5669" s="702" t="str">
        <f>DRIVER[[#This Row],[DATE]]&amp;DRIVER[[#This Row],[FIELD]]&amp;DRIVER[[#This Row],[TRIP NO]]</f>
        <v>45574OD34S26681</v>
      </c>
      <c r="B5669" s="704">
        <v>11</v>
      </c>
      <c r="C5669" s="705">
        <v>45574</v>
      </c>
      <c r="D5669" s="706">
        <v>1</v>
      </c>
      <c r="E5669" s="120" t="s">
        <v>42</v>
      </c>
      <c r="F5669" s="703" t="s">
        <v>222</v>
      </c>
    </row>
    <row r="5670" spans="1:6">
      <c r="A5670" s="702" t="str">
        <f>DRIVER[[#This Row],[DATE]]&amp;DRIVER[[#This Row],[FIELD]]&amp;DRIVER[[#This Row],[TRIP NO]]</f>
        <v>45574OD34S40341</v>
      </c>
      <c r="B5670" s="704">
        <v>12</v>
      </c>
      <c r="C5670" s="705">
        <v>45574</v>
      </c>
      <c r="D5670" s="706">
        <v>1</v>
      </c>
      <c r="E5670" s="120" t="s">
        <v>129</v>
      </c>
      <c r="F5670" s="703" t="s">
        <v>71</v>
      </c>
    </row>
    <row r="5671" spans="1:6">
      <c r="A5671" s="702" t="str">
        <f>DRIVER[[#This Row],[DATE]]&amp;DRIVER[[#This Row],[FIELD]]&amp;DRIVER[[#This Row],[TRIP NO]]</f>
        <v>45574OD34S61371</v>
      </c>
      <c r="B5671" s="704">
        <v>13</v>
      </c>
      <c r="C5671" s="705">
        <v>45574</v>
      </c>
      <c r="D5671" s="706">
        <v>1</v>
      </c>
      <c r="E5671" s="120" t="s">
        <v>44</v>
      </c>
      <c r="F5671" s="703" t="s">
        <v>209</v>
      </c>
    </row>
    <row r="5672" spans="1:6">
      <c r="A5672" s="702" t="str">
        <f>DRIVER[[#This Row],[DATE]]&amp;DRIVER[[#This Row],[FIELD]]&amp;DRIVER[[#This Row],[TRIP NO]]</f>
        <v>45574OD34S61391</v>
      </c>
      <c r="B5672" s="704">
        <v>14</v>
      </c>
      <c r="C5672" s="705">
        <v>45574</v>
      </c>
      <c r="D5672" s="706">
        <v>1</v>
      </c>
      <c r="E5672" s="120" t="s">
        <v>52</v>
      </c>
      <c r="F5672" s="703" t="s">
        <v>94</v>
      </c>
    </row>
    <row r="5673" spans="1:6">
      <c r="A5673" s="702" t="str">
        <f>DRIVER[[#This Row],[DATE]]&amp;DRIVER[[#This Row],[FIELD]]&amp;DRIVER[[#This Row],[TRIP NO]]</f>
        <v>45574OD34S61521</v>
      </c>
      <c r="B5673" s="704">
        <v>15</v>
      </c>
      <c r="C5673" s="705">
        <v>45574</v>
      </c>
      <c r="D5673" s="706">
        <v>1</v>
      </c>
      <c r="E5673" s="120" t="s">
        <v>43</v>
      </c>
      <c r="F5673" s="703" t="s">
        <v>69</v>
      </c>
    </row>
    <row r="5674" spans="1:6">
      <c r="A5674" s="702" t="str">
        <f>DRIVER[[#This Row],[DATE]]&amp;DRIVER[[#This Row],[FIELD]]&amp;DRIVER[[#This Row],[TRIP NO]]</f>
        <v>45574OD34R11451</v>
      </c>
      <c r="B5674" s="704">
        <v>16</v>
      </c>
      <c r="C5674" s="705">
        <v>45574</v>
      </c>
      <c r="D5674" s="706">
        <v>1</v>
      </c>
      <c r="E5674" s="120" t="s">
        <v>12</v>
      </c>
      <c r="F5674" s="703" t="s">
        <v>221</v>
      </c>
    </row>
    <row r="5675" spans="1:6">
      <c r="A5675" s="702" t="str">
        <f>DRIVER[[#This Row],[DATE]]&amp;DRIVER[[#This Row],[FIELD]]&amp;DRIVER[[#This Row],[TRIP NO]]</f>
        <v>45574OD04Q41232</v>
      </c>
      <c r="B5675" s="704">
        <v>17</v>
      </c>
      <c r="C5675" s="705">
        <v>45574</v>
      </c>
      <c r="D5675" s="706">
        <v>2</v>
      </c>
      <c r="E5675" s="120" t="s">
        <v>39</v>
      </c>
      <c r="F5675" s="703" t="s">
        <v>202</v>
      </c>
    </row>
    <row r="5676" spans="1:6">
      <c r="A5676" s="702" t="str">
        <f>DRIVER[[#This Row],[DATE]]&amp;DRIVER[[#This Row],[FIELD]]&amp;DRIVER[[#This Row],[TRIP NO]]</f>
        <v>45574OD04Q41182</v>
      </c>
      <c r="B5676" s="704">
        <v>18</v>
      </c>
      <c r="C5676" s="705">
        <v>45574</v>
      </c>
      <c r="D5676" s="706">
        <v>2</v>
      </c>
      <c r="E5676" s="120" t="s">
        <v>26</v>
      </c>
      <c r="F5676" s="703" t="s">
        <v>208</v>
      </c>
    </row>
    <row r="5677" spans="1:6">
      <c r="A5677" s="702" t="str">
        <f>DRIVER[[#This Row],[DATE]]&amp;DRIVER[[#This Row],[FIELD]]&amp;DRIVER[[#This Row],[TRIP NO]]</f>
        <v>45574OD34S26662</v>
      </c>
      <c r="B5677" s="704">
        <v>19</v>
      </c>
      <c r="C5677" s="705">
        <v>45574</v>
      </c>
      <c r="D5677" s="706">
        <v>2</v>
      </c>
      <c r="E5677" s="120" t="s">
        <v>45</v>
      </c>
      <c r="F5677" s="703" t="s">
        <v>106</v>
      </c>
    </row>
    <row r="5678" spans="1:6">
      <c r="A5678" s="702" t="str">
        <f>DRIVER[[#This Row],[DATE]]&amp;DRIVER[[#This Row],[FIELD]]&amp;DRIVER[[#This Row],[TRIP NO]]</f>
        <v>45574OD04Q41282</v>
      </c>
      <c r="B5678" s="704">
        <v>20</v>
      </c>
      <c r="C5678" s="705">
        <v>45574</v>
      </c>
      <c r="D5678" s="706">
        <v>2</v>
      </c>
      <c r="E5678" s="120" t="s">
        <v>41</v>
      </c>
      <c r="F5678" s="703" t="s">
        <v>77</v>
      </c>
    </row>
    <row r="5679" spans="1:6">
      <c r="A5679" s="702" t="str">
        <f>DRIVER[[#This Row],[DATE]]&amp;DRIVER[[#This Row],[FIELD]]&amp;DRIVER[[#This Row],[TRIP NO]]</f>
        <v>45574OD34S61372</v>
      </c>
      <c r="B5679" s="704">
        <v>21</v>
      </c>
      <c r="C5679" s="705">
        <v>45574</v>
      </c>
      <c r="D5679" s="706">
        <v>2</v>
      </c>
      <c r="E5679" s="120" t="s">
        <v>44</v>
      </c>
      <c r="F5679" s="703" t="s">
        <v>209</v>
      </c>
    </row>
    <row r="5680" spans="1:6">
      <c r="A5680" s="702" t="str">
        <f>DRIVER[[#This Row],[DATE]]&amp;DRIVER[[#This Row],[FIELD]]&amp;DRIVER[[#This Row],[TRIP NO]]</f>
        <v>45574OD04Q67882</v>
      </c>
      <c r="B5680" s="704">
        <v>22</v>
      </c>
      <c r="C5680" s="705">
        <v>45574</v>
      </c>
      <c r="D5680" s="706">
        <v>2</v>
      </c>
      <c r="E5680" s="120" t="s">
        <v>20</v>
      </c>
      <c r="F5680" s="703" t="s">
        <v>80</v>
      </c>
    </row>
    <row r="5681" spans="1:6">
      <c r="A5681" s="702" t="str">
        <f>DRIVER[[#This Row],[DATE]]&amp;DRIVER[[#This Row],[FIELD]]&amp;DRIVER[[#This Row],[TRIP NO]]</f>
        <v>45574OD04Q41442</v>
      </c>
      <c r="B5681" s="704">
        <v>23</v>
      </c>
      <c r="C5681" s="705">
        <v>45574</v>
      </c>
      <c r="D5681" s="706">
        <v>2</v>
      </c>
      <c r="E5681" s="120" t="s">
        <v>38</v>
      </c>
      <c r="F5681" s="703" t="s">
        <v>101</v>
      </c>
    </row>
    <row r="5682" spans="1:6">
      <c r="A5682" s="702" t="str">
        <f>DRIVER[[#This Row],[DATE]]&amp;DRIVER[[#This Row],[FIELD]]&amp;DRIVER[[#This Row],[TRIP NO]]</f>
        <v>45574OD34S26152</v>
      </c>
      <c r="B5682" s="704">
        <v>24</v>
      </c>
      <c r="C5682" s="705">
        <v>45574</v>
      </c>
      <c r="D5682" s="706">
        <v>2</v>
      </c>
      <c r="E5682" s="120" t="s">
        <v>40</v>
      </c>
      <c r="F5682" s="703" t="s">
        <v>72</v>
      </c>
    </row>
    <row r="5683" spans="1:6">
      <c r="A5683" s="702" t="str">
        <f>DRIVER[[#This Row],[DATE]]&amp;DRIVER[[#This Row],[FIELD]]&amp;DRIVER[[#This Row],[TRIP NO]]</f>
        <v>45574OD04Q41262</v>
      </c>
      <c r="B5683" s="704">
        <v>25</v>
      </c>
      <c r="C5683" s="705">
        <v>45574</v>
      </c>
      <c r="D5683" s="706">
        <v>2</v>
      </c>
      <c r="E5683" s="120" t="s">
        <v>23</v>
      </c>
      <c r="F5683" s="703" t="s">
        <v>219</v>
      </c>
    </row>
    <row r="5684" spans="1:6">
      <c r="A5684" s="702" t="str">
        <f>DRIVER[[#This Row],[DATE]]&amp;DRIVER[[#This Row],[FIELD]]&amp;DRIVER[[#This Row],[TRIP NO]]</f>
        <v>45574OD34R11452</v>
      </c>
      <c r="B5684" s="704">
        <v>26</v>
      </c>
      <c r="C5684" s="705">
        <v>45574</v>
      </c>
      <c r="D5684" s="706">
        <v>2</v>
      </c>
      <c r="E5684" s="120" t="s">
        <v>12</v>
      </c>
      <c r="F5684" s="703" t="s">
        <v>221</v>
      </c>
    </row>
    <row r="5685" spans="1:6">
      <c r="A5685" s="702" t="str">
        <f>DRIVER[[#This Row],[DATE]]&amp;DRIVER[[#This Row],[FIELD]]&amp;DRIVER[[#This Row],[TRIP NO]]</f>
        <v>45574OD34S40342</v>
      </c>
      <c r="B5685" s="704">
        <v>27</v>
      </c>
      <c r="C5685" s="705">
        <v>45574</v>
      </c>
      <c r="D5685" s="706">
        <v>2</v>
      </c>
      <c r="E5685" s="120" t="s">
        <v>129</v>
      </c>
      <c r="F5685" s="703" t="s">
        <v>71</v>
      </c>
    </row>
    <row r="5686" spans="1:6">
      <c r="A5686" s="702" t="str">
        <f>DRIVER[[#This Row],[DATE]]&amp;DRIVER[[#This Row],[FIELD]]&amp;DRIVER[[#This Row],[TRIP NO]]</f>
        <v>45574OD34S61392</v>
      </c>
      <c r="B5686" s="704">
        <v>28</v>
      </c>
      <c r="C5686" s="705">
        <v>45574</v>
      </c>
      <c r="D5686" s="706">
        <v>2</v>
      </c>
      <c r="E5686" s="120" t="s">
        <v>52</v>
      </c>
      <c r="F5686" s="703" t="s">
        <v>222</v>
      </c>
    </row>
    <row r="5687" spans="1:6">
      <c r="A5687" s="702" t="str">
        <f>DRIVER[[#This Row],[DATE]]&amp;DRIVER[[#This Row],[FIELD]]&amp;DRIVER[[#This Row],[TRIP NO]]</f>
        <v>45575OD04Q41231</v>
      </c>
      <c r="B5687" s="704">
        <v>1</v>
      </c>
      <c r="C5687" s="705">
        <v>45575</v>
      </c>
      <c r="D5687" s="706">
        <v>1</v>
      </c>
      <c r="E5687" s="120" t="s">
        <v>39</v>
      </c>
      <c r="F5687" s="703" t="s">
        <v>202</v>
      </c>
    </row>
    <row r="5688" spans="1:6">
      <c r="A5688" s="702" t="str">
        <f>DRIVER[[#This Row],[DATE]]&amp;DRIVER[[#This Row],[FIELD]]&amp;DRIVER[[#This Row],[TRIP NO]]</f>
        <v>45575OD04Q41261</v>
      </c>
      <c r="B5688" s="704">
        <v>2</v>
      </c>
      <c r="C5688" s="705">
        <v>45575</v>
      </c>
      <c r="D5688" s="706">
        <v>1</v>
      </c>
      <c r="E5688" s="120" t="s">
        <v>23</v>
      </c>
      <c r="F5688" s="703" t="s">
        <v>91</v>
      </c>
    </row>
    <row r="5689" spans="1:6">
      <c r="A5689" s="702" t="str">
        <f>DRIVER[[#This Row],[DATE]]&amp;DRIVER[[#This Row],[FIELD]]&amp;DRIVER[[#This Row],[TRIP NO]]</f>
        <v>45575OD04Q67611</v>
      </c>
      <c r="B5689" s="704">
        <v>3</v>
      </c>
      <c r="C5689" s="705">
        <v>45575</v>
      </c>
      <c r="D5689" s="706">
        <v>1</v>
      </c>
      <c r="E5689" s="120" t="s">
        <v>24</v>
      </c>
      <c r="F5689" s="703" t="s">
        <v>217</v>
      </c>
    </row>
    <row r="5690" spans="1:6">
      <c r="A5690" s="702" t="str">
        <f>DRIVER[[#This Row],[DATE]]&amp;DRIVER[[#This Row],[FIELD]]&amp;DRIVER[[#This Row],[TRIP NO]]</f>
        <v>45575OD04Q67881</v>
      </c>
      <c r="B5690" s="704">
        <v>4</v>
      </c>
      <c r="C5690" s="705">
        <v>45575</v>
      </c>
      <c r="D5690" s="706">
        <v>1</v>
      </c>
      <c r="E5690" s="120" t="s">
        <v>20</v>
      </c>
      <c r="F5690" s="703" t="s">
        <v>101</v>
      </c>
    </row>
    <row r="5691" spans="1:6">
      <c r="A5691" s="702" t="str">
        <f>DRIVER[[#This Row],[DATE]]&amp;DRIVER[[#This Row],[FIELD]]&amp;DRIVER[[#This Row],[TRIP NO]]</f>
        <v>45575OD04Q41281</v>
      </c>
      <c r="B5691" s="704">
        <v>5</v>
      </c>
      <c r="C5691" s="705">
        <v>45575</v>
      </c>
      <c r="D5691" s="706">
        <v>1</v>
      </c>
      <c r="E5691" s="120" t="s">
        <v>41</v>
      </c>
      <c r="F5691" s="703" t="s">
        <v>77</v>
      </c>
    </row>
    <row r="5692" spans="1:6">
      <c r="A5692" s="702" t="str">
        <f>DRIVER[[#This Row],[DATE]]&amp;DRIVER[[#This Row],[FIELD]]&amp;DRIVER[[#This Row],[TRIP NO]]</f>
        <v>45575OD04Q41441</v>
      </c>
      <c r="B5692" s="704">
        <v>6</v>
      </c>
      <c r="C5692" s="705">
        <v>45575</v>
      </c>
      <c r="D5692" s="706">
        <v>1</v>
      </c>
      <c r="E5692" s="120" t="s">
        <v>38</v>
      </c>
      <c r="F5692" s="703" t="s">
        <v>215</v>
      </c>
    </row>
    <row r="5693" spans="1:6">
      <c r="A5693" s="702" t="str">
        <f>DRIVER[[#This Row],[DATE]]&amp;DRIVER[[#This Row],[FIELD]]&amp;DRIVER[[#This Row],[TRIP NO]]</f>
        <v>45575OD34S26151</v>
      </c>
      <c r="B5693" s="704">
        <v>7</v>
      </c>
      <c r="C5693" s="705">
        <v>45575</v>
      </c>
      <c r="D5693" s="706">
        <v>1</v>
      </c>
      <c r="E5693" s="120" t="s">
        <v>40</v>
      </c>
      <c r="F5693" s="703" t="s">
        <v>72</v>
      </c>
    </row>
    <row r="5694" spans="1:6">
      <c r="A5694" s="702" t="str">
        <f>DRIVER[[#This Row],[DATE]]&amp;DRIVER[[#This Row],[FIELD]]&amp;DRIVER[[#This Row],[TRIP NO]]</f>
        <v>45575OD34S26661</v>
      </c>
      <c r="B5694" s="704">
        <v>8</v>
      </c>
      <c r="C5694" s="705">
        <v>45575</v>
      </c>
      <c r="D5694" s="706">
        <v>1</v>
      </c>
      <c r="E5694" s="120" t="s">
        <v>45</v>
      </c>
      <c r="F5694" s="703" t="s">
        <v>106</v>
      </c>
    </row>
    <row r="5695" spans="1:6">
      <c r="A5695" s="702" t="str">
        <f>DRIVER[[#This Row],[DATE]]&amp;DRIVER[[#This Row],[FIELD]]&amp;DRIVER[[#This Row],[TRIP NO]]</f>
        <v>45575OD34S26681</v>
      </c>
      <c r="B5695" s="704">
        <v>9</v>
      </c>
      <c r="C5695" s="705">
        <v>45575</v>
      </c>
      <c r="D5695" s="706">
        <v>1</v>
      </c>
      <c r="E5695" s="120" t="s">
        <v>42</v>
      </c>
      <c r="F5695" s="703" t="s">
        <v>219</v>
      </c>
    </row>
    <row r="5696" spans="1:6">
      <c r="A5696" s="702" t="str">
        <f>DRIVER[[#This Row],[DATE]]&amp;DRIVER[[#This Row],[FIELD]]&amp;DRIVER[[#This Row],[TRIP NO]]</f>
        <v>45575OD34S40341</v>
      </c>
      <c r="B5696" s="704">
        <v>10</v>
      </c>
      <c r="C5696" s="705">
        <v>45575</v>
      </c>
      <c r="D5696" s="706">
        <v>1</v>
      </c>
      <c r="E5696" s="120" t="s">
        <v>129</v>
      </c>
      <c r="F5696" s="703" t="s">
        <v>71</v>
      </c>
    </row>
    <row r="5697" spans="1:6">
      <c r="A5697" s="702" t="str">
        <f>DRIVER[[#This Row],[DATE]]&amp;DRIVER[[#This Row],[FIELD]]&amp;DRIVER[[#This Row],[TRIP NO]]</f>
        <v>45575OD34S61371</v>
      </c>
      <c r="B5697" s="704">
        <v>11</v>
      </c>
      <c r="C5697" s="705">
        <v>45575</v>
      </c>
      <c r="D5697" s="706">
        <v>1</v>
      </c>
      <c r="E5697" s="120" t="s">
        <v>44</v>
      </c>
      <c r="F5697" s="703" t="s">
        <v>209</v>
      </c>
    </row>
    <row r="5698" spans="1:6">
      <c r="A5698" s="702" t="str">
        <f>DRIVER[[#This Row],[DATE]]&amp;DRIVER[[#This Row],[FIELD]]&amp;DRIVER[[#This Row],[TRIP NO]]</f>
        <v>45575OD34S61391</v>
      </c>
      <c r="B5698" s="704">
        <v>12</v>
      </c>
      <c r="C5698" s="705">
        <v>45575</v>
      </c>
      <c r="D5698" s="706">
        <v>1</v>
      </c>
      <c r="E5698" s="120" t="s">
        <v>52</v>
      </c>
      <c r="F5698" s="703" t="s">
        <v>82</v>
      </c>
    </row>
    <row r="5699" spans="1:6">
      <c r="A5699" s="702" t="str">
        <f>DRIVER[[#This Row],[DATE]]&amp;DRIVER[[#This Row],[FIELD]]&amp;DRIVER[[#This Row],[TRIP NO]]</f>
        <v>45575OD34S61521</v>
      </c>
      <c r="B5699" s="704">
        <v>13</v>
      </c>
      <c r="C5699" s="705">
        <v>45575</v>
      </c>
      <c r="D5699" s="706">
        <v>1</v>
      </c>
      <c r="E5699" s="120" t="s">
        <v>43</v>
      </c>
      <c r="F5699" s="703" t="s">
        <v>68</v>
      </c>
    </row>
    <row r="5700" spans="1:6">
      <c r="A5700" s="702" t="str">
        <f>DRIVER[[#This Row],[DATE]]&amp;DRIVER[[#This Row],[FIELD]]&amp;DRIVER[[#This Row],[TRIP NO]]</f>
        <v>45575OD34S65081</v>
      </c>
      <c r="B5700" s="704">
        <v>14</v>
      </c>
      <c r="C5700" s="705">
        <v>45575</v>
      </c>
      <c r="D5700" s="706">
        <v>1</v>
      </c>
      <c r="E5700" s="120" t="s">
        <v>57</v>
      </c>
      <c r="F5700" s="703" t="s">
        <v>80</v>
      </c>
    </row>
    <row r="5701" spans="1:6">
      <c r="A5701" s="702" t="str">
        <f>DRIVER[[#This Row],[DATE]]&amp;DRIVER[[#This Row],[FIELD]]&amp;DRIVER[[#This Row],[TRIP NO]]</f>
        <v>45575OD34R11451</v>
      </c>
      <c r="B5701" s="704">
        <v>15</v>
      </c>
      <c r="C5701" s="705">
        <v>45575</v>
      </c>
      <c r="D5701" s="706">
        <v>1</v>
      </c>
      <c r="E5701" s="120" t="s">
        <v>12</v>
      </c>
      <c r="F5701" s="703" t="s">
        <v>221</v>
      </c>
    </row>
    <row r="5702" spans="1:6">
      <c r="A5702" s="702" t="str">
        <f>DRIVER[[#This Row],[DATE]]&amp;DRIVER[[#This Row],[FIELD]]&amp;DRIVER[[#This Row],[TRIP NO]]</f>
        <v>45575OD34R13451</v>
      </c>
      <c r="B5702" s="704">
        <v>16</v>
      </c>
      <c r="C5702" s="705">
        <v>45575</v>
      </c>
      <c r="D5702" s="706">
        <v>1</v>
      </c>
      <c r="E5702" s="120" t="s">
        <v>11</v>
      </c>
      <c r="F5702" s="703" t="s">
        <v>69</v>
      </c>
    </row>
    <row r="5703" spans="1:6">
      <c r="A5703" s="702" t="str">
        <f>DRIVER[[#This Row],[DATE]]&amp;DRIVER[[#This Row],[FIELD]]&amp;DRIVER[[#This Row],[TRIP NO]]</f>
        <v>45575OD04Q67612</v>
      </c>
      <c r="B5703" s="704">
        <v>17</v>
      </c>
      <c r="C5703" s="705">
        <v>45575</v>
      </c>
      <c r="D5703" s="706">
        <v>2</v>
      </c>
      <c r="E5703" s="120" t="s">
        <v>24</v>
      </c>
      <c r="F5703" s="703" t="s">
        <v>217</v>
      </c>
    </row>
    <row r="5704" spans="1:6">
      <c r="A5704" s="702" t="str">
        <f>DRIVER[[#This Row],[DATE]]&amp;DRIVER[[#This Row],[FIELD]]&amp;DRIVER[[#This Row],[TRIP NO]]</f>
        <v>45575OD34S26662</v>
      </c>
      <c r="B5704" s="704">
        <v>18</v>
      </c>
      <c r="C5704" s="705">
        <v>45575</v>
      </c>
      <c r="D5704" s="706">
        <v>2</v>
      </c>
      <c r="E5704" s="120" t="s">
        <v>45</v>
      </c>
      <c r="F5704" s="703" t="s">
        <v>106</v>
      </c>
    </row>
    <row r="5705" spans="1:6">
      <c r="A5705" s="702" t="str">
        <f>DRIVER[[#This Row],[DATE]]&amp;DRIVER[[#This Row],[FIELD]]&amp;DRIVER[[#This Row],[TRIP NO]]</f>
        <v>45575OD34S26152</v>
      </c>
      <c r="B5705" s="704">
        <v>19</v>
      </c>
      <c r="C5705" s="705">
        <v>45575</v>
      </c>
      <c r="D5705" s="706">
        <v>2</v>
      </c>
      <c r="E5705" s="120" t="s">
        <v>40</v>
      </c>
      <c r="F5705" s="703" t="s">
        <v>72</v>
      </c>
    </row>
    <row r="5706" spans="1:6">
      <c r="A5706" s="702" t="str">
        <f>DRIVER[[#This Row],[DATE]]&amp;DRIVER[[#This Row],[FIELD]]&amp;DRIVER[[#This Row],[TRIP NO]]</f>
        <v>45575OD04Q41282</v>
      </c>
      <c r="B5706" s="704">
        <v>20</v>
      </c>
      <c r="C5706" s="705">
        <v>45575</v>
      </c>
      <c r="D5706" s="706">
        <v>2</v>
      </c>
      <c r="E5706" s="120" t="s">
        <v>41</v>
      </c>
      <c r="F5706" s="703" t="s">
        <v>77</v>
      </c>
    </row>
    <row r="5707" spans="1:6">
      <c r="A5707" s="702" t="str">
        <f>DRIVER[[#This Row],[DATE]]&amp;DRIVER[[#This Row],[FIELD]]&amp;DRIVER[[#This Row],[TRIP NO]]</f>
        <v>45575OD34R13452</v>
      </c>
      <c r="B5707" s="704">
        <v>21</v>
      </c>
      <c r="C5707" s="705">
        <v>45575</v>
      </c>
      <c r="D5707" s="706">
        <v>2</v>
      </c>
      <c r="E5707" s="120" t="s">
        <v>11</v>
      </c>
      <c r="F5707" s="703" t="s">
        <v>69</v>
      </c>
    </row>
    <row r="5708" spans="1:6">
      <c r="A5708" s="702" t="str">
        <f>DRIVER[[#This Row],[DATE]]&amp;DRIVER[[#This Row],[FIELD]]&amp;DRIVER[[#This Row],[TRIP NO]]</f>
        <v>45575OD04Q67882</v>
      </c>
      <c r="B5708" s="704">
        <v>22</v>
      </c>
      <c r="C5708" s="705">
        <v>45575</v>
      </c>
      <c r="D5708" s="706">
        <v>2</v>
      </c>
      <c r="E5708" s="120" t="s">
        <v>20</v>
      </c>
      <c r="F5708" s="703" t="s">
        <v>101</v>
      </c>
    </row>
    <row r="5709" spans="1:6">
      <c r="A5709" s="702" t="str">
        <f>DRIVER[[#This Row],[DATE]]&amp;DRIVER[[#This Row],[FIELD]]&amp;DRIVER[[#This Row],[TRIP NO]]</f>
        <v>45575OD34S65082</v>
      </c>
      <c r="B5709" s="704">
        <v>23</v>
      </c>
      <c r="C5709" s="705">
        <v>45575</v>
      </c>
      <c r="D5709" s="706">
        <v>2</v>
      </c>
      <c r="E5709" s="120" t="s">
        <v>57</v>
      </c>
      <c r="F5709" s="703" t="s">
        <v>80</v>
      </c>
    </row>
    <row r="5710" spans="1:6">
      <c r="A5710" s="702" t="str">
        <f>DRIVER[[#This Row],[DATE]]&amp;DRIVER[[#This Row],[FIELD]]&amp;DRIVER[[#This Row],[TRIP NO]]</f>
        <v>45575OD34S40342</v>
      </c>
      <c r="B5710" s="704">
        <v>24</v>
      </c>
      <c r="C5710" s="705">
        <v>45575</v>
      </c>
      <c r="D5710" s="706">
        <v>2</v>
      </c>
      <c r="E5710" s="120" t="s">
        <v>129</v>
      </c>
      <c r="F5710" s="703" t="s">
        <v>202</v>
      </c>
    </row>
    <row r="5711" spans="1:6">
      <c r="A5711" s="702" t="str">
        <f>DRIVER[[#This Row],[DATE]]&amp;DRIVER[[#This Row],[FIELD]]&amp;DRIVER[[#This Row],[TRIP NO]]</f>
        <v>45575OD34S61392</v>
      </c>
      <c r="B5711" s="704">
        <v>25</v>
      </c>
      <c r="C5711" s="705">
        <v>45575</v>
      </c>
      <c r="D5711" s="706">
        <v>2</v>
      </c>
      <c r="E5711" s="120" t="s">
        <v>52</v>
      </c>
      <c r="F5711" s="703" t="s">
        <v>82</v>
      </c>
    </row>
    <row r="5712" spans="1:6">
      <c r="A5712" s="702" t="str">
        <f>DRIVER[[#This Row],[DATE]]&amp;DRIVER[[#This Row],[FIELD]]&amp;DRIVER[[#This Row],[TRIP NO]]</f>
        <v>45575OD34R11452</v>
      </c>
      <c r="B5712" s="704">
        <v>26</v>
      </c>
      <c r="C5712" s="705">
        <v>45575</v>
      </c>
      <c r="D5712" s="706">
        <v>2</v>
      </c>
      <c r="E5712" s="120" t="s">
        <v>12</v>
      </c>
      <c r="F5712" s="703" t="s">
        <v>221</v>
      </c>
    </row>
    <row r="5713" spans="1:6">
      <c r="A5713" s="702" t="str">
        <f>DRIVER[[#This Row],[DATE]]&amp;DRIVER[[#This Row],[FIELD]]&amp;DRIVER[[#This Row],[TRIP NO]]</f>
        <v>45576OD04Q41181</v>
      </c>
      <c r="B5713" s="704">
        <v>1</v>
      </c>
      <c r="C5713" s="705">
        <v>45576</v>
      </c>
      <c r="D5713" s="706">
        <v>1</v>
      </c>
      <c r="E5713" s="120" t="s">
        <v>26</v>
      </c>
      <c r="F5713" s="703" t="s">
        <v>208</v>
      </c>
    </row>
    <row r="5714" spans="1:6">
      <c r="A5714" s="702" t="str">
        <f>DRIVER[[#This Row],[DATE]]&amp;DRIVER[[#This Row],[FIELD]]&amp;DRIVER[[#This Row],[TRIP NO]]</f>
        <v>45576OD04Q41231</v>
      </c>
      <c r="B5714" s="704">
        <v>2</v>
      </c>
      <c r="C5714" s="705">
        <v>45576</v>
      </c>
      <c r="D5714" s="706">
        <v>1</v>
      </c>
      <c r="E5714" s="120" t="s">
        <v>39</v>
      </c>
      <c r="F5714" s="703" t="s">
        <v>202</v>
      </c>
    </row>
    <row r="5715" spans="1:6">
      <c r="A5715" s="702" t="str">
        <f>DRIVER[[#This Row],[DATE]]&amp;DRIVER[[#This Row],[FIELD]]&amp;DRIVER[[#This Row],[TRIP NO]]</f>
        <v>45576OD04Q41261</v>
      </c>
      <c r="B5715" s="704">
        <v>3</v>
      </c>
      <c r="C5715" s="705">
        <v>45576</v>
      </c>
      <c r="D5715" s="706">
        <v>1</v>
      </c>
      <c r="E5715" s="120" t="s">
        <v>23</v>
      </c>
      <c r="F5715" s="703" t="s">
        <v>91</v>
      </c>
    </row>
    <row r="5716" spans="1:6">
      <c r="A5716" s="702" t="str">
        <f>DRIVER[[#This Row],[DATE]]&amp;DRIVER[[#This Row],[FIELD]]&amp;DRIVER[[#This Row],[TRIP NO]]</f>
        <v>45576OD04Q41781</v>
      </c>
      <c r="B5716" s="704">
        <v>4</v>
      </c>
      <c r="C5716" s="705">
        <v>45576</v>
      </c>
      <c r="D5716" s="706">
        <v>1</v>
      </c>
      <c r="E5716" s="120" t="s">
        <v>25</v>
      </c>
      <c r="F5716" s="703" t="s">
        <v>222</v>
      </c>
    </row>
    <row r="5717" spans="1:6">
      <c r="A5717" s="702" t="str">
        <f>DRIVER[[#This Row],[DATE]]&amp;DRIVER[[#This Row],[FIELD]]&amp;DRIVER[[#This Row],[TRIP NO]]</f>
        <v>45576OD04Q67611</v>
      </c>
      <c r="B5717" s="704">
        <v>5</v>
      </c>
      <c r="C5717" s="705">
        <v>45576</v>
      </c>
      <c r="D5717" s="706">
        <v>1</v>
      </c>
      <c r="E5717" s="120" t="s">
        <v>24</v>
      </c>
      <c r="F5717" s="703" t="s">
        <v>217</v>
      </c>
    </row>
    <row r="5718" spans="1:6">
      <c r="A5718" s="702" t="str">
        <f>DRIVER[[#This Row],[DATE]]&amp;DRIVER[[#This Row],[FIELD]]&amp;DRIVER[[#This Row],[TRIP NO]]</f>
        <v>45576OD04Q67881</v>
      </c>
      <c r="B5718" s="704">
        <v>6</v>
      </c>
      <c r="C5718" s="705">
        <v>45576</v>
      </c>
      <c r="D5718" s="706">
        <v>1</v>
      </c>
      <c r="E5718" s="120" t="s">
        <v>20</v>
      </c>
      <c r="F5718" s="703" t="s">
        <v>101</v>
      </c>
    </row>
    <row r="5719" spans="1:6">
      <c r="A5719" s="702" t="str">
        <f>DRIVER[[#This Row],[DATE]]&amp;DRIVER[[#This Row],[FIELD]]&amp;DRIVER[[#This Row],[TRIP NO]]</f>
        <v>45576OD04Q41281</v>
      </c>
      <c r="B5719" s="704">
        <v>7</v>
      </c>
      <c r="C5719" s="705">
        <v>45576</v>
      </c>
      <c r="D5719" s="706">
        <v>1</v>
      </c>
      <c r="E5719" s="120" t="s">
        <v>41</v>
      </c>
      <c r="F5719" s="703" t="s">
        <v>77</v>
      </c>
    </row>
    <row r="5720" spans="1:6">
      <c r="A5720" s="702" t="str">
        <f>DRIVER[[#This Row],[DATE]]&amp;DRIVER[[#This Row],[FIELD]]&amp;DRIVER[[#This Row],[TRIP NO]]</f>
        <v>45576OD04Q41441</v>
      </c>
      <c r="B5720" s="704">
        <v>8</v>
      </c>
      <c r="C5720" s="705">
        <v>45576</v>
      </c>
      <c r="D5720" s="706">
        <v>1</v>
      </c>
      <c r="E5720" s="120" t="s">
        <v>38</v>
      </c>
      <c r="F5720" s="703" t="s">
        <v>215</v>
      </c>
    </row>
    <row r="5721" spans="1:6">
      <c r="A5721" s="702" t="str">
        <f>DRIVER[[#This Row],[DATE]]&amp;DRIVER[[#This Row],[FIELD]]&amp;DRIVER[[#This Row],[TRIP NO]]</f>
        <v>45576OD34S26151</v>
      </c>
      <c r="B5721" s="704">
        <v>9</v>
      </c>
      <c r="C5721" s="705">
        <v>45576</v>
      </c>
      <c r="D5721" s="706">
        <v>1</v>
      </c>
      <c r="E5721" s="120" t="s">
        <v>40</v>
      </c>
      <c r="F5721" s="703" t="s">
        <v>72</v>
      </c>
    </row>
    <row r="5722" spans="1:6">
      <c r="A5722" s="702" t="str">
        <f>DRIVER[[#This Row],[DATE]]&amp;DRIVER[[#This Row],[FIELD]]&amp;DRIVER[[#This Row],[TRIP NO]]</f>
        <v>45576OD34S26661</v>
      </c>
      <c r="B5722" s="704">
        <v>10</v>
      </c>
      <c r="C5722" s="705">
        <v>45576</v>
      </c>
      <c r="D5722" s="706">
        <v>1</v>
      </c>
      <c r="E5722" s="120" t="s">
        <v>45</v>
      </c>
      <c r="F5722" s="703" t="s">
        <v>69</v>
      </c>
    </row>
    <row r="5723" spans="1:6">
      <c r="A5723" s="702" t="str">
        <f>DRIVER[[#This Row],[DATE]]&amp;DRIVER[[#This Row],[FIELD]]&amp;DRIVER[[#This Row],[TRIP NO]]</f>
        <v>45576OD34S26681</v>
      </c>
      <c r="B5723" s="704">
        <v>11</v>
      </c>
      <c r="C5723" s="705">
        <v>45576</v>
      </c>
      <c r="D5723" s="706">
        <v>1</v>
      </c>
      <c r="E5723" s="120" t="s">
        <v>42</v>
      </c>
      <c r="F5723" s="703" t="s">
        <v>96</v>
      </c>
    </row>
    <row r="5724" spans="1:6">
      <c r="A5724" s="702" t="str">
        <f>DRIVER[[#This Row],[DATE]]&amp;DRIVER[[#This Row],[FIELD]]&amp;DRIVER[[#This Row],[TRIP NO]]</f>
        <v>45576OD34S40341</v>
      </c>
      <c r="B5724" s="704">
        <v>12</v>
      </c>
      <c r="C5724" s="705">
        <v>45576</v>
      </c>
      <c r="D5724" s="706">
        <v>1</v>
      </c>
      <c r="E5724" s="120" t="s">
        <v>129</v>
      </c>
      <c r="F5724" s="703" t="s">
        <v>71</v>
      </c>
    </row>
    <row r="5725" spans="1:6">
      <c r="A5725" s="702" t="str">
        <f>DRIVER[[#This Row],[DATE]]&amp;DRIVER[[#This Row],[FIELD]]&amp;DRIVER[[#This Row],[TRIP NO]]</f>
        <v>45576OD34S61371</v>
      </c>
      <c r="B5725" s="704">
        <v>13</v>
      </c>
      <c r="C5725" s="705">
        <v>45576</v>
      </c>
      <c r="D5725" s="706">
        <v>1</v>
      </c>
      <c r="E5725" s="120" t="s">
        <v>44</v>
      </c>
      <c r="F5725" s="703" t="s">
        <v>209</v>
      </c>
    </row>
    <row r="5726" spans="1:6">
      <c r="A5726" s="702" t="str">
        <f>DRIVER[[#This Row],[DATE]]&amp;DRIVER[[#This Row],[FIELD]]&amp;DRIVER[[#This Row],[TRIP NO]]</f>
        <v>45576OD34S61391</v>
      </c>
      <c r="B5726" s="704">
        <v>14</v>
      </c>
      <c r="C5726" s="705">
        <v>45576</v>
      </c>
      <c r="D5726" s="706">
        <v>1</v>
      </c>
      <c r="E5726" s="120" t="s">
        <v>52</v>
      </c>
      <c r="F5726" s="703" t="s">
        <v>94</v>
      </c>
    </row>
    <row r="5727" spans="1:6">
      <c r="A5727" s="702" t="str">
        <f>DRIVER[[#This Row],[DATE]]&amp;DRIVER[[#This Row],[FIELD]]&amp;DRIVER[[#This Row],[TRIP NO]]</f>
        <v>45576OD34S61521</v>
      </c>
      <c r="B5727" s="704">
        <v>15</v>
      </c>
      <c r="C5727" s="705">
        <v>45576</v>
      </c>
      <c r="D5727" s="706">
        <v>1</v>
      </c>
      <c r="E5727" s="120" t="s">
        <v>43</v>
      </c>
      <c r="F5727" s="703" t="s">
        <v>68</v>
      </c>
    </row>
    <row r="5728" spans="1:6">
      <c r="A5728" s="702" t="str">
        <f>DRIVER[[#This Row],[DATE]]&amp;DRIVER[[#This Row],[FIELD]]&amp;DRIVER[[#This Row],[TRIP NO]]</f>
        <v>45576OD34S65081</v>
      </c>
      <c r="B5728" s="704">
        <v>16</v>
      </c>
      <c r="C5728" s="705">
        <v>45576</v>
      </c>
      <c r="D5728" s="706">
        <v>1</v>
      </c>
      <c r="E5728" s="120" t="s">
        <v>57</v>
      </c>
      <c r="F5728" s="703" t="s">
        <v>80</v>
      </c>
    </row>
    <row r="5729" spans="1:6">
      <c r="A5729" s="702" t="str">
        <f>DRIVER[[#This Row],[DATE]]&amp;DRIVER[[#This Row],[FIELD]]&amp;DRIVER[[#This Row],[TRIP NO]]</f>
        <v>45576OD34R11451</v>
      </c>
      <c r="B5729" s="704">
        <v>17</v>
      </c>
      <c r="C5729" s="705">
        <v>45576</v>
      </c>
      <c r="D5729" s="706">
        <v>1</v>
      </c>
      <c r="E5729" s="120" t="s">
        <v>12</v>
      </c>
      <c r="F5729" s="703" t="s">
        <v>221</v>
      </c>
    </row>
    <row r="5730" spans="1:6">
      <c r="A5730" s="702" t="str">
        <f>DRIVER[[#This Row],[DATE]]&amp;DRIVER[[#This Row],[FIELD]]&amp;DRIVER[[#This Row],[TRIP NO]]</f>
        <v>45576OD34R13451</v>
      </c>
      <c r="B5730" s="704">
        <v>18</v>
      </c>
      <c r="C5730" s="705">
        <v>45576</v>
      </c>
      <c r="D5730" s="706">
        <v>1</v>
      </c>
      <c r="E5730" s="120" t="s">
        <v>11</v>
      </c>
      <c r="F5730" s="703" t="s">
        <v>90</v>
      </c>
    </row>
    <row r="5731" spans="1:6">
      <c r="A5731" s="702" t="str">
        <f>DRIVER[[#This Row],[DATE]]&amp;DRIVER[[#This Row],[FIELD]]&amp;DRIVER[[#This Row],[TRIP NO]]</f>
        <v>45576OD34S40342</v>
      </c>
      <c r="B5731" s="704">
        <v>19</v>
      </c>
      <c r="C5731" s="705">
        <v>45576</v>
      </c>
      <c r="D5731" s="706">
        <v>2</v>
      </c>
      <c r="E5731" s="120" t="s">
        <v>129</v>
      </c>
      <c r="F5731" s="703" t="s">
        <v>71</v>
      </c>
    </row>
    <row r="5732" spans="1:6">
      <c r="A5732" s="702" t="str">
        <f>DRIVER[[#This Row],[DATE]]&amp;DRIVER[[#This Row],[FIELD]]&amp;DRIVER[[#This Row],[TRIP NO]]</f>
        <v>45576OD04Q41282</v>
      </c>
      <c r="B5732" s="704">
        <v>20</v>
      </c>
      <c r="C5732" s="705">
        <v>45576</v>
      </c>
      <c r="D5732" s="706">
        <v>2</v>
      </c>
      <c r="E5732" s="120" t="s">
        <v>41</v>
      </c>
      <c r="F5732" s="703" t="s">
        <v>77</v>
      </c>
    </row>
    <row r="5733" spans="1:6">
      <c r="A5733" s="702" t="str">
        <f>DRIVER[[#This Row],[DATE]]&amp;DRIVER[[#This Row],[FIELD]]&amp;DRIVER[[#This Row],[TRIP NO]]</f>
        <v>45576OD04Q41262</v>
      </c>
      <c r="B5733" s="704">
        <v>21</v>
      </c>
      <c r="C5733" s="705">
        <v>45576</v>
      </c>
      <c r="D5733" s="706">
        <v>2</v>
      </c>
      <c r="E5733" s="120" t="s">
        <v>23</v>
      </c>
      <c r="F5733" s="703" t="s">
        <v>91</v>
      </c>
    </row>
    <row r="5734" spans="1:6">
      <c r="A5734" s="702" t="str">
        <f>DRIVER[[#This Row],[DATE]]&amp;DRIVER[[#This Row],[FIELD]]&amp;DRIVER[[#This Row],[TRIP NO]]</f>
        <v>45576OD34S65082</v>
      </c>
      <c r="B5734" s="704">
        <v>22</v>
      </c>
      <c r="C5734" s="705">
        <v>45576</v>
      </c>
      <c r="D5734" s="706">
        <v>2</v>
      </c>
      <c r="E5734" s="120" t="s">
        <v>57</v>
      </c>
      <c r="F5734" s="703" t="s">
        <v>80</v>
      </c>
    </row>
    <row r="5735" spans="1:6">
      <c r="A5735" s="702" t="str">
        <f>DRIVER[[#This Row],[DATE]]&amp;DRIVER[[#This Row],[FIELD]]&amp;DRIVER[[#This Row],[TRIP NO]]</f>
        <v>45576OD34S26152</v>
      </c>
      <c r="B5735" s="704">
        <v>23</v>
      </c>
      <c r="C5735" s="705">
        <v>45576</v>
      </c>
      <c r="D5735" s="706">
        <v>2</v>
      </c>
      <c r="E5735" s="120" t="s">
        <v>40</v>
      </c>
      <c r="F5735" s="703" t="s">
        <v>72</v>
      </c>
    </row>
    <row r="5736" spans="1:6">
      <c r="A5736" s="702" t="str">
        <f>DRIVER[[#This Row],[DATE]]&amp;DRIVER[[#This Row],[FIELD]]&amp;DRIVER[[#This Row],[TRIP NO]]</f>
        <v>45576OD04Q67612</v>
      </c>
      <c r="B5736" s="704">
        <v>24</v>
      </c>
      <c r="C5736" s="705">
        <v>45576</v>
      </c>
      <c r="D5736" s="706">
        <v>2</v>
      </c>
      <c r="E5736" s="120" t="s">
        <v>24</v>
      </c>
      <c r="F5736" s="703" t="s">
        <v>217</v>
      </c>
    </row>
    <row r="5737" spans="1:6">
      <c r="A5737" s="702" t="str">
        <f>DRIVER[[#This Row],[DATE]]&amp;DRIVER[[#This Row],[FIELD]]&amp;DRIVER[[#This Row],[TRIP NO]]</f>
        <v>45576OD04Q67882</v>
      </c>
      <c r="B5737" s="704">
        <v>25</v>
      </c>
      <c r="C5737" s="705">
        <v>45576</v>
      </c>
      <c r="D5737" s="706">
        <v>2</v>
      </c>
      <c r="E5737" s="120" t="s">
        <v>20</v>
      </c>
      <c r="F5737" s="703" t="s">
        <v>101</v>
      </c>
    </row>
    <row r="5738" spans="1:6">
      <c r="A5738" s="702" t="str">
        <f>DRIVER[[#This Row],[DATE]]&amp;DRIVER[[#This Row],[FIELD]]&amp;DRIVER[[#This Row],[TRIP NO]]</f>
        <v>45576OD34S61372</v>
      </c>
      <c r="B5738" s="704">
        <v>26</v>
      </c>
      <c r="C5738" s="705">
        <v>45576</v>
      </c>
      <c r="D5738" s="706">
        <v>2</v>
      </c>
      <c r="E5738" s="120" t="s">
        <v>44</v>
      </c>
      <c r="F5738" s="703" t="s">
        <v>209</v>
      </c>
    </row>
    <row r="5739" spans="1:6">
      <c r="A5739" s="702" t="str">
        <f>DRIVER[[#This Row],[DATE]]&amp;DRIVER[[#This Row],[FIELD]]&amp;DRIVER[[#This Row],[TRIP NO]]</f>
        <v>45576OD34R11452</v>
      </c>
      <c r="B5739" s="704">
        <v>27</v>
      </c>
      <c r="C5739" s="705">
        <v>45576</v>
      </c>
      <c r="D5739" s="706">
        <v>2</v>
      </c>
      <c r="E5739" s="120" t="s">
        <v>12</v>
      </c>
      <c r="F5739" s="703" t="s">
        <v>221</v>
      </c>
    </row>
    <row r="5740" spans="1:6">
      <c r="A5740" s="702" t="str">
        <f>DRIVER[[#This Row],[DATE]]&amp;DRIVER[[#This Row],[FIELD]]&amp;DRIVER[[#This Row],[TRIP NO]]</f>
        <v>45576OD04Q41782</v>
      </c>
      <c r="B5740" s="704">
        <v>28</v>
      </c>
      <c r="C5740" s="705">
        <v>45576</v>
      </c>
      <c r="D5740" s="706">
        <v>2</v>
      </c>
      <c r="E5740" s="120" t="s">
        <v>25</v>
      </c>
      <c r="F5740" s="703" t="s">
        <v>222</v>
      </c>
    </row>
    <row r="5741" spans="1:6">
      <c r="A5741" s="702" t="str">
        <f>DRIVER[[#This Row],[DATE]]&amp;DRIVER[[#This Row],[FIELD]]&amp;DRIVER[[#This Row],[TRIP NO]]</f>
        <v>45577OD04Q41181</v>
      </c>
      <c r="B5741" s="704">
        <v>1</v>
      </c>
      <c r="C5741" s="705">
        <v>45577</v>
      </c>
      <c r="D5741" s="706">
        <v>1</v>
      </c>
      <c r="E5741" s="120" t="s">
        <v>26</v>
      </c>
      <c r="F5741" s="703" t="s">
        <v>208</v>
      </c>
    </row>
    <row r="5742" spans="1:6">
      <c r="A5742" s="702" t="str">
        <f>DRIVER[[#This Row],[DATE]]&amp;DRIVER[[#This Row],[FIELD]]&amp;DRIVER[[#This Row],[TRIP NO]]</f>
        <v>45577OD04Q41231</v>
      </c>
      <c r="B5742" s="704">
        <v>2</v>
      </c>
      <c r="C5742" s="705">
        <v>45577</v>
      </c>
      <c r="D5742" s="706">
        <v>1</v>
      </c>
      <c r="E5742" s="120" t="s">
        <v>39</v>
      </c>
      <c r="F5742" s="703" t="s">
        <v>202</v>
      </c>
    </row>
    <row r="5743" spans="1:6">
      <c r="A5743" s="702" t="str">
        <f>DRIVER[[#This Row],[DATE]]&amp;DRIVER[[#This Row],[FIELD]]&amp;DRIVER[[#This Row],[TRIP NO]]</f>
        <v>45577OD04Q41261</v>
      </c>
      <c r="B5743" s="704">
        <v>3</v>
      </c>
      <c r="C5743" s="705">
        <v>45577</v>
      </c>
      <c r="D5743" s="706">
        <v>1</v>
      </c>
      <c r="E5743" s="120" t="s">
        <v>23</v>
      </c>
      <c r="F5743" s="703" t="s">
        <v>91</v>
      </c>
    </row>
    <row r="5744" spans="1:6">
      <c r="A5744" s="702" t="str">
        <f>DRIVER[[#This Row],[DATE]]&amp;DRIVER[[#This Row],[FIELD]]&amp;DRIVER[[#This Row],[TRIP NO]]</f>
        <v>45577OD04Q41781</v>
      </c>
      <c r="B5744" s="704">
        <v>4</v>
      </c>
      <c r="C5744" s="705">
        <v>45577</v>
      </c>
      <c r="D5744" s="706">
        <v>1</v>
      </c>
      <c r="E5744" s="120" t="s">
        <v>25</v>
      </c>
      <c r="F5744" s="703" t="s">
        <v>73</v>
      </c>
    </row>
    <row r="5745" spans="1:6">
      <c r="A5745" s="702" t="str">
        <f>DRIVER[[#This Row],[DATE]]&amp;DRIVER[[#This Row],[FIELD]]&amp;DRIVER[[#This Row],[TRIP NO]]</f>
        <v>45577OD04Q67611</v>
      </c>
      <c r="B5745" s="704">
        <v>5</v>
      </c>
      <c r="C5745" s="705">
        <v>45577</v>
      </c>
      <c r="D5745" s="706">
        <v>1</v>
      </c>
      <c r="E5745" s="120" t="s">
        <v>24</v>
      </c>
      <c r="F5745" s="703" t="s">
        <v>217</v>
      </c>
    </row>
    <row r="5746" spans="1:6">
      <c r="A5746" s="702" t="str">
        <f>DRIVER[[#This Row],[DATE]]&amp;DRIVER[[#This Row],[FIELD]]&amp;DRIVER[[#This Row],[TRIP NO]]</f>
        <v>45577OD04Q67881</v>
      </c>
      <c r="B5746" s="704">
        <v>6</v>
      </c>
      <c r="C5746" s="705">
        <v>45577</v>
      </c>
      <c r="D5746" s="706">
        <v>1</v>
      </c>
      <c r="E5746" s="120" t="s">
        <v>20</v>
      </c>
      <c r="F5746" s="703" t="s">
        <v>101</v>
      </c>
    </row>
    <row r="5747" spans="1:6">
      <c r="A5747" s="702" t="str">
        <f>DRIVER[[#This Row],[DATE]]&amp;DRIVER[[#This Row],[FIELD]]&amp;DRIVER[[#This Row],[TRIP NO]]</f>
        <v>45577OD04Q41281</v>
      </c>
      <c r="B5747" s="704">
        <v>7</v>
      </c>
      <c r="C5747" s="705">
        <v>45577</v>
      </c>
      <c r="D5747" s="706">
        <v>1</v>
      </c>
      <c r="E5747" s="120" t="s">
        <v>41</v>
      </c>
      <c r="F5747" s="703" t="s">
        <v>77</v>
      </c>
    </row>
    <row r="5748" spans="1:6">
      <c r="A5748" s="702" t="str">
        <f>DRIVER[[#This Row],[DATE]]&amp;DRIVER[[#This Row],[FIELD]]&amp;DRIVER[[#This Row],[TRIP NO]]</f>
        <v>45577OD04Q41441</v>
      </c>
      <c r="B5748" s="704">
        <v>8</v>
      </c>
      <c r="C5748" s="705">
        <v>45577</v>
      </c>
      <c r="D5748" s="706">
        <v>1</v>
      </c>
      <c r="E5748" s="120" t="s">
        <v>38</v>
      </c>
      <c r="F5748" s="703" t="s">
        <v>215</v>
      </c>
    </row>
    <row r="5749" spans="1:6">
      <c r="A5749" s="702" t="str">
        <f>DRIVER[[#This Row],[DATE]]&amp;DRIVER[[#This Row],[FIELD]]&amp;DRIVER[[#This Row],[TRIP NO]]</f>
        <v>45577OD34S26151</v>
      </c>
      <c r="B5749" s="704">
        <v>9</v>
      </c>
      <c r="C5749" s="705">
        <v>45577</v>
      </c>
      <c r="D5749" s="706">
        <v>1</v>
      </c>
      <c r="E5749" s="120" t="s">
        <v>40</v>
      </c>
      <c r="F5749" s="703" t="s">
        <v>72</v>
      </c>
    </row>
    <row r="5750" spans="1:6">
      <c r="A5750" s="702" t="str">
        <f>DRIVER[[#This Row],[DATE]]&amp;DRIVER[[#This Row],[FIELD]]&amp;DRIVER[[#This Row],[TRIP NO]]</f>
        <v>45577OD34S26661</v>
      </c>
      <c r="B5750" s="704">
        <v>10</v>
      </c>
      <c r="C5750" s="705">
        <v>45577</v>
      </c>
      <c r="D5750" s="706">
        <v>1</v>
      </c>
      <c r="E5750" s="120" t="s">
        <v>45</v>
      </c>
      <c r="F5750" s="703" t="s">
        <v>222</v>
      </c>
    </row>
    <row r="5751" spans="1:6">
      <c r="A5751" s="702" t="str">
        <f>DRIVER[[#This Row],[DATE]]&amp;DRIVER[[#This Row],[FIELD]]&amp;DRIVER[[#This Row],[TRIP NO]]</f>
        <v>45577OD34S26681</v>
      </c>
      <c r="B5751" s="704">
        <v>11</v>
      </c>
      <c r="C5751" s="705">
        <v>45577</v>
      </c>
      <c r="D5751" s="706">
        <v>1</v>
      </c>
      <c r="E5751" s="120" t="s">
        <v>42</v>
      </c>
      <c r="F5751" s="703" t="s">
        <v>96</v>
      </c>
    </row>
    <row r="5752" spans="1:6">
      <c r="A5752" s="702" t="str">
        <f>DRIVER[[#This Row],[DATE]]&amp;DRIVER[[#This Row],[FIELD]]&amp;DRIVER[[#This Row],[TRIP NO]]</f>
        <v>45577OD34S40341</v>
      </c>
      <c r="B5752" s="704">
        <v>12</v>
      </c>
      <c r="C5752" s="705">
        <v>45577</v>
      </c>
      <c r="D5752" s="706">
        <v>1</v>
      </c>
      <c r="E5752" s="120" t="s">
        <v>129</v>
      </c>
      <c r="F5752" s="703" t="s">
        <v>71</v>
      </c>
    </row>
    <row r="5753" spans="1:6">
      <c r="A5753" s="702" t="str">
        <f>DRIVER[[#This Row],[DATE]]&amp;DRIVER[[#This Row],[FIELD]]&amp;DRIVER[[#This Row],[TRIP NO]]</f>
        <v>45577OD34S61371</v>
      </c>
      <c r="B5753" s="704">
        <v>13</v>
      </c>
      <c r="C5753" s="705">
        <v>45577</v>
      </c>
      <c r="D5753" s="706">
        <v>1</v>
      </c>
      <c r="E5753" s="120" t="s">
        <v>44</v>
      </c>
      <c r="F5753" s="703" t="s">
        <v>209</v>
      </c>
    </row>
    <row r="5754" spans="1:6">
      <c r="A5754" s="702" t="str">
        <f>DRIVER[[#This Row],[DATE]]&amp;DRIVER[[#This Row],[FIELD]]&amp;DRIVER[[#This Row],[TRIP NO]]</f>
        <v>45577OD34S61391</v>
      </c>
      <c r="B5754" s="704">
        <v>14</v>
      </c>
      <c r="C5754" s="705">
        <v>45577</v>
      </c>
      <c r="D5754" s="706">
        <v>1</v>
      </c>
      <c r="E5754" s="120" t="s">
        <v>52</v>
      </c>
      <c r="F5754" s="703" t="s">
        <v>94</v>
      </c>
    </row>
    <row r="5755" spans="1:6">
      <c r="A5755" s="702" t="str">
        <f>DRIVER[[#This Row],[DATE]]&amp;DRIVER[[#This Row],[FIELD]]&amp;DRIVER[[#This Row],[TRIP NO]]</f>
        <v>45577OD34S61521</v>
      </c>
      <c r="B5755" s="704">
        <v>15</v>
      </c>
      <c r="C5755" s="705">
        <v>45577</v>
      </c>
      <c r="D5755" s="706">
        <v>1</v>
      </c>
      <c r="E5755" s="120" t="s">
        <v>43</v>
      </c>
      <c r="F5755" s="703" t="s">
        <v>220</v>
      </c>
    </row>
    <row r="5756" spans="1:6">
      <c r="A5756" s="702" t="str">
        <f>DRIVER[[#This Row],[DATE]]&amp;DRIVER[[#This Row],[FIELD]]&amp;DRIVER[[#This Row],[TRIP NO]]</f>
        <v>45577OD34S65081</v>
      </c>
      <c r="B5756" s="704">
        <v>16</v>
      </c>
      <c r="C5756" s="705">
        <v>45577</v>
      </c>
      <c r="D5756" s="706">
        <v>1</v>
      </c>
      <c r="E5756" s="120" t="s">
        <v>57</v>
      </c>
      <c r="F5756" s="703" t="s">
        <v>80</v>
      </c>
    </row>
    <row r="5757" spans="1:6">
      <c r="A5757" s="702" t="str">
        <f>DRIVER[[#This Row],[DATE]]&amp;DRIVER[[#This Row],[FIELD]]&amp;DRIVER[[#This Row],[TRIP NO]]</f>
        <v>45577OD34R11451</v>
      </c>
      <c r="B5757" s="704">
        <v>17</v>
      </c>
      <c r="C5757" s="705">
        <v>45577</v>
      </c>
      <c r="D5757" s="706">
        <v>1</v>
      </c>
      <c r="E5757" s="120" t="s">
        <v>12</v>
      </c>
      <c r="F5757" s="703" t="s">
        <v>221</v>
      </c>
    </row>
    <row r="5758" spans="1:6">
      <c r="A5758" s="702" t="str">
        <f>DRIVER[[#This Row],[DATE]]&amp;DRIVER[[#This Row],[FIELD]]&amp;DRIVER[[#This Row],[TRIP NO]]</f>
        <v>45577OD34R13451</v>
      </c>
      <c r="B5758" s="704">
        <v>18</v>
      </c>
      <c r="C5758" s="705">
        <v>45577</v>
      </c>
      <c r="D5758" s="706">
        <v>1</v>
      </c>
      <c r="E5758" s="120" t="s">
        <v>11</v>
      </c>
      <c r="F5758" s="703" t="s">
        <v>82</v>
      </c>
    </row>
    <row r="5759" spans="1:6">
      <c r="A5759" s="702" t="str">
        <f>DRIVER[[#This Row],[DATE]]&amp;DRIVER[[#This Row],[FIELD]]&amp;DRIVER[[#This Row],[TRIP NO]]</f>
        <v>45577OD34S40342</v>
      </c>
      <c r="B5759" s="704">
        <v>19</v>
      </c>
      <c r="C5759" s="705">
        <v>45577</v>
      </c>
      <c r="D5759" s="706">
        <v>2</v>
      </c>
      <c r="E5759" s="120" t="s">
        <v>129</v>
      </c>
      <c r="F5759" s="703" t="s">
        <v>71</v>
      </c>
    </row>
    <row r="5760" spans="1:6">
      <c r="A5760" s="702" t="str">
        <f>DRIVER[[#This Row],[DATE]]&amp;DRIVER[[#This Row],[FIELD]]&amp;DRIVER[[#This Row],[TRIP NO]]</f>
        <v>45577OD04Q41442</v>
      </c>
      <c r="B5760" s="704">
        <v>20</v>
      </c>
      <c r="C5760" s="705">
        <v>45577</v>
      </c>
      <c r="D5760" s="706">
        <v>2</v>
      </c>
      <c r="E5760" s="120" t="s">
        <v>38</v>
      </c>
      <c r="F5760" s="703" t="s">
        <v>215</v>
      </c>
    </row>
    <row r="5761" spans="1:6">
      <c r="A5761" s="702" t="str">
        <f>DRIVER[[#This Row],[DATE]]&amp;DRIVER[[#This Row],[FIELD]]&amp;DRIVER[[#This Row],[TRIP NO]]</f>
        <v>45577OD04Q41262</v>
      </c>
      <c r="B5761" s="704">
        <v>21</v>
      </c>
      <c r="C5761" s="705">
        <v>45577</v>
      </c>
      <c r="D5761" s="706">
        <v>2</v>
      </c>
      <c r="E5761" s="120" t="s">
        <v>23</v>
      </c>
      <c r="F5761" s="703" t="s">
        <v>91</v>
      </c>
    </row>
    <row r="5762" spans="1:6">
      <c r="A5762" s="702" t="str">
        <f>DRIVER[[#This Row],[DATE]]&amp;DRIVER[[#This Row],[FIELD]]&amp;DRIVER[[#This Row],[TRIP NO]]</f>
        <v>45577OD04Q41282</v>
      </c>
      <c r="B5762" s="704">
        <v>22</v>
      </c>
      <c r="C5762" s="705">
        <v>45577</v>
      </c>
      <c r="D5762" s="706">
        <v>2</v>
      </c>
      <c r="E5762" s="120" t="s">
        <v>41</v>
      </c>
      <c r="F5762" s="703" t="s">
        <v>77</v>
      </c>
    </row>
    <row r="5763" spans="1:6">
      <c r="A5763" s="702" t="str">
        <f>DRIVER[[#This Row],[DATE]]&amp;DRIVER[[#This Row],[FIELD]]&amp;DRIVER[[#This Row],[TRIP NO]]</f>
        <v>45577OD34S26682</v>
      </c>
      <c r="B5763" s="704">
        <v>23</v>
      </c>
      <c r="C5763" s="705">
        <v>45577</v>
      </c>
      <c r="D5763" s="706">
        <v>2</v>
      </c>
      <c r="E5763" s="120" t="s">
        <v>42</v>
      </c>
      <c r="F5763" s="703" t="s">
        <v>96</v>
      </c>
    </row>
    <row r="5764" spans="1:6">
      <c r="A5764" s="702" t="str">
        <f>DRIVER[[#This Row],[DATE]]&amp;DRIVER[[#This Row],[FIELD]]&amp;DRIVER[[#This Row],[TRIP NO]]</f>
        <v>45577OD04Q67882</v>
      </c>
      <c r="B5764" s="704">
        <v>24</v>
      </c>
      <c r="C5764" s="705">
        <v>45577</v>
      </c>
      <c r="D5764" s="706">
        <v>2</v>
      </c>
      <c r="E5764" s="120" t="s">
        <v>20</v>
      </c>
      <c r="F5764" s="703" t="s">
        <v>101</v>
      </c>
    </row>
    <row r="5765" spans="1:6">
      <c r="A5765" s="702" t="str">
        <f>DRIVER[[#This Row],[DATE]]&amp;DRIVER[[#This Row],[FIELD]]&amp;DRIVER[[#This Row],[TRIP NO]]</f>
        <v>45577OD34S26152</v>
      </c>
      <c r="B5765" s="704">
        <v>25</v>
      </c>
      <c r="C5765" s="705">
        <v>45577</v>
      </c>
      <c r="D5765" s="706">
        <v>2</v>
      </c>
      <c r="E5765" s="120" t="s">
        <v>40</v>
      </c>
      <c r="F5765" s="703" t="s">
        <v>72</v>
      </c>
    </row>
    <row r="5766" spans="1:6">
      <c r="A5766" s="702" t="str">
        <f>DRIVER[[#This Row],[DATE]]&amp;DRIVER[[#This Row],[FIELD]]&amp;DRIVER[[#This Row],[TRIP NO]]</f>
        <v>45577OD34S65082</v>
      </c>
      <c r="B5766" s="704">
        <v>26</v>
      </c>
      <c r="C5766" s="705">
        <v>45577</v>
      </c>
      <c r="D5766" s="706">
        <v>2</v>
      </c>
      <c r="E5766" s="120" t="s">
        <v>57</v>
      </c>
      <c r="F5766" s="703" t="s">
        <v>80</v>
      </c>
    </row>
    <row r="5767" spans="1:6">
      <c r="A5767" s="702" t="str">
        <f>DRIVER[[#This Row],[DATE]]&amp;DRIVER[[#This Row],[FIELD]]&amp;DRIVER[[#This Row],[TRIP NO]]</f>
        <v>45577OD04Q67612</v>
      </c>
      <c r="B5767" s="704">
        <v>27</v>
      </c>
      <c r="C5767" s="705">
        <v>45577</v>
      </c>
      <c r="D5767" s="706">
        <v>2</v>
      </c>
      <c r="E5767" s="120" t="s">
        <v>24</v>
      </c>
      <c r="F5767" s="703" t="s">
        <v>217</v>
      </c>
    </row>
    <row r="5768" spans="1:6">
      <c r="A5768" s="702" t="str">
        <f>DRIVER[[#This Row],[DATE]]&amp;DRIVER[[#This Row],[FIELD]]&amp;DRIVER[[#This Row],[TRIP NO]]</f>
        <v>45577OD04Q41782</v>
      </c>
      <c r="B5768" s="704">
        <v>28</v>
      </c>
      <c r="C5768" s="705">
        <v>45577</v>
      </c>
      <c r="D5768" s="706">
        <v>2</v>
      </c>
      <c r="E5768" s="120" t="s">
        <v>25</v>
      </c>
      <c r="F5768" s="703" t="s">
        <v>73</v>
      </c>
    </row>
    <row r="5769" spans="1:6">
      <c r="A5769" s="702" t="str">
        <f>DRIVER[[#This Row],[DATE]]&amp;DRIVER[[#This Row],[FIELD]]&amp;DRIVER[[#This Row],[TRIP NO]]</f>
        <v>45577OD34S61392</v>
      </c>
      <c r="B5769" s="704">
        <v>29</v>
      </c>
      <c r="C5769" s="705">
        <v>45577</v>
      </c>
      <c r="D5769" s="706">
        <v>2</v>
      </c>
      <c r="E5769" s="120" t="s">
        <v>52</v>
      </c>
      <c r="F5769" s="703" t="s">
        <v>94</v>
      </c>
    </row>
    <row r="5770" spans="1:6">
      <c r="A5770" s="702" t="str">
        <f>DRIVER[[#This Row],[DATE]]&amp;DRIVER[[#This Row],[FIELD]]&amp;DRIVER[[#This Row],[TRIP NO]]</f>
        <v>45577OD34S26662</v>
      </c>
      <c r="B5770" s="704">
        <v>30</v>
      </c>
      <c r="C5770" s="705">
        <v>45577</v>
      </c>
      <c r="D5770" s="706">
        <v>2</v>
      </c>
      <c r="E5770" s="120" t="s">
        <v>45</v>
      </c>
      <c r="F5770" s="703" t="s">
        <v>222</v>
      </c>
    </row>
    <row r="5771" spans="1:6">
      <c r="A5771" s="702" t="str">
        <f>DRIVER[[#This Row],[DATE]]&amp;DRIVER[[#This Row],[FIELD]]&amp;DRIVER[[#This Row],[TRIP NO]]</f>
        <v>45577OD04Q41232</v>
      </c>
      <c r="B5771" s="704">
        <v>31</v>
      </c>
      <c r="C5771" s="705">
        <v>45577</v>
      </c>
      <c r="D5771" s="706">
        <v>2</v>
      </c>
      <c r="E5771" s="120" t="s">
        <v>39</v>
      </c>
      <c r="F5771" s="703" t="s">
        <v>202</v>
      </c>
    </row>
    <row r="5772" spans="1:6">
      <c r="A5772" s="702" t="str">
        <f>DRIVER[[#This Row],[DATE]]&amp;DRIVER[[#This Row],[FIELD]]&amp;DRIVER[[#This Row],[TRIP NO]]</f>
        <v>45577OD34R11452</v>
      </c>
      <c r="B5772" s="704">
        <v>32</v>
      </c>
      <c r="C5772" s="705">
        <v>45577</v>
      </c>
      <c r="D5772" s="706">
        <v>2</v>
      </c>
      <c r="E5772" s="120" t="s">
        <v>12</v>
      </c>
      <c r="F5772" s="703" t="s">
        <v>221</v>
      </c>
    </row>
    <row r="5773" spans="1:6">
      <c r="A5773" s="702" t="str">
        <f>DRIVER[[#This Row],[DATE]]&amp;DRIVER[[#This Row],[FIELD]]&amp;DRIVER[[#This Row],[TRIP NO]]</f>
        <v>45577OD34R13452</v>
      </c>
      <c r="B5773" s="704">
        <v>33</v>
      </c>
      <c r="C5773" s="705">
        <v>45577</v>
      </c>
      <c r="D5773" s="706">
        <v>2</v>
      </c>
      <c r="E5773" s="120" t="s">
        <v>11</v>
      </c>
      <c r="F5773" s="703" t="s">
        <v>82</v>
      </c>
    </row>
    <row r="5774" spans="1:6">
      <c r="A5774" s="702" t="str">
        <f>DRIVER[[#This Row],[DATE]]&amp;DRIVER[[#This Row],[FIELD]]&amp;DRIVER[[#This Row],[TRIP NO]]</f>
        <v>45578OD04Q41181</v>
      </c>
      <c r="B5774" s="704">
        <v>1</v>
      </c>
      <c r="C5774" s="705">
        <v>45578</v>
      </c>
      <c r="D5774" s="706">
        <v>1</v>
      </c>
      <c r="E5774" s="120" t="s">
        <v>26</v>
      </c>
      <c r="F5774" s="703" t="s">
        <v>69</v>
      </c>
    </row>
    <row r="5775" spans="1:6">
      <c r="A5775" s="702" t="str">
        <f>DRIVER[[#This Row],[DATE]]&amp;DRIVER[[#This Row],[FIELD]]&amp;DRIVER[[#This Row],[TRIP NO]]</f>
        <v>45578OD04Q41231</v>
      </c>
      <c r="B5775" s="704">
        <v>2</v>
      </c>
      <c r="C5775" s="705">
        <v>45578</v>
      </c>
      <c r="D5775" s="706">
        <v>1</v>
      </c>
      <c r="E5775" s="120" t="s">
        <v>39</v>
      </c>
      <c r="F5775" s="703" t="s">
        <v>202</v>
      </c>
    </row>
    <row r="5776" spans="1:6">
      <c r="A5776" s="702" t="str">
        <f>DRIVER[[#This Row],[DATE]]&amp;DRIVER[[#This Row],[FIELD]]&amp;DRIVER[[#This Row],[TRIP NO]]</f>
        <v>45578OD04Q41261</v>
      </c>
      <c r="B5776" s="704">
        <v>3</v>
      </c>
      <c r="C5776" s="705">
        <v>45578</v>
      </c>
      <c r="D5776" s="706">
        <v>1</v>
      </c>
      <c r="E5776" s="120" t="s">
        <v>23</v>
      </c>
      <c r="F5776" s="703" t="s">
        <v>91</v>
      </c>
    </row>
    <row r="5777" spans="1:6">
      <c r="A5777" s="702" t="str">
        <f>DRIVER[[#This Row],[DATE]]&amp;DRIVER[[#This Row],[FIELD]]&amp;DRIVER[[#This Row],[TRIP NO]]</f>
        <v>45578OD04Q41781</v>
      </c>
      <c r="B5777" s="704">
        <v>4</v>
      </c>
      <c r="C5777" s="705">
        <v>45578</v>
      </c>
      <c r="D5777" s="706">
        <v>1</v>
      </c>
      <c r="E5777" s="120" t="s">
        <v>25</v>
      </c>
      <c r="F5777" s="703" t="s">
        <v>220</v>
      </c>
    </row>
    <row r="5778" spans="1:6">
      <c r="A5778" s="702" t="str">
        <f>DRIVER[[#This Row],[DATE]]&amp;DRIVER[[#This Row],[FIELD]]&amp;DRIVER[[#This Row],[TRIP NO]]</f>
        <v>45578OD04Q67611</v>
      </c>
      <c r="B5778" s="704">
        <v>5</v>
      </c>
      <c r="C5778" s="705">
        <v>45578</v>
      </c>
      <c r="D5778" s="706">
        <v>1</v>
      </c>
      <c r="E5778" s="120" t="s">
        <v>24</v>
      </c>
      <c r="F5778" s="703" t="s">
        <v>217</v>
      </c>
    </row>
    <row r="5779" spans="1:6">
      <c r="A5779" s="702" t="str">
        <f>DRIVER[[#This Row],[DATE]]&amp;DRIVER[[#This Row],[FIELD]]&amp;DRIVER[[#This Row],[TRIP NO]]</f>
        <v>45578OD04Q67881</v>
      </c>
      <c r="B5779" s="704">
        <v>6</v>
      </c>
      <c r="C5779" s="705">
        <v>45578</v>
      </c>
      <c r="D5779" s="706">
        <v>1</v>
      </c>
      <c r="E5779" s="120" t="s">
        <v>20</v>
      </c>
      <c r="F5779" s="703" t="s">
        <v>101</v>
      </c>
    </row>
    <row r="5780" spans="1:6">
      <c r="A5780" s="702" t="str">
        <f>DRIVER[[#This Row],[DATE]]&amp;DRIVER[[#This Row],[FIELD]]&amp;DRIVER[[#This Row],[TRIP NO]]</f>
        <v>45578OD04Q41281</v>
      </c>
      <c r="B5780" s="704">
        <v>7</v>
      </c>
      <c r="C5780" s="705">
        <v>45578</v>
      </c>
      <c r="D5780" s="706">
        <v>1</v>
      </c>
      <c r="E5780" s="120" t="s">
        <v>41</v>
      </c>
      <c r="F5780" s="703" t="s">
        <v>77</v>
      </c>
    </row>
    <row r="5781" spans="1:6">
      <c r="A5781" s="715" t="str">
        <f>DRIVER[[#This Row],[DATE]]&amp;DRIVER[[#This Row],[FIELD]]&amp;DRIVER[[#This Row],[TRIP NO]]</f>
        <v>45578OD04Q41441</v>
      </c>
      <c r="B5781" s="717">
        <v>8</v>
      </c>
      <c r="C5781" s="718">
        <v>45578</v>
      </c>
      <c r="D5781" s="706">
        <v>1</v>
      </c>
      <c r="E5781" s="120" t="s">
        <v>38</v>
      </c>
      <c r="F5781" s="716" t="s">
        <v>215</v>
      </c>
    </row>
    <row r="5782" spans="1:6">
      <c r="A5782" s="715" t="str">
        <f>DRIVER[[#This Row],[DATE]]&amp;DRIVER[[#This Row],[FIELD]]&amp;DRIVER[[#This Row],[TRIP NO]]</f>
        <v>45578OD34S26151</v>
      </c>
      <c r="B5782" s="717">
        <v>9</v>
      </c>
      <c r="C5782" s="718">
        <v>45578</v>
      </c>
      <c r="D5782" s="706">
        <v>1</v>
      </c>
      <c r="E5782" s="120" t="s">
        <v>40</v>
      </c>
      <c r="F5782" s="716" t="s">
        <v>72</v>
      </c>
    </row>
    <row r="5783" spans="1:6">
      <c r="A5783" s="715" t="str">
        <f>DRIVER[[#This Row],[DATE]]&amp;DRIVER[[#This Row],[FIELD]]&amp;DRIVER[[#This Row],[TRIP NO]]</f>
        <v>45578OD34S26661</v>
      </c>
      <c r="B5783" s="717">
        <v>10</v>
      </c>
      <c r="C5783" s="718">
        <v>45578</v>
      </c>
      <c r="D5783" s="706">
        <v>1</v>
      </c>
      <c r="E5783" s="120" t="s">
        <v>45</v>
      </c>
      <c r="F5783" s="716" t="s">
        <v>106</v>
      </c>
    </row>
    <row r="5784" spans="1:6">
      <c r="A5784" s="715" t="str">
        <f>DRIVER[[#This Row],[DATE]]&amp;DRIVER[[#This Row],[FIELD]]&amp;DRIVER[[#This Row],[TRIP NO]]</f>
        <v>45578OD34S26681</v>
      </c>
      <c r="B5784" s="717">
        <v>11</v>
      </c>
      <c r="C5784" s="718">
        <v>45578</v>
      </c>
      <c r="D5784" s="706">
        <v>1</v>
      </c>
      <c r="E5784" s="120" t="s">
        <v>42</v>
      </c>
      <c r="F5784" s="716" t="s">
        <v>96</v>
      </c>
    </row>
    <row r="5785" spans="1:6">
      <c r="A5785" s="715" t="str">
        <f>DRIVER[[#This Row],[DATE]]&amp;DRIVER[[#This Row],[FIELD]]&amp;DRIVER[[#This Row],[TRIP NO]]</f>
        <v>45578OD34S40341</v>
      </c>
      <c r="B5785" s="717">
        <v>12</v>
      </c>
      <c r="C5785" s="718">
        <v>45578</v>
      </c>
      <c r="D5785" s="706">
        <v>1</v>
      </c>
      <c r="E5785" s="120" t="s">
        <v>129</v>
      </c>
      <c r="F5785" s="716" t="s">
        <v>71</v>
      </c>
    </row>
    <row r="5786" spans="1:6">
      <c r="A5786" s="715" t="str">
        <f>DRIVER[[#This Row],[DATE]]&amp;DRIVER[[#This Row],[FIELD]]&amp;DRIVER[[#This Row],[TRIP NO]]</f>
        <v>45578OD34S61371</v>
      </c>
      <c r="B5786" s="717">
        <v>13</v>
      </c>
      <c r="C5786" s="718">
        <v>45578</v>
      </c>
      <c r="D5786" s="706">
        <v>1</v>
      </c>
      <c r="E5786" s="120" t="s">
        <v>44</v>
      </c>
      <c r="F5786" s="716" t="s">
        <v>209</v>
      </c>
    </row>
    <row r="5787" spans="1:6">
      <c r="A5787" s="715" t="str">
        <f>DRIVER[[#This Row],[DATE]]&amp;DRIVER[[#This Row],[FIELD]]&amp;DRIVER[[#This Row],[TRIP NO]]</f>
        <v>45578OD34S61391</v>
      </c>
      <c r="B5787" s="717">
        <v>14</v>
      </c>
      <c r="C5787" s="718">
        <v>45578</v>
      </c>
      <c r="D5787" s="706">
        <v>1</v>
      </c>
      <c r="E5787" s="120" t="s">
        <v>52</v>
      </c>
      <c r="F5787" s="716" t="s">
        <v>94</v>
      </c>
    </row>
    <row r="5788" spans="1:6">
      <c r="A5788" s="715" t="str">
        <f>DRIVER[[#This Row],[DATE]]&amp;DRIVER[[#This Row],[FIELD]]&amp;DRIVER[[#This Row],[TRIP NO]]</f>
        <v>45578OD34S61521</v>
      </c>
      <c r="B5788" s="717">
        <v>15</v>
      </c>
      <c r="C5788" s="718">
        <v>45578</v>
      </c>
      <c r="D5788" s="706">
        <v>1</v>
      </c>
      <c r="E5788" s="120" t="s">
        <v>43</v>
      </c>
      <c r="F5788" s="716" t="s">
        <v>68</v>
      </c>
    </row>
    <row r="5789" spans="1:6">
      <c r="A5789" s="715" t="str">
        <f>DRIVER[[#This Row],[DATE]]&amp;DRIVER[[#This Row],[FIELD]]&amp;DRIVER[[#This Row],[TRIP NO]]</f>
        <v>45578OD34S65081</v>
      </c>
      <c r="B5789" s="717">
        <v>16</v>
      </c>
      <c r="C5789" s="718">
        <v>45578</v>
      </c>
      <c r="D5789" s="706">
        <v>1</v>
      </c>
      <c r="E5789" s="120" t="s">
        <v>57</v>
      </c>
      <c r="F5789" s="716" t="s">
        <v>80</v>
      </c>
    </row>
    <row r="5790" spans="1:6">
      <c r="A5790" s="715" t="str">
        <f>DRIVER[[#This Row],[DATE]]&amp;DRIVER[[#This Row],[FIELD]]&amp;DRIVER[[#This Row],[TRIP NO]]</f>
        <v>45578OD34R11451</v>
      </c>
      <c r="B5790" s="717">
        <v>17</v>
      </c>
      <c r="C5790" s="718">
        <v>45578</v>
      </c>
      <c r="D5790" s="706">
        <v>1</v>
      </c>
      <c r="E5790" s="120" t="s">
        <v>12</v>
      </c>
      <c r="F5790" s="716" t="s">
        <v>102</v>
      </c>
    </row>
    <row r="5791" spans="1:6">
      <c r="A5791" s="715" t="str">
        <f>DRIVER[[#This Row],[DATE]]&amp;DRIVER[[#This Row],[FIELD]]&amp;DRIVER[[#This Row],[TRIP NO]]</f>
        <v>45578OD34R13451</v>
      </c>
      <c r="B5791" s="717">
        <v>18</v>
      </c>
      <c r="C5791" s="718">
        <v>45578</v>
      </c>
      <c r="D5791" s="706">
        <v>1</v>
      </c>
      <c r="E5791" s="120" t="s">
        <v>11</v>
      </c>
      <c r="F5791" s="716" t="s">
        <v>90</v>
      </c>
    </row>
    <row r="5792" spans="1:6">
      <c r="A5792" s="715" t="str">
        <f>DRIVER[[#This Row],[DATE]]&amp;DRIVER[[#This Row],[FIELD]]&amp;DRIVER[[#This Row],[TRIP NO]]</f>
        <v>45578OD34S40342</v>
      </c>
      <c r="B5792" s="717">
        <v>19</v>
      </c>
      <c r="C5792" s="718">
        <v>45578</v>
      </c>
      <c r="D5792" s="719">
        <v>2</v>
      </c>
      <c r="E5792" s="120" t="s">
        <v>129</v>
      </c>
      <c r="F5792" s="716" t="s">
        <v>71</v>
      </c>
    </row>
    <row r="5793" spans="1:6">
      <c r="A5793" s="715" t="str">
        <f>DRIVER[[#This Row],[DATE]]&amp;DRIVER[[#This Row],[FIELD]]&amp;DRIVER[[#This Row],[TRIP NO]]</f>
        <v>45578OD34S26662</v>
      </c>
      <c r="B5793" s="717">
        <v>20</v>
      </c>
      <c r="C5793" s="718">
        <v>45578</v>
      </c>
      <c r="D5793" s="719">
        <v>2</v>
      </c>
      <c r="E5793" s="120" t="s">
        <v>45</v>
      </c>
      <c r="F5793" s="716" t="s">
        <v>106</v>
      </c>
    </row>
    <row r="5794" spans="1:6">
      <c r="A5794" s="715" t="str">
        <f>DRIVER[[#This Row],[DATE]]&amp;DRIVER[[#This Row],[FIELD]]&amp;DRIVER[[#This Row],[TRIP NO]]</f>
        <v>45578OD04Q41282</v>
      </c>
      <c r="B5794" s="717">
        <v>21</v>
      </c>
      <c r="C5794" s="718">
        <v>45578</v>
      </c>
      <c r="D5794" s="719">
        <v>2</v>
      </c>
      <c r="E5794" s="120" t="s">
        <v>41</v>
      </c>
      <c r="F5794" s="716" t="s">
        <v>77</v>
      </c>
    </row>
    <row r="5795" spans="1:6">
      <c r="A5795" s="715" t="str">
        <f>DRIVER[[#This Row],[DATE]]&amp;DRIVER[[#This Row],[FIELD]]&amp;DRIVER[[#This Row],[TRIP NO]]</f>
        <v>45578OD04Q41442</v>
      </c>
      <c r="B5795" s="717">
        <v>22</v>
      </c>
      <c r="C5795" s="718">
        <v>45578</v>
      </c>
      <c r="D5795" s="719">
        <v>2</v>
      </c>
      <c r="E5795" s="120" t="s">
        <v>38</v>
      </c>
      <c r="F5795" s="716" t="s">
        <v>215</v>
      </c>
    </row>
    <row r="5796" spans="1:6">
      <c r="A5796" s="715" t="str">
        <f>DRIVER[[#This Row],[DATE]]&amp;DRIVER[[#This Row],[FIELD]]&amp;DRIVER[[#This Row],[TRIP NO]]</f>
        <v>45578OD04Q67612</v>
      </c>
      <c r="B5796" s="717">
        <v>23</v>
      </c>
      <c r="C5796" s="718">
        <v>45578</v>
      </c>
      <c r="D5796" s="719">
        <v>2</v>
      </c>
      <c r="E5796" s="120" t="s">
        <v>24</v>
      </c>
      <c r="F5796" s="716" t="s">
        <v>217</v>
      </c>
    </row>
    <row r="5797" spans="1:6">
      <c r="A5797" s="715" t="str">
        <f>DRIVER[[#This Row],[DATE]]&amp;DRIVER[[#This Row],[FIELD]]&amp;DRIVER[[#This Row],[TRIP NO]]</f>
        <v>45578OD34S26152</v>
      </c>
      <c r="B5797" s="717">
        <v>24</v>
      </c>
      <c r="C5797" s="718">
        <v>45578</v>
      </c>
      <c r="D5797" s="719">
        <v>2</v>
      </c>
      <c r="E5797" s="120" t="s">
        <v>40</v>
      </c>
      <c r="F5797" s="716" t="s">
        <v>72</v>
      </c>
    </row>
    <row r="5798" spans="1:6">
      <c r="A5798" s="715" t="str">
        <f>DRIVER[[#This Row],[DATE]]&amp;DRIVER[[#This Row],[FIELD]]&amp;DRIVER[[#This Row],[TRIP NO]]</f>
        <v>45578OD34S61522</v>
      </c>
      <c r="B5798" s="717">
        <v>25</v>
      </c>
      <c r="C5798" s="718">
        <v>45578</v>
      </c>
      <c r="D5798" s="719">
        <v>2</v>
      </c>
      <c r="E5798" s="120" t="s">
        <v>43</v>
      </c>
      <c r="F5798" s="716" t="s">
        <v>68</v>
      </c>
    </row>
    <row r="5799" spans="1:6">
      <c r="A5799" s="715" t="str">
        <f>DRIVER[[#This Row],[DATE]]&amp;DRIVER[[#This Row],[FIELD]]&amp;DRIVER[[#This Row],[TRIP NO]]</f>
        <v>45578OD04Q41182</v>
      </c>
      <c r="B5799" s="717">
        <v>26</v>
      </c>
      <c r="C5799" s="718">
        <v>45578</v>
      </c>
      <c r="D5799" s="719">
        <v>2</v>
      </c>
      <c r="E5799" s="120" t="s">
        <v>26</v>
      </c>
      <c r="F5799" s="716" t="s">
        <v>69</v>
      </c>
    </row>
    <row r="5800" spans="1:6">
      <c r="A5800" s="715" t="str">
        <f>DRIVER[[#This Row],[DATE]]&amp;DRIVER[[#This Row],[FIELD]]&amp;DRIVER[[#This Row],[TRIP NO]]</f>
        <v>45578OD04Q41262</v>
      </c>
      <c r="B5800" s="717">
        <v>27</v>
      </c>
      <c r="C5800" s="718">
        <v>45578</v>
      </c>
      <c r="D5800" s="719">
        <v>2</v>
      </c>
      <c r="E5800" s="120" t="s">
        <v>23</v>
      </c>
      <c r="F5800" s="716" t="s">
        <v>91</v>
      </c>
    </row>
    <row r="5801" spans="1:6">
      <c r="A5801" s="715" t="str">
        <f>DRIVER[[#This Row],[DATE]]&amp;DRIVER[[#This Row],[FIELD]]&amp;DRIVER[[#This Row],[TRIP NO]]</f>
        <v>45578OD34S26682</v>
      </c>
      <c r="B5801" s="717">
        <v>28</v>
      </c>
      <c r="C5801" s="718">
        <v>45578</v>
      </c>
      <c r="D5801" s="719">
        <v>2</v>
      </c>
      <c r="E5801" s="120" t="s">
        <v>42</v>
      </c>
      <c r="F5801" s="716" t="s">
        <v>96</v>
      </c>
    </row>
    <row r="5802" spans="1:6">
      <c r="A5802" s="715" t="str">
        <f>DRIVER[[#This Row],[DATE]]&amp;DRIVER[[#This Row],[FIELD]]&amp;DRIVER[[#This Row],[TRIP NO]]</f>
        <v>45578OD04Q41782</v>
      </c>
      <c r="B5802" s="717">
        <v>29</v>
      </c>
      <c r="C5802" s="718">
        <v>45578</v>
      </c>
      <c r="D5802" s="719">
        <v>2</v>
      </c>
      <c r="E5802" s="120" t="s">
        <v>25</v>
      </c>
      <c r="F5802" s="716" t="s">
        <v>220</v>
      </c>
    </row>
    <row r="5803" spans="1:6">
      <c r="A5803" s="715" t="str">
        <f>DRIVER[[#This Row],[DATE]]&amp;DRIVER[[#This Row],[FIELD]]&amp;DRIVER[[#This Row],[TRIP NO]]</f>
        <v>45578OD04Q67882</v>
      </c>
      <c r="B5803" s="717">
        <v>30</v>
      </c>
      <c r="C5803" s="718">
        <v>45578</v>
      </c>
      <c r="D5803" s="719">
        <v>2</v>
      </c>
      <c r="E5803" s="120" t="s">
        <v>20</v>
      </c>
      <c r="F5803" s="716" t="s">
        <v>101</v>
      </c>
    </row>
    <row r="5804" spans="1:6">
      <c r="A5804" s="715" t="str">
        <f>DRIVER[[#This Row],[DATE]]&amp;DRIVER[[#This Row],[FIELD]]&amp;DRIVER[[#This Row],[TRIP NO]]</f>
        <v>45578OD04Q41232</v>
      </c>
      <c r="B5804" s="717">
        <v>31</v>
      </c>
      <c r="C5804" s="718">
        <v>45578</v>
      </c>
      <c r="D5804" s="719">
        <v>2</v>
      </c>
      <c r="E5804" s="120" t="s">
        <v>39</v>
      </c>
      <c r="F5804" s="716" t="s">
        <v>202</v>
      </c>
    </row>
    <row r="5805" spans="1:6">
      <c r="A5805" s="715" t="str">
        <f>DRIVER[[#This Row],[DATE]]&amp;DRIVER[[#This Row],[FIELD]]&amp;DRIVER[[#This Row],[TRIP NO]]</f>
        <v>45578OD34S65082</v>
      </c>
      <c r="B5805" s="717">
        <v>32</v>
      </c>
      <c r="C5805" s="718">
        <v>45578</v>
      </c>
      <c r="D5805" s="719">
        <v>2</v>
      </c>
      <c r="E5805" s="120" t="s">
        <v>57</v>
      </c>
      <c r="F5805" s="716" t="s">
        <v>80</v>
      </c>
    </row>
    <row r="5806" spans="1:6">
      <c r="A5806" s="715" t="str">
        <f>DRIVER[[#This Row],[DATE]]&amp;DRIVER[[#This Row],[FIELD]]&amp;DRIVER[[#This Row],[TRIP NO]]</f>
        <v>45578OD34R11452</v>
      </c>
      <c r="B5806" s="717">
        <v>33</v>
      </c>
      <c r="C5806" s="718">
        <v>45578</v>
      </c>
      <c r="D5806" s="719">
        <v>2</v>
      </c>
      <c r="E5806" s="120" t="s">
        <v>12</v>
      </c>
      <c r="F5806" s="716" t="s">
        <v>102</v>
      </c>
    </row>
    <row r="5807" spans="1:6">
      <c r="A5807" s="715" t="str">
        <f>DRIVER[[#This Row],[DATE]]&amp;DRIVER[[#This Row],[FIELD]]&amp;DRIVER[[#This Row],[TRIP NO]]</f>
        <v>45578OD34R13452</v>
      </c>
      <c r="B5807" s="717">
        <v>34</v>
      </c>
      <c r="C5807" s="718">
        <v>45578</v>
      </c>
      <c r="D5807" s="719">
        <v>2</v>
      </c>
      <c r="E5807" s="120" t="s">
        <v>11</v>
      </c>
      <c r="F5807" s="716" t="s">
        <v>90</v>
      </c>
    </row>
    <row r="5808" spans="1:6">
      <c r="A5808" s="715" t="str">
        <f>DRIVER[[#This Row],[DATE]]&amp;DRIVER[[#This Row],[FIELD]]&amp;DRIVER[[#This Row],[TRIP NO]]</f>
        <v>45578OD34S61372</v>
      </c>
      <c r="B5808" s="717">
        <v>35</v>
      </c>
      <c r="C5808" s="718">
        <v>45578</v>
      </c>
      <c r="D5808" s="719">
        <v>2</v>
      </c>
      <c r="E5808" s="120" t="s">
        <v>44</v>
      </c>
      <c r="F5808" s="716" t="s">
        <v>209</v>
      </c>
    </row>
    <row r="5809" spans="1:6">
      <c r="A5809" s="715" t="str">
        <f>DRIVER[[#This Row],[DATE]]&amp;DRIVER[[#This Row],[FIELD]]&amp;DRIVER[[#This Row],[TRIP NO]]</f>
        <v>45578OD34S40343</v>
      </c>
      <c r="B5809" s="717">
        <v>36</v>
      </c>
      <c r="C5809" s="718">
        <v>45578</v>
      </c>
      <c r="D5809" s="719">
        <v>3</v>
      </c>
      <c r="E5809" s="120" t="s">
        <v>129</v>
      </c>
      <c r="F5809" s="716" t="s">
        <v>71</v>
      </c>
    </row>
    <row r="5810" spans="1:6">
      <c r="A5810" s="715" t="str">
        <f>DRIVER[[#This Row],[DATE]]&amp;DRIVER[[#This Row],[FIELD]]&amp;DRIVER[[#This Row],[TRIP NO]]</f>
        <v>45579OD04Q41181</v>
      </c>
      <c r="B5810" s="717">
        <v>1</v>
      </c>
      <c r="C5810" s="718">
        <v>45579</v>
      </c>
      <c r="D5810" s="719">
        <v>1</v>
      </c>
      <c r="E5810" s="120" t="s">
        <v>26</v>
      </c>
      <c r="F5810" s="716" t="s">
        <v>102</v>
      </c>
    </row>
    <row r="5811" spans="1:6">
      <c r="A5811" s="715" t="str">
        <f>DRIVER[[#This Row],[DATE]]&amp;DRIVER[[#This Row],[FIELD]]&amp;DRIVER[[#This Row],[TRIP NO]]</f>
        <v>45579OD04Q41231</v>
      </c>
      <c r="B5811" s="717">
        <v>2</v>
      </c>
      <c r="C5811" s="718">
        <v>45579</v>
      </c>
      <c r="D5811" s="719">
        <v>1</v>
      </c>
      <c r="E5811" s="120" t="s">
        <v>39</v>
      </c>
      <c r="F5811" s="716" t="s">
        <v>202</v>
      </c>
    </row>
    <row r="5812" spans="1:6">
      <c r="A5812" s="715" t="str">
        <f>DRIVER[[#This Row],[DATE]]&amp;DRIVER[[#This Row],[FIELD]]&amp;DRIVER[[#This Row],[TRIP NO]]</f>
        <v>45579OD04Q41261</v>
      </c>
      <c r="B5812" s="717">
        <v>3</v>
      </c>
      <c r="C5812" s="718">
        <v>45579</v>
      </c>
      <c r="D5812" s="719">
        <v>1</v>
      </c>
      <c r="E5812" s="120" t="s">
        <v>23</v>
      </c>
      <c r="F5812" s="716" t="s">
        <v>82</v>
      </c>
    </row>
    <row r="5813" spans="1:6">
      <c r="A5813" s="715" t="str">
        <f>DRIVER[[#This Row],[DATE]]&amp;DRIVER[[#This Row],[FIELD]]&amp;DRIVER[[#This Row],[TRIP NO]]</f>
        <v>45579OD04Q41781</v>
      </c>
      <c r="B5813" s="717">
        <v>4</v>
      </c>
      <c r="C5813" s="718">
        <v>45579</v>
      </c>
      <c r="D5813" s="719">
        <v>1</v>
      </c>
      <c r="E5813" s="120" t="s">
        <v>25</v>
      </c>
      <c r="F5813" s="716" t="s">
        <v>73</v>
      </c>
    </row>
    <row r="5814" spans="1:6">
      <c r="A5814" s="715" t="str">
        <f>DRIVER[[#This Row],[DATE]]&amp;DRIVER[[#This Row],[FIELD]]&amp;DRIVER[[#This Row],[TRIP NO]]</f>
        <v>45579OD04Q67611</v>
      </c>
      <c r="B5814" s="717">
        <v>5</v>
      </c>
      <c r="C5814" s="718">
        <v>45579</v>
      </c>
      <c r="D5814" s="719">
        <v>1</v>
      </c>
      <c r="E5814" s="120" t="s">
        <v>24</v>
      </c>
      <c r="F5814" s="716" t="s">
        <v>217</v>
      </c>
    </row>
    <row r="5815" spans="1:6">
      <c r="A5815" s="715" t="str">
        <f>DRIVER[[#This Row],[DATE]]&amp;DRIVER[[#This Row],[FIELD]]&amp;DRIVER[[#This Row],[TRIP NO]]</f>
        <v>45579OD04Q67881</v>
      </c>
      <c r="B5815" s="717">
        <v>6</v>
      </c>
      <c r="C5815" s="718">
        <v>45579</v>
      </c>
      <c r="D5815" s="719">
        <v>1</v>
      </c>
      <c r="E5815" s="120" t="s">
        <v>20</v>
      </c>
      <c r="F5815" s="716" t="s">
        <v>101</v>
      </c>
    </row>
    <row r="5816" spans="1:6">
      <c r="A5816" s="715" t="str">
        <f>DRIVER[[#This Row],[DATE]]&amp;DRIVER[[#This Row],[FIELD]]&amp;DRIVER[[#This Row],[TRIP NO]]</f>
        <v>45579OD04Q41281</v>
      </c>
      <c r="B5816" s="717">
        <v>7</v>
      </c>
      <c r="C5816" s="718">
        <v>45579</v>
      </c>
      <c r="D5816" s="719">
        <v>1</v>
      </c>
      <c r="E5816" s="120" t="s">
        <v>41</v>
      </c>
      <c r="F5816" s="716" t="s">
        <v>77</v>
      </c>
    </row>
    <row r="5817" spans="1:6">
      <c r="A5817" s="715" t="str">
        <f>DRIVER[[#This Row],[DATE]]&amp;DRIVER[[#This Row],[FIELD]]&amp;DRIVER[[#This Row],[TRIP NO]]</f>
        <v>45579OD04Q41441</v>
      </c>
      <c r="B5817" s="717">
        <v>8</v>
      </c>
      <c r="C5817" s="718">
        <v>45579</v>
      </c>
      <c r="D5817" s="719">
        <v>1</v>
      </c>
      <c r="E5817" s="120" t="s">
        <v>38</v>
      </c>
      <c r="F5817" s="716" t="s">
        <v>215</v>
      </c>
    </row>
    <row r="5818" spans="1:6">
      <c r="A5818" s="715" t="str">
        <f>DRIVER[[#This Row],[DATE]]&amp;DRIVER[[#This Row],[FIELD]]&amp;DRIVER[[#This Row],[TRIP NO]]</f>
        <v>45579OD34S26151</v>
      </c>
      <c r="B5818" s="717">
        <v>9</v>
      </c>
      <c r="C5818" s="718">
        <v>45579</v>
      </c>
      <c r="D5818" s="719">
        <v>1</v>
      </c>
      <c r="E5818" s="120" t="s">
        <v>40</v>
      </c>
      <c r="F5818" s="716" t="s">
        <v>72</v>
      </c>
    </row>
    <row r="5819" spans="1:6">
      <c r="A5819" s="715" t="str">
        <f>DRIVER[[#This Row],[DATE]]&amp;DRIVER[[#This Row],[FIELD]]&amp;DRIVER[[#This Row],[TRIP NO]]</f>
        <v>45579OD34S26661</v>
      </c>
      <c r="B5819" s="717">
        <v>10</v>
      </c>
      <c r="C5819" s="718">
        <v>45579</v>
      </c>
      <c r="D5819" s="719">
        <v>1</v>
      </c>
      <c r="E5819" s="120" t="s">
        <v>45</v>
      </c>
      <c r="F5819" s="716" t="s">
        <v>106</v>
      </c>
    </row>
    <row r="5820" spans="1:6">
      <c r="A5820" s="715" t="str">
        <f>DRIVER[[#This Row],[DATE]]&amp;DRIVER[[#This Row],[FIELD]]&amp;DRIVER[[#This Row],[TRIP NO]]</f>
        <v>45579OD34S26681</v>
      </c>
      <c r="B5820" s="717">
        <v>11</v>
      </c>
      <c r="C5820" s="718">
        <v>45579</v>
      </c>
      <c r="D5820" s="719">
        <v>1</v>
      </c>
      <c r="E5820" s="120" t="s">
        <v>42</v>
      </c>
      <c r="F5820" s="716" t="s">
        <v>96</v>
      </c>
    </row>
    <row r="5821" spans="1:6">
      <c r="A5821" s="715" t="str">
        <f>DRIVER[[#This Row],[DATE]]&amp;DRIVER[[#This Row],[FIELD]]&amp;DRIVER[[#This Row],[TRIP NO]]</f>
        <v>45579OD34S40341</v>
      </c>
      <c r="B5821" s="717">
        <v>12</v>
      </c>
      <c r="C5821" s="718">
        <v>45579</v>
      </c>
      <c r="D5821" s="719">
        <v>1</v>
      </c>
      <c r="E5821" s="120" t="s">
        <v>129</v>
      </c>
      <c r="F5821" s="716" t="s">
        <v>71</v>
      </c>
    </row>
    <row r="5822" spans="1:6">
      <c r="A5822" s="715" t="str">
        <f>DRIVER[[#This Row],[DATE]]&amp;DRIVER[[#This Row],[FIELD]]&amp;DRIVER[[#This Row],[TRIP NO]]</f>
        <v>45579OD34S61371</v>
      </c>
      <c r="B5822" s="717">
        <v>13</v>
      </c>
      <c r="C5822" s="718">
        <v>45579</v>
      </c>
      <c r="D5822" s="719">
        <v>1</v>
      </c>
      <c r="E5822" s="120" t="s">
        <v>44</v>
      </c>
      <c r="F5822" s="716" t="s">
        <v>209</v>
      </c>
    </row>
    <row r="5823" spans="1:6">
      <c r="A5823" s="715" t="str">
        <f>DRIVER[[#This Row],[DATE]]&amp;DRIVER[[#This Row],[FIELD]]&amp;DRIVER[[#This Row],[TRIP NO]]</f>
        <v>45579OD34S61391</v>
      </c>
      <c r="B5823" s="717">
        <v>14</v>
      </c>
      <c r="C5823" s="718">
        <v>45579</v>
      </c>
      <c r="D5823" s="719">
        <v>1</v>
      </c>
      <c r="E5823" s="120" t="s">
        <v>52</v>
      </c>
      <c r="F5823" s="716" t="s">
        <v>94</v>
      </c>
    </row>
    <row r="5824" spans="1:6">
      <c r="A5824" s="715" t="str">
        <f>DRIVER[[#This Row],[DATE]]&amp;DRIVER[[#This Row],[FIELD]]&amp;DRIVER[[#This Row],[TRIP NO]]</f>
        <v>45579OD34S61521</v>
      </c>
      <c r="B5824" s="717">
        <v>15</v>
      </c>
      <c r="C5824" s="718">
        <v>45579</v>
      </c>
      <c r="D5824" s="719">
        <v>1</v>
      </c>
      <c r="E5824" s="120" t="s">
        <v>43</v>
      </c>
      <c r="F5824" s="716" t="s">
        <v>68</v>
      </c>
    </row>
    <row r="5825" spans="1:6">
      <c r="A5825" s="715" t="str">
        <f>DRIVER[[#This Row],[DATE]]&amp;DRIVER[[#This Row],[FIELD]]&amp;DRIVER[[#This Row],[TRIP NO]]</f>
        <v>45579OD34S65081</v>
      </c>
      <c r="B5825" s="717">
        <v>16</v>
      </c>
      <c r="C5825" s="718">
        <v>45579</v>
      </c>
      <c r="D5825" s="719">
        <v>1</v>
      </c>
      <c r="E5825" s="120" t="s">
        <v>57</v>
      </c>
      <c r="F5825" s="716" t="s">
        <v>80</v>
      </c>
    </row>
    <row r="5826" spans="1:6">
      <c r="A5826" s="715" t="str">
        <f>DRIVER[[#This Row],[DATE]]&amp;DRIVER[[#This Row],[FIELD]]&amp;DRIVER[[#This Row],[TRIP NO]]</f>
        <v>45579OD34R11451</v>
      </c>
      <c r="B5826" s="717">
        <v>17</v>
      </c>
      <c r="C5826" s="718">
        <v>45579</v>
      </c>
      <c r="D5826" s="719">
        <v>1</v>
      </c>
      <c r="E5826" s="120" t="s">
        <v>12</v>
      </c>
      <c r="F5826" s="716" t="s">
        <v>220</v>
      </c>
    </row>
    <row r="5827" spans="1:6">
      <c r="A5827" s="715" t="str">
        <f>DRIVER[[#This Row],[DATE]]&amp;DRIVER[[#This Row],[FIELD]]&amp;DRIVER[[#This Row],[TRIP NO]]</f>
        <v>45579OD34R13451</v>
      </c>
      <c r="B5827" s="717">
        <v>18</v>
      </c>
      <c r="C5827" s="718">
        <v>45579</v>
      </c>
      <c r="D5827" s="719">
        <v>1</v>
      </c>
      <c r="E5827" s="120" t="s">
        <v>11</v>
      </c>
      <c r="F5827" s="716" t="s">
        <v>221</v>
      </c>
    </row>
    <row r="5828" spans="1:6">
      <c r="A5828" s="715" t="str">
        <f>DRIVER[[#This Row],[DATE]]&amp;DRIVER[[#This Row],[FIELD]]&amp;DRIVER[[#This Row],[TRIP NO]]</f>
        <v>45579OD34S40342</v>
      </c>
      <c r="B5828" s="717">
        <v>19</v>
      </c>
      <c r="C5828" s="718">
        <v>45579</v>
      </c>
      <c r="D5828" s="719">
        <v>2</v>
      </c>
      <c r="E5828" s="120" t="s">
        <v>129</v>
      </c>
      <c r="F5828" s="716" t="s">
        <v>71</v>
      </c>
    </row>
    <row r="5829" spans="1:6">
      <c r="A5829" s="715" t="str">
        <f>DRIVER[[#This Row],[DATE]]&amp;DRIVER[[#This Row],[FIELD]]&amp;DRIVER[[#This Row],[TRIP NO]]</f>
        <v>45579OD04Q67882</v>
      </c>
      <c r="B5829" s="717">
        <v>20</v>
      </c>
      <c r="C5829" s="718">
        <v>45579</v>
      </c>
      <c r="D5829" s="719">
        <v>2</v>
      </c>
      <c r="E5829" s="120" t="s">
        <v>20</v>
      </c>
      <c r="F5829" s="716" t="s">
        <v>101</v>
      </c>
    </row>
    <row r="5830" spans="1:6">
      <c r="A5830" s="715" t="str">
        <f>DRIVER[[#This Row],[DATE]]&amp;DRIVER[[#This Row],[FIELD]]&amp;DRIVER[[#This Row],[TRIP NO]]</f>
        <v>45579OD04Q41442</v>
      </c>
      <c r="B5830" s="717">
        <v>21</v>
      </c>
      <c r="C5830" s="718">
        <v>45579</v>
      </c>
      <c r="D5830" s="719">
        <v>2</v>
      </c>
      <c r="E5830" s="120" t="s">
        <v>38</v>
      </c>
      <c r="F5830" s="716" t="s">
        <v>215</v>
      </c>
    </row>
    <row r="5831" spans="1:6">
      <c r="A5831" s="715" t="str">
        <f>DRIVER[[#This Row],[DATE]]&amp;DRIVER[[#This Row],[FIELD]]&amp;DRIVER[[#This Row],[TRIP NO]]</f>
        <v>45579OD34S26152</v>
      </c>
      <c r="B5831" s="717">
        <v>22</v>
      </c>
      <c r="C5831" s="718">
        <v>45579</v>
      </c>
      <c r="D5831" s="719">
        <v>2</v>
      </c>
      <c r="E5831" s="120" t="s">
        <v>40</v>
      </c>
      <c r="F5831" s="716" t="s">
        <v>72</v>
      </c>
    </row>
    <row r="5832" spans="1:6">
      <c r="A5832" s="715" t="str">
        <f>DRIVER[[#This Row],[DATE]]&amp;DRIVER[[#This Row],[FIELD]]&amp;DRIVER[[#This Row],[TRIP NO]]</f>
        <v>45579OD04Q41282</v>
      </c>
      <c r="B5832" s="717">
        <v>23</v>
      </c>
      <c r="C5832" s="718">
        <v>45579</v>
      </c>
      <c r="D5832" s="719">
        <v>2</v>
      </c>
      <c r="E5832" s="120" t="s">
        <v>41</v>
      </c>
      <c r="F5832" s="716" t="s">
        <v>77</v>
      </c>
    </row>
    <row r="5833" spans="1:6">
      <c r="A5833" s="715" t="str">
        <f>DRIVER[[#This Row],[DATE]]&amp;DRIVER[[#This Row],[FIELD]]&amp;DRIVER[[#This Row],[TRIP NO]]</f>
        <v>45579OD34S65082</v>
      </c>
      <c r="B5833" s="717">
        <v>24</v>
      </c>
      <c r="C5833" s="718">
        <v>45579</v>
      </c>
      <c r="D5833" s="719">
        <v>2</v>
      </c>
      <c r="E5833" s="120" t="s">
        <v>57</v>
      </c>
      <c r="F5833" s="716" t="s">
        <v>80</v>
      </c>
    </row>
    <row r="5834" spans="1:6">
      <c r="A5834" s="715" t="str">
        <f>DRIVER[[#This Row],[DATE]]&amp;DRIVER[[#This Row],[FIELD]]&amp;DRIVER[[#This Row],[TRIP NO]]</f>
        <v>45579OD34S61392</v>
      </c>
      <c r="B5834" s="717">
        <v>25</v>
      </c>
      <c r="C5834" s="718">
        <v>45579</v>
      </c>
      <c r="D5834" s="719">
        <v>2</v>
      </c>
      <c r="E5834" s="120" t="s">
        <v>52</v>
      </c>
      <c r="F5834" s="716" t="s">
        <v>94</v>
      </c>
    </row>
    <row r="5835" spans="1:6">
      <c r="A5835" s="715" t="str">
        <f>DRIVER[[#This Row],[DATE]]&amp;DRIVER[[#This Row],[FIELD]]&amp;DRIVER[[#This Row],[TRIP NO]]</f>
        <v>45579OD34S61372</v>
      </c>
      <c r="B5835" s="717">
        <v>26</v>
      </c>
      <c r="C5835" s="718">
        <v>45579</v>
      </c>
      <c r="D5835" s="719">
        <v>2</v>
      </c>
      <c r="E5835" s="120" t="s">
        <v>44</v>
      </c>
      <c r="F5835" s="716" t="s">
        <v>209</v>
      </c>
    </row>
    <row r="5836" spans="1:6">
      <c r="A5836" s="715" t="str">
        <f>DRIVER[[#This Row],[DATE]]&amp;DRIVER[[#This Row],[FIELD]]&amp;DRIVER[[#This Row],[TRIP NO]]</f>
        <v>45579OD04Q67612</v>
      </c>
      <c r="B5836" s="717">
        <v>27</v>
      </c>
      <c r="C5836" s="718">
        <v>45579</v>
      </c>
      <c r="D5836" s="719">
        <v>2</v>
      </c>
      <c r="E5836" s="120" t="s">
        <v>24</v>
      </c>
      <c r="F5836" s="716" t="s">
        <v>217</v>
      </c>
    </row>
    <row r="5837" spans="1:6">
      <c r="A5837" s="715" t="str">
        <f>DRIVER[[#This Row],[DATE]]&amp;DRIVER[[#This Row],[FIELD]]&amp;DRIVER[[#This Row],[TRIP NO]]</f>
        <v>45579OD04Q41262</v>
      </c>
      <c r="B5837" s="717">
        <v>28</v>
      </c>
      <c r="C5837" s="718">
        <v>45579</v>
      </c>
      <c r="D5837" s="719">
        <v>2</v>
      </c>
      <c r="E5837" s="120" t="s">
        <v>23</v>
      </c>
      <c r="F5837" s="716" t="s">
        <v>82</v>
      </c>
    </row>
    <row r="5838" spans="1:6">
      <c r="A5838" s="715" t="str">
        <f>DRIVER[[#This Row],[DATE]]&amp;DRIVER[[#This Row],[FIELD]]&amp;DRIVER[[#This Row],[TRIP NO]]</f>
        <v>45579OD04Q41782</v>
      </c>
      <c r="B5838" s="717">
        <v>29</v>
      </c>
      <c r="C5838" s="718">
        <v>45579</v>
      </c>
      <c r="D5838" s="719">
        <v>2</v>
      </c>
      <c r="E5838" s="120" t="s">
        <v>25</v>
      </c>
      <c r="F5838" s="716" t="s">
        <v>73</v>
      </c>
    </row>
    <row r="5839" spans="1:6">
      <c r="A5839" s="715" t="str">
        <f>DRIVER[[#This Row],[DATE]]&amp;DRIVER[[#This Row],[FIELD]]&amp;DRIVER[[#This Row],[TRIP NO]]</f>
        <v>45579OD04Q41232</v>
      </c>
      <c r="B5839" s="717">
        <v>30</v>
      </c>
      <c r="C5839" s="718">
        <v>45579</v>
      </c>
      <c r="D5839" s="719">
        <v>2</v>
      </c>
      <c r="E5839" s="120" t="s">
        <v>39</v>
      </c>
      <c r="F5839" s="716" t="s">
        <v>202</v>
      </c>
    </row>
    <row r="5840" spans="1:6">
      <c r="A5840" s="715" t="str">
        <f>DRIVER[[#This Row],[DATE]]&amp;DRIVER[[#This Row],[FIELD]]&amp;DRIVER[[#This Row],[TRIP NO]]</f>
        <v>45579OD04Q41182</v>
      </c>
      <c r="B5840" s="717">
        <v>31</v>
      </c>
      <c r="C5840" s="718">
        <v>45579</v>
      </c>
      <c r="D5840" s="719">
        <v>2</v>
      </c>
      <c r="E5840" s="120" t="s">
        <v>26</v>
      </c>
      <c r="F5840" s="716" t="s">
        <v>102</v>
      </c>
    </row>
    <row r="5841" spans="1:6">
      <c r="A5841" s="729" t="str">
        <f>DRIVER[[#This Row],[DATE]]&amp;DRIVER[[#This Row],[FIELD]]&amp;DRIVER[[#This Row],[TRIP NO]]</f>
        <v>45580OD04Q41181</v>
      </c>
      <c r="B5841" s="731">
        <v>1</v>
      </c>
      <c r="C5841" s="732">
        <v>45580</v>
      </c>
      <c r="D5841" s="733">
        <v>1</v>
      </c>
      <c r="E5841" s="120" t="s">
        <v>26</v>
      </c>
      <c r="F5841" s="730" t="s">
        <v>208</v>
      </c>
    </row>
    <row r="5842" spans="1:6">
      <c r="A5842" s="729" t="str">
        <f>DRIVER[[#This Row],[DATE]]&amp;DRIVER[[#This Row],[FIELD]]&amp;DRIVER[[#This Row],[TRIP NO]]</f>
        <v>45580OD04Q41231</v>
      </c>
      <c r="B5842" s="731">
        <v>2</v>
      </c>
      <c r="C5842" s="732">
        <v>45580</v>
      </c>
      <c r="D5842" s="733">
        <v>1</v>
      </c>
      <c r="E5842" s="120" t="s">
        <v>39</v>
      </c>
      <c r="F5842" s="730" t="s">
        <v>202</v>
      </c>
    </row>
    <row r="5843" spans="1:6">
      <c r="A5843" s="729" t="str">
        <f>DRIVER[[#This Row],[DATE]]&amp;DRIVER[[#This Row],[FIELD]]&amp;DRIVER[[#This Row],[TRIP NO]]</f>
        <v>45580OD04Q41261</v>
      </c>
      <c r="B5843" s="731">
        <v>3</v>
      </c>
      <c r="C5843" s="732">
        <v>45580</v>
      </c>
      <c r="D5843" s="733">
        <v>1</v>
      </c>
      <c r="E5843" s="120" t="s">
        <v>23</v>
      </c>
      <c r="F5843" s="730" t="s">
        <v>91</v>
      </c>
    </row>
    <row r="5844" spans="1:6">
      <c r="A5844" s="729" t="str">
        <f>DRIVER[[#This Row],[DATE]]&amp;DRIVER[[#This Row],[FIELD]]&amp;DRIVER[[#This Row],[TRIP NO]]</f>
        <v>45580OD04Q41781</v>
      </c>
      <c r="B5844" s="731">
        <v>4</v>
      </c>
      <c r="C5844" s="732">
        <v>45580</v>
      </c>
      <c r="D5844" s="733">
        <v>1</v>
      </c>
      <c r="E5844" s="120" t="s">
        <v>25</v>
      </c>
      <c r="F5844" s="730" t="s">
        <v>222</v>
      </c>
    </row>
    <row r="5845" spans="1:6">
      <c r="A5845" s="729" t="str">
        <f>DRIVER[[#This Row],[DATE]]&amp;DRIVER[[#This Row],[FIELD]]&amp;DRIVER[[#This Row],[TRIP NO]]</f>
        <v>45580OD04Q67611</v>
      </c>
      <c r="B5845" s="731">
        <v>5</v>
      </c>
      <c r="C5845" s="732">
        <v>45580</v>
      </c>
      <c r="D5845" s="733">
        <v>1</v>
      </c>
      <c r="E5845" s="120" t="s">
        <v>24</v>
      </c>
      <c r="F5845" s="730" t="s">
        <v>217</v>
      </c>
    </row>
    <row r="5846" spans="1:6">
      <c r="A5846" s="729" t="str">
        <f>DRIVER[[#This Row],[DATE]]&amp;DRIVER[[#This Row],[FIELD]]&amp;DRIVER[[#This Row],[TRIP NO]]</f>
        <v>45580OD04Q67881</v>
      </c>
      <c r="B5846" s="731">
        <v>6</v>
      </c>
      <c r="C5846" s="732">
        <v>45580</v>
      </c>
      <c r="D5846" s="733">
        <v>1</v>
      </c>
      <c r="E5846" s="120" t="s">
        <v>20</v>
      </c>
      <c r="F5846" s="730" t="s">
        <v>101</v>
      </c>
    </row>
    <row r="5847" spans="1:6">
      <c r="A5847" s="729" t="str">
        <f>DRIVER[[#This Row],[DATE]]&amp;DRIVER[[#This Row],[FIELD]]&amp;DRIVER[[#This Row],[TRIP NO]]</f>
        <v>45580OD04Q41281</v>
      </c>
      <c r="B5847" s="731">
        <v>7</v>
      </c>
      <c r="C5847" s="732">
        <v>45580</v>
      </c>
      <c r="D5847" s="733">
        <v>1</v>
      </c>
      <c r="E5847" s="120" t="s">
        <v>41</v>
      </c>
      <c r="F5847" s="730" t="s">
        <v>77</v>
      </c>
    </row>
    <row r="5848" spans="1:6">
      <c r="A5848" s="729" t="str">
        <f>DRIVER[[#This Row],[DATE]]&amp;DRIVER[[#This Row],[FIELD]]&amp;DRIVER[[#This Row],[TRIP NO]]</f>
        <v>45580OD04Q41441</v>
      </c>
      <c r="B5848" s="731">
        <v>8</v>
      </c>
      <c r="C5848" s="732">
        <v>45580</v>
      </c>
      <c r="D5848" s="733">
        <v>1</v>
      </c>
      <c r="E5848" s="120" t="s">
        <v>38</v>
      </c>
      <c r="F5848" s="730" t="s">
        <v>215</v>
      </c>
    </row>
    <row r="5849" spans="1:6">
      <c r="A5849" s="729" t="str">
        <f>DRIVER[[#This Row],[DATE]]&amp;DRIVER[[#This Row],[FIELD]]&amp;DRIVER[[#This Row],[TRIP NO]]</f>
        <v>45580OD34S26151</v>
      </c>
      <c r="B5849" s="731">
        <v>9</v>
      </c>
      <c r="C5849" s="732">
        <v>45580</v>
      </c>
      <c r="D5849" s="733">
        <v>1</v>
      </c>
      <c r="E5849" s="120" t="s">
        <v>40</v>
      </c>
      <c r="F5849" s="730" t="s">
        <v>69</v>
      </c>
    </row>
    <row r="5850" spans="1:6">
      <c r="A5850" s="729" t="str">
        <f>DRIVER[[#This Row],[DATE]]&amp;DRIVER[[#This Row],[FIELD]]&amp;DRIVER[[#This Row],[TRIP NO]]</f>
        <v>45580OD34S26661</v>
      </c>
      <c r="B5850" s="731">
        <v>10</v>
      </c>
      <c r="C5850" s="732">
        <v>45580</v>
      </c>
      <c r="D5850" s="733">
        <v>1</v>
      </c>
      <c r="E5850" s="120" t="s">
        <v>45</v>
      </c>
      <c r="F5850" s="730" t="s">
        <v>106</v>
      </c>
    </row>
    <row r="5851" spans="1:6">
      <c r="A5851" s="729" t="str">
        <f>DRIVER[[#This Row],[DATE]]&amp;DRIVER[[#This Row],[FIELD]]&amp;DRIVER[[#This Row],[TRIP NO]]</f>
        <v>45580OD34S26681</v>
      </c>
      <c r="B5851" s="731">
        <v>11</v>
      </c>
      <c r="C5851" s="732">
        <v>45580</v>
      </c>
      <c r="D5851" s="733">
        <v>1</v>
      </c>
      <c r="E5851" s="120" t="s">
        <v>42</v>
      </c>
      <c r="F5851" s="730" t="s">
        <v>96</v>
      </c>
    </row>
    <row r="5852" spans="1:6">
      <c r="A5852" s="729" t="str">
        <f>DRIVER[[#This Row],[DATE]]&amp;DRIVER[[#This Row],[FIELD]]&amp;DRIVER[[#This Row],[TRIP NO]]</f>
        <v>45580OD34S40341</v>
      </c>
      <c r="B5852" s="731">
        <v>12</v>
      </c>
      <c r="C5852" s="732">
        <v>45580</v>
      </c>
      <c r="D5852" s="733">
        <v>1</v>
      </c>
      <c r="E5852" s="120" t="s">
        <v>129</v>
      </c>
      <c r="F5852" s="730" t="s">
        <v>71</v>
      </c>
    </row>
    <row r="5853" spans="1:6">
      <c r="A5853" s="729" t="str">
        <f>DRIVER[[#This Row],[DATE]]&amp;DRIVER[[#This Row],[FIELD]]&amp;DRIVER[[#This Row],[TRIP NO]]</f>
        <v>45580OD34S61371</v>
      </c>
      <c r="B5853" s="731">
        <v>13</v>
      </c>
      <c r="C5853" s="732">
        <v>45580</v>
      </c>
      <c r="D5853" s="733">
        <v>1</v>
      </c>
      <c r="E5853" s="120" t="s">
        <v>44</v>
      </c>
      <c r="F5853" s="730" t="s">
        <v>209</v>
      </c>
    </row>
    <row r="5854" spans="1:6">
      <c r="A5854" s="729" t="str">
        <f>DRIVER[[#This Row],[DATE]]&amp;DRIVER[[#This Row],[FIELD]]&amp;DRIVER[[#This Row],[TRIP NO]]</f>
        <v>45580OD34S61391</v>
      </c>
      <c r="B5854" s="731">
        <v>14</v>
      </c>
      <c r="C5854" s="732">
        <v>45580</v>
      </c>
      <c r="D5854" s="733">
        <v>1</v>
      </c>
      <c r="E5854" s="120" t="s">
        <v>52</v>
      </c>
      <c r="F5854" s="730" t="s">
        <v>94</v>
      </c>
    </row>
    <row r="5855" spans="1:6">
      <c r="A5855" s="729" t="str">
        <f>DRIVER[[#This Row],[DATE]]&amp;DRIVER[[#This Row],[FIELD]]&amp;DRIVER[[#This Row],[TRIP NO]]</f>
        <v>45580OD34S61521</v>
      </c>
      <c r="B5855" s="731">
        <v>15</v>
      </c>
      <c r="C5855" s="732">
        <v>45580</v>
      </c>
      <c r="D5855" s="733">
        <v>1</v>
      </c>
      <c r="E5855" s="120" t="s">
        <v>43</v>
      </c>
      <c r="F5855" s="730" t="s">
        <v>68</v>
      </c>
    </row>
    <row r="5856" spans="1:6">
      <c r="A5856" s="729" t="str">
        <f>DRIVER[[#This Row],[DATE]]&amp;DRIVER[[#This Row],[FIELD]]&amp;DRIVER[[#This Row],[TRIP NO]]</f>
        <v>45580OD34S65081</v>
      </c>
      <c r="B5856" s="731">
        <v>16</v>
      </c>
      <c r="C5856" s="732">
        <v>45580</v>
      </c>
      <c r="D5856" s="733">
        <v>1</v>
      </c>
      <c r="E5856" s="120" t="s">
        <v>57</v>
      </c>
      <c r="F5856" s="730" t="s">
        <v>102</v>
      </c>
    </row>
    <row r="5857" spans="1:6">
      <c r="A5857" s="729" t="str">
        <f>DRIVER[[#This Row],[DATE]]&amp;DRIVER[[#This Row],[FIELD]]&amp;DRIVER[[#This Row],[TRIP NO]]</f>
        <v>45580OD34R11451</v>
      </c>
      <c r="B5857" s="731">
        <v>17</v>
      </c>
      <c r="C5857" s="732">
        <v>45580</v>
      </c>
      <c r="D5857" s="733">
        <v>1</v>
      </c>
      <c r="E5857" s="120" t="s">
        <v>12</v>
      </c>
      <c r="F5857" s="730" t="s">
        <v>221</v>
      </c>
    </row>
    <row r="5858" spans="1:6">
      <c r="A5858" s="729" t="str">
        <f>DRIVER[[#This Row],[DATE]]&amp;DRIVER[[#This Row],[FIELD]]&amp;DRIVER[[#This Row],[TRIP NO]]</f>
        <v>45580OD34R13451</v>
      </c>
      <c r="B5858" s="731">
        <v>18</v>
      </c>
      <c r="C5858" s="732">
        <v>45580</v>
      </c>
      <c r="D5858" s="733">
        <v>1</v>
      </c>
      <c r="E5858" s="120" t="s">
        <v>11</v>
      </c>
      <c r="F5858" s="730" t="s">
        <v>207</v>
      </c>
    </row>
    <row r="5859" spans="1:6">
      <c r="A5859" s="729" t="str">
        <f>DRIVER[[#This Row],[DATE]]&amp;DRIVER[[#This Row],[FIELD]]&amp;DRIVER[[#This Row],[TRIP NO]]</f>
        <v>45580OD04Q67882</v>
      </c>
      <c r="B5859" s="731">
        <v>19</v>
      </c>
      <c r="C5859" s="732">
        <v>45580</v>
      </c>
      <c r="D5859" s="733">
        <v>2</v>
      </c>
      <c r="E5859" s="120" t="s">
        <v>20</v>
      </c>
      <c r="F5859" s="730" t="s">
        <v>101</v>
      </c>
    </row>
    <row r="5860" spans="1:6">
      <c r="A5860" s="729" t="str">
        <f>DRIVER[[#This Row],[DATE]]&amp;DRIVER[[#This Row],[FIELD]]&amp;DRIVER[[#This Row],[TRIP NO]]</f>
        <v>45580OD34S40342</v>
      </c>
      <c r="B5860" s="731">
        <v>20</v>
      </c>
      <c r="C5860" s="732">
        <v>45580</v>
      </c>
      <c r="D5860" s="733">
        <v>2</v>
      </c>
      <c r="E5860" s="120" t="s">
        <v>129</v>
      </c>
      <c r="F5860" s="730" t="s">
        <v>71</v>
      </c>
    </row>
    <row r="5861" spans="1:6">
      <c r="A5861" s="729" t="str">
        <f>DRIVER[[#This Row],[DATE]]&amp;DRIVER[[#This Row],[FIELD]]&amp;DRIVER[[#This Row],[TRIP NO]]</f>
        <v>45580OD04Q41442</v>
      </c>
      <c r="B5861" s="731">
        <v>21</v>
      </c>
      <c r="C5861" s="732">
        <v>45580</v>
      </c>
      <c r="D5861" s="733">
        <v>2</v>
      </c>
      <c r="E5861" s="120" t="s">
        <v>38</v>
      </c>
      <c r="F5861" s="730" t="s">
        <v>215</v>
      </c>
    </row>
    <row r="5862" spans="1:6">
      <c r="A5862" s="729" t="str">
        <f>DRIVER[[#This Row],[DATE]]&amp;DRIVER[[#This Row],[FIELD]]&amp;DRIVER[[#This Row],[TRIP NO]]</f>
        <v>45580OD34R11452</v>
      </c>
      <c r="B5862" s="731">
        <v>22</v>
      </c>
      <c r="C5862" s="732">
        <v>45580</v>
      </c>
      <c r="D5862" s="733">
        <v>2</v>
      </c>
      <c r="E5862" s="120" t="s">
        <v>12</v>
      </c>
      <c r="F5862" s="730" t="s">
        <v>221</v>
      </c>
    </row>
    <row r="5863" spans="1:6">
      <c r="A5863" s="729" t="str">
        <f>DRIVER[[#This Row],[DATE]]&amp;DRIVER[[#This Row],[FIELD]]&amp;DRIVER[[#This Row],[TRIP NO]]</f>
        <v>45580OD34R13452</v>
      </c>
      <c r="B5863" s="731">
        <v>23</v>
      </c>
      <c r="C5863" s="732">
        <v>45580</v>
      </c>
      <c r="D5863" s="733">
        <v>2</v>
      </c>
      <c r="E5863" s="120" t="s">
        <v>11</v>
      </c>
      <c r="F5863" s="730" t="s">
        <v>207</v>
      </c>
    </row>
    <row r="5864" spans="1:6">
      <c r="A5864" s="729" t="str">
        <f>DRIVER[[#This Row],[DATE]]&amp;DRIVER[[#This Row],[FIELD]]&amp;DRIVER[[#This Row],[TRIP NO]]</f>
        <v>45580OD34S26152</v>
      </c>
      <c r="B5864" s="731">
        <v>24</v>
      </c>
      <c r="C5864" s="732">
        <v>45580</v>
      </c>
      <c r="D5864" s="733">
        <v>2</v>
      </c>
      <c r="E5864" s="120" t="s">
        <v>40</v>
      </c>
      <c r="F5864" s="730" t="s">
        <v>69</v>
      </c>
    </row>
    <row r="5865" spans="1:6">
      <c r="A5865" s="729" t="str">
        <f>DRIVER[[#This Row],[DATE]]&amp;DRIVER[[#This Row],[FIELD]]&amp;DRIVER[[#This Row],[TRIP NO]]</f>
        <v>45580OD04Q67612</v>
      </c>
      <c r="B5865" s="731">
        <v>25</v>
      </c>
      <c r="C5865" s="732">
        <v>45580</v>
      </c>
      <c r="D5865" s="733">
        <v>2</v>
      </c>
      <c r="E5865" s="120" t="s">
        <v>24</v>
      </c>
      <c r="F5865" s="730" t="s">
        <v>217</v>
      </c>
    </row>
    <row r="5866" spans="1:6">
      <c r="A5866" s="729" t="str">
        <f>DRIVER[[#This Row],[DATE]]&amp;DRIVER[[#This Row],[FIELD]]&amp;DRIVER[[#This Row],[TRIP NO]]</f>
        <v>45580OD04Q41282</v>
      </c>
      <c r="B5866" s="731">
        <v>26</v>
      </c>
      <c r="C5866" s="732">
        <v>45580</v>
      </c>
      <c r="D5866" s="733">
        <v>2</v>
      </c>
      <c r="E5866" s="120" t="s">
        <v>41</v>
      </c>
      <c r="F5866" s="730" t="s">
        <v>77</v>
      </c>
    </row>
    <row r="5867" spans="1:6">
      <c r="A5867" s="729" t="str">
        <f>DRIVER[[#This Row],[DATE]]&amp;DRIVER[[#This Row],[FIELD]]&amp;DRIVER[[#This Row],[TRIP NO]]</f>
        <v>45580OD34S65082</v>
      </c>
      <c r="B5867" s="731">
        <v>27</v>
      </c>
      <c r="C5867" s="732">
        <v>45580</v>
      </c>
      <c r="D5867" s="733">
        <v>2</v>
      </c>
      <c r="E5867" s="120" t="s">
        <v>57</v>
      </c>
      <c r="F5867" s="730" t="s">
        <v>102</v>
      </c>
    </row>
    <row r="5868" spans="1:6">
      <c r="A5868" s="729" t="str">
        <f>DRIVER[[#This Row],[DATE]]&amp;DRIVER[[#This Row],[FIELD]]&amp;DRIVER[[#This Row],[TRIP NO]]</f>
        <v>45580OD34S61522</v>
      </c>
      <c r="B5868" s="731">
        <v>28</v>
      </c>
      <c r="C5868" s="732">
        <v>45580</v>
      </c>
      <c r="D5868" s="733">
        <v>2</v>
      </c>
      <c r="E5868" s="120" t="s">
        <v>43</v>
      </c>
      <c r="F5868" s="730" t="s">
        <v>68</v>
      </c>
    </row>
    <row r="5869" spans="1:6">
      <c r="A5869" s="729" t="str">
        <f>DRIVER[[#This Row],[DATE]]&amp;DRIVER[[#This Row],[FIELD]]&amp;DRIVER[[#This Row],[TRIP NO]]</f>
        <v>45580OD34S26682</v>
      </c>
      <c r="B5869" s="731">
        <v>29</v>
      </c>
      <c r="C5869" s="732">
        <v>45580</v>
      </c>
      <c r="D5869" s="733">
        <v>2</v>
      </c>
      <c r="E5869" s="120" t="s">
        <v>42</v>
      </c>
      <c r="F5869" s="730" t="s">
        <v>96</v>
      </c>
    </row>
    <row r="5870" spans="1:6">
      <c r="A5870" s="729" t="str">
        <f>DRIVER[[#This Row],[DATE]]&amp;DRIVER[[#This Row],[FIELD]]&amp;DRIVER[[#This Row],[TRIP NO]]</f>
        <v>45580OD04Q41782</v>
      </c>
      <c r="B5870" s="731">
        <v>30</v>
      </c>
      <c r="C5870" s="732">
        <v>45580</v>
      </c>
      <c r="D5870" s="733">
        <v>2</v>
      </c>
      <c r="E5870" s="120" t="s">
        <v>25</v>
      </c>
      <c r="F5870" s="730" t="s">
        <v>222</v>
      </c>
    </row>
    <row r="5871" spans="1:6">
      <c r="A5871" s="729" t="str">
        <f>DRIVER[[#This Row],[DATE]]&amp;DRIVER[[#This Row],[FIELD]]&amp;DRIVER[[#This Row],[TRIP NO]]</f>
        <v>45580OD04Q41262</v>
      </c>
      <c r="B5871" s="731">
        <v>31</v>
      </c>
      <c r="C5871" s="732">
        <v>45580</v>
      </c>
      <c r="D5871" s="733">
        <v>2</v>
      </c>
      <c r="E5871" s="120" t="s">
        <v>23</v>
      </c>
      <c r="F5871" s="730" t="s">
        <v>91</v>
      </c>
    </row>
    <row r="5872" spans="1:6">
      <c r="A5872" s="729" t="str">
        <f>DRIVER[[#This Row],[DATE]]&amp;DRIVER[[#This Row],[FIELD]]&amp;DRIVER[[#This Row],[TRIP NO]]</f>
        <v>45580OD04Q41182</v>
      </c>
      <c r="B5872" s="731">
        <v>32</v>
      </c>
      <c r="C5872" s="732">
        <v>45580</v>
      </c>
      <c r="D5872" s="733">
        <v>2</v>
      </c>
      <c r="E5872" s="120" t="s">
        <v>26</v>
      </c>
      <c r="F5872" s="730" t="s">
        <v>208</v>
      </c>
    </row>
    <row r="5873" spans="1:6">
      <c r="A5873" s="729" t="str">
        <f>DRIVER[[#This Row],[DATE]]&amp;DRIVER[[#This Row],[FIELD]]&amp;DRIVER[[#This Row],[TRIP NO]]</f>
        <v>45580OD04Q41232</v>
      </c>
      <c r="B5873" s="731">
        <v>33</v>
      </c>
      <c r="C5873" s="732">
        <v>45580</v>
      </c>
      <c r="D5873" s="733">
        <v>2</v>
      </c>
      <c r="E5873" s="120" t="s">
        <v>39</v>
      </c>
      <c r="F5873" s="730" t="s">
        <v>202</v>
      </c>
    </row>
    <row r="5874" spans="1:6">
      <c r="A5874" s="729" t="str">
        <f>DRIVER[[#This Row],[DATE]]&amp;DRIVER[[#This Row],[FIELD]]&amp;DRIVER[[#This Row],[TRIP NO]]</f>
        <v>45581OD04Q41181</v>
      </c>
      <c r="B5874" s="731">
        <v>1</v>
      </c>
      <c r="C5874" s="732">
        <v>45581</v>
      </c>
      <c r="D5874" s="733">
        <v>1</v>
      </c>
      <c r="E5874" s="120" t="s">
        <v>26</v>
      </c>
      <c r="F5874" s="730" t="s">
        <v>208</v>
      </c>
    </row>
    <row r="5875" spans="1:6">
      <c r="A5875" s="729" t="str">
        <f>DRIVER[[#This Row],[DATE]]&amp;DRIVER[[#This Row],[FIELD]]&amp;DRIVER[[#This Row],[TRIP NO]]</f>
        <v>45581OD04Q41231</v>
      </c>
      <c r="B5875" s="731">
        <v>2</v>
      </c>
      <c r="C5875" s="732">
        <v>45581</v>
      </c>
      <c r="D5875" s="733">
        <v>1</v>
      </c>
      <c r="E5875" s="120" t="s">
        <v>39</v>
      </c>
      <c r="F5875" s="730" t="s">
        <v>202</v>
      </c>
    </row>
    <row r="5876" spans="1:6">
      <c r="A5876" s="729" t="str">
        <f>DRIVER[[#This Row],[DATE]]&amp;DRIVER[[#This Row],[FIELD]]&amp;DRIVER[[#This Row],[TRIP NO]]</f>
        <v>45581OD04Q41261</v>
      </c>
      <c r="B5876" s="731">
        <v>3</v>
      </c>
      <c r="C5876" s="732">
        <v>45581</v>
      </c>
      <c r="D5876" s="733">
        <v>1</v>
      </c>
      <c r="E5876" s="120" t="s">
        <v>23</v>
      </c>
      <c r="F5876" s="730" t="s">
        <v>91</v>
      </c>
    </row>
    <row r="5877" spans="1:6">
      <c r="A5877" s="729" t="str">
        <f>DRIVER[[#This Row],[DATE]]&amp;DRIVER[[#This Row],[FIELD]]&amp;DRIVER[[#This Row],[TRIP NO]]</f>
        <v>45581OD04Q41781</v>
      </c>
      <c r="B5877" s="731">
        <v>4</v>
      </c>
      <c r="C5877" s="732">
        <v>45581</v>
      </c>
      <c r="D5877" s="733">
        <v>1</v>
      </c>
      <c r="E5877" s="120" t="s">
        <v>25</v>
      </c>
      <c r="F5877" s="730" t="s">
        <v>73</v>
      </c>
    </row>
    <row r="5878" spans="1:6">
      <c r="A5878" s="729" t="str">
        <f>DRIVER[[#This Row],[DATE]]&amp;DRIVER[[#This Row],[FIELD]]&amp;DRIVER[[#This Row],[TRIP NO]]</f>
        <v>45581OD04Q67611</v>
      </c>
      <c r="B5878" s="731">
        <v>5</v>
      </c>
      <c r="C5878" s="732">
        <v>45581</v>
      </c>
      <c r="D5878" s="733">
        <v>1</v>
      </c>
      <c r="E5878" s="120" t="s">
        <v>24</v>
      </c>
      <c r="F5878" s="730" t="s">
        <v>222</v>
      </c>
    </row>
    <row r="5879" spans="1:6">
      <c r="A5879" s="729" t="str">
        <f>DRIVER[[#This Row],[DATE]]&amp;DRIVER[[#This Row],[FIELD]]&amp;DRIVER[[#This Row],[TRIP NO]]</f>
        <v>45581OD04Q67881</v>
      </c>
      <c r="B5879" s="731">
        <v>6</v>
      </c>
      <c r="C5879" s="732">
        <v>45581</v>
      </c>
      <c r="D5879" s="733">
        <v>1</v>
      </c>
      <c r="E5879" s="120" t="s">
        <v>20</v>
      </c>
      <c r="F5879" s="730" t="s">
        <v>101</v>
      </c>
    </row>
    <row r="5880" spans="1:6">
      <c r="A5880" s="729" t="str">
        <f>DRIVER[[#This Row],[DATE]]&amp;DRIVER[[#This Row],[FIELD]]&amp;DRIVER[[#This Row],[TRIP NO]]</f>
        <v>45581OD04Q41281</v>
      </c>
      <c r="B5880" s="731">
        <v>7</v>
      </c>
      <c r="C5880" s="732">
        <v>45581</v>
      </c>
      <c r="D5880" s="733">
        <v>1</v>
      </c>
      <c r="E5880" s="120" t="s">
        <v>41</v>
      </c>
      <c r="F5880" s="730" t="s">
        <v>77</v>
      </c>
    </row>
    <row r="5881" spans="1:6">
      <c r="A5881" s="729" t="str">
        <f>DRIVER[[#This Row],[DATE]]&amp;DRIVER[[#This Row],[FIELD]]&amp;DRIVER[[#This Row],[TRIP NO]]</f>
        <v>45581OD04Q41441</v>
      </c>
      <c r="B5881" s="731">
        <v>8</v>
      </c>
      <c r="C5881" s="732">
        <v>45581</v>
      </c>
      <c r="D5881" s="733">
        <v>1</v>
      </c>
      <c r="E5881" s="120" t="s">
        <v>38</v>
      </c>
      <c r="F5881" s="730" t="s">
        <v>215</v>
      </c>
    </row>
    <row r="5882" spans="1:6">
      <c r="A5882" s="729" t="str">
        <f>DRIVER[[#This Row],[DATE]]&amp;DRIVER[[#This Row],[FIELD]]&amp;DRIVER[[#This Row],[TRIP NO]]</f>
        <v>45581OD34S26151</v>
      </c>
      <c r="B5882" s="731">
        <v>9</v>
      </c>
      <c r="C5882" s="732">
        <v>45581</v>
      </c>
      <c r="D5882" s="733">
        <v>1</v>
      </c>
      <c r="E5882" s="120" t="s">
        <v>40</v>
      </c>
      <c r="F5882" s="730" t="s">
        <v>82</v>
      </c>
    </row>
    <row r="5883" spans="1:6">
      <c r="A5883" s="729" t="str">
        <f>DRIVER[[#This Row],[DATE]]&amp;DRIVER[[#This Row],[FIELD]]&amp;DRIVER[[#This Row],[TRIP NO]]</f>
        <v>45581OD34S26661</v>
      </c>
      <c r="B5883" s="731">
        <v>10</v>
      </c>
      <c r="C5883" s="732">
        <v>45581</v>
      </c>
      <c r="D5883" s="733">
        <v>1</v>
      </c>
      <c r="E5883" s="120" t="s">
        <v>45</v>
      </c>
      <c r="F5883" s="730" t="s">
        <v>106</v>
      </c>
    </row>
    <row r="5884" spans="1:6">
      <c r="A5884" s="729" t="str">
        <f>DRIVER[[#This Row],[DATE]]&amp;DRIVER[[#This Row],[FIELD]]&amp;DRIVER[[#This Row],[TRIP NO]]</f>
        <v>45581OD34S26681</v>
      </c>
      <c r="B5884" s="731">
        <v>11</v>
      </c>
      <c r="C5884" s="732">
        <v>45581</v>
      </c>
      <c r="D5884" s="733">
        <v>1</v>
      </c>
      <c r="E5884" s="120" t="s">
        <v>42</v>
      </c>
      <c r="F5884" s="730" t="s">
        <v>207</v>
      </c>
    </row>
    <row r="5885" spans="1:6">
      <c r="A5885" s="729" t="str">
        <f>DRIVER[[#This Row],[DATE]]&amp;DRIVER[[#This Row],[FIELD]]&amp;DRIVER[[#This Row],[TRIP NO]]</f>
        <v>45581OD34S40341</v>
      </c>
      <c r="B5885" s="731">
        <v>12</v>
      </c>
      <c r="C5885" s="732">
        <v>45581</v>
      </c>
      <c r="D5885" s="733">
        <v>1</v>
      </c>
      <c r="E5885" s="120" t="s">
        <v>129</v>
      </c>
      <c r="F5885" s="730" t="s">
        <v>71</v>
      </c>
    </row>
    <row r="5886" spans="1:6">
      <c r="A5886" s="729" t="str">
        <f>DRIVER[[#This Row],[DATE]]&amp;DRIVER[[#This Row],[FIELD]]&amp;DRIVER[[#This Row],[TRIP NO]]</f>
        <v>45581OD34S61371</v>
      </c>
      <c r="B5886" s="731">
        <v>13</v>
      </c>
      <c r="C5886" s="732">
        <v>45581</v>
      </c>
      <c r="D5886" s="733">
        <v>1</v>
      </c>
      <c r="E5886" s="120" t="s">
        <v>44</v>
      </c>
      <c r="F5886" s="730" t="s">
        <v>209</v>
      </c>
    </row>
    <row r="5887" spans="1:6">
      <c r="A5887" s="729" t="str">
        <f>DRIVER[[#This Row],[DATE]]&amp;DRIVER[[#This Row],[FIELD]]&amp;DRIVER[[#This Row],[TRIP NO]]</f>
        <v>45581OD34S61391</v>
      </c>
      <c r="B5887" s="731">
        <v>14</v>
      </c>
      <c r="C5887" s="732">
        <v>45581</v>
      </c>
      <c r="D5887" s="733">
        <v>1</v>
      </c>
      <c r="E5887" s="120" t="s">
        <v>52</v>
      </c>
      <c r="F5887" s="730" t="s">
        <v>69</v>
      </c>
    </row>
    <row r="5888" spans="1:6">
      <c r="A5888" s="729" t="str">
        <f>DRIVER[[#This Row],[DATE]]&amp;DRIVER[[#This Row],[FIELD]]&amp;DRIVER[[#This Row],[TRIP NO]]</f>
        <v>45581OD34S61521</v>
      </c>
      <c r="B5888" s="731">
        <v>15</v>
      </c>
      <c r="C5888" s="732">
        <v>45581</v>
      </c>
      <c r="D5888" s="733">
        <v>1</v>
      </c>
      <c r="E5888" s="120" t="s">
        <v>43</v>
      </c>
      <c r="F5888" s="730" t="s">
        <v>68</v>
      </c>
    </row>
    <row r="5889" spans="1:6">
      <c r="A5889" s="729" t="str">
        <f>DRIVER[[#This Row],[DATE]]&amp;DRIVER[[#This Row],[FIELD]]&amp;DRIVER[[#This Row],[TRIP NO]]</f>
        <v>45581OD34S65081</v>
      </c>
      <c r="B5889" s="731">
        <v>16</v>
      </c>
      <c r="C5889" s="732">
        <v>45581</v>
      </c>
      <c r="D5889" s="733">
        <v>1</v>
      </c>
      <c r="E5889" s="120" t="s">
        <v>57</v>
      </c>
      <c r="F5889" s="730" t="s">
        <v>102</v>
      </c>
    </row>
    <row r="5890" spans="1:6">
      <c r="A5890" s="729" t="str">
        <f>DRIVER[[#This Row],[DATE]]&amp;DRIVER[[#This Row],[FIELD]]&amp;DRIVER[[#This Row],[TRIP NO]]</f>
        <v>45581OD34R11451</v>
      </c>
      <c r="B5890" s="731">
        <v>17</v>
      </c>
      <c r="C5890" s="732">
        <v>45581</v>
      </c>
      <c r="D5890" s="733">
        <v>1</v>
      </c>
      <c r="E5890" s="120" t="s">
        <v>12</v>
      </c>
      <c r="F5890" s="730" t="s">
        <v>221</v>
      </c>
    </row>
    <row r="5891" spans="1:6">
      <c r="A5891" s="729" t="str">
        <f>DRIVER[[#This Row],[DATE]]&amp;DRIVER[[#This Row],[FIELD]]&amp;DRIVER[[#This Row],[TRIP NO]]</f>
        <v>45581OD34R13451</v>
      </c>
      <c r="B5891" s="731">
        <v>18</v>
      </c>
      <c r="C5891" s="732">
        <v>45581</v>
      </c>
      <c r="D5891" s="733">
        <v>1</v>
      </c>
      <c r="E5891" s="120" t="s">
        <v>11</v>
      </c>
      <c r="F5891" s="730" t="s">
        <v>94</v>
      </c>
    </row>
    <row r="5892" spans="1:6">
      <c r="A5892" s="729" t="str">
        <f>DRIVER[[#This Row],[DATE]]&amp;DRIVER[[#This Row],[FIELD]]&amp;DRIVER[[#This Row],[TRIP NO]]</f>
        <v>45581OD34S26662</v>
      </c>
      <c r="B5892" s="731">
        <v>19</v>
      </c>
      <c r="C5892" s="732">
        <v>45581</v>
      </c>
      <c r="D5892" s="733">
        <v>2</v>
      </c>
      <c r="E5892" s="120" t="s">
        <v>45</v>
      </c>
      <c r="F5892" s="730" t="s">
        <v>106</v>
      </c>
    </row>
    <row r="5893" spans="1:6">
      <c r="A5893" s="729" t="str">
        <f>DRIVER[[#This Row],[DATE]]&amp;DRIVER[[#This Row],[FIELD]]&amp;DRIVER[[#This Row],[TRIP NO]]</f>
        <v>45581OD34S40342</v>
      </c>
      <c r="B5893" s="731">
        <v>20</v>
      </c>
      <c r="C5893" s="732">
        <v>45581</v>
      </c>
      <c r="D5893" s="733">
        <v>2</v>
      </c>
      <c r="E5893" s="120" t="s">
        <v>129</v>
      </c>
      <c r="F5893" s="730" t="s">
        <v>71</v>
      </c>
    </row>
    <row r="5894" spans="1:6">
      <c r="A5894" s="729" t="str">
        <f>DRIVER[[#This Row],[DATE]]&amp;DRIVER[[#This Row],[FIELD]]&amp;DRIVER[[#This Row],[TRIP NO]]</f>
        <v>45581OD04Q41262</v>
      </c>
      <c r="B5894" s="731">
        <v>21</v>
      </c>
      <c r="C5894" s="732">
        <v>45581</v>
      </c>
      <c r="D5894" s="733">
        <v>2</v>
      </c>
      <c r="E5894" s="120" t="s">
        <v>23</v>
      </c>
      <c r="F5894" s="730" t="s">
        <v>91</v>
      </c>
    </row>
    <row r="5895" spans="1:6">
      <c r="A5895" s="729" t="str">
        <f>DRIVER[[#This Row],[DATE]]&amp;DRIVER[[#This Row],[FIELD]]&amp;DRIVER[[#This Row],[TRIP NO]]</f>
        <v>45581OD34S61522</v>
      </c>
      <c r="B5895" s="731">
        <v>22</v>
      </c>
      <c r="C5895" s="732">
        <v>45581</v>
      </c>
      <c r="D5895" s="733">
        <v>2</v>
      </c>
      <c r="E5895" s="120" t="s">
        <v>43</v>
      </c>
      <c r="F5895" s="730" t="s">
        <v>68</v>
      </c>
    </row>
    <row r="5896" spans="1:6">
      <c r="A5896" s="729" t="str">
        <f>DRIVER[[#This Row],[DATE]]&amp;DRIVER[[#This Row],[FIELD]]&amp;DRIVER[[#This Row],[TRIP NO]]</f>
        <v>45581OD04Q41182</v>
      </c>
      <c r="B5896" s="731">
        <v>23</v>
      </c>
      <c r="C5896" s="732">
        <v>45581</v>
      </c>
      <c r="D5896" s="733">
        <v>2</v>
      </c>
      <c r="E5896" s="120" t="s">
        <v>26</v>
      </c>
      <c r="F5896" s="730" t="s">
        <v>208</v>
      </c>
    </row>
    <row r="5897" spans="1:6">
      <c r="A5897" s="729" t="str">
        <f>DRIVER[[#This Row],[DATE]]&amp;DRIVER[[#This Row],[FIELD]]&amp;DRIVER[[#This Row],[TRIP NO]]</f>
        <v>45581OD04Q41442</v>
      </c>
      <c r="B5897" s="731">
        <v>24</v>
      </c>
      <c r="C5897" s="732">
        <v>45581</v>
      </c>
      <c r="D5897" s="733">
        <v>2</v>
      </c>
      <c r="E5897" s="120" t="s">
        <v>38</v>
      </c>
      <c r="F5897" s="730" t="s">
        <v>215</v>
      </c>
    </row>
    <row r="5898" spans="1:6">
      <c r="A5898" s="729" t="str">
        <f>DRIVER[[#This Row],[DATE]]&amp;DRIVER[[#This Row],[FIELD]]&amp;DRIVER[[#This Row],[TRIP NO]]</f>
        <v>45581OD04Q67882</v>
      </c>
      <c r="B5898" s="731">
        <v>25</v>
      </c>
      <c r="C5898" s="732">
        <v>45581</v>
      </c>
      <c r="D5898" s="733">
        <v>2</v>
      </c>
      <c r="E5898" s="120" t="s">
        <v>20</v>
      </c>
      <c r="F5898" s="730" t="s">
        <v>101</v>
      </c>
    </row>
    <row r="5899" spans="1:6">
      <c r="A5899" s="729" t="str">
        <f>DRIVER[[#This Row],[DATE]]&amp;DRIVER[[#This Row],[FIELD]]&amp;DRIVER[[#This Row],[TRIP NO]]</f>
        <v>45581OD34S26682</v>
      </c>
      <c r="B5899" s="731">
        <v>26</v>
      </c>
      <c r="C5899" s="732">
        <v>45581</v>
      </c>
      <c r="D5899" s="733">
        <v>2</v>
      </c>
      <c r="E5899" s="120" t="s">
        <v>42</v>
      </c>
      <c r="F5899" s="730" t="s">
        <v>207</v>
      </c>
    </row>
    <row r="5900" spans="1:6">
      <c r="A5900" s="729" t="str">
        <f>DRIVER[[#This Row],[DATE]]&amp;DRIVER[[#This Row],[FIELD]]&amp;DRIVER[[#This Row],[TRIP NO]]</f>
        <v>45581OD34S61392</v>
      </c>
      <c r="B5900" s="731">
        <v>27</v>
      </c>
      <c r="C5900" s="732">
        <v>45581</v>
      </c>
      <c r="D5900" s="733">
        <v>2</v>
      </c>
      <c r="E5900" s="120" t="s">
        <v>52</v>
      </c>
      <c r="F5900" s="730" t="s">
        <v>69</v>
      </c>
    </row>
    <row r="5901" spans="1:6">
      <c r="A5901" s="729" t="str">
        <f>DRIVER[[#This Row],[DATE]]&amp;DRIVER[[#This Row],[FIELD]]&amp;DRIVER[[#This Row],[TRIP NO]]</f>
        <v>45581OD34S65082</v>
      </c>
      <c r="B5901" s="731">
        <v>28</v>
      </c>
      <c r="C5901" s="732">
        <v>45581</v>
      </c>
      <c r="D5901" s="733">
        <v>2</v>
      </c>
      <c r="E5901" s="120" t="s">
        <v>57</v>
      </c>
      <c r="F5901" s="730" t="s">
        <v>102</v>
      </c>
    </row>
    <row r="5902" spans="1:6">
      <c r="A5902" s="729" t="str">
        <f>DRIVER[[#This Row],[DATE]]&amp;DRIVER[[#This Row],[FIELD]]&amp;DRIVER[[#This Row],[TRIP NO]]</f>
        <v>45581OD04Q41782</v>
      </c>
      <c r="B5902" s="731">
        <v>29</v>
      </c>
      <c r="C5902" s="732">
        <v>45581</v>
      </c>
      <c r="D5902" s="733">
        <v>2</v>
      </c>
      <c r="E5902" s="120" t="s">
        <v>25</v>
      </c>
      <c r="F5902" s="730" t="s">
        <v>73</v>
      </c>
    </row>
    <row r="5903" spans="1:6">
      <c r="A5903" s="729" t="str">
        <f>DRIVER[[#This Row],[DATE]]&amp;DRIVER[[#This Row],[FIELD]]&amp;DRIVER[[#This Row],[TRIP NO]]</f>
        <v>45581OD04Q41282</v>
      </c>
      <c r="B5903" s="731">
        <v>30</v>
      </c>
      <c r="C5903" s="732">
        <v>45581</v>
      </c>
      <c r="D5903" s="733">
        <v>2</v>
      </c>
      <c r="E5903" s="120" t="s">
        <v>41</v>
      </c>
      <c r="F5903" s="730" t="s">
        <v>77</v>
      </c>
    </row>
    <row r="5904" spans="1:6">
      <c r="A5904" s="729" t="str">
        <f>DRIVER[[#This Row],[DATE]]&amp;DRIVER[[#This Row],[FIELD]]&amp;DRIVER[[#This Row],[TRIP NO]]</f>
        <v>45581OD04Q67612</v>
      </c>
      <c r="B5904" s="731">
        <v>31</v>
      </c>
      <c r="C5904" s="732">
        <v>45581</v>
      </c>
      <c r="D5904" s="733">
        <v>2</v>
      </c>
      <c r="E5904" s="120" t="s">
        <v>24</v>
      </c>
      <c r="F5904" s="730" t="s">
        <v>222</v>
      </c>
    </row>
    <row r="5905" spans="1:6">
      <c r="A5905" s="729" t="str">
        <f>DRIVER[[#This Row],[DATE]]&amp;DRIVER[[#This Row],[FIELD]]&amp;DRIVER[[#This Row],[TRIP NO]]</f>
        <v>45581OD34S61372</v>
      </c>
      <c r="B5905" s="731">
        <v>32</v>
      </c>
      <c r="C5905" s="732">
        <v>45581</v>
      </c>
      <c r="D5905" s="733">
        <v>2</v>
      </c>
      <c r="E5905" s="120" t="s">
        <v>44</v>
      </c>
      <c r="F5905" s="730" t="s">
        <v>209</v>
      </c>
    </row>
    <row r="5906" spans="1:6">
      <c r="A5906" s="729" t="str">
        <f>DRIVER[[#This Row],[DATE]]&amp;DRIVER[[#This Row],[FIELD]]&amp;DRIVER[[#This Row],[TRIP NO]]</f>
        <v>45582OD04Q41181</v>
      </c>
      <c r="B5906" s="731">
        <v>1</v>
      </c>
      <c r="C5906" s="732">
        <v>45582</v>
      </c>
      <c r="D5906" s="733">
        <v>1</v>
      </c>
      <c r="E5906" s="120" t="s">
        <v>26</v>
      </c>
      <c r="F5906" s="730" t="s">
        <v>208</v>
      </c>
    </row>
    <row r="5907" spans="1:6">
      <c r="A5907" s="729" t="str">
        <f>DRIVER[[#This Row],[DATE]]&amp;DRIVER[[#This Row],[FIELD]]&amp;DRIVER[[#This Row],[TRIP NO]]</f>
        <v>45582OD04Q41231</v>
      </c>
      <c r="B5907" s="731">
        <v>2</v>
      </c>
      <c r="C5907" s="732">
        <v>45582</v>
      </c>
      <c r="D5907" s="733">
        <v>1</v>
      </c>
      <c r="E5907" s="120" t="s">
        <v>39</v>
      </c>
      <c r="F5907" s="730" t="s">
        <v>202</v>
      </c>
    </row>
    <row r="5908" spans="1:6">
      <c r="A5908" s="729" t="str">
        <f>DRIVER[[#This Row],[DATE]]&amp;DRIVER[[#This Row],[FIELD]]&amp;DRIVER[[#This Row],[TRIP NO]]</f>
        <v>45582OD04Q41261</v>
      </c>
      <c r="B5908" s="731">
        <v>3</v>
      </c>
      <c r="C5908" s="732">
        <v>45582</v>
      </c>
      <c r="D5908" s="733">
        <v>1</v>
      </c>
      <c r="E5908" s="120" t="s">
        <v>23</v>
      </c>
      <c r="F5908" s="730" t="s">
        <v>91</v>
      </c>
    </row>
    <row r="5909" spans="1:6">
      <c r="A5909" s="729" t="str">
        <f>DRIVER[[#This Row],[DATE]]&amp;DRIVER[[#This Row],[FIELD]]&amp;DRIVER[[#This Row],[TRIP NO]]</f>
        <v>45582OD04Q41781</v>
      </c>
      <c r="B5909" s="731">
        <v>4</v>
      </c>
      <c r="C5909" s="732">
        <v>45582</v>
      </c>
      <c r="D5909" s="733">
        <v>1</v>
      </c>
      <c r="E5909" s="120" t="s">
        <v>25</v>
      </c>
      <c r="F5909" s="730" t="s">
        <v>80</v>
      </c>
    </row>
    <row r="5910" spans="1:6">
      <c r="A5910" s="729" t="str">
        <f>DRIVER[[#This Row],[DATE]]&amp;DRIVER[[#This Row],[FIELD]]&amp;DRIVER[[#This Row],[TRIP NO]]</f>
        <v>45582OD04Q67611</v>
      </c>
      <c r="B5910" s="731">
        <v>5</v>
      </c>
      <c r="C5910" s="732">
        <v>45582</v>
      </c>
      <c r="D5910" s="733">
        <v>1</v>
      </c>
      <c r="E5910" s="120" t="s">
        <v>24</v>
      </c>
      <c r="F5910" s="730" t="s">
        <v>222</v>
      </c>
    </row>
    <row r="5911" spans="1:6">
      <c r="A5911" s="729" t="str">
        <f>DRIVER[[#This Row],[DATE]]&amp;DRIVER[[#This Row],[FIELD]]&amp;DRIVER[[#This Row],[TRIP NO]]</f>
        <v>45582OD04Q67881</v>
      </c>
      <c r="B5911" s="731">
        <v>6</v>
      </c>
      <c r="C5911" s="732">
        <v>45582</v>
      </c>
      <c r="D5911" s="733">
        <v>1</v>
      </c>
      <c r="E5911" s="120" t="s">
        <v>20</v>
      </c>
      <c r="F5911" s="730" t="s">
        <v>101</v>
      </c>
    </row>
    <row r="5912" spans="1:6">
      <c r="A5912" s="729" t="str">
        <f>DRIVER[[#This Row],[DATE]]&amp;DRIVER[[#This Row],[FIELD]]&amp;DRIVER[[#This Row],[TRIP NO]]</f>
        <v>45582OD04Q41281</v>
      </c>
      <c r="B5912" s="731">
        <v>7</v>
      </c>
      <c r="C5912" s="732">
        <v>45582</v>
      </c>
      <c r="D5912" s="733">
        <v>1</v>
      </c>
      <c r="E5912" s="120" t="s">
        <v>41</v>
      </c>
      <c r="F5912" s="730" t="s">
        <v>77</v>
      </c>
    </row>
    <row r="5913" spans="1:6">
      <c r="A5913" s="729" t="str">
        <f>DRIVER[[#This Row],[DATE]]&amp;DRIVER[[#This Row],[FIELD]]&amp;DRIVER[[#This Row],[TRIP NO]]</f>
        <v>45582OD04Q41441</v>
      </c>
      <c r="B5913" s="731">
        <v>8</v>
      </c>
      <c r="C5913" s="732">
        <v>45582</v>
      </c>
      <c r="D5913" s="733">
        <v>1</v>
      </c>
      <c r="E5913" s="120" t="s">
        <v>38</v>
      </c>
      <c r="F5913" s="730" t="s">
        <v>215</v>
      </c>
    </row>
    <row r="5914" spans="1:6">
      <c r="A5914" s="729" t="str">
        <f>DRIVER[[#This Row],[DATE]]&amp;DRIVER[[#This Row],[FIELD]]&amp;DRIVER[[#This Row],[TRIP NO]]</f>
        <v>45582OD34S26151</v>
      </c>
      <c r="B5914" s="731">
        <v>9</v>
      </c>
      <c r="C5914" s="732">
        <v>45582</v>
      </c>
      <c r="D5914" s="733">
        <v>1</v>
      </c>
      <c r="E5914" s="120" t="s">
        <v>40</v>
      </c>
      <c r="F5914" s="730" t="s">
        <v>96</v>
      </c>
    </row>
    <row r="5915" spans="1:6">
      <c r="A5915" s="729" t="str">
        <f>DRIVER[[#This Row],[DATE]]&amp;DRIVER[[#This Row],[FIELD]]&amp;DRIVER[[#This Row],[TRIP NO]]</f>
        <v>45582OD34S26661</v>
      </c>
      <c r="B5915" s="731">
        <v>10</v>
      </c>
      <c r="C5915" s="732">
        <v>45582</v>
      </c>
      <c r="D5915" s="733">
        <v>1</v>
      </c>
      <c r="E5915" s="120" t="s">
        <v>45</v>
      </c>
      <c r="F5915" s="730" t="s">
        <v>106</v>
      </c>
    </row>
    <row r="5916" spans="1:6">
      <c r="A5916" s="729" t="str">
        <f>DRIVER[[#This Row],[DATE]]&amp;DRIVER[[#This Row],[FIELD]]&amp;DRIVER[[#This Row],[TRIP NO]]</f>
        <v>45582OD34S26681</v>
      </c>
      <c r="B5916" s="731">
        <v>11</v>
      </c>
      <c r="C5916" s="732">
        <v>45582</v>
      </c>
      <c r="D5916" s="733">
        <v>1</v>
      </c>
      <c r="E5916" s="120" t="s">
        <v>42</v>
      </c>
      <c r="F5916" s="730" t="s">
        <v>207</v>
      </c>
    </row>
    <row r="5917" spans="1:6">
      <c r="A5917" s="729" t="str">
        <f>DRIVER[[#This Row],[DATE]]&amp;DRIVER[[#This Row],[FIELD]]&amp;DRIVER[[#This Row],[TRIP NO]]</f>
        <v>45582OD34S40341</v>
      </c>
      <c r="B5917" s="731">
        <v>12</v>
      </c>
      <c r="C5917" s="732">
        <v>45582</v>
      </c>
      <c r="D5917" s="733">
        <v>1</v>
      </c>
      <c r="E5917" s="120" t="s">
        <v>129</v>
      </c>
      <c r="F5917" s="730" t="s">
        <v>71</v>
      </c>
    </row>
    <row r="5918" spans="1:6">
      <c r="A5918" s="729" t="str">
        <f>DRIVER[[#This Row],[DATE]]&amp;DRIVER[[#This Row],[FIELD]]&amp;DRIVER[[#This Row],[TRIP NO]]</f>
        <v>45582OD34S61371</v>
      </c>
      <c r="B5918" s="731">
        <v>13</v>
      </c>
      <c r="C5918" s="732">
        <v>45582</v>
      </c>
      <c r="D5918" s="733">
        <v>1</v>
      </c>
      <c r="E5918" s="120" t="s">
        <v>44</v>
      </c>
      <c r="F5918" s="730" t="s">
        <v>209</v>
      </c>
    </row>
    <row r="5919" spans="1:6">
      <c r="A5919" s="729" t="str">
        <f>DRIVER[[#This Row],[DATE]]&amp;DRIVER[[#This Row],[FIELD]]&amp;DRIVER[[#This Row],[TRIP NO]]</f>
        <v>45582OD34S61391</v>
      </c>
      <c r="B5919" s="731">
        <v>14</v>
      </c>
      <c r="C5919" s="732">
        <v>45582</v>
      </c>
      <c r="D5919" s="733">
        <v>1</v>
      </c>
      <c r="E5919" s="120" t="s">
        <v>52</v>
      </c>
      <c r="F5919" s="730" t="s">
        <v>94</v>
      </c>
    </row>
    <row r="5920" spans="1:6">
      <c r="A5920" s="729" t="str">
        <f>DRIVER[[#This Row],[DATE]]&amp;DRIVER[[#This Row],[FIELD]]&amp;DRIVER[[#This Row],[TRIP NO]]</f>
        <v>45582OD34S61521</v>
      </c>
      <c r="B5920" s="731">
        <v>15</v>
      </c>
      <c r="C5920" s="732">
        <v>45582</v>
      </c>
      <c r="D5920" s="733">
        <v>1</v>
      </c>
      <c r="E5920" s="120" t="s">
        <v>43</v>
      </c>
      <c r="F5920" s="730" t="s">
        <v>220</v>
      </c>
    </row>
    <row r="5921" spans="1:6">
      <c r="A5921" s="729" t="str">
        <f>DRIVER[[#This Row],[DATE]]&amp;DRIVER[[#This Row],[FIELD]]&amp;DRIVER[[#This Row],[TRIP NO]]</f>
        <v>45582OD34S65081</v>
      </c>
      <c r="B5921" s="731">
        <v>16</v>
      </c>
      <c r="C5921" s="732">
        <v>45582</v>
      </c>
      <c r="D5921" s="733">
        <v>1</v>
      </c>
      <c r="E5921" s="120" t="s">
        <v>57</v>
      </c>
      <c r="F5921" s="730" t="s">
        <v>102</v>
      </c>
    </row>
    <row r="5922" spans="1:6">
      <c r="A5922" s="729" t="str">
        <f>DRIVER[[#This Row],[DATE]]&amp;DRIVER[[#This Row],[FIELD]]&amp;DRIVER[[#This Row],[TRIP NO]]</f>
        <v>45582OD34R11451</v>
      </c>
      <c r="B5922" s="731">
        <v>17</v>
      </c>
      <c r="C5922" s="732">
        <v>45582</v>
      </c>
      <c r="D5922" s="733">
        <v>1</v>
      </c>
      <c r="E5922" s="120" t="s">
        <v>12</v>
      </c>
      <c r="F5922" s="730" t="s">
        <v>221</v>
      </c>
    </row>
    <row r="5923" spans="1:6">
      <c r="A5923" s="729" t="str">
        <f>DRIVER[[#This Row],[DATE]]&amp;DRIVER[[#This Row],[FIELD]]&amp;DRIVER[[#This Row],[TRIP NO]]</f>
        <v>45582OD34S40342</v>
      </c>
      <c r="B5923" s="731">
        <v>18</v>
      </c>
      <c r="C5923" s="732">
        <v>45582</v>
      </c>
      <c r="D5923" s="733">
        <v>2</v>
      </c>
      <c r="E5923" s="120" t="s">
        <v>129</v>
      </c>
      <c r="F5923" s="730" t="s">
        <v>71</v>
      </c>
    </row>
    <row r="5924" spans="1:6">
      <c r="A5924" s="729" t="str">
        <f>DRIVER[[#This Row],[DATE]]&amp;DRIVER[[#This Row],[FIELD]]&amp;DRIVER[[#This Row],[TRIP NO]]</f>
        <v>45582OD34S26662</v>
      </c>
      <c r="B5924" s="731">
        <v>19</v>
      </c>
      <c r="C5924" s="732">
        <v>45582</v>
      </c>
      <c r="D5924" s="733">
        <v>2</v>
      </c>
      <c r="E5924" s="120" t="s">
        <v>45</v>
      </c>
      <c r="F5924" s="730" t="s">
        <v>106</v>
      </c>
    </row>
    <row r="5925" spans="1:6">
      <c r="A5925" s="729" t="str">
        <f>DRIVER[[#This Row],[DATE]]&amp;DRIVER[[#This Row],[FIELD]]&amp;DRIVER[[#This Row],[TRIP NO]]</f>
        <v>45582OD04Q41442</v>
      </c>
      <c r="B5925" s="731">
        <v>20</v>
      </c>
      <c r="C5925" s="732">
        <v>45582</v>
      </c>
      <c r="D5925" s="733">
        <v>2</v>
      </c>
      <c r="E5925" s="120" t="s">
        <v>38</v>
      </c>
      <c r="F5925" s="730" t="s">
        <v>215</v>
      </c>
    </row>
    <row r="5926" spans="1:6">
      <c r="A5926" s="729" t="str">
        <f>DRIVER[[#This Row],[DATE]]&amp;DRIVER[[#This Row],[FIELD]]&amp;DRIVER[[#This Row],[TRIP NO]]</f>
        <v>45582OD34S65082</v>
      </c>
      <c r="B5926" s="731">
        <v>21</v>
      </c>
      <c r="C5926" s="732">
        <v>45582</v>
      </c>
      <c r="D5926" s="733">
        <v>2</v>
      </c>
      <c r="E5926" s="120" t="s">
        <v>57</v>
      </c>
      <c r="F5926" s="730" t="s">
        <v>102</v>
      </c>
    </row>
    <row r="5927" spans="1:6">
      <c r="A5927" s="729" t="str">
        <f>DRIVER[[#This Row],[DATE]]&amp;DRIVER[[#This Row],[FIELD]]&amp;DRIVER[[#This Row],[TRIP NO]]</f>
        <v>45582OD04Q67882</v>
      </c>
      <c r="B5927" s="731">
        <v>22</v>
      </c>
      <c r="C5927" s="732">
        <v>45582</v>
      </c>
      <c r="D5927" s="733">
        <v>2</v>
      </c>
      <c r="E5927" s="120" t="s">
        <v>20</v>
      </c>
      <c r="F5927" s="730" t="s">
        <v>101</v>
      </c>
    </row>
    <row r="5928" spans="1:6">
      <c r="A5928" s="729" t="str">
        <f>DRIVER[[#This Row],[DATE]]&amp;DRIVER[[#This Row],[FIELD]]&amp;DRIVER[[#This Row],[TRIP NO]]</f>
        <v>45582OD04Q67612</v>
      </c>
      <c r="B5928" s="731">
        <v>23</v>
      </c>
      <c r="C5928" s="732">
        <v>45582</v>
      </c>
      <c r="D5928" s="733">
        <v>2</v>
      </c>
      <c r="E5928" s="120" t="s">
        <v>24</v>
      </c>
      <c r="F5928" s="730" t="s">
        <v>222</v>
      </c>
    </row>
    <row r="5929" spans="1:6">
      <c r="A5929" s="729" t="str">
        <f>DRIVER[[#This Row],[DATE]]&amp;DRIVER[[#This Row],[FIELD]]&amp;DRIVER[[#This Row],[TRIP NO]]</f>
        <v>45582OD34S26682</v>
      </c>
      <c r="B5929" s="731">
        <v>24</v>
      </c>
      <c r="C5929" s="732">
        <v>45582</v>
      </c>
      <c r="D5929" s="733">
        <v>2</v>
      </c>
      <c r="E5929" s="120" t="s">
        <v>42</v>
      </c>
      <c r="F5929" s="730" t="s">
        <v>207</v>
      </c>
    </row>
    <row r="5930" spans="1:6">
      <c r="A5930" s="729" t="str">
        <f>DRIVER[[#This Row],[DATE]]&amp;DRIVER[[#This Row],[FIELD]]&amp;DRIVER[[#This Row],[TRIP NO]]</f>
        <v>45582OD04Q41232</v>
      </c>
      <c r="B5930" s="731">
        <v>25</v>
      </c>
      <c r="C5930" s="732">
        <v>45582</v>
      </c>
      <c r="D5930" s="733">
        <v>2</v>
      </c>
      <c r="E5930" s="120" t="s">
        <v>39</v>
      </c>
      <c r="F5930" s="730" t="s">
        <v>202</v>
      </c>
    </row>
    <row r="5931" spans="1:6">
      <c r="A5931" s="729" t="str">
        <f>DRIVER[[#This Row],[DATE]]&amp;DRIVER[[#This Row],[FIELD]]&amp;DRIVER[[#This Row],[TRIP NO]]</f>
        <v>45582OD34R11452</v>
      </c>
      <c r="B5931" s="731">
        <v>26</v>
      </c>
      <c r="C5931" s="732">
        <v>45582</v>
      </c>
      <c r="D5931" s="733">
        <v>2</v>
      </c>
      <c r="E5931" s="120" t="s">
        <v>12</v>
      </c>
      <c r="F5931" s="730" t="s">
        <v>221</v>
      </c>
    </row>
    <row r="5932" spans="1:6">
      <c r="A5932" s="752" t="str">
        <f>DRIVER[[#This Row],[DATE]]&amp;DRIVER[[#This Row],[FIELD]]&amp;DRIVER[[#This Row],[TRIP NO]]</f>
        <v>45583OD04Q41181</v>
      </c>
      <c r="B5932" s="757">
        <v>1</v>
      </c>
      <c r="C5932" s="758">
        <v>45583</v>
      </c>
      <c r="D5932" s="759">
        <v>1</v>
      </c>
      <c r="E5932" s="120" t="s">
        <v>26</v>
      </c>
      <c r="F5932" s="756" t="s">
        <v>208</v>
      </c>
    </row>
    <row r="5933" spans="1:6">
      <c r="A5933" s="752" t="str">
        <f>DRIVER[[#This Row],[DATE]]&amp;DRIVER[[#This Row],[FIELD]]&amp;DRIVER[[#This Row],[TRIP NO]]</f>
        <v>45583OD04Q41231</v>
      </c>
      <c r="B5933" s="757">
        <v>2</v>
      </c>
      <c r="C5933" s="758">
        <v>45583</v>
      </c>
      <c r="D5933" s="759">
        <v>1</v>
      </c>
      <c r="E5933" s="120" t="s">
        <v>39</v>
      </c>
      <c r="F5933" s="756" t="s">
        <v>78</v>
      </c>
    </row>
    <row r="5934" spans="1:6">
      <c r="A5934" s="752" t="str">
        <f>DRIVER[[#This Row],[DATE]]&amp;DRIVER[[#This Row],[FIELD]]&amp;DRIVER[[#This Row],[TRIP NO]]</f>
        <v>45583OD04Q41261</v>
      </c>
      <c r="B5934" s="757">
        <v>3</v>
      </c>
      <c r="C5934" s="758">
        <v>45583</v>
      </c>
      <c r="D5934" s="759">
        <v>1</v>
      </c>
      <c r="E5934" s="120" t="s">
        <v>23</v>
      </c>
      <c r="F5934" s="756" t="s">
        <v>202</v>
      </c>
    </row>
    <row r="5935" spans="1:6">
      <c r="A5935" s="752" t="str">
        <f>DRIVER[[#This Row],[DATE]]&amp;DRIVER[[#This Row],[FIELD]]&amp;DRIVER[[#This Row],[TRIP NO]]</f>
        <v>45583OD04Q41781</v>
      </c>
      <c r="B5935" s="757">
        <v>4</v>
      </c>
      <c r="C5935" s="758">
        <v>45583</v>
      </c>
      <c r="D5935" s="759">
        <v>1</v>
      </c>
      <c r="E5935" s="120" t="s">
        <v>25</v>
      </c>
      <c r="F5935" s="756" t="s">
        <v>73</v>
      </c>
    </row>
    <row r="5936" spans="1:6">
      <c r="A5936" s="752" t="str">
        <f>DRIVER[[#This Row],[DATE]]&amp;DRIVER[[#This Row],[FIELD]]&amp;DRIVER[[#This Row],[TRIP NO]]</f>
        <v>45583OD04Q67611</v>
      </c>
      <c r="B5936" s="757">
        <v>5</v>
      </c>
      <c r="C5936" s="758">
        <v>45583</v>
      </c>
      <c r="D5936" s="759">
        <v>1</v>
      </c>
      <c r="E5936" s="120" t="s">
        <v>24</v>
      </c>
      <c r="F5936" s="756" t="s">
        <v>222</v>
      </c>
    </row>
    <row r="5937" spans="1:6">
      <c r="A5937" s="752" t="str">
        <f>DRIVER[[#This Row],[DATE]]&amp;DRIVER[[#This Row],[FIELD]]&amp;DRIVER[[#This Row],[TRIP NO]]</f>
        <v>45583OD04Q67881</v>
      </c>
      <c r="B5937" s="757">
        <v>6</v>
      </c>
      <c r="C5937" s="758">
        <v>45583</v>
      </c>
      <c r="D5937" s="759">
        <v>1</v>
      </c>
      <c r="E5937" s="120" t="s">
        <v>20</v>
      </c>
      <c r="F5937" s="756" t="s">
        <v>101</v>
      </c>
    </row>
    <row r="5938" spans="1:6">
      <c r="A5938" s="752" t="str">
        <f>DRIVER[[#This Row],[DATE]]&amp;DRIVER[[#This Row],[FIELD]]&amp;DRIVER[[#This Row],[TRIP NO]]</f>
        <v>45583OD04Q41281</v>
      </c>
      <c r="B5938" s="757">
        <v>7</v>
      </c>
      <c r="C5938" s="758">
        <v>45583</v>
      </c>
      <c r="D5938" s="759">
        <v>1</v>
      </c>
      <c r="E5938" s="120" t="s">
        <v>41</v>
      </c>
      <c r="F5938" s="756" t="s">
        <v>77</v>
      </c>
    </row>
    <row r="5939" spans="1:6">
      <c r="A5939" s="752" t="str">
        <f>DRIVER[[#This Row],[DATE]]&amp;DRIVER[[#This Row],[FIELD]]&amp;DRIVER[[#This Row],[TRIP NO]]</f>
        <v>45583OD04Q41441</v>
      </c>
      <c r="B5939" s="757">
        <v>8</v>
      </c>
      <c r="C5939" s="758">
        <v>45583</v>
      </c>
      <c r="D5939" s="759">
        <v>1</v>
      </c>
      <c r="E5939" s="120" t="s">
        <v>38</v>
      </c>
      <c r="F5939" s="756" t="s">
        <v>215</v>
      </c>
    </row>
    <row r="5940" spans="1:6">
      <c r="A5940" s="752" t="str">
        <f>DRIVER[[#This Row],[DATE]]&amp;DRIVER[[#This Row],[FIELD]]&amp;DRIVER[[#This Row],[TRIP NO]]</f>
        <v>45583OD34S26151</v>
      </c>
      <c r="B5940" s="757">
        <v>9</v>
      </c>
      <c r="C5940" s="758">
        <v>45583</v>
      </c>
      <c r="D5940" s="759">
        <v>1</v>
      </c>
      <c r="E5940" s="120" t="s">
        <v>40</v>
      </c>
      <c r="F5940" s="756" t="s">
        <v>80</v>
      </c>
    </row>
    <row r="5941" spans="1:6">
      <c r="A5941" s="752" t="str">
        <f>DRIVER[[#This Row],[DATE]]&amp;DRIVER[[#This Row],[FIELD]]&amp;DRIVER[[#This Row],[TRIP NO]]</f>
        <v>45583OD34S26661</v>
      </c>
      <c r="B5941" s="757">
        <v>10</v>
      </c>
      <c r="C5941" s="758">
        <v>45583</v>
      </c>
      <c r="D5941" s="759">
        <v>1</v>
      </c>
      <c r="E5941" s="120" t="s">
        <v>45</v>
      </c>
      <c r="F5941" s="756" t="s">
        <v>106</v>
      </c>
    </row>
    <row r="5942" spans="1:6">
      <c r="A5942" s="752" t="str">
        <f>DRIVER[[#This Row],[DATE]]&amp;DRIVER[[#This Row],[FIELD]]&amp;DRIVER[[#This Row],[TRIP NO]]</f>
        <v>45583OD34S26681</v>
      </c>
      <c r="B5942" s="757">
        <v>11</v>
      </c>
      <c r="C5942" s="758">
        <v>45583</v>
      </c>
      <c r="D5942" s="759">
        <v>1</v>
      </c>
      <c r="E5942" s="120" t="s">
        <v>42</v>
      </c>
      <c r="F5942" s="756" t="s">
        <v>207</v>
      </c>
    </row>
    <row r="5943" spans="1:6">
      <c r="A5943" s="752" t="str">
        <f>DRIVER[[#This Row],[DATE]]&amp;DRIVER[[#This Row],[FIELD]]&amp;DRIVER[[#This Row],[TRIP NO]]</f>
        <v>45583OD34S40341</v>
      </c>
      <c r="B5943" s="757">
        <v>12</v>
      </c>
      <c r="C5943" s="758">
        <v>45583</v>
      </c>
      <c r="D5943" s="759">
        <v>1</v>
      </c>
      <c r="E5943" s="120" t="s">
        <v>129</v>
      </c>
      <c r="F5943" s="756" t="s">
        <v>71</v>
      </c>
    </row>
    <row r="5944" spans="1:6">
      <c r="A5944" s="752" t="str">
        <f>DRIVER[[#This Row],[DATE]]&amp;DRIVER[[#This Row],[FIELD]]&amp;DRIVER[[#This Row],[TRIP NO]]</f>
        <v>45583OD34S61371</v>
      </c>
      <c r="B5944" s="757">
        <v>13</v>
      </c>
      <c r="C5944" s="758">
        <v>45583</v>
      </c>
      <c r="D5944" s="759">
        <v>1</v>
      </c>
      <c r="E5944" s="120" t="s">
        <v>44</v>
      </c>
      <c r="F5944" s="756" t="s">
        <v>209</v>
      </c>
    </row>
    <row r="5945" spans="1:6">
      <c r="A5945" s="752" t="str">
        <f>DRIVER[[#This Row],[DATE]]&amp;DRIVER[[#This Row],[FIELD]]&amp;DRIVER[[#This Row],[TRIP NO]]</f>
        <v>45583OD34S61391</v>
      </c>
      <c r="B5945" s="757">
        <v>14</v>
      </c>
      <c r="C5945" s="758">
        <v>45583</v>
      </c>
      <c r="D5945" s="759">
        <v>1</v>
      </c>
      <c r="E5945" s="120" t="s">
        <v>52</v>
      </c>
      <c r="F5945" s="756" t="s">
        <v>94</v>
      </c>
    </row>
    <row r="5946" spans="1:6">
      <c r="A5946" s="752" t="str">
        <f>DRIVER[[#This Row],[DATE]]&amp;DRIVER[[#This Row],[FIELD]]&amp;DRIVER[[#This Row],[TRIP NO]]</f>
        <v>45583OD34S61521</v>
      </c>
      <c r="B5946" s="757">
        <v>15</v>
      </c>
      <c r="C5946" s="758">
        <v>45583</v>
      </c>
      <c r="D5946" s="759">
        <v>1</v>
      </c>
      <c r="E5946" s="120" t="s">
        <v>43</v>
      </c>
      <c r="F5946" s="756" t="s">
        <v>69</v>
      </c>
    </row>
    <row r="5947" spans="1:6">
      <c r="A5947" s="752" t="str">
        <f>DRIVER[[#This Row],[DATE]]&amp;DRIVER[[#This Row],[FIELD]]&amp;DRIVER[[#This Row],[TRIP NO]]</f>
        <v>45583OD34S65081</v>
      </c>
      <c r="B5947" s="757">
        <v>16</v>
      </c>
      <c r="C5947" s="758">
        <v>45583</v>
      </c>
      <c r="D5947" s="759">
        <v>1</v>
      </c>
      <c r="E5947" s="120" t="s">
        <v>57</v>
      </c>
      <c r="F5947" s="756" t="s">
        <v>102</v>
      </c>
    </row>
    <row r="5948" spans="1:6">
      <c r="A5948" s="752" t="str">
        <f>DRIVER[[#This Row],[DATE]]&amp;DRIVER[[#This Row],[FIELD]]&amp;DRIVER[[#This Row],[TRIP NO]]</f>
        <v>45583OD34R11451</v>
      </c>
      <c r="B5948" s="757">
        <v>17</v>
      </c>
      <c r="C5948" s="758">
        <v>45583</v>
      </c>
      <c r="D5948" s="759">
        <v>1</v>
      </c>
      <c r="E5948" s="120" t="s">
        <v>12</v>
      </c>
      <c r="F5948" s="756" t="s">
        <v>221</v>
      </c>
    </row>
    <row r="5949" spans="1:6">
      <c r="A5949" s="752" t="str">
        <f>DRIVER[[#This Row],[DATE]]&amp;DRIVER[[#This Row],[FIELD]]&amp;DRIVER[[#This Row],[TRIP NO]]</f>
        <v>45583OD34R13451</v>
      </c>
      <c r="B5949" s="757">
        <v>18</v>
      </c>
      <c r="C5949" s="758">
        <v>45583</v>
      </c>
      <c r="D5949" s="759">
        <v>1</v>
      </c>
      <c r="E5949" s="120" t="s">
        <v>11</v>
      </c>
      <c r="F5949" s="756" t="s">
        <v>82</v>
      </c>
    </row>
    <row r="5950" spans="1:6">
      <c r="A5950" s="752" t="str">
        <f>DRIVER[[#This Row],[DATE]]&amp;DRIVER[[#This Row],[FIELD]]&amp;DRIVER[[#This Row],[TRIP NO]]</f>
        <v>45583OD34S26662</v>
      </c>
      <c r="B5950" s="757">
        <v>19</v>
      </c>
      <c r="C5950" s="758">
        <v>45583</v>
      </c>
      <c r="D5950" s="759">
        <v>2</v>
      </c>
      <c r="E5950" s="120" t="s">
        <v>45</v>
      </c>
      <c r="F5950" s="756" t="s">
        <v>106</v>
      </c>
    </row>
    <row r="5951" spans="1:6">
      <c r="A5951" s="752" t="str">
        <f>DRIVER[[#This Row],[DATE]]&amp;DRIVER[[#This Row],[FIELD]]&amp;DRIVER[[#This Row],[TRIP NO]]</f>
        <v>45583OD04Q41282</v>
      </c>
      <c r="B5951" s="757">
        <v>20</v>
      </c>
      <c r="C5951" s="758">
        <v>45583</v>
      </c>
      <c r="D5951" s="759">
        <v>2</v>
      </c>
      <c r="E5951" s="120" t="s">
        <v>41</v>
      </c>
      <c r="F5951" s="756" t="s">
        <v>77</v>
      </c>
    </row>
    <row r="5952" spans="1:6">
      <c r="A5952" s="752" t="str">
        <f>DRIVER[[#This Row],[DATE]]&amp;DRIVER[[#This Row],[FIELD]]&amp;DRIVER[[#This Row],[TRIP NO]]</f>
        <v>45583OD04Q41782</v>
      </c>
      <c r="B5952" s="757">
        <v>21</v>
      </c>
      <c r="C5952" s="758">
        <v>45583</v>
      </c>
      <c r="D5952" s="759">
        <v>2</v>
      </c>
      <c r="E5952" s="120" t="s">
        <v>25</v>
      </c>
      <c r="F5952" s="756" t="s">
        <v>73</v>
      </c>
    </row>
    <row r="5953" spans="1:6">
      <c r="A5953" s="752" t="str">
        <f>DRIVER[[#This Row],[DATE]]&amp;DRIVER[[#This Row],[FIELD]]&amp;DRIVER[[#This Row],[TRIP NO]]</f>
        <v>45583OD34S65082</v>
      </c>
      <c r="B5953" s="757">
        <v>22</v>
      </c>
      <c r="C5953" s="758">
        <v>45583</v>
      </c>
      <c r="D5953" s="759">
        <v>2</v>
      </c>
      <c r="E5953" s="120" t="s">
        <v>57</v>
      </c>
      <c r="F5953" s="756" t="s">
        <v>102</v>
      </c>
    </row>
    <row r="5954" spans="1:6">
      <c r="A5954" s="752" t="str">
        <f>DRIVER[[#This Row],[DATE]]&amp;DRIVER[[#This Row],[FIELD]]&amp;DRIVER[[#This Row],[TRIP NO]]</f>
        <v>45583OD34S61392</v>
      </c>
      <c r="B5954" s="757">
        <v>23</v>
      </c>
      <c r="C5954" s="758">
        <v>45583</v>
      </c>
      <c r="D5954" s="759">
        <v>2</v>
      </c>
      <c r="E5954" s="120" t="s">
        <v>52</v>
      </c>
      <c r="F5954" s="756" t="s">
        <v>94</v>
      </c>
    </row>
    <row r="5955" spans="1:6">
      <c r="A5955" s="752" t="str">
        <f>DRIVER[[#This Row],[DATE]]&amp;DRIVER[[#This Row],[FIELD]]&amp;DRIVER[[#This Row],[TRIP NO]]</f>
        <v>45583OD34S61522</v>
      </c>
      <c r="B5955" s="757">
        <v>24</v>
      </c>
      <c r="C5955" s="758">
        <v>45583</v>
      </c>
      <c r="D5955" s="759">
        <v>2</v>
      </c>
      <c r="E5955" s="120" t="s">
        <v>43</v>
      </c>
      <c r="F5955" s="756" t="s">
        <v>69</v>
      </c>
    </row>
    <row r="5956" spans="1:6">
      <c r="A5956" s="752" t="str">
        <f>DRIVER[[#This Row],[DATE]]&amp;DRIVER[[#This Row],[FIELD]]&amp;DRIVER[[#This Row],[TRIP NO]]</f>
        <v>45583OD04Q41442</v>
      </c>
      <c r="B5956" s="757">
        <v>25</v>
      </c>
      <c r="C5956" s="758">
        <v>45583</v>
      </c>
      <c r="D5956" s="759">
        <v>2</v>
      </c>
      <c r="E5956" s="120" t="s">
        <v>38</v>
      </c>
      <c r="F5956" s="756" t="s">
        <v>215</v>
      </c>
    </row>
    <row r="5957" spans="1:6">
      <c r="A5957" s="752" t="str">
        <f>DRIVER[[#This Row],[DATE]]&amp;DRIVER[[#This Row],[FIELD]]&amp;DRIVER[[#This Row],[TRIP NO]]</f>
        <v>45583OD04Q41182</v>
      </c>
      <c r="B5957" s="757">
        <v>26</v>
      </c>
      <c r="C5957" s="758">
        <v>45583</v>
      </c>
      <c r="D5957" s="759">
        <v>2</v>
      </c>
      <c r="E5957" s="120" t="s">
        <v>26</v>
      </c>
      <c r="F5957" s="756" t="s">
        <v>208</v>
      </c>
    </row>
    <row r="5958" spans="1:6">
      <c r="A5958" s="752" t="str">
        <f>DRIVER[[#This Row],[DATE]]&amp;DRIVER[[#This Row],[FIELD]]&amp;DRIVER[[#This Row],[TRIP NO]]</f>
        <v>45583OD34S26152</v>
      </c>
      <c r="B5958" s="757">
        <v>27</v>
      </c>
      <c r="C5958" s="758">
        <v>45583</v>
      </c>
      <c r="D5958" s="759">
        <v>2</v>
      </c>
      <c r="E5958" s="120" t="s">
        <v>40</v>
      </c>
      <c r="F5958" s="756" t="s">
        <v>80</v>
      </c>
    </row>
    <row r="5959" spans="1:6">
      <c r="A5959" s="752" t="str">
        <f>DRIVER[[#This Row],[DATE]]&amp;DRIVER[[#This Row],[FIELD]]&amp;DRIVER[[#This Row],[TRIP NO]]</f>
        <v>45583OD34S26682</v>
      </c>
      <c r="B5959" s="757">
        <v>28</v>
      </c>
      <c r="C5959" s="758">
        <v>45583</v>
      </c>
      <c r="D5959" s="759">
        <v>2</v>
      </c>
      <c r="E5959" s="120" t="s">
        <v>42</v>
      </c>
      <c r="F5959" s="756" t="s">
        <v>207</v>
      </c>
    </row>
    <row r="5960" spans="1:6">
      <c r="A5960" s="752" t="str">
        <f>DRIVER[[#This Row],[DATE]]&amp;DRIVER[[#This Row],[FIELD]]&amp;DRIVER[[#This Row],[TRIP NO]]</f>
        <v>45583OD34R11452</v>
      </c>
      <c r="B5960" s="757">
        <v>29</v>
      </c>
      <c r="C5960" s="758">
        <v>45583</v>
      </c>
      <c r="D5960" s="759">
        <v>2</v>
      </c>
      <c r="E5960" s="120" t="s">
        <v>12</v>
      </c>
      <c r="F5960" s="756" t="s">
        <v>221</v>
      </c>
    </row>
    <row r="5961" spans="1:6">
      <c r="A5961" s="752" t="str">
        <f>DRIVER[[#This Row],[DATE]]&amp;DRIVER[[#This Row],[FIELD]]&amp;DRIVER[[#This Row],[TRIP NO]]</f>
        <v>45583OD34S61372</v>
      </c>
      <c r="B5961" s="757">
        <v>30</v>
      </c>
      <c r="C5961" s="758">
        <v>45583</v>
      </c>
      <c r="D5961" s="759">
        <v>2</v>
      </c>
      <c r="E5961" s="120" t="s">
        <v>44</v>
      </c>
      <c r="F5961" s="756" t="s">
        <v>209</v>
      </c>
    </row>
    <row r="5962" spans="1:6">
      <c r="A5962" s="752" t="str">
        <f>DRIVER[[#This Row],[DATE]]&amp;DRIVER[[#This Row],[FIELD]]&amp;DRIVER[[#This Row],[TRIP NO]]</f>
        <v>45583OD34S40342</v>
      </c>
      <c r="B5962" s="757">
        <v>31</v>
      </c>
      <c r="C5962" s="758">
        <v>45583</v>
      </c>
      <c r="D5962" s="759">
        <v>2</v>
      </c>
      <c r="E5962" s="120" t="s">
        <v>129</v>
      </c>
      <c r="F5962" s="756" t="s">
        <v>71</v>
      </c>
    </row>
    <row r="5963" spans="1:6">
      <c r="A5963" s="752" t="str">
        <f>DRIVER[[#This Row],[DATE]]&amp;DRIVER[[#This Row],[FIELD]]&amp;DRIVER[[#This Row],[TRIP NO]]</f>
        <v>45583OD04Q67882</v>
      </c>
      <c r="B5963" s="757">
        <v>32</v>
      </c>
      <c r="C5963" s="758">
        <v>45583</v>
      </c>
      <c r="D5963" s="759">
        <v>2</v>
      </c>
      <c r="E5963" s="120" t="s">
        <v>20</v>
      </c>
      <c r="F5963" s="756" t="s">
        <v>101</v>
      </c>
    </row>
    <row r="5964" spans="1:6">
      <c r="A5964" s="752" t="str">
        <f>DRIVER[[#This Row],[DATE]]&amp;DRIVER[[#This Row],[FIELD]]&amp;DRIVER[[#This Row],[TRIP NO]]</f>
        <v>45584OD04Q41181</v>
      </c>
      <c r="B5964" s="757">
        <v>1</v>
      </c>
      <c r="C5964" s="758">
        <v>45584</v>
      </c>
      <c r="D5964" s="759">
        <v>1</v>
      </c>
      <c r="E5964" s="120" t="s">
        <v>26</v>
      </c>
      <c r="F5964" s="756" t="s">
        <v>208</v>
      </c>
    </row>
    <row r="5965" spans="1:6">
      <c r="A5965" s="752" t="str">
        <f>DRIVER[[#This Row],[DATE]]&amp;DRIVER[[#This Row],[FIELD]]&amp;DRIVER[[#This Row],[TRIP NO]]</f>
        <v>45584OD04Q41231</v>
      </c>
      <c r="B5965" s="757">
        <v>2</v>
      </c>
      <c r="C5965" s="758">
        <v>45584</v>
      </c>
      <c r="D5965" s="759">
        <v>1</v>
      </c>
      <c r="E5965" s="120" t="s">
        <v>39</v>
      </c>
      <c r="F5965" s="756" t="s">
        <v>78</v>
      </c>
    </row>
    <row r="5966" spans="1:6">
      <c r="A5966" s="752" t="str">
        <f>DRIVER[[#This Row],[DATE]]&amp;DRIVER[[#This Row],[FIELD]]&amp;DRIVER[[#This Row],[TRIP NO]]</f>
        <v>45584OD04Q41261</v>
      </c>
      <c r="B5966" s="757">
        <v>3</v>
      </c>
      <c r="C5966" s="758">
        <v>45584</v>
      </c>
      <c r="D5966" s="759">
        <v>1</v>
      </c>
      <c r="E5966" s="120" t="s">
        <v>23</v>
      </c>
      <c r="F5966" s="756" t="s">
        <v>91</v>
      </c>
    </row>
    <row r="5967" spans="1:6">
      <c r="A5967" s="752" t="str">
        <f>DRIVER[[#This Row],[DATE]]&amp;DRIVER[[#This Row],[FIELD]]&amp;DRIVER[[#This Row],[TRIP NO]]</f>
        <v>45584OD04Q41781</v>
      </c>
      <c r="B5967" s="757">
        <v>4</v>
      </c>
      <c r="C5967" s="758">
        <v>45584</v>
      </c>
      <c r="D5967" s="759">
        <v>1</v>
      </c>
      <c r="E5967" s="120" t="s">
        <v>25</v>
      </c>
      <c r="F5967" s="756" t="s">
        <v>69</v>
      </c>
    </row>
    <row r="5968" spans="1:6">
      <c r="A5968" s="752" t="str">
        <f>DRIVER[[#This Row],[DATE]]&amp;DRIVER[[#This Row],[FIELD]]&amp;DRIVER[[#This Row],[TRIP NO]]</f>
        <v>45584OD04Q67611</v>
      </c>
      <c r="B5968" s="757">
        <v>5</v>
      </c>
      <c r="C5968" s="758">
        <v>45584</v>
      </c>
      <c r="D5968" s="759">
        <v>1</v>
      </c>
      <c r="E5968" s="120" t="s">
        <v>24</v>
      </c>
      <c r="F5968" s="756" t="s">
        <v>202</v>
      </c>
    </row>
    <row r="5969" spans="1:6">
      <c r="A5969" s="752" t="str">
        <f>DRIVER[[#This Row],[DATE]]&amp;DRIVER[[#This Row],[FIELD]]&amp;DRIVER[[#This Row],[TRIP NO]]</f>
        <v>45584OD04Q67881</v>
      </c>
      <c r="B5969" s="757">
        <v>6</v>
      </c>
      <c r="C5969" s="758">
        <v>45584</v>
      </c>
      <c r="D5969" s="759">
        <v>1</v>
      </c>
      <c r="E5969" s="120" t="s">
        <v>20</v>
      </c>
      <c r="F5969" s="756" t="s">
        <v>101</v>
      </c>
    </row>
    <row r="5970" spans="1:6">
      <c r="A5970" s="752" t="str">
        <f>DRIVER[[#This Row],[DATE]]&amp;DRIVER[[#This Row],[FIELD]]&amp;DRIVER[[#This Row],[TRIP NO]]</f>
        <v>45584OD04Q41281</v>
      </c>
      <c r="B5970" s="757">
        <v>7</v>
      </c>
      <c r="C5970" s="758">
        <v>45584</v>
      </c>
      <c r="D5970" s="759">
        <v>1</v>
      </c>
      <c r="E5970" s="120" t="s">
        <v>41</v>
      </c>
      <c r="F5970" s="756" t="s">
        <v>77</v>
      </c>
    </row>
    <row r="5971" spans="1:6">
      <c r="A5971" s="752" t="str">
        <f>DRIVER[[#This Row],[DATE]]&amp;DRIVER[[#This Row],[FIELD]]&amp;DRIVER[[#This Row],[TRIP NO]]</f>
        <v>45584OD04Q41441</v>
      </c>
      <c r="B5971" s="757">
        <v>8</v>
      </c>
      <c r="C5971" s="758">
        <v>45584</v>
      </c>
      <c r="D5971" s="759">
        <v>1</v>
      </c>
      <c r="E5971" s="120" t="s">
        <v>38</v>
      </c>
      <c r="F5971" s="756" t="s">
        <v>215</v>
      </c>
    </row>
    <row r="5972" spans="1:6">
      <c r="A5972" s="752" t="str">
        <f>DRIVER[[#This Row],[DATE]]&amp;DRIVER[[#This Row],[FIELD]]&amp;DRIVER[[#This Row],[TRIP NO]]</f>
        <v>45584OD34S26151</v>
      </c>
      <c r="B5972" s="757">
        <v>9</v>
      </c>
      <c r="C5972" s="758">
        <v>45584</v>
      </c>
      <c r="D5972" s="759">
        <v>1</v>
      </c>
      <c r="E5972" s="120" t="s">
        <v>40</v>
      </c>
      <c r="F5972" s="756" t="s">
        <v>80</v>
      </c>
    </row>
    <row r="5973" spans="1:6">
      <c r="A5973" s="752" t="str">
        <f>DRIVER[[#This Row],[DATE]]&amp;DRIVER[[#This Row],[FIELD]]&amp;DRIVER[[#This Row],[TRIP NO]]</f>
        <v>45584OD34S26661</v>
      </c>
      <c r="B5973" s="757">
        <v>10</v>
      </c>
      <c r="C5973" s="758">
        <v>45584</v>
      </c>
      <c r="D5973" s="759">
        <v>1</v>
      </c>
      <c r="E5973" s="120" t="s">
        <v>45</v>
      </c>
      <c r="F5973" s="756" t="s">
        <v>106</v>
      </c>
    </row>
    <row r="5974" spans="1:6">
      <c r="A5974" s="752" t="str">
        <f>DRIVER[[#This Row],[DATE]]&amp;DRIVER[[#This Row],[FIELD]]&amp;DRIVER[[#This Row],[TRIP NO]]</f>
        <v>45584OD34S26681</v>
      </c>
      <c r="B5974" s="757">
        <v>11</v>
      </c>
      <c r="C5974" s="758">
        <v>45584</v>
      </c>
      <c r="D5974" s="759">
        <v>1</v>
      </c>
      <c r="E5974" s="120" t="s">
        <v>42</v>
      </c>
      <c r="F5974" s="756" t="s">
        <v>207</v>
      </c>
    </row>
    <row r="5975" spans="1:6">
      <c r="A5975" s="752" t="str">
        <f>DRIVER[[#This Row],[DATE]]&amp;DRIVER[[#This Row],[FIELD]]&amp;DRIVER[[#This Row],[TRIP NO]]</f>
        <v>45584OD34S40341</v>
      </c>
      <c r="B5975" s="757">
        <v>12</v>
      </c>
      <c r="C5975" s="758">
        <v>45584</v>
      </c>
      <c r="D5975" s="759">
        <v>1</v>
      </c>
      <c r="E5975" s="120" t="s">
        <v>129</v>
      </c>
      <c r="F5975" s="756" t="s">
        <v>71</v>
      </c>
    </row>
    <row r="5976" spans="1:6">
      <c r="A5976" s="752" t="str">
        <f>DRIVER[[#This Row],[DATE]]&amp;DRIVER[[#This Row],[FIELD]]&amp;DRIVER[[#This Row],[TRIP NO]]</f>
        <v>45584OD34S61371</v>
      </c>
      <c r="B5976" s="757">
        <v>13</v>
      </c>
      <c r="C5976" s="758">
        <v>45584</v>
      </c>
      <c r="D5976" s="759">
        <v>1</v>
      </c>
      <c r="E5976" s="120" t="s">
        <v>44</v>
      </c>
      <c r="F5976" s="756" t="s">
        <v>209</v>
      </c>
    </row>
    <row r="5977" spans="1:6">
      <c r="A5977" s="752" t="str">
        <f>DRIVER[[#This Row],[DATE]]&amp;DRIVER[[#This Row],[FIELD]]&amp;DRIVER[[#This Row],[TRIP NO]]</f>
        <v>45584OD34S61391</v>
      </c>
      <c r="B5977" s="757">
        <v>14</v>
      </c>
      <c r="C5977" s="758">
        <v>45584</v>
      </c>
      <c r="D5977" s="759">
        <v>1</v>
      </c>
      <c r="E5977" s="120" t="s">
        <v>52</v>
      </c>
      <c r="F5977" s="756" t="s">
        <v>94</v>
      </c>
    </row>
    <row r="5978" spans="1:6">
      <c r="A5978" s="752" t="str">
        <f>DRIVER[[#This Row],[DATE]]&amp;DRIVER[[#This Row],[FIELD]]&amp;DRIVER[[#This Row],[TRIP NO]]</f>
        <v>45584OD34S61521</v>
      </c>
      <c r="B5978" s="757">
        <v>15</v>
      </c>
      <c r="C5978" s="758">
        <v>45584</v>
      </c>
      <c r="D5978" s="759">
        <v>1</v>
      </c>
      <c r="E5978" s="120" t="s">
        <v>43</v>
      </c>
      <c r="F5978" s="756" t="s">
        <v>90</v>
      </c>
    </row>
    <row r="5979" spans="1:6">
      <c r="A5979" s="752" t="str">
        <f>DRIVER[[#This Row],[DATE]]&amp;DRIVER[[#This Row],[FIELD]]&amp;DRIVER[[#This Row],[TRIP NO]]</f>
        <v>45584OD34S65081</v>
      </c>
      <c r="B5979" s="757">
        <v>16</v>
      </c>
      <c r="C5979" s="758">
        <v>45584</v>
      </c>
      <c r="D5979" s="759">
        <v>1</v>
      </c>
      <c r="E5979" s="120" t="s">
        <v>57</v>
      </c>
      <c r="F5979" s="756" t="s">
        <v>102</v>
      </c>
    </row>
    <row r="5980" spans="1:6">
      <c r="A5980" s="752" t="str">
        <f>DRIVER[[#This Row],[DATE]]&amp;DRIVER[[#This Row],[FIELD]]&amp;DRIVER[[#This Row],[TRIP NO]]</f>
        <v>45584OD34R11451</v>
      </c>
      <c r="B5980" s="757">
        <v>17</v>
      </c>
      <c r="C5980" s="758">
        <v>45584</v>
      </c>
      <c r="D5980" s="759">
        <v>1</v>
      </c>
      <c r="E5980" s="120" t="s">
        <v>12</v>
      </c>
      <c r="F5980" s="756" t="s">
        <v>221</v>
      </c>
    </row>
    <row r="5981" spans="1:6">
      <c r="A5981" s="752" t="str">
        <f>DRIVER[[#This Row],[DATE]]&amp;DRIVER[[#This Row],[FIELD]]&amp;DRIVER[[#This Row],[TRIP NO]]</f>
        <v>45584OD34R13451</v>
      </c>
      <c r="B5981" s="757">
        <v>18</v>
      </c>
      <c r="C5981" s="758">
        <v>45584</v>
      </c>
      <c r="D5981" s="759">
        <v>1</v>
      </c>
      <c r="E5981" s="120" t="s">
        <v>11</v>
      </c>
      <c r="F5981" s="756" t="s">
        <v>223</v>
      </c>
    </row>
    <row r="5982" spans="1:6">
      <c r="A5982" s="752" t="str">
        <f>DRIVER[[#This Row],[DATE]]&amp;DRIVER[[#This Row],[FIELD]]&amp;DRIVER[[#This Row],[TRIP NO]]</f>
        <v>45584OD34S61372</v>
      </c>
      <c r="B5982" s="757">
        <v>19</v>
      </c>
      <c r="C5982" s="758">
        <v>45584</v>
      </c>
      <c r="D5982" s="759">
        <v>2</v>
      </c>
      <c r="E5982" s="120" t="s">
        <v>44</v>
      </c>
      <c r="F5982" s="756" t="s">
        <v>209</v>
      </c>
    </row>
    <row r="5983" spans="1:6">
      <c r="A5983" s="752" t="str">
        <f>DRIVER[[#This Row],[DATE]]&amp;DRIVER[[#This Row],[FIELD]]&amp;DRIVER[[#This Row],[TRIP NO]]</f>
        <v>45584OD34S40342</v>
      </c>
      <c r="B5983" s="757">
        <v>20</v>
      </c>
      <c r="C5983" s="758">
        <v>45584</v>
      </c>
      <c r="D5983" s="759">
        <v>2</v>
      </c>
      <c r="E5983" s="120" t="s">
        <v>129</v>
      </c>
      <c r="F5983" s="756" t="s">
        <v>71</v>
      </c>
    </row>
    <row r="5984" spans="1:6">
      <c r="A5984" s="752" t="str">
        <f>DRIVER[[#This Row],[DATE]]&amp;DRIVER[[#This Row],[FIELD]]&amp;DRIVER[[#This Row],[TRIP NO]]</f>
        <v>45584OD34S26662</v>
      </c>
      <c r="B5984" s="757">
        <v>21</v>
      </c>
      <c r="C5984" s="758">
        <v>45584</v>
      </c>
      <c r="D5984" s="759">
        <v>2</v>
      </c>
      <c r="E5984" s="120" t="s">
        <v>45</v>
      </c>
      <c r="F5984" s="756" t="s">
        <v>106</v>
      </c>
    </row>
    <row r="5985" spans="1:6">
      <c r="A5985" s="752" t="str">
        <f>DRIVER[[#This Row],[DATE]]&amp;DRIVER[[#This Row],[FIELD]]&amp;DRIVER[[#This Row],[TRIP NO]]</f>
        <v>45584OD04Q41182</v>
      </c>
      <c r="B5985" s="757">
        <v>22</v>
      </c>
      <c r="C5985" s="758">
        <v>45584</v>
      </c>
      <c r="D5985" s="759">
        <v>2</v>
      </c>
      <c r="E5985" s="120" t="s">
        <v>26</v>
      </c>
      <c r="F5985" s="756" t="s">
        <v>208</v>
      </c>
    </row>
    <row r="5986" spans="1:6">
      <c r="A5986" s="752" t="str">
        <f>DRIVER[[#This Row],[DATE]]&amp;DRIVER[[#This Row],[FIELD]]&amp;DRIVER[[#This Row],[TRIP NO]]</f>
        <v>45584OD04Q41782</v>
      </c>
      <c r="B5986" s="757">
        <v>23</v>
      </c>
      <c r="C5986" s="758">
        <v>45584</v>
      </c>
      <c r="D5986" s="759">
        <v>2</v>
      </c>
      <c r="E5986" s="120" t="s">
        <v>25</v>
      </c>
      <c r="F5986" s="756" t="s">
        <v>69</v>
      </c>
    </row>
    <row r="5987" spans="1:6">
      <c r="A5987" s="752" t="str">
        <f>DRIVER[[#This Row],[DATE]]&amp;DRIVER[[#This Row],[FIELD]]&amp;DRIVER[[#This Row],[TRIP NO]]</f>
        <v>45584OD34S26152</v>
      </c>
      <c r="B5987" s="757">
        <v>24</v>
      </c>
      <c r="C5987" s="758">
        <v>45584</v>
      </c>
      <c r="D5987" s="759">
        <v>2</v>
      </c>
      <c r="E5987" s="120" t="s">
        <v>40</v>
      </c>
      <c r="F5987" s="756" t="s">
        <v>80</v>
      </c>
    </row>
    <row r="5988" spans="1:6">
      <c r="A5988" s="752" t="str">
        <f>DRIVER[[#This Row],[DATE]]&amp;DRIVER[[#This Row],[FIELD]]&amp;DRIVER[[#This Row],[TRIP NO]]</f>
        <v>45584OD34S26682</v>
      </c>
      <c r="B5988" s="757">
        <v>25</v>
      </c>
      <c r="C5988" s="758">
        <v>45584</v>
      </c>
      <c r="D5988" s="759">
        <v>2</v>
      </c>
      <c r="E5988" s="120" t="s">
        <v>42</v>
      </c>
      <c r="F5988" s="756" t="s">
        <v>207</v>
      </c>
    </row>
    <row r="5989" spans="1:6">
      <c r="A5989" s="752" t="str">
        <f>DRIVER[[#This Row],[DATE]]&amp;DRIVER[[#This Row],[FIELD]]&amp;DRIVER[[#This Row],[TRIP NO]]</f>
        <v>45584OD04Q41282</v>
      </c>
      <c r="B5989" s="757">
        <v>26</v>
      </c>
      <c r="C5989" s="758">
        <v>45584</v>
      </c>
      <c r="D5989" s="759">
        <v>2</v>
      </c>
      <c r="E5989" s="120" t="s">
        <v>41</v>
      </c>
      <c r="F5989" s="756" t="s">
        <v>77</v>
      </c>
    </row>
    <row r="5990" spans="1:6">
      <c r="A5990" s="752" t="str">
        <f>DRIVER[[#This Row],[DATE]]&amp;DRIVER[[#This Row],[FIELD]]&amp;DRIVER[[#This Row],[TRIP NO]]</f>
        <v>45584OD04Q41232</v>
      </c>
      <c r="B5990" s="757">
        <v>27</v>
      </c>
      <c r="C5990" s="758">
        <v>45584</v>
      </c>
      <c r="D5990" s="759">
        <v>2</v>
      </c>
      <c r="E5990" s="120" t="s">
        <v>39</v>
      </c>
      <c r="F5990" s="756" t="s">
        <v>78</v>
      </c>
    </row>
    <row r="5991" spans="1:6">
      <c r="A5991" s="752" t="str">
        <f>DRIVER[[#This Row],[DATE]]&amp;DRIVER[[#This Row],[FIELD]]&amp;DRIVER[[#This Row],[TRIP NO]]</f>
        <v>45584OD04Q41262</v>
      </c>
      <c r="B5991" s="757">
        <v>28</v>
      </c>
      <c r="C5991" s="758">
        <v>45584</v>
      </c>
      <c r="D5991" s="759">
        <v>2</v>
      </c>
      <c r="E5991" s="120" t="s">
        <v>23</v>
      </c>
      <c r="F5991" s="756" t="s">
        <v>91</v>
      </c>
    </row>
    <row r="5992" spans="1:6">
      <c r="A5992" s="752" t="str">
        <f>DRIVER[[#This Row],[DATE]]&amp;DRIVER[[#This Row],[FIELD]]&amp;DRIVER[[#This Row],[TRIP NO]]</f>
        <v>45584OD34S61392</v>
      </c>
      <c r="B5992" s="757">
        <v>29</v>
      </c>
      <c r="C5992" s="758">
        <v>45584</v>
      </c>
      <c r="D5992" s="759">
        <v>2</v>
      </c>
      <c r="E5992" s="120" t="s">
        <v>52</v>
      </c>
      <c r="F5992" s="756" t="s">
        <v>94</v>
      </c>
    </row>
    <row r="5993" spans="1:6">
      <c r="A5993" s="752" t="str">
        <f>DRIVER[[#This Row],[DATE]]&amp;DRIVER[[#This Row],[FIELD]]&amp;DRIVER[[#This Row],[TRIP NO]]</f>
        <v>45584OD04Q67882</v>
      </c>
      <c r="B5993" s="757">
        <v>30</v>
      </c>
      <c r="C5993" s="758">
        <v>45584</v>
      </c>
      <c r="D5993" s="759">
        <v>2</v>
      </c>
      <c r="E5993" s="120" t="s">
        <v>20</v>
      </c>
      <c r="F5993" s="756" t="s">
        <v>101</v>
      </c>
    </row>
    <row r="5994" spans="1:6">
      <c r="A5994" s="752" t="str">
        <f>DRIVER[[#This Row],[DATE]]&amp;DRIVER[[#This Row],[FIELD]]&amp;DRIVER[[#This Row],[TRIP NO]]</f>
        <v>45584OD34R11452</v>
      </c>
      <c r="B5994" s="757">
        <v>31</v>
      </c>
      <c r="C5994" s="758">
        <v>45584</v>
      </c>
      <c r="D5994" s="759">
        <v>2</v>
      </c>
      <c r="E5994" s="120" t="s">
        <v>12</v>
      </c>
      <c r="F5994" s="756" t="s">
        <v>221</v>
      </c>
    </row>
    <row r="5995" spans="1:6">
      <c r="A5995" s="752" t="str">
        <f>DRIVER[[#This Row],[DATE]]&amp;DRIVER[[#This Row],[FIELD]]&amp;DRIVER[[#This Row],[TRIP NO]]</f>
        <v>45584OD34R13452</v>
      </c>
      <c r="B5995" s="757">
        <v>32</v>
      </c>
      <c r="C5995" s="758">
        <v>45584</v>
      </c>
      <c r="D5995" s="759">
        <v>2</v>
      </c>
      <c r="E5995" s="120" t="s">
        <v>11</v>
      </c>
      <c r="F5995" s="756" t="s">
        <v>223</v>
      </c>
    </row>
    <row r="5996" spans="1:6">
      <c r="A5996" s="752" t="str">
        <f>DRIVER[[#This Row],[DATE]]&amp;DRIVER[[#This Row],[FIELD]]&amp;DRIVER[[#This Row],[TRIP NO]]</f>
        <v>45585OD04Q41181</v>
      </c>
      <c r="B5996" s="757">
        <v>1</v>
      </c>
      <c r="C5996" s="758">
        <v>45585</v>
      </c>
      <c r="D5996" s="759">
        <v>1</v>
      </c>
      <c r="E5996" s="120" t="s">
        <v>26</v>
      </c>
      <c r="F5996" s="756" t="s">
        <v>222</v>
      </c>
    </row>
    <row r="5997" spans="1:6">
      <c r="A5997" s="752" t="str">
        <f>DRIVER[[#This Row],[DATE]]&amp;DRIVER[[#This Row],[FIELD]]&amp;DRIVER[[#This Row],[TRIP NO]]</f>
        <v>45585OD04Q41231</v>
      </c>
      <c r="B5997" s="757">
        <v>2</v>
      </c>
      <c r="C5997" s="758">
        <v>45585</v>
      </c>
      <c r="D5997" s="759">
        <v>1</v>
      </c>
      <c r="E5997" s="120" t="s">
        <v>39</v>
      </c>
      <c r="F5997" s="756" t="s">
        <v>78</v>
      </c>
    </row>
    <row r="5998" spans="1:6">
      <c r="A5998" s="752" t="str">
        <f>DRIVER[[#This Row],[DATE]]&amp;DRIVER[[#This Row],[FIELD]]&amp;DRIVER[[#This Row],[TRIP NO]]</f>
        <v>45585OD04Q41261</v>
      </c>
      <c r="B5998" s="757">
        <v>3</v>
      </c>
      <c r="C5998" s="758">
        <v>45585</v>
      </c>
      <c r="D5998" s="759">
        <v>1</v>
      </c>
      <c r="E5998" s="120" t="s">
        <v>23</v>
      </c>
      <c r="F5998" s="756" t="s">
        <v>91</v>
      </c>
    </row>
    <row r="5999" spans="1:6">
      <c r="A5999" s="752" t="str">
        <f>DRIVER[[#This Row],[DATE]]&amp;DRIVER[[#This Row],[FIELD]]&amp;DRIVER[[#This Row],[TRIP NO]]</f>
        <v>45585OD04Q41781</v>
      </c>
      <c r="B5999" s="757">
        <v>4</v>
      </c>
      <c r="C5999" s="758">
        <v>45585</v>
      </c>
      <c r="D5999" s="759">
        <v>1</v>
      </c>
      <c r="E5999" s="120" t="s">
        <v>25</v>
      </c>
      <c r="F5999" s="756" t="s">
        <v>73</v>
      </c>
    </row>
    <row r="6000" spans="1:6">
      <c r="A6000" s="752" t="str">
        <f>DRIVER[[#This Row],[DATE]]&amp;DRIVER[[#This Row],[FIELD]]&amp;DRIVER[[#This Row],[TRIP NO]]</f>
        <v>45585OD04Q67611</v>
      </c>
      <c r="B6000" s="757">
        <v>5</v>
      </c>
      <c r="C6000" s="758">
        <v>45585</v>
      </c>
      <c r="D6000" s="759">
        <v>1</v>
      </c>
      <c r="E6000" s="120" t="s">
        <v>24</v>
      </c>
      <c r="F6000" s="756" t="s">
        <v>223</v>
      </c>
    </row>
    <row r="6001" spans="1:6">
      <c r="A6001" s="752" t="str">
        <f>DRIVER[[#This Row],[DATE]]&amp;DRIVER[[#This Row],[FIELD]]&amp;DRIVER[[#This Row],[TRIP NO]]</f>
        <v>45585OD04Q67881</v>
      </c>
      <c r="B6001" s="757">
        <v>6</v>
      </c>
      <c r="C6001" s="758">
        <v>45585</v>
      </c>
      <c r="D6001" s="759">
        <v>1</v>
      </c>
      <c r="E6001" s="120" t="s">
        <v>20</v>
      </c>
      <c r="F6001" s="756" t="s">
        <v>101</v>
      </c>
    </row>
    <row r="6002" spans="1:6">
      <c r="A6002" s="752" t="str">
        <f>DRIVER[[#This Row],[DATE]]&amp;DRIVER[[#This Row],[FIELD]]&amp;DRIVER[[#This Row],[TRIP NO]]</f>
        <v>45585OD04Q41281</v>
      </c>
      <c r="B6002" s="757">
        <v>7</v>
      </c>
      <c r="C6002" s="758">
        <v>45585</v>
      </c>
      <c r="D6002" s="759">
        <v>1</v>
      </c>
      <c r="E6002" s="120" t="s">
        <v>41</v>
      </c>
      <c r="F6002" s="756" t="s">
        <v>202</v>
      </c>
    </row>
    <row r="6003" spans="1:6">
      <c r="A6003" s="752" t="str">
        <f>DRIVER[[#This Row],[DATE]]&amp;DRIVER[[#This Row],[FIELD]]&amp;DRIVER[[#This Row],[TRIP NO]]</f>
        <v>45585OD04Q41441</v>
      </c>
      <c r="B6003" s="757">
        <v>8</v>
      </c>
      <c r="C6003" s="758">
        <v>45585</v>
      </c>
      <c r="D6003" s="759">
        <v>1</v>
      </c>
      <c r="E6003" s="120" t="s">
        <v>38</v>
      </c>
      <c r="F6003" s="756" t="s">
        <v>215</v>
      </c>
    </row>
    <row r="6004" spans="1:6">
      <c r="A6004" s="752" t="str">
        <f>DRIVER[[#This Row],[DATE]]&amp;DRIVER[[#This Row],[FIELD]]&amp;DRIVER[[#This Row],[TRIP NO]]</f>
        <v>45585OD34S26151</v>
      </c>
      <c r="B6004" s="757">
        <v>9</v>
      </c>
      <c r="C6004" s="758">
        <v>45585</v>
      </c>
      <c r="D6004" s="759">
        <v>1</v>
      </c>
      <c r="E6004" s="120" t="s">
        <v>40</v>
      </c>
      <c r="F6004" s="756" t="s">
        <v>80</v>
      </c>
    </row>
    <row r="6005" spans="1:6">
      <c r="A6005" s="752" t="str">
        <f>DRIVER[[#This Row],[DATE]]&amp;DRIVER[[#This Row],[FIELD]]&amp;DRIVER[[#This Row],[TRIP NO]]</f>
        <v>45585OD34S26661</v>
      </c>
      <c r="B6005" s="757">
        <v>10</v>
      </c>
      <c r="C6005" s="758">
        <v>45585</v>
      </c>
      <c r="D6005" s="759">
        <v>1</v>
      </c>
      <c r="E6005" s="120" t="s">
        <v>45</v>
      </c>
      <c r="F6005" s="756" t="s">
        <v>106</v>
      </c>
    </row>
    <row r="6006" spans="1:6">
      <c r="A6006" s="752" t="str">
        <f>DRIVER[[#This Row],[DATE]]&amp;DRIVER[[#This Row],[FIELD]]&amp;DRIVER[[#This Row],[TRIP NO]]</f>
        <v>45585OD34S26681</v>
      </c>
      <c r="B6006" s="757">
        <v>11</v>
      </c>
      <c r="C6006" s="758">
        <v>45585</v>
      </c>
      <c r="D6006" s="759">
        <v>1</v>
      </c>
      <c r="E6006" s="120" t="s">
        <v>42</v>
      </c>
      <c r="F6006" s="756" t="s">
        <v>96</v>
      </c>
    </row>
    <row r="6007" spans="1:6">
      <c r="A6007" s="752" t="str">
        <f>DRIVER[[#This Row],[DATE]]&amp;DRIVER[[#This Row],[FIELD]]&amp;DRIVER[[#This Row],[TRIP NO]]</f>
        <v>45585OD34S40341</v>
      </c>
      <c r="B6007" s="757">
        <v>12</v>
      </c>
      <c r="C6007" s="758">
        <v>45585</v>
      </c>
      <c r="D6007" s="759">
        <v>1</v>
      </c>
      <c r="E6007" s="120" t="s">
        <v>129</v>
      </c>
      <c r="F6007" s="756" t="s">
        <v>71</v>
      </c>
    </row>
    <row r="6008" spans="1:6">
      <c r="A6008" s="752" t="str">
        <f>DRIVER[[#This Row],[DATE]]&amp;DRIVER[[#This Row],[FIELD]]&amp;DRIVER[[#This Row],[TRIP NO]]</f>
        <v>45585OD34S61371</v>
      </c>
      <c r="B6008" s="757">
        <v>13</v>
      </c>
      <c r="C6008" s="758">
        <v>45585</v>
      </c>
      <c r="D6008" s="759">
        <v>1</v>
      </c>
      <c r="E6008" s="120" t="s">
        <v>44</v>
      </c>
      <c r="F6008" s="756" t="s">
        <v>209</v>
      </c>
    </row>
    <row r="6009" spans="1:6">
      <c r="A6009" s="752" t="str">
        <f>DRIVER[[#This Row],[DATE]]&amp;DRIVER[[#This Row],[FIELD]]&amp;DRIVER[[#This Row],[TRIP NO]]</f>
        <v>45585OD34S61391</v>
      </c>
      <c r="B6009" s="757">
        <v>14</v>
      </c>
      <c r="C6009" s="758">
        <v>45585</v>
      </c>
      <c r="D6009" s="759">
        <v>1</v>
      </c>
      <c r="E6009" s="120" t="s">
        <v>52</v>
      </c>
      <c r="F6009" s="756" t="s">
        <v>94</v>
      </c>
    </row>
    <row r="6010" spans="1:6">
      <c r="A6010" s="752" t="str">
        <f>DRIVER[[#This Row],[DATE]]&amp;DRIVER[[#This Row],[FIELD]]&amp;DRIVER[[#This Row],[TRIP NO]]</f>
        <v>45585OD34S61521</v>
      </c>
      <c r="B6010" s="757">
        <v>15</v>
      </c>
      <c r="C6010" s="758">
        <v>45585</v>
      </c>
      <c r="D6010" s="759">
        <v>1</v>
      </c>
      <c r="E6010" s="120" t="s">
        <v>43</v>
      </c>
      <c r="F6010" s="756" t="s">
        <v>68</v>
      </c>
    </row>
    <row r="6011" spans="1:6">
      <c r="A6011" s="752" t="str">
        <f>DRIVER[[#This Row],[DATE]]&amp;DRIVER[[#This Row],[FIELD]]&amp;DRIVER[[#This Row],[TRIP NO]]</f>
        <v>45585OD34S65081</v>
      </c>
      <c r="B6011" s="757">
        <v>16</v>
      </c>
      <c r="C6011" s="758">
        <v>45585</v>
      </c>
      <c r="D6011" s="759">
        <v>1</v>
      </c>
      <c r="E6011" s="120" t="s">
        <v>57</v>
      </c>
      <c r="F6011" s="756" t="s">
        <v>102</v>
      </c>
    </row>
    <row r="6012" spans="1:6">
      <c r="A6012" s="752" t="str">
        <f>DRIVER[[#This Row],[DATE]]&amp;DRIVER[[#This Row],[FIELD]]&amp;DRIVER[[#This Row],[TRIP NO]]</f>
        <v>45585OD34R11451</v>
      </c>
      <c r="B6012" s="757">
        <v>17</v>
      </c>
      <c r="C6012" s="758">
        <v>45585</v>
      </c>
      <c r="D6012" s="759">
        <v>1</v>
      </c>
      <c r="E6012" s="120" t="s">
        <v>12</v>
      </c>
      <c r="F6012" s="756" t="s">
        <v>208</v>
      </c>
    </row>
    <row r="6013" spans="1:6">
      <c r="A6013" s="752" t="str">
        <f>DRIVER[[#This Row],[DATE]]&amp;DRIVER[[#This Row],[FIELD]]&amp;DRIVER[[#This Row],[TRIP NO]]</f>
        <v>45585OD34R13451</v>
      </c>
      <c r="B6013" s="757">
        <v>18</v>
      </c>
      <c r="C6013" s="758">
        <v>45585</v>
      </c>
      <c r="D6013" s="759">
        <v>1</v>
      </c>
      <c r="E6013" s="120" t="s">
        <v>11</v>
      </c>
      <c r="F6013" s="756" t="s">
        <v>69</v>
      </c>
    </row>
    <row r="6014" spans="1:6">
      <c r="A6014" s="752" t="str">
        <f>DRIVER[[#This Row],[DATE]]&amp;DRIVER[[#This Row],[FIELD]]&amp;DRIVER[[#This Row],[TRIP NO]]</f>
        <v>45585OD04Q41232</v>
      </c>
      <c r="B6014" s="757">
        <v>19</v>
      </c>
      <c r="C6014" s="758">
        <v>45585</v>
      </c>
      <c r="D6014" s="759">
        <v>2</v>
      </c>
      <c r="E6014" s="120" t="s">
        <v>39</v>
      </c>
      <c r="F6014" s="756" t="s">
        <v>78</v>
      </c>
    </row>
    <row r="6015" spans="1:6">
      <c r="A6015" s="752" t="str">
        <f>DRIVER[[#This Row],[DATE]]&amp;DRIVER[[#This Row],[FIELD]]&amp;DRIVER[[#This Row],[TRIP NO]]</f>
        <v>45585OD04Q41262</v>
      </c>
      <c r="B6015" s="757">
        <v>20</v>
      </c>
      <c r="C6015" s="758">
        <v>45585</v>
      </c>
      <c r="D6015" s="759">
        <v>2</v>
      </c>
      <c r="E6015" s="120" t="s">
        <v>23</v>
      </c>
      <c r="F6015" s="756" t="s">
        <v>91</v>
      </c>
    </row>
    <row r="6016" spans="1:6">
      <c r="A6016" s="752" t="str">
        <f>DRIVER[[#This Row],[DATE]]&amp;DRIVER[[#This Row],[FIELD]]&amp;DRIVER[[#This Row],[TRIP NO]]</f>
        <v>45585OD04Q41282</v>
      </c>
      <c r="B6016" s="757">
        <v>21</v>
      </c>
      <c r="C6016" s="758">
        <v>45585</v>
      </c>
      <c r="D6016" s="759">
        <v>2</v>
      </c>
      <c r="E6016" s="120" t="s">
        <v>41</v>
      </c>
      <c r="F6016" s="756" t="s">
        <v>202</v>
      </c>
    </row>
    <row r="6017" spans="1:6">
      <c r="A6017" s="752" t="str">
        <f>DRIVER[[#This Row],[DATE]]&amp;DRIVER[[#This Row],[FIELD]]&amp;DRIVER[[#This Row],[TRIP NO]]</f>
        <v>45585OD04Q41442</v>
      </c>
      <c r="B6017" s="757">
        <v>22</v>
      </c>
      <c r="C6017" s="758">
        <v>45585</v>
      </c>
      <c r="D6017" s="759">
        <v>2</v>
      </c>
      <c r="E6017" s="120" t="s">
        <v>38</v>
      </c>
      <c r="F6017" s="756" t="s">
        <v>215</v>
      </c>
    </row>
    <row r="6018" spans="1:6">
      <c r="A6018" s="752" t="str">
        <f>DRIVER[[#This Row],[DATE]]&amp;DRIVER[[#This Row],[FIELD]]&amp;DRIVER[[#This Row],[TRIP NO]]</f>
        <v>45585OD34S26152</v>
      </c>
      <c r="B6018" s="757">
        <v>23</v>
      </c>
      <c r="C6018" s="758">
        <v>45585</v>
      </c>
      <c r="D6018" s="759">
        <v>2</v>
      </c>
      <c r="E6018" s="120" t="s">
        <v>40</v>
      </c>
      <c r="F6018" s="756" t="s">
        <v>80</v>
      </c>
    </row>
    <row r="6019" spans="1:6">
      <c r="A6019" s="752" t="str">
        <f>DRIVER[[#This Row],[DATE]]&amp;DRIVER[[#This Row],[FIELD]]&amp;DRIVER[[#This Row],[TRIP NO]]</f>
        <v>45585OD34S26662</v>
      </c>
      <c r="B6019" s="757">
        <v>24</v>
      </c>
      <c r="C6019" s="758">
        <v>45585</v>
      </c>
      <c r="D6019" s="759">
        <v>2</v>
      </c>
      <c r="E6019" s="120" t="s">
        <v>45</v>
      </c>
      <c r="F6019" s="756" t="s">
        <v>106</v>
      </c>
    </row>
    <row r="6020" spans="1:6">
      <c r="A6020" s="752" t="str">
        <f>DRIVER[[#This Row],[DATE]]&amp;DRIVER[[#This Row],[FIELD]]&amp;DRIVER[[#This Row],[TRIP NO]]</f>
        <v>45585OD34S40342</v>
      </c>
      <c r="B6020" s="757">
        <v>25</v>
      </c>
      <c r="C6020" s="758">
        <v>45585</v>
      </c>
      <c r="D6020" s="759">
        <v>2</v>
      </c>
      <c r="E6020" s="120" t="s">
        <v>129</v>
      </c>
      <c r="F6020" s="756" t="s">
        <v>71</v>
      </c>
    </row>
    <row r="6021" spans="1:6">
      <c r="A6021" s="752" t="str">
        <f>DRIVER[[#This Row],[DATE]]&amp;DRIVER[[#This Row],[FIELD]]&amp;DRIVER[[#This Row],[TRIP NO]]</f>
        <v>45585OD34S61372</v>
      </c>
      <c r="B6021" s="757">
        <v>26</v>
      </c>
      <c r="C6021" s="758">
        <v>45585</v>
      </c>
      <c r="D6021" s="759">
        <v>2</v>
      </c>
      <c r="E6021" s="120" t="s">
        <v>44</v>
      </c>
      <c r="F6021" s="756" t="s">
        <v>209</v>
      </c>
    </row>
    <row r="6022" spans="1:6">
      <c r="A6022" s="752" t="str">
        <f>DRIVER[[#This Row],[DATE]]&amp;DRIVER[[#This Row],[FIELD]]&amp;DRIVER[[#This Row],[TRIP NO]]</f>
        <v>45585OD34S65082</v>
      </c>
      <c r="B6022" s="757">
        <v>27</v>
      </c>
      <c r="C6022" s="758">
        <v>45585</v>
      </c>
      <c r="D6022" s="759">
        <v>2</v>
      </c>
      <c r="E6022" s="120" t="s">
        <v>57</v>
      </c>
      <c r="F6022" s="756" t="s">
        <v>102</v>
      </c>
    </row>
    <row r="6023" spans="1:6">
      <c r="A6023" s="753" t="s">
        <v>185</v>
      </c>
      <c r="B6023" s="754"/>
      <c r="C6023" s="754"/>
      <c r="D6023" s="755"/>
      <c r="E6023" s="753"/>
      <c r="F6023" s="756">
        <f>SUBTOTAL(103,DRIVER[DRIVER NAME])</f>
        <v>6021</v>
      </c>
    </row>
  </sheetData>
  <conditionalFormatting sqref="E2:E4 A2:A4">
    <cfRule type="duplicateValues" dxfId="165" priority="5"/>
  </conditionalFormatting>
  <conditionalFormatting sqref="E9:E10 A9:A10">
    <cfRule type="duplicateValues" dxfId="164" priority="6"/>
  </conditionalFormatting>
  <conditionalFormatting sqref="E347:E368 A347:A368">
    <cfRule type="duplicateValues" dxfId="163" priority="9"/>
  </conditionalFormatting>
  <conditionalFormatting sqref="E1775:E1776 A1775:A1776">
    <cfRule type="duplicateValues" dxfId="162" priority="11"/>
  </conditionalFormatting>
  <conditionalFormatting sqref="E1777 A1777">
    <cfRule type="duplicateValues" dxfId="161" priority="4"/>
  </conditionalFormatting>
  <conditionalFormatting sqref="E1778 A1778">
    <cfRule type="duplicateValues" dxfId="160" priority="3"/>
  </conditionalFormatting>
  <conditionalFormatting sqref="E1779 A1779">
    <cfRule type="duplicateValues" dxfId="159" priority="2"/>
  </conditionalFormatting>
  <conditionalFormatting sqref="E2086:E2107 A2086:A2107">
    <cfRule type="duplicateValues" dxfId="158" priority="12"/>
  </conditionalFormatting>
  <conditionalFormatting sqref="E2132:E2187 A2132:A2187">
    <cfRule type="duplicateValues" dxfId="157" priority="1"/>
  </conditionalFormatting>
  <conditionalFormatting sqref="F1620:F1641">
    <cfRule type="duplicateValues" dxfId="156" priority="10"/>
  </conditionalFormatting>
  <pageMargins left="0.7" right="0.7" top="0.75" bottom="0.75" header="0.3" footer="0.3"/>
  <pageSetup paperSize="9" scale="10" orientation="landscape" blackAndWhite="1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R4410"/>
  <sheetViews>
    <sheetView tabSelected="1" topLeftCell="D1" zoomScale="95" zoomScaleNormal="95" workbookViewId="0">
      <pane ySplit="2" topLeftCell="A4047" activePane="bottomLeft" state="frozen"/>
      <selection activeCell="J160" sqref="J160"/>
      <selection pane="bottomLeft" activeCell="D2" sqref="D2"/>
    </sheetView>
  </sheetViews>
  <sheetFormatPr defaultColWidth="11.33203125" defaultRowHeight="13.2"/>
  <cols>
    <col min="1" max="1" width="8.88671875" style="1" customWidth="1"/>
    <col min="2" max="2" width="18.88671875" style="1" bestFit="1" customWidth="1"/>
    <col min="3" max="3" width="12.44140625" style="1" bestFit="1" customWidth="1"/>
    <col min="4" max="4" width="10.33203125" style="1" customWidth="1"/>
    <col min="5" max="5" width="10.44140625" style="12" customWidth="1"/>
    <col min="6" max="6" width="7" style="17" customWidth="1"/>
    <col min="7" max="7" width="15.109375" style="1" customWidth="1"/>
    <col min="8" max="8" width="10.109375" style="1" customWidth="1"/>
    <col min="9" max="9" width="12.6640625" style="1" bestFit="1" customWidth="1"/>
    <col min="10" max="10" width="13.44140625" style="1" customWidth="1"/>
    <col min="11" max="11" width="15.5546875" style="5" customWidth="1"/>
    <col min="12" max="12" width="14.5546875" style="1" customWidth="1"/>
    <col min="13" max="13" width="13.44140625" style="1" customWidth="1"/>
    <col min="14" max="14" width="10.33203125" style="1" customWidth="1"/>
    <col min="15" max="15" width="7.6640625" style="1" customWidth="1"/>
    <col min="16" max="16" width="9" style="1" customWidth="1"/>
    <col min="17" max="17" width="28.109375" style="91" customWidth="1"/>
    <col min="18" max="18" width="8.88671875" style="1" customWidth="1"/>
    <col min="19" max="19" width="11.33203125" style="1"/>
    <col min="20" max="20" width="14" style="1" customWidth="1"/>
    <col min="21" max="16384" width="11.33203125" style="1"/>
  </cols>
  <sheetData>
    <row r="1" spans="1:18" s="23" customFormat="1" ht="20.399999999999999">
      <c r="A1" s="760" t="s">
        <v>37</v>
      </c>
      <c r="B1" s="760"/>
      <c r="C1" s="760"/>
      <c r="D1" s="760"/>
      <c r="E1" s="760"/>
      <c r="F1" s="760"/>
      <c r="G1" s="760"/>
      <c r="H1" s="760"/>
      <c r="I1" s="760"/>
      <c r="J1" s="760"/>
      <c r="K1" s="760"/>
      <c r="L1" s="760"/>
      <c r="M1" s="760"/>
      <c r="N1" s="760"/>
      <c r="O1" s="760"/>
      <c r="P1" s="760"/>
      <c r="Q1" s="760"/>
      <c r="R1" s="760"/>
    </row>
    <row r="2" spans="1:18" s="4" customFormat="1" ht="26.4">
      <c r="A2" s="2" t="s">
        <v>0</v>
      </c>
      <c r="B2" s="2" t="s">
        <v>66</v>
      </c>
      <c r="C2" s="2" t="s">
        <v>1</v>
      </c>
      <c r="D2" s="2" t="s">
        <v>2</v>
      </c>
      <c r="E2" s="27" t="s">
        <v>15</v>
      </c>
      <c r="F2" s="27" t="s">
        <v>16</v>
      </c>
      <c r="G2" s="2" t="s">
        <v>3</v>
      </c>
      <c r="H2" s="2" t="s">
        <v>4</v>
      </c>
      <c r="I2" s="2" t="s">
        <v>5</v>
      </c>
      <c r="J2" s="2" t="s">
        <v>6</v>
      </c>
      <c r="K2" s="3" t="s">
        <v>7</v>
      </c>
      <c r="L2" s="3" t="s">
        <v>17</v>
      </c>
      <c r="M2" s="3" t="s">
        <v>18</v>
      </c>
      <c r="N2" s="3" t="s">
        <v>64</v>
      </c>
      <c r="O2" s="2" t="s">
        <v>19</v>
      </c>
      <c r="P2" s="4" t="s">
        <v>29</v>
      </c>
      <c r="Q2" s="4" t="s">
        <v>62</v>
      </c>
      <c r="R2" s="4" t="s">
        <v>56</v>
      </c>
    </row>
    <row r="3" spans="1:18" ht="15.75" customHeight="1">
      <c r="A3" s="6">
        <v>1</v>
      </c>
      <c r="B3" s="6" t="str">
        <f>UTK[[#This Row],[DATE]]&amp;UTK[[#This Row],[VEHICLE NO]]&amp;UTK[[#This Row],[TRIP NO]]</f>
        <v>45385OD04Q41261</v>
      </c>
      <c r="C3" s="7">
        <v>45385</v>
      </c>
      <c r="D3" s="8">
        <v>54915</v>
      </c>
      <c r="E3" s="9">
        <v>312214</v>
      </c>
      <c r="F3" s="10">
        <v>324</v>
      </c>
      <c r="G3" s="8" t="s">
        <v>23</v>
      </c>
      <c r="H3" s="40">
        <v>52.12</v>
      </c>
      <c r="I3" s="41">
        <v>17.46</v>
      </c>
      <c r="J3" s="34">
        <f t="shared" ref="J3:J66" si="0">H3-I3</f>
        <v>34.659999999999997</v>
      </c>
      <c r="K3" s="41">
        <v>33.659999999999997</v>
      </c>
      <c r="L3" s="11">
        <v>45385</v>
      </c>
      <c r="M3" s="34">
        <f t="shared" ref="M3:M66" si="1">J3-K3</f>
        <v>1</v>
      </c>
      <c r="N3" s="198">
        <v>1</v>
      </c>
      <c r="O3" s="46" t="s">
        <v>50</v>
      </c>
      <c r="P3" s="1" t="s">
        <v>51</v>
      </c>
      <c r="Q3" s="91" t="str">
        <f>VLOOKUP(UTK[[#This Row],[ID]],DRIVER[],6,FALSE)</f>
        <v>RAHID</v>
      </c>
    </row>
    <row r="4" spans="1:18" ht="14.4" customHeight="1">
      <c r="A4" s="14">
        <v>2</v>
      </c>
      <c r="B4" s="14" t="str">
        <f>UTK[[#This Row],[DATE]]&amp;UTK[[#This Row],[VEHICLE NO]]&amp;UTK[[#This Row],[TRIP NO]]</f>
        <v>45385OD34S26681</v>
      </c>
      <c r="C4" s="7">
        <v>45385</v>
      </c>
      <c r="D4" s="14">
        <v>54916</v>
      </c>
      <c r="E4" s="37">
        <v>312214</v>
      </c>
      <c r="F4" s="38">
        <v>321</v>
      </c>
      <c r="G4" s="14" t="s">
        <v>42</v>
      </c>
      <c r="H4" s="42">
        <v>52.76</v>
      </c>
      <c r="I4" s="43">
        <v>17</v>
      </c>
      <c r="J4" s="34">
        <f t="shared" si="0"/>
        <v>35.76</v>
      </c>
      <c r="K4" s="43">
        <v>35.340000000000003</v>
      </c>
      <c r="L4" s="11">
        <v>45385</v>
      </c>
      <c r="M4" s="34">
        <f t="shared" si="1"/>
        <v>0.4199999999999946</v>
      </c>
      <c r="N4" s="198">
        <v>1</v>
      </c>
      <c r="O4" s="46" t="s">
        <v>50</v>
      </c>
      <c r="P4" s="1" t="s">
        <v>51</v>
      </c>
      <c r="Q4" s="91" t="str">
        <f>VLOOKUP(UTK[[#This Row],[ID]],DRIVER[],6,FALSE)</f>
        <v>RIZWAN</v>
      </c>
    </row>
    <row r="5" spans="1:18" ht="14.4" customHeight="1">
      <c r="A5" s="6">
        <v>3</v>
      </c>
      <c r="B5" s="6" t="str">
        <f>UTK[[#This Row],[DATE]]&amp;UTK[[#This Row],[VEHICLE NO]]&amp;UTK[[#This Row],[TRIP NO]]</f>
        <v>45385OD04Q41551</v>
      </c>
      <c r="C5" s="7">
        <v>45385</v>
      </c>
      <c r="D5" s="1">
        <v>54917</v>
      </c>
      <c r="E5" s="12">
        <v>312214</v>
      </c>
      <c r="F5" s="17">
        <v>329</v>
      </c>
      <c r="G5" s="24" t="s">
        <v>22</v>
      </c>
      <c r="H5" s="44">
        <v>52.48</v>
      </c>
      <c r="I5" s="44">
        <v>17.420000000000002</v>
      </c>
      <c r="J5" s="26">
        <f t="shared" si="0"/>
        <v>35.059999999999995</v>
      </c>
      <c r="K5" s="45">
        <v>34.24</v>
      </c>
      <c r="L5" s="11">
        <v>45385</v>
      </c>
      <c r="M5" s="34">
        <f t="shared" si="1"/>
        <v>0.81999999999999318</v>
      </c>
      <c r="N5" s="198">
        <v>1</v>
      </c>
      <c r="O5" s="46" t="s">
        <v>50</v>
      </c>
      <c r="P5" s="1" t="s">
        <v>51</v>
      </c>
      <c r="Q5" s="91" t="str">
        <f>VLOOKUP(UTK[[#This Row],[ID]],DRIVER[],6,FALSE)</f>
        <v>SUSANT KUMAR BAG</v>
      </c>
    </row>
    <row r="6" spans="1:18" ht="14.4" customHeight="1">
      <c r="A6" s="14">
        <v>4</v>
      </c>
      <c r="B6" s="14" t="str">
        <f>UTK[[#This Row],[DATE]]&amp;UTK[[#This Row],[VEHICLE NO]]&amp;UTK[[#This Row],[TRIP NO]]</f>
        <v>45385OD34S61521</v>
      </c>
      <c r="C6" s="7">
        <v>45385</v>
      </c>
      <c r="D6" s="1">
        <v>54918</v>
      </c>
      <c r="E6" s="12">
        <v>312214</v>
      </c>
      <c r="F6" s="17">
        <v>330</v>
      </c>
      <c r="G6" s="24" t="s">
        <v>43</v>
      </c>
      <c r="H6" s="44">
        <v>53.54</v>
      </c>
      <c r="I6" s="44">
        <v>17.34</v>
      </c>
      <c r="J6" s="26">
        <f t="shared" si="0"/>
        <v>36.200000000000003</v>
      </c>
      <c r="K6" s="45">
        <v>35.86</v>
      </c>
      <c r="L6" s="11">
        <v>45385</v>
      </c>
      <c r="M6" s="34">
        <f t="shared" si="1"/>
        <v>0.34000000000000341</v>
      </c>
      <c r="N6" s="198">
        <v>1</v>
      </c>
      <c r="O6" s="46" t="s">
        <v>50</v>
      </c>
      <c r="P6" s="1" t="s">
        <v>51</v>
      </c>
      <c r="Q6" s="91" t="str">
        <f>VLOOKUP(UTK[[#This Row],[ID]],DRIVER[],6,FALSE)</f>
        <v>MURALIDHAR MOHANTA</v>
      </c>
    </row>
    <row r="7" spans="1:18" ht="14.4" customHeight="1">
      <c r="A7" s="6">
        <v>5</v>
      </c>
      <c r="B7" s="6" t="str">
        <f>UTK[[#This Row],[DATE]]&amp;UTK[[#This Row],[VEHICLE NO]]&amp;UTK[[#This Row],[TRIP NO]]</f>
        <v>45385OD04Q41441</v>
      </c>
      <c r="C7" s="7">
        <v>45385</v>
      </c>
      <c r="D7" s="1">
        <v>54919</v>
      </c>
      <c r="E7" s="12">
        <v>312214</v>
      </c>
      <c r="F7" s="17">
        <v>342</v>
      </c>
      <c r="G7" s="24" t="s">
        <v>38</v>
      </c>
      <c r="H7" s="44">
        <v>33.76</v>
      </c>
      <c r="I7" s="44">
        <v>10.5</v>
      </c>
      <c r="J7" s="34">
        <f t="shared" si="0"/>
        <v>23.259999999999998</v>
      </c>
      <c r="K7" s="45">
        <v>23.04</v>
      </c>
      <c r="L7" s="11">
        <v>45385</v>
      </c>
      <c r="M7" s="34">
        <f t="shared" si="1"/>
        <v>0.21999999999999886</v>
      </c>
      <c r="N7" s="198">
        <v>1</v>
      </c>
      <c r="O7" s="46" t="s">
        <v>50</v>
      </c>
      <c r="P7" s="1" t="s">
        <v>51</v>
      </c>
      <c r="Q7" s="91" t="str">
        <f>VLOOKUP(UTK[[#This Row],[ID]],DRIVER[],6,FALSE)</f>
        <v>KAMAN MUNDA</v>
      </c>
    </row>
    <row r="8" spans="1:18" ht="14.4" customHeight="1">
      <c r="A8" s="14">
        <v>6</v>
      </c>
      <c r="B8" s="14" t="str">
        <f>UTK[[#This Row],[DATE]]&amp;UTK[[#This Row],[VEHICLE NO]]&amp;UTK[[#This Row],[TRIP NO]]</f>
        <v>45385OD04Q67881</v>
      </c>
      <c r="C8" s="7">
        <v>45385</v>
      </c>
      <c r="D8" s="1">
        <v>54920</v>
      </c>
      <c r="E8" s="12">
        <v>312214</v>
      </c>
      <c r="F8" s="17">
        <v>341</v>
      </c>
      <c r="G8" s="24" t="s">
        <v>20</v>
      </c>
      <c r="H8" s="44">
        <v>55.44</v>
      </c>
      <c r="I8" s="44">
        <v>17.239999999999998</v>
      </c>
      <c r="J8" s="34">
        <f t="shared" si="0"/>
        <v>38.200000000000003</v>
      </c>
      <c r="K8" s="45">
        <v>37.6</v>
      </c>
      <c r="L8" s="11">
        <v>45385</v>
      </c>
      <c r="M8" s="34">
        <f t="shared" si="1"/>
        <v>0.60000000000000142</v>
      </c>
      <c r="N8" s="198">
        <v>1</v>
      </c>
      <c r="O8" s="46" t="s">
        <v>50</v>
      </c>
      <c r="P8" s="1" t="s">
        <v>51</v>
      </c>
      <c r="Q8" s="91" t="str">
        <f>VLOOKUP(UTK[[#This Row],[ID]],DRIVER[],6,FALSE)</f>
        <v>VINOD KUMAR</v>
      </c>
    </row>
    <row r="9" spans="1:18" ht="14.4" customHeight="1">
      <c r="A9" s="6">
        <v>7</v>
      </c>
      <c r="B9" s="6" t="str">
        <f>UTK[[#This Row],[DATE]]&amp;UTK[[#This Row],[VEHICLE NO]]&amp;UTK[[#This Row],[TRIP NO]]</f>
        <v>45385OD04Q41231</v>
      </c>
      <c r="C9" s="7">
        <v>45385</v>
      </c>
      <c r="D9" s="1">
        <v>54921</v>
      </c>
      <c r="E9" s="12">
        <v>312214</v>
      </c>
      <c r="F9" s="17">
        <v>344</v>
      </c>
      <c r="G9" s="24" t="s">
        <v>39</v>
      </c>
      <c r="H9" s="44">
        <v>55.72</v>
      </c>
      <c r="I9" s="44">
        <v>17.239999999999998</v>
      </c>
      <c r="J9" s="34">
        <f t="shared" si="0"/>
        <v>38.480000000000004</v>
      </c>
      <c r="K9" s="45">
        <v>37.64</v>
      </c>
      <c r="L9" s="11">
        <v>45385</v>
      </c>
      <c r="M9" s="34">
        <f t="shared" si="1"/>
        <v>0.84000000000000341</v>
      </c>
      <c r="N9" s="198">
        <v>1</v>
      </c>
      <c r="O9" s="46" t="s">
        <v>50</v>
      </c>
      <c r="P9" s="1" t="s">
        <v>51</v>
      </c>
      <c r="Q9" s="91" t="str">
        <f>VLOOKUP(UTK[[#This Row],[ID]],DRIVER[],6,FALSE)</f>
        <v>NATABAR MOHANTA</v>
      </c>
    </row>
    <row r="10" spans="1:18" ht="14.4" customHeight="1">
      <c r="A10" s="14">
        <v>8</v>
      </c>
      <c r="B10" s="14" t="str">
        <f>UTK[[#This Row],[DATE]]&amp;UTK[[#This Row],[VEHICLE NO]]&amp;UTK[[#This Row],[TRIP NO]]</f>
        <v>45385OD04Q41781</v>
      </c>
      <c r="C10" s="7">
        <v>45385</v>
      </c>
      <c r="D10" s="1">
        <v>54922</v>
      </c>
      <c r="E10" s="12">
        <v>312214</v>
      </c>
      <c r="F10" s="17">
        <v>362</v>
      </c>
      <c r="G10" s="24" t="s">
        <v>25</v>
      </c>
      <c r="H10" s="44">
        <v>56.72</v>
      </c>
      <c r="I10" s="44">
        <v>17.559999999999999</v>
      </c>
      <c r="J10" s="34">
        <f t="shared" si="0"/>
        <v>39.159999999999997</v>
      </c>
      <c r="K10" s="45">
        <v>37.799999999999997</v>
      </c>
      <c r="L10" s="11">
        <v>45385</v>
      </c>
      <c r="M10" s="34">
        <f t="shared" si="1"/>
        <v>1.3599999999999994</v>
      </c>
      <c r="N10" s="198">
        <v>1</v>
      </c>
      <c r="O10" s="46" t="s">
        <v>50</v>
      </c>
      <c r="P10" s="1" t="s">
        <v>51</v>
      </c>
      <c r="Q10" s="91" t="str">
        <f>VLOOKUP(UTK[[#This Row],[ID]],DRIVER[],6,FALSE)</f>
        <v>BHARAT CH MOHANTA</v>
      </c>
    </row>
    <row r="11" spans="1:18" ht="14.4" customHeight="1">
      <c r="A11" s="6">
        <v>9</v>
      </c>
      <c r="B11" s="6" t="str">
        <f>UTK[[#This Row],[DATE]]&amp;UTK[[#This Row],[VEHICLE NO]]&amp;UTK[[#This Row],[TRIP NO]]</f>
        <v>45385OD04Q41181</v>
      </c>
      <c r="C11" s="7">
        <v>45385</v>
      </c>
      <c r="D11" s="1">
        <v>54923</v>
      </c>
      <c r="E11" s="12">
        <v>312214</v>
      </c>
      <c r="F11" s="17">
        <v>363</v>
      </c>
      <c r="G11" s="24" t="s">
        <v>26</v>
      </c>
      <c r="H11" s="44">
        <v>56.34</v>
      </c>
      <c r="I11" s="44">
        <v>16.940000000000001</v>
      </c>
      <c r="J11" s="34">
        <f t="shared" si="0"/>
        <v>39.400000000000006</v>
      </c>
      <c r="K11" s="45">
        <v>37.979999999999997</v>
      </c>
      <c r="L11" s="11">
        <v>45385</v>
      </c>
      <c r="M11" s="34">
        <f t="shared" si="1"/>
        <v>1.4200000000000088</v>
      </c>
      <c r="N11" s="198">
        <v>1</v>
      </c>
      <c r="O11" s="46" t="s">
        <v>50</v>
      </c>
      <c r="P11" s="1" t="s">
        <v>51</v>
      </c>
      <c r="Q11" s="91" t="str">
        <f>VLOOKUP(UTK[[#This Row],[ID]],DRIVER[],6,FALSE)</f>
        <v>DHULESWAR PERAI</v>
      </c>
    </row>
    <row r="12" spans="1:18" ht="14.4" customHeight="1">
      <c r="A12" s="14">
        <v>10</v>
      </c>
      <c r="B12" s="14" t="str">
        <f>UTK[[#This Row],[DATE]]&amp;UTK[[#This Row],[VEHICLE NO]]&amp;UTK[[#This Row],[TRIP NO]]</f>
        <v>45385OD34S61371</v>
      </c>
      <c r="C12" s="7">
        <v>45385</v>
      </c>
      <c r="D12" s="1">
        <v>54924</v>
      </c>
      <c r="E12" s="12">
        <v>312214</v>
      </c>
      <c r="F12" s="17">
        <v>372</v>
      </c>
      <c r="G12" s="24" t="s">
        <v>44</v>
      </c>
      <c r="H12" s="44">
        <v>55.28</v>
      </c>
      <c r="I12" s="44">
        <v>17.54</v>
      </c>
      <c r="J12" s="34">
        <f t="shared" si="0"/>
        <v>37.74</v>
      </c>
      <c r="K12" s="45">
        <v>37.06</v>
      </c>
      <c r="L12" s="11">
        <v>45385</v>
      </c>
      <c r="M12" s="34">
        <f t="shared" si="1"/>
        <v>0.67999999999999972</v>
      </c>
      <c r="N12" s="198">
        <v>1</v>
      </c>
      <c r="O12" s="46" t="s">
        <v>50</v>
      </c>
      <c r="P12" s="1" t="s">
        <v>51</v>
      </c>
      <c r="Q12" s="91" t="str">
        <f>VLOOKUP(UTK[[#This Row],[ID]],DRIVER[],6,FALSE)</f>
        <v>NABI AHMAD</v>
      </c>
    </row>
    <row r="13" spans="1:18" ht="14.4" customHeight="1">
      <c r="A13" s="6">
        <v>11</v>
      </c>
      <c r="B13" s="6" t="str">
        <f>UTK[[#This Row],[DATE]]&amp;UTK[[#This Row],[VEHICLE NO]]&amp;UTK[[#This Row],[TRIP NO]]</f>
        <v>45385OD04Q67611</v>
      </c>
      <c r="C13" s="7">
        <v>45385</v>
      </c>
      <c r="D13" s="1">
        <v>54925</v>
      </c>
      <c r="E13" s="12">
        <v>312214</v>
      </c>
      <c r="F13" s="17">
        <v>374</v>
      </c>
      <c r="G13" s="24" t="s">
        <v>24</v>
      </c>
      <c r="H13" s="44">
        <v>54.52</v>
      </c>
      <c r="I13" s="44">
        <v>17.84</v>
      </c>
      <c r="J13" s="34">
        <f t="shared" si="0"/>
        <v>36.680000000000007</v>
      </c>
      <c r="K13" s="45">
        <v>36.36</v>
      </c>
      <c r="L13" s="11">
        <v>45386</v>
      </c>
      <c r="M13" s="34">
        <f t="shared" si="1"/>
        <v>0.32000000000000739</v>
      </c>
      <c r="N13" s="198">
        <v>1</v>
      </c>
      <c r="O13" s="46" t="s">
        <v>50</v>
      </c>
      <c r="P13" s="1" t="s">
        <v>51</v>
      </c>
      <c r="Q13" s="91" t="str">
        <f>VLOOKUP(UTK[[#This Row],[ID]],DRIVER[],6,FALSE)</f>
        <v xml:space="preserve">RASHID </v>
      </c>
    </row>
    <row r="14" spans="1:18" ht="14.4" customHeight="1">
      <c r="A14" s="14">
        <v>12</v>
      </c>
      <c r="B14" s="14" t="str">
        <f>UTK[[#This Row],[DATE]]&amp;UTK[[#This Row],[VEHICLE NO]]&amp;UTK[[#This Row],[TRIP NO]]</f>
        <v>45385OD34S26151</v>
      </c>
      <c r="C14" s="7">
        <v>45385</v>
      </c>
      <c r="D14" s="1">
        <v>54926</v>
      </c>
      <c r="E14" s="12">
        <v>312214</v>
      </c>
      <c r="F14" s="17">
        <v>375</v>
      </c>
      <c r="G14" s="24" t="s">
        <v>40</v>
      </c>
      <c r="H14" s="44">
        <v>54.34</v>
      </c>
      <c r="I14" s="44">
        <v>17.14</v>
      </c>
      <c r="J14" s="34">
        <f t="shared" si="0"/>
        <v>37.200000000000003</v>
      </c>
      <c r="K14" s="45">
        <v>36.32</v>
      </c>
      <c r="L14" s="11">
        <v>45385</v>
      </c>
      <c r="M14" s="34">
        <f t="shared" si="1"/>
        <v>0.88000000000000256</v>
      </c>
      <c r="N14" s="198">
        <v>1</v>
      </c>
      <c r="O14" s="46" t="s">
        <v>50</v>
      </c>
      <c r="P14" s="1" t="s">
        <v>51</v>
      </c>
      <c r="Q14" s="91" t="str">
        <f>VLOOKUP(UTK[[#This Row],[ID]],DRIVER[],6,FALSE)</f>
        <v>RIZWAN</v>
      </c>
    </row>
    <row r="15" spans="1:18" ht="14.4" customHeight="1">
      <c r="A15" s="6">
        <v>13</v>
      </c>
      <c r="B15" s="6" t="str">
        <f>UTK[[#This Row],[DATE]]&amp;UTK[[#This Row],[VEHICLE NO]]&amp;UTK[[#This Row],[TRIP NO]]</f>
        <v>45385OD04Q41391</v>
      </c>
      <c r="C15" s="7">
        <v>45385</v>
      </c>
      <c r="D15" s="1">
        <v>54927</v>
      </c>
      <c r="E15" s="12">
        <v>312214</v>
      </c>
      <c r="F15" s="17">
        <v>377</v>
      </c>
      <c r="G15" s="24" t="s">
        <v>21</v>
      </c>
      <c r="H15" s="44">
        <v>56.44</v>
      </c>
      <c r="I15" s="44">
        <v>17.600000000000001</v>
      </c>
      <c r="J15" s="34">
        <f t="shared" si="0"/>
        <v>38.839999999999996</v>
      </c>
      <c r="K15" s="45">
        <v>38.1</v>
      </c>
      <c r="L15" s="11">
        <v>45385</v>
      </c>
      <c r="M15" s="34">
        <f t="shared" si="1"/>
        <v>0.73999999999999488</v>
      </c>
      <c r="N15" s="198">
        <v>1</v>
      </c>
      <c r="O15" s="46" t="s">
        <v>50</v>
      </c>
      <c r="P15" s="1" t="s">
        <v>51</v>
      </c>
      <c r="Q15" s="91" t="str">
        <f>VLOOKUP(UTK[[#This Row],[ID]],DRIVER[],6,FALSE)</f>
        <v>AKSHAYA KU SAHOO</v>
      </c>
    </row>
    <row r="16" spans="1:18" ht="14.4" customHeight="1">
      <c r="A16" s="14">
        <v>14</v>
      </c>
      <c r="B16" s="14" t="str">
        <f>UTK[[#This Row],[DATE]]&amp;UTK[[#This Row],[VEHICLE NO]]&amp;UTK[[#This Row],[TRIP NO]]</f>
        <v>45385OD04Q41701</v>
      </c>
      <c r="C16" s="7">
        <v>45385</v>
      </c>
      <c r="D16" s="1">
        <v>54928</v>
      </c>
      <c r="E16" s="12">
        <v>312214</v>
      </c>
      <c r="F16" s="17">
        <v>376</v>
      </c>
      <c r="G16" s="24" t="s">
        <v>10</v>
      </c>
      <c r="H16" s="44">
        <v>34.619999999999997</v>
      </c>
      <c r="I16" s="44">
        <v>10.28</v>
      </c>
      <c r="J16" s="34">
        <f t="shared" si="0"/>
        <v>24.339999999999996</v>
      </c>
      <c r="K16" s="45">
        <v>23.68</v>
      </c>
      <c r="L16" s="39">
        <v>45386</v>
      </c>
      <c r="M16" s="34">
        <f t="shared" si="1"/>
        <v>0.65999999999999659</v>
      </c>
      <c r="N16" s="198">
        <v>1</v>
      </c>
      <c r="O16" s="46" t="s">
        <v>50</v>
      </c>
      <c r="P16" s="1" t="s">
        <v>51</v>
      </c>
      <c r="Q16" s="91" t="str">
        <f>VLOOKUP(UTK[[#This Row],[ID]],DRIVER[],6,FALSE)</f>
        <v>RAHID</v>
      </c>
    </row>
    <row r="17" spans="1:17" ht="14.4" customHeight="1">
      <c r="A17" s="6">
        <v>15</v>
      </c>
      <c r="B17" s="6" t="str">
        <f>UTK[[#This Row],[DATE]]&amp;UTK[[#This Row],[VEHICLE NO]]&amp;UTK[[#This Row],[TRIP NO]]</f>
        <v>45385OD34S26661</v>
      </c>
      <c r="C17" s="7">
        <v>45385</v>
      </c>
      <c r="D17" s="1">
        <v>54929</v>
      </c>
      <c r="E17" s="12">
        <v>312214</v>
      </c>
      <c r="F17" s="17">
        <v>381</v>
      </c>
      <c r="G17" s="24" t="s">
        <v>45</v>
      </c>
      <c r="H17" s="44">
        <v>54.7</v>
      </c>
      <c r="I17" s="44">
        <v>17.54</v>
      </c>
      <c r="J17" s="34">
        <f t="shared" si="0"/>
        <v>37.160000000000004</v>
      </c>
      <c r="K17" s="45">
        <v>36.64</v>
      </c>
      <c r="L17" s="11">
        <v>45386</v>
      </c>
      <c r="M17" s="34">
        <f t="shared" si="1"/>
        <v>0.52000000000000313</v>
      </c>
      <c r="N17" s="198">
        <v>1</v>
      </c>
      <c r="O17" s="46" t="s">
        <v>50</v>
      </c>
      <c r="P17" s="1" t="s">
        <v>51</v>
      </c>
      <c r="Q17" s="91" t="str">
        <f>VLOOKUP(UTK[[#This Row],[ID]],DRIVER[],6,FALSE)</f>
        <v>SUSANT KUMAR BAG</v>
      </c>
    </row>
    <row r="18" spans="1:17" ht="14.4" customHeight="1">
      <c r="A18" s="14">
        <v>16</v>
      </c>
      <c r="B18" s="14" t="str">
        <f>UTK[[#This Row],[DATE]]&amp;UTK[[#This Row],[VEHICLE NO]]&amp;UTK[[#This Row],[TRIP NO]]</f>
        <v>45385OD04Q41281</v>
      </c>
      <c r="C18" s="7">
        <v>45385</v>
      </c>
      <c r="D18" s="1">
        <v>54930</v>
      </c>
      <c r="E18" s="12">
        <v>312214</v>
      </c>
      <c r="F18" s="17">
        <v>386</v>
      </c>
      <c r="G18" s="24" t="s">
        <v>41</v>
      </c>
      <c r="H18" s="44">
        <v>33.56</v>
      </c>
      <c r="I18" s="44">
        <v>10.4</v>
      </c>
      <c r="J18" s="34">
        <f t="shared" si="0"/>
        <v>23.160000000000004</v>
      </c>
      <c r="K18" s="45">
        <v>22.72</v>
      </c>
      <c r="L18" s="11">
        <v>45386</v>
      </c>
      <c r="M18" s="34">
        <f t="shared" si="1"/>
        <v>0.44000000000000483</v>
      </c>
      <c r="N18" s="198">
        <v>1</v>
      </c>
      <c r="O18" s="46" t="s">
        <v>50</v>
      </c>
      <c r="P18" s="1" t="s">
        <v>51</v>
      </c>
      <c r="Q18" s="91" t="str">
        <f>VLOOKUP(UTK[[#This Row],[ID]],DRIVER[],6,FALSE)</f>
        <v>SUSANTA KUMAR MALIK</v>
      </c>
    </row>
    <row r="19" spans="1:17" ht="14.4" customHeight="1">
      <c r="A19" s="6">
        <v>17</v>
      </c>
      <c r="B19" s="14" t="str">
        <f>UTK[[#This Row],[DATE]]&amp;UTK[[#This Row],[VEHICLE NO]]&amp;UTK[[#This Row],[TRIP NO]]</f>
        <v>45386OD34S26681</v>
      </c>
      <c r="C19" s="47">
        <v>45386</v>
      </c>
      <c r="D19" s="1">
        <v>54931</v>
      </c>
      <c r="E19" s="12">
        <v>312214</v>
      </c>
      <c r="F19" s="17">
        <v>392</v>
      </c>
      <c r="G19" s="24" t="s">
        <v>42</v>
      </c>
      <c r="H19" s="44">
        <v>53.14</v>
      </c>
      <c r="I19" s="44">
        <v>17</v>
      </c>
      <c r="J19" s="34">
        <f t="shared" si="0"/>
        <v>36.14</v>
      </c>
      <c r="K19" s="45">
        <v>35.659999999999997</v>
      </c>
      <c r="L19" s="11">
        <v>45386</v>
      </c>
      <c r="M19" s="34">
        <f t="shared" si="1"/>
        <v>0.48000000000000398</v>
      </c>
      <c r="N19" s="198">
        <v>1</v>
      </c>
      <c r="O19" s="46" t="s">
        <v>50</v>
      </c>
      <c r="P19" s="1" t="s">
        <v>51</v>
      </c>
      <c r="Q19" s="91" t="str">
        <f>VLOOKUP(UTK[[#This Row],[ID]],DRIVER[],6,FALSE)</f>
        <v>RIZWAN</v>
      </c>
    </row>
    <row r="20" spans="1:17" ht="14.4" customHeight="1">
      <c r="A20" s="14">
        <v>18</v>
      </c>
      <c r="B20" s="14" t="str">
        <f>UTK[[#This Row],[DATE]]&amp;UTK[[#This Row],[VEHICLE NO]]&amp;UTK[[#This Row],[TRIP NO]]</f>
        <v>45386OD04Q41391</v>
      </c>
      <c r="C20" s="47">
        <v>45386</v>
      </c>
      <c r="D20" s="1">
        <v>54932</v>
      </c>
      <c r="E20" s="12">
        <v>312214</v>
      </c>
      <c r="F20" s="17">
        <v>397</v>
      </c>
      <c r="G20" s="24" t="s">
        <v>21</v>
      </c>
      <c r="H20" s="34">
        <v>54.94</v>
      </c>
      <c r="I20" s="34">
        <v>17.64</v>
      </c>
      <c r="J20" s="34">
        <f t="shared" si="0"/>
        <v>37.299999999999997</v>
      </c>
      <c r="K20" s="35">
        <v>36.54</v>
      </c>
      <c r="L20" s="11">
        <v>45386</v>
      </c>
      <c r="M20" s="34">
        <f t="shared" si="1"/>
        <v>0.75999999999999801</v>
      </c>
      <c r="N20" s="198">
        <v>1</v>
      </c>
      <c r="O20" s="46" t="s">
        <v>50</v>
      </c>
      <c r="P20" s="1" t="s">
        <v>51</v>
      </c>
      <c r="Q20" s="91" t="str">
        <f>VLOOKUP(UTK[[#This Row],[ID]],DRIVER[],6,FALSE)</f>
        <v>AKSHAYA KU SAHOO</v>
      </c>
    </row>
    <row r="21" spans="1:17" ht="14.4" customHeight="1">
      <c r="A21" s="6">
        <v>19</v>
      </c>
      <c r="B21" s="14" t="str">
        <f>UTK[[#This Row],[DATE]]&amp;UTK[[#This Row],[VEHICLE NO]]&amp;UTK[[#This Row],[TRIP NO]]</f>
        <v>45386OD34S61521</v>
      </c>
      <c r="C21" s="47">
        <v>45386</v>
      </c>
      <c r="D21" s="1">
        <v>54933</v>
      </c>
      <c r="E21" s="12">
        <v>312214</v>
      </c>
      <c r="F21" s="17">
        <v>394</v>
      </c>
      <c r="G21" s="24" t="s">
        <v>43</v>
      </c>
      <c r="H21" s="34">
        <v>53.88</v>
      </c>
      <c r="I21" s="34">
        <v>17.3</v>
      </c>
      <c r="J21" s="34">
        <f t="shared" si="0"/>
        <v>36.58</v>
      </c>
      <c r="K21" s="35">
        <v>35.880000000000003</v>
      </c>
      <c r="L21" s="11">
        <v>45386</v>
      </c>
      <c r="M21" s="34">
        <f t="shared" si="1"/>
        <v>0.69999999999999574</v>
      </c>
      <c r="N21" s="198">
        <v>1</v>
      </c>
      <c r="O21" s="46" t="s">
        <v>50</v>
      </c>
      <c r="P21" s="1" t="s">
        <v>51</v>
      </c>
      <c r="Q21" s="91" t="str">
        <f>VLOOKUP(UTK[[#This Row],[ID]],DRIVER[],6,FALSE)</f>
        <v>MURALIDHAR MOHANTA</v>
      </c>
    </row>
    <row r="22" spans="1:17" ht="14.4" customHeight="1">
      <c r="A22" s="14">
        <v>20</v>
      </c>
      <c r="B22" s="14" t="str">
        <f>UTK[[#This Row],[DATE]]&amp;UTK[[#This Row],[VEHICLE NO]]&amp;UTK[[#This Row],[TRIP NO]]</f>
        <v>45386OD04Q41551</v>
      </c>
      <c r="C22" s="47">
        <v>45386</v>
      </c>
      <c r="D22" s="1">
        <v>54934</v>
      </c>
      <c r="E22" s="12">
        <v>312214</v>
      </c>
      <c r="F22" s="17">
        <v>399</v>
      </c>
      <c r="G22" s="24" t="s">
        <v>22</v>
      </c>
      <c r="H22" s="34">
        <v>53.4</v>
      </c>
      <c r="I22" s="34">
        <v>17.399999999999999</v>
      </c>
      <c r="J22" s="34">
        <f t="shared" si="0"/>
        <v>36</v>
      </c>
      <c r="K22" s="35">
        <v>35.64</v>
      </c>
      <c r="L22" s="11">
        <v>45386</v>
      </c>
      <c r="M22" s="34">
        <f t="shared" si="1"/>
        <v>0.35999999999999943</v>
      </c>
      <c r="N22" s="198">
        <v>1</v>
      </c>
      <c r="O22" s="46" t="s">
        <v>50</v>
      </c>
      <c r="P22" s="1" t="s">
        <v>51</v>
      </c>
      <c r="Q22" s="91" t="str">
        <f>VLOOKUP(UTK[[#This Row],[ID]],DRIVER[],6,FALSE)</f>
        <v>SUSANT KUMAR BAG</v>
      </c>
    </row>
    <row r="23" spans="1:17" ht="14.4" customHeight="1">
      <c r="A23" s="6">
        <v>21</v>
      </c>
      <c r="B23" s="14" t="str">
        <f>UTK[[#This Row],[DATE]]&amp;UTK[[#This Row],[VEHICLE NO]]&amp;UTK[[#This Row],[TRIP NO]]</f>
        <v>45386OD34S61371</v>
      </c>
      <c r="C23" s="47">
        <v>45386</v>
      </c>
      <c r="D23" s="1">
        <v>54935</v>
      </c>
      <c r="E23" s="12">
        <v>312214</v>
      </c>
      <c r="F23" s="17">
        <v>405</v>
      </c>
      <c r="G23" s="24" t="s">
        <v>44</v>
      </c>
      <c r="H23" s="34">
        <v>56.4</v>
      </c>
      <c r="I23" s="34">
        <v>17.54</v>
      </c>
      <c r="J23" s="34">
        <f t="shared" si="0"/>
        <v>38.86</v>
      </c>
      <c r="K23" s="35">
        <v>38.64</v>
      </c>
      <c r="L23" s="11">
        <v>45386</v>
      </c>
      <c r="M23" s="34">
        <f t="shared" si="1"/>
        <v>0.21999999999999886</v>
      </c>
      <c r="N23" s="198">
        <v>1</v>
      </c>
      <c r="O23" s="46" t="s">
        <v>50</v>
      </c>
      <c r="P23" s="1" t="s">
        <v>51</v>
      </c>
      <c r="Q23" s="91" t="str">
        <f>VLOOKUP(UTK[[#This Row],[ID]],DRIVER[],6,FALSE)</f>
        <v>NABI AHMAD</v>
      </c>
    </row>
    <row r="24" spans="1:17" ht="14.4" customHeight="1">
      <c r="A24" s="14">
        <v>22</v>
      </c>
      <c r="B24" s="14" t="str">
        <f>UTK[[#This Row],[DATE]]&amp;UTK[[#This Row],[VEHICLE NO]]&amp;UTK[[#This Row],[TRIP NO]]</f>
        <v>45386OD04Q67881</v>
      </c>
      <c r="C24" s="47">
        <v>45386</v>
      </c>
      <c r="D24" s="1">
        <v>54936</v>
      </c>
      <c r="E24" s="12">
        <v>312214</v>
      </c>
      <c r="F24" s="17">
        <v>409</v>
      </c>
      <c r="G24" s="24" t="s">
        <v>20</v>
      </c>
      <c r="H24" s="34">
        <v>55.12</v>
      </c>
      <c r="I24" s="34">
        <v>17.239999999999998</v>
      </c>
      <c r="J24" s="34">
        <f t="shared" si="0"/>
        <v>37.879999999999995</v>
      </c>
      <c r="K24" s="35">
        <v>37.06</v>
      </c>
      <c r="L24" s="11">
        <v>45386</v>
      </c>
      <c r="M24" s="34">
        <f t="shared" si="1"/>
        <v>0.81999999999999318</v>
      </c>
      <c r="N24" s="198">
        <v>1</v>
      </c>
      <c r="O24" s="46" t="s">
        <v>50</v>
      </c>
      <c r="P24" s="1" t="s">
        <v>51</v>
      </c>
      <c r="Q24" s="91" t="str">
        <f>VLOOKUP(UTK[[#This Row],[ID]],DRIVER[],6,FALSE)</f>
        <v>VINOD KUMAR</v>
      </c>
    </row>
    <row r="25" spans="1:17" ht="14.4" customHeight="1">
      <c r="A25" s="6">
        <v>23</v>
      </c>
      <c r="B25" s="14" t="str">
        <f>UTK[[#This Row],[DATE]]&amp;UTK[[#This Row],[VEHICLE NO]]&amp;UTK[[#This Row],[TRIP NO]]</f>
        <v>45386OD04Q41441</v>
      </c>
      <c r="C25" s="47">
        <v>45386</v>
      </c>
      <c r="D25" s="1">
        <v>54937</v>
      </c>
      <c r="E25" s="12">
        <v>312214</v>
      </c>
      <c r="F25" s="17">
        <v>410</v>
      </c>
      <c r="G25" s="24" t="s">
        <v>38</v>
      </c>
      <c r="H25" s="34">
        <v>33.299999999999997</v>
      </c>
      <c r="I25" s="34">
        <v>10.48</v>
      </c>
      <c r="J25" s="34">
        <f t="shared" si="0"/>
        <v>22.819999999999997</v>
      </c>
      <c r="K25" s="35">
        <v>22.56</v>
      </c>
      <c r="L25" s="11">
        <v>45386</v>
      </c>
      <c r="M25" s="34">
        <f t="shared" si="1"/>
        <v>0.25999999999999801</v>
      </c>
      <c r="N25" s="198">
        <v>1</v>
      </c>
      <c r="O25" s="46" t="s">
        <v>50</v>
      </c>
      <c r="P25" s="1" t="s">
        <v>51</v>
      </c>
      <c r="Q25" s="91" t="str">
        <f>VLOOKUP(UTK[[#This Row],[ID]],DRIVER[],6,FALSE)</f>
        <v>KAMAN MUNDA</v>
      </c>
    </row>
    <row r="26" spans="1:17" ht="14.4" customHeight="1">
      <c r="A26" s="14">
        <v>24</v>
      </c>
      <c r="B26" s="14" t="str">
        <f>UTK[[#This Row],[DATE]]&amp;UTK[[#This Row],[VEHICLE NO]]&amp;UTK[[#This Row],[TRIP NO]]</f>
        <v>45386OD34S61391</v>
      </c>
      <c r="C26" s="47">
        <v>45386</v>
      </c>
      <c r="D26" s="1">
        <v>54938</v>
      </c>
      <c r="E26" s="12">
        <v>312214</v>
      </c>
      <c r="F26" s="17">
        <v>411</v>
      </c>
      <c r="G26" s="24" t="s">
        <v>52</v>
      </c>
      <c r="H26" s="34">
        <v>56.36</v>
      </c>
      <c r="I26" s="34">
        <v>17.04</v>
      </c>
      <c r="J26" s="34">
        <f t="shared" si="0"/>
        <v>39.32</v>
      </c>
      <c r="K26" s="35">
        <v>38.979999999999997</v>
      </c>
      <c r="L26" s="11">
        <v>45386</v>
      </c>
      <c r="M26" s="34">
        <f t="shared" si="1"/>
        <v>0.34000000000000341</v>
      </c>
      <c r="N26" s="198">
        <v>1</v>
      </c>
      <c r="O26" s="46" t="s">
        <v>50</v>
      </c>
      <c r="P26" s="1" t="s">
        <v>51</v>
      </c>
      <c r="Q26" s="91" t="str">
        <f>VLOOKUP(UTK[[#This Row],[ID]],DRIVER[],6,FALSE)</f>
        <v>PRADIPA MALIK</v>
      </c>
    </row>
    <row r="27" spans="1:17" ht="14.4" customHeight="1">
      <c r="A27" s="6">
        <v>25</v>
      </c>
      <c r="B27" s="14" t="str">
        <f>UTK[[#This Row],[DATE]]&amp;UTK[[#This Row],[VEHICLE NO]]&amp;UTK[[#This Row],[TRIP NO]]</f>
        <v>45386OD04Q41231</v>
      </c>
      <c r="C27" s="47">
        <v>45386</v>
      </c>
      <c r="D27" s="1">
        <v>54939</v>
      </c>
      <c r="E27" s="12">
        <v>312214</v>
      </c>
      <c r="F27" s="17">
        <v>413</v>
      </c>
      <c r="G27" s="24" t="s">
        <v>39</v>
      </c>
      <c r="H27" s="34">
        <v>53.56</v>
      </c>
      <c r="I27" s="34">
        <v>17.239999999999998</v>
      </c>
      <c r="J27" s="34">
        <f t="shared" si="0"/>
        <v>36.320000000000007</v>
      </c>
      <c r="K27" s="35">
        <v>35.94</v>
      </c>
      <c r="L27" s="11">
        <v>45386</v>
      </c>
      <c r="M27" s="34">
        <f t="shared" si="1"/>
        <v>0.38000000000000966</v>
      </c>
      <c r="N27" s="198">
        <v>1</v>
      </c>
      <c r="O27" s="46" t="s">
        <v>50</v>
      </c>
      <c r="P27" s="1" t="s">
        <v>51</v>
      </c>
      <c r="Q27" s="91" t="str">
        <f>VLOOKUP(UTK[[#This Row],[ID]],DRIVER[],6,FALSE)</f>
        <v>DURGA CH MOHANTA</v>
      </c>
    </row>
    <row r="28" spans="1:17" ht="14.4" customHeight="1">
      <c r="A28" s="14">
        <v>26</v>
      </c>
      <c r="B28" s="14" t="str">
        <f>UTK[[#This Row],[DATE]]&amp;UTK[[#This Row],[VEHICLE NO]]&amp;UTK[[#This Row],[TRIP NO]]</f>
        <v>45386OD04Q41701</v>
      </c>
      <c r="C28" s="47">
        <v>45386</v>
      </c>
      <c r="D28" s="1">
        <v>54940</v>
      </c>
      <c r="E28" s="12">
        <v>312214</v>
      </c>
      <c r="F28" s="17">
        <v>412</v>
      </c>
      <c r="G28" s="24" t="s">
        <v>10</v>
      </c>
      <c r="H28" s="34">
        <v>33.44</v>
      </c>
      <c r="I28" s="34">
        <v>10.34</v>
      </c>
      <c r="J28" s="34">
        <f t="shared" si="0"/>
        <v>23.099999999999998</v>
      </c>
      <c r="K28" s="35">
        <v>22.74</v>
      </c>
      <c r="L28" s="11">
        <v>45386</v>
      </c>
      <c r="M28" s="34">
        <f t="shared" si="1"/>
        <v>0.35999999999999943</v>
      </c>
      <c r="N28" s="198">
        <v>1</v>
      </c>
      <c r="O28" s="46" t="s">
        <v>50</v>
      </c>
      <c r="P28" s="1" t="s">
        <v>51</v>
      </c>
      <c r="Q28" s="91" t="str">
        <f>VLOOKUP(UTK[[#This Row],[ID]],DRIVER[],6,FALSE)</f>
        <v>SUSANTA KUMAR MALIK</v>
      </c>
    </row>
    <row r="29" spans="1:17" ht="14.4" customHeight="1">
      <c r="A29" s="6">
        <v>27</v>
      </c>
      <c r="B29" s="14" t="str">
        <f>UTK[[#This Row],[DATE]]&amp;UTK[[#This Row],[VEHICLE NO]]&amp;UTK[[#This Row],[TRIP NO]]</f>
        <v>45386OD04Q41261</v>
      </c>
      <c r="C29" s="47">
        <v>45386</v>
      </c>
      <c r="D29" s="1">
        <v>54941</v>
      </c>
      <c r="E29" s="12">
        <v>312214</v>
      </c>
      <c r="F29" s="17">
        <v>415</v>
      </c>
      <c r="G29" s="24" t="s">
        <v>23</v>
      </c>
      <c r="H29" s="34">
        <v>56.36</v>
      </c>
      <c r="I29" s="34">
        <v>17.52</v>
      </c>
      <c r="J29" s="34">
        <f t="shared" si="0"/>
        <v>38.840000000000003</v>
      </c>
      <c r="K29" s="35">
        <v>38.54</v>
      </c>
      <c r="L29" s="11">
        <v>45386</v>
      </c>
      <c r="M29" s="34">
        <f t="shared" si="1"/>
        <v>0.30000000000000426</v>
      </c>
      <c r="N29" s="198">
        <v>1</v>
      </c>
      <c r="O29" s="46" t="s">
        <v>50</v>
      </c>
      <c r="P29" s="1" t="s">
        <v>51</v>
      </c>
      <c r="Q29" s="91" t="str">
        <f>VLOOKUP(UTK[[#This Row],[ID]],DRIVER[],6,FALSE)</f>
        <v>RAHID</v>
      </c>
    </row>
    <row r="30" spans="1:17" ht="14.4" customHeight="1">
      <c r="A30" s="14">
        <v>28</v>
      </c>
      <c r="B30" s="14" t="str">
        <f>UTK[[#This Row],[DATE]]&amp;UTK[[#This Row],[VEHICLE NO]]&amp;UTK[[#This Row],[TRIP NO]]</f>
        <v>45386OD04Q41281</v>
      </c>
      <c r="C30" s="47">
        <v>45386</v>
      </c>
      <c r="D30" s="1">
        <v>54942</v>
      </c>
      <c r="E30" s="12">
        <v>312214</v>
      </c>
      <c r="F30" s="17">
        <v>427</v>
      </c>
      <c r="G30" s="24" t="s">
        <v>41</v>
      </c>
      <c r="H30" s="34">
        <v>34.4</v>
      </c>
      <c r="I30" s="34">
        <v>10.5</v>
      </c>
      <c r="J30" s="34">
        <f t="shared" si="0"/>
        <v>23.9</v>
      </c>
      <c r="K30" s="35">
        <v>23.7</v>
      </c>
      <c r="L30" s="11">
        <v>45386</v>
      </c>
      <c r="M30" s="34">
        <f t="shared" si="1"/>
        <v>0.19999999999999929</v>
      </c>
      <c r="N30" s="198">
        <v>1</v>
      </c>
      <c r="O30" s="46" t="s">
        <v>50</v>
      </c>
      <c r="P30" s="1" t="s">
        <v>51</v>
      </c>
      <c r="Q30" s="91" t="str">
        <f>VLOOKUP(UTK[[#This Row],[ID]],DRIVER[],6,FALSE)</f>
        <v>BASANTA KUMAR MOHANTA</v>
      </c>
    </row>
    <row r="31" spans="1:17" ht="14.4" customHeight="1">
      <c r="A31" s="6">
        <v>29</v>
      </c>
      <c r="B31" s="14" t="str">
        <f>UTK[[#This Row],[DATE]]&amp;UTK[[#This Row],[VEHICLE NO]]&amp;UTK[[#This Row],[TRIP NO]]</f>
        <v>45386OD04Q67611</v>
      </c>
      <c r="C31" s="47">
        <v>45386</v>
      </c>
      <c r="D31" s="1">
        <v>54943</v>
      </c>
      <c r="E31" s="12">
        <v>312214</v>
      </c>
      <c r="F31" s="17">
        <v>428</v>
      </c>
      <c r="G31" s="24" t="s">
        <v>24</v>
      </c>
      <c r="H31" s="34">
        <v>54.02</v>
      </c>
      <c r="I31" s="34">
        <v>17.84</v>
      </c>
      <c r="J31" s="34">
        <f t="shared" si="0"/>
        <v>36.180000000000007</v>
      </c>
      <c r="K31" s="35">
        <v>35.94</v>
      </c>
      <c r="L31" s="11">
        <v>45386</v>
      </c>
      <c r="M31" s="34">
        <f t="shared" si="1"/>
        <v>0.24000000000000909</v>
      </c>
      <c r="N31" s="198">
        <v>1</v>
      </c>
      <c r="O31" s="46" t="s">
        <v>50</v>
      </c>
      <c r="P31" s="1" t="s">
        <v>51</v>
      </c>
      <c r="Q31" s="91" t="str">
        <f>VLOOKUP(UTK[[#This Row],[ID]],DRIVER[],6,FALSE)</f>
        <v>JUGAL KISHOR MOHANTA</v>
      </c>
    </row>
    <row r="32" spans="1:17" ht="14.4" customHeight="1">
      <c r="A32" s="14">
        <v>30</v>
      </c>
      <c r="B32" s="14" t="str">
        <f>UTK[[#This Row],[DATE]]&amp;UTK[[#This Row],[VEHICLE NO]]&amp;UTK[[#This Row],[TRIP NO]]</f>
        <v>45386OD04Q41181</v>
      </c>
      <c r="C32" s="47">
        <v>45386</v>
      </c>
      <c r="D32" s="1">
        <v>54944</v>
      </c>
      <c r="E32" s="12">
        <v>312214</v>
      </c>
      <c r="F32" s="17">
        <v>430</v>
      </c>
      <c r="G32" s="24" t="s">
        <v>26</v>
      </c>
      <c r="H32" s="34">
        <v>54.22</v>
      </c>
      <c r="I32" s="34">
        <v>16.940000000000001</v>
      </c>
      <c r="J32" s="34">
        <f t="shared" si="0"/>
        <v>37.28</v>
      </c>
      <c r="K32" s="35">
        <v>37.020000000000003</v>
      </c>
      <c r="L32" s="11">
        <v>45386</v>
      </c>
      <c r="M32" s="34">
        <f t="shared" si="1"/>
        <v>0.25999999999999801</v>
      </c>
      <c r="N32" s="198">
        <v>1</v>
      </c>
      <c r="O32" s="46" t="s">
        <v>50</v>
      </c>
      <c r="P32" s="1" t="s">
        <v>51</v>
      </c>
      <c r="Q32" s="91" t="str">
        <f>VLOOKUP(UTK[[#This Row],[ID]],DRIVER[],6,FALSE)</f>
        <v>DHULESWAR PERAI</v>
      </c>
    </row>
    <row r="33" spans="1:17" ht="14.4" customHeight="1">
      <c r="A33" s="6">
        <v>31</v>
      </c>
      <c r="B33" s="14" t="str">
        <f>UTK[[#This Row],[DATE]]&amp;UTK[[#This Row],[VEHICLE NO]]&amp;UTK[[#This Row],[TRIP NO]]</f>
        <v>45386OD04Q41731</v>
      </c>
      <c r="C33" s="47">
        <v>45386</v>
      </c>
      <c r="D33" s="1">
        <v>54945</v>
      </c>
      <c r="E33" s="12">
        <v>312214</v>
      </c>
      <c r="F33" s="17">
        <v>432</v>
      </c>
      <c r="G33" s="24" t="s">
        <v>8</v>
      </c>
      <c r="H33" s="34">
        <v>34.04</v>
      </c>
      <c r="I33" s="34">
        <v>10.16</v>
      </c>
      <c r="J33" s="34">
        <f t="shared" si="0"/>
        <v>23.88</v>
      </c>
      <c r="K33" s="35">
        <v>23.68</v>
      </c>
      <c r="L33" s="11">
        <v>45386</v>
      </c>
      <c r="M33" s="34">
        <f t="shared" si="1"/>
        <v>0.19999999999999929</v>
      </c>
      <c r="N33" s="198">
        <v>1</v>
      </c>
      <c r="O33" s="46" t="s">
        <v>50</v>
      </c>
      <c r="P33" s="1" t="s">
        <v>51</v>
      </c>
      <c r="Q33" s="91" t="str">
        <f>VLOOKUP(UTK[[#This Row],[ID]],DRIVER[],6,FALSE)</f>
        <v xml:space="preserve">SUSANTA KUMAR MOHANTA </v>
      </c>
    </row>
    <row r="34" spans="1:17" ht="14.4" customHeight="1">
      <c r="A34" s="14">
        <v>32</v>
      </c>
      <c r="B34" s="14" t="str">
        <f>UTK[[#This Row],[DATE]]&amp;UTK[[#This Row],[VEHICLE NO]]&amp;UTK[[#This Row],[TRIP NO]]</f>
        <v>45386OD04Q41781</v>
      </c>
      <c r="C34" s="47">
        <v>45386</v>
      </c>
      <c r="D34" s="1">
        <v>54946</v>
      </c>
      <c r="E34" s="12">
        <v>312214</v>
      </c>
      <c r="F34" s="17">
        <v>433</v>
      </c>
      <c r="G34" s="24" t="s">
        <v>25</v>
      </c>
      <c r="H34" s="34">
        <v>56.2</v>
      </c>
      <c r="I34" s="34">
        <v>17.5</v>
      </c>
      <c r="J34" s="34">
        <f t="shared" si="0"/>
        <v>38.700000000000003</v>
      </c>
      <c r="K34" s="35">
        <v>38.42</v>
      </c>
      <c r="L34" s="11">
        <v>45386</v>
      </c>
      <c r="M34" s="34">
        <f t="shared" si="1"/>
        <v>0.28000000000000114</v>
      </c>
      <c r="N34" s="198">
        <v>1</v>
      </c>
      <c r="O34" s="46" t="s">
        <v>50</v>
      </c>
      <c r="P34" s="1" t="s">
        <v>51</v>
      </c>
      <c r="Q34" s="91" t="str">
        <f>VLOOKUP(UTK[[#This Row],[ID]],DRIVER[],6,FALSE)</f>
        <v>CHANDRAMANI MOHANTY</v>
      </c>
    </row>
    <row r="35" spans="1:17" ht="14.4" customHeight="1">
      <c r="A35" s="6">
        <v>33</v>
      </c>
      <c r="B35" s="14" t="str">
        <f>UTK[[#This Row],[DATE]]&amp;UTK[[#This Row],[VEHICLE NO]]&amp;UTK[[#This Row],[TRIP NO]]</f>
        <v>45386OD34S26151</v>
      </c>
      <c r="C35" s="47">
        <v>45386</v>
      </c>
      <c r="D35" s="1">
        <v>54947</v>
      </c>
      <c r="E35" s="12">
        <v>312214</v>
      </c>
      <c r="F35" s="17">
        <v>418</v>
      </c>
      <c r="G35" s="24" t="s">
        <v>40</v>
      </c>
      <c r="H35" s="34">
        <v>53.92</v>
      </c>
      <c r="I35" s="34">
        <v>17.14</v>
      </c>
      <c r="J35" s="34">
        <f t="shared" si="0"/>
        <v>36.78</v>
      </c>
      <c r="K35" s="35">
        <v>36.200000000000003</v>
      </c>
      <c r="L35" s="11">
        <v>45386</v>
      </c>
      <c r="M35" s="34">
        <f t="shared" si="1"/>
        <v>0.57999999999999829</v>
      </c>
      <c r="N35" s="198">
        <v>1</v>
      </c>
      <c r="O35" s="46" t="s">
        <v>50</v>
      </c>
      <c r="P35" s="1" t="s">
        <v>51</v>
      </c>
      <c r="Q35" s="91" t="str">
        <f>VLOOKUP(UTK[[#This Row],[ID]],DRIVER[],6,FALSE)</f>
        <v>BASANTA KUMAR MOHANTA</v>
      </c>
    </row>
    <row r="36" spans="1:17" ht="14.4" customHeight="1">
      <c r="A36" s="14">
        <v>34</v>
      </c>
      <c r="B36" s="14" t="str">
        <f>UTK[[#This Row],[DATE]]&amp;UTK[[#This Row],[VEHICLE NO]]&amp;UTK[[#This Row],[TRIP NO]]</f>
        <v>45386OD34S26682</v>
      </c>
      <c r="C36" s="47">
        <v>45386</v>
      </c>
      <c r="D36" s="1">
        <v>54948</v>
      </c>
      <c r="E36" s="12">
        <v>312214</v>
      </c>
      <c r="F36" s="17">
        <v>451</v>
      </c>
      <c r="G36" s="24" t="s">
        <v>42</v>
      </c>
      <c r="H36" s="34">
        <v>51.74</v>
      </c>
      <c r="I36" s="34">
        <v>17</v>
      </c>
      <c r="J36" s="34">
        <f t="shared" si="0"/>
        <v>34.74</v>
      </c>
      <c r="K36" s="35">
        <v>33.06</v>
      </c>
      <c r="L36" s="11">
        <v>45386</v>
      </c>
      <c r="M36" s="34">
        <f t="shared" si="1"/>
        <v>1.6799999999999997</v>
      </c>
      <c r="N36" s="198">
        <v>2</v>
      </c>
      <c r="O36" s="46" t="s">
        <v>50</v>
      </c>
      <c r="P36" s="1" t="s">
        <v>51</v>
      </c>
      <c r="Q36" s="91" t="str">
        <f>VLOOKUP(UTK[[#This Row],[ID]],DRIVER[],6,FALSE)</f>
        <v>RIZWAN</v>
      </c>
    </row>
    <row r="37" spans="1:17" ht="14.4" customHeight="1">
      <c r="A37" s="6">
        <v>35</v>
      </c>
      <c r="B37" s="14" t="str">
        <f>UTK[[#This Row],[DATE]]&amp;UTK[[#This Row],[VEHICLE NO]]&amp;UTK[[#This Row],[TRIP NO]]</f>
        <v>45386OD04Q41552</v>
      </c>
      <c r="C37" s="47">
        <v>45386</v>
      </c>
      <c r="D37" s="1">
        <v>54949</v>
      </c>
      <c r="E37" s="12">
        <v>312214</v>
      </c>
      <c r="F37" s="17">
        <v>452</v>
      </c>
      <c r="G37" s="24" t="s">
        <v>22</v>
      </c>
      <c r="H37" s="34">
        <v>52.58</v>
      </c>
      <c r="I37" s="34">
        <v>17.38</v>
      </c>
      <c r="J37" s="34">
        <f t="shared" si="0"/>
        <v>35.200000000000003</v>
      </c>
      <c r="K37" s="35">
        <v>33.82</v>
      </c>
      <c r="L37" s="11">
        <v>45386</v>
      </c>
      <c r="M37" s="34">
        <f t="shared" si="1"/>
        <v>1.3800000000000026</v>
      </c>
      <c r="N37" s="198">
        <v>2</v>
      </c>
      <c r="O37" s="46" t="s">
        <v>50</v>
      </c>
      <c r="P37" s="1" t="s">
        <v>51</v>
      </c>
      <c r="Q37" s="91" t="str">
        <f>VLOOKUP(UTK[[#This Row],[ID]],DRIVER[],6,FALSE)</f>
        <v>SUSANT KUMAR BAG</v>
      </c>
    </row>
    <row r="38" spans="1:17" ht="14.4" customHeight="1">
      <c r="A38" s="14">
        <v>36</v>
      </c>
      <c r="B38" s="14" t="str">
        <f>UTK[[#This Row],[DATE]]&amp;UTK[[#This Row],[VEHICLE NO]]&amp;UTK[[#This Row],[TRIP NO]]</f>
        <v>45386OD04Q41392</v>
      </c>
      <c r="C38" s="47">
        <v>45386</v>
      </c>
      <c r="D38" s="1">
        <v>54950</v>
      </c>
      <c r="E38" s="12">
        <v>312214</v>
      </c>
      <c r="F38" s="17">
        <v>450</v>
      </c>
      <c r="G38" s="24" t="s">
        <v>21</v>
      </c>
      <c r="H38" s="34">
        <v>56.94</v>
      </c>
      <c r="I38" s="34">
        <v>17.600000000000001</v>
      </c>
      <c r="J38" s="34">
        <f t="shared" si="0"/>
        <v>39.339999999999996</v>
      </c>
      <c r="K38" s="35">
        <v>38.78</v>
      </c>
      <c r="L38" s="11">
        <v>45386</v>
      </c>
      <c r="M38" s="34">
        <f t="shared" si="1"/>
        <v>0.55999999999999517</v>
      </c>
      <c r="N38" s="198">
        <v>2</v>
      </c>
      <c r="O38" s="46" t="s">
        <v>50</v>
      </c>
      <c r="P38" s="1" t="s">
        <v>51</v>
      </c>
      <c r="Q38" s="91" t="str">
        <f>VLOOKUP(UTK[[#This Row],[ID]],DRIVER[],6,FALSE)</f>
        <v>AKSHAYA KU SAHOO</v>
      </c>
    </row>
    <row r="39" spans="1:17" ht="14.4" customHeight="1">
      <c r="A39" s="6">
        <v>37</v>
      </c>
      <c r="B39" s="14" t="str">
        <f>UTK[[#This Row],[DATE]]&amp;UTK[[#This Row],[VEHICLE NO]]&amp;UTK[[#This Row],[TRIP NO]]</f>
        <v>45386OD34S61522</v>
      </c>
      <c r="C39" s="47">
        <v>45386</v>
      </c>
      <c r="D39" s="1">
        <v>54951</v>
      </c>
      <c r="E39" s="12">
        <v>312214</v>
      </c>
      <c r="F39" s="17">
        <v>453</v>
      </c>
      <c r="G39" s="24" t="s">
        <v>43</v>
      </c>
      <c r="H39" s="34">
        <v>56.58</v>
      </c>
      <c r="I39" s="34">
        <v>17.34</v>
      </c>
      <c r="J39" s="34">
        <f t="shared" si="0"/>
        <v>39.239999999999995</v>
      </c>
      <c r="K39" s="35">
        <v>38.94</v>
      </c>
      <c r="L39" s="11">
        <v>45386</v>
      </c>
      <c r="M39" s="34">
        <f t="shared" si="1"/>
        <v>0.29999999999999716</v>
      </c>
      <c r="N39" s="198">
        <v>2</v>
      </c>
      <c r="O39" s="46" t="s">
        <v>50</v>
      </c>
      <c r="P39" s="1" t="s">
        <v>51</v>
      </c>
      <c r="Q39" s="91" t="str">
        <f>VLOOKUP(UTK[[#This Row],[ID]],DRIVER[],6,FALSE)</f>
        <v>MURALIDHAR MOHANTA</v>
      </c>
    </row>
    <row r="40" spans="1:17" ht="14.4" customHeight="1">
      <c r="A40" s="14">
        <v>38</v>
      </c>
      <c r="B40" s="14" t="str">
        <f>UTK[[#This Row],[DATE]]&amp;UTK[[#This Row],[VEHICLE NO]]&amp;UTK[[#This Row],[TRIP NO]]</f>
        <v>45386OD34S61372</v>
      </c>
      <c r="C40" s="47">
        <v>45386</v>
      </c>
      <c r="D40" s="1">
        <v>54952</v>
      </c>
      <c r="E40" s="12">
        <v>312214</v>
      </c>
      <c r="F40" s="17">
        <v>446</v>
      </c>
      <c r="G40" s="24" t="s">
        <v>44</v>
      </c>
      <c r="H40" s="34">
        <v>54.3</v>
      </c>
      <c r="I40" s="34">
        <v>17.54</v>
      </c>
      <c r="J40" s="34">
        <f t="shared" si="0"/>
        <v>36.76</v>
      </c>
      <c r="K40" s="35">
        <v>35.96</v>
      </c>
      <c r="L40" s="11">
        <v>45386</v>
      </c>
      <c r="M40" s="34">
        <f t="shared" si="1"/>
        <v>0.79999999999999716</v>
      </c>
      <c r="N40" s="198">
        <v>2</v>
      </c>
      <c r="O40" s="46" t="s">
        <v>50</v>
      </c>
      <c r="P40" s="1" t="s">
        <v>51</v>
      </c>
      <c r="Q40" s="91" t="str">
        <f>VLOOKUP(UTK[[#This Row],[ID]],DRIVER[],6,FALSE)</f>
        <v>NABI AHMAD</v>
      </c>
    </row>
    <row r="41" spans="1:17" ht="14.4" customHeight="1">
      <c r="A41" s="6">
        <v>39</v>
      </c>
      <c r="B41" s="14" t="str">
        <f>UTK[[#This Row],[DATE]]&amp;UTK[[#This Row],[VEHICLE NO]]&amp;UTK[[#This Row],[TRIP NO]]</f>
        <v>45386OD04Q67882</v>
      </c>
      <c r="C41" s="47">
        <v>45386</v>
      </c>
      <c r="D41" s="1">
        <v>54953</v>
      </c>
      <c r="E41" s="12">
        <v>312214</v>
      </c>
      <c r="F41" s="17">
        <v>447</v>
      </c>
      <c r="G41" s="24" t="s">
        <v>20</v>
      </c>
      <c r="H41" s="34">
        <v>52.34</v>
      </c>
      <c r="I41" s="34">
        <v>17.28</v>
      </c>
      <c r="J41" s="34">
        <f t="shared" si="0"/>
        <v>35.06</v>
      </c>
      <c r="K41" s="35">
        <v>34.020000000000003</v>
      </c>
      <c r="L41" s="11">
        <v>45386</v>
      </c>
      <c r="M41" s="34">
        <f t="shared" si="1"/>
        <v>1.0399999999999991</v>
      </c>
      <c r="N41" s="198">
        <v>2</v>
      </c>
      <c r="O41" s="46" t="s">
        <v>50</v>
      </c>
      <c r="P41" s="1" t="s">
        <v>51</v>
      </c>
      <c r="Q41" s="91" t="str">
        <f>VLOOKUP(UTK[[#This Row],[ID]],DRIVER[],6,FALSE)</f>
        <v>VINOD KUMAR</v>
      </c>
    </row>
    <row r="42" spans="1:17" ht="14.4" customHeight="1">
      <c r="A42" s="14">
        <v>40</v>
      </c>
      <c r="B42" s="14" t="str">
        <f>UTK[[#This Row],[DATE]]&amp;UTK[[#This Row],[VEHICLE NO]]&amp;UTK[[#This Row],[TRIP NO]]</f>
        <v>45386OD34S26661</v>
      </c>
      <c r="C42" s="47">
        <v>45386</v>
      </c>
      <c r="D42" s="1">
        <v>54954</v>
      </c>
      <c r="E42" s="12">
        <v>312214</v>
      </c>
      <c r="F42" s="17">
        <v>460</v>
      </c>
      <c r="G42" s="24" t="s">
        <v>45</v>
      </c>
      <c r="H42" s="34">
        <v>54.94</v>
      </c>
      <c r="I42" s="34">
        <v>17.5</v>
      </c>
      <c r="J42" s="34">
        <f t="shared" si="0"/>
        <v>37.44</v>
      </c>
      <c r="K42" s="35">
        <v>36.700000000000003</v>
      </c>
      <c r="L42" s="11">
        <v>45386</v>
      </c>
      <c r="M42" s="34">
        <f t="shared" si="1"/>
        <v>0.73999999999999488</v>
      </c>
      <c r="N42" s="198">
        <v>1</v>
      </c>
      <c r="O42" s="46" t="s">
        <v>50</v>
      </c>
      <c r="P42" s="1" t="s">
        <v>51</v>
      </c>
      <c r="Q42" s="91" t="str">
        <f>VLOOKUP(UTK[[#This Row],[ID]],DRIVER[],6,FALSE)</f>
        <v>BASANTA KUMAR MOHANTA</v>
      </c>
    </row>
    <row r="43" spans="1:17" ht="14.4" customHeight="1">
      <c r="A43" s="6">
        <v>41</v>
      </c>
      <c r="B43" s="14" t="str">
        <f>UTK[[#This Row],[DATE]]&amp;UTK[[#This Row],[VEHICLE NO]]&amp;UTK[[#This Row],[TRIP NO]]</f>
        <v>45386OD04Q41442</v>
      </c>
      <c r="C43" s="47">
        <v>45386</v>
      </c>
      <c r="D43" s="1">
        <v>54955</v>
      </c>
      <c r="E43" s="12">
        <v>312214</v>
      </c>
      <c r="F43" s="17">
        <v>464</v>
      </c>
      <c r="G43" s="24" t="s">
        <v>38</v>
      </c>
      <c r="H43" s="34">
        <v>35.42</v>
      </c>
      <c r="I43" s="34">
        <v>10.46</v>
      </c>
      <c r="J43" s="34">
        <f t="shared" si="0"/>
        <v>24.96</v>
      </c>
      <c r="K43" s="35">
        <v>24.42</v>
      </c>
      <c r="L43" s="11">
        <v>45386</v>
      </c>
      <c r="M43" s="34">
        <f t="shared" si="1"/>
        <v>0.53999999999999915</v>
      </c>
      <c r="N43" s="198">
        <v>2</v>
      </c>
      <c r="O43" s="46" t="s">
        <v>50</v>
      </c>
      <c r="P43" s="1" t="s">
        <v>51</v>
      </c>
      <c r="Q43" s="91" t="str">
        <f>VLOOKUP(UTK[[#This Row],[ID]],DRIVER[],6,FALSE)</f>
        <v>KAMAN MUNDA</v>
      </c>
    </row>
    <row r="44" spans="1:17" ht="14.4" customHeight="1">
      <c r="A44" s="14">
        <v>42</v>
      </c>
      <c r="B44" s="14" t="str">
        <f>UTK[[#This Row],[DATE]]&amp;UTK[[#This Row],[VEHICLE NO]]&amp;UTK[[#This Row],[TRIP NO]]</f>
        <v>45386OD04Q41232</v>
      </c>
      <c r="C44" s="47">
        <v>45386</v>
      </c>
      <c r="D44" s="1">
        <v>54956</v>
      </c>
      <c r="E44" s="12">
        <v>312214</v>
      </c>
      <c r="F44" s="17">
        <v>466</v>
      </c>
      <c r="G44" s="24" t="s">
        <v>39</v>
      </c>
      <c r="H44" s="34">
        <v>54.64</v>
      </c>
      <c r="I44" s="34">
        <v>17.2</v>
      </c>
      <c r="J44" s="34">
        <f t="shared" si="0"/>
        <v>37.44</v>
      </c>
      <c r="K44" s="35">
        <v>37.159999999999997</v>
      </c>
      <c r="L44" s="11">
        <v>45386</v>
      </c>
      <c r="M44" s="34">
        <f t="shared" si="1"/>
        <v>0.28000000000000114</v>
      </c>
      <c r="N44" s="198">
        <v>2</v>
      </c>
      <c r="O44" s="46" t="s">
        <v>50</v>
      </c>
      <c r="P44" s="1" t="s">
        <v>51</v>
      </c>
      <c r="Q44" s="91" t="str">
        <f>VLOOKUP(UTK[[#This Row],[ID]],DRIVER[],6,FALSE)</f>
        <v>DURGA CH MOHANTA</v>
      </c>
    </row>
    <row r="45" spans="1:17" ht="14.4" customHeight="1">
      <c r="A45" s="6">
        <v>43</v>
      </c>
      <c r="B45" s="14" t="str">
        <f>UTK[[#This Row],[DATE]]&amp;UTK[[#This Row],[VEHICLE NO]]&amp;UTK[[#This Row],[TRIP NO]]</f>
        <v>45386OD34S61392</v>
      </c>
      <c r="C45" s="47">
        <v>45386</v>
      </c>
      <c r="D45" s="1">
        <v>54957</v>
      </c>
      <c r="E45" s="12">
        <v>312214</v>
      </c>
      <c r="F45" s="17">
        <v>468</v>
      </c>
      <c r="G45" s="24" t="s">
        <v>52</v>
      </c>
      <c r="H45" s="34">
        <v>55.24</v>
      </c>
      <c r="I45" s="34">
        <v>17.04</v>
      </c>
      <c r="J45" s="34">
        <f t="shared" si="0"/>
        <v>38.200000000000003</v>
      </c>
      <c r="K45" s="35">
        <v>37.44</v>
      </c>
      <c r="L45" s="11">
        <v>45386</v>
      </c>
      <c r="M45" s="34">
        <f t="shared" si="1"/>
        <v>0.76000000000000512</v>
      </c>
      <c r="N45" s="198">
        <v>2</v>
      </c>
      <c r="O45" s="46" t="s">
        <v>50</v>
      </c>
      <c r="P45" s="1" t="s">
        <v>51</v>
      </c>
      <c r="Q45" s="91" t="str">
        <f>VLOOKUP(UTK[[#This Row],[ID]],DRIVER[],6,FALSE)</f>
        <v>PRADIPA MALIK</v>
      </c>
    </row>
    <row r="46" spans="1:17" ht="14.4" customHeight="1">
      <c r="A46" s="14">
        <v>44</v>
      </c>
      <c r="B46" s="14" t="str">
        <f>UTK[[#This Row],[DATE]]&amp;UTK[[#This Row],[VEHICLE NO]]&amp;UTK[[#This Row],[TRIP NO]]</f>
        <v>45386OD04Q41262</v>
      </c>
      <c r="C46" s="47">
        <v>45386</v>
      </c>
      <c r="D46" s="1">
        <v>54958</v>
      </c>
      <c r="E46" s="12">
        <v>312214</v>
      </c>
      <c r="F46" s="17">
        <v>481</v>
      </c>
      <c r="G46" s="24" t="s">
        <v>23</v>
      </c>
      <c r="H46" s="34">
        <v>54.8</v>
      </c>
      <c r="I46" s="34">
        <v>17.579999999999998</v>
      </c>
      <c r="J46" s="34">
        <f t="shared" si="0"/>
        <v>37.22</v>
      </c>
      <c r="K46" s="35">
        <v>36.74</v>
      </c>
      <c r="L46" s="11">
        <v>45386</v>
      </c>
      <c r="M46" s="34">
        <f t="shared" si="1"/>
        <v>0.47999999999999687</v>
      </c>
      <c r="N46" s="198">
        <v>2</v>
      </c>
      <c r="O46" s="46" t="s">
        <v>50</v>
      </c>
      <c r="P46" s="1" t="s">
        <v>51</v>
      </c>
      <c r="Q46" s="91" t="str">
        <f>VLOOKUP(UTK[[#This Row],[ID]],DRIVER[],6,FALSE)</f>
        <v>RAHID</v>
      </c>
    </row>
    <row r="47" spans="1:17" ht="14.4" customHeight="1">
      <c r="A47" s="6">
        <v>45</v>
      </c>
      <c r="B47" s="14" t="str">
        <f>UTK[[#This Row],[DATE]]&amp;UTK[[#This Row],[VEHICLE NO]]&amp;UTK[[#This Row],[TRIP NO]]</f>
        <v>45386OD04Q41702</v>
      </c>
      <c r="C47" s="47">
        <v>45386</v>
      </c>
      <c r="D47" s="1">
        <v>54959</v>
      </c>
      <c r="E47" s="12">
        <v>312214</v>
      </c>
      <c r="F47" s="17">
        <v>483</v>
      </c>
      <c r="G47" s="24" t="s">
        <v>10</v>
      </c>
      <c r="H47" s="34">
        <v>35.159999999999997</v>
      </c>
      <c r="I47" s="34">
        <v>10.32</v>
      </c>
      <c r="J47" s="34">
        <f t="shared" si="0"/>
        <v>24.839999999999996</v>
      </c>
      <c r="K47" s="35">
        <v>24.42</v>
      </c>
      <c r="L47" s="11">
        <v>45386</v>
      </c>
      <c r="M47" s="34">
        <f t="shared" si="1"/>
        <v>0.4199999999999946</v>
      </c>
      <c r="N47" s="198">
        <v>2</v>
      </c>
      <c r="O47" s="46" t="s">
        <v>50</v>
      </c>
      <c r="P47" s="1" t="s">
        <v>51</v>
      </c>
      <c r="Q47" s="91" t="str">
        <f>VLOOKUP(UTK[[#This Row],[ID]],DRIVER[],6,FALSE)</f>
        <v>SUSANTA KUMAR MALIK</v>
      </c>
    </row>
    <row r="48" spans="1:17" ht="14.4" customHeight="1">
      <c r="A48" s="14">
        <v>46</v>
      </c>
      <c r="B48" s="14" t="str">
        <f>UTK[[#This Row],[DATE]]&amp;UTK[[#This Row],[VEHICLE NO]]&amp;UTK[[#This Row],[TRIP NO]]</f>
        <v>45386OD04Q41282</v>
      </c>
      <c r="C48" s="47">
        <v>45386</v>
      </c>
      <c r="D48" s="1">
        <v>54960</v>
      </c>
      <c r="E48" s="12">
        <v>312214</v>
      </c>
      <c r="F48" s="17">
        <v>485</v>
      </c>
      <c r="G48" s="24" t="s">
        <v>41</v>
      </c>
      <c r="H48" s="34">
        <v>35.32</v>
      </c>
      <c r="I48" s="34">
        <v>10.42</v>
      </c>
      <c r="J48" s="34">
        <f t="shared" si="0"/>
        <v>24.9</v>
      </c>
      <c r="K48" s="35">
        <v>24.46</v>
      </c>
      <c r="L48" s="11">
        <v>45386</v>
      </c>
      <c r="M48" s="34">
        <f t="shared" si="1"/>
        <v>0.43999999999999773</v>
      </c>
      <c r="N48" s="198">
        <v>2</v>
      </c>
      <c r="O48" s="46" t="s">
        <v>50</v>
      </c>
      <c r="P48" s="1" t="s">
        <v>51</v>
      </c>
      <c r="Q48" s="91" t="str">
        <f>VLOOKUP(UTK[[#This Row],[ID]],DRIVER[],6,FALSE)</f>
        <v>NARAHARI MOHANTA</v>
      </c>
    </row>
    <row r="49" spans="1:17" ht="14.4" customHeight="1">
      <c r="A49" s="6">
        <v>47</v>
      </c>
      <c r="B49" s="14" t="str">
        <f>UTK[[#This Row],[DATE]]&amp;UTK[[#This Row],[VEHICLE NO]]&amp;UTK[[#This Row],[TRIP NO]]</f>
        <v>45386OD04Q67612</v>
      </c>
      <c r="C49" s="47">
        <v>45386</v>
      </c>
      <c r="D49" s="1">
        <v>54961</v>
      </c>
      <c r="E49" s="12">
        <v>312214</v>
      </c>
      <c r="F49" s="17">
        <v>486</v>
      </c>
      <c r="G49" s="24" t="s">
        <v>24</v>
      </c>
      <c r="H49" s="34">
        <v>55.68</v>
      </c>
      <c r="I49" s="34">
        <v>17.82</v>
      </c>
      <c r="J49" s="34">
        <f t="shared" si="0"/>
        <v>37.86</v>
      </c>
      <c r="K49" s="35">
        <v>37.42</v>
      </c>
      <c r="L49" s="11">
        <v>45386</v>
      </c>
      <c r="M49" s="34">
        <f t="shared" si="1"/>
        <v>0.43999999999999773</v>
      </c>
      <c r="N49" s="198">
        <v>2</v>
      </c>
      <c r="O49" s="46" t="s">
        <v>50</v>
      </c>
      <c r="P49" s="1" t="s">
        <v>51</v>
      </c>
      <c r="Q49" s="91" t="str">
        <f>VLOOKUP(UTK[[#This Row],[ID]],DRIVER[],6,FALSE)</f>
        <v>JUGAL KISHOR MOHANTA</v>
      </c>
    </row>
    <row r="50" spans="1:17" ht="14.4" customHeight="1">
      <c r="A50" s="14">
        <v>48</v>
      </c>
      <c r="B50" s="14" t="str">
        <f>UTK[[#This Row],[DATE]]&amp;UTK[[#This Row],[VEHICLE NO]]&amp;UTK[[#This Row],[TRIP NO]]</f>
        <v>45386OD04Q41732</v>
      </c>
      <c r="C50" s="47">
        <v>45386</v>
      </c>
      <c r="D50" s="1">
        <v>54962</v>
      </c>
      <c r="E50" s="12">
        <v>312214</v>
      </c>
      <c r="F50" s="17">
        <v>488</v>
      </c>
      <c r="G50" s="24" t="s">
        <v>8</v>
      </c>
      <c r="H50" s="34">
        <v>34.6</v>
      </c>
      <c r="I50" s="34">
        <v>10.119999999999999</v>
      </c>
      <c r="J50" s="34">
        <f t="shared" si="0"/>
        <v>24.480000000000004</v>
      </c>
      <c r="K50" s="35">
        <v>24.26</v>
      </c>
      <c r="L50" s="11">
        <v>45386</v>
      </c>
      <c r="M50" s="34">
        <f t="shared" si="1"/>
        <v>0.22000000000000242</v>
      </c>
      <c r="N50" s="198">
        <v>2</v>
      </c>
      <c r="O50" s="46" t="s">
        <v>50</v>
      </c>
      <c r="P50" s="1" t="s">
        <v>51</v>
      </c>
      <c r="Q50" s="91" t="str">
        <f>VLOOKUP(UTK[[#This Row],[ID]],DRIVER[],6,FALSE)</f>
        <v xml:space="preserve">SUSANTA KUMAR MOHANTA </v>
      </c>
    </row>
    <row r="51" spans="1:17" ht="14.4" customHeight="1">
      <c r="A51" s="6">
        <v>49</v>
      </c>
      <c r="B51" s="14" t="str">
        <f>UTK[[#This Row],[DATE]]&amp;UTK[[#This Row],[VEHICLE NO]]&amp;UTK[[#This Row],[TRIP NO]]</f>
        <v>45386OD04Q41782</v>
      </c>
      <c r="C51" s="47">
        <v>45386</v>
      </c>
      <c r="D51" s="1">
        <v>54963</v>
      </c>
      <c r="E51" s="12">
        <v>312214</v>
      </c>
      <c r="F51" s="17">
        <v>490</v>
      </c>
      <c r="G51" s="24" t="s">
        <v>25</v>
      </c>
      <c r="H51" s="34">
        <v>52.94</v>
      </c>
      <c r="I51" s="34">
        <v>17.440000000000001</v>
      </c>
      <c r="J51" s="34">
        <f t="shared" si="0"/>
        <v>35.5</v>
      </c>
      <c r="K51" s="35">
        <v>35.06</v>
      </c>
      <c r="L51" s="11">
        <v>45386</v>
      </c>
      <c r="M51" s="34">
        <f t="shared" si="1"/>
        <v>0.43999999999999773</v>
      </c>
      <c r="N51" s="198">
        <v>2</v>
      </c>
      <c r="O51" s="46" t="s">
        <v>50</v>
      </c>
      <c r="P51" s="1" t="s">
        <v>51</v>
      </c>
      <c r="Q51" s="91" t="str">
        <f>VLOOKUP(UTK[[#This Row],[ID]],DRIVER[],6,FALSE)</f>
        <v>CHANDRAMANI MOHANTY</v>
      </c>
    </row>
    <row r="52" spans="1:17" ht="14.4" customHeight="1">
      <c r="A52" s="14">
        <v>50</v>
      </c>
      <c r="B52" s="14" t="str">
        <f>UTK[[#This Row],[DATE]]&amp;UTK[[#This Row],[VEHICLE NO]]&amp;UTK[[#This Row],[TRIP NO]]</f>
        <v>45386OD04Q41182</v>
      </c>
      <c r="C52" s="47">
        <v>45386</v>
      </c>
      <c r="D52" s="1">
        <v>54964</v>
      </c>
      <c r="E52" s="12">
        <v>312214</v>
      </c>
      <c r="F52" s="17">
        <v>489</v>
      </c>
      <c r="G52" s="24" t="s">
        <v>26</v>
      </c>
      <c r="H52" s="34">
        <v>54.24</v>
      </c>
      <c r="I52" s="34">
        <v>16.920000000000002</v>
      </c>
      <c r="J52" s="34">
        <f t="shared" si="0"/>
        <v>37.32</v>
      </c>
      <c r="K52" s="35">
        <v>37</v>
      </c>
      <c r="L52" s="11">
        <v>45386</v>
      </c>
      <c r="M52" s="34">
        <f t="shared" si="1"/>
        <v>0.32000000000000028</v>
      </c>
      <c r="N52" s="198">
        <v>2</v>
      </c>
      <c r="O52" s="46" t="s">
        <v>50</v>
      </c>
      <c r="P52" s="1" t="s">
        <v>51</v>
      </c>
      <c r="Q52" s="91" t="str">
        <f>VLOOKUP(UTK[[#This Row],[ID]],DRIVER[],6,FALSE)</f>
        <v>DHULESWAR PERAI</v>
      </c>
    </row>
    <row r="53" spans="1:17" ht="14.4" customHeight="1">
      <c r="A53" s="6">
        <v>51</v>
      </c>
      <c r="B53" s="14" t="str">
        <f>UTK[[#This Row],[DATE]]&amp;UTK[[#This Row],[VEHICLE NO]]&amp;UTK[[#This Row],[TRIP NO]]</f>
        <v>45387OD04Q67881</v>
      </c>
      <c r="C53" s="47">
        <v>45387</v>
      </c>
      <c r="D53" s="1">
        <v>54965</v>
      </c>
      <c r="E53" s="12">
        <v>312214</v>
      </c>
      <c r="F53" s="17">
        <v>497</v>
      </c>
      <c r="G53" s="24" t="s">
        <v>20</v>
      </c>
      <c r="H53" s="34">
        <v>56.82</v>
      </c>
      <c r="I53" s="34">
        <v>17.239999999999998</v>
      </c>
      <c r="J53" s="34">
        <f t="shared" si="0"/>
        <v>39.58</v>
      </c>
      <c r="K53" s="35">
        <v>38.68</v>
      </c>
      <c r="L53" s="11">
        <v>45387</v>
      </c>
      <c r="M53" s="34">
        <f t="shared" si="1"/>
        <v>0.89999999999999858</v>
      </c>
      <c r="N53" s="198">
        <v>1</v>
      </c>
      <c r="O53" s="46" t="s">
        <v>50</v>
      </c>
      <c r="P53" s="1" t="s">
        <v>51</v>
      </c>
      <c r="Q53" s="91" t="str">
        <f>VLOOKUP(UTK[[#This Row],[ID]],DRIVER[],6,FALSE)</f>
        <v>VINOD KUMAR</v>
      </c>
    </row>
    <row r="54" spans="1:17" ht="14.4" customHeight="1">
      <c r="A54" s="14">
        <v>52</v>
      </c>
      <c r="B54" s="14" t="str">
        <f>UTK[[#This Row],[DATE]]&amp;UTK[[#This Row],[VEHICLE NO]]&amp;UTK[[#This Row],[TRIP NO]]</f>
        <v>45387OD04Q41781</v>
      </c>
      <c r="C54" s="47">
        <v>45387</v>
      </c>
      <c r="D54" s="1">
        <v>54966</v>
      </c>
      <c r="E54" s="12">
        <v>312214</v>
      </c>
      <c r="F54" s="17">
        <v>506</v>
      </c>
      <c r="G54" s="24" t="s">
        <v>25</v>
      </c>
      <c r="H54" s="34">
        <v>53.34</v>
      </c>
      <c r="I54" s="34">
        <v>17.440000000000001</v>
      </c>
      <c r="J54" s="34">
        <f t="shared" si="0"/>
        <v>35.900000000000006</v>
      </c>
      <c r="K54" s="35">
        <v>35.5</v>
      </c>
      <c r="L54" s="11">
        <v>45387</v>
      </c>
      <c r="M54" s="34">
        <f t="shared" si="1"/>
        <v>0.40000000000000568</v>
      </c>
      <c r="N54" s="198">
        <v>1</v>
      </c>
      <c r="O54" s="46" t="s">
        <v>50</v>
      </c>
      <c r="P54" s="1" t="s">
        <v>51</v>
      </c>
      <c r="Q54" s="91" t="str">
        <f>VLOOKUP(UTK[[#This Row],[ID]],DRIVER[],6,FALSE)</f>
        <v>CHANDRAMANI MOHANTY</v>
      </c>
    </row>
    <row r="55" spans="1:17" ht="14.4" customHeight="1">
      <c r="A55" s="6">
        <v>53</v>
      </c>
      <c r="B55" s="14" t="str">
        <f>UTK[[#This Row],[DATE]]&amp;UTK[[#This Row],[VEHICLE NO]]&amp;UTK[[#This Row],[TRIP NO]]</f>
        <v>45387OD04Q41181</v>
      </c>
      <c r="C55" s="47">
        <v>45387</v>
      </c>
      <c r="D55" s="1">
        <v>54967</v>
      </c>
      <c r="E55" s="12">
        <v>312214</v>
      </c>
      <c r="F55" s="17">
        <v>508</v>
      </c>
      <c r="G55" s="24" t="s">
        <v>26</v>
      </c>
      <c r="H55" s="34">
        <v>52.46</v>
      </c>
      <c r="I55" s="34">
        <v>16.899999999999999</v>
      </c>
      <c r="J55" s="34">
        <f t="shared" si="0"/>
        <v>35.56</v>
      </c>
      <c r="K55" s="35">
        <v>35.159999999999997</v>
      </c>
      <c r="L55" s="11">
        <v>45387</v>
      </c>
      <c r="M55" s="34">
        <f t="shared" si="1"/>
        <v>0.40000000000000568</v>
      </c>
      <c r="N55" s="198">
        <v>1</v>
      </c>
      <c r="O55" s="46" t="s">
        <v>50</v>
      </c>
      <c r="P55" s="1" t="s">
        <v>51</v>
      </c>
      <c r="Q55" s="91" t="str">
        <f>VLOOKUP(UTK[[#This Row],[ID]],DRIVER[],6,FALSE)</f>
        <v>JUGAL KISHOR MOHANTA</v>
      </c>
    </row>
    <row r="56" spans="1:17" ht="14.4" customHeight="1">
      <c r="A56" s="14">
        <v>54</v>
      </c>
      <c r="B56" s="14" t="str">
        <f>UTK[[#This Row],[DATE]]&amp;UTK[[#This Row],[VEHICLE NO]]&amp;UTK[[#This Row],[TRIP NO]]</f>
        <v>45387OD04Q41551</v>
      </c>
      <c r="C56" s="47">
        <v>45387</v>
      </c>
      <c r="D56" s="1">
        <v>54968</v>
      </c>
      <c r="E56" s="12">
        <v>312214</v>
      </c>
      <c r="F56" s="17">
        <v>513</v>
      </c>
      <c r="G56" s="24" t="s">
        <v>22</v>
      </c>
      <c r="H56" s="34">
        <v>52.62</v>
      </c>
      <c r="I56" s="34">
        <v>17.399999999999999</v>
      </c>
      <c r="J56" s="34">
        <f t="shared" si="0"/>
        <v>35.22</v>
      </c>
      <c r="K56" s="35">
        <v>34.700000000000003</v>
      </c>
      <c r="L56" s="11">
        <v>45387</v>
      </c>
      <c r="M56" s="34">
        <f t="shared" si="1"/>
        <v>0.51999999999999602</v>
      </c>
      <c r="N56" s="198">
        <v>1</v>
      </c>
      <c r="O56" s="46" t="s">
        <v>50</v>
      </c>
      <c r="P56" s="1" t="s">
        <v>51</v>
      </c>
      <c r="Q56" s="91" t="str">
        <f>VLOOKUP(UTK[[#This Row],[ID]],DRIVER[],6,FALSE)</f>
        <v>SUSANT KUMAR BAG</v>
      </c>
    </row>
    <row r="57" spans="1:17" ht="14.4" customHeight="1">
      <c r="A57" s="6">
        <v>55</v>
      </c>
      <c r="B57" s="14" t="str">
        <f>UTK[[#This Row],[DATE]]&amp;UTK[[#This Row],[VEHICLE NO]]&amp;UTK[[#This Row],[TRIP NO]]</f>
        <v>45387OD04Q41231</v>
      </c>
      <c r="C57" s="47">
        <v>45387</v>
      </c>
      <c r="D57" s="1">
        <v>54969</v>
      </c>
      <c r="E57" s="12">
        <v>312214</v>
      </c>
      <c r="F57" s="17">
        <v>514</v>
      </c>
      <c r="G57" s="24" t="s">
        <v>39</v>
      </c>
      <c r="H57" s="34">
        <v>53.9</v>
      </c>
      <c r="I57" s="34">
        <v>17.2</v>
      </c>
      <c r="J57" s="34">
        <f t="shared" si="0"/>
        <v>36.700000000000003</v>
      </c>
      <c r="K57" s="35">
        <v>36.28</v>
      </c>
      <c r="L57" s="11">
        <v>45387</v>
      </c>
      <c r="M57" s="34">
        <f t="shared" si="1"/>
        <v>0.42000000000000171</v>
      </c>
      <c r="N57" s="198">
        <v>1</v>
      </c>
      <c r="O57" s="46" t="s">
        <v>50</v>
      </c>
      <c r="P57" s="1" t="s">
        <v>51</v>
      </c>
      <c r="Q57" s="91" t="str">
        <f>VLOOKUP(UTK[[#This Row],[ID]],DRIVER[],6,FALSE)</f>
        <v>NATABAR MOHANTA</v>
      </c>
    </row>
    <row r="58" spans="1:17" ht="14.4" customHeight="1">
      <c r="A58" s="14">
        <v>56</v>
      </c>
      <c r="B58" s="14" t="str">
        <f>UTK[[#This Row],[DATE]]&amp;UTK[[#This Row],[VEHICLE NO]]&amp;UTK[[#This Row],[TRIP NO]]</f>
        <v>45387OD04Q41391</v>
      </c>
      <c r="C58" s="47">
        <v>45387</v>
      </c>
      <c r="D58" s="1">
        <v>54970</v>
      </c>
      <c r="E58" s="12">
        <v>312214</v>
      </c>
      <c r="F58" s="17">
        <v>515</v>
      </c>
      <c r="G58" s="24" t="s">
        <v>21</v>
      </c>
      <c r="H58" s="34">
        <v>56.5</v>
      </c>
      <c r="I58" s="34">
        <v>17.559999999999999</v>
      </c>
      <c r="J58" s="34">
        <f t="shared" si="0"/>
        <v>38.94</v>
      </c>
      <c r="K58" s="35">
        <v>39.6</v>
      </c>
      <c r="L58" s="11">
        <v>45387</v>
      </c>
      <c r="M58" s="34">
        <f t="shared" si="1"/>
        <v>-0.66000000000000369</v>
      </c>
      <c r="N58" s="198">
        <v>1</v>
      </c>
      <c r="O58" s="46" t="s">
        <v>50</v>
      </c>
      <c r="P58" s="1" t="s">
        <v>51</v>
      </c>
      <c r="Q58" s="91" t="str">
        <f>VLOOKUP(UTK[[#This Row],[ID]],DRIVER[],6,FALSE)</f>
        <v>AKSHAYA KU SAHOO</v>
      </c>
    </row>
    <row r="59" spans="1:17" ht="14.4" customHeight="1">
      <c r="A59" s="6">
        <v>57</v>
      </c>
      <c r="B59" s="14" t="str">
        <f>UTK[[#This Row],[DATE]]&amp;UTK[[#This Row],[VEHICLE NO]]&amp;UTK[[#This Row],[TRIP NO]]</f>
        <v>45387OD34S61521</v>
      </c>
      <c r="C59" s="47">
        <v>45387</v>
      </c>
      <c r="D59" s="1">
        <v>54971</v>
      </c>
      <c r="E59" s="12">
        <v>312214</v>
      </c>
      <c r="F59" s="17">
        <v>517</v>
      </c>
      <c r="G59" s="24" t="s">
        <v>43</v>
      </c>
      <c r="H59" s="34">
        <v>56.14</v>
      </c>
      <c r="I59" s="34">
        <v>17.28</v>
      </c>
      <c r="J59" s="34">
        <f t="shared" si="0"/>
        <v>38.86</v>
      </c>
      <c r="K59" s="35">
        <v>38.08</v>
      </c>
      <c r="L59" s="11">
        <v>45387</v>
      </c>
      <c r="M59" s="34">
        <f t="shared" si="1"/>
        <v>0.78000000000000114</v>
      </c>
      <c r="N59" s="198">
        <v>1</v>
      </c>
      <c r="O59" s="46" t="s">
        <v>50</v>
      </c>
      <c r="P59" s="1" t="s">
        <v>51</v>
      </c>
      <c r="Q59" s="91" t="str">
        <f>VLOOKUP(UTK[[#This Row],[ID]],DRIVER[],6,FALSE)</f>
        <v>MURALIDHAR MOHANTA</v>
      </c>
    </row>
    <row r="60" spans="1:17" ht="14.4" customHeight="1">
      <c r="A60" s="14">
        <v>58</v>
      </c>
      <c r="B60" s="14" t="str">
        <f>UTK[[#This Row],[DATE]]&amp;UTK[[#This Row],[VEHICLE NO]]&amp;UTK[[#This Row],[TRIP NO]]</f>
        <v>45387OD34S26151</v>
      </c>
      <c r="C60" s="47">
        <v>45387</v>
      </c>
      <c r="D60" s="1">
        <v>54972</v>
      </c>
      <c r="E60" s="12">
        <v>312214</v>
      </c>
      <c r="F60" s="17">
        <v>525</v>
      </c>
      <c r="G60" s="24" t="s">
        <v>40</v>
      </c>
      <c r="H60" s="34">
        <v>50.28</v>
      </c>
      <c r="I60" s="34">
        <v>17.12</v>
      </c>
      <c r="J60" s="34">
        <f t="shared" si="0"/>
        <v>33.159999999999997</v>
      </c>
      <c r="K60" s="35">
        <v>32.74</v>
      </c>
      <c r="L60" s="11">
        <v>45387</v>
      </c>
      <c r="M60" s="34">
        <f t="shared" si="1"/>
        <v>0.4199999999999946</v>
      </c>
      <c r="N60" s="198">
        <v>1</v>
      </c>
      <c r="O60" s="46" t="s">
        <v>50</v>
      </c>
      <c r="P60" s="1" t="s">
        <v>51</v>
      </c>
      <c r="Q60" s="91" t="str">
        <f>VLOOKUP(UTK[[#This Row],[ID]],DRIVER[],6,FALSE)</f>
        <v>BASANTA KUMAR MOHANTA</v>
      </c>
    </row>
    <row r="61" spans="1:17" ht="15" customHeight="1">
      <c r="A61" s="6">
        <v>59</v>
      </c>
      <c r="B61" s="14" t="str">
        <f>UTK[[#This Row],[DATE]]&amp;UTK[[#This Row],[VEHICLE NO]]&amp;UTK[[#This Row],[TRIP NO]]</f>
        <v>45387OD34S61391</v>
      </c>
      <c r="C61" s="47">
        <v>45387</v>
      </c>
      <c r="D61" s="1">
        <v>54973</v>
      </c>
      <c r="E61" s="12">
        <v>312214</v>
      </c>
      <c r="F61" s="17">
        <v>527</v>
      </c>
      <c r="G61" s="24" t="s">
        <v>52</v>
      </c>
      <c r="H61" s="34">
        <v>51.24</v>
      </c>
      <c r="I61" s="34">
        <v>17.100000000000001</v>
      </c>
      <c r="J61" s="34">
        <f t="shared" si="0"/>
        <v>34.14</v>
      </c>
      <c r="K61" s="35">
        <v>33.700000000000003</v>
      </c>
      <c r="L61" s="11">
        <v>45387</v>
      </c>
      <c r="M61" s="34">
        <f t="shared" si="1"/>
        <v>0.43999999999999773</v>
      </c>
      <c r="N61" s="198">
        <v>1</v>
      </c>
      <c r="O61" s="46" t="s">
        <v>50</v>
      </c>
      <c r="P61" s="1" t="s">
        <v>51</v>
      </c>
      <c r="Q61" s="91" t="str">
        <f>VLOOKUP(UTK[[#This Row],[ID]],DRIVER[],6,FALSE)</f>
        <v>PRADIPA MALIK</v>
      </c>
    </row>
    <row r="62" spans="1:17" ht="14.4" customHeight="1">
      <c r="A62" s="14">
        <v>60</v>
      </c>
      <c r="B62" s="14" t="str">
        <f>UTK[[#This Row],[DATE]]&amp;UTK[[#This Row],[VEHICLE NO]]&amp;UTK[[#This Row],[TRIP NO]]</f>
        <v>45387OD34S26681</v>
      </c>
      <c r="C62" s="47">
        <v>45387</v>
      </c>
      <c r="D62" s="1">
        <v>54974</v>
      </c>
      <c r="E62" s="12">
        <v>312214</v>
      </c>
      <c r="F62" s="17">
        <v>528</v>
      </c>
      <c r="G62" s="24" t="s">
        <v>42</v>
      </c>
      <c r="H62" s="34">
        <v>51.66</v>
      </c>
      <c r="I62" s="34">
        <v>16.96</v>
      </c>
      <c r="J62" s="34">
        <f t="shared" si="0"/>
        <v>34.699999999999996</v>
      </c>
      <c r="K62" s="35">
        <v>34.06</v>
      </c>
      <c r="L62" s="11">
        <v>45387</v>
      </c>
      <c r="M62" s="34">
        <f t="shared" si="1"/>
        <v>0.63999999999999346</v>
      </c>
      <c r="N62" s="198">
        <v>1</v>
      </c>
      <c r="O62" s="46" t="s">
        <v>50</v>
      </c>
      <c r="P62" s="1" t="s">
        <v>51</v>
      </c>
      <c r="Q62" s="91" t="str">
        <f>VLOOKUP(UTK[[#This Row],[ID]],DRIVER[],6,FALSE)</f>
        <v>RIZWAN</v>
      </c>
    </row>
    <row r="63" spans="1:17" ht="14.4" customHeight="1">
      <c r="A63" s="6">
        <v>61</v>
      </c>
      <c r="B63" s="14" t="str">
        <f>UTK[[#This Row],[DATE]]&amp;UTK[[#This Row],[VEHICLE NO]]&amp;UTK[[#This Row],[TRIP NO]]</f>
        <v>45387OD04Q41261</v>
      </c>
      <c r="C63" s="47">
        <v>45387</v>
      </c>
      <c r="D63" s="1">
        <v>54975</v>
      </c>
      <c r="E63" s="12">
        <v>312214</v>
      </c>
      <c r="F63" s="17">
        <v>524</v>
      </c>
      <c r="G63" s="24" t="s">
        <v>23</v>
      </c>
      <c r="H63" s="34">
        <v>53.76</v>
      </c>
      <c r="I63" s="34">
        <v>17.420000000000002</v>
      </c>
      <c r="J63" s="34">
        <f t="shared" si="0"/>
        <v>36.339999999999996</v>
      </c>
      <c r="K63" s="35">
        <v>35.119999999999997</v>
      </c>
      <c r="L63" s="11">
        <v>45387</v>
      </c>
      <c r="M63" s="34">
        <f t="shared" si="1"/>
        <v>1.2199999999999989</v>
      </c>
      <c r="N63" s="198">
        <v>1</v>
      </c>
      <c r="O63" s="46" t="s">
        <v>50</v>
      </c>
      <c r="P63" s="1" t="s">
        <v>51</v>
      </c>
      <c r="Q63" s="91" t="str">
        <f>VLOOKUP(UTK[[#This Row],[ID]],DRIVER[],6,FALSE)</f>
        <v>RAHID</v>
      </c>
    </row>
    <row r="64" spans="1:17" ht="15" customHeight="1">
      <c r="A64" s="14">
        <v>62</v>
      </c>
      <c r="B64" s="14" t="str">
        <f>UTK[[#This Row],[DATE]]&amp;UTK[[#This Row],[VEHICLE NO]]&amp;UTK[[#This Row],[TRIP NO]]</f>
        <v>45387OD04Q41441</v>
      </c>
      <c r="C64" s="47">
        <v>45387</v>
      </c>
      <c r="D64" s="1">
        <v>54976</v>
      </c>
      <c r="E64" s="12">
        <v>312214</v>
      </c>
      <c r="F64" s="17">
        <v>520</v>
      </c>
      <c r="G64" s="24" t="s">
        <v>38</v>
      </c>
      <c r="H64" s="34">
        <v>31.66</v>
      </c>
      <c r="I64" s="34">
        <v>10.46</v>
      </c>
      <c r="J64" s="34">
        <f t="shared" si="0"/>
        <v>21.2</v>
      </c>
      <c r="K64" s="35">
        <v>20.68</v>
      </c>
      <c r="L64" s="11">
        <v>45387</v>
      </c>
      <c r="M64" s="34">
        <f t="shared" si="1"/>
        <v>0.51999999999999957</v>
      </c>
      <c r="N64" s="198">
        <v>1</v>
      </c>
      <c r="O64" s="46" t="s">
        <v>50</v>
      </c>
      <c r="P64" s="1" t="s">
        <v>51</v>
      </c>
      <c r="Q64" s="91" t="str">
        <f>VLOOKUP(UTK[[#This Row],[ID]],DRIVER[],6,FALSE)</f>
        <v>KAMAN MUNDA</v>
      </c>
    </row>
    <row r="65" spans="1:17" ht="14.4" customHeight="1">
      <c r="A65" s="6">
        <v>63</v>
      </c>
      <c r="B65" s="14" t="str">
        <f>UTK[[#This Row],[DATE]]&amp;UTK[[#This Row],[VEHICLE NO]]&amp;UTK[[#This Row],[TRIP NO]]</f>
        <v>45387OD04Q41731</v>
      </c>
      <c r="C65" s="47">
        <v>45387</v>
      </c>
      <c r="D65" s="1">
        <v>54977</v>
      </c>
      <c r="E65" s="12">
        <v>312214</v>
      </c>
      <c r="F65" s="17">
        <v>529</v>
      </c>
      <c r="G65" s="24" t="s">
        <v>8</v>
      </c>
      <c r="H65" s="34">
        <v>32.32</v>
      </c>
      <c r="I65" s="34">
        <v>10.119999999999999</v>
      </c>
      <c r="J65" s="34">
        <f t="shared" si="0"/>
        <v>22.200000000000003</v>
      </c>
      <c r="K65" s="35">
        <v>21.42</v>
      </c>
      <c r="L65" s="11">
        <v>45387</v>
      </c>
      <c r="M65" s="34">
        <f t="shared" si="1"/>
        <v>0.78000000000000114</v>
      </c>
      <c r="N65" s="198">
        <v>1</v>
      </c>
      <c r="O65" s="46" t="s">
        <v>50</v>
      </c>
      <c r="P65" s="1" t="s">
        <v>51</v>
      </c>
      <c r="Q65" s="91" t="str">
        <f>VLOOKUP(UTK[[#This Row],[ID]],DRIVER[],6,FALSE)</f>
        <v xml:space="preserve">SUSANTA KUMAR MOHANTA </v>
      </c>
    </row>
    <row r="66" spans="1:17" ht="14.4" customHeight="1">
      <c r="A66" s="14">
        <v>64</v>
      </c>
      <c r="B66" s="14" t="str">
        <f>UTK[[#This Row],[DATE]]&amp;UTK[[#This Row],[VEHICLE NO]]&amp;UTK[[#This Row],[TRIP NO]]</f>
        <v>45387OD04Q41281</v>
      </c>
      <c r="C66" s="47">
        <v>45387</v>
      </c>
      <c r="D66" s="1">
        <v>54978</v>
      </c>
      <c r="E66" s="12">
        <v>312214</v>
      </c>
      <c r="F66" s="17">
        <v>532</v>
      </c>
      <c r="G66" s="24" t="s">
        <v>41</v>
      </c>
      <c r="H66" s="34">
        <v>35.119999999999997</v>
      </c>
      <c r="I66" s="34">
        <v>10.48</v>
      </c>
      <c r="J66" s="34">
        <f t="shared" si="0"/>
        <v>24.639999999999997</v>
      </c>
      <c r="K66" s="35">
        <v>24.04</v>
      </c>
      <c r="L66" s="11">
        <v>45387</v>
      </c>
      <c r="M66" s="34">
        <f t="shared" si="1"/>
        <v>0.59999999999999787</v>
      </c>
      <c r="N66" s="198">
        <v>1</v>
      </c>
      <c r="O66" s="46" t="s">
        <v>50</v>
      </c>
      <c r="P66" s="1" t="s">
        <v>51</v>
      </c>
      <c r="Q66" s="91" t="str">
        <f>VLOOKUP(UTK[[#This Row],[ID]],DRIVER[],6,FALSE)</f>
        <v>NARAHARI MOHANTA</v>
      </c>
    </row>
    <row r="67" spans="1:17" ht="14.4" customHeight="1">
      <c r="A67" s="6">
        <v>65</v>
      </c>
      <c r="B67" s="14" t="str">
        <f>UTK[[#This Row],[DATE]]&amp;UTK[[#This Row],[VEHICLE NO]]&amp;UTK[[#This Row],[TRIP NO]]</f>
        <v>45387OD34S61371</v>
      </c>
      <c r="C67" s="47">
        <v>45387</v>
      </c>
      <c r="D67" s="1">
        <v>54979</v>
      </c>
      <c r="E67" s="12">
        <v>312214</v>
      </c>
      <c r="F67" s="17">
        <v>535</v>
      </c>
      <c r="G67" s="24" t="s">
        <v>44</v>
      </c>
      <c r="H67" s="34">
        <v>54.32</v>
      </c>
      <c r="I67" s="34">
        <v>17.5</v>
      </c>
      <c r="J67" s="34">
        <f t="shared" ref="J67:J130" si="2">H67-I67</f>
        <v>36.82</v>
      </c>
      <c r="K67" s="35">
        <v>36.159999999999997</v>
      </c>
      <c r="L67" s="11">
        <v>45387</v>
      </c>
      <c r="M67" s="34">
        <f t="shared" ref="M67:M130" si="3">J67-K67</f>
        <v>0.66000000000000369</v>
      </c>
      <c r="N67" s="198">
        <v>1</v>
      </c>
      <c r="O67" s="46" t="s">
        <v>50</v>
      </c>
      <c r="P67" s="1" t="s">
        <v>51</v>
      </c>
      <c r="Q67" s="91" t="str">
        <f>VLOOKUP(UTK[[#This Row],[ID]],DRIVER[],6,FALSE)</f>
        <v>KALI CH KAR</v>
      </c>
    </row>
    <row r="68" spans="1:17" ht="14.4" customHeight="1">
      <c r="A68" s="14">
        <v>66</v>
      </c>
      <c r="B68" s="14" t="str">
        <f>UTK[[#This Row],[DATE]]&amp;UTK[[#This Row],[VEHICLE NO]]&amp;UTK[[#This Row],[TRIP NO]]</f>
        <v>45387OD34S26661</v>
      </c>
      <c r="C68" s="47">
        <v>45387</v>
      </c>
      <c r="D68" s="1">
        <v>54981</v>
      </c>
      <c r="E68" s="12">
        <v>312214</v>
      </c>
      <c r="F68" s="17">
        <v>541</v>
      </c>
      <c r="G68" s="24" t="s">
        <v>45</v>
      </c>
      <c r="H68" s="34">
        <v>56.1</v>
      </c>
      <c r="I68" s="34">
        <v>17.5</v>
      </c>
      <c r="J68" s="34">
        <f t="shared" si="2"/>
        <v>38.6</v>
      </c>
      <c r="K68" s="35">
        <v>38.06</v>
      </c>
      <c r="L68" s="11">
        <v>45387</v>
      </c>
      <c r="M68" s="34">
        <f t="shared" si="3"/>
        <v>0.53999999999999915</v>
      </c>
      <c r="N68" s="198">
        <v>1</v>
      </c>
      <c r="O68" s="46" t="s">
        <v>50</v>
      </c>
      <c r="P68" s="1" t="s">
        <v>51</v>
      </c>
      <c r="Q68" s="91" t="str">
        <f>VLOOKUP(UTK[[#This Row],[ID]],DRIVER[],6,FALSE)</f>
        <v>DURGA CH MOHANTA</v>
      </c>
    </row>
    <row r="69" spans="1:17" ht="14.4" customHeight="1">
      <c r="A69" s="6">
        <v>67</v>
      </c>
      <c r="B69" s="14" t="str">
        <f>UTK[[#This Row],[DATE]]&amp;UTK[[#This Row],[VEHICLE NO]]&amp;UTK[[#This Row],[TRIP NO]]</f>
        <v>45387OD04Q67882</v>
      </c>
      <c r="C69" s="47">
        <v>45387</v>
      </c>
      <c r="D69" s="1">
        <v>54982</v>
      </c>
      <c r="E69" s="12">
        <v>312214</v>
      </c>
      <c r="F69" s="17">
        <v>545</v>
      </c>
      <c r="G69" s="24" t="s">
        <v>20</v>
      </c>
      <c r="H69" s="34">
        <v>53.88</v>
      </c>
      <c r="I69" s="34">
        <v>17.260000000000002</v>
      </c>
      <c r="J69" s="34">
        <f t="shared" si="2"/>
        <v>36.620000000000005</v>
      </c>
      <c r="K69" s="35">
        <v>36.32</v>
      </c>
      <c r="L69" s="11">
        <v>45387</v>
      </c>
      <c r="M69" s="34">
        <f t="shared" si="3"/>
        <v>0.30000000000000426</v>
      </c>
      <c r="N69" s="198">
        <v>2</v>
      </c>
      <c r="O69" s="46" t="s">
        <v>50</v>
      </c>
      <c r="P69" s="1" t="s">
        <v>51</v>
      </c>
      <c r="Q69" s="91" t="str">
        <f>VLOOKUP(UTK[[#This Row],[ID]],DRIVER[],6,FALSE)</f>
        <v>VINOD KUMAR</v>
      </c>
    </row>
    <row r="70" spans="1:17" ht="14.4" customHeight="1">
      <c r="A70" s="14">
        <v>68</v>
      </c>
      <c r="B70" s="14" t="str">
        <f>UTK[[#This Row],[DATE]]&amp;UTK[[#This Row],[VEHICLE NO]]&amp;UTK[[#This Row],[TRIP NO]]</f>
        <v>45387OD04Q67611</v>
      </c>
      <c r="C70" s="47">
        <v>45387</v>
      </c>
      <c r="D70" s="1">
        <v>54983</v>
      </c>
      <c r="E70" s="12">
        <v>312214</v>
      </c>
      <c r="F70" s="17">
        <v>543</v>
      </c>
      <c r="G70" s="24" t="s">
        <v>24</v>
      </c>
      <c r="H70" s="34">
        <v>53.06</v>
      </c>
      <c r="I70" s="34">
        <v>17.8</v>
      </c>
      <c r="J70" s="34">
        <f t="shared" si="2"/>
        <v>35.260000000000005</v>
      </c>
      <c r="K70" s="35">
        <v>35.020000000000003</v>
      </c>
      <c r="L70" s="11">
        <v>45387</v>
      </c>
      <c r="M70" s="34">
        <f t="shared" si="3"/>
        <v>0.24000000000000199</v>
      </c>
      <c r="N70" s="198">
        <v>1</v>
      </c>
      <c r="O70" s="46" t="s">
        <v>50</v>
      </c>
      <c r="P70" s="1" t="s">
        <v>51</v>
      </c>
      <c r="Q70" s="91" t="str">
        <f>VLOOKUP(UTK[[#This Row],[ID]],DRIVER[],6,FALSE)</f>
        <v>DHULESWAR PERAI</v>
      </c>
    </row>
    <row r="71" spans="1:17" ht="14.4" customHeight="1">
      <c r="A71" s="6">
        <v>69</v>
      </c>
      <c r="B71" s="14" t="str">
        <f>UTK[[#This Row],[DATE]]&amp;UTK[[#This Row],[VEHICLE NO]]&amp;UTK[[#This Row],[TRIP NO]]</f>
        <v>45387OD04Q41701</v>
      </c>
      <c r="C71" s="47">
        <v>45387</v>
      </c>
      <c r="D71" s="1">
        <v>54984</v>
      </c>
      <c r="E71" s="12">
        <v>312214</v>
      </c>
      <c r="F71" s="17">
        <v>555</v>
      </c>
      <c r="G71" s="24" t="s">
        <v>10</v>
      </c>
      <c r="H71" s="34">
        <v>34</v>
      </c>
      <c r="I71" s="34">
        <v>10.34</v>
      </c>
      <c r="J71" s="34">
        <f t="shared" si="2"/>
        <v>23.66</v>
      </c>
      <c r="K71" s="35">
        <v>23.26</v>
      </c>
      <c r="L71" s="11">
        <v>45387</v>
      </c>
      <c r="M71" s="34">
        <f t="shared" si="3"/>
        <v>0.39999999999999858</v>
      </c>
      <c r="N71" s="198">
        <v>1</v>
      </c>
      <c r="O71" s="46" t="s">
        <v>50</v>
      </c>
      <c r="P71" s="1" t="s">
        <v>51</v>
      </c>
      <c r="Q71" s="91" t="str">
        <f>VLOOKUP(UTK[[#This Row],[ID]],DRIVER[],6,FALSE)</f>
        <v>KAMAN MUNDA</v>
      </c>
    </row>
    <row r="72" spans="1:17" ht="14.4" customHeight="1">
      <c r="A72" s="14">
        <v>70</v>
      </c>
      <c r="B72" s="14" t="str">
        <f>UTK[[#This Row],[DATE]]&amp;UTK[[#This Row],[VEHICLE NO]]&amp;UTK[[#This Row],[TRIP NO]]</f>
        <v>45387OD04Q41782</v>
      </c>
      <c r="C72" s="47">
        <v>45387</v>
      </c>
      <c r="D72" s="1">
        <v>54985</v>
      </c>
      <c r="E72" s="12">
        <v>312214</v>
      </c>
      <c r="F72" s="17">
        <v>557</v>
      </c>
      <c r="G72" s="24" t="s">
        <v>25</v>
      </c>
      <c r="H72" s="34">
        <v>52.9</v>
      </c>
      <c r="I72" s="34">
        <v>17.399999999999999</v>
      </c>
      <c r="J72" s="34">
        <f t="shared" si="2"/>
        <v>35.5</v>
      </c>
      <c r="K72" s="35">
        <v>34.880000000000003</v>
      </c>
      <c r="L72" s="11">
        <v>45387</v>
      </c>
      <c r="M72" s="34">
        <f t="shared" si="3"/>
        <v>0.61999999999999744</v>
      </c>
      <c r="N72" s="198">
        <v>2</v>
      </c>
      <c r="O72" s="46" t="s">
        <v>50</v>
      </c>
      <c r="P72" s="1" t="s">
        <v>51</v>
      </c>
      <c r="Q72" s="91" t="str">
        <f>VLOOKUP(UTK[[#This Row],[ID]],DRIVER[],6,FALSE)</f>
        <v>CHANDRAMANI MOHANTY</v>
      </c>
    </row>
    <row r="73" spans="1:17" ht="14.4" customHeight="1">
      <c r="A73" s="6">
        <v>71</v>
      </c>
      <c r="B73" s="14" t="str">
        <f>UTK[[#This Row],[DATE]]&amp;UTK[[#This Row],[VEHICLE NO]]&amp;UTK[[#This Row],[TRIP NO]]</f>
        <v>45387OD04Q41182</v>
      </c>
      <c r="C73" s="47">
        <v>45387</v>
      </c>
      <c r="D73" s="1">
        <v>54986</v>
      </c>
      <c r="E73" s="12">
        <v>312214</v>
      </c>
      <c r="F73" s="17">
        <v>568</v>
      </c>
      <c r="G73" s="24" t="s">
        <v>26</v>
      </c>
      <c r="H73" s="34">
        <v>54.16</v>
      </c>
      <c r="I73" s="34">
        <v>16.88</v>
      </c>
      <c r="J73" s="34">
        <f t="shared" si="2"/>
        <v>37.28</v>
      </c>
      <c r="K73" s="35">
        <v>36.72</v>
      </c>
      <c r="L73" s="11">
        <v>45387</v>
      </c>
      <c r="M73" s="34">
        <f t="shared" si="3"/>
        <v>0.56000000000000227</v>
      </c>
      <c r="N73" s="198">
        <v>2</v>
      </c>
      <c r="O73" s="46" t="s">
        <v>50</v>
      </c>
      <c r="P73" s="1" t="s">
        <v>51</v>
      </c>
      <c r="Q73" s="91" t="str">
        <f>VLOOKUP(UTK[[#This Row],[ID]],DRIVER[],6,FALSE)</f>
        <v>JUGAL KISHOR MOHANTA</v>
      </c>
    </row>
    <row r="74" spans="1:17" ht="14.4" customHeight="1">
      <c r="A74" s="14">
        <v>72</v>
      </c>
      <c r="B74" s="14" t="str">
        <f>UTK[[#This Row],[DATE]]&amp;UTK[[#This Row],[VEHICLE NO]]&amp;UTK[[#This Row],[TRIP NO]]</f>
        <v>45387OD04Q41232</v>
      </c>
      <c r="C74" s="47">
        <v>45387</v>
      </c>
      <c r="D74" s="1">
        <v>54987</v>
      </c>
      <c r="E74" s="12">
        <v>312214</v>
      </c>
      <c r="F74" s="17">
        <v>569</v>
      </c>
      <c r="G74" s="24" t="s">
        <v>39</v>
      </c>
      <c r="H74" s="34">
        <v>55.98</v>
      </c>
      <c r="I74" s="34">
        <v>17.14</v>
      </c>
      <c r="J74" s="34">
        <f t="shared" si="2"/>
        <v>38.839999999999996</v>
      </c>
      <c r="K74" s="35">
        <v>38.44</v>
      </c>
      <c r="L74" s="11">
        <v>45387</v>
      </c>
      <c r="M74" s="34">
        <f t="shared" si="3"/>
        <v>0.39999999999999858</v>
      </c>
      <c r="N74" s="198">
        <v>2</v>
      </c>
      <c r="O74" s="46" t="s">
        <v>50</v>
      </c>
      <c r="P74" s="1" t="s">
        <v>51</v>
      </c>
      <c r="Q74" s="91" t="str">
        <f>VLOOKUP(UTK[[#This Row],[ID]],DRIVER[],6,FALSE)</f>
        <v>NATABAR MOHANTA</v>
      </c>
    </row>
    <row r="75" spans="1:17" ht="14.4" customHeight="1">
      <c r="A75" s="6">
        <v>73</v>
      </c>
      <c r="B75" s="14" t="str">
        <f>UTK[[#This Row],[DATE]]&amp;UTK[[#This Row],[VEHICLE NO]]&amp;UTK[[#This Row],[TRIP NO]]</f>
        <v>45387OD04Q41392</v>
      </c>
      <c r="C75" s="47">
        <v>45387</v>
      </c>
      <c r="D75" s="1">
        <v>54988</v>
      </c>
      <c r="E75" s="12">
        <v>312214</v>
      </c>
      <c r="F75" s="17">
        <v>570</v>
      </c>
      <c r="G75" s="24" t="s">
        <v>21</v>
      </c>
      <c r="H75" s="34">
        <v>56.32</v>
      </c>
      <c r="I75" s="34">
        <v>17.54</v>
      </c>
      <c r="J75" s="34">
        <f t="shared" si="2"/>
        <v>38.78</v>
      </c>
      <c r="K75" s="35">
        <v>38</v>
      </c>
      <c r="L75" s="11">
        <v>45387</v>
      </c>
      <c r="M75" s="34">
        <f t="shared" si="3"/>
        <v>0.78000000000000114</v>
      </c>
      <c r="N75" s="198">
        <v>2</v>
      </c>
      <c r="O75" s="46" t="s">
        <v>50</v>
      </c>
      <c r="P75" s="1" t="s">
        <v>51</v>
      </c>
      <c r="Q75" s="91" t="str">
        <f>VLOOKUP(UTK[[#This Row],[ID]],DRIVER[],6,FALSE)</f>
        <v>AKSHAYA KU SAHOO</v>
      </c>
    </row>
    <row r="76" spans="1:17" ht="14.4" customHeight="1">
      <c r="A76" s="14">
        <v>74</v>
      </c>
      <c r="B76" s="14" t="str">
        <f>UTK[[#This Row],[DATE]]&amp;UTK[[#This Row],[VEHICLE NO]]&amp;UTK[[#This Row],[TRIP NO]]</f>
        <v>45387OD04Q41552</v>
      </c>
      <c r="C76" s="47">
        <v>45387</v>
      </c>
      <c r="D76" s="1">
        <v>54989</v>
      </c>
      <c r="E76" s="12">
        <v>312214</v>
      </c>
      <c r="F76" s="17">
        <v>581</v>
      </c>
      <c r="G76" s="24" t="s">
        <v>22</v>
      </c>
      <c r="H76" s="34">
        <v>53.22</v>
      </c>
      <c r="I76" s="34">
        <v>17.399999999999999</v>
      </c>
      <c r="J76" s="34">
        <f t="shared" si="2"/>
        <v>35.82</v>
      </c>
      <c r="K76" s="35">
        <v>35.5</v>
      </c>
      <c r="L76" s="11">
        <v>45387</v>
      </c>
      <c r="M76" s="34">
        <f t="shared" si="3"/>
        <v>0.32000000000000028</v>
      </c>
      <c r="N76" s="198">
        <v>2</v>
      </c>
      <c r="O76" s="46" t="s">
        <v>50</v>
      </c>
      <c r="P76" s="1" t="s">
        <v>51</v>
      </c>
      <c r="Q76" s="91" t="str">
        <f>VLOOKUP(UTK[[#This Row],[ID]],DRIVER[],6,FALSE)</f>
        <v>SUSANT KUMAR BAG</v>
      </c>
    </row>
    <row r="77" spans="1:17" ht="14.4" customHeight="1">
      <c r="A77" s="6">
        <v>75</v>
      </c>
      <c r="B77" s="14" t="str">
        <f>UTK[[#This Row],[DATE]]&amp;UTK[[#This Row],[VEHICLE NO]]&amp;UTK[[#This Row],[TRIP NO]]</f>
        <v>45387OD34S26152</v>
      </c>
      <c r="C77" s="47">
        <v>45387</v>
      </c>
      <c r="D77" s="1">
        <v>54990</v>
      </c>
      <c r="E77" s="12">
        <v>312214</v>
      </c>
      <c r="F77" s="17">
        <v>583</v>
      </c>
      <c r="G77" s="24" t="s">
        <v>40</v>
      </c>
      <c r="H77" s="34">
        <v>54.5</v>
      </c>
      <c r="I77" s="34">
        <v>17.100000000000001</v>
      </c>
      <c r="J77" s="34">
        <f t="shared" si="2"/>
        <v>37.4</v>
      </c>
      <c r="K77" s="35">
        <v>37.04</v>
      </c>
      <c r="L77" s="11">
        <v>45388</v>
      </c>
      <c r="M77" s="34">
        <f t="shared" si="3"/>
        <v>0.35999999999999943</v>
      </c>
      <c r="N77" s="198">
        <v>2</v>
      </c>
      <c r="O77" s="46" t="s">
        <v>50</v>
      </c>
      <c r="P77" s="1" t="s">
        <v>51</v>
      </c>
      <c r="Q77" s="91" t="str">
        <f>VLOOKUP(UTK[[#This Row],[ID]],DRIVER[],6,FALSE)</f>
        <v>BASANTA KUMAR MOHANTA</v>
      </c>
    </row>
    <row r="78" spans="1:17" ht="15" customHeight="1">
      <c r="A78" s="14">
        <v>76</v>
      </c>
      <c r="B78" s="14" t="str">
        <f>UTK[[#This Row],[DATE]]&amp;UTK[[#This Row],[VEHICLE NO]]&amp;UTK[[#This Row],[TRIP NO]]</f>
        <v>45387OD34S61392</v>
      </c>
      <c r="C78" s="47">
        <v>45387</v>
      </c>
      <c r="D78" s="1">
        <v>54991</v>
      </c>
      <c r="E78" s="12">
        <v>312214</v>
      </c>
      <c r="F78" s="17">
        <v>585</v>
      </c>
      <c r="G78" s="24" t="s">
        <v>52</v>
      </c>
      <c r="H78" s="34">
        <v>54.3</v>
      </c>
      <c r="I78" s="34">
        <v>17.079999999999998</v>
      </c>
      <c r="J78" s="34">
        <f t="shared" si="2"/>
        <v>37.22</v>
      </c>
      <c r="K78" s="35">
        <v>36.659999999999997</v>
      </c>
      <c r="L78" s="11">
        <v>45387</v>
      </c>
      <c r="M78" s="34">
        <f t="shared" si="3"/>
        <v>0.56000000000000227</v>
      </c>
      <c r="N78" s="198">
        <v>2</v>
      </c>
      <c r="O78" s="46" t="s">
        <v>50</v>
      </c>
      <c r="P78" s="1" t="s">
        <v>51</v>
      </c>
      <c r="Q78" s="91" t="str">
        <f>VLOOKUP(UTK[[#This Row],[ID]],DRIVER[],6,FALSE)</f>
        <v>PRADIPA MALIK</v>
      </c>
    </row>
    <row r="79" spans="1:17" ht="14.4" customHeight="1">
      <c r="A79" s="6">
        <v>77</v>
      </c>
      <c r="B79" s="14" t="str">
        <f>UTK[[#This Row],[DATE]]&amp;UTK[[#This Row],[VEHICLE NO]]&amp;UTK[[#This Row],[TRIP NO]]</f>
        <v>45387OD34S61522</v>
      </c>
      <c r="C79" s="47">
        <v>45387</v>
      </c>
      <c r="D79" s="1">
        <v>54992</v>
      </c>
      <c r="E79" s="12">
        <v>312214</v>
      </c>
      <c r="F79" s="17">
        <v>580</v>
      </c>
      <c r="G79" s="24" t="s">
        <v>43</v>
      </c>
      <c r="H79" s="34">
        <v>53.62</v>
      </c>
      <c r="I79" s="34">
        <v>17.239999999999998</v>
      </c>
      <c r="J79" s="34">
        <f t="shared" si="2"/>
        <v>36.379999999999995</v>
      </c>
      <c r="K79" s="35">
        <v>36.1</v>
      </c>
      <c r="L79" s="11">
        <v>45387</v>
      </c>
      <c r="M79" s="34">
        <f t="shared" si="3"/>
        <v>0.27999999999999403</v>
      </c>
      <c r="N79" s="198">
        <v>2</v>
      </c>
      <c r="O79" s="46" t="s">
        <v>50</v>
      </c>
      <c r="P79" s="1" t="s">
        <v>51</v>
      </c>
      <c r="Q79" s="91" t="str">
        <f>VLOOKUP(UTK[[#This Row],[ID]],DRIVER[],6,FALSE)</f>
        <v>MURALIDHAR MOHANTA</v>
      </c>
    </row>
    <row r="80" spans="1:17" ht="14.4" customHeight="1">
      <c r="A80" s="14">
        <v>78</v>
      </c>
      <c r="B80" s="14" t="str">
        <f>UTK[[#This Row],[DATE]]&amp;UTK[[#This Row],[VEHICLE NO]]&amp;UTK[[#This Row],[TRIP NO]]</f>
        <v>45388OD34S26681</v>
      </c>
      <c r="C80" s="47">
        <v>45388</v>
      </c>
      <c r="D80" s="1">
        <v>54993</v>
      </c>
      <c r="E80" s="12">
        <v>312214</v>
      </c>
      <c r="F80" s="17">
        <v>597</v>
      </c>
      <c r="G80" s="24" t="s">
        <v>42</v>
      </c>
      <c r="H80" s="34">
        <v>52.56</v>
      </c>
      <c r="I80" s="34">
        <v>16.920000000000002</v>
      </c>
      <c r="J80" s="34">
        <f t="shared" si="2"/>
        <v>35.64</v>
      </c>
      <c r="K80" s="35">
        <v>35.299999999999997</v>
      </c>
      <c r="L80" s="11">
        <v>45388</v>
      </c>
      <c r="M80" s="34">
        <f t="shared" si="3"/>
        <v>0.34000000000000341</v>
      </c>
      <c r="N80" s="198">
        <v>1</v>
      </c>
      <c r="O80" s="46" t="s">
        <v>50</v>
      </c>
      <c r="P80" s="1" t="s">
        <v>51</v>
      </c>
      <c r="Q80" s="91" t="str">
        <f>VLOOKUP(UTK[[#This Row],[ID]],DRIVER[],6,FALSE)</f>
        <v>RIZWAN</v>
      </c>
    </row>
    <row r="81" spans="1:17" ht="14.4" customHeight="1">
      <c r="A81" s="6">
        <v>79</v>
      </c>
      <c r="B81" s="14" t="str">
        <f>UTK[[#This Row],[DATE]]&amp;UTK[[#This Row],[VEHICLE NO]]&amp;UTK[[#This Row],[TRIP NO]]</f>
        <v>45388OD04Q41261</v>
      </c>
      <c r="C81" s="47">
        <v>45388</v>
      </c>
      <c r="D81" s="1">
        <v>54994</v>
      </c>
      <c r="E81" s="12">
        <v>312214</v>
      </c>
      <c r="F81" s="17">
        <v>598</v>
      </c>
      <c r="G81" s="24" t="s">
        <v>23</v>
      </c>
      <c r="H81" s="34">
        <v>52.1</v>
      </c>
      <c r="I81" s="34">
        <v>17.48</v>
      </c>
      <c r="J81" s="34">
        <f t="shared" si="2"/>
        <v>34.620000000000005</v>
      </c>
      <c r="K81" s="35">
        <v>34.200000000000003</v>
      </c>
      <c r="L81" s="11">
        <v>45388</v>
      </c>
      <c r="M81" s="34">
        <f t="shared" si="3"/>
        <v>0.42000000000000171</v>
      </c>
      <c r="N81" s="198">
        <v>1</v>
      </c>
      <c r="O81" s="46" t="s">
        <v>50</v>
      </c>
      <c r="P81" s="1" t="s">
        <v>51</v>
      </c>
      <c r="Q81" s="91" t="str">
        <f>VLOOKUP(UTK[[#This Row],[ID]],DRIVER[],6,FALSE)</f>
        <v>RAHID</v>
      </c>
    </row>
    <row r="82" spans="1:17" ht="14.4" customHeight="1">
      <c r="A82" s="14">
        <v>80</v>
      </c>
      <c r="B82" s="14" t="str">
        <f>UTK[[#This Row],[DATE]]&amp;UTK[[#This Row],[VEHICLE NO]]&amp;UTK[[#This Row],[TRIP NO]]</f>
        <v>45388OD34S26151</v>
      </c>
      <c r="C82" s="47">
        <v>45388</v>
      </c>
      <c r="D82" s="1">
        <v>54995</v>
      </c>
      <c r="E82" s="12">
        <v>312214</v>
      </c>
      <c r="F82" s="17">
        <v>619</v>
      </c>
      <c r="G82" s="24" t="s">
        <v>40</v>
      </c>
      <c r="H82" s="34">
        <v>52.68</v>
      </c>
      <c r="I82" s="34">
        <v>17.100000000000001</v>
      </c>
      <c r="J82" s="34">
        <f t="shared" si="2"/>
        <v>35.58</v>
      </c>
      <c r="K82" s="35">
        <v>34.82</v>
      </c>
      <c r="L82" s="11">
        <v>45388</v>
      </c>
      <c r="M82" s="34">
        <f t="shared" si="3"/>
        <v>0.75999999999999801</v>
      </c>
      <c r="N82" s="198">
        <v>1</v>
      </c>
      <c r="O82" s="46" t="s">
        <v>50</v>
      </c>
      <c r="P82" s="1" t="s">
        <v>51</v>
      </c>
      <c r="Q82" s="91" t="str">
        <f>VLOOKUP(UTK[[#This Row],[ID]],DRIVER[],6,FALSE)</f>
        <v>BASANTA KUMAR MOHANTA</v>
      </c>
    </row>
    <row r="83" spans="1:17" ht="14.4" customHeight="1">
      <c r="A83" s="6">
        <v>81</v>
      </c>
      <c r="B83" s="14" t="str">
        <f>UTK[[#This Row],[DATE]]&amp;UTK[[#This Row],[VEHICLE NO]]&amp;UTK[[#This Row],[TRIP NO]]</f>
        <v>45388OD04Q41231</v>
      </c>
      <c r="C83" s="47">
        <v>45388</v>
      </c>
      <c r="D83" s="1">
        <v>54996</v>
      </c>
      <c r="E83" s="12">
        <v>312214</v>
      </c>
      <c r="F83" s="17">
        <v>628</v>
      </c>
      <c r="G83" s="24" t="s">
        <v>39</v>
      </c>
      <c r="H83" s="34">
        <v>55.86</v>
      </c>
      <c r="I83" s="34">
        <v>17.34</v>
      </c>
      <c r="J83" s="34">
        <f t="shared" si="2"/>
        <v>38.519999999999996</v>
      </c>
      <c r="K83" s="35">
        <v>37.619999999999997</v>
      </c>
      <c r="L83" s="11">
        <v>45388</v>
      </c>
      <c r="M83" s="34">
        <f t="shared" si="3"/>
        <v>0.89999999999999858</v>
      </c>
      <c r="N83" s="198">
        <v>1</v>
      </c>
      <c r="O83" s="46" t="s">
        <v>50</v>
      </c>
      <c r="P83" s="1" t="s">
        <v>51</v>
      </c>
      <c r="Q83" s="91" t="str">
        <f>VLOOKUP(UTK[[#This Row],[ID]],DRIVER[],6,FALSE)</f>
        <v>DURGA CH MOHANTA</v>
      </c>
    </row>
    <row r="84" spans="1:17" ht="14.4" customHeight="1">
      <c r="A84" s="14">
        <v>82</v>
      </c>
      <c r="B84" s="14" t="str">
        <f>UTK[[#This Row],[DATE]]&amp;UTK[[#This Row],[VEHICLE NO]]&amp;UTK[[#This Row],[TRIP NO]]</f>
        <v>45388OD04Q41441</v>
      </c>
      <c r="C84" s="47">
        <v>45388</v>
      </c>
      <c r="D84" s="1">
        <v>54997</v>
      </c>
      <c r="E84" s="12">
        <v>312214</v>
      </c>
      <c r="F84" s="17">
        <v>622</v>
      </c>
      <c r="G84" s="24" t="s">
        <v>38</v>
      </c>
      <c r="H84" s="34">
        <v>33.74</v>
      </c>
      <c r="I84" s="34">
        <v>10.46</v>
      </c>
      <c r="J84" s="34">
        <f t="shared" si="2"/>
        <v>23.28</v>
      </c>
      <c r="K84" s="35">
        <v>23.16</v>
      </c>
      <c r="L84" s="11">
        <v>45388</v>
      </c>
      <c r="M84" s="34">
        <f t="shared" si="3"/>
        <v>0.12000000000000099</v>
      </c>
      <c r="N84" s="198">
        <v>1</v>
      </c>
      <c r="O84" s="46" t="s">
        <v>50</v>
      </c>
      <c r="P84" s="1" t="s">
        <v>51</v>
      </c>
      <c r="Q84" s="91" t="str">
        <f>VLOOKUP(UTK[[#This Row],[ID]],DRIVER[],6,FALSE)</f>
        <v>KAMAN MUNDA</v>
      </c>
    </row>
    <row r="85" spans="1:17" ht="14.4" customHeight="1">
      <c r="A85" s="6">
        <v>83</v>
      </c>
      <c r="B85" s="14" t="str">
        <f>UTK[[#This Row],[DATE]]&amp;UTK[[#This Row],[VEHICLE NO]]&amp;UTK[[#This Row],[TRIP NO]]</f>
        <v>45388OD04Q41391</v>
      </c>
      <c r="C85" s="47">
        <v>45388</v>
      </c>
      <c r="D85" s="1">
        <v>54998</v>
      </c>
      <c r="E85" s="12">
        <v>312214</v>
      </c>
      <c r="F85" s="17">
        <v>623</v>
      </c>
      <c r="G85" s="24" t="s">
        <v>21</v>
      </c>
      <c r="H85" s="34">
        <v>55.58</v>
      </c>
      <c r="I85" s="34">
        <v>17.72</v>
      </c>
      <c r="J85" s="34">
        <f t="shared" si="2"/>
        <v>37.86</v>
      </c>
      <c r="K85" s="35">
        <v>37.4</v>
      </c>
      <c r="L85" s="11">
        <v>45388</v>
      </c>
      <c r="M85" s="34">
        <f t="shared" si="3"/>
        <v>0.46000000000000085</v>
      </c>
      <c r="N85" s="198">
        <v>1</v>
      </c>
      <c r="O85" s="46" t="s">
        <v>50</v>
      </c>
      <c r="P85" s="1" t="s">
        <v>51</v>
      </c>
      <c r="Q85" s="91" t="str">
        <f>VLOOKUP(UTK[[#This Row],[ID]],DRIVER[],6,FALSE)</f>
        <v>AKSHAYA KU SAHOO</v>
      </c>
    </row>
    <row r="86" spans="1:17" ht="14.4" customHeight="1">
      <c r="A86" s="14">
        <v>84</v>
      </c>
      <c r="B86" s="14" t="str">
        <f>UTK[[#This Row],[DATE]]&amp;UTK[[#This Row],[VEHICLE NO]]&amp;UTK[[#This Row],[TRIP NO]]</f>
        <v>45388OD04Q41701</v>
      </c>
      <c r="C86" s="47">
        <v>45388</v>
      </c>
      <c r="D86" s="1">
        <v>54999</v>
      </c>
      <c r="E86" s="12">
        <v>312214</v>
      </c>
      <c r="F86" s="17">
        <v>624</v>
      </c>
      <c r="G86" s="24" t="s">
        <v>10</v>
      </c>
      <c r="H86" s="34">
        <v>33.979999999999997</v>
      </c>
      <c r="I86" s="34">
        <v>10.32</v>
      </c>
      <c r="J86" s="34">
        <f t="shared" si="2"/>
        <v>23.659999999999997</v>
      </c>
      <c r="K86" s="35">
        <v>23.34</v>
      </c>
      <c r="L86" s="11">
        <v>45388</v>
      </c>
      <c r="M86" s="34">
        <f t="shared" si="3"/>
        <v>0.31999999999999673</v>
      </c>
      <c r="N86" s="198">
        <v>1</v>
      </c>
      <c r="O86" s="46" t="s">
        <v>50</v>
      </c>
      <c r="P86" s="1" t="s">
        <v>51</v>
      </c>
      <c r="Q86" s="91" t="str">
        <f>VLOOKUP(UTK[[#This Row],[ID]],DRIVER[],6,FALSE)</f>
        <v>SUSANTA KUMAR MALIK</v>
      </c>
    </row>
    <row r="87" spans="1:17" ht="14.4" customHeight="1">
      <c r="A87" s="6">
        <v>85</v>
      </c>
      <c r="B87" s="14" t="str">
        <f>UTK[[#This Row],[DATE]]&amp;UTK[[#This Row],[VEHICLE NO]]&amp;UTK[[#This Row],[TRIP NO]]</f>
        <v>45388OD04Q41781</v>
      </c>
      <c r="C87" s="47">
        <v>45388</v>
      </c>
      <c r="D87" s="1">
        <v>55000</v>
      </c>
      <c r="E87" s="12">
        <v>312214</v>
      </c>
      <c r="F87" s="17">
        <v>629</v>
      </c>
      <c r="G87" s="24" t="s">
        <v>25</v>
      </c>
      <c r="H87" s="34">
        <v>51.46</v>
      </c>
      <c r="I87" s="34">
        <v>17.399999999999999</v>
      </c>
      <c r="J87" s="34">
        <f t="shared" si="2"/>
        <v>34.06</v>
      </c>
      <c r="K87" s="35">
        <v>33.74</v>
      </c>
      <c r="L87" s="11">
        <v>45388</v>
      </c>
      <c r="M87" s="34">
        <f t="shared" si="3"/>
        <v>0.32000000000000028</v>
      </c>
      <c r="N87" s="198">
        <v>1</v>
      </c>
      <c r="O87" s="46" t="s">
        <v>50</v>
      </c>
      <c r="P87" s="1" t="s">
        <v>51</v>
      </c>
      <c r="Q87" s="91" t="str">
        <f>VLOOKUP(UTK[[#This Row],[ID]],DRIVER[],6,FALSE)</f>
        <v>BHARAT CH MOHANTA</v>
      </c>
    </row>
    <row r="88" spans="1:17" ht="14.4" customHeight="1">
      <c r="A88" s="14">
        <v>86</v>
      </c>
      <c r="B88" s="14" t="str">
        <f>UTK[[#This Row],[DATE]]&amp;UTK[[#This Row],[VEHICLE NO]]&amp;UTK[[#This Row],[TRIP NO]]</f>
        <v>45388OD04Q41731</v>
      </c>
      <c r="C88" s="47">
        <v>45388</v>
      </c>
      <c r="D88" s="1">
        <v>34001</v>
      </c>
      <c r="E88" s="12">
        <v>312214</v>
      </c>
      <c r="F88" s="17">
        <v>630</v>
      </c>
      <c r="G88" s="24" t="s">
        <v>8</v>
      </c>
      <c r="H88" s="34">
        <v>32.9</v>
      </c>
      <c r="I88" s="34">
        <v>10.14</v>
      </c>
      <c r="J88" s="34">
        <f t="shared" si="2"/>
        <v>22.759999999999998</v>
      </c>
      <c r="K88" s="35">
        <v>22.68</v>
      </c>
      <c r="L88" s="11">
        <v>45388</v>
      </c>
      <c r="M88" s="34">
        <f t="shared" si="3"/>
        <v>7.9999999999998295E-2</v>
      </c>
      <c r="N88" s="198">
        <v>1</v>
      </c>
      <c r="O88" s="46" t="s">
        <v>50</v>
      </c>
      <c r="P88" s="1" t="s">
        <v>51</v>
      </c>
      <c r="Q88" s="91" t="str">
        <f>VLOOKUP(UTK[[#This Row],[ID]],DRIVER[],6,FALSE)</f>
        <v xml:space="preserve">SUSANTA KUMAR MOHANTA </v>
      </c>
    </row>
    <row r="89" spans="1:17" ht="14.4" customHeight="1">
      <c r="A89" s="6">
        <v>87</v>
      </c>
      <c r="B89" s="14" t="str">
        <f>UTK[[#This Row],[DATE]]&amp;UTK[[#This Row],[VEHICLE NO]]&amp;UTK[[#This Row],[TRIP NO]]</f>
        <v>45388OD04Q41281</v>
      </c>
      <c r="C89" s="47">
        <v>45388</v>
      </c>
      <c r="D89" s="1">
        <v>34002</v>
      </c>
      <c r="E89" s="12">
        <v>312214</v>
      </c>
      <c r="F89" s="17">
        <v>631</v>
      </c>
      <c r="G89" s="24" t="s">
        <v>41</v>
      </c>
      <c r="H89" s="34">
        <v>32.04</v>
      </c>
      <c r="I89" s="34">
        <v>10.4</v>
      </c>
      <c r="J89" s="34">
        <f t="shared" si="2"/>
        <v>21.64</v>
      </c>
      <c r="K89" s="35">
        <v>21.42</v>
      </c>
      <c r="L89" s="11">
        <v>45388</v>
      </c>
      <c r="M89" s="34">
        <f t="shared" si="3"/>
        <v>0.21999999999999886</v>
      </c>
      <c r="N89" s="198">
        <v>1</v>
      </c>
      <c r="O89" s="46" t="s">
        <v>50</v>
      </c>
      <c r="P89" s="1" t="s">
        <v>51</v>
      </c>
      <c r="Q89" s="91" t="str">
        <f>VLOOKUP(UTK[[#This Row],[ID]],DRIVER[],6,FALSE)</f>
        <v>NARAHARI MOHANTA</v>
      </c>
    </row>
    <row r="90" spans="1:17" ht="14.4" customHeight="1">
      <c r="A90" s="14">
        <v>88</v>
      </c>
      <c r="B90" s="14" t="str">
        <f>UTK[[#This Row],[DATE]]&amp;UTK[[#This Row],[VEHICLE NO]]&amp;UTK[[#This Row],[TRIP NO]]</f>
        <v>45388OD04Q41181</v>
      </c>
      <c r="C90" s="47">
        <v>45388</v>
      </c>
      <c r="D90" s="1">
        <v>34003</v>
      </c>
      <c r="E90" s="12">
        <v>312214</v>
      </c>
      <c r="F90" s="17">
        <v>635</v>
      </c>
      <c r="G90" s="24" t="s">
        <v>26</v>
      </c>
      <c r="H90" s="34">
        <v>54.28</v>
      </c>
      <c r="I90" s="34">
        <v>16.88</v>
      </c>
      <c r="J90" s="34">
        <f t="shared" si="2"/>
        <v>37.400000000000006</v>
      </c>
      <c r="K90" s="35">
        <v>37.18</v>
      </c>
      <c r="L90" s="11">
        <v>45388</v>
      </c>
      <c r="M90" s="34">
        <f t="shared" si="3"/>
        <v>0.22000000000000597</v>
      </c>
      <c r="N90" s="198">
        <v>1</v>
      </c>
      <c r="O90" s="46" t="s">
        <v>50</v>
      </c>
      <c r="P90" s="1" t="s">
        <v>51</v>
      </c>
      <c r="Q90" s="91" t="str">
        <f>VLOOKUP(UTK[[#This Row],[ID]],DRIVER[],6,FALSE)</f>
        <v>JUGAL KISHOR MOHANTA</v>
      </c>
    </row>
    <row r="91" spans="1:17" ht="14.4" customHeight="1">
      <c r="A91" s="6">
        <v>89</v>
      </c>
      <c r="B91" s="14" t="str">
        <f>UTK[[#This Row],[DATE]]&amp;UTK[[#This Row],[VEHICLE NO]]&amp;UTK[[#This Row],[TRIP NO]]</f>
        <v>45388OD34S61521</v>
      </c>
      <c r="C91" s="47">
        <v>45388</v>
      </c>
      <c r="D91" s="1">
        <v>34004</v>
      </c>
      <c r="E91" s="12">
        <v>312214</v>
      </c>
      <c r="F91" s="17">
        <v>618</v>
      </c>
      <c r="G91" s="24" t="s">
        <v>43</v>
      </c>
      <c r="H91" s="34">
        <v>51.7</v>
      </c>
      <c r="I91" s="34">
        <v>17.22</v>
      </c>
      <c r="J91" s="34">
        <f t="shared" si="2"/>
        <v>34.480000000000004</v>
      </c>
      <c r="K91" s="35">
        <v>34.200000000000003</v>
      </c>
      <c r="L91" s="11">
        <v>45388</v>
      </c>
      <c r="M91" s="34">
        <f t="shared" si="3"/>
        <v>0.28000000000000114</v>
      </c>
      <c r="N91" s="198">
        <v>1</v>
      </c>
      <c r="O91" s="46" t="s">
        <v>50</v>
      </c>
      <c r="P91" s="1" t="s">
        <v>51</v>
      </c>
      <c r="Q91" s="91" t="str">
        <f>VLOOKUP(UTK[[#This Row],[ID]],DRIVER[],6,FALSE)</f>
        <v>NABI AHMAD</v>
      </c>
    </row>
    <row r="92" spans="1:17" ht="14.4" customHeight="1">
      <c r="A92" s="14">
        <v>90</v>
      </c>
      <c r="B92" s="14" t="str">
        <f>UTK[[#This Row],[DATE]]&amp;UTK[[#This Row],[VEHICLE NO]]&amp;UTK[[#This Row],[TRIP NO]]</f>
        <v>45388OD34S61391</v>
      </c>
      <c r="C92" s="47">
        <v>45388</v>
      </c>
      <c r="D92" s="1">
        <v>34005</v>
      </c>
      <c r="E92" s="12">
        <v>312214</v>
      </c>
      <c r="F92" s="17">
        <v>637</v>
      </c>
      <c r="G92" s="24" t="s">
        <v>52</v>
      </c>
      <c r="H92" s="34">
        <v>54.54</v>
      </c>
      <c r="I92" s="34">
        <v>17.059999999999999</v>
      </c>
      <c r="J92" s="34">
        <f t="shared" si="2"/>
        <v>37.480000000000004</v>
      </c>
      <c r="K92" s="35">
        <v>36.56</v>
      </c>
      <c r="L92" s="11">
        <v>45388</v>
      </c>
      <c r="M92" s="34">
        <f t="shared" si="3"/>
        <v>0.92000000000000171</v>
      </c>
      <c r="N92" s="198">
        <v>1</v>
      </c>
      <c r="O92" s="46" t="s">
        <v>50</v>
      </c>
      <c r="P92" s="1" t="s">
        <v>51</v>
      </c>
      <c r="Q92" s="91" t="str">
        <f>VLOOKUP(UTK[[#This Row],[ID]],DRIVER[],6,FALSE)</f>
        <v>PRADIPA MALIK</v>
      </c>
    </row>
    <row r="93" spans="1:17" ht="14.4" customHeight="1">
      <c r="A93" s="6">
        <v>91</v>
      </c>
      <c r="B93" s="14" t="str">
        <f>UTK[[#This Row],[DATE]]&amp;UTK[[#This Row],[VEHICLE NO]]&amp;UTK[[#This Row],[TRIP NO]]</f>
        <v>45388OD34S61371</v>
      </c>
      <c r="C93" s="47">
        <v>45388</v>
      </c>
      <c r="D93" s="1">
        <v>34006</v>
      </c>
      <c r="E93" s="12">
        <v>312214</v>
      </c>
      <c r="F93" s="17">
        <v>636</v>
      </c>
      <c r="G93" s="24" t="s">
        <v>44</v>
      </c>
      <c r="H93" s="34">
        <v>53.72</v>
      </c>
      <c r="I93" s="34">
        <v>17.68</v>
      </c>
      <c r="J93" s="34">
        <f t="shared" si="2"/>
        <v>36.04</v>
      </c>
      <c r="K93" s="35">
        <v>35.659999999999997</v>
      </c>
      <c r="L93" s="11">
        <v>45388</v>
      </c>
      <c r="M93" s="34">
        <f t="shared" si="3"/>
        <v>0.38000000000000256</v>
      </c>
      <c r="N93" s="198">
        <v>1</v>
      </c>
      <c r="O93" s="46" t="s">
        <v>50</v>
      </c>
      <c r="P93" s="1" t="s">
        <v>51</v>
      </c>
      <c r="Q93" s="91" t="str">
        <f>VLOOKUP(UTK[[#This Row],[ID]],DRIVER[],6,FALSE)</f>
        <v>KALI CH KAR</v>
      </c>
    </row>
    <row r="94" spans="1:17" ht="14.4" customHeight="1">
      <c r="A94" s="14">
        <v>92</v>
      </c>
      <c r="B94" s="14" t="str">
        <f>UTK[[#This Row],[DATE]]&amp;UTK[[#This Row],[VEHICLE NO]]&amp;UTK[[#This Row],[TRIP NO]]</f>
        <v>45388OD34S26661</v>
      </c>
      <c r="C94" s="47">
        <v>45388</v>
      </c>
      <c r="D94" s="1">
        <v>34007</v>
      </c>
      <c r="E94" s="12">
        <v>312214</v>
      </c>
      <c r="F94" s="17">
        <v>639</v>
      </c>
      <c r="G94" s="24" t="s">
        <v>45</v>
      </c>
      <c r="H94" s="34">
        <v>53.68</v>
      </c>
      <c r="I94" s="34">
        <v>17.48</v>
      </c>
      <c r="J94" s="34">
        <f t="shared" si="2"/>
        <v>36.200000000000003</v>
      </c>
      <c r="K94" s="35">
        <v>35.840000000000003</v>
      </c>
      <c r="L94" s="11">
        <v>45388</v>
      </c>
      <c r="M94" s="34">
        <f t="shared" si="3"/>
        <v>0.35999999999999943</v>
      </c>
      <c r="N94" s="198">
        <v>1</v>
      </c>
      <c r="O94" s="46" t="s">
        <v>50</v>
      </c>
      <c r="P94" s="1" t="s">
        <v>51</v>
      </c>
      <c r="Q94" s="91" t="str">
        <f>VLOOKUP(UTK[[#This Row],[ID]],DRIVER[],6,FALSE)</f>
        <v>VINOD KUMAR</v>
      </c>
    </row>
    <row r="95" spans="1:17" ht="14.4" customHeight="1">
      <c r="A95" s="6">
        <v>93</v>
      </c>
      <c r="B95" s="14" t="str">
        <f>UTK[[#This Row],[DATE]]&amp;UTK[[#This Row],[VEHICLE NO]]&amp;UTK[[#This Row],[TRIP NO]]</f>
        <v>45388OD04Q41551</v>
      </c>
      <c r="C95" s="47">
        <v>45388</v>
      </c>
      <c r="D95" s="1">
        <v>34008</v>
      </c>
      <c r="E95" s="12">
        <v>312214</v>
      </c>
      <c r="F95" s="17">
        <v>616</v>
      </c>
      <c r="G95" s="24" t="s">
        <v>22</v>
      </c>
      <c r="H95" s="34">
        <v>55.72</v>
      </c>
      <c r="I95" s="34">
        <v>17.36</v>
      </c>
      <c r="J95" s="34">
        <f t="shared" si="2"/>
        <v>38.36</v>
      </c>
      <c r="K95" s="35">
        <v>37.520000000000003</v>
      </c>
      <c r="L95" s="11">
        <v>45388</v>
      </c>
      <c r="M95" s="34">
        <f t="shared" si="3"/>
        <v>0.83999999999999631</v>
      </c>
      <c r="N95" s="198">
        <v>1</v>
      </c>
      <c r="O95" s="46" t="s">
        <v>50</v>
      </c>
      <c r="P95" s="1" t="s">
        <v>51</v>
      </c>
      <c r="Q95" s="91" t="str">
        <f>VLOOKUP(UTK[[#This Row],[ID]],DRIVER[],6,FALSE)</f>
        <v>SUSANT KUMAR BAG</v>
      </c>
    </row>
    <row r="96" spans="1:17" ht="14.4" customHeight="1">
      <c r="A96" s="14">
        <v>94</v>
      </c>
      <c r="B96" s="14" t="str">
        <f>UTK[[#This Row],[DATE]]&amp;UTK[[#This Row],[VEHICLE NO]]&amp;UTK[[#This Row],[TRIP NO]]</f>
        <v>45388OD04Q67881</v>
      </c>
      <c r="C96" s="47">
        <v>45388</v>
      </c>
      <c r="D96" s="1">
        <v>34009</v>
      </c>
      <c r="E96" s="12">
        <v>312214</v>
      </c>
      <c r="F96" s="17">
        <v>589</v>
      </c>
      <c r="G96" s="24" t="s">
        <v>20</v>
      </c>
      <c r="H96" s="34">
        <v>54.68</v>
      </c>
      <c r="I96" s="34">
        <v>17.239999999999998</v>
      </c>
      <c r="J96" s="34">
        <f t="shared" si="2"/>
        <v>37.44</v>
      </c>
      <c r="K96" s="35">
        <v>36.4</v>
      </c>
      <c r="L96" s="11">
        <v>45388</v>
      </c>
      <c r="M96" s="34">
        <f t="shared" si="3"/>
        <v>1.0399999999999991</v>
      </c>
      <c r="N96" s="198">
        <v>1</v>
      </c>
      <c r="O96" s="46" t="s">
        <v>50</v>
      </c>
      <c r="P96" s="1" t="s">
        <v>51</v>
      </c>
      <c r="Q96" s="91" t="str">
        <f>VLOOKUP(UTK[[#This Row],[ID]],DRIVER[],6,FALSE)</f>
        <v>VINOD KUMAR</v>
      </c>
    </row>
    <row r="97" spans="1:17" ht="14.4" customHeight="1">
      <c r="A97" s="6">
        <v>95</v>
      </c>
      <c r="B97" s="14" t="str">
        <f>UTK[[#This Row],[DATE]]&amp;UTK[[#This Row],[VEHICLE NO]]&amp;UTK[[#This Row],[TRIP NO]]</f>
        <v>45388OD04Q41261</v>
      </c>
      <c r="C97" s="47">
        <v>45388</v>
      </c>
      <c r="D97" s="1">
        <v>34010</v>
      </c>
      <c r="E97" s="12">
        <v>312214</v>
      </c>
      <c r="F97" s="17">
        <v>647</v>
      </c>
      <c r="G97" s="24" t="s">
        <v>23</v>
      </c>
      <c r="H97" s="34">
        <v>54.98</v>
      </c>
      <c r="I97" s="34">
        <v>17.440000000000001</v>
      </c>
      <c r="J97" s="34">
        <f t="shared" si="2"/>
        <v>37.539999999999992</v>
      </c>
      <c r="K97" s="35">
        <v>36.9</v>
      </c>
      <c r="L97" s="11">
        <v>45388</v>
      </c>
      <c r="M97" s="34">
        <f t="shared" si="3"/>
        <v>0.63999999999999346</v>
      </c>
      <c r="N97" s="198">
        <v>1</v>
      </c>
      <c r="O97" s="46" t="s">
        <v>50</v>
      </c>
      <c r="P97" s="1" t="s">
        <v>51</v>
      </c>
      <c r="Q97" s="91" t="str">
        <f>VLOOKUP(UTK[[#This Row],[ID]],DRIVER[],6,FALSE)</f>
        <v>RAHID</v>
      </c>
    </row>
    <row r="98" spans="1:17" ht="14.4" customHeight="1">
      <c r="A98" s="14">
        <v>96</v>
      </c>
      <c r="B98" s="14" t="str">
        <f>UTK[[#This Row],[DATE]]&amp;UTK[[#This Row],[VEHICLE NO]]&amp;UTK[[#This Row],[TRIP NO]]</f>
        <v>45388OD04Q67611</v>
      </c>
      <c r="C98" s="47">
        <v>45388</v>
      </c>
      <c r="D98" s="1">
        <v>34011</v>
      </c>
      <c r="E98" s="12">
        <v>312214</v>
      </c>
      <c r="F98" s="17">
        <v>654</v>
      </c>
      <c r="G98" s="24" t="s">
        <v>24</v>
      </c>
      <c r="H98" s="34">
        <v>56.52</v>
      </c>
      <c r="I98" s="34">
        <v>17.8</v>
      </c>
      <c r="J98" s="34">
        <f t="shared" si="2"/>
        <v>38.72</v>
      </c>
      <c r="K98" s="35">
        <v>38.22</v>
      </c>
      <c r="L98" s="11">
        <v>45388</v>
      </c>
      <c r="M98" s="34">
        <f t="shared" si="3"/>
        <v>0.5</v>
      </c>
      <c r="N98" s="198">
        <v>1</v>
      </c>
      <c r="O98" s="46" t="s">
        <v>50</v>
      </c>
      <c r="P98" s="1" t="s">
        <v>51</v>
      </c>
      <c r="Q98" s="91" t="str">
        <f>VLOOKUP(UTK[[#This Row],[ID]],DRIVER[],6,FALSE)</f>
        <v>SUSANT KUMAR BAG</v>
      </c>
    </row>
    <row r="99" spans="1:17" ht="14.4" customHeight="1">
      <c r="A99" s="6">
        <v>97</v>
      </c>
      <c r="B99" s="14" t="str">
        <f>UTK[[#This Row],[DATE]]&amp;UTK[[#This Row],[VEHICLE NO]]&amp;UTK[[#This Row],[TRIP NO]]</f>
        <v>45388OD34S26681</v>
      </c>
      <c r="C99" s="47">
        <v>45388</v>
      </c>
      <c r="D99" s="1">
        <v>34012</v>
      </c>
      <c r="E99" s="12">
        <v>312214</v>
      </c>
      <c r="F99" s="17">
        <v>657</v>
      </c>
      <c r="G99" s="24" t="s">
        <v>42</v>
      </c>
      <c r="H99" s="34">
        <v>56.3</v>
      </c>
      <c r="I99" s="34">
        <v>17.079999999999998</v>
      </c>
      <c r="J99" s="34">
        <f t="shared" si="2"/>
        <v>39.22</v>
      </c>
      <c r="K99" s="35">
        <v>38.380000000000003</v>
      </c>
      <c r="L99" s="11">
        <v>45388</v>
      </c>
      <c r="M99" s="34">
        <f t="shared" si="3"/>
        <v>0.83999999999999631</v>
      </c>
      <c r="N99" s="198">
        <v>1</v>
      </c>
      <c r="O99" s="46" t="s">
        <v>50</v>
      </c>
      <c r="P99" s="1" t="s">
        <v>51</v>
      </c>
      <c r="Q99" s="91" t="str">
        <f>VLOOKUP(UTK[[#This Row],[ID]],DRIVER[],6,FALSE)</f>
        <v>RIZWAN</v>
      </c>
    </row>
    <row r="100" spans="1:17" ht="14.4" customHeight="1">
      <c r="A100" s="14">
        <v>98</v>
      </c>
      <c r="B100" s="14" t="str">
        <f>UTK[[#This Row],[DATE]]&amp;UTK[[#This Row],[VEHICLE NO]]&amp;UTK[[#This Row],[TRIP NO]]</f>
        <v>45388OD04Q41231</v>
      </c>
      <c r="C100" s="47">
        <v>45388</v>
      </c>
      <c r="D100" s="1">
        <v>34013</v>
      </c>
      <c r="E100" s="12">
        <v>312214</v>
      </c>
      <c r="F100" s="17">
        <v>668</v>
      </c>
      <c r="G100" s="24" t="s">
        <v>39</v>
      </c>
      <c r="H100" s="34">
        <v>55.16</v>
      </c>
      <c r="I100" s="34">
        <v>17.32</v>
      </c>
      <c r="J100" s="34">
        <f t="shared" si="2"/>
        <v>37.839999999999996</v>
      </c>
      <c r="K100" s="35">
        <v>37.380000000000003</v>
      </c>
      <c r="L100" s="11">
        <v>45388</v>
      </c>
      <c r="M100" s="34">
        <f t="shared" si="3"/>
        <v>0.45999999999999375</v>
      </c>
      <c r="N100" s="198">
        <v>1</v>
      </c>
      <c r="O100" s="46" t="s">
        <v>50</v>
      </c>
      <c r="P100" s="1" t="s">
        <v>51</v>
      </c>
      <c r="Q100" s="91" t="str">
        <f>VLOOKUP(UTK[[#This Row],[ID]],DRIVER[],6,FALSE)</f>
        <v>DURGA CH MOHANTA</v>
      </c>
    </row>
    <row r="101" spans="1:17" ht="14.4" customHeight="1">
      <c r="A101" s="6">
        <v>99</v>
      </c>
      <c r="B101" s="14" t="str">
        <f>UTK[[#This Row],[DATE]]&amp;UTK[[#This Row],[VEHICLE NO]]&amp;UTK[[#This Row],[TRIP NO]]</f>
        <v>45388OD04Q41391</v>
      </c>
      <c r="C101" s="47">
        <v>45388</v>
      </c>
      <c r="D101" s="1">
        <v>34014</v>
      </c>
      <c r="E101" s="12">
        <v>312214</v>
      </c>
      <c r="F101" s="17">
        <v>669</v>
      </c>
      <c r="G101" s="24" t="s">
        <v>21</v>
      </c>
      <c r="H101" s="34">
        <v>55.96</v>
      </c>
      <c r="I101" s="34">
        <v>17.72</v>
      </c>
      <c r="J101" s="34">
        <f t="shared" si="2"/>
        <v>38.24</v>
      </c>
      <c r="K101" s="35">
        <v>37.72</v>
      </c>
      <c r="L101" s="11">
        <v>45388</v>
      </c>
      <c r="M101" s="34">
        <f t="shared" si="3"/>
        <v>0.52000000000000313</v>
      </c>
      <c r="N101" s="198">
        <v>1</v>
      </c>
      <c r="O101" s="46" t="s">
        <v>50</v>
      </c>
      <c r="P101" s="1" t="s">
        <v>51</v>
      </c>
      <c r="Q101" s="91" t="str">
        <f>VLOOKUP(UTK[[#This Row],[ID]],DRIVER[],6,FALSE)</f>
        <v>AKSHAYA KU SAHOO</v>
      </c>
    </row>
    <row r="102" spans="1:17" ht="14.4" customHeight="1">
      <c r="A102" s="14">
        <v>100</v>
      </c>
      <c r="B102" s="14" t="str">
        <f>UTK[[#This Row],[DATE]]&amp;UTK[[#This Row],[VEHICLE NO]]&amp;UTK[[#This Row],[TRIP NO]]</f>
        <v>45388OD34S26151</v>
      </c>
      <c r="C102" s="47">
        <v>45388</v>
      </c>
      <c r="D102" s="1">
        <v>34015</v>
      </c>
      <c r="E102" s="12">
        <v>312214</v>
      </c>
      <c r="F102" s="17">
        <v>671</v>
      </c>
      <c r="G102" s="24" t="s">
        <v>40</v>
      </c>
      <c r="H102" s="34">
        <v>54.32</v>
      </c>
      <c r="I102" s="34">
        <v>17.100000000000001</v>
      </c>
      <c r="J102" s="34">
        <f t="shared" si="2"/>
        <v>37.22</v>
      </c>
      <c r="K102" s="35">
        <v>36.68</v>
      </c>
      <c r="L102" s="11">
        <v>45388</v>
      </c>
      <c r="M102" s="34">
        <f t="shared" si="3"/>
        <v>0.53999999999999915</v>
      </c>
      <c r="N102" s="198">
        <v>1</v>
      </c>
      <c r="O102" s="46" t="s">
        <v>50</v>
      </c>
      <c r="P102" s="1" t="s">
        <v>51</v>
      </c>
      <c r="Q102" s="91" t="str">
        <f>VLOOKUP(UTK[[#This Row],[ID]],DRIVER[],6,FALSE)</f>
        <v>BASANTA KUMAR MOHANTA</v>
      </c>
    </row>
    <row r="103" spans="1:17" ht="14.4" customHeight="1">
      <c r="A103" s="6">
        <v>101</v>
      </c>
      <c r="B103" s="14" t="str">
        <f>UTK[[#This Row],[DATE]]&amp;UTK[[#This Row],[VEHICLE NO]]&amp;UTK[[#This Row],[TRIP NO]]</f>
        <v>45388OD04Q41441</v>
      </c>
      <c r="C103" s="47">
        <v>45388</v>
      </c>
      <c r="D103" s="1">
        <v>34016</v>
      </c>
      <c r="E103" s="12">
        <v>312214</v>
      </c>
      <c r="F103" s="17">
        <v>672</v>
      </c>
      <c r="G103" s="24" t="s">
        <v>38</v>
      </c>
      <c r="H103" s="34">
        <v>35.32</v>
      </c>
      <c r="I103" s="34">
        <v>10.62</v>
      </c>
      <c r="J103" s="34">
        <f t="shared" si="2"/>
        <v>24.700000000000003</v>
      </c>
      <c r="K103" s="35">
        <v>24.5</v>
      </c>
      <c r="L103" s="11">
        <v>45388</v>
      </c>
      <c r="M103" s="34">
        <f t="shared" si="3"/>
        <v>0.20000000000000284</v>
      </c>
      <c r="N103" s="198">
        <v>1</v>
      </c>
      <c r="O103" s="46" t="s">
        <v>50</v>
      </c>
      <c r="P103" s="1" t="s">
        <v>51</v>
      </c>
      <c r="Q103" s="91" t="str">
        <f>VLOOKUP(UTK[[#This Row],[ID]],DRIVER[],6,FALSE)</f>
        <v>KAMAN MUNDA</v>
      </c>
    </row>
    <row r="104" spans="1:17" ht="14.4" customHeight="1">
      <c r="A104" s="14">
        <v>102</v>
      </c>
      <c r="B104" s="14" t="str">
        <f>UTK[[#This Row],[DATE]]&amp;UTK[[#This Row],[VEHICLE NO]]&amp;UTK[[#This Row],[TRIP NO]]</f>
        <v>45388OD04Q41781</v>
      </c>
      <c r="C104" s="47">
        <v>45388</v>
      </c>
      <c r="D104" s="1">
        <v>34017</v>
      </c>
      <c r="E104" s="12">
        <v>312214</v>
      </c>
      <c r="F104" s="17">
        <v>673</v>
      </c>
      <c r="G104" s="24" t="s">
        <v>25</v>
      </c>
      <c r="H104" s="34">
        <v>55.24</v>
      </c>
      <c r="I104" s="34">
        <v>17.399999999999999</v>
      </c>
      <c r="J104" s="34">
        <f t="shared" si="2"/>
        <v>37.840000000000003</v>
      </c>
      <c r="K104" s="35">
        <v>37.299999999999997</v>
      </c>
      <c r="L104" s="11">
        <v>45388</v>
      </c>
      <c r="M104" s="34">
        <f t="shared" si="3"/>
        <v>0.54000000000000625</v>
      </c>
      <c r="N104" s="198">
        <v>1</v>
      </c>
      <c r="O104" s="46" t="s">
        <v>50</v>
      </c>
      <c r="P104" s="1" t="s">
        <v>51</v>
      </c>
      <c r="Q104" s="91" t="str">
        <f>VLOOKUP(UTK[[#This Row],[ID]],DRIVER[],6,FALSE)</f>
        <v>BHARAT CH MOHANTA</v>
      </c>
    </row>
    <row r="105" spans="1:17" ht="14.4" customHeight="1">
      <c r="A105" s="6">
        <v>103</v>
      </c>
      <c r="B105" s="14" t="str">
        <f>UTK[[#This Row],[DATE]]&amp;UTK[[#This Row],[VEHICLE NO]]&amp;UTK[[#This Row],[TRIP NO]]</f>
        <v>45388OD04Q41701</v>
      </c>
      <c r="C105" s="47">
        <v>45388</v>
      </c>
      <c r="D105" s="1">
        <v>34018</v>
      </c>
      <c r="E105" s="12">
        <v>312214</v>
      </c>
      <c r="F105" s="17">
        <v>675</v>
      </c>
      <c r="G105" s="24" t="s">
        <v>10</v>
      </c>
      <c r="H105" s="34">
        <v>34.58</v>
      </c>
      <c r="I105" s="34">
        <v>10.28</v>
      </c>
      <c r="J105" s="34">
        <f t="shared" si="2"/>
        <v>24.299999999999997</v>
      </c>
      <c r="K105" s="35">
        <v>24.14</v>
      </c>
      <c r="L105" s="11">
        <v>45388</v>
      </c>
      <c r="M105" s="34">
        <f t="shared" si="3"/>
        <v>0.15999999999999659</v>
      </c>
      <c r="N105" s="198">
        <v>1</v>
      </c>
      <c r="O105" s="46" t="s">
        <v>50</v>
      </c>
      <c r="P105" s="1" t="s">
        <v>51</v>
      </c>
      <c r="Q105" s="91" t="str">
        <f>VLOOKUP(UTK[[#This Row],[ID]],DRIVER[],6,FALSE)</f>
        <v>SUSANTA KUMAR MALIK</v>
      </c>
    </row>
    <row r="106" spans="1:17" ht="14.4" customHeight="1">
      <c r="A106" s="14">
        <v>104</v>
      </c>
      <c r="B106" s="14" t="str">
        <f>UTK[[#This Row],[DATE]]&amp;UTK[[#This Row],[VEHICLE NO]]&amp;UTK[[#This Row],[TRIP NO]]</f>
        <v>45388OD34S61522</v>
      </c>
      <c r="C106" s="47">
        <v>45388</v>
      </c>
      <c r="D106" s="1">
        <v>34019</v>
      </c>
      <c r="E106" s="12">
        <v>312214</v>
      </c>
      <c r="F106" s="17">
        <v>676</v>
      </c>
      <c r="G106" s="24" t="s">
        <v>43</v>
      </c>
      <c r="H106" s="34">
        <v>54.58</v>
      </c>
      <c r="I106" s="34">
        <v>17.260000000000002</v>
      </c>
      <c r="J106" s="34">
        <f t="shared" si="2"/>
        <v>37.319999999999993</v>
      </c>
      <c r="K106" s="35">
        <v>36.78</v>
      </c>
      <c r="L106" s="11">
        <v>45388</v>
      </c>
      <c r="M106" s="34">
        <f t="shared" si="3"/>
        <v>0.53999999999999204</v>
      </c>
      <c r="N106" s="198">
        <v>2</v>
      </c>
      <c r="O106" s="46" t="s">
        <v>50</v>
      </c>
      <c r="P106" s="1" t="s">
        <v>51</v>
      </c>
      <c r="Q106" s="91" t="str">
        <f>VLOOKUP(UTK[[#This Row],[ID]],DRIVER[],6,FALSE)</f>
        <v>NABI AHMAD</v>
      </c>
    </row>
    <row r="107" spans="1:17" ht="14.4" customHeight="1">
      <c r="A107" s="6">
        <v>105</v>
      </c>
      <c r="B107" s="14" t="str">
        <f>UTK[[#This Row],[DATE]]&amp;UTK[[#This Row],[VEHICLE NO]]&amp;UTK[[#This Row],[TRIP NO]]</f>
        <v>45388OD34S26662</v>
      </c>
      <c r="C107" s="47">
        <v>45388</v>
      </c>
      <c r="D107" s="1">
        <v>34020</v>
      </c>
      <c r="E107" s="12">
        <v>312214</v>
      </c>
      <c r="F107" s="17">
        <v>678</v>
      </c>
      <c r="G107" s="24" t="s">
        <v>45</v>
      </c>
      <c r="H107" s="34">
        <v>56.24</v>
      </c>
      <c r="I107" s="34">
        <v>17.440000000000001</v>
      </c>
      <c r="J107" s="34">
        <f t="shared" si="2"/>
        <v>38.799999999999997</v>
      </c>
      <c r="K107" s="35">
        <v>38.479999999999997</v>
      </c>
      <c r="L107" s="11">
        <v>45388</v>
      </c>
      <c r="M107" s="34">
        <f t="shared" si="3"/>
        <v>0.32000000000000028</v>
      </c>
      <c r="N107" s="198">
        <v>2</v>
      </c>
      <c r="O107" s="46" t="s">
        <v>50</v>
      </c>
      <c r="P107" s="1" t="s">
        <v>51</v>
      </c>
      <c r="Q107" s="91" t="str">
        <f>VLOOKUP(UTK[[#This Row],[ID]],DRIVER[],6,FALSE)</f>
        <v>VINOD KUMAR</v>
      </c>
    </row>
    <row r="108" spans="1:17" ht="14.4" customHeight="1">
      <c r="A108" s="14">
        <v>106</v>
      </c>
      <c r="B108" s="14" t="str">
        <f>UTK[[#This Row],[DATE]]&amp;UTK[[#This Row],[VEHICLE NO]]&amp;UTK[[#This Row],[TRIP NO]]</f>
        <v>45388OD04Q41182</v>
      </c>
      <c r="C108" s="47">
        <v>45388</v>
      </c>
      <c r="D108" s="1">
        <v>34021</v>
      </c>
      <c r="E108" s="12">
        <v>312214</v>
      </c>
      <c r="F108" s="17">
        <v>677</v>
      </c>
      <c r="G108" s="24" t="s">
        <v>26</v>
      </c>
      <c r="H108" s="34">
        <v>55.62</v>
      </c>
      <c r="I108" s="34">
        <v>16.86</v>
      </c>
      <c r="J108" s="34">
        <f t="shared" si="2"/>
        <v>38.76</v>
      </c>
      <c r="K108" s="35">
        <v>38.5</v>
      </c>
      <c r="L108" s="11">
        <v>45388</v>
      </c>
      <c r="M108" s="34">
        <f t="shared" si="3"/>
        <v>0.25999999999999801</v>
      </c>
      <c r="N108" s="198">
        <v>2</v>
      </c>
      <c r="O108" s="46" t="s">
        <v>50</v>
      </c>
      <c r="P108" s="1" t="s">
        <v>51</v>
      </c>
      <c r="Q108" s="91" t="str">
        <f>VLOOKUP(UTK[[#This Row],[ID]],DRIVER[],6,FALSE)</f>
        <v>JUGAL KISHOR MOHANTA</v>
      </c>
    </row>
    <row r="109" spans="1:17" ht="14.4" customHeight="1">
      <c r="A109" s="6">
        <v>107</v>
      </c>
      <c r="B109" s="14" t="str">
        <f>UTK[[#This Row],[DATE]]&amp;UTK[[#This Row],[VEHICLE NO]]&amp;UTK[[#This Row],[TRIP NO]]</f>
        <v>45388OD04Q41732</v>
      </c>
      <c r="C109" s="47">
        <v>45388</v>
      </c>
      <c r="D109" s="1">
        <v>34022</v>
      </c>
      <c r="E109" s="12">
        <v>312214</v>
      </c>
      <c r="F109" s="17">
        <v>679</v>
      </c>
      <c r="G109" s="24" t="s">
        <v>8</v>
      </c>
      <c r="H109" s="34">
        <v>34.58</v>
      </c>
      <c r="I109" s="34">
        <v>10.28</v>
      </c>
      <c r="J109" s="34">
        <f t="shared" si="2"/>
        <v>24.299999999999997</v>
      </c>
      <c r="K109" s="35">
        <v>23.86</v>
      </c>
      <c r="L109" s="11">
        <v>45388</v>
      </c>
      <c r="M109" s="34">
        <f t="shared" si="3"/>
        <v>0.43999999999999773</v>
      </c>
      <c r="N109" s="198">
        <v>2</v>
      </c>
      <c r="O109" s="46" t="s">
        <v>50</v>
      </c>
      <c r="P109" s="1" t="s">
        <v>51</v>
      </c>
      <c r="Q109" s="91" t="str">
        <f>VLOOKUP(UTK[[#This Row],[ID]],DRIVER[],6,FALSE)</f>
        <v xml:space="preserve">SUSANTA KUMAR MOHANTA </v>
      </c>
    </row>
    <row r="110" spans="1:17" ht="14.4" customHeight="1">
      <c r="A110" s="14">
        <v>108</v>
      </c>
      <c r="B110" s="14" t="str">
        <f>UTK[[#This Row],[DATE]]&amp;UTK[[#This Row],[VEHICLE NO]]&amp;UTK[[#This Row],[TRIP NO]]</f>
        <v>45389OD04Q41261</v>
      </c>
      <c r="C110" s="47">
        <v>45389</v>
      </c>
      <c r="D110" s="1">
        <v>34023</v>
      </c>
      <c r="E110" s="12">
        <v>312214</v>
      </c>
      <c r="F110" s="17">
        <v>697</v>
      </c>
      <c r="G110" s="24" t="s">
        <v>23</v>
      </c>
      <c r="H110" s="34">
        <v>52.1</v>
      </c>
      <c r="I110" s="34">
        <v>17.46</v>
      </c>
      <c r="J110" s="34">
        <f t="shared" si="2"/>
        <v>34.64</v>
      </c>
      <c r="K110" s="35">
        <v>34.24</v>
      </c>
      <c r="L110" s="36">
        <v>45389</v>
      </c>
      <c r="M110" s="34">
        <f t="shared" si="3"/>
        <v>0.39999999999999858</v>
      </c>
      <c r="N110" s="198">
        <v>1</v>
      </c>
      <c r="O110" s="46" t="s">
        <v>50</v>
      </c>
      <c r="P110" s="1" t="s">
        <v>53</v>
      </c>
      <c r="Q110" s="91" t="str">
        <f>VLOOKUP(UTK[[#This Row],[ID]],DRIVER[],6,FALSE)</f>
        <v>RAHID</v>
      </c>
    </row>
    <row r="111" spans="1:17" ht="14.4" customHeight="1">
      <c r="A111" s="6">
        <v>109</v>
      </c>
      <c r="B111" s="14" t="str">
        <f>UTK[[#This Row],[DATE]]&amp;UTK[[#This Row],[VEHICLE NO]]&amp;UTK[[#This Row],[TRIP NO]]</f>
        <v>45389OD04Q41391</v>
      </c>
      <c r="C111" s="47">
        <v>45389</v>
      </c>
      <c r="D111" s="1">
        <v>34024</v>
      </c>
      <c r="E111" s="12">
        <v>312214</v>
      </c>
      <c r="F111" s="17">
        <v>705</v>
      </c>
      <c r="G111" s="24" t="s">
        <v>21</v>
      </c>
      <c r="H111" s="34">
        <v>56.12</v>
      </c>
      <c r="I111" s="34">
        <v>17.7</v>
      </c>
      <c r="J111" s="34">
        <f t="shared" si="2"/>
        <v>38.42</v>
      </c>
      <c r="K111" s="35">
        <v>38.26</v>
      </c>
      <c r="L111" s="36">
        <v>45389</v>
      </c>
      <c r="M111" s="34">
        <f t="shared" si="3"/>
        <v>0.16000000000000369</v>
      </c>
      <c r="N111" s="198">
        <v>1</v>
      </c>
      <c r="O111" s="46" t="s">
        <v>50</v>
      </c>
      <c r="P111" s="1" t="s">
        <v>53</v>
      </c>
      <c r="Q111" s="91" t="str">
        <f>VLOOKUP(UTK[[#This Row],[ID]],DRIVER[],6,FALSE)</f>
        <v>AKSHAYA KU SAHOO</v>
      </c>
    </row>
    <row r="112" spans="1:17" ht="15" customHeight="1">
      <c r="A112" s="14">
        <v>110</v>
      </c>
      <c r="B112" s="14" t="str">
        <f>UTK[[#This Row],[DATE]]&amp;UTK[[#This Row],[VEHICLE NO]]&amp;UTK[[#This Row],[TRIP NO]]</f>
        <v>45389OD04Q67881</v>
      </c>
      <c r="C112" s="47">
        <v>45389</v>
      </c>
      <c r="D112" s="1">
        <v>34025</v>
      </c>
      <c r="E112" s="12">
        <v>312214</v>
      </c>
      <c r="F112" s="17">
        <v>706</v>
      </c>
      <c r="G112" s="24" t="s">
        <v>20</v>
      </c>
      <c r="H112" s="34">
        <v>49.74</v>
      </c>
      <c r="I112" s="34">
        <v>17.239999999999998</v>
      </c>
      <c r="J112" s="34">
        <f t="shared" si="2"/>
        <v>32.5</v>
      </c>
      <c r="K112" s="35">
        <v>32.18</v>
      </c>
      <c r="L112" s="36">
        <v>45389</v>
      </c>
      <c r="M112" s="34">
        <f t="shared" si="3"/>
        <v>0.32000000000000028</v>
      </c>
      <c r="N112" s="198">
        <v>1</v>
      </c>
      <c r="O112" s="46" t="s">
        <v>50</v>
      </c>
      <c r="P112" s="1" t="s">
        <v>53</v>
      </c>
      <c r="Q112" s="91" t="str">
        <f>VLOOKUP(UTK[[#This Row],[ID]],DRIVER[],6,FALSE)</f>
        <v>VINOD KUMAR</v>
      </c>
    </row>
    <row r="113" spans="1:17" ht="14.4" customHeight="1">
      <c r="A113" s="6">
        <v>111</v>
      </c>
      <c r="B113" s="14" t="str">
        <f>UTK[[#This Row],[DATE]]&amp;UTK[[#This Row],[VEHICLE NO]]&amp;UTK[[#This Row],[TRIP NO]]</f>
        <v>45389OD34S26681</v>
      </c>
      <c r="C113" s="47">
        <v>45389</v>
      </c>
      <c r="D113" s="1">
        <v>34026</v>
      </c>
      <c r="E113" s="12">
        <v>312214</v>
      </c>
      <c r="F113" s="17">
        <v>710</v>
      </c>
      <c r="G113" s="24" t="s">
        <v>42</v>
      </c>
      <c r="H113" s="34">
        <v>53.58</v>
      </c>
      <c r="I113" s="34">
        <v>17.100000000000001</v>
      </c>
      <c r="J113" s="34">
        <f t="shared" si="2"/>
        <v>36.479999999999997</v>
      </c>
      <c r="K113" s="35">
        <v>35.979999999999997</v>
      </c>
      <c r="L113" s="36">
        <v>45389</v>
      </c>
      <c r="M113" s="34">
        <f t="shared" si="3"/>
        <v>0.5</v>
      </c>
      <c r="N113" s="198">
        <v>1</v>
      </c>
      <c r="O113" s="46" t="s">
        <v>50</v>
      </c>
      <c r="P113" s="1" t="s">
        <v>53</v>
      </c>
      <c r="Q113" s="91" t="str">
        <f>VLOOKUP(UTK[[#This Row],[ID]],DRIVER[],6,FALSE)</f>
        <v>RIZWAN</v>
      </c>
    </row>
    <row r="114" spans="1:17" ht="14.4" customHeight="1">
      <c r="A114" s="14">
        <v>112</v>
      </c>
      <c r="B114" s="14" t="str">
        <f>UTK[[#This Row],[DATE]]&amp;UTK[[#This Row],[VEHICLE NO]]&amp;UTK[[#This Row],[TRIP NO]]</f>
        <v>45389OD04Q41731</v>
      </c>
      <c r="C114" s="47">
        <v>45389</v>
      </c>
      <c r="D114" s="1">
        <v>34027</v>
      </c>
      <c r="E114" s="12">
        <v>312214</v>
      </c>
      <c r="F114" s="17">
        <v>713</v>
      </c>
      <c r="G114" s="24" t="s">
        <v>8</v>
      </c>
      <c r="H114" s="34">
        <v>34.86</v>
      </c>
      <c r="I114" s="34">
        <v>10.32</v>
      </c>
      <c r="J114" s="34">
        <f t="shared" si="2"/>
        <v>24.54</v>
      </c>
      <c r="K114" s="35">
        <v>24.06</v>
      </c>
      <c r="L114" s="36">
        <v>45389</v>
      </c>
      <c r="M114" s="34">
        <f t="shared" si="3"/>
        <v>0.48000000000000043</v>
      </c>
      <c r="N114" s="198">
        <v>1</v>
      </c>
      <c r="O114" s="46" t="s">
        <v>50</v>
      </c>
      <c r="P114" s="1" t="s">
        <v>53</v>
      </c>
      <c r="Q114" s="91" t="str">
        <f>VLOOKUP(UTK[[#This Row],[ID]],DRIVER[],6,FALSE)</f>
        <v xml:space="preserve">SUSANTA KUMAR MOHANTA </v>
      </c>
    </row>
    <row r="115" spans="1:17" ht="14.4" customHeight="1">
      <c r="A115" s="6">
        <v>113</v>
      </c>
      <c r="B115" s="14" t="str">
        <f>UTK[[#This Row],[DATE]]&amp;UTK[[#This Row],[VEHICLE NO]]&amp;UTK[[#This Row],[TRIP NO]]</f>
        <v>45389OD04Q41181</v>
      </c>
      <c r="C115" s="47">
        <v>45389</v>
      </c>
      <c r="D115" s="1">
        <v>34028</v>
      </c>
      <c r="E115" s="12">
        <v>312214</v>
      </c>
      <c r="F115" s="17">
        <v>714</v>
      </c>
      <c r="G115" s="24" t="s">
        <v>26</v>
      </c>
      <c r="H115" s="34">
        <v>53.74</v>
      </c>
      <c r="I115" s="34">
        <v>16.84</v>
      </c>
      <c r="J115" s="34">
        <f t="shared" si="2"/>
        <v>36.900000000000006</v>
      </c>
      <c r="K115" s="35">
        <v>36.520000000000003</v>
      </c>
      <c r="L115" s="36">
        <v>45389</v>
      </c>
      <c r="M115" s="34">
        <f t="shared" si="3"/>
        <v>0.38000000000000256</v>
      </c>
      <c r="N115" s="198">
        <v>1</v>
      </c>
      <c r="O115" s="46" t="s">
        <v>50</v>
      </c>
      <c r="P115" s="1" t="s">
        <v>53</v>
      </c>
      <c r="Q115" s="91" t="str">
        <f>VLOOKUP(UTK[[#This Row],[ID]],DRIVER[],6,FALSE)</f>
        <v>JUGAL KISHOR MOHANTA</v>
      </c>
    </row>
    <row r="116" spans="1:17" ht="14.4" customHeight="1">
      <c r="A116" s="14">
        <v>114</v>
      </c>
      <c r="B116" s="14" t="str">
        <f>UTK[[#This Row],[DATE]]&amp;UTK[[#This Row],[VEHICLE NO]]&amp;UTK[[#This Row],[TRIP NO]]</f>
        <v>45389OD04Q41551</v>
      </c>
      <c r="C116" s="47">
        <v>45389</v>
      </c>
      <c r="D116" s="1">
        <v>34029</v>
      </c>
      <c r="E116" s="12">
        <v>312214</v>
      </c>
      <c r="F116" s="17">
        <v>720</v>
      </c>
      <c r="G116" s="24" t="s">
        <v>22</v>
      </c>
      <c r="H116" s="34">
        <v>52.04</v>
      </c>
      <c r="I116" s="34">
        <v>17.34</v>
      </c>
      <c r="J116" s="34">
        <f t="shared" si="2"/>
        <v>34.700000000000003</v>
      </c>
      <c r="K116" s="35">
        <v>34.26</v>
      </c>
      <c r="L116" s="36">
        <v>45389</v>
      </c>
      <c r="M116" s="34">
        <f t="shared" si="3"/>
        <v>0.44000000000000483</v>
      </c>
      <c r="N116" s="198">
        <v>1</v>
      </c>
      <c r="O116" s="46" t="s">
        <v>50</v>
      </c>
      <c r="P116" s="1" t="s">
        <v>53</v>
      </c>
      <c r="Q116" s="91" t="str">
        <f>VLOOKUP(UTK[[#This Row],[ID]],DRIVER[],6,FALSE)</f>
        <v>SUSANT KUMAR BAG</v>
      </c>
    </row>
    <row r="117" spans="1:17" ht="14.4" customHeight="1">
      <c r="A117" s="6">
        <v>115</v>
      </c>
      <c r="B117" s="14" t="str">
        <f>UTK[[#This Row],[DATE]]&amp;UTK[[#This Row],[VEHICLE NO]]&amp;UTK[[#This Row],[TRIP NO]]</f>
        <v>45389OD34S61521</v>
      </c>
      <c r="C117" s="47">
        <v>45389</v>
      </c>
      <c r="D117" s="1">
        <v>34030</v>
      </c>
      <c r="E117" s="12">
        <v>312214</v>
      </c>
      <c r="F117" s="17">
        <v>717</v>
      </c>
      <c r="G117" s="24" t="s">
        <v>43</v>
      </c>
      <c r="H117" s="34">
        <v>53.1</v>
      </c>
      <c r="I117" s="34">
        <v>17.260000000000002</v>
      </c>
      <c r="J117" s="34">
        <f t="shared" si="2"/>
        <v>35.840000000000003</v>
      </c>
      <c r="K117" s="35">
        <v>35.44</v>
      </c>
      <c r="L117" s="36">
        <v>45389</v>
      </c>
      <c r="M117" s="34">
        <f t="shared" si="3"/>
        <v>0.40000000000000568</v>
      </c>
      <c r="N117" s="198">
        <v>1</v>
      </c>
      <c r="O117" s="46" t="s">
        <v>50</v>
      </c>
      <c r="P117" s="1" t="s">
        <v>53</v>
      </c>
      <c r="Q117" s="91" t="str">
        <f>VLOOKUP(UTK[[#This Row],[ID]],DRIVER[],6,FALSE)</f>
        <v>NABI AHMAD</v>
      </c>
    </row>
    <row r="118" spans="1:17" ht="14.4" customHeight="1">
      <c r="A118" s="14">
        <v>116</v>
      </c>
      <c r="B118" s="14" t="str">
        <f>UTK[[#This Row],[DATE]]&amp;UTK[[#This Row],[VEHICLE NO]]&amp;UTK[[#This Row],[TRIP NO]]</f>
        <v>45389OD04Q41701</v>
      </c>
      <c r="C118" s="47">
        <v>45389</v>
      </c>
      <c r="D118" s="1">
        <v>34031</v>
      </c>
      <c r="E118" s="12">
        <v>312214</v>
      </c>
      <c r="F118" s="17">
        <v>718</v>
      </c>
      <c r="G118" s="24" t="s">
        <v>10</v>
      </c>
      <c r="H118" s="34">
        <v>35.22</v>
      </c>
      <c r="I118" s="34">
        <v>10.24</v>
      </c>
      <c r="J118" s="34">
        <f t="shared" si="2"/>
        <v>24.979999999999997</v>
      </c>
      <c r="K118" s="35">
        <v>24.74</v>
      </c>
      <c r="L118" s="36">
        <v>45389</v>
      </c>
      <c r="M118" s="34">
        <f t="shared" si="3"/>
        <v>0.23999999999999844</v>
      </c>
      <c r="N118" s="198">
        <v>1</v>
      </c>
      <c r="O118" s="46" t="s">
        <v>50</v>
      </c>
      <c r="P118" s="1" t="s">
        <v>53</v>
      </c>
      <c r="Q118" s="91" t="str">
        <f>VLOOKUP(UTK[[#This Row],[ID]],DRIVER[],6,FALSE)</f>
        <v>SUSANTA KUMAR MALIK</v>
      </c>
    </row>
    <row r="119" spans="1:17" ht="14.4">
      <c r="A119" s="6">
        <v>117</v>
      </c>
      <c r="B119" s="14" t="str">
        <f>UTK[[#This Row],[DATE]]&amp;UTK[[#This Row],[VEHICLE NO]]&amp;UTK[[#This Row],[TRIP NO]]</f>
        <v>45389OD04Q41231</v>
      </c>
      <c r="C119" s="47">
        <v>45389</v>
      </c>
      <c r="D119" s="1">
        <v>34032</v>
      </c>
      <c r="E119" s="12">
        <v>312214</v>
      </c>
      <c r="F119" s="17">
        <v>724</v>
      </c>
      <c r="G119" s="24" t="s">
        <v>39</v>
      </c>
      <c r="H119" s="34">
        <v>53.8</v>
      </c>
      <c r="I119" s="34">
        <v>17.34</v>
      </c>
      <c r="J119" s="34">
        <f t="shared" si="2"/>
        <v>36.459999999999994</v>
      </c>
      <c r="K119" s="35">
        <v>36.04</v>
      </c>
      <c r="L119" s="36">
        <v>45389</v>
      </c>
      <c r="M119" s="34">
        <f t="shared" si="3"/>
        <v>0.4199999999999946</v>
      </c>
      <c r="N119" s="198">
        <v>1</v>
      </c>
      <c r="O119" s="46" t="s">
        <v>50</v>
      </c>
      <c r="P119" s="1" t="s">
        <v>53</v>
      </c>
      <c r="Q119" s="91" t="str">
        <f>VLOOKUP(UTK[[#This Row],[ID]],DRIVER[],6,FALSE)</f>
        <v>NATABAR MOHANTA</v>
      </c>
    </row>
    <row r="120" spans="1:17" ht="14.4" customHeight="1">
      <c r="A120" s="14">
        <v>118</v>
      </c>
      <c r="B120" s="14" t="str">
        <f>UTK[[#This Row],[DATE]]&amp;UTK[[#This Row],[VEHICLE NO]]&amp;UTK[[#This Row],[TRIP NO]]</f>
        <v>45389OD34S61391</v>
      </c>
      <c r="C120" s="47">
        <v>45389</v>
      </c>
      <c r="D120" s="1">
        <v>34033</v>
      </c>
      <c r="E120" s="12">
        <v>312214</v>
      </c>
      <c r="F120" s="17">
        <v>723</v>
      </c>
      <c r="G120" s="24" t="s">
        <v>52</v>
      </c>
      <c r="H120" s="34">
        <v>51.88</v>
      </c>
      <c r="I120" s="34">
        <v>17.059999999999999</v>
      </c>
      <c r="J120" s="34">
        <f t="shared" si="2"/>
        <v>34.820000000000007</v>
      </c>
      <c r="K120" s="35">
        <v>34.44</v>
      </c>
      <c r="L120" s="36">
        <v>45389</v>
      </c>
      <c r="M120" s="34">
        <f t="shared" si="3"/>
        <v>0.38000000000000966</v>
      </c>
      <c r="N120" s="198">
        <v>1</v>
      </c>
      <c r="O120" s="46" t="s">
        <v>50</v>
      </c>
      <c r="P120" s="1" t="s">
        <v>53</v>
      </c>
      <c r="Q120" s="91" t="str">
        <f>VLOOKUP(UTK[[#This Row],[ID]],DRIVER[],6,FALSE)</f>
        <v>PRADIPA MALIK</v>
      </c>
    </row>
    <row r="121" spans="1:17" ht="15" customHeight="1">
      <c r="A121" s="6">
        <v>119</v>
      </c>
      <c r="B121" s="14" t="str">
        <f>UTK[[#This Row],[DATE]]&amp;UTK[[#This Row],[VEHICLE NO]]&amp;UTK[[#This Row],[TRIP NO]]</f>
        <v>45389OD34S26661</v>
      </c>
      <c r="C121" s="47">
        <v>45389</v>
      </c>
      <c r="D121" s="1">
        <v>34034</v>
      </c>
      <c r="E121" s="12">
        <v>312214</v>
      </c>
      <c r="F121" s="17">
        <v>725</v>
      </c>
      <c r="G121" s="24" t="s">
        <v>45</v>
      </c>
      <c r="H121" s="34">
        <v>53.18</v>
      </c>
      <c r="I121" s="34">
        <v>17.440000000000001</v>
      </c>
      <c r="J121" s="34">
        <f t="shared" si="2"/>
        <v>35.739999999999995</v>
      </c>
      <c r="K121" s="35">
        <v>35.32</v>
      </c>
      <c r="L121" s="36">
        <v>45389</v>
      </c>
      <c r="M121" s="34">
        <f t="shared" si="3"/>
        <v>0.4199999999999946</v>
      </c>
      <c r="N121" s="198">
        <v>1</v>
      </c>
      <c r="O121" s="46" t="s">
        <v>50</v>
      </c>
      <c r="P121" s="1" t="s">
        <v>53</v>
      </c>
      <c r="Q121" s="91" t="str">
        <f>VLOOKUP(UTK[[#This Row],[ID]],DRIVER[],6,FALSE)</f>
        <v>DURGA CH MOHANTA</v>
      </c>
    </row>
    <row r="122" spans="1:17" ht="14.4" customHeight="1">
      <c r="A122" s="14">
        <v>120</v>
      </c>
      <c r="B122" s="14" t="str">
        <f>UTK[[#This Row],[DATE]]&amp;UTK[[#This Row],[VEHICLE NO]]&amp;UTK[[#This Row],[TRIP NO]]</f>
        <v>45389OD34S61371</v>
      </c>
      <c r="C122" s="47">
        <v>45389</v>
      </c>
      <c r="D122" s="1">
        <v>34035</v>
      </c>
      <c r="E122" s="12">
        <v>312214</v>
      </c>
      <c r="F122" s="17">
        <v>727</v>
      </c>
      <c r="G122" s="24" t="s">
        <v>44</v>
      </c>
      <c r="H122" s="34">
        <v>55.8</v>
      </c>
      <c r="I122" s="34">
        <v>17.64</v>
      </c>
      <c r="J122" s="34">
        <f t="shared" si="2"/>
        <v>38.159999999999997</v>
      </c>
      <c r="K122" s="35">
        <v>37.82</v>
      </c>
      <c r="L122" s="36">
        <v>45389</v>
      </c>
      <c r="M122" s="34">
        <f t="shared" si="3"/>
        <v>0.33999999999999631</v>
      </c>
      <c r="N122" s="198">
        <v>1</v>
      </c>
      <c r="O122" s="46" t="s">
        <v>50</v>
      </c>
      <c r="P122" s="1" t="s">
        <v>53</v>
      </c>
      <c r="Q122" s="91" t="str">
        <f>VLOOKUP(UTK[[#This Row],[ID]],DRIVER[],6,FALSE)</f>
        <v>KALI CH KAR</v>
      </c>
    </row>
    <row r="123" spans="1:17" ht="14.4" customHeight="1">
      <c r="A123" s="6">
        <v>121</v>
      </c>
      <c r="B123" s="14" t="str">
        <f>UTK[[#This Row],[DATE]]&amp;UTK[[#This Row],[VEHICLE NO]]&amp;UTK[[#This Row],[TRIP NO]]</f>
        <v>45389OD04Q41281</v>
      </c>
      <c r="C123" s="47">
        <v>45389</v>
      </c>
      <c r="D123" s="1">
        <v>34036</v>
      </c>
      <c r="E123" s="12">
        <v>312214</v>
      </c>
      <c r="F123" s="17">
        <v>734</v>
      </c>
      <c r="G123" s="24" t="s">
        <v>41</v>
      </c>
      <c r="H123" s="34">
        <v>37.18</v>
      </c>
      <c r="I123" s="34">
        <v>10.38</v>
      </c>
      <c r="J123" s="34">
        <f t="shared" si="2"/>
        <v>26.799999999999997</v>
      </c>
      <c r="K123" s="35">
        <v>26.48</v>
      </c>
      <c r="L123" s="36">
        <v>45389</v>
      </c>
      <c r="M123" s="34">
        <f t="shared" si="3"/>
        <v>0.31999999999999673</v>
      </c>
      <c r="N123" s="198">
        <v>1</v>
      </c>
      <c r="O123" s="46" t="s">
        <v>50</v>
      </c>
      <c r="P123" s="1" t="s">
        <v>53</v>
      </c>
      <c r="Q123" s="91" t="str">
        <f>VLOOKUP(UTK[[#This Row],[ID]],DRIVER[],6,FALSE)</f>
        <v>NARAHARI MOHANTA</v>
      </c>
    </row>
    <row r="124" spans="1:17" ht="15" customHeight="1">
      <c r="A124" s="14">
        <v>122</v>
      </c>
      <c r="B124" s="14" t="str">
        <f>UTK[[#This Row],[DATE]]&amp;UTK[[#This Row],[VEHICLE NO]]&amp;UTK[[#This Row],[TRIP NO]]</f>
        <v>45389OD04Q67611</v>
      </c>
      <c r="C124" s="47">
        <v>45389</v>
      </c>
      <c r="D124" s="1">
        <v>34037</v>
      </c>
      <c r="E124" s="12">
        <v>312214</v>
      </c>
      <c r="F124" s="17">
        <v>730</v>
      </c>
      <c r="G124" s="24" t="s">
        <v>24</v>
      </c>
      <c r="H124" s="34">
        <v>52.66</v>
      </c>
      <c r="I124" s="34">
        <v>17.760000000000002</v>
      </c>
      <c r="J124" s="34">
        <f t="shared" si="2"/>
        <v>34.899999999999991</v>
      </c>
      <c r="K124" s="35">
        <v>34.520000000000003</v>
      </c>
      <c r="L124" s="36">
        <v>45389</v>
      </c>
      <c r="M124" s="34">
        <f t="shared" si="3"/>
        <v>0.37999999999998835</v>
      </c>
      <c r="N124" s="198">
        <v>1</v>
      </c>
      <c r="O124" s="46" t="s">
        <v>50</v>
      </c>
      <c r="P124" s="1" t="s">
        <v>53</v>
      </c>
      <c r="Q124" s="91" t="str">
        <f>VLOOKUP(UTK[[#This Row],[ID]],DRIVER[],6,FALSE)</f>
        <v>PRABHAT MAHANTA</v>
      </c>
    </row>
    <row r="125" spans="1:17" ht="14.4" customHeight="1">
      <c r="A125" s="6">
        <v>123</v>
      </c>
      <c r="B125" s="14" t="str">
        <f>UTK[[#This Row],[DATE]]&amp;UTK[[#This Row],[VEHICLE NO]]&amp;UTK[[#This Row],[TRIP NO]]</f>
        <v>45389OD04Q41441</v>
      </c>
      <c r="C125" s="47">
        <v>45389</v>
      </c>
      <c r="D125" s="1">
        <v>34039</v>
      </c>
      <c r="E125" s="12">
        <v>312214</v>
      </c>
      <c r="F125" s="17">
        <v>735</v>
      </c>
      <c r="G125" s="24" t="s">
        <v>38</v>
      </c>
      <c r="H125" s="34">
        <v>33.9</v>
      </c>
      <c r="I125" s="34">
        <v>10.62</v>
      </c>
      <c r="J125" s="34">
        <f t="shared" si="2"/>
        <v>23.28</v>
      </c>
      <c r="K125" s="35">
        <v>23.1</v>
      </c>
      <c r="L125" s="36">
        <v>45389</v>
      </c>
      <c r="M125" s="34">
        <f t="shared" si="3"/>
        <v>0.17999999999999972</v>
      </c>
      <c r="N125" s="198">
        <v>1</v>
      </c>
      <c r="O125" s="46" t="s">
        <v>50</v>
      </c>
      <c r="P125" s="1" t="s">
        <v>53</v>
      </c>
      <c r="Q125" s="91" t="str">
        <f>VLOOKUP(UTK[[#This Row],[ID]],DRIVER[],6,FALSE)</f>
        <v>KAMAN MUNDA</v>
      </c>
    </row>
    <row r="126" spans="1:17" ht="15" customHeight="1">
      <c r="A126" s="14">
        <v>124</v>
      </c>
      <c r="B126" s="14" t="str">
        <f>UTK[[#This Row],[DATE]]&amp;UTK[[#This Row],[VEHICLE NO]]&amp;UTK[[#This Row],[TRIP NO]]</f>
        <v>45389OD04Q41781</v>
      </c>
      <c r="C126" s="47">
        <v>45389</v>
      </c>
      <c r="D126" s="1">
        <v>34040</v>
      </c>
      <c r="E126" s="12">
        <v>312214</v>
      </c>
      <c r="F126" s="17">
        <v>737</v>
      </c>
      <c r="G126" s="24" t="s">
        <v>25</v>
      </c>
      <c r="H126" s="34">
        <v>57.12</v>
      </c>
      <c r="I126" s="34">
        <v>17.38</v>
      </c>
      <c r="J126" s="34">
        <f t="shared" si="2"/>
        <v>39.739999999999995</v>
      </c>
      <c r="K126" s="35">
        <v>38.58</v>
      </c>
      <c r="L126" s="36">
        <v>45389</v>
      </c>
      <c r="M126" s="34">
        <f t="shared" si="3"/>
        <v>1.1599999999999966</v>
      </c>
      <c r="N126" s="198">
        <v>1</v>
      </c>
      <c r="O126" s="46" t="s">
        <v>50</v>
      </c>
      <c r="P126" s="1" t="s">
        <v>53</v>
      </c>
      <c r="Q126" s="91" t="str">
        <f>VLOOKUP(UTK[[#This Row],[ID]],DRIVER[],6,FALSE)</f>
        <v>CHANDRAMANI MOHANTY</v>
      </c>
    </row>
    <row r="127" spans="1:17" ht="15" customHeight="1">
      <c r="A127" s="6">
        <v>125</v>
      </c>
      <c r="B127" s="14" t="str">
        <f>UTK[[#This Row],[DATE]]&amp;UTK[[#This Row],[VEHICLE NO]]&amp;UTK[[#This Row],[TRIP NO]]</f>
        <v>45389OD34S26151</v>
      </c>
      <c r="C127" s="47">
        <v>45389</v>
      </c>
      <c r="D127" s="1">
        <v>34041</v>
      </c>
      <c r="E127" s="12">
        <v>312214</v>
      </c>
      <c r="F127" s="17">
        <v>741</v>
      </c>
      <c r="G127" s="24" t="s">
        <v>40</v>
      </c>
      <c r="H127" s="34">
        <v>56.24</v>
      </c>
      <c r="I127" s="34">
        <v>17.3</v>
      </c>
      <c r="J127" s="34">
        <f t="shared" si="2"/>
        <v>38.94</v>
      </c>
      <c r="K127" s="35">
        <v>37.64</v>
      </c>
      <c r="L127" s="36">
        <v>45389</v>
      </c>
      <c r="M127" s="34">
        <f t="shared" si="3"/>
        <v>1.2999999999999972</v>
      </c>
      <c r="N127" s="198">
        <v>1</v>
      </c>
      <c r="O127" s="46" t="s">
        <v>50</v>
      </c>
      <c r="P127" s="1" t="s">
        <v>53</v>
      </c>
      <c r="Q127" s="91" t="str">
        <f>VLOOKUP(UTK[[#This Row],[ID]],DRIVER[],6,FALSE)</f>
        <v>BHARAT CH MOHANTA</v>
      </c>
    </row>
    <row r="128" spans="1:17" ht="14.4" customHeight="1">
      <c r="A128" s="14">
        <v>126</v>
      </c>
      <c r="B128" s="14" t="str">
        <f>UTK[[#This Row],[DATE]]&amp;UTK[[#This Row],[VEHICLE NO]]&amp;UTK[[#This Row],[TRIP NO]]</f>
        <v>45389OD04Q41262</v>
      </c>
      <c r="C128" s="47">
        <v>45389</v>
      </c>
      <c r="D128" s="1">
        <v>34042</v>
      </c>
      <c r="E128" s="12">
        <v>312214</v>
      </c>
      <c r="F128" s="17">
        <v>747</v>
      </c>
      <c r="G128" s="24" t="s">
        <v>23</v>
      </c>
      <c r="H128" s="34">
        <v>55.16</v>
      </c>
      <c r="I128" s="34">
        <v>17.399999999999999</v>
      </c>
      <c r="J128" s="34">
        <f t="shared" si="2"/>
        <v>37.76</v>
      </c>
      <c r="K128" s="35">
        <v>37.08</v>
      </c>
      <c r="L128" s="36">
        <v>45389</v>
      </c>
      <c r="M128" s="34">
        <f t="shared" si="3"/>
        <v>0.67999999999999972</v>
      </c>
      <c r="N128" s="198">
        <v>2</v>
      </c>
      <c r="O128" s="46" t="s">
        <v>50</v>
      </c>
      <c r="P128" s="1" t="s">
        <v>53</v>
      </c>
      <c r="Q128" s="91" t="str">
        <f>VLOOKUP(UTK[[#This Row],[ID]],DRIVER[],6,FALSE)</f>
        <v>RAHID</v>
      </c>
    </row>
    <row r="129" spans="1:17" ht="14.4" customHeight="1">
      <c r="A129" s="6">
        <v>127</v>
      </c>
      <c r="B129" s="14" t="str">
        <f>UTK[[#This Row],[DATE]]&amp;UTK[[#This Row],[VEHICLE NO]]&amp;UTK[[#This Row],[TRIP NO]]</f>
        <v>45389OD04Q41392</v>
      </c>
      <c r="C129" s="47">
        <v>45389</v>
      </c>
      <c r="D129" s="1">
        <v>34043</v>
      </c>
      <c r="E129" s="12">
        <v>312214</v>
      </c>
      <c r="F129" s="17">
        <v>757</v>
      </c>
      <c r="G129" s="24" t="s">
        <v>21</v>
      </c>
      <c r="H129" s="34">
        <v>53.12</v>
      </c>
      <c r="I129" s="34">
        <v>17.66</v>
      </c>
      <c r="J129" s="34">
        <f t="shared" si="2"/>
        <v>35.459999999999994</v>
      </c>
      <c r="K129" s="35">
        <v>35.18</v>
      </c>
      <c r="L129" s="36">
        <v>45389</v>
      </c>
      <c r="M129" s="34">
        <f t="shared" si="3"/>
        <v>0.27999999999999403</v>
      </c>
      <c r="N129" s="198">
        <v>2</v>
      </c>
      <c r="O129" s="46" t="s">
        <v>50</v>
      </c>
      <c r="P129" s="1" t="s">
        <v>53</v>
      </c>
      <c r="Q129" s="91" t="str">
        <f>VLOOKUP(UTK[[#This Row],[ID]],DRIVER[],6,FALSE)</f>
        <v>AKSHAYA KU SAHOO</v>
      </c>
    </row>
    <row r="130" spans="1:17" ht="15" customHeight="1">
      <c r="A130" s="14">
        <v>128</v>
      </c>
      <c r="B130" s="14" t="str">
        <f>UTK[[#This Row],[DATE]]&amp;UTK[[#This Row],[VEHICLE NO]]&amp;UTK[[#This Row],[TRIP NO]]</f>
        <v>45389OD04Q41732</v>
      </c>
      <c r="C130" s="47">
        <v>45389</v>
      </c>
      <c r="D130" s="1">
        <v>34044</v>
      </c>
      <c r="E130" s="12">
        <v>312214</v>
      </c>
      <c r="F130" s="17">
        <v>759</v>
      </c>
      <c r="G130" s="24" t="s">
        <v>8</v>
      </c>
      <c r="H130" s="34">
        <v>35</v>
      </c>
      <c r="I130" s="34">
        <v>10.28</v>
      </c>
      <c r="J130" s="34">
        <f t="shared" si="2"/>
        <v>24.72</v>
      </c>
      <c r="K130" s="35">
        <v>24.52</v>
      </c>
      <c r="L130" s="36">
        <v>45389</v>
      </c>
      <c r="M130" s="34">
        <f t="shared" si="3"/>
        <v>0.19999999999999929</v>
      </c>
      <c r="N130" s="198">
        <v>2</v>
      </c>
      <c r="O130" s="46" t="s">
        <v>50</v>
      </c>
      <c r="P130" s="1" t="s">
        <v>53</v>
      </c>
      <c r="Q130" s="91" t="str">
        <f>VLOOKUP(UTK[[#This Row],[ID]],DRIVER[],6,FALSE)</f>
        <v xml:space="preserve">SUSANTA KUMAR MOHANTA </v>
      </c>
    </row>
    <row r="131" spans="1:17" ht="14.4" customHeight="1">
      <c r="A131" s="6">
        <v>129</v>
      </c>
      <c r="B131" s="14" t="str">
        <f>UTK[[#This Row],[DATE]]&amp;UTK[[#This Row],[VEHICLE NO]]&amp;UTK[[#This Row],[TRIP NO]]</f>
        <v>45389OD04Q67882</v>
      </c>
      <c r="C131" s="47">
        <v>45389</v>
      </c>
      <c r="D131" s="1">
        <v>34045</v>
      </c>
      <c r="E131" s="12">
        <v>312214</v>
      </c>
      <c r="F131" s="17">
        <v>761</v>
      </c>
      <c r="G131" s="24" t="s">
        <v>20</v>
      </c>
      <c r="H131" s="34">
        <v>52.5</v>
      </c>
      <c r="I131" s="34">
        <v>17.34</v>
      </c>
      <c r="J131" s="34">
        <f t="shared" ref="J131:J194" si="4">H131-I131</f>
        <v>35.159999999999997</v>
      </c>
      <c r="K131" s="35">
        <v>34.700000000000003</v>
      </c>
      <c r="L131" s="36">
        <v>45389</v>
      </c>
      <c r="M131" s="34">
        <f t="shared" ref="M131:M194" si="5">J131-K131</f>
        <v>0.45999999999999375</v>
      </c>
      <c r="N131" s="198">
        <v>2</v>
      </c>
      <c r="O131" s="46" t="s">
        <v>50</v>
      </c>
      <c r="P131" s="1" t="s">
        <v>53</v>
      </c>
      <c r="Q131" s="91" t="str">
        <f>VLOOKUP(UTK[[#This Row],[ID]],DRIVER[],6,FALSE)</f>
        <v>VINOD KUMAR</v>
      </c>
    </row>
    <row r="132" spans="1:17" ht="14.4" customHeight="1">
      <c r="A132" s="14">
        <v>130</v>
      </c>
      <c r="B132" s="14" t="str">
        <f>UTK[[#This Row],[DATE]]&amp;UTK[[#This Row],[VEHICLE NO]]&amp;UTK[[#This Row],[TRIP NO]]</f>
        <v>45389OD04Q41552</v>
      </c>
      <c r="C132" s="47">
        <v>45389</v>
      </c>
      <c r="D132" s="1">
        <v>34046</v>
      </c>
      <c r="E132" s="12">
        <v>312214</v>
      </c>
      <c r="F132" s="17">
        <v>770</v>
      </c>
      <c r="G132" s="24" t="s">
        <v>22</v>
      </c>
      <c r="H132" s="34">
        <v>53.5</v>
      </c>
      <c r="I132" s="34">
        <v>17.54</v>
      </c>
      <c r="J132" s="34">
        <f t="shared" si="4"/>
        <v>35.96</v>
      </c>
      <c r="K132" s="35">
        <v>35.619999999999997</v>
      </c>
      <c r="L132" s="36">
        <v>45389</v>
      </c>
      <c r="M132" s="34">
        <f t="shared" si="5"/>
        <v>0.34000000000000341</v>
      </c>
      <c r="N132" s="198">
        <v>2</v>
      </c>
      <c r="O132" s="46" t="s">
        <v>50</v>
      </c>
      <c r="P132" s="1" t="s">
        <v>53</v>
      </c>
      <c r="Q132" s="91" t="str">
        <f>VLOOKUP(UTK[[#This Row],[ID]],DRIVER[],6,FALSE)</f>
        <v>SUSANT KUMAR BAG</v>
      </c>
    </row>
    <row r="133" spans="1:17" ht="15" customHeight="1">
      <c r="A133" s="6">
        <v>131</v>
      </c>
      <c r="B133" s="14" t="str">
        <f>UTK[[#This Row],[DATE]]&amp;UTK[[#This Row],[VEHICLE NO]]&amp;UTK[[#This Row],[TRIP NO]]</f>
        <v>45389OD34S26682</v>
      </c>
      <c r="C133" s="47">
        <v>45389</v>
      </c>
      <c r="D133" s="1">
        <v>34047</v>
      </c>
      <c r="E133" s="12">
        <v>312214</v>
      </c>
      <c r="F133" s="17">
        <v>764</v>
      </c>
      <c r="G133" s="24" t="s">
        <v>42</v>
      </c>
      <c r="H133" s="34">
        <v>53.66</v>
      </c>
      <c r="I133" s="34">
        <v>17.079999999999998</v>
      </c>
      <c r="J133" s="34">
        <f t="shared" si="4"/>
        <v>36.58</v>
      </c>
      <c r="K133" s="35">
        <v>36.32</v>
      </c>
      <c r="L133" s="36">
        <v>45389</v>
      </c>
      <c r="M133" s="34">
        <f t="shared" si="5"/>
        <v>0.25999999999999801</v>
      </c>
      <c r="N133" s="198">
        <v>2</v>
      </c>
      <c r="O133" s="46" t="s">
        <v>50</v>
      </c>
      <c r="P133" s="1" t="s">
        <v>53</v>
      </c>
      <c r="Q133" s="91" t="str">
        <f>VLOOKUP(UTK[[#This Row],[ID]],DRIVER[],6,FALSE)</f>
        <v>RIZWAN</v>
      </c>
    </row>
    <row r="134" spans="1:17" ht="14.4" customHeight="1">
      <c r="A134" s="14">
        <v>132</v>
      </c>
      <c r="B134" s="14" t="str">
        <f>UTK[[#This Row],[DATE]]&amp;UTK[[#This Row],[VEHICLE NO]]&amp;UTK[[#This Row],[TRIP NO]]</f>
        <v>45389OD04Q41182</v>
      </c>
      <c r="C134" s="47">
        <v>45389</v>
      </c>
      <c r="D134" s="1">
        <v>34048</v>
      </c>
      <c r="E134" s="12">
        <v>312214</v>
      </c>
      <c r="F134" s="17">
        <v>766</v>
      </c>
      <c r="G134" s="24" t="s">
        <v>26</v>
      </c>
      <c r="H134" s="34">
        <v>53.26</v>
      </c>
      <c r="I134" s="34">
        <v>17.079999999999998</v>
      </c>
      <c r="J134" s="34">
        <f t="shared" si="4"/>
        <v>36.18</v>
      </c>
      <c r="K134" s="35">
        <v>35.96</v>
      </c>
      <c r="L134" s="36">
        <v>45389</v>
      </c>
      <c r="M134" s="34">
        <f t="shared" si="5"/>
        <v>0.21999999999999886</v>
      </c>
      <c r="N134" s="198">
        <v>2</v>
      </c>
      <c r="O134" s="46" t="s">
        <v>50</v>
      </c>
      <c r="P134" s="1" t="s">
        <v>53</v>
      </c>
      <c r="Q134" s="91" t="str">
        <f>VLOOKUP(UTK[[#This Row],[ID]],DRIVER[],6,FALSE)</f>
        <v>JUGAL KISHOR MOHANTA</v>
      </c>
    </row>
    <row r="135" spans="1:17" ht="15" customHeight="1">
      <c r="A135" s="6">
        <v>133</v>
      </c>
      <c r="B135" s="14" t="str">
        <f>UTK[[#This Row],[DATE]]&amp;UTK[[#This Row],[VEHICLE NO]]&amp;UTK[[#This Row],[TRIP NO]]</f>
        <v>45389OD04Q41702</v>
      </c>
      <c r="C135" s="47">
        <v>45389</v>
      </c>
      <c r="D135" s="1">
        <v>34049</v>
      </c>
      <c r="E135" s="12">
        <v>312214</v>
      </c>
      <c r="F135" s="17">
        <v>772</v>
      </c>
      <c r="G135" s="24" t="s">
        <v>10</v>
      </c>
      <c r="H135" s="34">
        <v>35.58</v>
      </c>
      <c r="I135" s="34">
        <v>10.26</v>
      </c>
      <c r="J135" s="34">
        <f t="shared" si="4"/>
        <v>25.32</v>
      </c>
      <c r="K135" s="35">
        <v>24.74</v>
      </c>
      <c r="L135" s="36">
        <v>45389</v>
      </c>
      <c r="M135" s="34">
        <f t="shared" si="5"/>
        <v>0.58000000000000185</v>
      </c>
      <c r="N135" s="198">
        <v>2</v>
      </c>
      <c r="O135" s="46" t="s">
        <v>50</v>
      </c>
      <c r="P135" s="1" t="s">
        <v>53</v>
      </c>
      <c r="Q135" s="91" t="str">
        <f>VLOOKUP(UTK[[#This Row],[ID]],DRIVER[],6,FALSE)</f>
        <v>SUSANTA KUMAR MALIK</v>
      </c>
    </row>
    <row r="136" spans="1:17" ht="14.4" customHeight="1">
      <c r="A136" s="14">
        <v>134</v>
      </c>
      <c r="B136" s="14" t="str">
        <f>UTK[[#This Row],[DATE]]&amp;UTK[[#This Row],[VEHICLE NO]]&amp;UTK[[#This Row],[TRIP NO]]</f>
        <v>45389OD34S61392</v>
      </c>
      <c r="C136" s="47">
        <v>45389</v>
      </c>
      <c r="D136" s="1">
        <v>34050</v>
      </c>
      <c r="E136" s="12">
        <v>312214</v>
      </c>
      <c r="F136" s="17">
        <v>775</v>
      </c>
      <c r="G136" s="24" t="s">
        <v>52</v>
      </c>
      <c r="H136" s="34">
        <v>55.18</v>
      </c>
      <c r="I136" s="34">
        <v>17.22</v>
      </c>
      <c r="J136" s="34">
        <f t="shared" si="4"/>
        <v>37.96</v>
      </c>
      <c r="K136" s="35">
        <v>36.700000000000003</v>
      </c>
      <c r="L136" s="36">
        <v>45390</v>
      </c>
      <c r="M136" s="34">
        <f t="shared" si="5"/>
        <v>1.259999999999998</v>
      </c>
      <c r="N136" s="198">
        <v>2</v>
      </c>
      <c r="O136" s="46" t="s">
        <v>50</v>
      </c>
      <c r="P136" s="1" t="s">
        <v>53</v>
      </c>
      <c r="Q136" s="91" t="str">
        <f>VLOOKUP(UTK[[#This Row],[ID]],DRIVER[],6,FALSE)</f>
        <v>PRADIPA MALIK</v>
      </c>
    </row>
    <row r="137" spans="1:17" ht="14.4" customHeight="1">
      <c r="A137" s="6">
        <v>135</v>
      </c>
      <c r="B137" s="14" t="str">
        <f>UTK[[#This Row],[DATE]]&amp;UTK[[#This Row],[VEHICLE NO]]&amp;UTK[[#This Row],[TRIP NO]]</f>
        <v>45389OD34S61522</v>
      </c>
      <c r="C137" s="47">
        <v>45389</v>
      </c>
      <c r="D137" s="1">
        <v>34051</v>
      </c>
      <c r="E137" s="12">
        <v>312214</v>
      </c>
      <c r="F137" s="17">
        <v>773</v>
      </c>
      <c r="G137" s="24" t="s">
        <v>43</v>
      </c>
      <c r="H137" s="34">
        <v>54.96</v>
      </c>
      <c r="I137" s="34">
        <v>17.239999999999998</v>
      </c>
      <c r="J137" s="34">
        <f t="shared" si="4"/>
        <v>37.72</v>
      </c>
      <c r="K137" s="35">
        <v>35.72</v>
      </c>
      <c r="L137" s="36">
        <v>45390</v>
      </c>
      <c r="M137" s="34">
        <f t="shared" si="5"/>
        <v>2</v>
      </c>
      <c r="N137" s="198">
        <v>2</v>
      </c>
      <c r="O137" s="46" t="s">
        <v>50</v>
      </c>
      <c r="P137" s="1" t="s">
        <v>53</v>
      </c>
      <c r="Q137" s="91" t="str">
        <f>VLOOKUP(UTK[[#This Row],[ID]],DRIVER[],6,FALSE)</f>
        <v>NABI AHMAD</v>
      </c>
    </row>
    <row r="138" spans="1:17" ht="14.4">
      <c r="A138" s="14">
        <v>136</v>
      </c>
      <c r="B138" s="14" t="str">
        <f>UTK[[#This Row],[DATE]]&amp;UTK[[#This Row],[VEHICLE NO]]&amp;UTK[[#This Row],[TRIP NO]]</f>
        <v>45389OD04Q41232</v>
      </c>
      <c r="C138" s="47">
        <v>45389</v>
      </c>
      <c r="D138" s="1">
        <v>34052</v>
      </c>
      <c r="E138" s="12">
        <v>312214</v>
      </c>
      <c r="F138" s="17">
        <v>774</v>
      </c>
      <c r="G138" s="24" t="s">
        <v>39</v>
      </c>
      <c r="H138" s="34">
        <v>56.64</v>
      </c>
      <c r="I138" s="34">
        <v>17.34</v>
      </c>
      <c r="J138" s="34">
        <f t="shared" si="4"/>
        <v>39.299999999999997</v>
      </c>
      <c r="K138" s="35">
        <v>38.92</v>
      </c>
      <c r="L138" s="36">
        <v>45390</v>
      </c>
      <c r="M138" s="34">
        <f t="shared" si="5"/>
        <v>0.37999999999999545</v>
      </c>
      <c r="N138" s="198">
        <v>2</v>
      </c>
      <c r="O138" s="46" t="s">
        <v>50</v>
      </c>
      <c r="P138" s="1" t="s">
        <v>53</v>
      </c>
      <c r="Q138" s="91" t="str">
        <f>VLOOKUP(UTK[[#This Row],[ID]],DRIVER[],6,FALSE)</f>
        <v>NATABAR MOHANTA</v>
      </c>
    </row>
    <row r="139" spans="1:17" ht="15" customHeight="1">
      <c r="A139" s="6">
        <v>137</v>
      </c>
      <c r="B139" s="14" t="str">
        <f>UTK[[#This Row],[DATE]]&amp;UTK[[#This Row],[VEHICLE NO]]&amp;UTK[[#This Row],[TRIP NO]]</f>
        <v>45389OD04Q41282</v>
      </c>
      <c r="C139" s="47">
        <v>45389</v>
      </c>
      <c r="D139" s="1">
        <v>34053</v>
      </c>
      <c r="E139" s="12">
        <v>312214</v>
      </c>
      <c r="F139" s="17">
        <v>776</v>
      </c>
      <c r="G139" s="24" t="s">
        <v>41</v>
      </c>
      <c r="H139" s="34">
        <v>35.42</v>
      </c>
      <c r="I139" s="34">
        <v>10.34</v>
      </c>
      <c r="J139" s="34">
        <f t="shared" si="4"/>
        <v>25.080000000000002</v>
      </c>
      <c r="K139" s="35">
        <v>24.38</v>
      </c>
      <c r="L139" s="36">
        <v>45389</v>
      </c>
      <c r="M139" s="34">
        <f t="shared" si="5"/>
        <v>0.70000000000000284</v>
      </c>
      <c r="N139" s="198">
        <v>2</v>
      </c>
      <c r="O139" s="46" t="s">
        <v>50</v>
      </c>
      <c r="P139" s="1" t="s">
        <v>53</v>
      </c>
      <c r="Q139" s="91" t="str">
        <f>VLOOKUP(UTK[[#This Row],[ID]],DRIVER[],6,FALSE)</f>
        <v>NARAHARI MOHANTA</v>
      </c>
    </row>
    <row r="140" spans="1:17" ht="14.4" customHeight="1">
      <c r="A140" s="14">
        <v>138</v>
      </c>
      <c r="B140" s="14" t="str">
        <f>UTK[[#This Row],[DATE]]&amp;UTK[[#This Row],[VEHICLE NO]]&amp;UTK[[#This Row],[TRIP NO]]</f>
        <v>45389OD04Q41442</v>
      </c>
      <c r="C140" s="47">
        <v>45389</v>
      </c>
      <c r="D140" s="1">
        <v>34054</v>
      </c>
      <c r="E140" s="12">
        <v>312214</v>
      </c>
      <c r="F140" s="17">
        <v>777</v>
      </c>
      <c r="G140" s="24" t="s">
        <v>38</v>
      </c>
      <c r="H140" s="34">
        <v>35.14</v>
      </c>
      <c r="I140" s="34">
        <v>10.58</v>
      </c>
      <c r="J140" s="34">
        <f t="shared" si="4"/>
        <v>24.560000000000002</v>
      </c>
      <c r="K140" s="35">
        <v>23.96</v>
      </c>
      <c r="L140" s="36">
        <v>45390</v>
      </c>
      <c r="M140" s="34">
        <f t="shared" si="5"/>
        <v>0.60000000000000142</v>
      </c>
      <c r="N140" s="198">
        <v>2</v>
      </c>
      <c r="O140" s="46" t="s">
        <v>50</v>
      </c>
      <c r="P140" s="1" t="s">
        <v>53</v>
      </c>
      <c r="Q140" s="91" t="str">
        <f>VLOOKUP(UTK[[#This Row],[ID]],DRIVER[],6,FALSE)</f>
        <v>KAMAN MUNDA</v>
      </c>
    </row>
    <row r="141" spans="1:17" ht="14.4" customHeight="1">
      <c r="A141" s="6">
        <v>139</v>
      </c>
      <c r="B141" s="14" t="str">
        <f>UTK[[#This Row],[DATE]]&amp;UTK[[#This Row],[VEHICLE NO]]&amp;UTK[[#This Row],[TRIP NO]]</f>
        <v>45389OD34S61372</v>
      </c>
      <c r="C141" s="47">
        <v>45389</v>
      </c>
      <c r="D141" s="1">
        <v>34055</v>
      </c>
      <c r="E141" s="12">
        <v>312214</v>
      </c>
      <c r="F141" s="17">
        <v>778</v>
      </c>
      <c r="G141" s="24" t="s">
        <v>44</v>
      </c>
      <c r="H141" s="34">
        <v>56.34</v>
      </c>
      <c r="I141" s="34">
        <v>17.62</v>
      </c>
      <c r="J141" s="34">
        <f t="shared" si="4"/>
        <v>38.72</v>
      </c>
      <c r="K141" s="35">
        <v>38.28</v>
      </c>
      <c r="L141" s="36">
        <v>45390</v>
      </c>
      <c r="M141" s="34">
        <f t="shared" si="5"/>
        <v>0.43999999999999773</v>
      </c>
      <c r="N141" s="198">
        <v>2</v>
      </c>
      <c r="O141" s="46" t="s">
        <v>50</v>
      </c>
      <c r="P141" s="1" t="s">
        <v>53</v>
      </c>
      <c r="Q141" s="91" t="str">
        <f>VLOOKUP(UTK[[#This Row],[ID]],DRIVER[],6,FALSE)</f>
        <v>KALI CH KAR</v>
      </c>
    </row>
    <row r="142" spans="1:17" ht="15" customHeight="1">
      <c r="A142" s="14">
        <v>140</v>
      </c>
      <c r="B142" s="14" t="str">
        <f>UTK[[#This Row],[DATE]]&amp;UTK[[#This Row],[VEHICLE NO]]&amp;UTK[[#This Row],[TRIP NO]]</f>
        <v>45389OD04Q67612</v>
      </c>
      <c r="C142" s="47">
        <v>45389</v>
      </c>
      <c r="D142" s="1">
        <v>34056</v>
      </c>
      <c r="E142" s="12">
        <v>312214</v>
      </c>
      <c r="F142" s="17">
        <v>779</v>
      </c>
      <c r="G142" s="24" t="s">
        <v>24</v>
      </c>
      <c r="H142" s="34">
        <v>54.02</v>
      </c>
      <c r="I142" s="34">
        <v>17.78</v>
      </c>
      <c r="J142" s="34">
        <f t="shared" si="4"/>
        <v>36.24</v>
      </c>
      <c r="K142" s="35">
        <v>35.76</v>
      </c>
      <c r="L142" s="36">
        <v>45390</v>
      </c>
      <c r="M142" s="34">
        <f t="shared" si="5"/>
        <v>0.48000000000000398</v>
      </c>
      <c r="N142" s="198">
        <v>2</v>
      </c>
      <c r="O142" s="46" t="s">
        <v>50</v>
      </c>
      <c r="P142" s="1" t="s">
        <v>53</v>
      </c>
      <c r="Q142" s="91" t="str">
        <f>VLOOKUP(UTK[[#This Row],[ID]],DRIVER[],6,FALSE)</f>
        <v>PRABHAT MAHANTA</v>
      </c>
    </row>
    <row r="143" spans="1:17" ht="15.6" customHeight="1">
      <c r="A143" s="6">
        <v>141</v>
      </c>
      <c r="B143" s="14" t="str">
        <f>UTK[[#This Row],[DATE]]&amp;UTK[[#This Row],[VEHICLE NO]]&amp;UTK[[#This Row],[TRIP NO]]</f>
        <v>45389OD04Q41782</v>
      </c>
      <c r="C143" s="47">
        <v>45389</v>
      </c>
      <c r="D143" s="1">
        <v>34057</v>
      </c>
      <c r="E143" s="12">
        <v>312214</v>
      </c>
      <c r="F143" s="17">
        <v>780</v>
      </c>
      <c r="G143" s="24" t="s">
        <v>25</v>
      </c>
      <c r="H143" s="34">
        <v>55.22</v>
      </c>
      <c r="I143" s="34">
        <v>17.34</v>
      </c>
      <c r="J143" s="34">
        <f t="shared" si="4"/>
        <v>37.879999999999995</v>
      </c>
      <c r="K143" s="35">
        <v>35.6</v>
      </c>
      <c r="L143" s="36">
        <v>45390</v>
      </c>
      <c r="M143" s="34">
        <f t="shared" si="5"/>
        <v>2.279999999999994</v>
      </c>
      <c r="N143" s="198">
        <v>2</v>
      </c>
      <c r="O143" s="46" t="s">
        <v>50</v>
      </c>
      <c r="P143" s="1" t="s">
        <v>53</v>
      </c>
      <c r="Q143" s="91" t="str">
        <f>VLOOKUP(UTK[[#This Row],[ID]],DRIVER[],6,FALSE)</f>
        <v>CHANDRAMANI MOHANTY</v>
      </c>
    </row>
    <row r="144" spans="1:17" ht="14.4" customHeight="1">
      <c r="A144" s="14">
        <v>142</v>
      </c>
      <c r="B144" s="14" t="str">
        <f>UTK[[#This Row],[DATE]]&amp;UTK[[#This Row],[VEHICLE NO]]&amp;UTK[[#This Row],[TRIP NO]]</f>
        <v>45389OD04Q41263</v>
      </c>
      <c r="C144" s="47">
        <v>45389</v>
      </c>
      <c r="D144" s="1">
        <v>34058</v>
      </c>
      <c r="E144" s="12">
        <v>312214</v>
      </c>
      <c r="F144" s="17">
        <v>782</v>
      </c>
      <c r="G144" s="24" t="s">
        <v>23</v>
      </c>
      <c r="H144" s="34">
        <v>53.8</v>
      </c>
      <c r="I144" s="34">
        <v>17.399999999999999</v>
      </c>
      <c r="J144" s="34">
        <f t="shared" si="4"/>
        <v>36.4</v>
      </c>
      <c r="K144" s="35">
        <v>34.9</v>
      </c>
      <c r="L144" s="36">
        <v>45390</v>
      </c>
      <c r="M144" s="34">
        <f t="shared" si="5"/>
        <v>1.5</v>
      </c>
      <c r="N144" s="198">
        <v>3</v>
      </c>
      <c r="O144" s="46" t="s">
        <v>50</v>
      </c>
      <c r="P144" s="1" t="s">
        <v>53</v>
      </c>
      <c r="Q144" s="91" t="str">
        <f>VLOOKUP(UTK[[#This Row],[ID]],DRIVER[],6,FALSE)</f>
        <v>RAHID</v>
      </c>
    </row>
    <row r="145" spans="1:17" ht="14.4" customHeight="1">
      <c r="A145" s="6">
        <v>143</v>
      </c>
      <c r="B145" s="14" t="str">
        <f>UTK[[#This Row],[DATE]]&amp;UTK[[#This Row],[VEHICLE NO]]&amp;UTK[[#This Row],[TRIP NO]]</f>
        <v>45389OD34S26152</v>
      </c>
      <c r="C145" s="47">
        <v>45389</v>
      </c>
      <c r="D145" s="1">
        <v>34059</v>
      </c>
      <c r="E145" s="12">
        <v>312214</v>
      </c>
      <c r="F145" s="17">
        <v>781</v>
      </c>
      <c r="G145" s="24" t="s">
        <v>40</v>
      </c>
      <c r="H145" s="34">
        <v>54.64</v>
      </c>
      <c r="I145" s="34">
        <v>17.28</v>
      </c>
      <c r="J145" s="34">
        <f t="shared" si="4"/>
        <v>37.36</v>
      </c>
      <c r="K145" s="35">
        <v>37.24</v>
      </c>
      <c r="L145" s="36">
        <v>45390</v>
      </c>
      <c r="M145" s="34">
        <f t="shared" si="5"/>
        <v>0.11999999999999744</v>
      </c>
      <c r="N145" s="198">
        <v>2</v>
      </c>
      <c r="O145" s="46" t="s">
        <v>50</v>
      </c>
      <c r="P145" s="1" t="s">
        <v>53</v>
      </c>
      <c r="Q145" s="91" t="str">
        <f>VLOOKUP(UTK[[#This Row],[ID]],DRIVER[],6,FALSE)</f>
        <v>BHARAT CH MOHANTA</v>
      </c>
    </row>
    <row r="146" spans="1:17" ht="14.4" customHeight="1">
      <c r="A146" s="14">
        <v>144</v>
      </c>
      <c r="B146" s="14" t="str">
        <f>UTK[[#This Row],[DATE]]&amp;UTK[[#This Row],[VEHICLE NO]]&amp;UTK[[#This Row],[TRIP NO]]</f>
        <v>45390OD34S26681</v>
      </c>
      <c r="C146" s="47">
        <v>45390</v>
      </c>
      <c r="D146" s="1">
        <v>34060</v>
      </c>
      <c r="E146" s="12">
        <v>312214</v>
      </c>
      <c r="F146" s="17">
        <v>798</v>
      </c>
      <c r="G146" s="24" t="s">
        <v>42</v>
      </c>
      <c r="H146" s="34">
        <v>52.9</v>
      </c>
      <c r="I146" s="34">
        <v>17.100000000000001</v>
      </c>
      <c r="J146" s="34">
        <f t="shared" si="4"/>
        <v>35.799999999999997</v>
      </c>
      <c r="K146" s="35">
        <v>35.58</v>
      </c>
      <c r="L146" s="36">
        <v>45390</v>
      </c>
      <c r="M146" s="34">
        <f t="shared" si="5"/>
        <v>0.21999999999999886</v>
      </c>
      <c r="N146" s="198">
        <v>1</v>
      </c>
      <c r="O146" s="51" t="s">
        <v>50</v>
      </c>
      <c r="P146" s="1" t="s">
        <v>51</v>
      </c>
      <c r="Q146" s="91" t="str">
        <f>VLOOKUP(UTK[[#This Row],[ID]],DRIVER[],6,FALSE)</f>
        <v>RIZWAN</v>
      </c>
    </row>
    <row r="147" spans="1:17" ht="14.4" customHeight="1">
      <c r="A147" s="6">
        <v>145</v>
      </c>
      <c r="B147" s="14" t="str">
        <f>UTK[[#This Row],[DATE]]&amp;UTK[[#This Row],[VEHICLE NO]]&amp;UTK[[#This Row],[TRIP NO]]</f>
        <v>45390OD04Q41551</v>
      </c>
      <c r="C147" s="47">
        <v>45390</v>
      </c>
      <c r="D147" s="1">
        <v>34061</v>
      </c>
      <c r="E147" s="12">
        <v>312214</v>
      </c>
      <c r="F147" s="17">
        <v>804</v>
      </c>
      <c r="G147" s="24" t="s">
        <v>22</v>
      </c>
      <c r="H147" s="34">
        <v>54.6</v>
      </c>
      <c r="I147" s="34">
        <v>17.559999999999999</v>
      </c>
      <c r="J147" s="34">
        <f t="shared" si="4"/>
        <v>37.040000000000006</v>
      </c>
      <c r="K147" s="35">
        <v>36.46</v>
      </c>
      <c r="L147" s="36">
        <v>45390</v>
      </c>
      <c r="M147" s="34">
        <f t="shared" si="5"/>
        <v>0.5800000000000054</v>
      </c>
      <c r="N147" s="198">
        <v>1</v>
      </c>
      <c r="O147" s="51" t="s">
        <v>50</v>
      </c>
      <c r="P147" s="1" t="s">
        <v>51</v>
      </c>
      <c r="Q147" s="91" t="str">
        <f>VLOOKUP(UTK[[#This Row],[ID]],DRIVER[],6,FALSE)</f>
        <v>SUSANT KUMAR BAG</v>
      </c>
    </row>
    <row r="148" spans="1:17" ht="14.4" customHeight="1">
      <c r="A148" s="14">
        <v>146</v>
      </c>
      <c r="B148" s="14" t="str">
        <f>UTK[[#This Row],[DATE]]&amp;UTK[[#This Row],[VEHICLE NO]]&amp;UTK[[#This Row],[TRIP NO]]</f>
        <v>45390OD04Q67881</v>
      </c>
      <c r="C148" s="47">
        <v>45390</v>
      </c>
      <c r="D148" s="1">
        <v>34062</v>
      </c>
      <c r="E148" s="12">
        <v>312214</v>
      </c>
      <c r="F148" s="17">
        <v>800</v>
      </c>
      <c r="G148" s="24" t="s">
        <v>20</v>
      </c>
      <c r="H148" s="34">
        <v>53.28</v>
      </c>
      <c r="I148" s="34">
        <v>17.399999999999999</v>
      </c>
      <c r="J148" s="34">
        <f t="shared" si="4"/>
        <v>35.880000000000003</v>
      </c>
      <c r="K148" s="35">
        <v>35.54</v>
      </c>
      <c r="L148" s="36">
        <v>45390</v>
      </c>
      <c r="M148" s="34">
        <f t="shared" si="5"/>
        <v>0.34000000000000341</v>
      </c>
      <c r="N148" s="198">
        <v>1</v>
      </c>
      <c r="O148" s="51" t="s">
        <v>50</v>
      </c>
      <c r="P148" s="1" t="s">
        <v>51</v>
      </c>
      <c r="Q148" s="91" t="str">
        <f>VLOOKUP(UTK[[#This Row],[ID]],DRIVER[],6,FALSE)</f>
        <v>VINOD KUMAR</v>
      </c>
    </row>
    <row r="149" spans="1:17" ht="14.4" customHeight="1">
      <c r="A149" s="6">
        <v>147</v>
      </c>
      <c r="B149" s="14" t="str">
        <f>UTK[[#This Row],[DATE]]&amp;UTK[[#This Row],[VEHICLE NO]]&amp;UTK[[#This Row],[TRIP NO]]</f>
        <v>45390OD04Q41391</v>
      </c>
      <c r="C149" s="47">
        <v>45390</v>
      </c>
      <c r="D149" s="1">
        <v>34063</v>
      </c>
      <c r="E149" s="12">
        <v>312214</v>
      </c>
      <c r="F149" s="17">
        <v>806</v>
      </c>
      <c r="G149" s="24" t="s">
        <v>21</v>
      </c>
      <c r="H149" s="34">
        <v>54.5</v>
      </c>
      <c r="I149" s="34">
        <v>17.7</v>
      </c>
      <c r="J149" s="34">
        <f t="shared" si="4"/>
        <v>36.799999999999997</v>
      </c>
      <c r="K149" s="35">
        <v>36.020000000000003</v>
      </c>
      <c r="L149" s="36">
        <v>45390</v>
      </c>
      <c r="M149" s="34">
        <f t="shared" si="5"/>
        <v>0.77999999999999403</v>
      </c>
      <c r="N149" s="198">
        <v>1</v>
      </c>
      <c r="O149" s="51" t="s">
        <v>50</v>
      </c>
      <c r="P149" s="1" t="s">
        <v>51</v>
      </c>
      <c r="Q149" s="91" t="str">
        <f>VLOOKUP(UTK[[#This Row],[ID]],DRIVER[],6,FALSE)</f>
        <v>AKSHAYA KU SAHOO</v>
      </c>
    </row>
    <row r="150" spans="1:17" ht="15" customHeight="1">
      <c r="A150" s="14">
        <v>148</v>
      </c>
      <c r="B150" s="14" t="str">
        <f>UTK[[#This Row],[DATE]]&amp;UTK[[#This Row],[VEHICLE NO]]&amp;UTK[[#This Row],[TRIP NO]]</f>
        <v>45390OD04Q41731</v>
      </c>
      <c r="C150" s="47">
        <v>45390</v>
      </c>
      <c r="D150" s="1">
        <v>34064</v>
      </c>
      <c r="E150" s="12">
        <v>312214</v>
      </c>
      <c r="F150" s="17">
        <v>811</v>
      </c>
      <c r="G150" s="24" t="s">
        <v>8</v>
      </c>
      <c r="H150" s="34">
        <v>34.880000000000003</v>
      </c>
      <c r="I150" s="34">
        <v>10.3</v>
      </c>
      <c r="J150" s="34">
        <f t="shared" si="4"/>
        <v>24.580000000000002</v>
      </c>
      <c r="K150" s="35">
        <v>24.02</v>
      </c>
      <c r="L150" s="36">
        <v>45390</v>
      </c>
      <c r="M150" s="34">
        <f t="shared" si="5"/>
        <v>0.56000000000000227</v>
      </c>
      <c r="N150" s="198">
        <v>1</v>
      </c>
      <c r="O150" s="51" t="s">
        <v>50</v>
      </c>
      <c r="P150" s="1" t="s">
        <v>51</v>
      </c>
      <c r="Q150" s="91" t="str">
        <f>VLOOKUP(UTK[[#This Row],[ID]],DRIVER[],6,FALSE)</f>
        <v xml:space="preserve">SUSANTA KUMAR MOHANTA </v>
      </c>
    </row>
    <row r="151" spans="1:17" ht="14.4" customHeight="1">
      <c r="A151" s="6">
        <v>149</v>
      </c>
      <c r="B151" s="14" t="str">
        <f>UTK[[#This Row],[DATE]]&amp;UTK[[#This Row],[VEHICLE NO]]&amp;UTK[[#This Row],[TRIP NO]]</f>
        <v>45390OD04Q41701</v>
      </c>
      <c r="C151" s="47">
        <v>45390</v>
      </c>
      <c r="D151" s="1">
        <v>34065</v>
      </c>
      <c r="E151" s="12">
        <v>312214</v>
      </c>
      <c r="F151" s="17">
        <v>810</v>
      </c>
      <c r="G151" s="24" t="s">
        <v>10</v>
      </c>
      <c r="H151" s="34">
        <v>35.04</v>
      </c>
      <c r="I151" s="34">
        <v>10.32</v>
      </c>
      <c r="J151" s="34">
        <f t="shared" si="4"/>
        <v>24.72</v>
      </c>
      <c r="K151" s="35">
        <v>24.42</v>
      </c>
      <c r="L151" s="36">
        <v>45390</v>
      </c>
      <c r="M151" s="34">
        <f t="shared" si="5"/>
        <v>0.29999999999999716</v>
      </c>
      <c r="N151" s="198">
        <v>1</v>
      </c>
      <c r="O151" s="51" t="s">
        <v>50</v>
      </c>
      <c r="P151" s="1" t="s">
        <v>51</v>
      </c>
      <c r="Q151" s="91" t="str">
        <f>VLOOKUP(UTK[[#This Row],[ID]],DRIVER[],6,FALSE)</f>
        <v>MADANA MAHANTA</v>
      </c>
    </row>
    <row r="152" spans="1:17" ht="15" customHeight="1">
      <c r="A152" s="14">
        <v>150</v>
      </c>
      <c r="B152" s="14" t="str">
        <f>UTK[[#This Row],[DATE]]&amp;UTK[[#This Row],[VEHICLE NO]]&amp;UTK[[#This Row],[TRIP NO]]</f>
        <v>45390OD04Q41281</v>
      </c>
      <c r="C152" s="47">
        <v>45390</v>
      </c>
      <c r="D152" s="1">
        <v>34066</v>
      </c>
      <c r="E152" s="12">
        <v>312214</v>
      </c>
      <c r="F152" s="17">
        <v>812</v>
      </c>
      <c r="G152" s="24" t="s">
        <v>41</v>
      </c>
      <c r="H152" s="34">
        <v>34.380000000000003</v>
      </c>
      <c r="I152" s="34">
        <v>10.42</v>
      </c>
      <c r="J152" s="34">
        <f t="shared" si="4"/>
        <v>23.96</v>
      </c>
      <c r="K152" s="35">
        <v>23.44</v>
      </c>
      <c r="L152" s="36">
        <v>45390</v>
      </c>
      <c r="M152" s="34">
        <f t="shared" si="5"/>
        <v>0.51999999999999957</v>
      </c>
      <c r="N152" s="198">
        <v>1</v>
      </c>
      <c r="O152" s="51" t="s">
        <v>50</v>
      </c>
      <c r="P152" s="1" t="s">
        <v>51</v>
      </c>
      <c r="Q152" s="91" t="str">
        <f>VLOOKUP(UTK[[#This Row],[ID]],DRIVER[],6,FALSE)</f>
        <v>NARAHARI MOHANTA</v>
      </c>
    </row>
    <row r="153" spans="1:17" ht="15" customHeight="1">
      <c r="A153" s="6">
        <v>151</v>
      </c>
      <c r="B153" s="14" t="str">
        <f>UTK[[#This Row],[DATE]]&amp;UTK[[#This Row],[VEHICLE NO]]&amp;UTK[[#This Row],[TRIP NO]]</f>
        <v>45390OD34S26271</v>
      </c>
      <c r="C153" s="47">
        <v>45390</v>
      </c>
      <c r="D153" s="1">
        <v>34067</v>
      </c>
      <c r="E153" s="12">
        <v>312214</v>
      </c>
      <c r="F153" s="17">
        <v>814</v>
      </c>
      <c r="G153" s="24" t="s">
        <v>54</v>
      </c>
      <c r="H153" s="34">
        <v>52.66</v>
      </c>
      <c r="I153" s="34">
        <v>17.2</v>
      </c>
      <c r="J153" s="34">
        <f t="shared" si="4"/>
        <v>35.459999999999994</v>
      </c>
      <c r="K153" s="35">
        <v>35.200000000000003</v>
      </c>
      <c r="L153" s="36">
        <v>45390</v>
      </c>
      <c r="M153" s="34">
        <f t="shared" si="5"/>
        <v>0.25999999999999091</v>
      </c>
      <c r="N153" s="198">
        <v>1</v>
      </c>
      <c r="O153" s="51" t="s">
        <v>50</v>
      </c>
      <c r="P153" s="1" t="s">
        <v>51</v>
      </c>
      <c r="Q153" s="91" t="str">
        <f>VLOOKUP(UTK[[#This Row],[ID]],DRIVER[],6,FALSE)</f>
        <v>BENUDHAR PRADHAN</v>
      </c>
    </row>
    <row r="154" spans="1:17" ht="14.4" customHeight="1">
      <c r="A154" s="14">
        <v>152</v>
      </c>
      <c r="B154" s="14" t="str">
        <f>UTK[[#This Row],[DATE]]&amp;UTK[[#This Row],[VEHICLE NO]]&amp;UTK[[#This Row],[TRIP NO]]</f>
        <v>45390OD04Q41231</v>
      </c>
      <c r="C154" s="47">
        <v>45390</v>
      </c>
      <c r="D154" s="1">
        <v>34068</v>
      </c>
      <c r="E154" s="12">
        <v>312214</v>
      </c>
      <c r="F154" s="17">
        <v>816</v>
      </c>
      <c r="G154" s="24" t="s">
        <v>39</v>
      </c>
      <c r="H154" s="34">
        <v>52.88</v>
      </c>
      <c r="I154" s="34">
        <v>17.34</v>
      </c>
      <c r="J154" s="34">
        <f t="shared" si="4"/>
        <v>35.540000000000006</v>
      </c>
      <c r="K154" s="35">
        <v>35</v>
      </c>
      <c r="L154" s="36">
        <v>45390</v>
      </c>
      <c r="M154" s="34">
        <f t="shared" si="5"/>
        <v>0.54000000000000625</v>
      </c>
      <c r="N154" s="198">
        <v>1</v>
      </c>
      <c r="O154" s="51" t="s">
        <v>50</v>
      </c>
      <c r="P154" s="1" t="s">
        <v>51</v>
      </c>
      <c r="Q154" s="91" t="str">
        <f>VLOOKUP(UTK[[#This Row],[ID]],DRIVER[],6,FALSE)</f>
        <v>DURGA CH MOHANTA</v>
      </c>
    </row>
    <row r="155" spans="1:17" ht="15" customHeight="1">
      <c r="A155" s="6">
        <v>153</v>
      </c>
      <c r="B155" s="14" t="str">
        <f>UTK[[#This Row],[DATE]]&amp;UTK[[#This Row],[VEHICLE NO]]&amp;UTK[[#This Row],[TRIP NO]]</f>
        <v>45390OD34S61371</v>
      </c>
      <c r="C155" s="47">
        <v>45390</v>
      </c>
      <c r="D155" s="1">
        <v>34069</v>
      </c>
      <c r="E155" s="12">
        <v>312214</v>
      </c>
      <c r="F155" s="17">
        <v>830</v>
      </c>
      <c r="G155" s="24" t="s">
        <v>44</v>
      </c>
      <c r="H155" s="34">
        <v>51.32</v>
      </c>
      <c r="I155" s="34">
        <v>17.64</v>
      </c>
      <c r="J155" s="34">
        <f t="shared" si="4"/>
        <v>33.68</v>
      </c>
      <c r="K155" s="35">
        <v>33.020000000000003</v>
      </c>
      <c r="L155" s="36">
        <v>45390</v>
      </c>
      <c r="M155" s="34">
        <f t="shared" si="5"/>
        <v>0.65999999999999659</v>
      </c>
      <c r="N155" s="198">
        <v>1</v>
      </c>
      <c r="O155" s="51" t="s">
        <v>50</v>
      </c>
      <c r="P155" s="1" t="s">
        <v>51</v>
      </c>
      <c r="Q155" s="91" t="str">
        <f>VLOOKUP(UTK[[#This Row],[ID]],DRIVER[],6,FALSE)</f>
        <v>KALI CH KAR</v>
      </c>
    </row>
    <row r="156" spans="1:17" ht="14.4" customHeight="1">
      <c r="A156" s="14">
        <v>154</v>
      </c>
      <c r="B156" s="14" t="str">
        <f>UTK[[#This Row],[DATE]]&amp;UTK[[#This Row],[VEHICLE NO]]&amp;UTK[[#This Row],[TRIP NO]]</f>
        <v>45390OD04Q41441</v>
      </c>
      <c r="C156" s="47">
        <v>45390</v>
      </c>
      <c r="D156" s="1">
        <v>34070</v>
      </c>
      <c r="E156" s="12">
        <v>312214</v>
      </c>
      <c r="F156" s="17">
        <v>825</v>
      </c>
      <c r="G156" s="24" t="s">
        <v>38</v>
      </c>
      <c r="H156" s="26">
        <v>35.479999999999997</v>
      </c>
      <c r="I156" s="26">
        <v>10.64</v>
      </c>
      <c r="J156" s="26">
        <f t="shared" si="4"/>
        <v>24.839999999999996</v>
      </c>
      <c r="K156" s="49">
        <v>24.54</v>
      </c>
      <c r="L156" s="36">
        <v>45390</v>
      </c>
      <c r="M156" s="26">
        <f t="shared" si="5"/>
        <v>0.29999999999999716</v>
      </c>
      <c r="N156" s="198">
        <v>1</v>
      </c>
      <c r="O156" s="51" t="s">
        <v>50</v>
      </c>
      <c r="P156" s="1" t="s">
        <v>51</v>
      </c>
      <c r="Q156" s="91" t="str">
        <f>VLOOKUP(UTK[[#This Row],[ID]],DRIVER[],6,FALSE)</f>
        <v>KAMAN MUNDA</v>
      </c>
    </row>
    <row r="157" spans="1:17" ht="14.4" customHeight="1">
      <c r="A157" s="6">
        <v>155</v>
      </c>
      <c r="B157" s="14" t="str">
        <f>UTK[[#This Row],[DATE]]&amp;UTK[[#This Row],[VEHICLE NO]]&amp;UTK[[#This Row],[TRIP NO]]</f>
        <v>45390OD04Q41181</v>
      </c>
      <c r="C157" s="47">
        <v>45390</v>
      </c>
      <c r="D157" s="1">
        <v>34071</v>
      </c>
      <c r="E157" s="12">
        <v>312214</v>
      </c>
      <c r="F157" s="17">
        <v>826</v>
      </c>
      <c r="G157" s="24" t="s">
        <v>26</v>
      </c>
      <c r="H157" s="26">
        <v>52.44</v>
      </c>
      <c r="I157" s="26">
        <v>17.04</v>
      </c>
      <c r="J157" s="26">
        <f t="shared" si="4"/>
        <v>35.4</v>
      </c>
      <c r="K157" s="49">
        <v>34.880000000000003</v>
      </c>
      <c r="L157" s="36">
        <v>45390</v>
      </c>
      <c r="M157" s="26">
        <f t="shared" si="5"/>
        <v>0.51999999999999602</v>
      </c>
      <c r="N157" s="198">
        <v>1</v>
      </c>
      <c r="O157" s="51" t="s">
        <v>50</v>
      </c>
      <c r="P157" s="1" t="s">
        <v>51</v>
      </c>
      <c r="Q157" s="91" t="str">
        <f>VLOOKUP(UTK[[#This Row],[ID]],DRIVER[],6,FALSE)</f>
        <v>DHULESWAR PERAI</v>
      </c>
    </row>
    <row r="158" spans="1:17" ht="15" customHeight="1">
      <c r="A158" s="14">
        <v>156</v>
      </c>
      <c r="B158" s="14" t="str">
        <f>UTK[[#This Row],[DATE]]&amp;UTK[[#This Row],[VEHICLE NO]]&amp;UTK[[#This Row],[TRIP NO]]</f>
        <v>45390OD34S26151</v>
      </c>
      <c r="C158" s="47">
        <v>45390</v>
      </c>
      <c r="D158" s="1">
        <v>34072</v>
      </c>
      <c r="E158" s="12">
        <v>312214</v>
      </c>
      <c r="F158" s="17">
        <v>829</v>
      </c>
      <c r="G158" s="24" t="s">
        <v>40</v>
      </c>
      <c r="H158" s="26">
        <v>52.08</v>
      </c>
      <c r="I158" s="26">
        <v>17.260000000000002</v>
      </c>
      <c r="J158" s="26">
        <f t="shared" si="4"/>
        <v>34.819999999999993</v>
      </c>
      <c r="K158" s="49">
        <v>34.380000000000003</v>
      </c>
      <c r="L158" s="36">
        <v>45390</v>
      </c>
      <c r="M158" s="26">
        <f t="shared" si="5"/>
        <v>0.43999999999999062</v>
      </c>
      <c r="N158" s="198">
        <v>1</v>
      </c>
      <c r="O158" s="51" t="s">
        <v>50</v>
      </c>
      <c r="P158" s="1" t="s">
        <v>51</v>
      </c>
      <c r="Q158" s="91" t="str">
        <f>VLOOKUP(UTK[[#This Row],[ID]],DRIVER[],6,FALSE)</f>
        <v>BASANTA KUMAR MOHANTA</v>
      </c>
    </row>
    <row r="159" spans="1:17" ht="14.4" customHeight="1">
      <c r="A159" s="6">
        <v>157</v>
      </c>
      <c r="B159" s="14" t="str">
        <f>UTK[[#This Row],[DATE]]&amp;UTK[[#This Row],[VEHICLE NO]]&amp;UTK[[#This Row],[TRIP NO]]</f>
        <v>45390OD34S61521</v>
      </c>
      <c r="C159" s="47">
        <v>45390</v>
      </c>
      <c r="D159" s="1">
        <v>34073</v>
      </c>
      <c r="E159" s="12">
        <v>312214</v>
      </c>
      <c r="F159" s="17">
        <v>833</v>
      </c>
      <c r="G159" s="24" t="s">
        <v>43</v>
      </c>
      <c r="H159" s="26">
        <v>54.52</v>
      </c>
      <c r="I159" s="26">
        <v>17.760000000000002</v>
      </c>
      <c r="J159" s="26">
        <f t="shared" si="4"/>
        <v>36.760000000000005</v>
      </c>
      <c r="K159" s="49">
        <v>36.64</v>
      </c>
      <c r="L159" s="36">
        <v>45390</v>
      </c>
      <c r="M159" s="26">
        <f t="shared" si="5"/>
        <v>0.12000000000000455</v>
      </c>
      <c r="N159" s="198">
        <v>1</v>
      </c>
      <c r="O159" s="51" t="s">
        <v>50</v>
      </c>
      <c r="P159" s="1" t="s">
        <v>51</v>
      </c>
      <c r="Q159" s="91" t="str">
        <f>VLOOKUP(UTK[[#This Row],[ID]],DRIVER[],6,FALSE)</f>
        <v>MURALIDHAR MOHANTA</v>
      </c>
    </row>
    <row r="160" spans="1:17" ht="15" customHeight="1">
      <c r="A160" s="14">
        <v>158</v>
      </c>
      <c r="B160" s="14" t="str">
        <f>UTK[[#This Row],[DATE]]&amp;UTK[[#This Row],[VEHICLE NO]]&amp;UTK[[#This Row],[TRIP NO]]</f>
        <v>45390OD04Q41781</v>
      </c>
      <c r="C160" s="47">
        <v>45390</v>
      </c>
      <c r="D160" s="1">
        <v>34074</v>
      </c>
      <c r="E160" s="12">
        <v>312214</v>
      </c>
      <c r="F160" s="17">
        <v>845</v>
      </c>
      <c r="G160" s="24" t="s">
        <v>25</v>
      </c>
      <c r="H160" s="26">
        <v>53.02</v>
      </c>
      <c r="I160" s="26">
        <v>17.399999999999999</v>
      </c>
      <c r="J160" s="26">
        <f t="shared" si="4"/>
        <v>35.620000000000005</v>
      </c>
      <c r="K160" s="49">
        <v>35.020000000000003</v>
      </c>
      <c r="L160" s="36">
        <v>45390</v>
      </c>
      <c r="M160" s="26">
        <f t="shared" si="5"/>
        <v>0.60000000000000142</v>
      </c>
      <c r="N160" s="198">
        <v>1</v>
      </c>
      <c r="O160" s="51" t="s">
        <v>50</v>
      </c>
      <c r="P160" s="1" t="s">
        <v>51</v>
      </c>
      <c r="Q160" s="91" t="str">
        <f>VLOOKUP(UTK[[#This Row],[ID]],DRIVER[],6,FALSE)</f>
        <v>BHARAT CH MOHANTA</v>
      </c>
    </row>
    <row r="161" spans="1:17" ht="15" customHeight="1">
      <c r="A161" s="6">
        <v>159</v>
      </c>
      <c r="B161" s="14" t="str">
        <f>UTK[[#This Row],[DATE]]&amp;UTK[[#This Row],[VEHICLE NO]]&amp;UTK[[#This Row],[TRIP NO]]</f>
        <v>45390OD34S61391</v>
      </c>
      <c r="C161" s="47">
        <v>45390</v>
      </c>
      <c r="D161" s="1">
        <v>34075</v>
      </c>
      <c r="E161" s="12">
        <v>312214</v>
      </c>
      <c r="F161" s="17">
        <v>846</v>
      </c>
      <c r="G161" s="24" t="s">
        <v>52</v>
      </c>
      <c r="H161" s="26">
        <v>54.16</v>
      </c>
      <c r="I161" s="26">
        <v>17.22</v>
      </c>
      <c r="J161" s="26">
        <f t="shared" si="4"/>
        <v>36.94</v>
      </c>
      <c r="K161" s="49">
        <v>36.64</v>
      </c>
      <c r="L161" s="36">
        <v>45390</v>
      </c>
      <c r="M161" s="26">
        <f t="shared" si="5"/>
        <v>0.29999999999999716</v>
      </c>
      <c r="N161" s="198">
        <v>1</v>
      </c>
      <c r="O161" s="51" t="s">
        <v>50</v>
      </c>
      <c r="P161" s="1" t="s">
        <v>51</v>
      </c>
      <c r="Q161" s="91" t="str">
        <f>VLOOKUP(UTK[[#This Row],[ID]],DRIVER[],6,FALSE)</f>
        <v>PRADIPA MALIK</v>
      </c>
    </row>
    <row r="162" spans="1:17" ht="14.4" customHeight="1">
      <c r="A162" s="14">
        <v>160</v>
      </c>
      <c r="B162" s="14" t="str">
        <f>UTK[[#This Row],[DATE]]&amp;UTK[[#This Row],[VEHICLE NO]]&amp;UTK[[#This Row],[TRIP NO]]</f>
        <v>45390OD04Q67611</v>
      </c>
      <c r="C162" s="47">
        <v>45390</v>
      </c>
      <c r="D162" s="1">
        <v>34076</v>
      </c>
      <c r="E162" s="12">
        <v>312214</v>
      </c>
      <c r="F162" s="17">
        <v>850</v>
      </c>
      <c r="G162" s="24" t="s">
        <v>24</v>
      </c>
      <c r="H162" s="26">
        <v>55.32</v>
      </c>
      <c r="I162" s="26">
        <v>17.899999999999999</v>
      </c>
      <c r="J162" s="26">
        <f t="shared" si="4"/>
        <v>37.42</v>
      </c>
      <c r="K162" s="49">
        <v>37</v>
      </c>
      <c r="L162" s="36">
        <v>45390</v>
      </c>
      <c r="M162" s="26">
        <f t="shared" si="5"/>
        <v>0.42000000000000171</v>
      </c>
      <c r="N162" s="198">
        <v>1</v>
      </c>
      <c r="O162" s="51" t="s">
        <v>50</v>
      </c>
      <c r="P162" s="1" t="s">
        <v>51</v>
      </c>
      <c r="Q162" s="91" t="str">
        <f>VLOOKUP(UTK[[#This Row],[ID]],DRIVER[],6,FALSE)</f>
        <v>PRABHAT MAHANTA</v>
      </c>
    </row>
    <row r="163" spans="1:17" ht="14.4" customHeight="1">
      <c r="A163" s="6">
        <v>161</v>
      </c>
      <c r="B163" s="14" t="str">
        <f>UTK[[#This Row],[DATE]]&amp;UTK[[#This Row],[VEHICLE NO]]&amp;UTK[[#This Row],[TRIP NO]]</f>
        <v>45390OD04Q41552</v>
      </c>
      <c r="C163" s="47">
        <v>45390</v>
      </c>
      <c r="D163" s="1">
        <v>34077</v>
      </c>
      <c r="E163" s="12">
        <v>312214</v>
      </c>
      <c r="F163" s="17">
        <v>864</v>
      </c>
      <c r="G163" s="24" t="s">
        <v>22</v>
      </c>
      <c r="H163" s="26">
        <v>53.3</v>
      </c>
      <c r="I163" s="26">
        <v>17.5</v>
      </c>
      <c r="J163" s="26">
        <f t="shared" si="4"/>
        <v>35.799999999999997</v>
      </c>
      <c r="K163" s="49">
        <v>35.380000000000003</v>
      </c>
      <c r="L163" s="36">
        <v>45391</v>
      </c>
      <c r="M163" s="26">
        <f t="shared" si="5"/>
        <v>0.4199999999999946</v>
      </c>
      <c r="N163" s="198">
        <v>2</v>
      </c>
      <c r="O163" s="51" t="s">
        <v>50</v>
      </c>
      <c r="P163" s="1" t="s">
        <v>51</v>
      </c>
      <c r="Q163" s="91" t="str">
        <f>VLOOKUP(UTK[[#This Row],[ID]],DRIVER[],6,FALSE)</f>
        <v>SUSANT KUMAR BAG</v>
      </c>
    </row>
    <row r="164" spans="1:17" ht="15" customHeight="1">
      <c r="A164" s="14">
        <v>162</v>
      </c>
      <c r="B164" s="14" t="str">
        <f>UTK[[#This Row],[DATE]]&amp;UTK[[#This Row],[VEHICLE NO]]&amp;UTK[[#This Row],[TRIP NO]]</f>
        <v>45390OD34S26682</v>
      </c>
      <c r="C164" s="47">
        <v>45390</v>
      </c>
      <c r="D164" s="1">
        <v>34078</v>
      </c>
      <c r="E164" s="12">
        <v>312214</v>
      </c>
      <c r="F164" s="17">
        <v>874</v>
      </c>
      <c r="G164" s="24" t="s">
        <v>42</v>
      </c>
      <c r="H164" s="26">
        <v>52.7</v>
      </c>
      <c r="I164" s="26">
        <v>17.04</v>
      </c>
      <c r="J164" s="26">
        <f t="shared" si="4"/>
        <v>35.660000000000004</v>
      </c>
      <c r="K164" s="49">
        <v>35.04</v>
      </c>
      <c r="L164" s="36">
        <v>45391</v>
      </c>
      <c r="M164" s="26">
        <f t="shared" si="5"/>
        <v>0.62000000000000455</v>
      </c>
      <c r="N164" s="198">
        <v>2</v>
      </c>
      <c r="O164" s="51" t="s">
        <v>50</v>
      </c>
      <c r="P164" s="1" t="s">
        <v>51</v>
      </c>
      <c r="Q164" s="91" t="str">
        <f>VLOOKUP(UTK[[#This Row],[ID]],DRIVER[],6,FALSE)</f>
        <v>RIZWAN</v>
      </c>
    </row>
    <row r="165" spans="1:17" ht="14.4" customHeight="1">
      <c r="A165" s="6">
        <v>163</v>
      </c>
      <c r="B165" s="14" t="str">
        <f>UTK[[#This Row],[DATE]]&amp;UTK[[#This Row],[VEHICLE NO]]&amp;UTK[[#This Row],[TRIP NO]]</f>
        <v>45390OD04Q41732</v>
      </c>
      <c r="C165" s="47">
        <v>45390</v>
      </c>
      <c r="D165" s="1">
        <v>34079</v>
      </c>
      <c r="E165" s="12">
        <v>312214</v>
      </c>
      <c r="F165" s="17">
        <v>875</v>
      </c>
      <c r="G165" s="24" t="s">
        <v>8</v>
      </c>
      <c r="H165" s="26">
        <v>34.24</v>
      </c>
      <c r="I165" s="26">
        <v>10.26</v>
      </c>
      <c r="J165" s="26">
        <f t="shared" si="4"/>
        <v>23.980000000000004</v>
      </c>
      <c r="K165" s="49">
        <v>23.38</v>
      </c>
      <c r="L165" s="36">
        <v>45391</v>
      </c>
      <c r="M165" s="26">
        <f t="shared" si="5"/>
        <v>0.60000000000000497</v>
      </c>
      <c r="N165" s="198">
        <v>2</v>
      </c>
      <c r="O165" s="51" t="s">
        <v>50</v>
      </c>
      <c r="P165" s="1" t="s">
        <v>51</v>
      </c>
      <c r="Q165" s="91" t="str">
        <f>VLOOKUP(UTK[[#This Row],[ID]],DRIVER[],6,FALSE)</f>
        <v xml:space="preserve">SUSANTA KUMAR MOHANTA </v>
      </c>
    </row>
    <row r="166" spans="1:17" ht="15" customHeight="1">
      <c r="A166" s="14">
        <v>164</v>
      </c>
      <c r="B166" s="14" t="str">
        <f>UTK[[#This Row],[DATE]]&amp;UTK[[#This Row],[VEHICLE NO]]&amp;UTK[[#This Row],[TRIP NO]]</f>
        <v>45390OD34S26272</v>
      </c>
      <c r="C166" s="47">
        <v>45390</v>
      </c>
      <c r="D166" s="1">
        <v>34080</v>
      </c>
      <c r="E166" s="12">
        <v>312214</v>
      </c>
      <c r="F166" s="17">
        <v>878</v>
      </c>
      <c r="G166" s="24" t="s">
        <v>54</v>
      </c>
      <c r="H166" s="26">
        <v>54.12</v>
      </c>
      <c r="I166" s="26">
        <v>17.16</v>
      </c>
      <c r="J166" s="26">
        <f t="shared" si="4"/>
        <v>36.959999999999994</v>
      </c>
      <c r="K166" s="49">
        <v>36.659999999999997</v>
      </c>
      <c r="L166" s="36">
        <v>45390</v>
      </c>
      <c r="M166" s="26">
        <f t="shared" si="5"/>
        <v>0.29999999999999716</v>
      </c>
      <c r="N166" s="198">
        <v>2</v>
      </c>
      <c r="O166" s="51" t="s">
        <v>50</v>
      </c>
      <c r="P166" s="1" t="s">
        <v>51</v>
      </c>
      <c r="Q166" s="91" t="str">
        <f>VLOOKUP(UTK[[#This Row],[ID]],DRIVER[],6,FALSE)</f>
        <v>BENUDHAR PRADHAN</v>
      </c>
    </row>
    <row r="167" spans="1:17" ht="14.4" customHeight="1">
      <c r="A167" s="6">
        <v>165</v>
      </c>
      <c r="B167" s="14" t="str">
        <f>UTK[[#This Row],[DATE]]&amp;UTK[[#This Row],[VEHICLE NO]]&amp;UTK[[#This Row],[TRIP NO]]</f>
        <v>45390OD04Q67882</v>
      </c>
      <c r="C167" s="47">
        <v>45390</v>
      </c>
      <c r="D167" s="1">
        <v>34081</v>
      </c>
      <c r="E167" s="12">
        <v>312214</v>
      </c>
      <c r="F167" s="17">
        <v>877</v>
      </c>
      <c r="G167" s="24" t="s">
        <v>20</v>
      </c>
      <c r="H167" s="26">
        <v>54.38</v>
      </c>
      <c r="I167" s="26">
        <v>17.3</v>
      </c>
      <c r="J167" s="26">
        <f t="shared" si="4"/>
        <v>37.08</v>
      </c>
      <c r="K167" s="49">
        <v>36.299999999999997</v>
      </c>
      <c r="L167" s="36">
        <v>45391</v>
      </c>
      <c r="M167" s="26">
        <f t="shared" si="5"/>
        <v>0.78000000000000114</v>
      </c>
      <c r="N167" s="198">
        <v>2</v>
      </c>
      <c r="O167" s="51" t="s">
        <v>50</v>
      </c>
      <c r="P167" s="1" t="s">
        <v>51</v>
      </c>
      <c r="Q167" s="91" t="str">
        <f>VLOOKUP(UTK[[#This Row],[ID]],DRIVER[],6,FALSE)</f>
        <v>VINOD KUMAR</v>
      </c>
    </row>
    <row r="168" spans="1:17" ht="15" customHeight="1">
      <c r="A168" s="14">
        <v>166</v>
      </c>
      <c r="B168" s="14" t="str">
        <f>UTK[[#This Row],[DATE]]&amp;UTK[[#This Row],[VEHICLE NO]]&amp;UTK[[#This Row],[TRIP NO]]</f>
        <v>45390OD04Q41392</v>
      </c>
      <c r="C168" s="47">
        <v>45390</v>
      </c>
      <c r="D168" s="1">
        <v>34082</v>
      </c>
      <c r="E168" s="12">
        <v>312214</v>
      </c>
      <c r="F168" s="17">
        <v>879</v>
      </c>
      <c r="G168" s="24" t="s">
        <v>21</v>
      </c>
      <c r="H168" s="26">
        <v>55.88</v>
      </c>
      <c r="I168" s="26">
        <v>17.62</v>
      </c>
      <c r="J168" s="26">
        <f t="shared" si="4"/>
        <v>38.260000000000005</v>
      </c>
      <c r="K168" s="49">
        <v>37.979999999999997</v>
      </c>
      <c r="L168" s="36">
        <v>45391</v>
      </c>
      <c r="M168" s="26">
        <f t="shared" si="5"/>
        <v>0.28000000000000824</v>
      </c>
      <c r="N168" s="198">
        <v>2</v>
      </c>
      <c r="O168" s="51" t="s">
        <v>50</v>
      </c>
      <c r="P168" s="1" t="s">
        <v>51</v>
      </c>
      <c r="Q168" s="91" t="str">
        <f>VLOOKUP(UTK[[#This Row],[ID]],DRIVER[],6,FALSE)</f>
        <v>AKSHAYA KU SAHOO</v>
      </c>
    </row>
    <row r="169" spans="1:17" ht="14.4" customHeight="1">
      <c r="A169" s="6">
        <v>167</v>
      </c>
      <c r="B169" s="14" t="str">
        <f>UTK[[#This Row],[DATE]]&amp;UTK[[#This Row],[VEHICLE NO]]&amp;UTK[[#This Row],[TRIP NO]]</f>
        <v>45390OD04Q41232</v>
      </c>
      <c r="C169" s="47">
        <v>45390</v>
      </c>
      <c r="D169" s="1">
        <v>34083</v>
      </c>
      <c r="E169" s="12">
        <v>312214</v>
      </c>
      <c r="F169" s="17">
        <v>882</v>
      </c>
      <c r="G169" s="24" t="s">
        <v>39</v>
      </c>
      <c r="H169" s="26">
        <v>53.6</v>
      </c>
      <c r="I169" s="26">
        <v>17.3</v>
      </c>
      <c r="J169" s="26">
        <f t="shared" si="4"/>
        <v>36.299999999999997</v>
      </c>
      <c r="K169" s="49">
        <v>36.020000000000003</v>
      </c>
      <c r="L169" s="36">
        <v>45391</v>
      </c>
      <c r="M169" s="26">
        <f t="shared" si="5"/>
        <v>0.27999999999999403</v>
      </c>
      <c r="N169" s="198">
        <v>2</v>
      </c>
      <c r="O169" s="51" t="s">
        <v>50</v>
      </c>
      <c r="P169" s="1" t="s">
        <v>51</v>
      </c>
      <c r="Q169" s="91" t="str">
        <f>VLOOKUP(UTK[[#This Row],[ID]],DRIVER[],6,FALSE)</f>
        <v>DURGA CH MOHANTA</v>
      </c>
    </row>
    <row r="170" spans="1:17" ht="15" customHeight="1">
      <c r="A170" s="14">
        <v>168</v>
      </c>
      <c r="B170" s="14" t="str">
        <f>UTK[[#This Row],[DATE]]&amp;UTK[[#This Row],[VEHICLE NO]]&amp;UTK[[#This Row],[TRIP NO]]</f>
        <v>45390OD04Q41702</v>
      </c>
      <c r="C170" s="47">
        <v>45390</v>
      </c>
      <c r="D170" s="1">
        <v>34084</v>
      </c>
      <c r="E170" s="12">
        <v>312214</v>
      </c>
      <c r="F170" s="17">
        <v>886</v>
      </c>
      <c r="G170" s="24" t="s">
        <v>10</v>
      </c>
      <c r="H170" s="26">
        <v>34.96</v>
      </c>
      <c r="I170" s="26">
        <v>10.18</v>
      </c>
      <c r="J170" s="26">
        <f t="shared" si="4"/>
        <v>24.78</v>
      </c>
      <c r="K170" s="49">
        <v>24.58</v>
      </c>
      <c r="L170" s="36">
        <v>45391</v>
      </c>
      <c r="M170" s="26">
        <f t="shared" si="5"/>
        <v>0.20000000000000284</v>
      </c>
      <c r="N170" s="198">
        <v>2</v>
      </c>
      <c r="O170" s="51" t="s">
        <v>50</v>
      </c>
      <c r="P170" s="1" t="s">
        <v>51</v>
      </c>
      <c r="Q170" s="91" t="str">
        <f>VLOOKUP(UTK[[#This Row],[ID]],DRIVER[],6,FALSE)</f>
        <v>MADANA MAHANTA</v>
      </c>
    </row>
    <row r="171" spans="1:17" ht="14.4" customHeight="1">
      <c r="A171" s="6">
        <v>169</v>
      </c>
      <c r="B171" s="14" t="str">
        <f>UTK[[#This Row],[DATE]]&amp;UTK[[#This Row],[VEHICLE NO]]&amp;UTK[[#This Row],[TRIP NO]]</f>
        <v>45390OD34S26661</v>
      </c>
      <c r="C171" s="47">
        <v>45390</v>
      </c>
      <c r="D171" s="1">
        <v>34085</v>
      </c>
      <c r="E171" s="12">
        <v>312214</v>
      </c>
      <c r="F171" s="17">
        <v>885</v>
      </c>
      <c r="G171" s="24" t="s">
        <v>45</v>
      </c>
      <c r="H171" s="26">
        <v>53.72</v>
      </c>
      <c r="I171" s="26">
        <v>17.52</v>
      </c>
      <c r="J171" s="26">
        <f t="shared" si="4"/>
        <v>36.200000000000003</v>
      </c>
      <c r="K171" s="49">
        <v>35.72</v>
      </c>
      <c r="L171" s="36">
        <v>45391</v>
      </c>
      <c r="M171" s="26">
        <f t="shared" si="5"/>
        <v>0.48000000000000398</v>
      </c>
      <c r="N171" s="198">
        <v>1</v>
      </c>
      <c r="O171" s="51" t="s">
        <v>50</v>
      </c>
      <c r="P171" s="1" t="s">
        <v>51</v>
      </c>
      <c r="Q171" s="91" t="str">
        <f>VLOOKUP(UTK[[#This Row],[ID]],DRIVER[],6,FALSE)</f>
        <v>NABI AHMAD</v>
      </c>
    </row>
    <row r="172" spans="1:17" ht="15" customHeight="1">
      <c r="A172" s="14">
        <v>170</v>
      </c>
      <c r="B172" s="14" t="str">
        <f>UTK[[#This Row],[DATE]]&amp;UTK[[#This Row],[VEHICLE NO]]&amp;UTK[[#This Row],[TRIP NO]]</f>
        <v>45390OD04Q41282</v>
      </c>
      <c r="C172" s="47">
        <v>45390</v>
      </c>
      <c r="D172" s="1">
        <v>34086</v>
      </c>
      <c r="E172" s="12">
        <v>312214</v>
      </c>
      <c r="F172" s="17">
        <v>887</v>
      </c>
      <c r="G172" s="24" t="s">
        <v>41</v>
      </c>
      <c r="H172" s="26">
        <v>35.520000000000003</v>
      </c>
      <c r="I172" s="26">
        <v>10.52</v>
      </c>
      <c r="J172" s="26">
        <f t="shared" si="4"/>
        <v>25.000000000000004</v>
      </c>
      <c r="K172" s="49">
        <v>24.86</v>
      </c>
      <c r="L172" s="36">
        <v>45391</v>
      </c>
      <c r="M172" s="26">
        <f t="shared" si="5"/>
        <v>0.14000000000000412</v>
      </c>
      <c r="N172" s="198">
        <v>2</v>
      </c>
      <c r="O172" s="51" t="s">
        <v>50</v>
      </c>
      <c r="P172" s="1" t="s">
        <v>51</v>
      </c>
      <c r="Q172" s="91" t="str">
        <f>VLOOKUP(UTK[[#This Row],[ID]],DRIVER[],6,FALSE)</f>
        <v>NARAHARI MOHANTA</v>
      </c>
    </row>
    <row r="173" spans="1:17" ht="15" customHeight="1">
      <c r="A173" s="6">
        <v>171</v>
      </c>
      <c r="B173" s="14" t="str">
        <f>UTK[[#This Row],[DATE]]&amp;UTK[[#This Row],[VEHICLE NO]]&amp;UTK[[#This Row],[TRIP NO]]</f>
        <v>45391OD04Q41551</v>
      </c>
      <c r="C173" s="47">
        <v>45391</v>
      </c>
      <c r="D173" s="1">
        <v>34087</v>
      </c>
      <c r="E173" s="12">
        <v>312214</v>
      </c>
      <c r="F173" s="17">
        <v>916</v>
      </c>
      <c r="G173" s="24" t="s">
        <v>22</v>
      </c>
      <c r="H173" s="26">
        <v>53.38</v>
      </c>
      <c r="I173" s="26">
        <v>17.48</v>
      </c>
      <c r="J173" s="26">
        <f t="shared" si="4"/>
        <v>35.900000000000006</v>
      </c>
      <c r="K173" s="49">
        <v>35.56</v>
      </c>
      <c r="L173" s="36">
        <v>45391</v>
      </c>
      <c r="M173" s="26">
        <f t="shared" si="5"/>
        <v>0.34000000000000341</v>
      </c>
      <c r="N173" s="198">
        <v>1</v>
      </c>
      <c r="O173" s="51" t="s">
        <v>50</v>
      </c>
      <c r="P173" s="1" t="s">
        <v>51</v>
      </c>
      <c r="Q173" s="91" t="str">
        <f>VLOOKUP(UTK[[#This Row],[ID]],DRIVER[],6,FALSE)</f>
        <v>SUSANT KUMAR BAG</v>
      </c>
    </row>
    <row r="174" spans="1:17" ht="14.4" customHeight="1">
      <c r="A174" s="14">
        <v>172</v>
      </c>
      <c r="B174" s="14" t="str">
        <f>UTK[[#This Row],[DATE]]&amp;UTK[[#This Row],[VEHICLE NO]]&amp;UTK[[#This Row],[TRIP NO]]</f>
        <v>45391OD34S26681</v>
      </c>
      <c r="C174" s="47">
        <v>45391</v>
      </c>
      <c r="D174" s="1">
        <v>34088</v>
      </c>
      <c r="E174" s="12">
        <v>312214</v>
      </c>
      <c r="F174" s="17">
        <v>918</v>
      </c>
      <c r="G174" s="24" t="s">
        <v>42</v>
      </c>
      <c r="H174" s="26">
        <v>53.14</v>
      </c>
      <c r="I174" s="26">
        <v>17.059999999999999</v>
      </c>
      <c r="J174" s="26">
        <f t="shared" si="4"/>
        <v>36.08</v>
      </c>
      <c r="K174" s="49">
        <v>35.74</v>
      </c>
      <c r="L174" s="36">
        <v>45391</v>
      </c>
      <c r="M174" s="26">
        <f t="shared" si="5"/>
        <v>0.33999999999999631</v>
      </c>
      <c r="N174" s="198">
        <v>1</v>
      </c>
      <c r="O174" s="51" t="s">
        <v>50</v>
      </c>
      <c r="P174" s="1" t="s">
        <v>51</v>
      </c>
      <c r="Q174" s="91" t="str">
        <f>VLOOKUP(UTK[[#This Row],[ID]],DRIVER[],6,FALSE)</f>
        <v>RIZWAN</v>
      </c>
    </row>
    <row r="175" spans="1:17" ht="14.4" customHeight="1">
      <c r="A175" s="6">
        <v>173</v>
      </c>
      <c r="B175" s="14" t="str">
        <f>UTK[[#This Row],[DATE]]&amp;UTK[[#This Row],[VEHICLE NO]]&amp;UTK[[#This Row],[TRIP NO]]</f>
        <v>45391OD34S26271</v>
      </c>
      <c r="C175" s="47">
        <v>45391</v>
      </c>
      <c r="D175" s="1">
        <v>34089</v>
      </c>
      <c r="E175" s="12">
        <v>312214</v>
      </c>
      <c r="F175" s="17">
        <v>922</v>
      </c>
      <c r="G175" s="24" t="s">
        <v>54</v>
      </c>
      <c r="H175" s="26">
        <v>53.18</v>
      </c>
      <c r="I175" s="26">
        <v>17.14</v>
      </c>
      <c r="J175" s="26">
        <f t="shared" si="4"/>
        <v>36.04</v>
      </c>
      <c r="K175" s="49">
        <v>35.82</v>
      </c>
      <c r="L175" s="36">
        <v>45391</v>
      </c>
      <c r="M175" s="26">
        <f t="shared" si="5"/>
        <v>0.21999999999999886</v>
      </c>
      <c r="N175" s="198">
        <v>1</v>
      </c>
      <c r="O175" s="51" t="s">
        <v>50</v>
      </c>
      <c r="P175" s="1" t="s">
        <v>51</v>
      </c>
      <c r="Q175" s="91" t="str">
        <f>VLOOKUP(UTK[[#This Row],[ID]],DRIVER[],6,FALSE)</f>
        <v>RAHID</v>
      </c>
    </row>
    <row r="176" spans="1:17" ht="15" customHeight="1">
      <c r="A176" s="14">
        <v>174</v>
      </c>
      <c r="B176" s="14" t="str">
        <f>UTK[[#This Row],[DATE]]&amp;UTK[[#This Row],[VEHICLE NO]]&amp;UTK[[#This Row],[TRIP NO]]</f>
        <v>45391OD04Q41391</v>
      </c>
      <c r="C176" s="47">
        <v>45391</v>
      </c>
      <c r="D176" s="1">
        <v>34090</v>
      </c>
      <c r="E176" s="12">
        <v>312214</v>
      </c>
      <c r="F176" s="17">
        <v>921</v>
      </c>
      <c r="G176" s="24" t="s">
        <v>21</v>
      </c>
      <c r="H176" s="26">
        <v>57.26</v>
      </c>
      <c r="I176" s="26">
        <v>17.62</v>
      </c>
      <c r="J176" s="26">
        <f t="shared" si="4"/>
        <v>39.64</v>
      </c>
      <c r="K176" s="49">
        <v>39.020000000000003</v>
      </c>
      <c r="L176" s="36">
        <v>45391</v>
      </c>
      <c r="M176" s="26">
        <f t="shared" si="5"/>
        <v>0.61999999999999744</v>
      </c>
      <c r="N176" s="198">
        <v>1</v>
      </c>
      <c r="O176" s="51" t="s">
        <v>50</v>
      </c>
      <c r="P176" s="1" t="s">
        <v>51</v>
      </c>
      <c r="Q176" s="91" t="str">
        <f>VLOOKUP(UTK[[#This Row],[ID]],DRIVER[],6,FALSE)</f>
        <v>AKSHAYA KU SAHOO</v>
      </c>
    </row>
    <row r="177" spans="1:17" ht="14.4" customHeight="1">
      <c r="A177" s="6">
        <v>175</v>
      </c>
      <c r="B177" s="14" t="str">
        <f>UTK[[#This Row],[DATE]]&amp;UTK[[#This Row],[VEHICLE NO]]&amp;UTK[[#This Row],[TRIP NO]]</f>
        <v>45391OD04Q41281</v>
      </c>
      <c r="C177" s="47">
        <v>45391</v>
      </c>
      <c r="D177" s="1">
        <v>34091</v>
      </c>
      <c r="E177" s="12">
        <v>312214</v>
      </c>
      <c r="F177" s="17">
        <v>928</v>
      </c>
      <c r="G177" s="24" t="s">
        <v>41</v>
      </c>
      <c r="H177" s="26">
        <v>34.72</v>
      </c>
      <c r="I177" s="26">
        <v>10.52</v>
      </c>
      <c r="J177" s="26">
        <f t="shared" si="4"/>
        <v>24.2</v>
      </c>
      <c r="K177" s="49">
        <v>23.62</v>
      </c>
      <c r="L177" s="36">
        <v>45391</v>
      </c>
      <c r="M177" s="26">
        <f t="shared" si="5"/>
        <v>0.57999999999999829</v>
      </c>
      <c r="N177" s="198">
        <v>1</v>
      </c>
      <c r="O177" s="51" t="s">
        <v>50</v>
      </c>
      <c r="P177" s="1" t="s">
        <v>51</v>
      </c>
      <c r="Q177" s="91" t="str">
        <f>VLOOKUP(UTK[[#This Row],[ID]],DRIVER[],6,FALSE)</f>
        <v>NARAHARI MOHANTA</v>
      </c>
    </row>
    <row r="178" spans="1:17" ht="15" customHeight="1">
      <c r="A178" s="14">
        <v>176</v>
      </c>
      <c r="B178" s="14" t="str">
        <f>UTK[[#This Row],[DATE]]&amp;UTK[[#This Row],[VEHICLE NO]]&amp;UTK[[#This Row],[TRIP NO]]</f>
        <v>45391OD04Q41731</v>
      </c>
      <c r="C178" s="47">
        <v>45391</v>
      </c>
      <c r="D178" s="1">
        <v>34092</v>
      </c>
      <c r="E178" s="12">
        <v>312214</v>
      </c>
      <c r="F178" s="17">
        <v>930</v>
      </c>
      <c r="G178" s="24" t="s">
        <v>8</v>
      </c>
      <c r="H178" s="26">
        <v>34.340000000000003</v>
      </c>
      <c r="I178" s="26">
        <v>10.26</v>
      </c>
      <c r="J178" s="26">
        <f t="shared" si="4"/>
        <v>24.080000000000005</v>
      </c>
      <c r="K178" s="49">
        <v>23.86</v>
      </c>
      <c r="L178" s="36">
        <v>45391</v>
      </c>
      <c r="M178" s="26">
        <f t="shared" si="5"/>
        <v>0.22000000000000597</v>
      </c>
      <c r="N178" s="198">
        <v>1</v>
      </c>
      <c r="O178" s="51" t="s">
        <v>50</v>
      </c>
      <c r="P178" s="1" t="s">
        <v>51</v>
      </c>
      <c r="Q178" s="91" t="str">
        <f>VLOOKUP(UTK[[#This Row],[ID]],DRIVER[],6,FALSE)</f>
        <v xml:space="preserve">SUSANTA KUMAR MOHANTA </v>
      </c>
    </row>
    <row r="179" spans="1:17" ht="15" customHeight="1">
      <c r="A179" s="6">
        <v>177</v>
      </c>
      <c r="B179" s="14" t="str">
        <f>UTK[[#This Row],[DATE]]&amp;UTK[[#This Row],[VEHICLE NO]]&amp;UTK[[#This Row],[TRIP NO]]</f>
        <v>45391OD34S26661</v>
      </c>
      <c r="C179" s="47">
        <v>45391</v>
      </c>
      <c r="D179" s="1">
        <v>34093</v>
      </c>
      <c r="E179" s="12">
        <v>312214</v>
      </c>
      <c r="F179" s="17">
        <v>931</v>
      </c>
      <c r="G179" s="24" t="s">
        <v>45</v>
      </c>
      <c r="H179" s="26">
        <v>56.44</v>
      </c>
      <c r="I179" s="26">
        <v>17.36</v>
      </c>
      <c r="J179" s="26">
        <f t="shared" si="4"/>
        <v>39.08</v>
      </c>
      <c r="K179" s="49">
        <v>38.6</v>
      </c>
      <c r="L179" s="36">
        <v>45391</v>
      </c>
      <c r="M179" s="26">
        <f t="shared" si="5"/>
        <v>0.47999999999999687</v>
      </c>
      <c r="N179" s="198">
        <v>1</v>
      </c>
      <c r="O179" s="51" t="s">
        <v>50</v>
      </c>
      <c r="P179" s="1" t="s">
        <v>51</v>
      </c>
      <c r="Q179" s="91" t="str">
        <f>VLOOKUP(UTK[[#This Row],[ID]],DRIVER[],6,FALSE)</f>
        <v>NABI AHMAD</v>
      </c>
    </row>
    <row r="180" spans="1:17" ht="14.4" customHeight="1">
      <c r="A180" s="14">
        <v>178</v>
      </c>
      <c r="B180" s="14" t="str">
        <f>UTK[[#This Row],[DATE]]&amp;UTK[[#This Row],[VEHICLE NO]]&amp;UTK[[#This Row],[TRIP NO]]</f>
        <v>45391OD34S26151</v>
      </c>
      <c r="C180" s="47">
        <v>45391</v>
      </c>
      <c r="D180" s="1">
        <v>34094</v>
      </c>
      <c r="E180" s="12">
        <v>312214</v>
      </c>
      <c r="F180" s="17">
        <v>932</v>
      </c>
      <c r="G180" s="24" t="s">
        <v>40</v>
      </c>
      <c r="H180" s="26">
        <v>54.46</v>
      </c>
      <c r="I180" s="26">
        <v>17.16</v>
      </c>
      <c r="J180" s="26">
        <f t="shared" si="4"/>
        <v>37.299999999999997</v>
      </c>
      <c r="K180" s="49">
        <v>36.979999999999997</v>
      </c>
      <c r="L180" s="36">
        <v>45391</v>
      </c>
      <c r="M180" s="26">
        <f t="shared" si="5"/>
        <v>0.32000000000000028</v>
      </c>
      <c r="N180" s="198">
        <v>1</v>
      </c>
      <c r="O180" s="51" t="s">
        <v>50</v>
      </c>
      <c r="P180" s="1" t="s">
        <v>51</v>
      </c>
      <c r="Q180" s="91" t="str">
        <f>VLOOKUP(UTK[[#This Row],[ID]],DRIVER[],6,FALSE)</f>
        <v>BASANTA KUMAR MOHANTA</v>
      </c>
    </row>
    <row r="181" spans="1:17" ht="15" customHeight="1">
      <c r="A181" s="6">
        <v>179</v>
      </c>
      <c r="B181" s="14" t="str">
        <f>UTK[[#This Row],[DATE]]&amp;UTK[[#This Row],[VEHICLE NO]]&amp;UTK[[#This Row],[TRIP NO]]</f>
        <v>45391OD04Q41701</v>
      </c>
      <c r="C181" s="47">
        <v>45391</v>
      </c>
      <c r="D181" s="1">
        <v>34095</v>
      </c>
      <c r="E181" s="12">
        <v>312214</v>
      </c>
      <c r="F181" s="17">
        <v>935</v>
      </c>
      <c r="G181" s="24" t="s">
        <v>10</v>
      </c>
      <c r="H181" s="26">
        <v>34.4</v>
      </c>
      <c r="I181" s="26">
        <v>10.199999999999999</v>
      </c>
      <c r="J181" s="26">
        <f t="shared" si="4"/>
        <v>24.2</v>
      </c>
      <c r="K181" s="49">
        <v>24.1</v>
      </c>
      <c r="L181" s="36">
        <v>45391</v>
      </c>
      <c r="M181" s="26">
        <f t="shared" si="5"/>
        <v>9.9999999999997868E-2</v>
      </c>
      <c r="N181" s="198">
        <v>1</v>
      </c>
      <c r="O181" s="51" t="s">
        <v>50</v>
      </c>
      <c r="P181" s="1" t="s">
        <v>51</v>
      </c>
      <c r="Q181" s="91" t="str">
        <f>VLOOKUP(UTK[[#This Row],[ID]],DRIVER[],6,FALSE)</f>
        <v>MADANA MAHANTA</v>
      </c>
    </row>
    <row r="182" spans="1:17" ht="14.4" customHeight="1">
      <c r="A182" s="14">
        <v>180</v>
      </c>
      <c r="B182" s="14" t="str">
        <f>UTK[[#This Row],[DATE]]&amp;UTK[[#This Row],[VEHICLE NO]]&amp;UTK[[#This Row],[TRIP NO]]</f>
        <v>45391OD04Q41231</v>
      </c>
      <c r="C182" s="47">
        <v>45391</v>
      </c>
      <c r="D182" s="1">
        <v>34096</v>
      </c>
      <c r="E182" s="12">
        <v>312214</v>
      </c>
      <c r="F182" s="17">
        <v>936</v>
      </c>
      <c r="G182" s="24" t="s">
        <v>39</v>
      </c>
      <c r="H182" s="26">
        <v>54.22</v>
      </c>
      <c r="I182" s="26">
        <v>17.22</v>
      </c>
      <c r="J182" s="26">
        <f t="shared" si="4"/>
        <v>37</v>
      </c>
      <c r="K182" s="49">
        <v>36.68</v>
      </c>
      <c r="L182" s="36">
        <v>45391</v>
      </c>
      <c r="M182" s="26">
        <f t="shared" si="5"/>
        <v>0.32000000000000028</v>
      </c>
      <c r="N182" s="198">
        <v>1</v>
      </c>
      <c r="O182" s="51" t="s">
        <v>50</v>
      </c>
      <c r="P182" s="1" t="s">
        <v>51</v>
      </c>
      <c r="Q182" s="91" t="str">
        <f>VLOOKUP(UTK[[#This Row],[ID]],DRIVER[],6,FALSE)</f>
        <v>NATABAR MOHANTA</v>
      </c>
    </row>
    <row r="183" spans="1:17" ht="15" customHeight="1">
      <c r="A183" s="6">
        <v>181</v>
      </c>
      <c r="B183" s="14" t="str">
        <f>UTK[[#This Row],[DATE]]&amp;UTK[[#This Row],[VEHICLE NO]]&amp;UTK[[#This Row],[TRIP NO]]</f>
        <v>45391OD34S61391</v>
      </c>
      <c r="C183" s="47">
        <v>45391</v>
      </c>
      <c r="D183" s="1">
        <v>34097</v>
      </c>
      <c r="E183" s="12">
        <v>312214</v>
      </c>
      <c r="F183" s="17">
        <v>934</v>
      </c>
      <c r="G183" s="24" t="s">
        <v>52</v>
      </c>
      <c r="H183" s="26">
        <v>53.34</v>
      </c>
      <c r="I183" s="26">
        <v>17.100000000000001</v>
      </c>
      <c r="J183" s="26">
        <f t="shared" si="4"/>
        <v>36.24</v>
      </c>
      <c r="K183" s="49">
        <v>35.92</v>
      </c>
      <c r="L183" s="36">
        <v>45391</v>
      </c>
      <c r="M183" s="26">
        <f t="shared" si="5"/>
        <v>0.32000000000000028</v>
      </c>
      <c r="N183" s="198">
        <v>1</v>
      </c>
      <c r="O183" s="51" t="s">
        <v>50</v>
      </c>
      <c r="P183" s="1" t="s">
        <v>51</v>
      </c>
      <c r="Q183" s="91" t="str">
        <f>VLOOKUP(UTK[[#This Row],[ID]],DRIVER[],6,FALSE)</f>
        <v>PRADIPA MALIK</v>
      </c>
    </row>
    <row r="184" spans="1:17" ht="14.4" customHeight="1">
      <c r="A184" s="14">
        <v>182</v>
      </c>
      <c r="B184" s="14" t="str">
        <f>UTK[[#This Row],[DATE]]&amp;UTK[[#This Row],[VEHICLE NO]]&amp;UTK[[#This Row],[TRIP NO]]</f>
        <v>45391OD04Q67881</v>
      </c>
      <c r="C184" s="47">
        <v>45391</v>
      </c>
      <c r="D184" s="1">
        <v>34098</v>
      </c>
      <c r="E184" s="12">
        <v>312214</v>
      </c>
      <c r="F184" s="17">
        <v>939</v>
      </c>
      <c r="G184" s="24" t="s">
        <v>20</v>
      </c>
      <c r="H184" s="26">
        <v>55.06</v>
      </c>
      <c r="I184" s="26">
        <v>17.28</v>
      </c>
      <c r="J184" s="26">
        <f t="shared" si="4"/>
        <v>37.78</v>
      </c>
      <c r="K184" s="49">
        <v>37.520000000000003</v>
      </c>
      <c r="L184" s="36">
        <v>45391</v>
      </c>
      <c r="M184" s="26">
        <f t="shared" si="5"/>
        <v>0.25999999999999801</v>
      </c>
      <c r="N184" s="198">
        <v>1</v>
      </c>
      <c r="O184" s="51" t="s">
        <v>50</v>
      </c>
      <c r="P184" s="1" t="s">
        <v>51</v>
      </c>
      <c r="Q184" s="91" t="str">
        <f>VLOOKUP(UTK[[#This Row],[ID]],DRIVER[],6,FALSE)</f>
        <v>VINOD KUMAR</v>
      </c>
    </row>
    <row r="185" spans="1:17" ht="14.4" customHeight="1">
      <c r="A185" s="6">
        <v>183</v>
      </c>
      <c r="B185" s="14" t="str">
        <f>UTK[[#This Row],[DATE]]&amp;UTK[[#This Row],[VEHICLE NO]]&amp;UTK[[#This Row],[TRIP NO]]</f>
        <v>45391OD34S61521</v>
      </c>
      <c r="C185" s="47">
        <v>45391</v>
      </c>
      <c r="D185" s="1">
        <v>34099</v>
      </c>
      <c r="E185" s="12">
        <v>312214</v>
      </c>
      <c r="F185" s="17">
        <v>942</v>
      </c>
      <c r="G185" s="24" t="s">
        <v>43</v>
      </c>
      <c r="H185" s="26">
        <v>52.86</v>
      </c>
      <c r="I185" s="26">
        <v>17.02</v>
      </c>
      <c r="J185" s="26">
        <f t="shared" si="4"/>
        <v>35.840000000000003</v>
      </c>
      <c r="K185" s="49">
        <v>35.479999999999997</v>
      </c>
      <c r="L185" s="36">
        <v>45391</v>
      </c>
      <c r="M185" s="26">
        <f t="shared" si="5"/>
        <v>0.36000000000000654</v>
      </c>
      <c r="N185" s="198">
        <v>1</v>
      </c>
      <c r="O185" s="51" t="s">
        <v>50</v>
      </c>
      <c r="P185" s="1" t="s">
        <v>51</v>
      </c>
      <c r="Q185" s="91" t="str">
        <f>VLOOKUP(UTK[[#This Row],[ID]],DRIVER[],6,FALSE)</f>
        <v>MURALIDHAR MOHANTA</v>
      </c>
    </row>
    <row r="186" spans="1:17" ht="15" customHeight="1">
      <c r="A186" s="14">
        <v>184</v>
      </c>
      <c r="B186" s="14" t="str">
        <f>UTK[[#This Row],[DATE]]&amp;UTK[[#This Row],[VEHICLE NO]]&amp;UTK[[#This Row],[TRIP NO]]</f>
        <v>45391OD04Q41441</v>
      </c>
      <c r="C186" s="47">
        <v>45391</v>
      </c>
      <c r="D186" s="1">
        <v>34100</v>
      </c>
      <c r="E186" s="12">
        <v>312214</v>
      </c>
      <c r="F186" s="17">
        <v>944</v>
      </c>
      <c r="G186" s="24" t="s">
        <v>38</v>
      </c>
      <c r="H186" s="26">
        <v>33.96</v>
      </c>
      <c r="I186" s="26">
        <v>10.48</v>
      </c>
      <c r="J186" s="26">
        <f t="shared" si="4"/>
        <v>23.48</v>
      </c>
      <c r="K186" s="49">
        <v>23</v>
      </c>
      <c r="L186" s="36">
        <v>45391</v>
      </c>
      <c r="M186" s="26">
        <f t="shared" si="5"/>
        <v>0.48000000000000043</v>
      </c>
      <c r="N186" s="198">
        <v>1</v>
      </c>
      <c r="O186" s="51" t="s">
        <v>50</v>
      </c>
      <c r="P186" s="1" t="s">
        <v>51</v>
      </c>
      <c r="Q186" s="91" t="str">
        <f>VLOOKUP(UTK[[#This Row],[ID]],DRIVER[],6,FALSE)</f>
        <v>SUSANTA KUMAR MALIK</v>
      </c>
    </row>
    <row r="187" spans="1:17" ht="14.4" customHeight="1">
      <c r="A187" s="6">
        <v>185</v>
      </c>
      <c r="B187" s="14" t="str">
        <f>UTK[[#This Row],[DATE]]&amp;UTK[[#This Row],[VEHICLE NO]]&amp;UTK[[#This Row],[TRIP NO]]</f>
        <v>45391OD04Q41181</v>
      </c>
      <c r="C187" s="47">
        <v>45391</v>
      </c>
      <c r="D187" s="1">
        <v>34101</v>
      </c>
      <c r="E187" s="12">
        <v>312214</v>
      </c>
      <c r="F187" s="17">
        <v>945</v>
      </c>
      <c r="G187" s="24" t="s">
        <v>26</v>
      </c>
      <c r="H187" s="26">
        <v>53.46</v>
      </c>
      <c r="I187" s="26">
        <v>17</v>
      </c>
      <c r="J187" s="26">
        <f t="shared" si="4"/>
        <v>36.46</v>
      </c>
      <c r="K187" s="49">
        <v>35.880000000000003</v>
      </c>
      <c r="L187" s="36">
        <v>45391</v>
      </c>
      <c r="M187" s="26">
        <f t="shared" si="5"/>
        <v>0.57999999999999829</v>
      </c>
      <c r="N187" s="198">
        <v>1</v>
      </c>
      <c r="O187" s="51" t="s">
        <v>50</v>
      </c>
      <c r="P187" s="1" t="s">
        <v>51</v>
      </c>
      <c r="Q187" s="91" t="str">
        <f>VLOOKUP(UTK[[#This Row],[ID]],DRIVER[],6,FALSE)</f>
        <v>JUGAL KISHOR MOHANTA</v>
      </c>
    </row>
    <row r="188" spans="1:17" ht="15" customHeight="1">
      <c r="A188" s="14">
        <v>186</v>
      </c>
      <c r="B188" s="14" t="str">
        <f>UTK[[#This Row],[DATE]]&amp;UTK[[#This Row],[VEHICLE NO]]&amp;UTK[[#This Row],[TRIP NO]]</f>
        <v>45391OD04Q67611</v>
      </c>
      <c r="C188" s="47">
        <v>45391</v>
      </c>
      <c r="D188" s="1">
        <v>34102</v>
      </c>
      <c r="E188" s="12">
        <v>312214</v>
      </c>
      <c r="F188" s="17">
        <v>959</v>
      </c>
      <c r="G188" s="24" t="s">
        <v>24</v>
      </c>
      <c r="H188" s="26">
        <v>54.38</v>
      </c>
      <c r="I188" s="26">
        <v>17.8</v>
      </c>
      <c r="J188" s="26">
        <f t="shared" si="4"/>
        <v>36.58</v>
      </c>
      <c r="K188" s="49">
        <v>36.14</v>
      </c>
      <c r="L188" s="36">
        <v>45391</v>
      </c>
      <c r="M188" s="26">
        <f t="shared" si="5"/>
        <v>0.43999999999999773</v>
      </c>
      <c r="N188" s="198">
        <v>1</v>
      </c>
      <c r="O188" s="51" t="s">
        <v>50</v>
      </c>
      <c r="P188" s="1" t="s">
        <v>51</v>
      </c>
      <c r="Q188" s="91" t="str">
        <f>VLOOKUP(UTK[[#This Row],[ID]],DRIVER[],6,FALSE)</f>
        <v>PRABHAT MAHANTA</v>
      </c>
    </row>
    <row r="189" spans="1:17" ht="15" customHeight="1">
      <c r="A189" s="6">
        <v>187</v>
      </c>
      <c r="B189" s="14" t="str">
        <f>UTK[[#This Row],[DATE]]&amp;UTK[[#This Row],[VEHICLE NO]]&amp;UTK[[#This Row],[TRIP NO]]</f>
        <v>45391OD34S61371</v>
      </c>
      <c r="C189" s="47">
        <v>45391</v>
      </c>
      <c r="D189" s="1">
        <v>34103</v>
      </c>
      <c r="E189" s="12">
        <v>312214</v>
      </c>
      <c r="F189" s="17">
        <v>963</v>
      </c>
      <c r="G189" s="24" t="s">
        <v>44</v>
      </c>
      <c r="H189" s="26">
        <v>54.98</v>
      </c>
      <c r="I189" s="26">
        <v>17.559999999999999</v>
      </c>
      <c r="J189" s="26">
        <f t="shared" si="4"/>
        <v>37.42</v>
      </c>
      <c r="K189" s="49">
        <v>36.54</v>
      </c>
      <c r="L189" s="36">
        <v>45391</v>
      </c>
      <c r="M189" s="26">
        <f t="shared" si="5"/>
        <v>0.88000000000000256</v>
      </c>
      <c r="N189" s="198">
        <v>1</v>
      </c>
      <c r="O189" s="51" t="s">
        <v>50</v>
      </c>
      <c r="P189" s="1" t="s">
        <v>51</v>
      </c>
      <c r="Q189" s="91" t="str">
        <f>VLOOKUP(UTK[[#This Row],[ID]],DRIVER[],6,FALSE)</f>
        <v>KALI CH KAR</v>
      </c>
    </row>
    <row r="190" spans="1:17" ht="14.4" customHeight="1">
      <c r="A190" s="14">
        <v>188</v>
      </c>
      <c r="B190" s="14" t="str">
        <f>UTK[[#This Row],[DATE]]&amp;UTK[[#This Row],[VEHICLE NO]]&amp;UTK[[#This Row],[TRIP NO]]</f>
        <v>45391OD04Q41781</v>
      </c>
      <c r="C190" s="47">
        <v>45391</v>
      </c>
      <c r="D190" s="1">
        <v>34104</v>
      </c>
      <c r="E190" s="12">
        <v>312214</v>
      </c>
      <c r="F190" s="17">
        <v>962</v>
      </c>
      <c r="G190" s="24" t="s">
        <v>25</v>
      </c>
      <c r="H190" s="26">
        <v>53.04</v>
      </c>
      <c r="I190" s="26">
        <v>17.36</v>
      </c>
      <c r="J190" s="26">
        <f t="shared" si="4"/>
        <v>35.68</v>
      </c>
      <c r="K190" s="49">
        <v>35.340000000000003</v>
      </c>
      <c r="L190" s="36">
        <v>45391</v>
      </c>
      <c r="M190" s="26">
        <f t="shared" si="5"/>
        <v>0.33999999999999631</v>
      </c>
      <c r="N190" s="198">
        <v>1</v>
      </c>
      <c r="O190" s="51" t="s">
        <v>50</v>
      </c>
      <c r="P190" s="1" t="s">
        <v>51</v>
      </c>
      <c r="Q190" s="91" t="str">
        <f>VLOOKUP(UTK[[#This Row],[ID]],DRIVER[],6,FALSE)</f>
        <v>CHANDRAMANI MOHANTY</v>
      </c>
    </row>
    <row r="191" spans="1:17" ht="14.4" customHeight="1">
      <c r="A191" s="6">
        <v>189</v>
      </c>
      <c r="B191" s="14" t="str">
        <f>UTK[[#This Row],[DATE]]&amp;UTK[[#This Row],[VEHICLE NO]]&amp;UTK[[#This Row],[TRIP NO]]</f>
        <v>45391OD04Q41552</v>
      </c>
      <c r="C191" s="47">
        <v>45391</v>
      </c>
      <c r="D191" s="1">
        <v>34105</v>
      </c>
      <c r="E191" s="12">
        <v>312214</v>
      </c>
      <c r="F191" s="17">
        <v>976</v>
      </c>
      <c r="G191" s="24" t="s">
        <v>22</v>
      </c>
      <c r="H191" s="26">
        <v>52.02</v>
      </c>
      <c r="I191" s="26">
        <v>17.46</v>
      </c>
      <c r="J191" s="26">
        <f t="shared" si="4"/>
        <v>34.56</v>
      </c>
      <c r="K191" s="49">
        <v>33.94</v>
      </c>
      <c r="L191" s="36">
        <v>45391</v>
      </c>
      <c r="M191" s="26">
        <f t="shared" si="5"/>
        <v>0.62000000000000455</v>
      </c>
      <c r="N191" s="198">
        <v>2</v>
      </c>
      <c r="O191" s="51" t="s">
        <v>50</v>
      </c>
      <c r="P191" s="1" t="s">
        <v>51</v>
      </c>
      <c r="Q191" s="91" t="str">
        <f>VLOOKUP(UTK[[#This Row],[ID]],DRIVER[],6,FALSE)</f>
        <v>SUSANT KUMAR BAG</v>
      </c>
    </row>
    <row r="192" spans="1:17" ht="15" customHeight="1">
      <c r="A192" s="14">
        <v>190</v>
      </c>
      <c r="B192" s="14" t="str">
        <f>UTK[[#This Row],[DATE]]&amp;UTK[[#This Row],[VEHICLE NO]]&amp;UTK[[#This Row],[TRIP NO]]</f>
        <v>45391OD34S26682</v>
      </c>
      <c r="C192" s="47">
        <v>45391</v>
      </c>
      <c r="D192" s="1">
        <v>34106</v>
      </c>
      <c r="E192" s="12">
        <v>312214</v>
      </c>
      <c r="F192" s="17">
        <v>980</v>
      </c>
      <c r="G192" s="24" t="s">
        <v>42</v>
      </c>
      <c r="H192" s="26">
        <v>52.9</v>
      </c>
      <c r="I192" s="26">
        <v>17.02</v>
      </c>
      <c r="J192" s="26">
        <f t="shared" si="4"/>
        <v>35.879999999999995</v>
      </c>
      <c r="K192" s="49">
        <v>35.42</v>
      </c>
      <c r="L192" s="36">
        <v>45391</v>
      </c>
      <c r="M192" s="26">
        <f t="shared" si="5"/>
        <v>0.45999999999999375</v>
      </c>
      <c r="N192" s="198">
        <v>2</v>
      </c>
      <c r="O192" s="51" t="s">
        <v>50</v>
      </c>
      <c r="P192" s="1" t="s">
        <v>51</v>
      </c>
      <c r="Q192" s="91" t="str">
        <f>VLOOKUP(UTK[[#This Row],[ID]],DRIVER[],6,FALSE)</f>
        <v>RIZWAN</v>
      </c>
    </row>
    <row r="193" spans="1:17" ht="15" customHeight="1">
      <c r="A193" s="6">
        <v>191</v>
      </c>
      <c r="B193" s="14" t="str">
        <f>UTK[[#This Row],[DATE]]&amp;UTK[[#This Row],[VEHICLE NO]]&amp;UTK[[#This Row],[TRIP NO]]</f>
        <v>45391OD04Q41392</v>
      </c>
      <c r="C193" s="47">
        <v>45391</v>
      </c>
      <c r="D193" s="1">
        <v>34107</v>
      </c>
      <c r="E193" s="12">
        <v>312214</v>
      </c>
      <c r="F193" s="17">
        <v>986</v>
      </c>
      <c r="G193" s="24" t="s">
        <v>21</v>
      </c>
      <c r="H193" s="26">
        <v>55.64</v>
      </c>
      <c r="I193" s="26">
        <v>17.600000000000001</v>
      </c>
      <c r="J193" s="26">
        <f t="shared" si="4"/>
        <v>38.04</v>
      </c>
      <c r="K193" s="49">
        <v>37.700000000000003</v>
      </c>
      <c r="L193" s="36">
        <v>45391</v>
      </c>
      <c r="M193" s="26">
        <f t="shared" si="5"/>
        <v>0.33999999999999631</v>
      </c>
      <c r="N193" s="198">
        <v>2</v>
      </c>
      <c r="O193" s="51" t="s">
        <v>50</v>
      </c>
      <c r="P193" s="1" t="s">
        <v>51</v>
      </c>
      <c r="Q193" s="91" t="str">
        <f>VLOOKUP(UTK[[#This Row],[ID]],DRIVER[],6,FALSE)</f>
        <v>AKSHAYA KU SAHOO</v>
      </c>
    </row>
    <row r="194" spans="1:17" ht="14.4" customHeight="1">
      <c r="A194" s="14">
        <v>192</v>
      </c>
      <c r="B194" s="14" t="str">
        <f>UTK[[#This Row],[DATE]]&amp;UTK[[#This Row],[VEHICLE NO]]&amp;UTK[[#This Row],[TRIP NO]]</f>
        <v>45391OD04Q41732</v>
      </c>
      <c r="C194" s="47">
        <v>45391</v>
      </c>
      <c r="D194" s="1">
        <v>34108</v>
      </c>
      <c r="E194" s="12">
        <v>312214</v>
      </c>
      <c r="F194" s="17">
        <v>988</v>
      </c>
      <c r="G194" s="24" t="s">
        <v>8</v>
      </c>
      <c r="H194" s="26">
        <v>35.520000000000003</v>
      </c>
      <c r="I194" s="26">
        <v>10.26</v>
      </c>
      <c r="J194" s="26">
        <f t="shared" si="4"/>
        <v>25.260000000000005</v>
      </c>
      <c r="K194" s="49">
        <v>24.88</v>
      </c>
      <c r="L194" s="36">
        <v>45391</v>
      </c>
      <c r="M194" s="26">
        <f t="shared" si="5"/>
        <v>0.38000000000000611</v>
      </c>
      <c r="N194" s="198">
        <v>2</v>
      </c>
      <c r="O194" s="51" t="s">
        <v>50</v>
      </c>
      <c r="P194" s="1" t="s">
        <v>51</v>
      </c>
      <c r="Q194" s="91" t="str">
        <f>VLOOKUP(UTK[[#This Row],[ID]],DRIVER[],6,FALSE)</f>
        <v xml:space="preserve">SUSANTA KUMAR MOHANTA </v>
      </c>
    </row>
    <row r="195" spans="1:17" ht="15" customHeight="1">
      <c r="A195" s="6">
        <v>193</v>
      </c>
      <c r="B195" s="14" t="str">
        <f>UTK[[#This Row],[DATE]]&amp;UTK[[#This Row],[VEHICLE NO]]&amp;UTK[[#This Row],[TRIP NO]]</f>
        <v>45391OD04Q41282</v>
      </c>
      <c r="C195" s="47">
        <v>45391</v>
      </c>
      <c r="D195" s="1">
        <v>34109</v>
      </c>
      <c r="E195" s="12">
        <v>312214</v>
      </c>
      <c r="F195" s="17">
        <v>987</v>
      </c>
      <c r="G195" s="24" t="s">
        <v>41</v>
      </c>
      <c r="H195" s="26">
        <v>35.46</v>
      </c>
      <c r="I195" s="26">
        <v>10.56</v>
      </c>
      <c r="J195" s="26">
        <f t="shared" ref="J195:J258" si="6">H195-I195</f>
        <v>24.9</v>
      </c>
      <c r="K195" s="49">
        <v>24.68</v>
      </c>
      <c r="L195" s="36">
        <v>45391</v>
      </c>
      <c r="M195" s="26">
        <f t="shared" ref="M195:M258" si="7">J195-K195</f>
        <v>0.21999999999999886</v>
      </c>
      <c r="N195" s="198">
        <v>2</v>
      </c>
      <c r="O195" s="51" t="s">
        <v>50</v>
      </c>
      <c r="P195" s="1" t="s">
        <v>51</v>
      </c>
      <c r="Q195" s="91" t="str">
        <f>VLOOKUP(UTK[[#This Row],[ID]],DRIVER[],6,FALSE)</f>
        <v>NARAHARI MOHANTA</v>
      </c>
    </row>
    <row r="196" spans="1:17" ht="14.4" customHeight="1">
      <c r="A196" s="14">
        <v>194</v>
      </c>
      <c r="B196" s="14" t="str">
        <f>UTK[[#This Row],[DATE]]&amp;UTK[[#This Row],[VEHICLE NO]]&amp;UTK[[#This Row],[TRIP NO]]</f>
        <v>45391OD04Q41702</v>
      </c>
      <c r="C196" s="47">
        <v>45391</v>
      </c>
      <c r="D196" s="1">
        <v>34110</v>
      </c>
      <c r="E196" s="12">
        <v>312214</v>
      </c>
      <c r="F196" s="17">
        <v>1013</v>
      </c>
      <c r="G196" s="24" t="s">
        <v>10</v>
      </c>
      <c r="H196" s="26">
        <v>33.979999999999997</v>
      </c>
      <c r="I196" s="26">
        <v>10.38</v>
      </c>
      <c r="J196" s="26">
        <f t="shared" si="6"/>
        <v>23.599999999999994</v>
      </c>
      <c r="K196" s="49">
        <v>23.48</v>
      </c>
      <c r="L196" s="36">
        <v>45391</v>
      </c>
      <c r="M196" s="26">
        <f t="shared" si="7"/>
        <v>0.11999999999999389</v>
      </c>
      <c r="N196" s="198">
        <v>2</v>
      </c>
      <c r="O196" s="51" t="s">
        <v>50</v>
      </c>
      <c r="P196" s="1" t="s">
        <v>51</v>
      </c>
      <c r="Q196" s="91" t="str">
        <f>VLOOKUP(UTK[[#This Row],[ID]],DRIVER[],6,FALSE)</f>
        <v>MADANA MAHANTA</v>
      </c>
    </row>
    <row r="197" spans="1:17" ht="14.4" customHeight="1">
      <c r="A197" s="6">
        <v>195</v>
      </c>
      <c r="B197" s="14" t="str">
        <f>UTK[[#This Row],[DATE]]&amp;UTK[[#This Row],[VEHICLE NO]]&amp;UTK[[#This Row],[TRIP NO]]</f>
        <v>45391OD34S26152</v>
      </c>
      <c r="C197" s="47">
        <v>45391</v>
      </c>
      <c r="D197" s="1">
        <v>34111</v>
      </c>
      <c r="E197" s="12">
        <v>312214</v>
      </c>
      <c r="F197" s="17">
        <v>1014</v>
      </c>
      <c r="G197" s="24" t="s">
        <v>40</v>
      </c>
      <c r="H197" s="26">
        <v>54.8</v>
      </c>
      <c r="I197" s="26">
        <v>17.16</v>
      </c>
      <c r="J197" s="26">
        <f t="shared" si="6"/>
        <v>37.64</v>
      </c>
      <c r="K197" s="49">
        <v>37.26</v>
      </c>
      <c r="L197" s="36">
        <v>45391</v>
      </c>
      <c r="M197" s="26">
        <f t="shared" si="7"/>
        <v>0.38000000000000256</v>
      </c>
      <c r="N197" s="198">
        <v>2</v>
      </c>
      <c r="O197" s="51" t="s">
        <v>50</v>
      </c>
      <c r="P197" s="1" t="s">
        <v>51</v>
      </c>
      <c r="Q197" s="91" t="str">
        <f>VLOOKUP(UTK[[#This Row],[ID]],DRIVER[],6,FALSE)</f>
        <v>BASANTA KUMAR MOHANTA</v>
      </c>
    </row>
    <row r="198" spans="1:17" ht="14.4">
      <c r="A198" s="14">
        <v>196</v>
      </c>
      <c r="B198" s="14" t="str">
        <f>UTK[[#This Row],[DATE]]&amp;UTK[[#This Row],[VEHICLE NO]]&amp;UTK[[#This Row],[TRIP NO]]</f>
        <v>45391OD04Q41232</v>
      </c>
      <c r="C198" s="47">
        <v>45391</v>
      </c>
      <c r="D198" s="1">
        <v>34112</v>
      </c>
      <c r="E198" s="12">
        <v>312214</v>
      </c>
      <c r="F198" s="17">
        <v>1020</v>
      </c>
      <c r="G198" s="24" t="s">
        <v>39</v>
      </c>
      <c r="H198" s="26">
        <v>55.16</v>
      </c>
      <c r="I198" s="26">
        <v>17.239999999999998</v>
      </c>
      <c r="J198" s="26">
        <f t="shared" si="6"/>
        <v>37.92</v>
      </c>
      <c r="K198" s="49">
        <v>37.58</v>
      </c>
      <c r="L198" s="36">
        <v>45391</v>
      </c>
      <c r="M198" s="26">
        <f t="shared" si="7"/>
        <v>0.34000000000000341</v>
      </c>
      <c r="N198" s="198">
        <v>2</v>
      </c>
      <c r="O198" s="51" t="s">
        <v>50</v>
      </c>
      <c r="P198" s="1" t="s">
        <v>51</v>
      </c>
      <c r="Q198" s="91" t="str">
        <f>VLOOKUP(UTK[[#This Row],[ID]],DRIVER[],6,FALSE)</f>
        <v>NATABAR MOHANTA</v>
      </c>
    </row>
    <row r="199" spans="1:17" ht="14.4" customHeight="1">
      <c r="A199" s="6">
        <v>197</v>
      </c>
      <c r="B199" s="14" t="str">
        <f>UTK[[#This Row],[DATE]]&amp;UTK[[#This Row],[VEHICLE NO]]&amp;UTK[[#This Row],[TRIP NO]]</f>
        <v>45391OD34S61392</v>
      </c>
      <c r="C199" s="47">
        <v>45391</v>
      </c>
      <c r="D199" s="1">
        <v>34113</v>
      </c>
      <c r="E199" s="12">
        <v>312214</v>
      </c>
      <c r="F199" s="17">
        <v>1021</v>
      </c>
      <c r="G199" s="24" t="s">
        <v>52</v>
      </c>
      <c r="H199" s="26">
        <v>55.04</v>
      </c>
      <c r="I199" s="26">
        <v>17.16</v>
      </c>
      <c r="J199" s="26">
        <f t="shared" si="6"/>
        <v>37.879999999999995</v>
      </c>
      <c r="K199" s="49">
        <v>37.520000000000003</v>
      </c>
      <c r="L199" s="36">
        <v>45391</v>
      </c>
      <c r="M199" s="26">
        <f t="shared" si="7"/>
        <v>0.35999999999999233</v>
      </c>
      <c r="N199" s="198">
        <v>2</v>
      </c>
      <c r="O199" s="51" t="s">
        <v>50</v>
      </c>
      <c r="P199" s="1" t="s">
        <v>51</v>
      </c>
      <c r="Q199" s="91" t="str">
        <f>VLOOKUP(UTK[[#This Row],[ID]],DRIVER[],6,FALSE)</f>
        <v>PRADIPA MALIK</v>
      </c>
    </row>
    <row r="200" spans="1:17" ht="15" customHeight="1">
      <c r="A200" s="14">
        <v>198</v>
      </c>
      <c r="B200" s="14" t="str">
        <f>UTK[[#This Row],[DATE]]&amp;UTK[[#This Row],[VEHICLE NO]]&amp;UTK[[#This Row],[TRIP NO]]</f>
        <v>45391OD34S26662</v>
      </c>
      <c r="C200" s="47">
        <v>45391</v>
      </c>
      <c r="D200" s="1">
        <v>34114</v>
      </c>
      <c r="E200" s="12">
        <v>312214</v>
      </c>
      <c r="F200" s="17">
        <v>1019</v>
      </c>
      <c r="G200" s="24" t="s">
        <v>45</v>
      </c>
      <c r="H200" s="26">
        <v>55.56</v>
      </c>
      <c r="I200" s="26">
        <v>17.62</v>
      </c>
      <c r="J200" s="26">
        <f t="shared" si="6"/>
        <v>37.94</v>
      </c>
      <c r="K200" s="49">
        <v>36.94</v>
      </c>
      <c r="L200" s="36">
        <v>45391</v>
      </c>
      <c r="M200" s="26">
        <f t="shared" si="7"/>
        <v>1</v>
      </c>
      <c r="N200" s="198">
        <v>2</v>
      </c>
      <c r="O200" s="51" t="s">
        <v>50</v>
      </c>
      <c r="P200" s="1" t="s">
        <v>51</v>
      </c>
      <c r="Q200" s="91" t="str">
        <f>VLOOKUP(UTK[[#This Row],[ID]],DRIVER[],6,FALSE)</f>
        <v>NABI AHMAD</v>
      </c>
    </row>
    <row r="201" spans="1:17" ht="14.4" customHeight="1">
      <c r="A201" s="6">
        <v>199</v>
      </c>
      <c r="B201" s="14" t="str">
        <f>UTK[[#This Row],[DATE]]&amp;UTK[[#This Row],[VEHICLE NO]]&amp;UTK[[#This Row],[TRIP NO]]</f>
        <v>45391OD04Q41442</v>
      </c>
      <c r="C201" s="47">
        <v>45391</v>
      </c>
      <c r="D201" s="1">
        <v>34115</v>
      </c>
      <c r="E201" s="12">
        <v>312214</v>
      </c>
      <c r="F201" s="17">
        <v>1026</v>
      </c>
      <c r="G201" s="24" t="s">
        <v>38</v>
      </c>
      <c r="H201" s="26">
        <v>34.22</v>
      </c>
      <c r="I201" s="26">
        <v>10.52</v>
      </c>
      <c r="J201" s="26">
        <f t="shared" si="6"/>
        <v>23.7</v>
      </c>
      <c r="K201" s="49">
        <v>23.06</v>
      </c>
      <c r="L201" s="36">
        <v>45391</v>
      </c>
      <c r="M201" s="26">
        <f t="shared" si="7"/>
        <v>0.64000000000000057</v>
      </c>
      <c r="N201" s="198">
        <v>2</v>
      </c>
      <c r="O201" s="51" t="s">
        <v>50</v>
      </c>
      <c r="P201" s="1" t="s">
        <v>51</v>
      </c>
      <c r="Q201" s="91" t="str">
        <f>VLOOKUP(UTK[[#This Row],[ID]],DRIVER[],6,FALSE)</f>
        <v>SUSANTA KUMAR MALIK</v>
      </c>
    </row>
    <row r="202" spans="1:17" ht="15" customHeight="1">
      <c r="A202" s="14">
        <v>200</v>
      </c>
      <c r="B202" s="14" t="str">
        <f>UTK[[#This Row],[DATE]]&amp;UTK[[#This Row],[VEHICLE NO]]&amp;UTK[[#This Row],[TRIP NO]]</f>
        <v>45391OD34S61522</v>
      </c>
      <c r="C202" s="47">
        <v>45391</v>
      </c>
      <c r="D202" s="1">
        <v>34116</v>
      </c>
      <c r="E202" s="12">
        <v>312214</v>
      </c>
      <c r="F202" s="17">
        <v>1028</v>
      </c>
      <c r="G202" s="24" t="s">
        <v>43</v>
      </c>
      <c r="H202" s="26">
        <v>54.44</v>
      </c>
      <c r="I202" s="26">
        <v>17.2</v>
      </c>
      <c r="J202" s="26">
        <f t="shared" si="6"/>
        <v>37.239999999999995</v>
      </c>
      <c r="K202" s="49">
        <v>36.92</v>
      </c>
      <c r="L202" s="36">
        <v>45391</v>
      </c>
      <c r="M202" s="26">
        <f t="shared" si="7"/>
        <v>0.31999999999999318</v>
      </c>
      <c r="N202" s="198">
        <v>2</v>
      </c>
      <c r="O202" s="51" t="s">
        <v>50</v>
      </c>
      <c r="P202" s="1" t="s">
        <v>51</v>
      </c>
      <c r="Q202" s="91" t="str">
        <f>VLOOKUP(UTK[[#This Row],[ID]],DRIVER[],6,FALSE)</f>
        <v>MURALIDHAR MOHANTA</v>
      </c>
    </row>
    <row r="203" spans="1:17" ht="14.4" customHeight="1">
      <c r="A203" s="6">
        <v>201</v>
      </c>
      <c r="B203" s="14" t="str">
        <f>UTK[[#This Row],[DATE]]&amp;UTK[[#This Row],[VEHICLE NO]]&amp;UTK[[#This Row],[TRIP NO]]</f>
        <v>45391OD04Q67882</v>
      </c>
      <c r="C203" s="47">
        <v>45391</v>
      </c>
      <c r="D203" s="1">
        <v>34117</v>
      </c>
      <c r="E203" s="12">
        <v>312214</v>
      </c>
      <c r="F203" s="17">
        <v>1032</v>
      </c>
      <c r="G203" s="24" t="s">
        <v>20</v>
      </c>
      <c r="H203" s="26">
        <v>55.4</v>
      </c>
      <c r="I203" s="26">
        <v>17.28</v>
      </c>
      <c r="J203" s="26">
        <f t="shared" si="6"/>
        <v>38.119999999999997</v>
      </c>
      <c r="K203" s="49">
        <v>37.700000000000003</v>
      </c>
      <c r="L203" s="36">
        <v>45391</v>
      </c>
      <c r="M203" s="26">
        <f t="shared" si="7"/>
        <v>0.4199999999999946</v>
      </c>
      <c r="N203" s="198">
        <v>2</v>
      </c>
      <c r="O203" s="51" t="s">
        <v>50</v>
      </c>
      <c r="P203" s="1" t="s">
        <v>51</v>
      </c>
      <c r="Q203" s="91" t="str">
        <f>VLOOKUP(UTK[[#This Row],[ID]],DRIVER[],6,FALSE)</f>
        <v>VINOD KUMAR</v>
      </c>
    </row>
    <row r="204" spans="1:17" ht="15" customHeight="1">
      <c r="A204" s="14">
        <v>202</v>
      </c>
      <c r="B204" s="14" t="str">
        <f>UTK[[#This Row],[DATE]]&amp;UTK[[#This Row],[VEHICLE NO]]&amp;UTK[[#This Row],[TRIP NO]]</f>
        <v>45391OD34S26272</v>
      </c>
      <c r="C204" s="47">
        <v>45391</v>
      </c>
      <c r="D204" s="1">
        <v>34118</v>
      </c>
      <c r="E204" s="12">
        <v>312214</v>
      </c>
      <c r="F204" s="17">
        <v>1030</v>
      </c>
      <c r="G204" s="24" t="s">
        <v>54</v>
      </c>
      <c r="H204" s="26">
        <v>53.5</v>
      </c>
      <c r="I204" s="26">
        <v>17.12</v>
      </c>
      <c r="J204" s="26">
        <f t="shared" si="6"/>
        <v>36.379999999999995</v>
      </c>
      <c r="K204" s="49">
        <v>36.08</v>
      </c>
      <c r="L204" s="36">
        <v>45391</v>
      </c>
      <c r="M204" s="26">
        <f t="shared" si="7"/>
        <v>0.29999999999999716</v>
      </c>
      <c r="N204" s="198">
        <v>2</v>
      </c>
      <c r="O204" s="51" t="s">
        <v>50</v>
      </c>
      <c r="P204" s="1" t="s">
        <v>51</v>
      </c>
      <c r="Q204" s="91" t="str">
        <f>VLOOKUP(UTK[[#This Row],[ID]],DRIVER[],6,FALSE)</f>
        <v>RAHID</v>
      </c>
    </row>
    <row r="205" spans="1:17" ht="15" customHeight="1">
      <c r="A205" s="6">
        <v>203</v>
      </c>
      <c r="B205" s="14" t="str">
        <f>UTK[[#This Row],[DATE]]&amp;UTK[[#This Row],[VEHICLE NO]]&amp;UTK[[#This Row],[TRIP NO]]</f>
        <v>45391OD04Q41182</v>
      </c>
      <c r="C205" s="47">
        <v>45391</v>
      </c>
      <c r="D205" s="1">
        <v>34119</v>
      </c>
      <c r="E205" s="12">
        <v>312214</v>
      </c>
      <c r="F205" s="17">
        <v>1029</v>
      </c>
      <c r="G205" s="24" t="s">
        <v>26</v>
      </c>
      <c r="H205" s="26">
        <v>55.9</v>
      </c>
      <c r="I205" s="26">
        <v>16.98</v>
      </c>
      <c r="J205" s="26">
        <f t="shared" si="6"/>
        <v>38.92</v>
      </c>
      <c r="K205" s="49">
        <v>38.24</v>
      </c>
      <c r="L205" s="36">
        <v>45391</v>
      </c>
      <c r="M205" s="26">
        <f t="shared" si="7"/>
        <v>0.67999999999999972</v>
      </c>
      <c r="N205" s="198">
        <v>2</v>
      </c>
      <c r="O205" s="51" t="s">
        <v>50</v>
      </c>
      <c r="P205" s="1" t="s">
        <v>51</v>
      </c>
      <c r="Q205" s="91" t="str">
        <f>VLOOKUP(UTK[[#This Row],[ID]],DRIVER[],6,FALSE)</f>
        <v>JUGAL KISHOR MOHANTA</v>
      </c>
    </row>
    <row r="206" spans="1:17" ht="14.4" customHeight="1">
      <c r="A206" s="14">
        <v>204</v>
      </c>
      <c r="B206" s="14" t="str">
        <f>UTK[[#This Row],[DATE]]&amp;UTK[[#This Row],[VEHICLE NO]]&amp;UTK[[#This Row],[TRIP NO]]</f>
        <v>45391OD34S61372</v>
      </c>
      <c r="C206" s="47">
        <v>45391</v>
      </c>
      <c r="D206" s="1">
        <v>34120</v>
      </c>
      <c r="E206" s="12">
        <v>312214</v>
      </c>
      <c r="F206" s="17">
        <v>1034</v>
      </c>
      <c r="G206" s="24" t="s">
        <v>44</v>
      </c>
      <c r="H206" s="26">
        <v>57.46</v>
      </c>
      <c r="I206" s="26">
        <v>17.559999999999999</v>
      </c>
      <c r="J206" s="26">
        <f t="shared" si="6"/>
        <v>39.900000000000006</v>
      </c>
      <c r="K206" s="49">
        <v>39.520000000000003</v>
      </c>
      <c r="L206" s="50">
        <v>45392</v>
      </c>
      <c r="M206" s="26">
        <f t="shared" si="7"/>
        <v>0.38000000000000256</v>
      </c>
      <c r="N206" s="198">
        <v>2</v>
      </c>
      <c r="O206" s="51" t="s">
        <v>50</v>
      </c>
      <c r="P206" s="1" t="s">
        <v>51</v>
      </c>
      <c r="Q206" s="91" t="str">
        <f>VLOOKUP(UTK[[#This Row],[ID]],DRIVER[],6,FALSE)</f>
        <v>KALI CH KAR</v>
      </c>
    </row>
    <row r="207" spans="1:17" ht="15" customHeight="1">
      <c r="A207" s="6">
        <v>205</v>
      </c>
      <c r="B207" s="14" t="str">
        <f>UTK[[#This Row],[DATE]]&amp;UTK[[#This Row],[VEHICLE NO]]&amp;UTK[[#This Row],[TRIP NO]]</f>
        <v>45392OD04Q67881</v>
      </c>
      <c r="C207" s="47">
        <v>45392</v>
      </c>
      <c r="D207" s="1">
        <v>34121</v>
      </c>
      <c r="E207" s="12">
        <v>312214</v>
      </c>
      <c r="F207" s="17">
        <v>1060</v>
      </c>
      <c r="G207" s="24" t="s">
        <v>20</v>
      </c>
      <c r="H207" s="26">
        <v>55.22</v>
      </c>
      <c r="I207" s="26">
        <v>17.239999999999998</v>
      </c>
      <c r="J207" s="26">
        <f t="shared" si="6"/>
        <v>37.980000000000004</v>
      </c>
      <c r="K207" s="49">
        <v>37.340000000000003</v>
      </c>
      <c r="L207" s="50">
        <v>45392</v>
      </c>
      <c r="M207" s="26">
        <f t="shared" si="7"/>
        <v>0.64000000000000057</v>
      </c>
      <c r="N207" s="198">
        <v>1</v>
      </c>
      <c r="O207" s="51" t="s">
        <v>50</v>
      </c>
      <c r="P207" s="1" t="s">
        <v>51</v>
      </c>
      <c r="Q207" s="91" t="str">
        <f>VLOOKUP(UTK[[#This Row],[ID]],DRIVER[],6,FALSE)</f>
        <v>VINOD KUMAR</v>
      </c>
    </row>
    <row r="208" spans="1:17" ht="14.4" customHeight="1">
      <c r="A208" s="14">
        <v>206</v>
      </c>
      <c r="B208" s="14" t="str">
        <f>UTK[[#This Row],[DATE]]&amp;UTK[[#This Row],[VEHICLE NO]]&amp;UTK[[#This Row],[TRIP NO]]</f>
        <v>45392OD34S61371</v>
      </c>
      <c r="C208" s="47">
        <v>45392</v>
      </c>
      <c r="D208" s="1">
        <v>34122</v>
      </c>
      <c r="E208" s="12">
        <v>312214</v>
      </c>
      <c r="F208" s="17">
        <v>1062</v>
      </c>
      <c r="G208" s="24" t="s">
        <v>44</v>
      </c>
      <c r="H208" s="26">
        <v>54.4</v>
      </c>
      <c r="I208" s="26">
        <v>17.54</v>
      </c>
      <c r="J208" s="26">
        <f t="shared" si="6"/>
        <v>36.86</v>
      </c>
      <c r="K208" s="49">
        <v>36.46</v>
      </c>
      <c r="L208" s="50">
        <v>45392</v>
      </c>
      <c r="M208" s="26">
        <f t="shared" si="7"/>
        <v>0.39999999999999858</v>
      </c>
      <c r="N208" s="198">
        <v>1</v>
      </c>
      <c r="O208" s="51" t="s">
        <v>50</v>
      </c>
      <c r="P208" s="1" t="s">
        <v>51</v>
      </c>
      <c r="Q208" s="91" t="str">
        <f>VLOOKUP(UTK[[#This Row],[ID]],DRIVER[],6,FALSE)</f>
        <v>KALI CH KAR</v>
      </c>
    </row>
    <row r="209" spans="1:17" ht="15" customHeight="1">
      <c r="A209" s="6">
        <v>207</v>
      </c>
      <c r="B209" s="14" t="str">
        <f>UTK[[#This Row],[DATE]]&amp;UTK[[#This Row],[VEHICLE NO]]&amp;UTK[[#This Row],[TRIP NO]]</f>
        <v>45392OD34S26661</v>
      </c>
      <c r="C209" s="47">
        <v>45392</v>
      </c>
      <c r="D209" s="1">
        <v>34123</v>
      </c>
      <c r="E209" s="12">
        <v>312214</v>
      </c>
      <c r="F209" s="17">
        <v>1065</v>
      </c>
      <c r="G209" s="24" t="s">
        <v>45</v>
      </c>
      <c r="H209" s="26">
        <v>55.06</v>
      </c>
      <c r="I209" s="26">
        <v>17.579999999999998</v>
      </c>
      <c r="J209" s="26">
        <f t="shared" si="6"/>
        <v>37.480000000000004</v>
      </c>
      <c r="K209" s="49">
        <v>36.94</v>
      </c>
      <c r="L209" s="50">
        <v>45392</v>
      </c>
      <c r="M209" s="26">
        <f t="shared" si="7"/>
        <v>0.54000000000000625</v>
      </c>
      <c r="N209" s="198">
        <v>1</v>
      </c>
      <c r="O209" s="51" t="s">
        <v>50</v>
      </c>
      <c r="P209" s="1" t="s">
        <v>51</v>
      </c>
      <c r="Q209" s="91" t="str">
        <f>VLOOKUP(UTK[[#This Row],[ID]],DRIVER[],6,FALSE)</f>
        <v>NABI AHMAD</v>
      </c>
    </row>
    <row r="210" spans="1:17" ht="14.4" customHeight="1">
      <c r="A210" s="14">
        <v>208</v>
      </c>
      <c r="B210" s="14" t="str">
        <f>UTK[[#This Row],[DATE]]&amp;UTK[[#This Row],[VEHICLE NO]]&amp;UTK[[#This Row],[TRIP NO]]</f>
        <v>45392OD34S26151</v>
      </c>
      <c r="C210" s="47">
        <v>45392</v>
      </c>
      <c r="D210" s="1">
        <v>34124</v>
      </c>
      <c r="E210" s="12">
        <v>312214</v>
      </c>
      <c r="F210" s="17">
        <v>1068</v>
      </c>
      <c r="G210" s="24" t="s">
        <v>40</v>
      </c>
      <c r="H210" s="26">
        <v>55.32</v>
      </c>
      <c r="I210" s="26">
        <v>17.14</v>
      </c>
      <c r="J210" s="26">
        <f t="shared" si="6"/>
        <v>38.18</v>
      </c>
      <c r="K210" s="49">
        <v>37.619999999999997</v>
      </c>
      <c r="L210" s="50">
        <v>45392</v>
      </c>
      <c r="M210" s="26">
        <f t="shared" si="7"/>
        <v>0.56000000000000227</v>
      </c>
      <c r="N210" s="198">
        <v>1</v>
      </c>
      <c r="O210" s="51" t="s">
        <v>50</v>
      </c>
      <c r="P210" s="1" t="s">
        <v>51</v>
      </c>
      <c r="Q210" s="91" t="str">
        <f>VLOOKUP(UTK[[#This Row],[ID]],DRIVER[],6,FALSE)</f>
        <v>BASANTA KUMAR MOHANTA</v>
      </c>
    </row>
    <row r="211" spans="1:17" ht="15" customHeight="1">
      <c r="A211" s="6">
        <v>209</v>
      </c>
      <c r="B211" s="14" t="str">
        <f>UTK[[#This Row],[DATE]]&amp;UTK[[#This Row],[VEHICLE NO]]&amp;UTK[[#This Row],[TRIP NO]]</f>
        <v>45392OD04Q41551</v>
      </c>
      <c r="C211" s="47">
        <v>45392</v>
      </c>
      <c r="D211" s="1">
        <v>34125</v>
      </c>
      <c r="E211" s="12">
        <v>312214</v>
      </c>
      <c r="F211" s="17">
        <v>1076</v>
      </c>
      <c r="G211" s="24" t="s">
        <v>22</v>
      </c>
      <c r="H211" s="26">
        <v>53.98</v>
      </c>
      <c r="I211" s="26">
        <v>17.48</v>
      </c>
      <c r="J211" s="26">
        <f t="shared" si="6"/>
        <v>36.5</v>
      </c>
      <c r="K211" s="49">
        <v>36.06</v>
      </c>
      <c r="L211" s="50">
        <v>45392</v>
      </c>
      <c r="M211" s="26">
        <f t="shared" si="7"/>
        <v>0.43999999999999773</v>
      </c>
      <c r="N211" s="198">
        <v>1</v>
      </c>
      <c r="O211" s="51" t="s">
        <v>50</v>
      </c>
      <c r="P211" s="1" t="s">
        <v>51</v>
      </c>
      <c r="Q211" s="91" t="str">
        <f>VLOOKUP(UTK[[#This Row],[ID]],DRIVER[],6,FALSE)</f>
        <v>SUSANT KUMAR BAG</v>
      </c>
    </row>
    <row r="212" spans="1:17" ht="14.4" customHeight="1">
      <c r="A212" s="14">
        <v>210</v>
      </c>
      <c r="B212" s="14" t="str">
        <f>UTK[[#This Row],[DATE]]&amp;UTK[[#This Row],[VEHICLE NO]]&amp;UTK[[#This Row],[TRIP NO]]</f>
        <v>45392OD34S26681</v>
      </c>
      <c r="C212" s="47">
        <v>45392</v>
      </c>
      <c r="D212" s="1">
        <v>34126</v>
      </c>
      <c r="E212" s="12">
        <v>312214</v>
      </c>
      <c r="F212" s="17">
        <v>1079</v>
      </c>
      <c r="G212" s="24" t="s">
        <v>42</v>
      </c>
      <c r="H212" s="26">
        <v>53.98</v>
      </c>
      <c r="I212" s="26">
        <v>16.98</v>
      </c>
      <c r="J212" s="26">
        <f t="shared" si="6"/>
        <v>37</v>
      </c>
      <c r="K212" s="49">
        <v>36.520000000000003</v>
      </c>
      <c r="L212" s="50">
        <v>45392</v>
      </c>
      <c r="M212" s="26">
        <f t="shared" si="7"/>
        <v>0.47999999999999687</v>
      </c>
      <c r="N212" s="198">
        <v>1</v>
      </c>
      <c r="O212" s="51" t="s">
        <v>50</v>
      </c>
      <c r="P212" s="1" t="s">
        <v>51</v>
      </c>
      <c r="Q212" s="91" t="str">
        <f>VLOOKUP(UTK[[#This Row],[ID]],DRIVER[],6,FALSE)</f>
        <v>RIZWAN</v>
      </c>
    </row>
    <row r="213" spans="1:17" ht="14.4" customHeight="1">
      <c r="A213" s="6">
        <v>211</v>
      </c>
      <c r="B213" s="14" t="str">
        <f>UTK[[#This Row],[DATE]]&amp;UTK[[#This Row],[VEHICLE NO]]&amp;UTK[[#This Row],[TRIP NO]]</f>
        <v>45392OD04Q41441</v>
      </c>
      <c r="C213" s="47">
        <v>45392</v>
      </c>
      <c r="D213" s="1">
        <v>34127</v>
      </c>
      <c r="E213" s="12">
        <v>312214</v>
      </c>
      <c r="F213" s="17">
        <v>1080</v>
      </c>
      <c r="G213" s="24" t="s">
        <v>38</v>
      </c>
      <c r="H213" s="26">
        <v>34.54</v>
      </c>
      <c r="I213" s="26">
        <v>10.54</v>
      </c>
      <c r="J213" s="26">
        <f t="shared" si="6"/>
        <v>24</v>
      </c>
      <c r="K213" s="49">
        <v>23.86</v>
      </c>
      <c r="L213" s="50">
        <v>45392</v>
      </c>
      <c r="M213" s="26">
        <f t="shared" si="7"/>
        <v>0.14000000000000057</v>
      </c>
      <c r="N213" s="198">
        <v>1</v>
      </c>
      <c r="O213" s="51" t="s">
        <v>50</v>
      </c>
      <c r="P213" s="1" t="s">
        <v>51</v>
      </c>
      <c r="Q213" s="91" t="str">
        <f>VLOOKUP(UTK[[#This Row],[ID]],DRIVER[],6,FALSE)</f>
        <v>KAMAN MUNDA</v>
      </c>
    </row>
    <row r="214" spans="1:17" ht="15" customHeight="1">
      <c r="A214" s="14">
        <v>212</v>
      </c>
      <c r="B214" s="14" t="str">
        <f>UTK[[#This Row],[DATE]]&amp;UTK[[#This Row],[VEHICLE NO]]&amp;UTK[[#This Row],[TRIP NO]]</f>
        <v>45392OD04Q41731</v>
      </c>
      <c r="C214" s="47">
        <v>45392</v>
      </c>
      <c r="D214" s="1">
        <v>34128</v>
      </c>
      <c r="E214" s="12">
        <v>312214</v>
      </c>
      <c r="F214" s="17">
        <v>1082</v>
      </c>
      <c r="G214" s="24" t="s">
        <v>8</v>
      </c>
      <c r="H214" s="26">
        <v>33.94</v>
      </c>
      <c r="I214" s="26">
        <v>10.28</v>
      </c>
      <c r="J214" s="26">
        <f t="shared" si="6"/>
        <v>23.659999999999997</v>
      </c>
      <c r="K214" s="49">
        <v>23.26</v>
      </c>
      <c r="L214" s="50">
        <v>45392</v>
      </c>
      <c r="M214" s="26">
        <f t="shared" si="7"/>
        <v>0.39999999999999503</v>
      </c>
      <c r="N214" s="198">
        <v>1</v>
      </c>
      <c r="O214" s="51" t="s">
        <v>50</v>
      </c>
      <c r="P214" s="1" t="s">
        <v>51</v>
      </c>
      <c r="Q214" s="91" t="str">
        <f>VLOOKUP(UTK[[#This Row],[ID]],DRIVER[],6,FALSE)</f>
        <v>AJAYA KUMAR MAHANTA</v>
      </c>
    </row>
    <row r="215" spans="1:17" ht="15" customHeight="1">
      <c r="A215" s="6">
        <v>213</v>
      </c>
      <c r="B215" s="14" t="str">
        <f>UTK[[#This Row],[DATE]]&amp;UTK[[#This Row],[VEHICLE NO]]&amp;UTK[[#This Row],[TRIP NO]]</f>
        <v>45392OD04Q41231</v>
      </c>
      <c r="C215" s="47">
        <v>45392</v>
      </c>
      <c r="D215" s="1">
        <v>34129</v>
      </c>
      <c r="E215" s="12">
        <v>312214</v>
      </c>
      <c r="F215" s="17">
        <v>1089</v>
      </c>
      <c r="G215" s="24" t="s">
        <v>39</v>
      </c>
      <c r="H215" s="26">
        <v>54.62</v>
      </c>
      <c r="I215" s="26">
        <v>17.2</v>
      </c>
      <c r="J215" s="26">
        <f t="shared" si="6"/>
        <v>37.42</v>
      </c>
      <c r="K215" s="49">
        <v>37.06</v>
      </c>
      <c r="L215" s="50">
        <v>45392</v>
      </c>
      <c r="M215" s="26">
        <f t="shared" si="7"/>
        <v>0.35999999999999943</v>
      </c>
      <c r="N215" s="198">
        <v>1</v>
      </c>
      <c r="O215" s="51" t="s">
        <v>50</v>
      </c>
      <c r="P215" s="1" t="s">
        <v>51</v>
      </c>
      <c r="Q215" s="91" t="str">
        <f>VLOOKUP(UTK[[#This Row],[ID]],DRIVER[],6,FALSE)</f>
        <v>DURGA CH MOHANTA</v>
      </c>
    </row>
    <row r="216" spans="1:17" ht="14.4" customHeight="1">
      <c r="A216" s="14">
        <v>214</v>
      </c>
      <c r="B216" s="14" t="str">
        <f>UTK[[#This Row],[DATE]]&amp;UTK[[#This Row],[VEHICLE NO]]&amp;UTK[[#This Row],[TRIP NO]]</f>
        <v>45392OD04Q41181</v>
      </c>
      <c r="C216" s="47">
        <v>45392</v>
      </c>
      <c r="D216" s="1">
        <v>34130</v>
      </c>
      <c r="E216" s="12">
        <v>312214</v>
      </c>
      <c r="F216" s="17">
        <v>1083</v>
      </c>
      <c r="G216" s="24" t="s">
        <v>26</v>
      </c>
      <c r="H216" s="26">
        <v>54.62</v>
      </c>
      <c r="I216" s="26">
        <v>16.98</v>
      </c>
      <c r="J216" s="26">
        <f t="shared" si="6"/>
        <v>37.64</v>
      </c>
      <c r="K216" s="49">
        <v>37.26</v>
      </c>
      <c r="L216" s="50">
        <v>45392</v>
      </c>
      <c r="M216" s="26">
        <f t="shared" si="7"/>
        <v>0.38000000000000256</v>
      </c>
      <c r="N216" s="198">
        <v>1</v>
      </c>
      <c r="O216" s="51" t="s">
        <v>50</v>
      </c>
      <c r="P216" s="1" t="s">
        <v>51</v>
      </c>
      <c r="Q216" s="91" t="str">
        <f>VLOOKUP(UTK[[#This Row],[ID]],DRIVER[],6,FALSE)</f>
        <v>JUGAL KISHOR MOHANTA</v>
      </c>
    </row>
    <row r="217" spans="1:17" ht="14.4" customHeight="1">
      <c r="A217" s="6">
        <v>215</v>
      </c>
      <c r="B217" s="14" t="str">
        <f>UTK[[#This Row],[DATE]]&amp;UTK[[#This Row],[VEHICLE NO]]&amp;UTK[[#This Row],[TRIP NO]]</f>
        <v>45392OD04Q41701</v>
      </c>
      <c r="C217" s="47">
        <v>45392</v>
      </c>
      <c r="D217" s="1">
        <v>34131</v>
      </c>
      <c r="E217" s="12">
        <v>312214</v>
      </c>
      <c r="F217" s="17">
        <v>1084</v>
      </c>
      <c r="G217" s="24" t="s">
        <v>10</v>
      </c>
      <c r="H217" s="26">
        <v>33.840000000000003</v>
      </c>
      <c r="I217" s="26">
        <v>10.36</v>
      </c>
      <c r="J217" s="26">
        <f t="shared" si="6"/>
        <v>23.480000000000004</v>
      </c>
      <c r="K217" s="49">
        <v>22.94</v>
      </c>
      <c r="L217" s="50">
        <v>45392</v>
      </c>
      <c r="M217" s="26">
        <f t="shared" si="7"/>
        <v>0.5400000000000027</v>
      </c>
      <c r="N217" s="198">
        <v>1</v>
      </c>
      <c r="O217" s="51" t="s">
        <v>50</v>
      </c>
      <c r="P217" s="1" t="s">
        <v>51</v>
      </c>
      <c r="Q217" s="91" t="str">
        <f>VLOOKUP(UTK[[#This Row],[ID]],DRIVER[],6,FALSE)</f>
        <v>BHAKTA BANDHU MAHANTA</v>
      </c>
    </row>
    <row r="218" spans="1:17" ht="14.4" customHeight="1">
      <c r="A218" s="14">
        <v>216</v>
      </c>
      <c r="B218" s="14" t="str">
        <f>UTK[[#This Row],[DATE]]&amp;UTK[[#This Row],[VEHICLE NO]]&amp;UTK[[#This Row],[TRIP NO]]</f>
        <v>45392OD04Q41391</v>
      </c>
      <c r="C218" s="47">
        <v>45392</v>
      </c>
      <c r="D218" s="1">
        <v>34132</v>
      </c>
      <c r="E218" s="12">
        <v>312214</v>
      </c>
      <c r="F218" s="17">
        <v>1091</v>
      </c>
      <c r="G218" s="24" t="s">
        <v>21</v>
      </c>
      <c r="H218" s="26">
        <v>54.94</v>
      </c>
      <c r="I218" s="26">
        <v>17.559999999999999</v>
      </c>
      <c r="J218" s="26">
        <f t="shared" si="6"/>
        <v>37.379999999999995</v>
      </c>
      <c r="K218" s="49">
        <v>36.6</v>
      </c>
      <c r="L218" s="50">
        <v>45392</v>
      </c>
      <c r="M218" s="26">
        <f t="shared" si="7"/>
        <v>0.77999999999999403</v>
      </c>
      <c r="N218" s="198">
        <v>1</v>
      </c>
      <c r="O218" s="51" t="s">
        <v>50</v>
      </c>
      <c r="P218" s="1" t="s">
        <v>51</v>
      </c>
      <c r="Q218" s="91" t="str">
        <f>VLOOKUP(UTK[[#This Row],[ID]],DRIVER[],6,FALSE)</f>
        <v>AKSHAYA KU SAHOO</v>
      </c>
    </row>
    <row r="219" spans="1:17" ht="15" customHeight="1">
      <c r="A219" s="6">
        <v>217</v>
      </c>
      <c r="B219" s="14" t="str">
        <f>UTK[[#This Row],[DATE]]&amp;UTK[[#This Row],[VEHICLE NO]]&amp;UTK[[#This Row],[TRIP NO]]</f>
        <v>45392OD34S61521</v>
      </c>
      <c r="C219" s="47">
        <v>45392</v>
      </c>
      <c r="D219" s="1">
        <v>34133</v>
      </c>
      <c r="E219" s="12">
        <v>312214</v>
      </c>
      <c r="F219" s="17">
        <v>1092</v>
      </c>
      <c r="G219" s="24" t="s">
        <v>43</v>
      </c>
      <c r="H219" s="26">
        <v>53.34</v>
      </c>
      <c r="I219" s="26">
        <v>17.22</v>
      </c>
      <c r="J219" s="26">
        <f t="shared" si="6"/>
        <v>36.120000000000005</v>
      </c>
      <c r="K219" s="49">
        <v>35.880000000000003</v>
      </c>
      <c r="L219" s="50">
        <v>45392</v>
      </c>
      <c r="M219" s="26">
        <f t="shared" si="7"/>
        <v>0.24000000000000199</v>
      </c>
      <c r="N219" s="198">
        <v>1</v>
      </c>
      <c r="O219" s="51" t="s">
        <v>50</v>
      </c>
      <c r="P219" s="1" t="s">
        <v>51</v>
      </c>
      <c r="Q219" s="91" t="str">
        <f>VLOOKUP(UTK[[#This Row],[ID]],DRIVER[],6,FALSE)</f>
        <v>BENUDHAR PRADHAN</v>
      </c>
    </row>
    <row r="220" spans="1:17" ht="15" customHeight="1">
      <c r="A220" s="14">
        <v>218</v>
      </c>
      <c r="B220" s="14" t="str">
        <f>UTK[[#This Row],[DATE]]&amp;UTK[[#This Row],[VEHICLE NO]]&amp;UTK[[#This Row],[TRIP NO]]</f>
        <v>45392OD34S26271</v>
      </c>
      <c r="C220" s="47">
        <v>45392</v>
      </c>
      <c r="D220" s="1">
        <v>34134</v>
      </c>
      <c r="E220" s="12">
        <v>312214</v>
      </c>
      <c r="F220" s="17">
        <v>1077</v>
      </c>
      <c r="G220" s="24" t="s">
        <v>54</v>
      </c>
      <c r="H220" s="26">
        <v>54.74</v>
      </c>
      <c r="I220" s="26">
        <v>17.12</v>
      </c>
      <c r="J220" s="26">
        <f t="shared" si="6"/>
        <v>37.620000000000005</v>
      </c>
      <c r="K220" s="49">
        <v>36.86</v>
      </c>
      <c r="L220" s="50">
        <v>45392</v>
      </c>
      <c r="M220" s="26">
        <f t="shared" si="7"/>
        <v>0.76000000000000512</v>
      </c>
      <c r="N220" s="198">
        <v>1</v>
      </c>
      <c r="O220" s="51" t="s">
        <v>50</v>
      </c>
      <c r="P220" s="1" t="s">
        <v>51</v>
      </c>
      <c r="Q220" s="91" t="str">
        <f>VLOOKUP(UTK[[#This Row],[ID]],DRIVER[],6,FALSE)</f>
        <v>RAHID</v>
      </c>
    </row>
    <row r="221" spans="1:17" ht="15" customHeight="1">
      <c r="A221" s="6">
        <v>219</v>
      </c>
      <c r="B221" s="14" t="str">
        <f>UTK[[#This Row],[DATE]]&amp;UTK[[#This Row],[VEHICLE NO]]&amp;UTK[[#This Row],[TRIP NO]]</f>
        <v>45392OD04Q41281</v>
      </c>
      <c r="C221" s="47">
        <v>45392</v>
      </c>
      <c r="D221" s="1">
        <v>34135</v>
      </c>
      <c r="E221" s="12">
        <v>312214</v>
      </c>
      <c r="F221" s="17">
        <v>1099</v>
      </c>
      <c r="G221" s="24" t="s">
        <v>41</v>
      </c>
      <c r="H221" s="26">
        <v>34.78</v>
      </c>
      <c r="I221" s="26">
        <v>10.48</v>
      </c>
      <c r="J221" s="26">
        <f t="shared" si="6"/>
        <v>24.3</v>
      </c>
      <c r="K221" s="49">
        <v>23.94</v>
      </c>
      <c r="L221" s="50">
        <v>45392</v>
      </c>
      <c r="M221" s="26">
        <f t="shared" si="7"/>
        <v>0.35999999999999943</v>
      </c>
      <c r="N221" s="198">
        <v>1</v>
      </c>
      <c r="O221" s="51" t="s">
        <v>50</v>
      </c>
      <c r="P221" s="1" t="s">
        <v>51</v>
      </c>
      <c r="Q221" s="91" t="str">
        <f>VLOOKUP(UTK[[#This Row],[ID]],DRIVER[],6,FALSE)</f>
        <v xml:space="preserve">SUSANTA KUMAR MOHANTA </v>
      </c>
    </row>
    <row r="222" spans="1:17" ht="15" customHeight="1">
      <c r="A222" s="14">
        <v>220</v>
      </c>
      <c r="B222" s="14" t="str">
        <f>UTK[[#This Row],[DATE]]&amp;UTK[[#This Row],[VEHICLE NO]]&amp;UTK[[#This Row],[TRIP NO]]</f>
        <v>45392OD04Q67611</v>
      </c>
      <c r="C222" s="47">
        <v>45392</v>
      </c>
      <c r="D222" s="1">
        <v>34136</v>
      </c>
      <c r="E222" s="12">
        <v>312214</v>
      </c>
      <c r="F222" s="17">
        <v>1127</v>
      </c>
      <c r="G222" s="24" t="s">
        <v>24</v>
      </c>
      <c r="H222" s="26">
        <v>54.72</v>
      </c>
      <c r="I222" s="26">
        <v>17.8</v>
      </c>
      <c r="J222" s="26">
        <f t="shared" si="6"/>
        <v>36.92</v>
      </c>
      <c r="K222" s="49">
        <v>36.44</v>
      </c>
      <c r="L222" s="50">
        <v>45392</v>
      </c>
      <c r="M222" s="26">
        <f t="shared" si="7"/>
        <v>0.48000000000000398</v>
      </c>
      <c r="N222" s="198">
        <v>1</v>
      </c>
      <c r="O222" s="51" t="s">
        <v>50</v>
      </c>
      <c r="P222" s="1" t="s">
        <v>51</v>
      </c>
      <c r="Q222" s="91" t="str">
        <f>VLOOKUP(UTK[[#This Row],[ID]],DRIVER[],6,FALSE)</f>
        <v>DHULESWAR PERAI</v>
      </c>
    </row>
    <row r="223" spans="1:17" ht="15" customHeight="1">
      <c r="A223" s="6">
        <v>221</v>
      </c>
      <c r="B223" s="14" t="str">
        <f>UTK[[#This Row],[DATE]]&amp;UTK[[#This Row],[VEHICLE NO]]&amp;UTK[[#This Row],[TRIP NO]]</f>
        <v>45392OD34S61391</v>
      </c>
      <c r="C223" s="47">
        <v>45392</v>
      </c>
      <c r="D223" s="1">
        <v>34137</v>
      </c>
      <c r="E223" s="12">
        <v>312214</v>
      </c>
      <c r="F223" s="17">
        <v>1129</v>
      </c>
      <c r="G223" s="24" t="s">
        <v>52</v>
      </c>
      <c r="H223" s="26">
        <v>53.94</v>
      </c>
      <c r="I223" s="26">
        <v>17.079999999999998</v>
      </c>
      <c r="J223" s="26">
        <f t="shared" si="6"/>
        <v>36.86</v>
      </c>
      <c r="K223" s="49">
        <v>35.159999999999997</v>
      </c>
      <c r="L223" s="50">
        <v>45392</v>
      </c>
      <c r="M223" s="26">
        <f t="shared" si="7"/>
        <v>1.7000000000000028</v>
      </c>
      <c r="N223" s="198">
        <v>1</v>
      </c>
      <c r="O223" s="51" t="s">
        <v>50</v>
      </c>
      <c r="P223" s="1" t="s">
        <v>51</v>
      </c>
      <c r="Q223" s="91" t="str">
        <f>VLOOKUP(UTK[[#This Row],[ID]],DRIVER[],6,FALSE)</f>
        <v>BHARAT CH MOHANTA</v>
      </c>
    </row>
    <row r="224" spans="1:17" ht="15" customHeight="1">
      <c r="A224" s="14">
        <v>222</v>
      </c>
      <c r="B224" s="14" t="str">
        <f>UTK[[#This Row],[DATE]]&amp;UTK[[#This Row],[VEHICLE NO]]&amp;UTK[[#This Row],[TRIP NO]]</f>
        <v>45392OD04Q67882</v>
      </c>
      <c r="C224" s="47">
        <v>45392</v>
      </c>
      <c r="D224" s="1">
        <v>34138</v>
      </c>
      <c r="E224" s="12">
        <v>312214</v>
      </c>
      <c r="F224" s="17">
        <v>1135</v>
      </c>
      <c r="G224" s="24" t="s">
        <v>20</v>
      </c>
      <c r="H224" s="26">
        <v>53.3</v>
      </c>
      <c r="I224" s="26">
        <v>17.260000000000002</v>
      </c>
      <c r="J224" s="26">
        <f t="shared" si="6"/>
        <v>36.039999999999992</v>
      </c>
      <c r="K224" s="49">
        <v>35.64</v>
      </c>
      <c r="L224" s="50">
        <v>45392</v>
      </c>
      <c r="M224" s="26">
        <f t="shared" si="7"/>
        <v>0.39999999999999147</v>
      </c>
      <c r="N224" s="198">
        <v>2</v>
      </c>
      <c r="O224" s="51" t="s">
        <v>50</v>
      </c>
      <c r="P224" s="1" t="s">
        <v>51</v>
      </c>
      <c r="Q224" s="91" t="str">
        <f>VLOOKUP(UTK[[#This Row],[ID]],DRIVER[],6,FALSE)</f>
        <v>VINOD KUMAR</v>
      </c>
    </row>
    <row r="225" spans="1:17" ht="15" customHeight="1">
      <c r="A225" s="6">
        <v>223</v>
      </c>
      <c r="B225" s="14" t="str">
        <f>UTK[[#This Row],[DATE]]&amp;UTK[[#This Row],[VEHICLE NO]]&amp;UTK[[#This Row],[TRIP NO]]</f>
        <v>45392OD34S26662</v>
      </c>
      <c r="C225" s="47">
        <v>45392</v>
      </c>
      <c r="D225" s="1">
        <v>34139</v>
      </c>
      <c r="E225" s="12">
        <v>312214</v>
      </c>
      <c r="F225" s="17">
        <v>1153</v>
      </c>
      <c r="G225" s="24" t="s">
        <v>45</v>
      </c>
      <c r="H225" s="26">
        <v>53.04</v>
      </c>
      <c r="I225" s="26">
        <v>17.5</v>
      </c>
      <c r="J225" s="26">
        <f t="shared" si="6"/>
        <v>35.54</v>
      </c>
      <c r="K225" s="49">
        <v>34.5</v>
      </c>
      <c r="L225" s="50">
        <v>45392</v>
      </c>
      <c r="M225" s="26">
        <f t="shared" si="7"/>
        <v>1.0399999999999991</v>
      </c>
      <c r="N225" s="198">
        <v>2</v>
      </c>
      <c r="O225" s="51" t="s">
        <v>50</v>
      </c>
      <c r="P225" s="1" t="s">
        <v>51</v>
      </c>
      <c r="Q225" s="91" t="str">
        <f>VLOOKUP(UTK[[#This Row],[ID]],DRIVER[],6,FALSE)</f>
        <v>NABI AHMAD</v>
      </c>
    </row>
    <row r="226" spans="1:17" ht="15" customHeight="1">
      <c r="A226" s="14">
        <v>224</v>
      </c>
      <c r="B226" s="14" t="str">
        <f>UTK[[#This Row],[DATE]]&amp;UTK[[#This Row],[VEHICLE NO]]&amp;UTK[[#This Row],[TRIP NO]]</f>
        <v>45392OD34S61372</v>
      </c>
      <c r="C226" s="47">
        <v>45392</v>
      </c>
      <c r="D226" s="1">
        <v>34140</v>
      </c>
      <c r="E226" s="12">
        <v>312214</v>
      </c>
      <c r="F226" s="17">
        <v>1155</v>
      </c>
      <c r="G226" s="24" t="s">
        <v>44</v>
      </c>
      <c r="H226" s="26">
        <v>55.3</v>
      </c>
      <c r="I226" s="26">
        <v>17.52</v>
      </c>
      <c r="J226" s="26">
        <f t="shared" si="6"/>
        <v>37.78</v>
      </c>
      <c r="K226" s="49">
        <v>36.82</v>
      </c>
      <c r="L226" s="50">
        <v>45392</v>
      </c>
      <c r="M226" s="26">
        <f t="shared" si="7"/>
        <v>0.96000000000000085</v>
      </c>
      <c r="N226" s="198">
        <v>2</v>
      </c>
      <c r="O226" s="51" t="s">
        <v>50</v>
      </c>
      <c r="P226" s="1" t="s">
        <v>51</v>
      </c>
      <c r="Q226" s="91" t="str">
        <f>VLOOKUP(UTK[[#This Row],[ID]],DRIVER[],6,FALSE)</f>
        <v>KALI CH KAR</v>
      </c>
    </row>
    <row r="227" spans="1:17" ht="15" customHeight="1">
      <c r="A227" s="6">
        <v>225</v>
      </c>
      <c r="B227" s="14" t="str">
        <f>UTK[[#This Row],[DATE]]&amp;UTK[[#This Row],[VEHICLE NO]]&amp;UTK[[#This Row],[TRIP NO]]</f>
        <v>45392OD34S26152</v>
      </c>
      <c r="C227" s="47">
        <v>45392</v>
      </c>
      <c r="D227" s="1">
        <v>34141</v>
      </c>
      <c r="E227" s="12">
        <v>312214</v>
      </c>
      <c r="F227" s="17">
        <v>1156</v>
      </c>
      <c r="G227" s="24" t="s">
        <v>40</v>
      </c>
      <c r="H227" s="26">
        <v>54.78</v>
      </c>
      <c r="I227" s="26">
        <v>17.14</v>
      </c>
      <c r="J227" s="26">
        <f t="shared" si="6"/>
        <v>37.64</v>
      </c>
      <c r="K227" s="49">
        <v>37.200000000000003</v>
      </c>
      <c r="L227" s="50">
        <v>45392</v>
      </c>
      <c r="M227" s="26">
        <f t="shared" si="7"/>
        <v>0.43999999999999773</v>
      </c>
      <c r="N227" s="198">
        <v>2</v>
      </c>
      <c r="O227" s="51" t="s">
        <v>50</v>
      </c>
      <c r="P227" s="1" t="s">
        <v>51</v>
      </c>
      <c r="Q227" s="91" t="str">
        <f>VLOOKUP(UTK[[#This Row],[ID]],DRIVER[],6,FALSE)</f>
        <v>BASANTA KUMAR MOHANTA</v>
      </c>
    </row>
    <row r="228" spans="1:17" ht="15" customHeight="1">
      <c r="A228" s="14">
        <v>226</v>
      </c>
      <c r="B228" s="14" t="str">
        <f>UTK[[#This Row],[DATE]]&amp;UTK[[#This Row],[VEHICLE NO]]&amp;UTK[[#This Row],[TRIP NO]]</f>
        <v>45392OD04Q41552</v>
      </c>
      <c r="C228" s="47">
        <v>45392</v>
      </c>
      <c r="D228" s="1">
        <v>34142</v>
      </c>
      <c r="E228" s="12">
        <v>312214</v>
      </c>
      <c r="F228" s="17">
        <v>1159</v>
      </c>
      <c r="G228" s="24" t="s">
        <v>22</v>
      </c>
      <c r="H228" s="26">
        <v>53.38</v>
      </c>
      <c r="I228" s="26">
        <v>17.46</v>
      </c>
      <c r="J228" s="26">
        <f t="shared" si="6"/>
        <v>35.92</v>
      </c>
      <c r="K228" s="49">
        <v>35.14</v>
      </c>
      <c r="L228" s="50">
        <v>45392</v>
      </c>
      <c r="M228" s="26">
        <f t="shared" si="7"/>
        <v>0.78000000000000114</v>
      </c>
      <c r="N228" s="198">
        <v>2</v>
      </c>
      <c r="O228" s="51" t="s">
        <v>50</v>
      </c>
      <c r="P228" s="1" t="s">
        <v>51</v>
      </c>
      <c r="Q228" s="91" t="str">
        <f>VLOOKUP(UTK[[#This Row],[ID]],DRIVER[],6,FALSE)</f>
        <v>SUSANT KUMAR BAG</v>
      </c>
    </row>
    <row r="229" spans="1:17" ht="15" customHeight="1">
      <c r="A229" s="6">
        <v>227</v>
      </c>
      <c r="B229" s="14" t="str">
        <f>UTK[[#This Row],[DATE]]&amp;UTK[[#This Row],[VEHICLE NO]]&amp;UTK[[#This Row],[TRIP NO]]</f>
        <v>45392OD04Q41442</v>
      </c>
      <c r="C229" s="47">
        <v>45392</v>
      </c>
      <c r="D229" s="1">
        <v>34143</v>
      </c>
      <c r="E229" s="12">
        <v>312214</v>
      </c>
      <c r="F229" s="17">
        <v>1162</v>
      </c>
      <c r="G229" s="24" t="s">
        <v>38</v>
      </c>
      <c r="H229" s="26">
        <v>33.96</v>
      </c>
      <c r="I229" s="26">
        <v>10.5</v>
      </c>
      <c r="J229" s="26">
        <f t="shared" si="6"/>
        <v>23.46</v>
      </c>
      <c r="K229" s="49">
        <v>22.96</v>
      </c>
      <c r="L229" s="50">
        <v>45392</v>
      </c>
      <c r="M229" s="26">
        <f t="shared" si="7"/>
        <v>0.5</v>
      </c>
      <c r="N229" s="198">
        <v>2</v>
      </c>
      <c r="O229" s="51" t="s">
        <v>50</v>
      </c>
      <c r="P229" s="1" t="s">
        <v>51</v>
      </c>
      <c r="Q229" s="91" t="str">
        <f>VLOOKUP(UTK[[#This Row],[ID]],DRIVER[],6,FALSE)</f>
        <v>KAMAN MUNDA</v>
      </c>
    </row>
    <row r="230" spans="1:17" ht="15" customHeight="1">
      <c r="A230" s="14">
        <v>228</v>
      </c>
      <c r="B230" s="14" t="str">
        <f>UTK[[#This Row],[DATE]]&amp;UTK[[#This Row],[VEHICLE NO]]&amp;UTK[[#This Row],[TRIP NO]]</f>
        <v>45392OD34S26682</v>
      </c>
      <c r="C230" s="47">
        <v>45392</v>
      </c>
      <c r="D230" s="1">
        <v>34144</v>
      </c>
      <c r="E230" s="12">
        <v>312214</v>
      </c>
      <c r="F230" s="17">
        <v>1170</v>
      </c>
      <c r="G230" s="24" t="s">
        <v>42</v>
      </c>
      <c r="H230" s="26">
        <v>52.58</v>
      </c>
      <c r="I230" s="26">
        <v>17.02</v>
      </c>
      <c r="J230" s="26">
        <f t="shared" si="6"/>
        <v>35.56</v>
      </c>
      <c r="K230" s="49">
        <v>35.08</v>
      </c>
      <c r="L230" s="50">
        <v>45393</v>
      </c>
      <c r="M230" s="26">
        <f t="shared" si="7"/>
        <v>0.48000000000000398</v>
      </c>
      <c r="N230" s="198">
        <v>2</v>
      </c>
      <c r="O230" s="51" t="s">
        <v>50</v>
      </c>
      <c r="P230" s="1" t="s">
        <v>51</v>
      </c>
      <c r="Q230" s="91" t="str">
        <f>VLOOKUP(UTK[[#This Row],[ID]],DRIVER[],6,FALSE)</f>
        <v>RIZWAN</v>
      </c>
    </row>
    <row r="231" spans="1:17" ht="15" customHeight="1">
      <c r="A231" s="6">
        <v>229</v>
      </c>
      <c r="B231" s="14" t="str">
        <f>UTK[[#This Row],[DATE]]&amp;UTK[[#This Row],[VEHICLE NO]]&amp;UTK[[#This Row],[TRIP NO]]</f>
        <v>45392OD04Q41732</v>
      </c>
      <c r="C231" s="47">
        <v>45392</v>
      </c>
      <c r="D231" s="1">
        <v>34145</v>
      </c>
      <c r="E231" s="12">
        <v>312214</v>
      </c>
      <c r="F231" s="17">
        <v>1175</v>
      </c>
      <c r="G231" s="24" t="s">
        <v>8</v>
      </c>
      <c r="H231" s="26">
        <v>35.32</v>
      </c>
      <c r="I231" s="26">
        <v>10.28</v>
      </c>
      <c r="J231" s="26">
        <f t="shared" si="6"/>
        <v>25.04</v>
      </c>
      <c r="K231" s="49">
        <v>24.34</v>
      </c>
      <c r="L231" s="50">
        <v>45393</v>
      </c>
      <c r="M231" s="26">
        <f t="shared" si="7"/>
        <v>0.69999999999999929</v>
      </c>
      <c r="N231" s="198">
        <v>2</v>
      </c>
      <c r="O231" s="51" t="s">
        <v>50</v>
      </c>
      <c r="P231" s="1" t="s">
        <v>51</v>
      </c>
      <c r="Q231" s="91" t="str">
        <f>VLOOKUP(UTK[[#This Row],[ID]],DRIVER[],6,FALSE)</f>
        <v>AJAYA KUMAR MAHANTA</v>
      </c>
    </row>
    <row r="232" spans="1:17" ht="14.4">
      <c r="A232" s="14">
        <v>230</v>
      </c>
      <c r="B232" s="14" t="str">
        <f>UTK[[#This Row],[DATE]]&amp;UTK[[#This Row],[VEHICLE NO]]&amp;UTK[[#This Row],[TRIP NO]]</f>
        <v>45392OD04Q41232</v>
      </c>
      <c r="C232" s="47">
        <v>45392</v>
      </c>
      <c r="D232" s="1">
        <v>34146</v>
      </c>
      <c r="E232" s="12">
        <v>312214</v>
      </c>
      <c r="F232" s="17">
        <v>1183</v>
      </c>
      <c r="G232" s="24" t="s">
        <v>39</v>
      </c>
      <c r="H232" s="26">
        <v>55.32</v>
      </c>
      <c r="I232" s="26">
        <v>17.239999999999998</v>
      </c>
      <c r="J232" s="26">
        <f t="shared" si="6"/>
        <v>38.08</v>
      </c>
      <c r="K232" s="49">
        <v>37.58</v>
      </c>
      <c r="L232" s="50">
        <v>45393</v>
      </c>
      <c r="M232" s="26">
        <f t="shared" si="7"/>
        <v>0.5</v>
      </c>
      <c r="N232" s="198">
        <v>2</v>
      </c>
      <c r="O232" s="51" t="s">
        <v>50</v>
      </c>
      <c r="P232" s="1" t="s">
        <v>51</v>
      </c>
      <c r="Q232" s="91" t="str">
        <f>VLOOKUP(UTK[[#This Row],[ID]],DRIVER[],6,FALSE)</f>
        <v>DURGA CH MOHANTA</v>
      </c>
    </row>
    <row r="233" spans="1:17" ht="15" customHeight="1">
      <c r="A233" s="6">
        <v>231</v>
      </c>
      <c r="B233" s="14" t="str">
        <f>UTK[[#This Row],[DATE]]&amp;UTK[[#This Row],[VEHICLE NO]]&amp;UTK[[#This Row],[TRIP NO]]</f>
        <v>45392OD34S61522</v>
      </c>
      <c r="C233" s="47">
        <v>45392</v>
      </c>
      <c r="D233" s="1">
        <v>34147</v>
      </c>
      <c r="E233" s="12">
        <v>312214</v>
      </c>
      <c r="F233" s="17">
        <v>1184</v>
      </c>
      <c r="G233" s="24" t="s">
        <v>43</v>
      </c>
      <c r="H233" s="26">
        <v>55.44</v>
      </c>
      <c r="I233" s="26">
        <v>17.16</v>
      </c>
      <c r="J233" s="26">
        <f t="shared" si="6"/>
        <v>38.28</v>
      </c>
      <c r="K233" s="49">
        <v>37.74</v>
      </c>
      <c r="L233" s="50">
        <v>45393</v>
      </c>
      <c r="M233" s="26">
        <f t="shared" si="7"/>
        <v>0.53999999999999915</v>
      </c>
      <c r="N233" s="198">
        <v>2</v>
      </c>
      <c r="O233" s="51" t="s">
        <v>50</v>
      </c>
      <c r="P233" s="1" t="s">
        <v>51</v>
      </c>
      <c r="Q233" s="91" t="str">
        <f>VLOOKUP(UTK[[#This Row],[ID]],DRIVER[],6,FALSE)</f>
        <v>BENUDHAR PRADHAN</v>
      </c>
    </row>
    <row r="234" spans="1:17" ht="15" customHeight="1">
      <c r="A234" s="14">
        <v>232</v>
      </c>
      <c r="B234" s="14" t="str">
        <f>UTK[[#This Row],[DATE]]&amp;UTK[[#This Row],[VEHICLE NO]]&amp;UTK[[#This Row],[TRIP NO]]</f>
        <v>45392OD04Q41392</v>
      </c>
      <c r="C234" s="47">
        <v>45392</v>
      </c>
      <c r="D234" s="1">
        <v>34148</v>
      </c>
      <c r="E234" s="12">
        <v>312214</v>
      </c>
      <c r="F234" s="17">
        <v>1185</v>
      </c>
      <c r="G234" s="24" t="s">
        <v>21</v>
      </c>
      <c r="H234" s="26">
        <v>56.76</v>
      </c>
      <c r="I234" s="26">
        <v>17.579999999999998</v>
      </c>
      <c r="J234" s="26">
        <f t="shared" si="6"/>
        <v>39.18</v>
      </c>
      <c r="K234" s="49">
        <v>38.840000000000003</v>
      </c>
      <c r="L234" s="50">
        <v>45393</v>
      </c>
      <c r="M234" s="26">
        <f t="shared" si="7"/>
        <v>0.33999999999999631</v>
      </c>
      <c r="N234" s="198">
        <v>2</v>
      </c>
      <c r="O234" s="51" t="s">
        <v>50</v>
      </c>
      <c r="P234" s="1" t="s">
        <v>51</v>
      </c>
      <c r="Q234" s="91" t="str">
        <f>VLOOKUP(UTK[[#This Row],[ID]],DRIVER[],6,FALSE)</f>
        <v>AKSHAYA KU SAHOO</v>
      </c>
    </row>
    <row r="235" spans="1:17" ht="15" customHeight="1">
      <c r="A235" s="6">
        <v>233</v>
      </c>
      <c r="B235" s="14" t="str">
        <f>UTK[[#This Row],[DATE]]&amp;UTK[[#This Row],[VEHICLE NO]]&amp;UTK[[#This Row],[TRIP NO]]</f>
        <v>45392OD04Q41182</v>
      </c>
      <c r="C235" s="47">
        <v>45392</v>
      </c>
      <c r="D235" s="1">
        <v>34149</v>
      </c>
      <c r="E235" s="12">
        <v>312214</v>
      </c>
      <c r="F235" s="17">
        <v>1187</v>
      </c>
      <c r="G235" s="24" t="s">
        <v>26</v>
      </c>
      <c r="H235" s="26">
        <v>54.38</v>
      </c>
      <c r="I235" s="26">
        <v>16.96</v>
      </c>
      <c r="J235" s="26">
        <f t="shared" si="6"/>
        <v>37.42</v>
      </c>
      <c r="K235" s="49">
        <v>37.119999999999997</v>
      </c>
      <c r="L235" s="50">
        <v>45393</v>
      </c>
      <c r="M235" s="26">
        <f t="shared" si="7"/>
        <v>0.30000000000000426</v>
      </c>
      <c r="N235" s="198">
        <v>2</v>
      </c>
      <c r="O235" s="51" t="s">
        <v>50</v>
      </c>
      <c r="P235" s="1" t="s">
        <v>51</v>
      </c>
      <c r="Q235" s="91" t="str">
        <f>VLOOKUP(UTK[[#This Row],[ID]],DRIVER[],6,FALSE)</f>
        <v>JUGAL KISHOR MOHANTA</v>
      </c>
    </row>
    <row r="236" spans="1:17" ht="15" customHeight="1">
      <c r="A236" s="14">
        <v>234</v>
      </c>
      <c r="B236" s="14" t="str">
        <f>UTK[[#This Row],[DATE]]&amp;UTK[[#This Row],[VEHICLE NO]]&amp;UTK[[#This Row],[TRIP NO]]</f>
        <v>45392OD04Q41702</v>
      </c>
      <c r="C236" s="47">
        <v>45392</v>
      </c>
      <c r="D236" s="1">
        <v>34150</v>
      </c>
      <c r="E236" s="12">
        <v>312214</v>
      </c>
      <c r="F236" s="17">
        <v>1188</v>
      </c>
      <c r="G236" s="24" t="s">
        <v>10</v>
      </c>
      <c r="H236" s="26">
        <v>34.72</v>
      </c>
      <c r="I236" s="26">
        <v>10.4</v>
      </c>
      <c r="J236" s="26">
        <f t="shared" si="6"/>
        <v>24.32</v>
      </c>
      <c r="K236" s="49">
        <v>23.82</v>
      </c>
      <c r="L236" s="50">
        <v>45393</v>
      </c>
      <c r="M236" s="26">
        <f t="shared" si="7"/>
        <v>0.5</v>
      </c>
      <c r="N236" s="198">
        <v>2</v>
      </c>
      <c r="O236" s="51" t="s">
        <v>50</v>
      </c>
      <c r="P236" s="1" t="s">
        <v>51</v>
      </c>
      <c r="Q236" s="91" t="str">
        <f>VLOOKUP(UTK[[#This Row],[ID]],DRIVER[],6,FALSE)</f>
        <v>BHAKTA BANDHU MAHANTA</v>
      </c>
    </row>
    <row r="237" spans="1:17" ht="15" customHeight="1">
      <c r="A237" s="6">
        <v>235</v>
      </c>
      <c r="B237" s="14" t="str">
        <f>UTK[[#This Row],[DATE]]&amp;UTK[[#This Row],[VEHICLE NO]]&amp;UTK[[#This Row],[TRIP NO]]</f>
        <v>45392OD04Q41282</v>
      </c>
      <c r="C237" s="47">
        <v>45392</v>
      </c>
      <c r="D237" s="1">
        <v>34151</v>
      </c>
      <c r="E237" s="12">
        <v>312214</v>
      </c>
      <c r="F237" s="17">
        <v>1189</v>
      </c>
      <c r="G237" s="24" t="s">
        <v>41</v>
      </c>
      <c r="H237" s="26">
        <v>32.54</v>
      </c>
      <c r="I237" s="26">
        <v>10.44</v>
      </c>
      <c r="J237" s="26">
        <f t="shared" si="6"/>
        <v>22.1</v>
      </c>
      <c r="K237" s="49">
        <v>21.74</v>
      </c>
      <c r="L237" s="50">
        <v>45393</v>
      </c>
      <c r="M237" s="26">
        <f t="shared" si="7"/>
        <v>0.36000000000000298</v>
      </c>
      <c r="N237" s="198">
        <v>2</v>
      </c>
      <c r="O237" s="51" t="s">
        <v>50</v>
      </c>
      <c r="P237" s="1" t="s">
        <v>51</v>
      </c>
      <c r="Q237" s="91" t="str">
        <f>VLOOKUP(UTK[[#This Row],[ID]],DRIVER[],6,FALSE)</f>
        <v xml:space="preserve">SUSANTA KUMAR MOHANTA </v>
      </c>
    </row>
    <row r="238" spans="1:17" ht="15" customHeight="1">
      <c r="A238" s="14">
        <v>236</v>
      </c>
      <c r="B238" s="14" t="str">
        <f>UTK[[#This Row],[DATE]]&amp;UTK[[#This Row],[VEHICLE NO]]&amp;UTK[[#This Row],[TRIP NO]]</f>
        <v>45393OD04Q41281</v>
      </c>
      <c r="C238" s="47">
        <v>45393</v>
      </c>
      <c r="D238" s="1">
        <v>34152</v>
      </c>
      <c r="E238" s="12">
        <v>312214</v>
      </c>
      <c r="F238" s="17">
        <v>1201</v>
      </c>
      <c r="G238" s="24" t="s">
        <v>41</v>
      </c>
      <c r="H238" s="26">
        <v>31.24</v>
      </c>
      <c r="I238" s="26">
        <v>10.46</v>
      </c>
      <c r="J238" s="26">
        <f t="shared" si="6"/>
        <v>20.779999999999998</v>
      </c>
      <c r="K238" s="49">
        <v>20.64</v>
      </c>
      <c r="L238" s="50">
        <v>45393</v>
      </c>
      <c r="M238" s="26">
        <f t="shared" si="7"/>
        <v>0.13999999999999702</v>
      </c>
      <c r="N238" s="198">
        <v>1</v>
      </c>
      <c r="O238" s="51" t="s">
        <v>50</v>
      </c>
      <c r="P238" s="1" t="s">
        <v>51</v>
      </c>
      <c r="Q238" s="91" t="str">
        <f>VLOOKUP(UTK[[#This Row],[ID]],DRIVER[],6,FALSE)</f>
        <v xml:space="preserve">SUSANTA KUMAR MOHANTA </v>
      </c>
    </row>
    <row r="239" spans="1:17" ht="15" customHeight="1">
      <c r="A239" s="6">
        <v>237</v>
      </c>
      <c r="B239" s="14" t="str">
        <f>UTK[[#This Row],[DATE]]&amp;UTK[[#This Row],[VEHICLE NO]]&amp;UTK[[#This Row],[TRIP NO]]</f>
        <v>45393OD04Q41391</v>
      </c>
      <c r="C239" s="47">
        <v>45393</v>
      </c>
      <c r="D239" s="1">
        <v>34153</v>
      </c>
      <c r="E239" s="12">
        <v>312214</v>
      </c>
      <c r="F239" s="17">
        <v>1198</v>
      </c>
      <c r="G239" s="24" t="s">
        <v>21</v>
      </c>
      <c r="H239" s="26">
        <v>52.8</v>
      </c>
      <c r="I239" s="26">
        <v>17.559999999999999</v>
      </c>
      <c r="J239" s="26">
        <f t="shared" si="6"/>
        <v>35.239999999999995</v>
      </c>
      <c r="K239" s="49">
        <v>35</v>
      </c>
      <c r="L239" s="50">
        <v>45393</v>
      </c>
      <c r="M239" s="26">
        <f t="shared" si="7"/>
        <v>0.23999999999999488</v>
      </c>
      <c r="N239" s="198">
        <v>1</v>
      </c>
      <c r="O239" s="51" t="s">
        <v>50</v>
      </c>
      <c r="P239" s="1" t="s">
        <v>51</v>
      </c>
      <c r="Q239" s="91" t="str">
        <f>VLOOKUP(UTK[[#This Row],[ID]],DRIVER[],6,FALSE)</f>
        <v>AKSHAYA KU SAHOO</v>
      </c>
    </row>
    <row r="240" spans="1:17" ht="14.4">
      <c r="A240" s="14">
        <v>238</v>
      </c>
      <c r="B240" s="14" t="str">
        <f>UTK[[#This Row],[DATE]]&amp;UTK[[#This Row],[VEHICLE NO]]&amp;UTK[[#This Row],[TRIP NO]]</f>
        <v>45393OD04Q41231</v>
      </c>
      <c r="C240" s="47">
        <v>45393</v>
      </c>
      <c r="D240" s="1">
        <v>34154</v>
      </c>
      <c r="E240" s="12">
        <v>312214</v>
      </c>
      <c r="F240" s="17">
        <v>1205</v>
      </c>
      <c r="G240" s="24" t="s">
        <v>39</v>
      </c>
      <c r="H240" s="26">
        <v>53.38</v>
      </c>
      <c r="I240" s="26">
        <v>17.239999999999998</v>
      </c>
      <c r="J240" s="26">
        <f t="shared" si="6"/>
        <v>36.14</v>
      </c>
      <c r="K240" s="49">
        <v>36.119999999999997</v>
      </c>
      <c r="L240" s="50">
        <v>45393</v>
      </c>
      <c r="M240" s="26">
        <f t="shared" si="7"/>
        <v>2.0000000000003126E-2</v>
      </c>
      <c r="N240" s="198">
        <v>1</v>
      </c>
      <c r="O240" s="51" t="s">
        <v>50</v>
      </c>
      <c r="P240" s="1" t="s">
        <v>51</v>
      </c>
      <c r="Q240" s="91" t="str">
        <f>VLOOKUP(UTK[[#This Row],[ID]],DRIVER[],6,FALSE)</f>
        <v>DURGA CH MOHANTA</v>
      </c>
    </row>
    <row r="241" spans="1:17" ht="15" customHeight="1">
      <c r="A241" s="6">
        <v>239</v>
      </c>
      <c r="B241" s="14" t="str">
        <f>UTK[[#This Row],[DATE]]&amp;UTK[[#This Row],[VEHICLE NO]]&amp;UTK[[#This Row],[TRIP NO]]</f>
        <v>45393OD04Q41181</v>
      </c>
      <c r="C241" s="47">
        <v>45393</v>
      </c>
      <c r="D241" s="1">
        <v>34155</v>
      </c>
      <c r="E241" s="12">
        <v>312214</v>
      </c>
      <c r="F241" s="17">
        <v>1208</v>
      </c>
      <c r="G241" s="24" t="s">
        <v>26</v>
      </c>
      <c r="H241" s="26">
        <v>53.94</v>
      </c>
      <c r="I241" s="26">
        <v>16.96</v>
      </c>
      <c r="J241" s="26">
        <f t="shared" si="6"/>
        <v>36.979999999999997</v>
      </c>
      <c r="K241" s="49">
        <v>36.479999999999997</v>
      </c>
      <c r="L241" s="50">
        <v>45393</v>
      </c>
      <c r="M241" s="26">
        <f t="shared" si="7"/>
        <v>0.5</v>
      </c>
      <c r="N241" s="198">
        <v>1</v>
      </c>
      <c r="O241" s="51" t="s">
        <v>50</v>
      </c>
      <c r="P241" s="1" t="s">
        <v>51</v>
      </c>
      <c r="Q241" s="91" t="str">
        <f>VLOOKUP(UTK[[#This Row],[ID]],DRIVER[],6,FALSE)</f>
        <v>JUGAL KISHOR MOHANTA</v>
      </c>
    </row>
    <row r="242" spans="1:17" ht="15" customHeight="1">
      <c r="A242" s="14">
        <v>240</v>
      </c>
      <c r="B242" s="14" t="str">
        <f>UTK[[#This Row],[DATE]]&amp;UTK[[#This Row],[VEHICLE NO]]&amp;UTK[[#This Row],[TRIP NO]]</f>
        <v>45393OD34S26151</v>
      </c>
      <c r="C242" s="47">
        <v>45393</v>
      </c>
      <c r="D242" s="1">
        <v>34156</v>
      </c>
      <c r="E242" s="12">
        <v>312214</v>
      </c>
      <c r="F242" s="17">
        <v>1218</v>
      </c>
      <c r="G242" s="24" t="s">
        <v>40</v>
      </c>
      <c r="H242" s="26">
        <v>55.78</v>
      </c>
      <c r="I242" s="26">
        <v>17.100000000000001</v>
      </c>
      <c r="J242" s="26">
        <f t="shared" si="6"/>
        <v>38.68</v>
      </c>
      <c r="K242" s="49">
        <v>37.86</v>
      </c>
      <c r="L242" s="50">
        <v>45393</v>
      </c>
      <c r="M242" s="26">
        <f t="shared" si="7"/>
        <v>0.82000000000000028</v>
      </c>
      <c r="N242" s="198">
        <v>1</v>
      </c>
      <c r="O242" s="51" t="s">
        <v>50</v>
      </c>
      <c r="P242" s="1" t="s">
        <v>51</v>
      </c>
      <c r="Q242" s="91" t="str">
        <f>VLOOKUP(UTK[[#This Row],[ID]],DRIVER[],6,FALSE)</f>
        <v>BASANTA KUMAR MOHANTA</v>
      </c>
    </row>
    <row r="243" spans="1:17" ht="15" customHeight="1">
      <c r="A243" s="6">
        <v>241</v>
      </c>
      <c r="B243" s="14" t="str">
        <f>UTK[[#This Row],[DATE]]&amp;UTK[[#This Row],[VEHICLE NO]]&amp;UTK[[#This Row],[TRIP NO]]</f>
        <v>45393OD34S61391</v>
      </c>
      <c r="C243" s="47">
        <v>45393</v>
      </c>
      <c r="D243" s="1">
        <v>34157</v>
      </c>
      <c r="E243" s="12">
        <v>312214</v>
      </c>
      <c r="F243" s="17">
        <v>1220</v>
      </c>
      <c r="G243" s="24" t="s">
        <v>52</v>
      </c>
      <c r="H243" s="26">
        <v>52.68</v>
      </c>
      <c r="I243" s="26">
        <v>17.079999999999998</v>
      </c>
      <c r="J243" s="26">
        <f t="shared" si="6"/>
        <v>35.6</v>
      </c>
      <c r="K243" s="49">
        <v>34.799999999999997</v>
      </c>
      <c r="L243" s="50">
        <v>45393</v>
      </c>
      <c r="M243" s="26">
        <f t="shared" si="7"/>
        <v>0.80000000000000426</v>
      </c>
      <c r="N243" s="198">
        <v>1</v>
      </c>
      <c r="O243" s="51" t="s">
        <v>50</v>
      </c>
      <c r="P243" s="1" t="s">
        <v>51</v>
      </c>
      <c r="Q243" s="91" t="str">
        <f>VLOOKUP(UTK[[#This Row],[ID]],DRIVER[],6,FALSE)</f>
        <v>PRADIPA MALIK</v>
      </c>
    </row>
    <row r="244" spans="1:17" ht="15" customHeight="1">
      <c r="A244" s="14">
        <v>242</v>
      </c>
      <c r="B244" s="14" t="str">
        <f>UTK[[#This Row],[DATE]]&amp;UTK[[#This Row],[VEHICLE NO]]&amp;UTK[[#This Row],[TRIP NO]]</f>
        <v>45393OD04Q41701</v>
      </c>
      <c r="C244" s="47">
        <v>45393</v>
      </c>
      <c r="D244" s="1">
        <v>34158</v>
      </c>
      <c r="E244" s="12">
        <v>312214</v>
      </c>
      <c r="F244" s="17">
        <v>1221</v>
      </c>
      <c r="G244" s="24" t="s">
        <v>10</v>
      </c>
      <c r="H244" s="26">
        <v>34.78</v>
      </c>
      <c r="I244" s="26">
        <v>10.4</v>
      </c>
      <c r="J244" s="26">
        <f t="shared" si="6"/>
        <v>24.380000000000003</v>
      </c>
      <c r="K244" s="49">
        <v>23.78</v>
      </c>
      <c r="L244" s="50">
        <v>45393</v>
      </c>
      <c r="M244" s="26">
        <f t="shared" si="7"/>
        <v>0.60000000000000142</v>
      </c>
      <c r="N244" s="198">
        <v>1</v>
      </c>
      <c r="O244" s="51" t="s">
        <v>50</v>
      </c>
      <c r="P244" s="1" t="s">
        <v>51</v>
      </c>
      <c r="Q244" s="91" t="str">
        <f>VLOOKUP(UTK[[#This Row],[ID]],DRIVER[],6,FALSE)</f>
        <v>SUSANTA KUMAR MALIK</v>
      </c>
    </row>
    <row r="245" spans="1:17" ht="15" customHeight="1">
      <c r="A245" s="6">
        <v>243</v>
      </c>
      <c r="B245" s="14" t="str">
        <f>UTK[[#This Row],[DATE]]&amp;UTK[[#This Row],[VEHICLE NO]]&amp;UTK[[#This Row],[TRIP NO]]</f>
        <v>45393OD04Q41551</v>
      </c>
      <c r="C245" s="47">
        <v>45393</v>
      </c>
      <c r="D245" s="1">
        <v>34159</v>
      </c>
      <c r="E245" s="12">
        <v>312214</v>
      </c>
      <c r="F245" s="17">
        <v>1224</v>
      </c>
      <c r="G245" s="24" t="s">
        <v>22</v>
      </c>
      <c r="H245" s="26">
        <v>52.82</v>
      </c>
      <c r="I245" s="26">
        <v>17.440000000000001</v>
      </c>
      <c r="J245" s="26">
        <f t="shared" si="6"/>
        <v>35.379999999999995</v>
      </c>
      <c r="K245" s="49">
        <v>34.979999999999997</v>
      </c>
      <c r="L245" s="50">
        <v>45393</v>
      </c>
      <c r="M245" s="26">
        <f t="shared" si="7"/>
        <v>0.39999999999999858</v>
      </c>
      <c r="N245" s="198">
        <v>1</v>
      </c>
      <c r="O245" s="51" t="s">
        <v>50</v>
      </c>
      <c r="P245" s="1" t="s">
        <v>51</v>
      </c>
      <c r="Q245" s="91" t="str">
        <f>VLOOKUP(UTK[[#This Row],[ID]],DRIVER[],6,FALSE)</f>
        <v>BHARAT CH MOHANTA</v>
      </c>
    </row>
    <row r="246" spans="1:17" ht="15" customHeight="1">
      <c r="A246" s="14">
        <v>244</v>
      </c>
      <c r="B246" s="14" t="str">
        <f>UTK[[#This Row],[DATE]]&amp;UTK[[#This Row],[VEHICLE NO]]&amp;UTK[[#This Row],[TRIP NO]]</f>
        <v>45393OD04Q41441</v>
      </c>
      <c r="C246" s="47">
        <v>45393</v>
      </c>
      <c r="D246" s="1">
        <v>34160</v>
      </c>
      <c r="E246" s="12">
        <v>312214</v>
      </c>
      <c r="F246" s="17">
        <v>1225</v>
      </c>
      <c r="G246" s="24" t="s">
        <v>38</v>
      </c>
      <c r="H246" s="26">
        <v>33.880000000000003</v>
      </c>
      <c r="I246" s="26">
        <v>10.5</v>
      </c>
      <c r="J246" s="26">
        <f t="shared" si="6"/>
        <v>23.380000000000003</v>
      </c>
      <c r="K246" s="49">
        <v>23.12</v>
      </c>
      <c r="L246" s="50">
        <v>45393</v>
      </c>
      <c r="M246" s="26">
        <f t="shared" si="7"/>
        <v>0.26000000000000156</v>
      </c>
      <c r="N246" s="198">
        <v>1</v>
      </c>
      <c r="O246" s="51" t="s">
        <v>50</v>
      </c>
      <c r="P246" s="1" t="s">
        <v>51</v>
      </c>
      <c r="Q246" s="91" t="str">
        <f>VLOOKUP(UTK[[#This Row],[ID]],DRIVER[],6,FALSE)</f>
        <v>KAMAN MUNDA</v>
      </c>
    </row>
    <row r="247" spans="1:17" ht="15" customHeight="1">
      <c r="A247" s="6">
        <v>245</v>
      </c>
      <c r="B247" s="14" t="str">
        <f>UTK[[#This Row],[DATE]]&amp;UTK[[#This Row],[VEHICLE NO]]&amp;UTK[[#This Row],[TRIP NO]]</f>
        <v>45393OD04Q41731</v>
      </c>
      <c r="C247" s="47">
        <v>45393</v>
      </c>
      <c r="D247" s="1">
        <v>34161</v>
      </c>
      <c r="E247" s="12">
        <v>312214</v>
      </c>
      <c r="F247" s="17">
        <v>1227</v>
      </c>
      <c r="G247" s="24" t="s">
        <v>8</v>
      </c>
      <c r="H247" s="26">
        <v>33.619999999999997</v>
      </c>
      <c r="I247" s="26">
        <v>10.3</v>
      </c>
      <c r="J247" s="26">
        <f t="shared" si="6"/>
        <v>23.319999999999997</v>
      </c>
      <c r="K247" s="49">
        <v>23.12</v>
      </c>
      <c r="L247" s="50">
        <v>45393</v>
      </c>
      <c r="M247" s="26">
        <f t="shared" si="7"/>
        <v>0.19999999999999574</v>
      </c>
      <c r="N247" s="198">
        <v>1</v>
      </c>
      <c r="O247" s="51" t="s">
        <v>50</v>
      </c>
      <c r="P247" s="1" t="s">
        <v>51</v>
      </c>
      <c r="Q247" s="91" t="str">
        <f>VLOOKUP(UTK[[#This Row],[ID]],DRIVER[],6,FALSE)</f>
        <v>AJAYA KUMAR MAHANTA</v>
      </c>
    </row>
    <row r="248" spans="1:17" ht="15" customHeight="1">
      <c r="A248" s="14">
        <v>246</v>
      </c>
      <c r="B248" s="14" t="str">
        <f>UTK[[#This Row],[DATE]]&amp;UTK[[#This Row],[VEHICLE NO]]&amp;UTK[[#This Row],[TRIP NO]]</f>
        <v>45393OD04Q67611</v>
      </c>
      <c r="C248" s="47">
        <v>45393</v>
      </c>
      <c r="D248" s="1">
        <v>34162</v>
      </c>
      <c r="E248" s="12">
        <v>312214</v>
      </c>
      <c r="F248" s="17">
        <v>1231</v>
      </c>
      <c r="G248" s="24" t="s">
        <v>24</v>
      </c>
      <c r="H248" s="26">
        <v>55.54</v>
      </c>
      <c r="I248" s="26">
        <v>17.78</v>
      </c>
      <c r="J248" s="26">
        <f t="shared" si="6"/>
        <v>37.76</v>
      </c>
      <c r="K248" s="49">
        <v>37.56</v>
      </c>
      <c r="L248" s="50">
        <v>45393</v>
      </c>
      <c r="M248" s="26">
        <f t="shared" si="7"/>
        <v>0.19999999999999574</v>
      </c>
      <c r="N248" s="198">
        <v>1</v>
      </c>
      <c r="O248" s="51" t="s">
        <v>50</v>
      </c>
      <c r="P248" s="1" t="s">
        <v>51</v>
      </c>
      <c r="Q248" s="91" t="str">
        <f>VLOOKUP(UTK[[#This Row],[ID]],DRIVER[],6,FALSE)</f>
        <v>PRABHAT MAHANTA</v>
      </c>
    </row>
    <row r="249" spans="1:17" ht="15" customHeight="1">
      <c r="A249" s="6">
        <v>247</v>
      </c>
      <c r="B249" s="14" t="str">
        <f>UTK[[#This Row],[DATE]]&amp;UTK[[#This Row],[VEHICLE NO]]&amp;UTK[[#This Row],[TRIP NO]]</f>
        <v>45393OD34S26271</v>
      </c>
      <c r="C249" s="47">
        <v>45393</v>
      </c>
      <c r="D249" s="1">
        <v>34163</v>
      </c>
      <c r="E249" s="12">
        <v>312214</v>
      </c>
      <c r="F249" s="17">
        <v>1241</v>
      </c>
      <c r="G249" s="24" t="s">
        <v>54</v>
      </c>
      <c r="H249" s="26">
        <v>52.34</v>
      </c>
      <c r="I249" s="26">
        <v>17.100000000000001</v>
      </c>
      <c r="J249" s="26">
        <f t="shared" si="6"/>
        <v>35.24</v>
      </c>
      <c r="K249" s="49">
        <v>34.619999999999997</v>
      </c>
      <c r="L249" s="50">
        <v>45393</v>
      </c>
      <c r="M249" s="26">
        <f t="shared" si="7"/>
        <v>0.62000000000000455</v>
      </c>
      <c r="N249" s="198">
        <v>1</v>
      </c>
      <c r="O249" s="51" t="s">
        <v>50</v>
      </c>
      <c r="P249" s="1" t="s">
        <v>51</v>
      </c>
      <c r="Q249" s="91" t="str">
        <f>VLOOKUP(UTK[[#This Row],[ID]],DRIVER[],6,FALSE)</f>
        <v>CHANDRAMANI MOHANTY</v>
      </c>
    </row>
    <row r="250" spans="1:17" ht="15" customHeight="1">
      <c r="A250" s="14">
        <v>248</v>
      </c>
      <c r="B250" s="14" t="str">
        <f>UTK[[#This Row],[DATE]]&amp;UTK[[#This Row],[VEHICLE NO]]&amp;UTK[[#This Row],[TRIP NO]]</f>
        <v>45393OD04Q41371</v>
      </c>
      <c r="C250" s="47">
        <v>45393</v>
      </c>
      <c r="D250" s="1">
        <v>34164</v>
      </c>
      <c r="E250" s="12">
        <v>312214</v>
      </c>
      <c r="F250" s="17">
        <v>1237</v>
      </c>
      <c r="G250" s="24" t="s">
        <v>55</v>
      </c>
      <c r="H250" s="26">
        <v>33.46</v>
      </c>
      <c r="I250" s="26">
        <v>10.4</v>
      </c>
      <c r="J250" s="26">
        <f t="shared" si="6"/>
        <v>23.060000000000002</v>
      </c>
      <c r="K250" s="49">
        <v>22.44</v>
      </c>
      <c r="L250" s="50">
        <v>45393</v>
      </c>
      <c r="M250" s="26">
        <f t="shared" si="7"/>
        <v>0.62000000000000099</v>
      </c>
      <c r="N250" s="198">
        <v>1</v>
      </c>
      <c r="O250" s="51" t="s">
        <v>50</v>
      </c>
      <c r="P250" s="1" t="s">
        <v>51</v>
      </c>
      <c r="Q250" s="91" t="str">
        <f>VLOOKUP(UTK[[#This Row],[ID]],DRIVER[],6,FALSE)</f>
        <v>NARAHARI MOHANTA</v>
      </c>
    </row>
    <row r="251" spans="1:17" ht="15" customHeight="1">
      <c r="A251" s="6">
        <v>249</v>
      </c>
      <c r="B251" s="14" t="str">
        <f>UTK[[#This Row],[DATE]]&amp;UTK[[#This Row],[VEHICLE NO]]&amp;UTK[[#This Row],[TRIP NO]]</f>
        <v>45393OD04Q67881</v>
      </c>
      <c r="C251" s="47">
        <v>45393</v>
      </c>
      <c r="D251" s="1">
        <v>34165</v>
      </c>
      <c r="E251" s="12">
        <v>312214</v>
      </c>
      <c r="F251" s="17">
        <v>1243</v>
      </c>
      <c r="G251" s="24" t="s">
        <v>20</v>
      </c>
      <c r="H251" s="26">
        <v>50.74</v>
      </c>
      <c r="I251" s="26">
        <v>17.28</v>
      </c>
      <c r="J251" s="26">
        <f t="shared" si="6"/>
        <v>33.46</v>
      </c>
      <c r="K251" s="49">
        <v>33.08</v>
      </c>
      <c r="L251" s="50">
        <v>45393</v>
      </c>
      <c r="M251" s="26">
        <f t="shared" si="7"/>
        <v>0.38000000000000256</v>
      </c>
      <c r="N251" s="198">
        <v>1</v>
      </c>
      <c r="O251" s="51" t="s">
        <v>50</v>
      </c>
      <c r="P251" s="1" t="s">
        <v>51</v>
      </c>
      <c r="Q251" s="91" t="str">
        <f>VLOOKUP(UTK[[#This Row],[ID]],DRIVER[],6,FALSE)</f>
        <v>VINOD KUMAR</v>
      </c>
    </row>
    <row r="252" spans="1:17" ht="15" customHeight="1">
      <c r="A252" s="14">
        <v>250</v>
      </c>
      <c r="B252" s="14" t="str">
        <f>UTK[[#This Row],[DATE]]&amp;UTK[[#This Row],[VEHICLE NO]]&amp;UTK[[#This Row],[TRIP NO]]</f>
        <v>45393OD34S61371</v>
      </c>
      <c r="C252" s="47">
        <v>45393</v>
      </c>
      <c r="D252" s="1">
        <v>34166</v>
      </c>
      <c r="E252" s="12">
        <v>312214</v>
      </c>
      <c r="F252" s="17">
        <v>1245</v>
      </c>
      <c r="G252" s="24" t="s">
        <v>44</v>
      </c>
      <c r="H252" s="26">
        <v>52.98</v>
      </c>
      <c r="I252" s="26">
        <v>17.579999999999998</v>
      </c>
      <c r="J252" s="26">
        <f t="shared" si="6"/>
        <v>35.4</v>
      </c>
      <c r="K252" s="49">
        <v>34.86</v>
      </c>
      <c r="L252" s="50">
        <v>45393</v>
      </c>
      <c r="M252" s="26">
        <f t="shared" si="7"/>
        <v>0.53999999999999915</v>
      </c>
      <c r="N252" s="198">
        <v>1</v>
      </c>
      <c r="O252" s="51" t="s">
        <v>50</v>
      </c>
      <c r="P252" s="1" t="s">
        <v>51</v>
      </c>
      <c r="Q252" s="91" t="str">
        <f>VLOOKUP(UTK[[#This Row],[ID]],DRIVER[],6,FALSE)</f>
        <v>KALI CH KAR</v>
      </c>
    </row>
    <row r="253" spans="1:17" ht="15" customHeight="1">
      <c r="A253" s="6">
        <v>251</v>
      </c>
      <c r="B253" s="14" t="str">
        <f>UTK[[#This Row],[DATE]]&amp;UTK[[#This Row],[VEHICLE NO]]&amp;UTK[[#This Row],[TRIP NO]]</f>
        <v>45393OD34S61521</v>
      </c>
      <c r="C253" s="47">
        <v>45393</v>
      </c>
      <c r="D253" s="1">
        <v>34167</v>
      </c>
      <c r="E253" s="12">
        <v>312214</v>
      </c>
      <c r="F253" s="17">
        <v>1246</v>
      </c>
      <c r="G253" s="24" t="s">
        <v>43</v>
      </c>
      <c r="H253" s="26">
        <v>54.34</v>
      </c>
      <c r="I253" s="26">
        <v>17.239999999999998</v>
      </c>
      <c r="J253" s="26">
        <f t="shared" si="6"/>
        <v>37.100000000000009</v>
      </c>
      <c r="K253" s="49">
        <v>36.46</v>
      </c>
      <c r="L253" s="50">
        <v>45393</v>
      </c>
      <c r="M253" s="26">
        <f t="shared" si="7"/>
        <v>0.64000000000000767</v>
      </c>
      <c r="N253" s="198">
        <v>1</v>
      </c>
      <c r="O253" s="51" t="s">
        <v>50</v>
      </c>
      <c r="P253" s="1" t="s">
        <v>51</v>
      </c>
      <c r="Q253" s="91" t="str">
        <f>VLOOKUP(UTK[[#This Row],[ID]],DRIVER[],6,FALSE)</f>
        <v>MURALIDHAR MOHANTA</v>
      </c>
    </row>
    <row r="254" spans="1:17" ht="15" customHeight="1">
      <c r="A254" s="14">
        <v>252</v>
      </c>
      <c r="B254" s="14" t="str">
        <f>UTK[[#This Row],[DATE]]&amp;UTK[[#This Row],[VEHICLE NO]]&amp;UTK[[#This Row],[TRIP NO]]</f>
        <v>45393OD34S26681</v>
      </c>
      <c r="C254" s="47">
        <v>45393</v>
      </c>
      <c r="D254" s="1">
        <v>34168</v>
      </c>
      <c r="E254" s="12">
        <v>312214</v>
      </c>
      <c r="F254" s="17">
        <v>1251</v>
      </c>
      <c r="G254" s="24" t="s">
        <v>42</v>
      </c>
      <c r="H254" s="26">
        <v>53.18</v>
      </c>
      <c r="I254" s="26">
        <v>17.04</v>
      </c>
      <c r="J254" s="26">
        <f t="shared" si="6"/>
        <v>36.14</v>
      </c>
      <c r="K254" s="49">
        <v>35.24</v>
      </c>
      <c r="L254" s="50">
        <v>45393</v>
      </c>
      <c r="M254" s="26">
        <f t="shared" si="7"/>
        <v>0.89999999999999858</v>
      </c>
      <c r="N254" s="198">
        <v>1</v>
      </c>
      <c r="O254" s="51" t="s">
        <v>50</v>
      </c>
      <c r="P254" s="1" t="s">
        <v>51</v>
      </c>
      <c r="Q254" s="91" t="str">
        <f>VLOOKUP(UTK[[#This Row],[ID]],DRIVER[],6,FALSE)</f>
        <v>DHULESWAR PERAI</v>
      </c>
    </row>
    <row r="255" spans="1:17" ht="15" customHeight="1">
      <c r="A255" s="6">
        <v>253</v>
      </c>
      <c r="B255" s="14" t="str">
        <f>UTK[[#This Row],[DATE]]&amp;UTK[[#This Row],[VEHICLE NO]]&amp;UTK[[#This Row],[TRIP NO]]</f>
        <v>45393OD04Q41392</v>
      </c>
      <c r="C255" s="47">
        <v>45393</v>
      </c>
      <c r="D255" s="1">
        <v>34169</v>
      </c>
      <c r="E255" s="12">
        <v>312214</v>
      </c>
      <c r="F255" s="17">
        <v>1252</v>
      </c>
      <c r="G255" s="24" t="s">
        <v>21</v>
      </c>
      <c r="H255" s="26">
        <v>54.64</v>
      </c>
      <c r="I255" s="26">
        <v>17.8</v>
      </c>
      <c r="J255" s="26">
        <f t="shared" si="6"/>
        <v>36.840000000000003</v>
      </c>
      <c r="K255" s="49">
        <v>36.44</v>
      </c>
      <c r="L255" s="50">
        <v>45393</v>
      </c>
      <c r="M255" s="26">
        <f t="shared" si="7"/>
        <v>0.40000000000000568</v>
      </c>
      <c r="N255" s="198">
        <v>2</v>
      </c>
      <c r="O255" s="51" t="s">
        <v>50</v>
      </c>
      <c r="P255" s="1" t="s">
        <v>51</v>
      </c>
      <c r="Q255" s="91" t="str">
        <f>VLOOKUP(UTK[[#This Row],[ID]],DRIVER[],6,FALSE)</f>
        <v>AKSHAYA KU SAHOO</v>
      </c>
    </row>
    <row r="256" spans="1:17" ht="15" customHeight="1">
      <c r="A256" s="14">
        <v>254</v>
      </c>
      <c r="B256" s="14" t="str">
        <f>UTK[[#This Row],[DATE]]&amp;UTK[[#This Row],[VEHICLE NO]]&amp;UTK[[#This Row],[TRIP NO]]</f>
        <v>45393OD04Q41282</v>
      </c>
      <c r="C256" s="47">
        <v>45393</v>
      </c>
      <c r="D256" s="1">
        <v>34170</v>
      </c>
      <c r="E256" s="12">
        <v>312214</v>
      </c>
      <c r="F256" s="17">
        <v>1254</v>
      </c>
      <c r="G256" s="24" t="s">
        <v>41</v>
      </c>
      <c r="H256" s="26">
        <v>34.06</v>
      </c>
      <c r="I256" s="26">
        <v>10.46</v>
      </c>
      <c r="J256" s="26">
        <f t="shared" si="6"/>
        <v>23.6</v>
      </c>
      <c r="K256" s="49">
        <v>23.04</v>
      </c>
      <c r="L256" s="50">
        <v>45393</v>
      </c>
      <c r="M256" s="26">
        <f t="shared" si="7"/>
        <v>0.56000000000000227</v>
      </c>
      <c r="N256" s="198">
        <v>2</v>
      </c>
      <c r="O256" s="51" t="s">
        <v>50</v>
      </c>
      <c r="P256" s="1" t="s">
        <v>51</v>
      </c>
      <c r="Q256" s="91" t="str">
        <f>VLOOKUP(UTK[[#This Row],[ID]],DRIVER[],6,FALSE)</f>
        <v xml:space="preserve">SUSANTA KUMAR MOHANTA </v>
      </c>
    </row>
    <row r="257" spans="1:17" ht="14.4">
      <c r="A257" s="6">
        <v>255</v>
      </c>
      <c r="B257" s="14" t="str">
        <f>UTK[[#This Row],[DATE]]&amp;UTK[[#This Row],[VEHICLE NO]]&amp;UTK[[#This Row],[TRIP NO]]</f>
        <v>45393OD04Q41232</v>
      </c>
      <c r="C257" s="47">
        <v>45393</v>
      </c>
      <c r="D257" s="1">
        <v>34171</v>
      </c>
      <c r="E257" s="12">
        <v>312214</v>
      </c>
      <c r="F257" s="17">
        <v>1269</v>
      </c>
      <c r="G257" s="24" t="s">
        <v>39</v>
      </c>
      <c r="H257" s="26">
        <v>56.02</v>
      </c>
      <c r="I257" s="26">
        <v>17.36</v>
      </c>
      <c r="J257" s="26">
        <f t="shared" si="6"/>
        <v>38.660000000000004</v>
      </c>
      <c r="K257" s="49">
        <v>37.479999999999997</v>
      </c>
      <c r="L257" s="50">
        <v>45393</v>
      </c>
      <c r="M257" s="26">
        <f t="shared" si="7"/>
        <v>1.1800000000000068</v>
      </c>
      <c r="N257" s="198">
        <v>2</v>
      </c>
      <c r="O257" s="51" t="s">
        <v>50</v>
      </c>
      <c r="P257" s="1" t="s">
        <v>51</v>
      </c>
      <c r="Q257" s="91" t="str">
        <f>VLOOKUP(UTK[[#This Row],[ID]],DRIVER[],6,FALSE)</f>
        <v>DURGA CH MOHANTA</v>
      </c>
    </row>
    <row r="258" spans="1:17" ht="15" customHeight="1">
      <c r="A258" s="14">
        <v>256</v>
      </c>
      <c r="B258" s="14" t="str">
        <f>UTK[[#This Row],[DATE]]&amp;UTK[[#This Row],[VEHICLE NO]]&amp;UTK[[#This Row],[TRIP NO]]</f>
        <v>45393OD34S26661</v>
      </c>
      <c r="C258" s="47">
        <v>45393</v>
      </c>
      <c r="D258" s="1">
        <v>34172</v>
      </c>
      <c r="E258" s="12">
        <v>312214</v>
      </c>
      <c r="F258" s="17">
        <v>1247</v>
      </c>
      <c r="G258" s="24" t="s">
        <v>45</v>
      </c>
      <c r="H258" s="26">
        <v>53.62</v>
      </c>
      <c r="I258" s="26">
        <v>17.600000000000001</v>
      </c>
      <c r="J258" s="26">
        <f t="shared" si="6"/>
        <v>36.019999999999996</v>
      </c>
      <c r="K258" s="49">
        <v>35.799999999999997</v>
      </c>
      <c r="L258" s="50">
        <v>45393</v>
      </c>
      <c r="M258" s="26">
        <f t="shared" si="7"/>
        <v>0.21999999999999886</v>
      </c>
      <c r="N258" s="198">
        <v>1</v>
      </c>
      <c r="O258" s="51" t="s">
        <v>50</v>
      </c>
      <c r="P258" s="1" t="s">
        <v>51</v>
      </c>
      <c r="Q258" s="91" t="str">
        <f>VLOOKUP(UTK[[#This Row],[ID]],DRIVER[],6,FALSE)</f>
        <v>NABI AHMAD</v>
      </c>
    </row>
    <row r="259" spans="1:17" ht="15" customHeight="1">
      <c r="A259" s="6">
        <v>257</v>
      </c>
      <c r="B259" s="14" t="str">
        <f>UTK[[#This Row],[DATE]]&amp;UTK[[#This Row],[VEHICLE NO]]&amp;UTK[[#This Row],[TRIP NO]]</f>
        <v>45393OD04Q41182</v>
      </c>
      <c r="C259" s="47">
        <v>45393</v>
      </c>
      <c r="D259" s="1">
        <v>34173</v>
      </c>
      <c r="E259" s="12">
        <v>312214</v>
      </c>
      <c r="F259" s="17">
        <v>1281</v>
      </c>
      <c r="G259" s="24" t="s">
        <v>26</v>
      </c>
      <c r="H259" s="26">
        <v>52.34</v>
      </c>
      <c r="I259" s="26">
        <v>16.98</v>
      </c>
      <c r="J259" s="26">
        <f t="shared" ref="J259:J322" si="8">H259-I259</f>
        <v>35.36</v>
      </c>
      <c r="K259" s="49">
        <v>34.700000000000003</v>
      </c>
      <c r="L259" s="50">
        <v>45393</v>
      </c>
      <c r="M259" s="26">
        <f t="shared" ref="M259:M322" si="9">J259-K259</f>
        <v>0.65999999999999659</v>
      </c>
      <c r="N259" s="198">
        <v>2</v>
      </c>
      <c r="O259" s="51" t="s">
        <v>50</v>
      </c>
      <c r="P259" s="1" t="s">
        <v>51</v>
      </c>
      <c r="Q259" s="91" t="str">
        <f>VLOOKUP(UTK[[#This Row],[ID]],DRIVER[],6,FALSE)</f>
        <v>JUGAL KISHOR MOHANTA</v>
      </c>
    </row>
    <row r="260" spans="1:17" ht="15" customHeight="1">
      <c r="A260" s="14">
        <v>258</v>
      </c>
      <c r="B260" s="14" t="str">
        <f>UTK[[#This Row],[DATE]]&amp;UTK[[#This Row],[VEHICLE NO]]&amp;UTK[[#This Row],[TRIP NO]]</f>
        <v>45393OD34S26152</v>
      </c>
      <c r="C260" s="47">
        <v>45393</v>
      </c>
      <c r="D260" s="1">
        <v>34174</v>
      </c>
      <c r="E260" s="12">
        <v>312214</v>
      </c>
      <c r="F260" s="17">
        <v>1286</v>
      </c>
      <c r="G260" s="24" t="s">
        <v>40</v>
      </c>
      <c r="H260" s="26">
        <v>52.82</v>
      </c>
      <c r="I260" s="26">
        <v>17.12</v>
      </c>
      <c r="J260" s="26">
        <f t="shared" si="8"/>
        <v>35.700000000000003</v>
      </c>
      <c r="K260" s="49">
        <v>34.32</v>
      </c>
      <c r="L260" s="50">
        <v>45393</v>
      </c>
      <c r="M260" s="26">
        <f t="shared" si="9"/>
        <v>1.3800000000000026</v>
      </c>
      <c r="N260" s="198">
        <v>2</v>
      </c>
      <c r="O260" s="51" t="s">
        <v>50</v>
      </c>
      <c r="P260" s="1" t="s">
        <v>51</v>
      </c>
      <c r="Q260" s="91" t="str">
        <f>VLOOKUP(UTK[[#This Row],[ID]],DRIVER[],6,FALSE)</f>
        <v>BASANTA KUMAR MOHANTA</v>
      </c>
    </row>
    <row r="261" spans="1:17" ht="15" customHeight="1">
      <c r="A261" s="6">
        <v>259</v>
      </c>
      <c r="B261" s="14" t="str">
        <f>UTK[[#This Row],[DATE]]&amp;UTK[[#This Row],[VEHICLE NO]]&amp;UTK[[#This Row],[TRIP NO]]</f>
        <v>45393OD04Q41702</v>
      </c>
      <c r="C261" s="47">
        <v>45393</v>
      </c>
      <c r="D261" s="1">
        <v>34175</v>
      </c>
      <c r="E261" s="12">
        <v>312214</v>
      </c>
      <c r="F261" s="17">
        <v>1298</v>
      </c>
      <c r="G261" s="24" t="s">
        <v>10</v>
      </c>
      <c r="H261" s="26">
        <v>32.340000000000003</v>
      </c>
      <c r="I261" s="26">
        <v>10.38</v>
      </c>
      <c r="J261" s="26">
        <f t="shared" si="8"/>
        <v>21.96</v>
      </c>
      <c r="K261" s="49">
        <v>21.68</v>
      </c>
      <c r="L261" s="50">
        <v>45393</v>
      </c>
      <c r="M261" s="26">
        <f t="shared" si="9"/>
        <v>0.28000000000000114</v>
      </c>
      <c r="N261" s="198">
        <v>2</v>
      </c>
      <c r="O261" s="51" t="s">
        <v>50</v>
      </c>
      <c r="P261" s="1" t="s">
        <v>51</v>
      </c>
      <c r="Q261" s="91" t="str">
        <f>VLOOKUP(UTK[[#This Row],[ID]],DRIVER[],6,FALSE)</f>
        <v>SUSANTA KUMAR MALIK</v>
      </c>
    </row>
    <row r="262" spans="1:17" ht="15" customHeight="1">
      <c r="A262" s="14">
        <v>260</v>
      </c>
      <c r="B262" s="14" t="str">
        <f>UTK[[#This Row],[DATE]]&amp;UTK[[#This Row],[VEHICLE NO]]&amp;UTK[[#This Row],[TRIP NO]]</f>
        <v>45393OD04Q41552</v>
      </c>
      <c r="C262" s="47">
        <v>45393</v>
      </c>
      <c r="D262" s="1">
        <v>34176</v>
      </c>
      <c r="E262" s="12">
        <v>312214</v>
      </c>
      <c r="F262" s="17">
        <v>1293</v>
      </c>
      <c r="G262" s="24" t="s">
        <v>22</v>
      </c>
      <c r="H262" s="26">
        <v>53.94</v>
      </c>
      <c r="I262" s="26">
        <v>17.420000000000002</v>
      </c>
      <c r="J262" s="26">
        <f t="shared" si="8"/>
        <v>36.519999999999996</v>
      </c>
      <c r="K262" s="49">
        <v>35.840000000000003</v>
      </c>
      <c r="L262" s="50">
        <v>45393</v>
      </c>
      <c r="M262" s="26">
        <f t="shared" si="9"/>
        <v>0.67999999999999261</v>
      </c>
      <c r="N262" s="198">
        <v>2</v>
      </c>
      <c r="O262" s="51" t="s">
        <v>50</v>
      </c>
      <c r="P262" s="1" t="s">
        <v>51</v>
      </c>
      <c r="Q262" s="91" t="str">
        <f>VLOOKUP(UTK[[#This Row],[ID]],DRIVER[],6,FALSE)</f>
        <v>BHARAT CH MOHANTA</v>
      </c>
    </row>
    <row r="263" spans="1:17" ht="15" customHeight="1">
      <c r="A263" s="6">
        <v>261</v>
      </c>
      <c r="B263" s="14" t="str">
        <f>UTK[[#This Row],[DATE]]&amp;UTK[[#This Row],[VEHICLE NO]]&amp;UTK[[#This Row],[TRIP NO]]</f>
        <v>45393OD04Q67612</v>
      </c>
      <c r="C263" s="47">
        <v>45393</v>
      </c>
      <c r="D263" s="1">
        <v>34177</v>
      </c>
      <c r="E263" s="12">
        <v>312214</v>
      </c>
      <c r="F263" s="17">
        <v>1296</v>
      </c>
      <c r="G263" s="24" t="s">
        <v>24</v>
      </c>
      <c r="H263" s="26">
        <v>57.02</v>
      </c>
      <c r="I263" s="26">
        <v>17.78</v>
      </c>
      <c r="J263" s="26">
        <f t="shared" si="8"/>
        <v>39.24</v>
      </c>
      <c r="K263" s="49">
        <v>38.619999999999997</v>
      </c>
      <c r="L263" s="50">
        <v>45393</v>
      </c>
      <c r="M263" s="26">
        <f t="shared" si="9"/>
        <v>0.62000000000000455</v>
      </c>
      <c r="N263" s="198">
        <v>2</v>
      </c>
      <c r="O263" s="51" t="s">
        <v>50</v>
      </c>
      <c r="P263" s="1" t="s">
        <v>51</v>
      </c>
      <c r="Q263" s="91" t="str">
        <f>VLOOKUP(UTK[[#This Row],[ID]],DRIVER[],6,FALSE)</f>
        <v>PRABHAT MAHANTA</v>
      </c>
    </row>
    <row r="264" spans="1:17" ht="15" customHeight="1">
      <c r="A264" s="14">
        <v>262</v>
      </c>
      <c r="B264" s="14" t="str">
        <f>UTK[[#This Row],[DATE]]&amp;UTK[[#This Row],[VEHICLE NO]]&amp;UTK[[#This Row],[TRIP NO]]</f>
        <v>45393OD34S26272</v>
      </c>
      <c r="C264" s="47">
        <v>45393</v>
      </c>
      <c r="D264" s="1">
        <v>34178</v>
      </c>
      <c r="E264" s="12">
        <v>312214</v>
      </c>
      <c r="F264" s="17">
        <v>1303</v>
      </c>
      <c r="G264" s="24" t="s">
        <v>54</v>
      </c>
      <c r="H264" s="26">
        <v>55.66</v>
      </c>
      <c r="I264" s="26">
        <v>17.079999999999998</v>
      </c>
      <c r="J264" s="26">
        <f t="shared" si="8"/>
        <v>38.58</v>
      </c>
      <c r="K264" s="49">
        <v>38.08</v>
      </c>
      <c r="L264" s="50">
        <v>45393</v>
      </c>
      <c r="M264" s="26">
        <f t="shared" si="9"/>
        <v>0.5</v>
      </c>
      <c r="N264" s="198">
        <v>2</v>
      </c>
      <c r="O264" s="51" t="s">
        <v>50</v>
      </c>
      <c r="P264" s="1" t="s">
        <v>51</v>
      </c>
      <c r="Q264" s="91" t="str">
        <f>VLOOKUP(UTK[[#This Row],[ID]],DRIVER[],6,FALSE)</f>
        <v>CHANDRAMANI MOHANTY</v>
      </c>
    </row>
    <row r="265" spans="1:17" ht="15" customHeight="1">
      <c r="A265" s="6">
        <v>263</v>
      </c>
      <c r="B265" s="14" t="str">
        <f>UTK[[#This Row],[DATE]]&amp;UTK[[#This Row],[VEHICLE NO]]&amp;UTK[[#This Row],[TRIP NO]]</f>
        <v>45393OD04Q41732</v>
      </c>
      <c r="C265" s="47">
        <v>45393</v>
      </c>
      <c r="D265" s="1">
        <v>34179</v>
      </c>
      <c r="E265" s="12">
        <v>312214</v>
      </c>
      <c r="F265" s="17">
        <v>1301</v>
      </c>
      <c r="G265" s="24" t="s">
        <v>8</v>
      </c>
      <c r="H265" s="26">
        <v>31.2</v>
      </c>
      <c r="I265" s="26">
        <v>10.3</v>
      </c>
      <c r="J265" s="26">
        <f t="shared" si="8"/>
        <v>20.9</v>
      </c>
      <c r="K265" s="49">
        <v>20.62</v>
      </c>
      <c r="L265" s="50">
        <v>45393</v>
      </c>
      <c r="M265" s="26">
        <f t="shared" si="9"/>
        <v>0.27999999999999758</v>
      </c>
      <c r="N265" s="198">
        <v>2</v>
      </c>
      <c r="O265" s="51" t="s">
        <v>50</v>
      </c>
      <c r="P265" s="1" t="s">
        <v>51</v>
      </c>
      <c r="Q265" s="91" t="str">
        <f>VLOOKUP(UTK[[#This Row],[ID]],DRIVER[],6,FALSE)</f>
        <v>AJAYA KUMAR MAHANTA</v>
      </c>
    </row>
    <row r="266" spans="1:17" ht="15" customHeight="1">
      <c r="A266" s="14">
        <v>264</v>
      </c>
      <c r="B266" s="14" t="str">
        <f>UTK[[#This Row],[DATE]]&amp;UTK[[#This Row],[VEHICLE NO]]&amp;UTK[[#This Row],[TRIP NO]]</f>
        <v>45393OD04Q41442</v>
      </c>
      <c r="C266" s="47">
        <v>45393</v>
      </c>
      <c r="D266" s="1">
        <v>34180</v>
      </c>
      <c r="E266" s="12">
        <v>312214</v>
      </c>
      <c r="F266" s="17">
        <v>1302</v>
      </c>
      <c r="G266" s="24" t="s">
        <v>38</v>
      </c>
      <c r="H266" s="52">
        <v>34.24</v>
      </c>
      <c r="I266" s="52">
        <v>10.48</v>
      </c>
      <c r="J266" s="52">
        <f t="shared" si="8"/>
        <v>23.76</v>
      </c>
      <c r="K266" s="53">
        <v>19.46</v>
      </c>
      <c r="L266" s="50">
        <v>45393</v>
      </c>
      <c r="M266" s="52">
        <f t="shared" si="9"/>
        <v>4.3000000000000007</v>
      </c>
      <c r="N266" s="198">
        <v>2</v>
      </c>
      <c r="O266" s="51" t="s">
        <v>50</v>
      </c>
      <c r="P266" s="1" t="s">
        <v>51</v>
      </c>
      <c r="Q266" s="91" t="str">
        <f>VLOOKUP(UTK[[#This Row],[ID]],DRIVER[],6,FALSE)</f>
        <v>BHAKTA BANDHU MAHANTA</v>
      </c>
    </row>
    <row r="267" spans="1:17" ht="15" customHeight="1">
      <c r="A267" s="6">
        <v>265</v>
      </c>
      <c r="B267" s="14" t="str">
        <f>UTK[[#This Row],[DATE]]&amp;UTK[[#This Row],[VEHICLE NO]]&amp;UTK[[#This Row],[TRIP NO]]</f>
        <v>45394OD04Q41551</v>
      </c>
      <c r="C267" s="47">
        <v>45394</v>
      </c>
      <c r="D267" s="1">
        <v>34181</v>
      </c>
      <c r="E267" s="12">
        <v>312214</v>
      </c>
      <c r="F267" s="17">
        <v>1326</v>
      </c>
      <c r="G267" s="24" t="s">
        <v>22</v>
      </c>
      <c r="H267" s="26">
        <v>53.72</v>
      </c>
      <c r="I267" s="26">
        <v>17.46</v>
      </c>
      <c r="J267" s="26">
        <f t="shared" si="8"/>
        <v>36.26</v>
      </c>
      <c r="K267" s="49">
        <v>35.24</v>
      </c>
      <c r="L267" s="50">
        <v>45394</v>
      </c>
      <c r="M267" s="26">
        <f t="shared" si="9"/>
        <v>1.019999999999996</v>
      </c>
      <c r="N267" s="198">
        <v>1</v>
      </c>
      <c r="O267" s="51" t="s">
        <v>50</v>
      </c>
      <c r="P267" s="1" t="s">
        <v>51</v>
      </c>
      <c r="Q267" s="91" t="str">
        <f>VLOOKUP(UTK[[#This Row],[ID]],DRIVER[],6,FALSE)</f>
        <v>SUSANT KUMAR BAG</v>
      </c>
    </row>
    <row r="268" spans="1:17" ht="14.4">
      <c r="A268" s="14">
        <v>266</v>
      </c>
      <c r="B268" s="14" t="str">
        <f>UTK[[#This Row],[DATE]]&amp;UTK[[#This Row],[VEHICLE NO]]&amp;UTK[[#This Row],[TRIP NO]]</f>
        <v>45394OD04Q41231</v>
      </c>
      <c r="C268" s="47">
        <v>45394</v>
      </c>
      <c r="D268" s="1">
        <v>34182</v>
      </c>
      <c r="E268" s="12">
        <v>312214</v>
      </c>
      <c r="F268" s="17">
        <v>1328</v>
      </c>
      <c r="G268" s="24" t="s">
        <v>39</v>
      </c>
      <c r="H268" s="26">
        <v>54.18</v>
      </c>
      <c r="I268" s="26">
        <v>17.38</v>
      </c>
      <c r="J268" s="26">
        <f t="shared" si="8"/>
        <v>36.799999999999997</v>
      </c>
      <c r="K268" s="49">
        <v>36.28</v>
      </c>
      <c r="L268" s="50">
        <v>45394</v>
      </c>
      <c r="M268" s="26">
        <f t="shared" si="9"/>
        <v>0.51999999999999602</v>
      </c>
      <c r="N268" s="198">
        <v>1</v>
      </c>
      <c r="O268" s="51" t="s">
        <v>50</v>
      </c>
      <c r="P268" s="1" t="s">
        <v>51</v>
      </c>
      <c r="Q268" s="91" t="str">
        <f>VLOOKUP(UTK[[#This Row],[ID]],DRIVER[],6,FALSE)</f>
        <v>NATABAR MOHANTA</v>
      </c>
    </row>
    <row r="269" spans="1:17" ht="15" customHeight="1">
      <c r="A269" s="6">
        <v>267</v>
      </c>
      <c r="B269" s="14" t="str">
        <f>UTK[[#This Row],[DATE]]&amp;UTK[[#This Row],[VEHICLE NO]]&amp;UTK[[#This Row],[TRIP NO]]</f>
        <v>45394OD04Q41731</v>
      </c>
      <c r="C269" s="47">
        <v>45394</v>
      </c>
      <c r="D269" s="1">
        <v>34183</v>
      </c>
      <c r="E269" s="12">
        <v>312214</v>
      </c>
      <c r="F269" s="17">
        <v>1327</v>
      </c>
      <c r="G269" s="24" t="s">
        <v>8</v>
      </c>
      <c r="H269" s="26">
        <v>34.04</v>
      </c>
      <c r="I269" s="26">
        <v>10.24</v>
      </c>
      <c r="J269" s="26">
        <f t="shared" si="8"/>
        <v>23.799999999999997</v>
      </c>
      <c r="K269" s="49">
        <v>23.38</v>
      </c>
      <c r="L269" s="50">
        <v>45394</v>
      </c>
      <c r="M269" s="26">
        <f t="shared" si="9"/>
        <v>0.41999999999999815</v>
      </c>
      <c r="N269" s="198">
        <v>1</v>
      </c>
      <c r="O269" s="51" t="s">
        <v>50</v>
      </c>
      <c r="P269" s="1" t="s">
        <v>51</v>
      </c>
      <c r="Q269" s="91" t="str">
        <f>VLOOKUP(UTK[[#This Row],[ID]],DRIVER[],6,FALSE)</f>
        <v xml:space="preserve">SUSANTA KUMAR MOHANTA </v>
      </c>
    </row>
    <row r="270" spans="1:17" ht="15" customHeight="1">
      <c r="A270" s="14">
        <v>268</v>
      </c>
      <c r="B270" s="14" t="str">
        <f>UTK[[#This Row],[DATE]]&amp;UTK[[#This Row],[VEHICLE NO]]&amp;UTK[[#This Row],[TRIP NO]]</f>
        <v>45394OD04Q41701</v>
      </c>
      <c r="C270" s="47">
        <v>45394</v>
      </c>
      <c r="D270" s="1">
        <v>34184</v>
      </c>
      <c r="E270" s="12">
        <v>312214</v>
      </c>
      <c r="F270" s="17">
        <v>1332</v>
      </c>
      <c r="G270" s="24" t="s">
        <v>10</v>
      </c>
      <c r="H270" s="26">
        <v>33.58</v>
      </c>
      <c r="I270" s="26">
        <v>10.38</v>
      </c>
      <c r="J270" s="26">
        <f t="shared" si="8"/>
        <v>23.199999999999996</v>
      </c>
      <c r="K270" s="49">
        <v>22.86</v>
      </c>
      <c r="L270" s="50">
        <v>45394</v>
      </c>
      <c r="M270" s="26">
        <f t="shared" si="9"/>
        <v>0.33999999999999631</v>
      </c>
      <c r="N270" s="198">
        <v>1</v>
      </c>
      <c r="O270" s="51" t="s">
        <v>50</v>
      </c>
      <c r="P270" s="1" t="s">
        <v>51</v>
      </c>
      <c r="Q270" s="91" t="str">
        <f>VLOOKUP(UTK[[#This Row],[ID]],DRIVER[],6,FALSE)</f>
        <v>BHAKTA BANDHU MAHANTA</v>
      </c>
    </row>
    <row r="271" spans="1:17" ht="15" customHeight="1">
      <c r="A271" s="6">
        <v>269</v>
      </c>
      <c r="B271" s="14" t="str">
        <f>UTK[[#This Row],[DATE]]&amp;UTK[[#This Row],[VEHICLE NO]]&amp;UTK[[#This Row],[TRIP NO]]</f>
        <v>45394OD34S26271</v>
      </c>
      <c r="C271" s="47">
        <v>45394</v>
      </c>
      <c r="D271" s="1">
        <v>34185</v>
      </c>
      <c r="E271" s="12">
        <v>312214</v>
      </c>
      <c r="F271" s="17">
        <v>1337</v>
      </c>
      <c r="G271" s="24" t="s">
        <v>54</v>
      </c>
      <c r="H271" s="26">
        <v>54.46</v>
      </c>
      <c r="I271" s="26">
        <v>17.059999999999999</v>
      </c>
      <c r="J271" s="26">
        <f t="shared" si="8"/>
        <v>37.400000000000006</v>
      </c>
      <c r="K271" s="49">
        <v>37</v>
      </c>
      <c r="L271" s="50">
        <v>45394</v>
      </c>
      <c r="M271" s="26">
        <f t="shared" si="9"/>
        <v>0.40000000000000568</v>
      </c>
      <c r="N271" s="198">
        <v>1</v>
      </c>
      <c r="O271" s="51" t="s">
        <v>50</v>
      </c>
      <c r="P271" s="1" t="s">
        <v>51</v>
      </c>
      <c r="Q271" s="91" t="str">
        <f>VLOOKUP(UTK[[#This Row],[ID]],DRIVER[],6,FALSE)</f>
        <v>RAHID</v>
      </c>
    </row>
    <row r="272" spans="1:17" ht="15" customHeight="1">
      <c r="A272" s="14">
        <v>270</v>
      </c>
      <c r="B272" s="14" t="str">
        <f>UTK[[#This Row],[DATE]]&amp;UTK[[#This Row],[VEHICLE NO]]&amp;UTK[[#This Row],[TRIP NO]]</f>
        <v>45394OD04Q41441</v>
      </c>
      <c r="C272" s="47">
        <v>45394</v>
      </c>
      <c r="D272" s="1">
        <v>34186</v>
      </c>
      <c r="E272" s="12">
        <v>312214</v>
      </c>
      <c r="F272" s="17">
        <v>1339</v>
      </c>
      <c r="G272" s="24" t="s">
        <v>38</v>
      </c>
      <c r="H272" s="26">
        <v>33.840000000000003</v>
      </c>
      <c r="I272" s="26">
        <v>10.54</v>
      </c>
      <c r="J272" s="26">
        <f t="shared" si="8"/>
        <v>23.300000000000004</v>
      </c>
      <c r="K272" s="49">
        <v>22.88</v>
      </c>
      <c r="L272" s="50">
        <v>45394</v>
      </c>
      <c r="M272" s="26">
        <f t="shared" si="9"/>
        <v>0.42000000000000526</v>
      </c>
      <c r="N272" s="198">
        <v>1</v>
      </c>
      <c r="O272" s="51" t="s">
        <v>50</v>
      </c>
      <c r="P272" s="1" t="s">
        <v>51</v>
      </c>
      <c r="Q272" s="91" t="str">
        <f>VLOOKUP(UTK[[#This Row],[ID]],DRIVER[],6,FALSE)</f>
        <v>KAMAN MUNDA</v>
      </c>
    </row>
    <row r="273" spans="1:17" ht="15" customHeight="1">
      <c r="A273" s="6">
        <v>271</v>
      </c>
      <c r="B273" s="14" t="str">
        <f>UTK[[#This Row],[DATE]]&amp;UTK[[#This Row],[VEHICLE NO]]&amp;UTK[[#This Row],[TRIP NO]]</f>
        <v>45394OD34S26681</v>
      </c>
      <c r="C273" s="47">
        <v>45394</v>
      </c>
      <c r="D273" s="1">
        <v>34187</v>
      </c>
      <c r="E273" s="12">
        <v>312214</v>
      </c>
      <c r="F273" s="17">
        <v>1336</v>
      </c>
      <c r="G273" s="24" t="s">
        <v>42</v>
      </c>
      <c r="H273" s="26">
        <v>53.5</v>
      </c>
      <c r="I273" s="26">
        <v>17.16</v>
      </c>
      <c r="J273" s="26">
        <f t="shared" si="8"/>
        <v>36.340000000000003</v>
      </c>
      <c r="K273" s="49">
        <v>35.68</v>
      </c>
      <c r="L273" s="50">
        <v>45394</v>
      </c>
      <c r="M273" s="26">
        <f t="shared" si="9"/>
        <v>0.66000000000000369</v>
      </c>
      <c r="N273" s="198">
        <v>1</v>
      </c>
      <c r="O273" s="51" t="s">
        <v>50</v>
      </c>
      <c r="P273" s="1" t="s">
        <v>51</v>
      </c>
      <c r="Q273" s="91" t="str">
        <f>VLOOKUP(UTK[[#This Row],[ID]],DRIVER[],6,FALSE)</f>
        <v>RIZWAN</v>
      </c>
    </row>
    <row r="274" spans="1:17" ht="15" customHeight="1">
      <c r="A274" s="14">
        <v>272</v>
      </c>
      <c r="B274" s="14" t="str">
        <f>UTK[[#This Row],[DATE]]&amp;UTK[[#This Row],[VEHICLE NO]]&amp;UTK[[#This Row],[TRIP NO]]</f>
        <v>45394OD34S61521</v>
      </c>
      <c r="C274" s="47">
        <v>45394</v>
      </c>
      <c r="D274" s="1">
        <v>34188</v>
      </c>
      <c r="E274" s="12">
        <v>312214</v>
      </c>
      <c r="F274" s="17">
        <v>1344</v>
      </c>
      <c r="G274" s="24" t="s">
        <v>43</v>
      </c>
      <c r="H274" s="26">
        <v>56.1</v>
      </c>
      <c r="I274" s="26">
        <v>17.2</v>
      </c>
      <c r="J274" s="26">
        <f t="shared" si="8"/>
        <v>38.900000000000006</v>
      </c>
      <c r="K274" s="49">
        <v>38.28</v>
      </c>
      <c r="L274" s="50">
        <v>45394</v>
      </c>
      <c r="M274" s="26">
        <f t="shared" si="9"/>
        <v>0.62000000000000455</v>
      </c>
      <c r="N274" s="198">
        <v>1</v>
      </c>
      <c r="O274" s="51" t="s">
        <v>50</v>
      </c>
      <c r="P274" s="1" t="s">
        <v>51</v>
      </c>
      <c r="Q274" s="91" t="str">
        <f>VLOOKUP(UTK[[#This Row],[ID]],DRIVER[],6,FALSE)</f>
        <v>MURALIDHAR MOHANTA</v>
      </c>
    </row>
    <row r="275" spans="1:17" ht="15" customHeight="1">
      <c r="A275" s="6">
        <v>273</v>
      </c>
      <c r="B275" s="14" t="str">
        <f>UTK[[#This Row],[DATE]]&amp;UTK[[#This Row],[VEHICLE NO]]&amp;UTK[[#This Row],[TRIP NO]]</f>
        <v>45394OD04Q67881</v>
      </c>
      <c r="C275" s="47">
        <v>45394</v>
      </c>
      <c r="D275" s="1">
        <v>34189</v>
      </c>
      <c r="E275" s="12">
        <v>312214</v>
      </c>
      <c r="F275" s="17">
        <v>1345</v>
      </c>
      <c r="G275" s="24" t="s">
        <v>20</v>
      </c>
      <c r="H275" s="26">
        <v>54.56</v>
      </c>
      <c r="I275" s="26">
        <v>17.22</v>
      </c>
      <c r="J275" s="26">
        <f t="shared" si="8"/>
        <v>37.340000000000003</v>
      </c>
      <c r="K275" s="49">
        <v>36.74</v>
      </c>
      <c r="L275" s="50">
        <v>45394</v>
      </c>
      <c r="M275" s="26">
        <f t="shared" si="9"/>
        <v>0.60000000000000142</v>
      </c>
      <c r="N275" s="198">
        <v>1</v>
      </c>
      <c r="O275" s="51" t="s">
        <v>50</v>
      </c>
      <c r="P275" s="1" t="s">
        <v>51</v>
      </c>
      <c r="Q275" s="91" t="str">
        <f>VLOOKUP(UTK[[#This Row],[ID]],DRIVER[],6,FALSE)</f>
        <v>VINOD KUMAR</v>
      </c>
    </row>
    <row r="276" spans="1:17" ht="15" customHeight="1">
      <c r="A276" s="14">
        <v>274</v>
      </c>
      <c r="B276" s="14" t="str">
        <f>UTK[[#This Row],[DATE]]&amp;UTK[[#This Row],[VEHICLE NO]]&amp;UTK[[#This Row],[TRIP NO]]</f>
        <v>45394OD04Q41281</v>
      </c>
      <c r="C276" s="47">
        <v>45394</v>
      </c>
      <c r="D276" s="1">
        <v>34190</v>
      </c>
      <c r="E276" s="12">
        <v>312214</v>
      </c>
      <c r="F276" s="17">
        <v>1346</v>
      </c>
      <c r="G276" s="24" t="s">
        <v>41</v>
      </c>
      <c r="H276" s="26">
        <v>34.56</v>
      </c>
      <c r="I276" s="26">
        <v>10.48</v>
      </c>
      <c r="J276" s="26">
        <f t="shared" si="8"/>
        <v>24.080000000000002</v>
      </c>
      <c r="K276" s="49">
        <v>23.76</v>
      </c>
      <c r="L276" s="50">
        <v>45394</v>
      </c>
      <c r="M276" s="26">
        <f t="shared" si="9"/>
        <v>0.32000000000000028</v>
      </c>
      <c r="N276" s="198">
        <v>1</v>
      </c>
      <c r="O276" s="51" t="s">
        <v>50</v>
      </c>
      <c r="P276" s="1" t="s">
        <v>51</v>
      </c>
      <c r="Q276" s="91" t="str">
        <f>VLOOKUP(UTK[[#This Row],[ID]],DRIVER[],6,FALSE)</f>
        <v>NARAHARI MOHANTA</v>
      </c>
    </row>
    <row r="277" spans="1:17" ht="15" customHeight="1">
      <c r="A277" s="6">
        <v>275</v>
      </c>
      <c r="B277" s="14" t="str">
        <f>UTK[[#This Row],[DATE]]&amp;UTK[[#This Row],[VEHICLE NO]]&amp;UTK[[#This Row],[TRIP NO]]</f>
        <v>45394OD04Q41371</v>
      </c>
      <c r="C277" s="47">
        <v>45394</v>
      </c>
      <c r="D277" s="1">
        <v>34191</v>
      </c>
      <c r="E277" s="12">
        <v>312214</v>
      </c>
      <c r="F277" s="17">
        <v>1349</v>
      </c>
      <c r="G277" s="24" t="s">
        <v>55</v>
      </c>
      <c r="H277" s="26">
        <v>33.32</v>
      </c>
      <c r="I277" s="26">
        <v>10.46</v>
      </c>
      <c r="J277" s="26">
        <f t="shared" si="8"/>
        <v>22.86</v>
      </c>
      <c r="K277" s="49">
        <v>22.68</v>
      </c>
      <c r="L277" s="50">
        <v>45394</v>
      </c>
      <c r="M277" s="26">
        <f t="shared" si="9"/>
        <v>0.17999999999999972</v>
      </c>
      <c r="N277" s="198">
        <v>1</v>
      </c>
      <c r="O277" s="51" t="s">
        <v>50</v>
      </c>
      <c r="P277" s="1" t="s">
        <v>51</v>
      </c>
      <c r="Q277" s="91" t="str">
        <f>VLOOKUP(UTK[[#This Row],[ID]],DRIVER[],6,FALSE)</f>
        <v>MADANA MAHANTA</v>
      </c>
    </row>
    <row r="278" spans="1:17" ht="15" customHeight="1">
      <c r="A278" s="14">
        <v>276</v>
      </c>
      <c r="B278" s="14" t="str">
        <f>UTK[[#This Row],[DATE]]&amp;UTK[[#This Row],[VEHICLE NO]]&amp;UTK[[#This Row],[TRIP NO]]</f>
        <v>45394OD04Q67611</v>
      </c>
      <c r="C278" s="47">
        <v>45394</v>
      </c>
      <c r="D278" s="1">
        <v>34192</v>
      </c>
      <c r="E278" s="12">
        <v>312214</v>
      </c>
      <c r="F278" s="17">
        <v>1350</v>
      </c>
      <c r="G278" s="24" t="s">
        <v>24</v>
      </c>
      <c r="H278" s="26">
        <v>55.34</v>
      </c>
      <c r="I278" s="26">
        <v>17.78</v>
      </c>
      <c r="J278" s="26">
        <f t="shared" si="8"/>
        <v>37.56</v>
      </c>
      <c r="K278" s="49">
        <v>37.24</v>
      </c>
      <c r="L278" s="50">
        <v>45394</v>
      </c>
      <c r="M278" s="26">
        <f t="shared" si="9"/>
        <v>0.32000000000000028</v>
      </c>
      <c r="N278" s="198">
        <v>1</v>
      </c>
      <c r="O278" s="51" t="s">
        <v>50</v>
      </c>
      <c r="P278" s="1" t="s">
        <v>51</v>
      </c>
      <c r="Q278" s="91" t="str">
        <f>VLOOKUP(UTK[[#This Row],[ID]],DRIVER[],6,FALSE)</f>
        <v>BHARAT CH MOHANTA</v>
      </c>
    </row>
    <row r="279" spans="1:17" ht="15" customHeight="1">
      <c r="A279" s="6">
        <v>277</v>
      </c>
      <c r="B279" s="14" t="str">
        <f>UTK[[#This Row],[DATE]]&amp;UTK[[#This Row],[VEHICLE NO]]&amp;UTK[[#This Row],[TRIP NO]]</f>
        <v>45394OD34S61371</v>
      </c>
      <c r="C279" s="47">
        <v>45394</v>
      </c>
      <c r="D279" s="1">
        <v>34193</v>
      </c>
      <c r="E279" s="12">
        <v>312214</v>
      </c>
      <c r="F279" s="17">
        <v>1358</v>
      </c>
      <c r="G279" s="24" t="s">
        <v>44</v>
      </c>
      <c r="H279" s="26">
        <v>52.14</v>
      </c>
      <c r="I279" s="26">
        <v>17.559999999999999</v>
      </c>
      <c r="J279" s="26">
        <f t="shared" si="8"/>
        <v>34.58</v>
      </c>
      <c r="K279" s="49">
        <v>34.200000000000003</v>
      </c>
      <c r="L279" s="50">
        <v>45394</v>
      </c>
      <c r="M279" s="26">
        <f t="shared" si="9"/>
        <v>0.37999999999999545</v>
      </c>
      <c r="N279" s="198">
        <v>1</v>
      </c>
      <c r="O279" s="51" t="s">
        <v>50</v>
      </c>
      <c r="P279" s="1" t="s">
        <v>51</v>
      </c>
      <c r="Q279" s="91" t="str">
        <f>VLOOKUP(UTK[[#This Row],[ID]],DRIVER[],6,FALSE)</f>
        <v>KALI CH KAR</v>
      </c>
    </row>
    <row r="280" spans="1:17" ht="15" customHeight="1">
      <c r="A280" s="14">
        <v>278</v>
      </c>
      <c r="B280" s="14" t="str">
        <f>UTK[[#This Row],[DATE]]&amp;UTK[[#This Row],[VEHICLE NO]]&amp;UTK[[#This Row],[TRIP NO]]</f>
        <v>45394OD04Q41391</v>
      </c>
      <c r="C280" s="47">
        <v>45394</v>
      </c>
      <c r="D280" s="1">
        <v>34194</v>
      </c>
      <c r="E280" s="12">
        <v>312214</v>
      </c>
      <c r="F280" s="17">
        <v>1372</v>
      </c>
      <c r="G280" s="24" t="s">
        <v>21</v>
      </c>
      <c r="H280" s="26">
        <v>53.2</v>
      </c>
      <c r="I280" s="26">
        <v>17.72</v>
      </c>
      <c r="J280" s="26">
        <f t="shared" si="8"/>
        <v>35.480000000000004</v>
      </c>
      <c r="K280" s="49">
        <v>35.26</v>
      </c>
      <c r="L280" s="50">
        <v>45394</v>
      </c>
      <c r="M280" s="26">
        <f t="shared" si="9"/>
        <v>0.22000000000000597</v>
      </c>
      <c r="N280" s="198">
        <v>1</v>
      </c>
      <c r="O280" s="51" t="s">
        <v>50</v>
      </c>
      <c r="P280" s="1" t="s">
        <v>51</v>
      </c>
      <c r="Q280" s="91" t="str">
        <f>VLOOKUP(UTK[[#This Row],[ID]],DRIVER[],6,FALSE)</f>
        <v>BENUDHAR PRADHAN</v>
      </c>
    </row>
    <row r="281" spans="1:17" ht="15" customHeight="1">
      <c r="A281" s="6">
        <v>279</v>
      </c>
      <c r="B281" s="14" t="str">
        <f>UTK[[#This Row],[DATE]]&amp;UTK[[#This Row],[VEHICLE NO]]&amp;UTK[[#This Row],[TRIP NO]]</f>
        <v>45394OD34S26151</v>
      </c>
      <c r="C281" s="47">
        <v>45394</v>
      </c>
      <c r="D281" s="1">
        <v>34195</v>
      </c>
      <c r="E281" s="12">
        <v>312214</v>
      </c>
      <c r="F281" s="17">
        <v>1373</v>
      </c>
      <c r="G281" s="24" t="s">
        <v>40</v>
      </c>
      <c r="H281" s="26">
        <v>52.32</v>
      </c>
      <c r="I281" s="26">
        <v>17.100000000000001</v>
      </c>
      <c r="J281" s="26">
        <f t="shared" si="8"/>
        <v>35.22</v>
      </c>
      <c r="K281" s="49">
        <v>35.04</v>
      </c>
      <c r="L281" s="50">
        <v>45394</v>
      </c>
      <c r="M281" s="26">
        <f t="shared" si="9"/>
        <v>0.17999999999999972</v>
      </c>
      <c r="N281" s="198">
        <v>1</v>
      </c>
      <c r="O281" s="51" t="s">
        <v>50</v>
      </c>
      <c r="P281" s="1" t="s">
        <v>51</v>
      </c>
      <c r="Q281" s="91" t="str">
        <f>VLOOKUP(UTK[[#This Row],[ID]],DRIVER[],6,FALSE)</f>
        <v>DURGA CH MOHANTA</v>
      </c>
    </row>
    <row r="282" spans="1:17" ht="15" customHeight="1">
      <c r="A282" s="14">
        <v>280</v>
      </c>
      <c r="B282" s="14" t="str">
        <f>UTK[[#This Row],[DATE]]&amp;UTK[[#This Row],[VEHICLE NO]]&amp;UTK[[#This Row],[TRIP NO]]</f>
        <v>45394OD34S26661</v>
      </c>
      <c r="C282" s="47">
        <v>45394</v>
      </c>
      <c r="D282" s="1">
        <v>34196</v>
      </c>
      <c r="E282" s="12">
        <v>312214</v>
      </c>
      <c r="F282" s="17">
        <v>1375</v>
      </c>
      <c r="G282" s="24" t="s">
        <v>45</v>
      </c>
      <c r="H282" s="26">
        <v>53.44</v>
      </c>
      <c r="I282" s="26">
        <v>17.62</v>
      </c>
      <c r="J282" s="26">
        <f t="shared" si="8"/>
        <v>35.819999999999993</v>
      </c>
      <c r="K282" s="49">
        <v>35.44</v>
      </c>
      <c r="L282" s="50">
        <v>45394</v>
      </c>
      <c r="M282" s="26">
        <f t="shared" si="9"/>
        <v>0.37999999999999545</v>
      </c>
      <c r="N282" s="198">
        <v>1</v>
      </c>
      <c r="O282" s="51" t="s">
        <v>50</v>
      </c>
      <c r="P282" s="1" t="s">
        <v>51</v>
      </c>
      <c r="Q282" s="91" t="str">
        <f>VLOOKUP(UTK[[#This Row],[ID]],DRIVER[],6,FALSE)</f>
        <v>NABI AHMAD</v>
      </c>
    </row>
    <row r="283" spans="1:17" ht="15" customHeight="1">
      <c r="A283" s="6">
        <v>281</v>
      </c>
      <c r="B283" s="14" t="str">
        <f>UTK[[#This Row],[DATE]]&amp;UTK[[#This Row],[VEHICLE NO]]&amp;UTK[[#This Row],[TRIP NO]]</f>
        <v>45394OD34S61391</v>
      </c>
      <c r="C283" s="47">
        <v>45394</v>
      </c>
      <c r="D283" s="1">
        <v>34197</v>
      </c>
      <c r="E283" s="12">
        <v>312214</v>
      </c>
      <c r="F283" s="17">
        <v>1380</v>
      </c>
      <c r="G283" s="24" t="s">
        <v>52</v>
      </c>
      <c r="H283" s="26">
        <v>53.4</v>
      </c>
      <c r="I283" s="26">
        <v>17.100000000000001</v>
      </c>
      <c r="J283" s="26">
        <f t="shared" si="8"/>
        <v>36.299999999999997</v>
      </c>
      <c r="K283" s="49">
        <v>35.880000000000003</v>
      </c>
      <c r="L283" s="50">
        <v>45394</v>
      </c>
      <c r="M283" s="26">
        <f t="shared" si="9"/>
        <v>0.4199999999999946</v>
      </c>
      <c r="N283" s="198">
        <v>1</v>
      </c>
      <c r="O283" s="51" t="s">
        <v>50</v>
      </c>
      <c r="P283" s="1" t="s">
        <v>51</v>
      </c>
      <c r="Q283" s="91" t="str">
        <f>VLOOKUP(UTK[[#This Row],[ID]],DRIVER[],6,FALSE)</f>
        <v>DHULESWAR PERAI</v>
      </c>
    </row>
    <row r="284" spans="1:17" ht="15" customHeight="1">
      <c r="A284" s="14">
        <v>282</v>
      </c>
      <c r="B284" s="14" t="str">
        <f>UTK[[#This Row],[DATE]]&amp;UTK[[#This Row],[VEHICLE NO]]&amp;UTK[[#This Row],[TRIP NO]]</f>
        <v>45394OD04Q41181</v>
      </c>
      <c r="C284" s="47">
        <v>45394</v>
      </c>
      <c r="D284" s="1">
        <v>34198</v>
      </c>
      <c r="E284" s="12">
        <v>312214</v>
      </c>
      <c r="F284" s="17">
        <v>1385</v>
      </c>
      <c r="G284" s="24" t="s">
        <v>26</v>
      </c>
      <c r="H284" s="26">
        <v>54.16</v>
      </c>
      <c r="I284" s="26">
        <v>16.96</v>
      </c>
      <c r="J284" s="26">
        <f t="shared" si="8"/>
        <v>37.199999999999996</v>
      </c>
      <c r="K284" s="49">
        <v>36.880000000000003</v>
      </c>
      <c r="L284" s="50">
        <v>45394</v>
      </c>
      <c r="M284" s="26">
        <f t="shared" si="9"/>
        <v>0.31999999999999318</v>
      </c>
      <c r="N284" s="198">
        <v>1</v>
      </c>
      <c r="O284" s="51" t="s">
        <v>50</v>
      </c>
      <c r="P284" s="1" t="s">
        <v>51</v>
      </c>
      <c r="Q284" s="91" t="str">
        <f>VLOOKUP(UTK[[#This Row],[ID]],DRIVER[],6,FALSE)</f>
        <v>JUGAL KISHOR MOHANTA</v>
      </c>
    </row>
    <row r="285" spans="1:17" ht="15" customHeight="1">
      <c r="A285" s="6">
        <v>283</v>
      </c>
      <c r="B285" s="14" t="str">
        <f>UTK[[#This Row],[DATE]]&amp;UTK[[#This Row],[VEHICLE NO]]&amp;UTK[[#This Row],[TRIP NO]]</f>
        <v>45394OD04Q41732</v>
      </c>
      <c r="C285" s="47">
        <v>45394</v>
      </c>
      <c r="D285" s="1">
        <v>34199</v>
      </c>
      <c r="E285" s="12">
        <v>312214</v>
      </c>
      <c r="F285" s="17">
        <v>1402</v>
      </c>
      <c r="G285" s="24" t="s">
        <v>8</v>
      </c>
      <c r="H285" s="26">
        <v>33.28</v>
      </c>
      <c r="I285" s="26">
        <v>10.220000000000001</v>
      </c>
      <c r="J285" s="26">
        <f t="shared" si="8"/>
        <v>23.060000000000002</v>
      </c>
      <c r="K285" s="49">
        <v>22.32</v>
      </c>
      <c r="L285" s="50">
        <v>45394</v>
      </c>
      <c r="M285" s="26">
        <f t="shared" si="9"/>
        <v>0.74000000000000199</v>
      </c>
      <c r="N285" s="198">
        <v>2</v>
      </c>
      <c r="O285" s="51" t="s">
        <v>50</v>
      </c>
      <c r="P285" s="1" t="s">
        <v>51</v>
      </c>
      <c r="Q285" s="91" t="str">
        <f>VLOOKUP(UTK[[#This Row],[ID]],DRIVER[],6,FALSE)</f>
        <v xml:space="preserve">SUSANTA KUMAR MOHANTA </v>
      </c>
    </row>
    <row r="286" spans="1:17" ht="14.4">
      <c r="A286" s="14">
        <v>284</v>
      </c>
      <c r="B286" s="14" t="str">
        <f>UTK[[#This Row],[DATE]]&amp;UTK[[#This Row],[VEHICLE NO]]&amp;UTK[[#This Row],[TRIP NO]]</f>
        <v>45394OD04Q41232</v>
      </c>
      <c r="C286" s="47">
        <v>45394</v>
      </c>
      <c r="D286" s="1">
        <v>34200</v>
      </c>
      <c r="E286" s="12">
        <v>312214</v>
      </c>
      <c r="F286" s="17">
        <v>1403</v>
      </c>
      <c r="G286" s="24" t="s">
        <v>39</v>
      </c>
      <c r="H286" s="26">
        <v>52.06</v>
      </c>
      <c r="I286" s="26">
        <v>17.34</v>
      </c>
      <c r="J286" s="26">
        <f t="shared" si="8"/>
        <v>34.72</v>
      </c>
      <c r="K286" s="49">
        <v>34.159999999999997</v>
      </c>
      <c r="L286" s="50">
        <v>45394</v>
      </c>
      <c r="M286" s="26">
        <f t="shared" si="9"/>
        <v>0.56000000000000227</v>
      </c>
      <c r="N286" s="198">
        <v>2</v>
      </c>
      <c r="O286" s="51" t="s">
        <v>50</v>
      </c>
      <c r="P286" s="1" t="s">
        <v>51</v>
      </c>
      <c r="Q286" s="91" t="str">
        <f>VLOOKUP(UTK[[#This Row],[ID]],DRIVER[],6,FALSE)</f>
        <v>NATABAR MOHANTA</v>
      </c>
    </row>
    <row r="287" spans="1:17" ht="15" customHeight="1">
      <c r="A287" s="6">
        <v>285</v>
      </c>
      <c r="B287" s="14" t="str">
        <f>UTK[[#This Row],[DATE]]&amp;UTK[[#This Row],[VEHICLE NO]]&amp;UTK[[#This Row],[TRIP NO]]</f>
        <v>45394OD04Q41552</v>
      </c>
      <c r="C287" s="47">
        <v>45394</v>
      </c>
      <c r="D287" s="1">
        <v>34201</v>
      </c>
      <c r="E287" s="12">
        <v>312214</v>
      </c>
      <c r="F287" s="17">
        <v>1417</v>
      </c>
      <c r="G287" s="24" t="s">
        <v>22</v>
      </c>
      <c r="H287" s="26">
        <v>54.78</v>
      </c>
      <c r="I287" s="26">
        <v>17.66</v>
      </c>
      <c r="J287" s="26">
        <f t="shared" si="8"/>
        <v>37.120000000000005</v>
      </c>
      <c r="K287" s="49">
        <v>36.76</v>
      </c>
      <c r="L287" s="50">
        <v>45394</v>
      </c>
      <c r="M287" s="26">
        <f t="shared" si="9"/>
        <v>0.36000000000000654</v>
      </c>
      <c r="N287" s="198">
        <v>2</v>
      </c>
      <c r="O287" s="51" t="s">
        <v>50</v>
      </c>
      <c r="P287" s="1" t="s">
        <v>51</v>
      </c>
      <c r="Q287" s="91" t="str">
        <f>VLOOKUP(UTK[[#This Row],[ID]],DRIVER[],6,FALSE)</f>
        <v>SUSANT KUMAR BAG</v>
      </c>
    </row>
    <row r="288" spans="1:17" ht="15" customHeight="1">
      <c r="A288" s="14">
        <v>286</v>
      </c>
      <c r="B288" s="14" t="str">
        <f>UTK[[#This Row],[DATE]]&amp;UTK[[#This Row],[VEHICLE NO]]&amp;UTK[[#This Row],[TRIP NO]]</f>
        <v>45394OD04Q41442</v>
      </c>
      <c r="C288" s="47">
        <v>45394</v>
      </c>
      <c r="D288" s="1">
        <v>34202</v>
      </c>
      <c r="E288" s="12">
        <v>312214</v>
      </c>
      <c r="F288" s="17">
        <v>1418</v>
      </c>
      <c r="G288" s="24" t="s">
        <v>38</v>
      </c>
      <c r="H288" s="26">
        <v>33.78</v>
      </c>
      <c r="I288" s="26">
        <v>10.48</v>
      </c>
      <c r="J288" s="26">
        <f t="shared" si="8"/>
        <v>23.3</v>
      </c>
      <c r="K288" s="49">
        <v>22.38</v>
      </c>
      <c r="L288" s="50">
        <v>45394</v>
      </c>
      <c r="M288" s="26">
        <f t="shared" si="9"/>
        <v>0.92000000000000171</v>
      </c>
      <c r="N288" s="198">
        <v>2</v>
      </c>
      <c r="O288" s="51" t="s">
        <v>50</v>
      </c>
      <c r="P288" s="1" t="s">
        <v>51</v>
      </c>
      <c r="Q288" s="91" t="str">
        <f>VLOOKUP(UTK[[#This Row],[ID]],DRIVER[],6,FALSE)</f>
        <v>KAMAN MUNDA</v>
      </c>
    </row>
    <row r="289" spans="1:17" ht="15" customHeight="1">
      <c r="A289" s="6">
        <v>287</v>
      </c>
      <c r="B289" s="14" t="str">
        <f>UTK[[#This Row],[DATE]]&amp;UTK[[#This Row],[VEHICLE NO]]&amp;UTK[[#This Row],[TRIP NO]]</f>
        <v>45394OD04Q41702</v>
      </c>
      <c r="C289" s="47">
        <v>45394</v>
      </c>
      <c r="D289" s="1">
        <v>34203</v>
      </c>
      <c r="E289" s="12">
        <v>312214</v>
      </c>
      <c r="F289" s="17">
        <v>1419</v>
      </c>
      <c r="G289" s="24" t="s">
        <v>10</v>
      </c>
      <c r="H289" s="26">
        <v>32.880000000000003</v>
      </c>
      <c r="I289" s="26">
        <v>10.36</v>
      </c>
      <c r="J289" s="26">
        <f t="shared" si="8"/>
        <v>22.520000000000003</v>
      </c>
      <c r="K289" s="49">
        <v>21.72</v>
      </c>
      <c r="L289" s="50">
        <v>45394</v>
      </c>
      <c r="M289" s="26">
        <f t="shared" si="9"/>
        <v>0.80000000000000426</v>
      </c>
      <c r="N289" s="198">
        <v>2</v>
      </c>
      <c r="O289" s="51" t="s">
        <v>50</v>
      </c>
      <c r="P289" s="1" t="s">
        <v>51</v>
      </c>
      <c r="Q289" s="91" t="str">
        <f>VLOOKUP(UTK[[#This Row],[ID]],DRIVER[],6,FALSE)</f>
        <v>BHAKTA BANDHU MAHANTA</v>
      </c>
    </row>
    <row r="290" spans="1:17" ht="15" customHeight="1">
      <c r="A290" s="14">
        <v>288</v>
      </c>
      <c r="B290" s="14" t="str">
        <f>UTK[[#This Row],[DATE]]&amp;UTK[[#This Row],[VEHICLE NO]]&amp;UTK[[#This Row],[TRIP NO]]</f>
        <v>45394OD34S26682</v>
      </c>
      <c r="C290" s="47">
        <v>45394</v>
      </c>
      <c r="D290" s="1">
        <v>34204</v>
      </c>
      <c r="E290" s="12">
        <v>312214</v>
      </c>
      <c r="F290" s="17">
        <v>1420</v>
      </c>
      <c r="G290" s="24" t="s">
        <v>42</v>
      </c>
      <c r="H290" s="26">
        <v>54.84</v>
      </c>
      <c r="I290" s="26">
        <v>17.14</v>
      </c>
      <c r="J290" s="26">
        <f t="shared" si="8"/>
        <v>37.700000000000003</v>
      </c>
      <c r="K290" s="49">
        <v>37.4</v>
      </c>
      <c r="L290" s="50">
        <v>45394</v>
      </c>
      <c r="M290" s="26">
        <f t="shared" si="9"/>
        <v>0.30000000000000426</v>
      </c>
      <c r="N290" s="198">
        <v>2</v>
      </c>
      <c r="O290" s="51" t="s">
        <v>50</v>
      </c>
      <c r="P290" s="1" t="s">
        <v>51</v>
      </c>
      <c r="Q290" s="91" t="str">
        <f>VLOOKUP(UTK[[#This Row],[ID]],DRIVER[],6,FALSE)</f>
        <v>RIZWAN</v>
      </c>
    </row>
    <row r="291" spans="1:17" ht="15" customHeight="1">
      <c r="A291" s="6">
        <v>289</v>
      </c>
      <c r="B291" s="14" t="str">
        <f>UTK[[#This Row],[DATE]]&amp;UTK[[#This Row],[VEHICLE NO]]&amp;UTK[[#This Row],[TRIP NO]]</f>
        <v>45394OD34S26272</v>
      </c>
      <c r="C291" s="47">
        <v>45394</v>
      </c>
      <c r="D291" s="1">
        <v>34205</v>
      </c>
      <c r="E291" s="12">
        <v>312214</v>
      </c>
      <c r="F291" s="17">
        <v>1423</v>
      </c>
      <c r="G291" s="24" t="s">
        <v>54</v>
      </c>
      <c r="H291" s="26">
        <v>54.84</v>
      </c>
      <c r="I291" s="26">
        <v>17.02</v>
      </c>
      <c r="J291" s="26">
        <f t="shared" si="8"/>
        <v>37.820000000000007</v>
      </c>
      <c r="K291" s="49">
        <v>37.5</v>
      </c>
      <c r="L291" s="50">
        <v>45394</v>
      </c>
      <c r="M291" s="26">
        <f t="shared" si="9"/>
        <v>0.32000000000000739</v>
      </c>
      <c r="N291" s="198">
        <v>2</v>
      </c>
      <c r="O291" s="51" t="s">
        <v>50</v>
      </c>
      <c r="P291" s="1" t="s">
        <v>51</v>
      </c>
      <c r="Q291" s="91" t="str">
        <f>VLOOKUP(UTK[[#This Row],[ID]],DRIVER[],6,FALSE)</f>
        <v>RAHID</v>
      </c>
    </row>
    <row r="292" spans="1:17" ht="15" customHeight="1">
      <c r="A292" s="14">
        <v>290</v>
      </c>
      <c r="B292" s="14" t="str">
        <f>UTK[[#This Row],[DATE]]&amp;UTK[[#This Row],[VEHICLE NO]]&amp;UTK[[#This Row],[TRIP NO]]</f>
        <v>45394OD34S61522</v>
      </c>
      <c r="C292" s="47">
        <v>45394</v>
      </c>
      <c r="D292" s="1">
        <v>34206</v>
      </c>
      <c r="E292" s="12">
        <v>312214</v>
      </c>
      <c r="F292" s="17">
        <v>1438</v>
      </c>
      <c r="G292" s="24" t="s">
        <v>43</v>
      </c>
      <c r="H292" s="26">
        <v>54.04</v>
      </c>
      <c r="I292" s="26">
        <v>17.14</v>
      </c>
      <c r="J292" s="26">
        <f t="shared" si="8"/>
        <v>36.9</v>
      </c>
      <c r="K292" s="49">
        <v>36.200000000000003</v>
      </c>
      <c r="L292" s="50">
        <v>45395</v>
      </c>
      <c r="M292" s="26">
        <f t="shared" si="9"/>
        <v>0.69999999999999574</v>
      </c>
      <c r="N292" s="198">
        <v>2</v>
      </c>
      <c r="O292" s="51" t="s">
        <v>50</v>
      </c>
      <c r="P292" s="1" t="s">
        <v>51</v>
      </c>
      <c r="Q292" s="91" t="str">
        <f>VLOOKUP(UTK[[#This Row],[ID]],DRIVER[],6,FALSE)</f>
        <v>MURALIDHAR MOHANTA</v>
      </c>
    </row>
    <row r="293" spans="1:17" ht="15" customHeight="1">
      <c r="A293" s="6">
        <v>291</v>
      </c>
      <c r="B293" s="14" t="str">
        <f>UTK[[#This Row],[DATE]]&amp;UTK[[#This Row],[VEHICLE NO]]&amp;UTK[[#This Row],[TRIP NO]]</f>
        <v>45394OD04Q67882</v>
      </c>
      <c r="C293" s="47">
        <v>45394</v>
      </c>
      <c r="D293" s="1">
        <v>34207</v>
      </c>
      <c r="E293" s="12">
        <v>312214</v>
      </c>
      <c r="F293" s="17">
        <v>1439</v>
      </c>
      <c r="G293" s="24" t="s">
        <v>20</v>
      </c>
      <c r="H293" s="26">
        <v>53.64</v>
      </c>
      <c r="I293" s="26">
        <v>17.38</v>
      </c>
      <c r="J293" s="26">
        <f t="shared" si="8"/>
        <v>36.260000000000005</v>
      </c>
      <c r="K293" s="49">
        <v>35.76</v>
      </c>
      <c r="L293" s="50">
        <v>45395</v>
      </c>
      <c r="M293" s="26">
        <f t="shared" si="9"/>
        <v>0.50000000000000711</v>
      </c>
      <c r="N293" s="198">
        <v>2</v>
      </c>
      <c r="O293" s="51" t="s">
        <v>50</v>
      </c>
      <c r="P293" s="1" t="s">
        <v>51</v>
      </c>
      <c r="Q293" s="91" t="str">
        <f>VLOOKUP(UTK[[#This Row],[ID]],DRIVER[],6,FALSE)</f>
        <v>VINOD KUMAR</v>
      </c>
    </row>
    <row r="294" spans="1:17" ht="15" customHeight="1">
      <c r="A294" s="14">
        <v>292</v>
      </c>
      <c r="B294" s="14" t="str">
        <f>UTK[[#This Row],[DATE]]&amp;UTK[[#This Row],[VEHICLE NO]]&amp;UTK[[#This Row],[TRIP NO]]</f>
        <v>45395OD34S26681</v>
      </c>
      <c r="C294" s="47">
        <v>45395</v>
      </c>
      <c r="D294" s="1">
        <v>34208</v>
      </c>
      <c r="E294" s="12">
        <v>312214</v>
      </c>
      <c r="F294" s="17">
        <v>1461</v>
      </c>
      <c r="G294" s="24" t="s">
        <v>42</v>
      </c>
      <c r="H294" s="26">
        <v>52.5</v>
      </c>
      <c r="I294" s="26">
        <v>17.059999999999999</v>
      </c>
      <c r="J294" s="26">
        <f t="shared" si="8"/>
        <v>35.44</v>
      </c>
      <c r="K294" s="49">
        <v>35</v>
      </c>
      <c r="L294" s="50">
        <v>45395</v>
      </c>
      <c r="M294" s="26">
        <f t="shared" si="9"/>
        <v>0.43999999999999773</v>
      </c>
      <c r="N294" s="198">
        <v>1</v>
      </c>
      <c r="O294" s="51" t="s">
        <v>50</v>
      </c>
      <c r="P294" s="1" t="s">
        <v>51</v>
      </c>
      <c r="Q294" s="91" t="str">
        <f>VLOOKUP(UTK[[#This Row],[ID]],DRIVER[],6,FALSE)</f>
        <v>RIZWAN</v>
      </c>
    </row>
    <row r="295" spans="1:17" ht="15" customHeight="1">
      <c r="A295" s="6">
        <v>293</v>
      </c>
      <c r="B295" s="14" t="str">
        <f>UTK[[#This Row],[DATE]]&amp;UTK[[#This Row],[VEHICLE NO]]&amp;UTK[[#This Row],[TRIP NO]]</f>
        <v>45395OD04Q41281</v>
      </c>
      <c r="C295" s="47">
        <v>45395</v>
      </c>
      <c r="D295" s="1">
        <v>34209</v>
      </c>
      <c r="E295" s="12">
        <v>312214</v>
      </c>
      <c r="F295" s="17">
        <v>1462</v>
      </c>
      <c r="G295" s="24" t="s">
        <v>41</v>
      </c>
      <c r="H295" s="26">
        <v>34.36</v>
      </c>
      <c r="I295" s="26">
        <v>10.38</v>
      </c>
      <c r="J295" s="26">
        <f t="shared" si="8"/>
        <v>23.979999999999997</v>
      </c>
      <c r="K295" s="49">
        <v>23.64</v>
      </c>
      <c r="L295" s="50">
        <v>45395</v>
      </c>
      <c r="M295" s="26">
        <f t="shared" si="9"/>
        <v>0.33999999999999631</v>
      </c>
      <c r="N295" s="198">
        <v>1</v>
      </c>
      <c r="O295" s="51" t="s">
        <v>50</v>
      </c>
      <c r="P295" s="1" t="s">
        <v>51</v>
      </c>
      <c r="Q295" s="91" t="str">
        <f>VLOOKUP(UTK[[#This Row],[ID]],DRIVER[],6,FALSE)</f>
        <v xml:space="preserve">SUSANTA KUMAR MOHANTA </v>
      </c>
    </row>
    <row r="296" spans="1:17" ht="14.4">
      <c r="A296" s="14">
        <v>294</v>
      </c>
      <c r="B296" s="14" t="str">
        <f>UTK[[#This Row],[DATE]]&amp;UTK[[#This Row],[VEHICLE NO]]&amp;UTK[[#This Row],[TRIP NO]]</f>
        <v>45395OD04Q41231</v>
      </c>
      <c r="C296" s="47">
        <v>45395</v>
      </c>
      <c r="D296" s="1">
        <v>34210</v>
      </c>
      <c r="E296" s="12">
        <v>312214</v>
      </c>
      <c r="F296" s="17">
        <v>1463</v>
      </c>
      <c r="G296" s="24" t="s">
        <v>39</v>
      </c>
      <c r="H296" s="26">
        <v>53.76</v>
      </c>
      <c r="I296" s="26">
        <v>17.34</v>
      </c>
      <c r="J296" s="26">
        <f t="shared" si="8"/>
        <v>36.42</v>
      </c>
      <c r="K296" s="49">
        <v>36</v>
      </c>
      <c r="L296" s="50">
        <v>45395</v>
      </c>
      <c r="M296" s="26">
        <f t="shared" si="9"/>
        <v>0.42000000000000171</v>
      </c>
      <c r="N296" s="198">
        <v>1</v>
      </c>
      <c r="O296" s="51" t="s">
        <v>50</v>
      </c>
      <c r="P296" s="1" t="s">
        <v>51</v>
      </c>
      <c r="Q296" s="91" t="str">
        <f>VLOOKUP(UTK[[#This Row],[ID]],DRIVER[],6,FALSE)</f>
        <v>NATABAR MOHANTA</v>
      </c>
    </row>
    <row r="297" spans="1:17" ht="14.4" customHeight="1">
      <c r="A297" s="6">
        <v>295</v>
      </c>
      <c r="B297" s="14" t="str">
        <f>UTK[[#This Row],[DATE]]&amp;UTK[[#This Row],[VEHICLE NO]]&amp;UTK[[#This Row],[TRIP NO]]</f>
        <v>45395OD04Q67881</v>
      </c>
      <c r="C297" s="47">
        <v>45395</v>
      </c>
      <c r="D297" s="1">
        <v>34211</v>
      </c>
      <c r="E297" s="12">
        <v>312214</v>
      </c>
      <c r="F297" s="17">
        <v>1469</v>
      </c>
      <c r="G297" s="24" t="s">
        <v>20</v>
      </c>
      <c r="H297" s="26">
        <v>56.4</v>
      </c>
      <c r="I297" s="26">
        <v>17.36</v>
      </c>
      <c r="J297" s="26">
        <f t="shared" si="8"/>
        <v>39.04</v>
      </c>
      <c r="K297" s="49">
        <v>38.6</v>
      </c>
      <c r="L297" s="50">
        <v>45395</v>
      </c>
      <c r="M297" s="26">
        <f t="shared" si="9"/>
        <v>0.43999999999999773</v>
      </c>
      <c r="N297" s="198">
        <v>1</v>
      </c>
      <c r="O297" s="51" t="s">
        <v>50</v>
      </c>
      <c r="P297" s="1" t="s">
        <v>51</v>
      </c>
      <c r="Q297" s="91" t="str">
        <f>VLOOKUP(UTK[[#This Row],[ID]],DRIVER[],6,FALSE)</f>
        <v>VINOD KUMAR</v>
      </c>
    </row>
    <row r="298" spans="1:17" ht="15" customHeight="1">
      <c r="A298" s="14">
        <v>296</v>
      </c>
      <c r="B298" s="14" t="str">
        <f>UTK[[#This Row],[DATE]]&amp;UTK[[#This Row],[VEHICLE NO]]&amp;UTK[[#This Row],[TRIP NO]]</f>
        <v>45395OD04Q41551</v>
      </c>
      <c r="C298" s="47">
        <v>45395</v>
      </c>
      <c r="D298" s="1">
        <v>34212</v>
      </c>
      <c r="E298" s="12">
        <v>312214</v>
      </c>
      <c r="F298" s="17">
        <v>1470</v>
      </c>
      <c r="G298" s="24" t="s">
        <v>22</v>
      </c>
      <c r="H298" s="26">
        <v>56.64</v>
      </c>
      <c r="I298" s="26">
        <v>17.579999999999998</v>
      </c>
      <c r="J298" s="26">
        <f t="shared" si="8"/>
        <v>39.06</v>
      </c>
      <c r="K298" s="49">
        <v>38.74</v>
      </c>
      <c r="L298" s="50">
        <v>45395</v>
      </c>
      <c r="M298" s="26">
        <f t="shared" si="9"/>
        <v>0.32000000000000028</v>
      </c>
      <c r="N298" s="198">
        <v>1</v>
      </c>
      <c r="O298" s="51" t="s">
        <v>50</v>
      </c>
      <c r="P298" s="1" t="s">
        <v>51</v>
      </c>
      <c r="Q298" s="91" t="str">
        <f>VLOOKUP(UTK[[#This Row],[ID]],DRIVER[],6,FALSE)</f>
        <v>SUSANT KUMAR BAG</v>
      </c>
    </row>
    <row r="299" spans="1:17" ht="15" customHeight="1">
      <c r="A299" s="6">
        <v>297</v>
      </c>
      <c r="B299" s="14" t="str">
        <f>UTK[[#This Row],[DATE]]&amp;UTK[[#This Row],[VEHICLE NO]]&amp;UTK[[#This Row],[TRIP NO]]</f>
        <v>45395OD34S26271</v>
      </c>
      <c r="C299" s="47">
        <v>45395</v>
      </c>
      <c r="D299" s="1">
        <v>34213</v>
      </c>
      <c r="E299" s="12">
        <v>312214</v>
      </c>
      <c r="F299" s="17">
        <v>1459</v>
      </c>
      <c r="G299" s="24" t="s">
        <v>54</v>
      </c>
      <c r="H299" s="26">
        <v>52.74</v>
      </c>
      <c r="I299" s="26">
        <v>17</v>
      </c>
      <c r="J299" s="26">
        <f t="shared" si="8"/>
        <v>35.74</v>
      </c>
      <c r="K299" s="49">
        <v>35.200000000000003</v>
      </c>
      <c r="L299" s="50">
        <v>45395</v>
      </c>
      <c r="M299" s="26">
        <f t="shared" si="9"/>
        <v>0.53999999999999915</v>
      </c>
      <c r="N299" s="198">
        <v>1</v>
      </c>
      <c r="O299" s="51" t="s">
        <v>50</v>
      </c>
      <c r="P299" s="1" t="s">
        <v>51</v>
      </c>
      <c r="Q299" s="91" t="str">
        <f>VLOOKUP(UTK[[#This Row],[ID]],DRIVER[],6,FALSE)</f>
        <v>RAHID</v>
      </c>
    </row>
    <row r="300" spans="1:17" ht="15" customHeight="1">
      <c r="A300" s="14">
        <v>298</v>
      </c>
      <c r="B300" s="14" t="str">
        <f>UTK[[#This Row],[DATE]]&amp;UTK[[#This Row],[VEHICLE NO]]&amp;UTK[[#This Row],[TRIP NO]]</f>
        <v>45395OD34S26661</v>
      </c>
      <c r="C300" s="47">
        <v>45395</v>
      </c>
      <c r="D300" s="1">
        <v>34214</v>
      </c>
      <c r="E300" s="12">
        <v>312214</v>
      </c>
      <c r="F300" s="17">
        <v>1471</v>
      </c>
      <c r="G300" s="24" t="s">
        <v>45</v>
      </c>
      <c r="H300" s="26">
        <v>56.5</v>
      </c>
      <c r="I300" s="26">
        <v>17.559999999999999</v>
      </c>
      <c r="J300" s="26">
        <f t="shared" si="8"/>
        <v>38.94</v>
      </c>
      <c r="K300" s="49">
        <v>38.36</v>
      </c>
      <c r="L300" s="50">
        <v>45395</v>
      </c>
      <c r="M300" s="26">
        <f t="shared" si="9"/>
        <v>0.57999999999999829</v>
      </c>
      <c r="N300" s="198">
        <v>1</v>
      </c>
      <c r="O300" s="51" t="s">
        <v>50</v>
      </c>
      <c r="P300" s="1" t="s">
        <v>51</v>
      </c>
      <c r="Q300" s="91" t="str">
        <f>VLOOKUP(UTK[[#This Row],[ID]],DRIVER[],6,FALSE)</f>
        <v>DURGA CH MOHANTA</v>
      </c>
    </row>
    <row r="301" spans="1:17" ht="15" customHeight="1">
      <c r="A301" s="6">
        <v>299</v>
      </c>
      <c r="B301" s="14" t="str">
        <f>UTK[[#This Row],[DATE]]&amp;UTK[[#This Row],[VEHICLE NO]]&amp;UTK[[#This Row],[TRIP NO]]</f>
        <v>45395OD04Q67611</v>
      </c>
      <c r="C301" s="47">
        <v>45395</v>
      </c>
      <c r="D301" s="1">
        <v>34215</v>
      </c>
      <c r="E301" s="12">
        <v>312214</v>
      </c>
      <c r="F301" s="17">
        <v>1475</v>
      </c>
      <c r="G301" s="24" t="s">
        <v>24</v>
      </c>
      <c r="H301" s="26">
        <v>57.3</v>
      </c>
      <c r="I301" s="26">
        <v>17.739999999999998</v>
      </c>
      <c r="J301" s="26">
        <f t="shared" si="8"/>
        <v>39.56</v>
      </c>
      <c r="K301" s="49">
        <v>39.200000000000003</v>
      </c>
      <c r="L301" s="50">
        <v>45395</v>
      </c>
      <c r="M301" s="26">
        <f t="shared" si="9"/>
        <v>0.35999999999999943</v>
      </c>
      <c r="N301" s="198">
        <v>1</v>
      </c>
      <c r="O301" s="51" t="s">
        <v>50</v>
      </c>
      <c r="P301" s="1" t="s">
        <v>51</v>
      </c>
      <c r="Q301" s="91" t="str">
        <f>VLOOKUP(UTK[[#This Row],[ID]],DRIVER[],6,FALSE)</f>
        <v>BHARAT CH MOHANTA</v>
      </c>
    </row>
    <row r="302" spans="1:17" ht="15" customHeight="1">
      <c r="A302" s="14">
        <v>300</v>
      </c>
      <c r="B302" s="14" t="str">
        <f>UTK[[#This Row],[DATE]]&amp;UTK[[#This Row],[VEHICLE NO]]&amp;UTK[[#This Row],[TRIP NO]]</f>
        <v>45395OD04Q41441</v>
      </c>
      <c r="C302" s="47">
        <v>45395</v>
      </c>
      <c r="D302" s="1">
        <v>34216</v>
      </c>
      <c r="E302" s="12">
        <v>312214</v>
      </c>
      <c r="F302" s="17">
        <v>1484</v>
      </c>
      <c r="G302" s="24" t="s">
        <v>38</v>
      </c>
      <c r="H302" s="26">
        <v>35.1</v>
      </c>
      <c r="I302" s="26">
        <v>10.5</v>
      </c>
      <c r="J302" s="26">
        <f t="shared" si="8"/>
        <v>24.6</v>
      </c>
      <c r="K302" s="49">
        <v>24.46</v>
      </c>
      <c r="L302" s="50">
        <v>45395</v>
      </c>
      <c r="M302" s="26">
        <f t="shared" si="9"/>
        <v>0.14000000000000057</v>
      </c>
      <c r="N302" s="198">
        <v>1</v>
      </c>
      <c r="O302" s="51" t="s">
        <v>50</v>
      </c>
      <c r="P302" s="1" t="s">
        <v>51</v>
      </c>
      <c r="Q302" s="91" t="str">
        <f>VLOOKUP(UTK[[#This Row],[ID]],DRIVER[],6,FALSE)</f>
        <v>KAMAN MUNDA</v>
      </c>
    </row>
    <row r="303" spans="1:17" ht="15" customHeight="1">
      <c r="A303" s="6">
        <v>301</v>
      </c>
      <c r="B303" s="14" t="str">
        <f>UTK[[#This Row],[DATE]]&amp;UTK[[#This Row],[VEHICLE NO]]&amp;UTK[[#This Row],[TRIP NO]]</f>
        <v>45395OD04Q41701</v>
      </c>
      <c r="C303" s="47">
        <v>45395</v>
      </c>
      <c r="D303" s="1">
        <v>34217</v>
      </c>
      <c r="E303" s="12">
        <v>312214</v>
      </c>
      <c r="F303" s="17">
        <v>1482</v>
      </c>
      <c r="G303" s="24" t="s">
        <v>10</v>
      </c>
      <c r="H303" s="26">
        <v>32.82</v>
      </c>
      <c r="I303" s="26">
        <v>10.32</v>
      </c>
      <c r="J303" s="26">
        <f t="shared" si="8"/>
        <v>22.5</v>
      </c>
      <c r="K303" s="49">
        <v>22.12</v>
      </c>
      <c r="L303" s="50">
        <v>45395</v>
      </c>
      <c r="M303" s="26">
        <f t="shared" si="9"/>
        <v>0.37999999999999901</v>
      </c>
      <c r="N303" s="198">
        <v>1</v>
      </c>
      <c r="O303" s="51" t="s">
        <v>50</v>
      </c>
      <c r="P303" s="1" t="s">
        <v>51</v>
      </c>
      <c r="Q303" s="91" t="str">
        <f>VLOOKUP(UTK[[#This Row],[ID]],DRIVER[],6,FALSE)</f>
        <v>SUSANTA KUMAR MALIK</v>
      </c>
    </row>
    <row r="304" spans="1:17" ht="15" customHeight="1">
      <c r="A304" s="14">
        <v>302</v>
      </c>
      <c r="B304" s="14" t="str">
        <f>UTK[[#This Row],[DATE]]&amp;UTK[[#This Row],[VEHICLE NO]]&amp;UTK[[#This Row],[TRIP NO]]</f>
        <v>45395OD34S61391</v>
      </c>
      <c r="C304" s="47">
        <v>45395</v>
      </c>
      <c r="D304" s="1">
        <v>34218</v>
      </c>
      <c r="E304" s="12">
        <v>312214</v>
      </c>
      <c r="F304" s="17">
        <v>1483</v>
      </c>
      <c r="G304" s="24" t="s">
        <v>52</v>
      </c>
      <c r="H304" s="26">
        <v>55.96</v>
      </c>
      <c r="I304" s="26">
        <v>17</v>
      </c>
      <c r="J304" s="26">
        <f t="shared" si="8"/>
        <v>38.96</v>
      </c>
      <c r="K304" s="49">
        <v>38.58</v>
      </c>
      <c r="L304" s="50">
        <v>45395</v>
      </c>
      <c r="M304" s="26">
        <f t="shared" si="9"/>
        <v>0.38000000000000256</v>
      </c>
      <c r="N304" s="198">
        <v>1</v>
      </c>
      <c r="O304" s="51" t="s">
        <v>50</v>
      </c>
      <c r="P304" s="1" t="s">
        <v>51</v>
      </c>
      <c r="Q304" s="91" t="str">
        <f>VLOOKUP(UTK[[#This Row],[ID]],DRIVER[],6,FALSE)</f>
        <v>DHULESWAR PERAI</v>
      </c>
    </row>
    <row r="305" spans="1:17" ht="15" customHeight="1">
      <c r="A305" s="6">
        <v>303</v>
      </c>
      <c r="B305" s="14" t="str">
        <f>UTK[[#This Row],[DATE]]&amp;UTK[[#This Row],[VEHICLE NO]]&amp;UTK[[#This Row],[TRIP NO]]</f>
        <v>45395OD04Q41371</v>
      </c>
      <c r="C305" s="47">
        <v>45395</v>
      </c>
      <c r="D305" s="1">
        <v>34219</v>
      </c>
      <c r="E305" s="12">
        <v>312214</v>
      </c>
      <c r="F305" s="17">
        <v>1493</v>
      </c>
      <c r="G305" s="24" t="s">
        <v>55</v>
      </c>
      <c r="H305" s="26">
        <v>35.32</v>
      </c>
      <c r="I305" s="26">
        <v>10.38</v>
      </c>
      <c r="J305" s="26">
        <f t="shared" si="8"/>
        <v>24.939999999999998</v>
      </c>
      <c r="K305" s="49">
        <v>24.72</v>
      </c>
      <c r="L305" s="50">
        <v>45395</v>
      </c>
      <c r="M305" s="26">
        <f t="shared" si="9"/>
        <v>0.21999999999999886</v>
      </c>
      <c r="N305" s="198">
        <v>1</v>
      </c>
      <c r="O305" s="51" t="s">
        <v>50</v>
      </c>
      <c r="P305" s="1" t="s">
        <v>51</v>
      </c>
      <c r="Q305" s="91" t="str">
        <f>VLOOKUP(UTK[[#This Row],[ID]],DRIVER[],6,FALSE)</f>
        <v>MADANA MAHANTA</v>
      </c>
    </row>
    <row r="306" spans="1:17" ht="15" customHeight="1">
      <c r="A306" s="14">
        <v>304</v>
      </c>
      <c r="B306" s="14" t="str">
        <f>UTK[[#This Row],[DATE]]&amp;UTK[[#This Row],[VEHICLE NO]]&amp;UTK[[#This Row],[TRIP NO]]</f>
        <v>45395OD34S26151</v>
      </c>
      <c r="C306" s="47">
        <v>45395</v>
      </c>
      <c r="D306" s="1">
        <v>34220</v>
      </c>
      <c r="E306" s="12">
        <v>312214</v>
      </c>
      <c r="F306" s="17">
        <v>1495</v>
      </c>
      <c r="G306" s="24" t="s">
        <v>40</v>
      </c>
      <c r="H306" s="26">
        <v>55.5</v>
      </c>
      <c r="I306" s="26">
        <v>17.260000000000002</v>
      </c>
      <c r="J306" s="26">
        <f t="shared" si="8"/>
        <v>38.239999999999995</v>
      </c>
      <c r="K306" s="49">
        <v>37.840000000000003</v>
      </c>
      <c r="L306" s="50">
        <v>45395</v>
      </c>
      <c r="M306" s="26">
        <f t="shared" si="9"/>
        <v>0.39999999999999147</v>
      </c>
      <c r="N306" s="198">
        <v>1</v>
      </c>
      <c r="O306" s="51" t="s">
        <v>50</v>
      </c>
      <c r="P306" s="1" t="s">
        <v>51</v>
      </c>
      <c r="Q306" s="91" t="str">
        <f>VLOOKUP(UTK[[#This Row],[ID]],DRIVER[],6,FALSE)</f>
        <v>BASANTA KUMAR MOHANTA</v>
      </c>
    </row>
    <row r="307" spans="1:17" ht="15" customHeight="1">
      <c r="A307" s="6">
        <v>305</v>
      </c>
      <c r="B307" s="14" t="str">
        <f>UTK[[#This Row],[DATE]]&amp;UTK[[#This Row],[VEHICLE NO]]&amp;UTK[[#This Row],[TRIP NO]]</f>
        <v>45395OD04Q41731</v>
      </c>
      <c r="C307" s="47">
        <v>45395</v>
      </c>
      <c r="D307" s="1">
        <v>34221</v>
      </c>
      <c r="E307" s="12">
        <v>312214</v>
      </c>
      <c r="F307" s="17">
        <v>1498</v>
      </c>
      <c r="G307" s="24" t="s">
        <v>8</v>
      </c>
      <c r="H307" s="26">
        <v>33.56</v>
      </c>
      <c r="I307" s="26">
        <v>10.26</v>
      </c>
      <c r="J307" s="26">
        <f t="shared" si="8"/>
        <v>23.300000000000004</v>
      </c>
      <c r="K307" s="49">
        <v>22.9</v>
      </c>
      <c r="L307" s="50">
        <v>45395</v>
      </c>
      <c r="M307" s="26">
        <f t="shared" si="9"/>
        <v>0.40000000000000568</v>
      </c>
      <c r="N307" s="198">
        <v>1</v>
      </c>
      <c r="O307" s="51" t="s">
        <v>50</v>
      </c>
      <c r="P307" s="1" t="s">
        <v>51</v>
      </c>
      <c r="Q307" s="91" t="str">
        <f>VLOOKUP(UTK[[#This Row],[ID]],DRIVER[],6,FALSE)</f>
        <v>BHAKTA BANDHU MAHANTA</v>
      </c>
    </row>
    <row r="308" spans="1:17" ht="15" customHeight="1">
      <c r="A308" s="14">
        <v>306</v>
      </c>
      <c r="B308" s="14" t="str">
        <f>UTK[[#This Row],[DATE]]&amp;UTK[[#This Row],[VEHICLE NO]]&amp;UTK[[#This Row],[TRIP NO]]</f>
        <v>45395OD04Q41181</v>
      </c>
      <c r="C308" s="47">
        <v>45395</v>
      </c>
      <c r="D308" s="1">
        <v>34222</v>
      </c>
      <c r="E308" s="12">
        <v>312214</v>
      </c>
      <c r="F308" s="17">
        <v>1496</v>
      </c>
      <c r="G308" s="24" t="s">
        <v>26</v>
      </c>
      <c r="H308" s="26">
        <v>55.74</v>
      </c>
      <c r="I308" s="26">
        <v>17.100000000000001</v>
      </c>
      <c r="J308" s="26">
        <f t="shared" si="8"/>
        <v>38.64</v>
      </c>
      <c r="K308" s="49">
        <v>38.299999999999997</v>
      </c>
      <c r="L308" s="50">
        <v>45395</v>
      </c>
      <c r="M308" s="26">
        <f t="shared" si="9"/>
        <v>0.34000000000000341</v>
      </c>
      <c r="N308" s="198">
        <v>1</v>
      </c>
      <c r="O308" s="51" t="s">
        <v>50</v>
      </c>
      <c r="P308" s="1" t="s">
        <v>51</v>
      </c>
      <c r="Q308" s="91" t="str">
        <f>VLOOKUP(UTK[[#This Row],[ID]],DRIVER[],6,FALSE)</f>
        <v>JUGAL KISHOR MOHANTA</v>
      </c>
    </row>
    <row r="309" spans="1:17" ht="15" customHeight="1">
      <c r="A309" s="6">
        <v>307</v>
      </c>
      <c r="B309" s="14" t="str">
        <f>UTK[[#This Row],[DATE]]&amp;UTK[[#This Row],[VEHICLE NO]]&amp;UTK[[#This Row],[TRIP NO]]</f>
        <v>45395OD34S61521</v>
      </c>
      <c r="C309" s="47">
        <v>45395</v>
      </c>
      <c r="D309" s="1">
        <v>34223</v>
      </c>
      <c r="E309" s="12">
        <v>312214</v>
      </c>
      <c r="F309" s="17">
        <v>1500</v>
      </c>
      <c r="G309" s="24" t="s">
        <v>43</v>
      </c>
      <c r="H309" s="26">
        <v>54.44</v>
      </c>
      <c r="I309" s="26">
        <v>17.14</v>
      </c>
      <c r="J309" s="26">
        <f t="shared" si="8"/>
        <v>37.299999999999997</v>
      </c>
      <c r="K309" s="49">
        <v>36.659999999999997</v>
      </c>
      <c r="L309" s="50">
        <v>45395</v>
      </c>
      <c r="M309" s="26">
        <f t="shared" si="9"/>
        <v>0.64000000000000057</v>
      </c>
      <c r="N309" s="198">
        <v>1</v>
      </c>
      <c r="O309" s="51" t="s">
        <v>50</v>
      </c>
      <c r="P309" s="1" t="s">
        <v>51</v>
      </c>
      <c r="Q309" s="91" t="str">
        <f>VLOOKUP(UTK[[#This Row],[ID]],DRIVER[],6,FALSE)</f>
        <v>CHANDRAMANI MOHANTY</v>
      </c>
    </row>
    <row r="310" spans="1:17" ht="15" customHeight="1">
      <c r="A310" s="14">
        <v>308</v>
      </c>
      <c r="B310" s="14" t="str">
        <f>UTK[[#This Row],[DATE]]&amp;UTK[[#This Row],[VEHICLE NO]]&amp;UTK[[#This Row],[TRIP NO]]</f>
        <v>45395OD04Q41391</v>
      </c>
      <c r="C310" s="47">
        <v>45395</v>
      </c>
      <c r="D310" s="1">
        <v>34224</v>
      </c>
      <c r="E310" s="12">
        <v>312214</v>
      </c>
      <c r="F310" s="17">
        <v>1499</v>
      </c>
      <c r="G310" s="24" t="s">
        <v>21</v>
      </c>
      <c r="H310" s="26">
        <v>55.32</v>
      </c>
      <c r="I310" s="26">
        <v>17.68</v>
      </c>
      <c r="J310" s="26">
        <f t="shared" si="8"/>
        <v>37.64</v>
      </c>
      <c r="K310" s="49">
        <v>37.340000000000003</v>
      </c>
      <c r="L310" s="50">
        <v>45395</v>
      </c>
      <c r="M310" s="26">
        <f t="shared" si="9"/>
        <v>0.29999999999999716</v>
      </c>
      <c r="N310" s="198">
        <v>1</v>
      </c>
      <c r="O310" s="51" t="s">
        <v>50</v>
      </c>
      <c r="P310" s="1" t="s">
        <v>51</v>
      </c>
      <c r="Q310" s="91" t="str">
        <f>VLOOKUP(UTK[[#This Row],[ID]],DRIVER[],6,FALSE)</f>
        <v>BENUDHAR PRADHAN</v>
      </c>
    </row>
    <row r="311" spans="1:17" ht="15" customHeight="1">
      <c r="A311" s="6">
        <v>309</v>
      </c>
      <c r="B311" s="14" t="str">
        <f>UTK[[#This Row],[DATE]]&amp;UTK[[#This Row],[VEHICLE NO]]&amp;UTK[[#This Row],[TRIP NO]]</f>
        <v>45395OD34S61371</v>
      </c>
      <c r="C311" s="47">
        <v>45395</v>
      </c>
      <c r="D311" s="1">
        <v>34225</v>
      </c>
      <c r="E311" s="12">
        <v>312214</v>
      </c>
      <c r="F311" s="17">
        <v>1514</v>
      </c>
      <c r="G311" s="24" t="s">
        <v>44</v>
      </c>
      <c r="H311" s="26">
        <v>54.32</v>
      </c>
      <c r="I311" s="26">
        <v>17.68</v>
      </c>
      <c r="J311" s="26">
        <f t="shared" si="8"/>
        <v>36.64</v>
      </c>
      <c r="K311" s="49">
        <v>36.299999999999997</v>
      </c>
      <c r="L311" s="50">
        <v>45395</v>
      </c>
      <c r="M311" s="26">
        <f t="shared" si="9"/>
        <v>0.34000000000000341</v>
      </c>
      <c r="N311" s="198">
        <v>1</v>
      </c>
      <c r="O311" s="51" t="s">
        <v>50</v>
      </c>
      <c r="P311" s="1" t="s">
        <v>51</v>
      </c>
      <c r="Q311" s="91" t="str">
        <f>VLOOKUP(UTK[[#This Row],[ID]],DRIVER[],6,FALSE)</f>
        <v>KALI CH KAR</v>
      </c>
    </row>
    <row r="312" spans="1:17" ht="15" customHeight="1">
      <c r="A312" s="14">
        <v>310</v>
      </c>
      <c r="B312" s="14" t="str">
        <f>UTK[[#This Row],[DATE]]&amp;UTK[[#This Row],[VEHICLE NO]]&amp;UTK[[#This Row],[TRIP NO]]</f>
        <v>45395OD04Q41261</v>
      </c>
      <c r="C312" s="47">
        <v>45395</v>
      </c>
      <c r="D312" s="1">
        <v>34226</v>
      </c>
      <c r="E312" s="12">
        <v>312214</v>
      </c>
      <c r="F312" s="17">
        <v>1519</v>
      </c>
      <c r="G312" s="24" t="s">
        <v>23</v>
      </c>
      <c r="H312" s="26">
        <v>54</v>
      </c>
      <c r="I312" s="26">
        <v>17.5</v>
      </c>
      <c r="J312" s="26">
        <f t="shared" si="8"/>
        <v>36.5</v>
      </c>
      <c r="K312" s="49">
        <v>36</v>
      </c>
      <c r="L312" s="50">
        <v>45395</v>
      </c>
      <c r="M312" s="26">
        <f t="shared" si="9"/>
        <v>0.5</v>
      </c>
      <c r="N312" s="198">
        <v>1</v>
      </c>
      <c r="O312" s="51" t="s">
        <v>50</v>
      </c>
      <c r="P312" s="1" t="s">
        <v>51</v>
      </c>
      <c r="Q312" s="91" t="str">
        <f>VLOOKUP(UTK[[#This Row],[ID]],DRIVER[],6,FALSE)</f>
        <v>RAHID</v>
      </c>
    </row>
    <row r="313" spans="1:17" ht="15" customHeight="1">
      <c r="A313" s="6">
        <v>311</v>
      </c>
      <c r="B313" s="14" t="str">
        <f>UTK[[#This Row],[DATE]]&amp;UTK[[#This Row],[VEHICLE NO]]&amp;UTK[[#This Row],[TRIP NO]]</f>
        <v>45395OD04Q41282</v>
      </c>
      <c r="C313" s="47">
        <v>45395</v>
      </c>
      <c r="D313" s="1">
        <v>34227</v>
      </c>
      <c r="E313" s="12">
        <v>312214</v>
      </c>
      <c r="F313" s="17">
        <v>1523</v>
      </c>
      <c r="G313" s="24" t="s">
        <v>41</v>
      </c>
      <c r="H313" s="26">
        <v>34.56</v>
      </c>
      <c r="I313" s="26">
        <v>10.4</v>
      </c>
      <c r="J313" s="26">
        <f t="shared" si="8"/>
        <v>24.160000000000004</v>
      </c>
      <c r="K313" s="49">
        <v>23.88</v>
      </c>
      <c r="L313" s="50">
        <v>45395</v>
      </c>
      <c r="M313" s="26">
        <f t="shared" si="9"/>
        <v>0.28000000000000469</v>
      </c>
      <c r="N313" s="198">
        <v>2</v>
      </c>
      <c r="O313" s="51" t="s">
        <v>50</v>
      </c>
      <c r="P313" s="1" t="s">
        <v>51</v>
      </c>
      <c r="Q313" s="91" t="str">
        <f>VLOOKUP(UTK[[#This Row],[ID]],DRIVER[],6,FALSE)</f>
        <v xml:space="preserve">SUSANTA KUMAR MOHANTA </v>
      </c>
    </row>
    <row r="314" spans="1:17" ht="14.4">
      <c r="A314" s="14">
        <v>312</v>
      </c>
      <c r="B314" s="14" t="str">
        <f>UTK[[#This Row],[DATE]]&amp;UTK[[#This Row],[VEHICLE NO]]&amp;UTK[[#This Row],[TRIP NO]]</f>
        <v>45395OD04Q41232</v>
      </c>
      <c r="C314" s="47">
        <v>45395</v>
      </c>
      <c r="D314" s="1">
        <v>34228</v>
      </c>
      <c r="E314" s="12">
        <v>312214</v>
      </c>
      <c r="F314" s="17">
        <v>1525</v>
      </c>
      <c r="G314" s="24" t="s">
        <v>39</v>
      </c>
      <c r="H314" s="26">
        <v>53.02</v>
      </c>
      <c r="I314" s="26">
        <v>17.32</v>
      </c>
      <c r="J314" s="26">
        <f t="shared" si="8"/>
        <v>35.700000000000003</v>
      </c>
      <c r="K314" s="49">
        <v>35.28</v>
      </c>
      <c r="L314" s="50">
        <v>45395</v>
      </c>
      <c r="M314" s="26">
        <f t="shared" si="9"/>
        <v>0.42000000000000171</v>
      </c>
      <c r="N314" s="198">
        <v>2</v>
      </c>
      <c r="O314" s="51" t="s">
        <v>50</v>
      </c>
      <c r="P314" s="1" t="s">
        <v>51</v>
      </c>
      <c r="Q314" s="91" t="str">
        <f>VLOOKUP(UTK[[#This Row],[ID]],DRIVER[],6,FALSE)</f>
        <v>NATABAR MOHANTA</v>
      </c>
    </row>
    <row r="315" spans="1:17" ht="15" customHeight="1">
      <c r="A315" s="6">
        <v>313</v>
      </c>
      <c r="B315" s="14" t="str">
        <f>UTK[[#This Row],[DATE]]&amp;UTK[[#This Row],[VEHICLE NO]]&amp;UTK[[#This Row],[TRIP NO]]</f>
        <v>45395OD04Q41552</v>
      </c>
      <c r="C315" s="47">
        <v>45395</v>
      </c>
      <c r="D315" s="1">
        <v>34229</v>
      </c>
      <c r="E315" s="12">
        <v>312214</v>
      </c>
      <c r="F315" s="17">
        <v>1560</v>
      </c>
      <c r="G315" s="24" t="s">
        <v>22</v>
      </c>
      <c r="H315" s="26">
        <v>53.96</v>
      </c>
      <c r="I315" s="26">
        <v>17.54</v>
      </c>
      <c r="J315" s="26">
        <f t="shared" si="8"/>
        <v>36.42</v>
      </c>
      <c r="K315" s="49">
        <v>36.08</v>
      </c>
      <c r="L315" s="50">
        <v>45395</v>
      </c>
      <c r="M315" s="26">
        <f t="shared" si="9"/>
        <v>0.34000000000000341</v>
      </c>
      <c r="N315" s="198">
        <v>2</v>
      </c>
      <c r="O315" s="51" t="s">
        <v>50</v>
      </c>
      <c r="P315" s="1" t="s">
        <v>51</v>
      </c>
      <c r="Q315" s="91" t="str">
        <f>VLOOKUP(UTK[[#This Row],[ID]],DRIVER[],6,FALSE)</f>
        <v>SUSANT KUMAR BAG</v>
      </c>
    </row>
    <row r="316" spans="1:17" ht="15" customHeight="1">
      <c r="A316" s="14">
        <v>314</v>
      </c>
      <c r="B316" s="14" t="str">
        <f>UTK[[#This Row],[DATE]]&amp;UTK[[#This Row],[VEHICLE NO]]&amp;UTK[[#This Row],[TRIP NO]]</f>
        <v>45395OD04Q41442</v>
      </c>
      <c r="C316" s="47">
        <v>45395</v>
      </c>
      <c r="D316" s="1">
        <v>34230</v>
      </c>
      <c r="E316" s="12">
        <v>312214</v>
      </c>
      <c r="F316" s="17">
        <v>1561</v>
      </c>
      <c r="G316" s="24" t="s">
        <v>38</v>
      </c>
      <c r="H316" s="26">
        <v>33.82</v>
      </c>
      <c r="I316" s="26">
        <v>10.44</v>
      </c>
      <c r="J316" s="26">
        <f t="shared" si="8"/>
        <v>23.380000000000003</v>
      </c>
      <c r="K316" s="49">
        <v>23.08</v>
      </c>
      <c r="L316" s="50">
        <v>45395</v>
      </c>
      <c r="M316" s="26">
        <f t="shared" si="9"/>
        <v>0.30000000000000426</v>
      </c>
      <c r="N316" s="198">
        <v>2</v>
      </c>
      <c r="O316" s="51" t="s">
        <v>50</v>
      </c>
      <c r="P316" s="1" t="s">
        <v>51</v>
      </c>
      <c r="Q316" s="91" t="str">
        <f>VLOOKUP(UTK[[#This Row],[ID]],DRIVER[],6,FALSE)</f>
        <v>KAMAN MUNDA</v>
      </c>
    </row>
    <row r="317" spans="1:17" ht="15" customHeight="1">
      <c r="A317" s="6">
        <v>315</v>
      </c>
      <c r="B317" s="14" t="str">
        <f>UTK[[#This Row],[DATE]]&amp;UTK[[#This Row],[VEHICLE NO]]&amp;UTK[[#This Row],[TRIP NO]]</f>
        <v>45395OD34S26272</v>
      </c>
      <c r="C317" s="47">
        <v>45395</v>
      </c>
      <c r="D317" s="1">
        <v>34231</v>
      </c>
      <c r="E317" s="12">
        <v>312214</v>
      </c>
      <c r="F317" s="17">
        <v>1562</v>
      </c>
      <c r="G317" s="24" t="s">
        <v>54</v>
      </c>
      <c r="H317" s="26">
        <v>52.14</v>
      </c>
      <c r="I317" s="26">
        <v>17.22</v>
      </c>
      <c r="J317" s="26">
        <f t="shared" si="8"/>
        <v>34.92</v>
      </c>
      <c r="K317" s="49">
        <v>34.54</v>
      </c>
      <c r="L317" s="50">
        <v>45395</v>
      </c>
      <c r="M317" s="26">
        <f t="shared" si="9"/>
        <v>0.38000000000000256</v>
      </c>
      <c r="N317" s="198">
        <v>2</v>
      </c>
      <c r="O317" s="51" t="s">
        <v>50</v>
      </c>
      <c r="P317" s="1" t="s">
        <v>51</v>
      </c>
      <c r="Q317" s="91" t="str">
        <f>VLOOKUP(UTK[[#This Row],[ID]],DRIVER[],6,FALSE)</f>
        <v>BENUDHAR PRADHAN</v>
      </c>
    </row>
    <row r="318" spans="1:17" ht="15" customHeight="1">
      <c r="A318" s="14">
        <v>316</v>
      </c>
      <c r="B318" s="14" t="str">
        <f>UTK[[#This Row],[DATE]]&amp;UTK[[#This Row],[VEHICLE NO]]&amp;UTK[[#This Row],[TRIP NO]]</f>
        <v>45395OD34S26662</v>
      </c>
      <c r="C318" s="47">
        <v>45395</v>
      </c>
      <c r="D318" s="1">
        <v>34232</v>
      </c>
      <c r="E318" s="12">
        <v>312214</v>
      </c>
      <c r="F318" s="17">
        <v>1563</v>
      </c>
      <c r="G318" s="24" t="s">
        <v>45</v>
      </c>
      <c r="H318" s="26">
        <v>55.8</v>
      </c>
      <c r="I318" s="26">
        <v>17.48</v>
      </c>
      <c r="J318" s="26">
        <f t="shared" si="8"/>
        <v>38.319999999999993</v>
      </c>
      <c r="K318" s="49">
        <v>37.74</v>
      </c>
      <c r="L318" s="50">
        <v>45395</v>
      </c>
      <c r="M318" s="26">
        <f t="shared" si="9"/>
        <v>0.57999999999999119</v>
      </c>
      <c r="N318" s="198">
        <v>2</v>
      </c>
      <c r="O318" s="51" t="s">
        <v>50</v>
      </c>
      <c r="P318" s="1" t="s">
        <v>51</v>
      </c>
      <c r="Q318" s="91" t="str">
        <f>VLOOKUP(UTK[[#This Row],[ID]],DRIVER[],6,FALSE)</f>
        <v>DURGA CH MOHANTA</v>
      </c>
    </row>
    <row r="319" spans="1:17" ht="15" customHeight="1">
      <c r="A319" s="6">
        <v>317</v>
      </c>
      <c r="B319" s="14" t="str">
        <f>UTK[[#This Row],[DATE]]&amp;UTK[[#This Row],[VEHICLE NO]]&amp;UTK[[#This Row],[TRIP NO]]</f>
        <v>45395OD04Q67612</v>
      </c>
      <c r="C319" s="47">
        <v>45395</v>
      </c>
      <c r="D319" s="1">
        <v>34233</v>
      </c>
      <c r="E319" s="12">
        <v>312214</v>
      </c>
      <c r="F319" s="17">
        <v>1565</v>
      </c>
      <c r="G319" s="24" t="s">
        <v>24</v>
      </c>
      <c r="H319" s="26">
        <v>53.7</v>
      </c>
      <c r="I319" s="26">
        <v>17.72</v>
      </c>
      <c r="J319" s="26">
        <f t="shared" si="8"/>
        <v>35.980000000000004</v>
      </c>
      <c r="K319" s="49">
        <v>35.58</v>
      </c>
      <c r="L319" s="50">
        <v>45395</v>
      </c>
      <c r="M319" s="26">
        <f t="shared" si="9"/>
        <v>0.40000000000000568</v>
      </c>
      <c r="N319" s="198">
        <v>2</v>
      </c>
      <c r="O319" s="51" t="s">
        <v>50</v>
      </c>
      <c r="P319" s="1" t="s">
        <v>51</v>
      </c>
      <c r="Q319" s="91" t="str">
        <f>VLOOKUP(UTK[[#This Row],[ID]],DRIVER[],6,FALSE)</f>
        <v>BHARAT CH MOHANTA</v>
      </c>
    </row>
    <row r="320" spans="1:17" ht="15" customHeight="1">
      <c r="A320" s="14">
        <v>318</v>
      </c>
      <c r="B320" s="14" t="str">
        <f>UTK[[#This Row],[DATE]]&amp;UTK[[#This Row],[VEHICLE NO]]&amp;UTK[[#This Row],[TRIP NO]]</f>
        <v>45395OD04Q41372</v>
      </c>
      <c r="C320" s="47">
        <v>45395</v>
      </c>
      <c r="D320" s="1">
        <v>34234</v>
      </c>
      <c r="E320" s="12">
        <v>312214</v>
      </c>
      <c r="F320" s="17">
        <v>1568</v>
      </c>
      <c r="G320" s="24" t="s">
        <v>55</v>
      </c>
      <c r="H320" s="26">
        <v>34.32</v>
      </c>
      <c r="I320" s="26">
        <v>10.38</v>
      </c>
      <c r="J320" s="26">
        <f t="shared" si="8"/>
        <v>23.939999999999998</v>
      </c>
      <c r="K320" s="49">
        <v>23.74</v>
      </c>
      <c r="L320" s="50">
        <v>45395</v>
      </c>
      <c r="M320" s="26">
        <f t="shared" si="9"/>
        <v>0.19999999999999929</v>
      </c>
      <c r="N320" s="198">
        <v>2</v>
      </c>
      <c r="O320" s="51" t="s">
        <v>50</v>
      </c>
      <c r="P320" s="1" t="s">
        <v>51</v>
      </c>
      <c r="Q320" s="91" t="str">
        <f>VLOOKUP(UTK[[#This Row],[ID]],DRIVER[],6,FALSE)</f>
        <v>MADANA MAHANTA</v>
      </c>
    </row>
    <row r="321" spans="1:17" ht="15" customHeight="1">
      <c r="A321" s="6">
        <v>319</v>
      </c>
      <c r="B321" s="14" t="str">
        <f>UTK[[#This Row],[DATE]]&amp;UTK[[#This Row],[VEHICLE NO]]&amp;UTK[[#This Row],[TRIP NO]]</f>
        <v>45395OD04Q41702</v>
      </c>
      <c r="C321" s="47">
        <v>45395</v>
      </c>
      <c r="D321" s="1">
        <v>34235</v>
      </c>
      <c r="E321" s="12">
        <v>312214</v>
      </c>
      <c r="F321" s="17">
        <v>1569</v>
      </c>
      <c r="G321" s="24" t="s">
        <v>10</v>
      </c>
      <c r="H321" s="26">
        <v>33.9</v>
      </c>
      <c r="I321" s="26">
        <v>10.3</v>
      </c>
      <c r="J321" s="26">
        <f t="shared" si="8"/>
        <v>23.599999999999998</v>
      </c>
      <c r="K321" s="49">
        <v>23.42</v>
      </c>
      <c r="L321" s="50">
        <v>45395</v>
      </c>
      <c r="M321" s="26">
        <f t="shared" si="9"/>
        <v>0.17999999999999616</v>
      </c>
      <c r="N321" s="198">
        <v>2</v>
      </c>
      <c r="O321" s="51" t="s">
        <v>50</v>
      </c>
      <c r="P321" s="1" t="s">
        <v>51</v>
      </c>
      <c r="Q321" s="91" t="str">
        <f>VLOOKUP(UTK[[#This Row],[ID]],DRIVER[],6,FALSE)</f>
        <v>SUSANTA KUMAR MALIK</v>
      </c>
    </row>
    <row r="322" spans="1:17" ht="15" customHeight="1">
      <c r="A322" s="14">
        <v>320</v>
      </c>
      <c r="B322" s="14" t="str">
        <f>UTK[[#This Row],[DATE]]&amp;UTK[[#This Row],[VEHICLE NO]]&amp;UTK[[#This Row],[TRIP NO]]</f>
        <v>45395OD04Q41732</v>
      </c>
      <c r="C322" s="47">
        <v>45395</v>
      </c>
      <c r="D322" s="1">
        <v>34236</v>
      </c>
      <c r="E322" s="12">
        <v>312214</v>
      </c>
      <c r="F322" s="17">
        <v>1577</v>
      </c>
      <c r="G322" s="24" t="s">
        <v>8</v>
      </c>
      <c r="H322" s="26">
        <v>33.700000000000003</v>
      </c>
      <c r="I322" s="26">
        <v>10.220000000000001</v>
      </c>
      <c r="J322" s="26">
        <f t="shared" si="8"/>
        <v>23.480000000000004</v>
      </c>
      <c r="K322" s="49">
        <v>23.24</v>
      </c>
      <c r="L322" s="50">
        <v>45396</v>
      </c>
      <c r="M322" s="26">
        <f t="shared" si="9"/>
        <v>0.24000000000000554</v>
      </c>
      <c r="N322" s="198">
        <v>2</v>
      </c>
      <c r="O322" s="51" t="s">
        <v>50</v>
      </c>
      <c r="P322" s="1" t="s">
        <v>51</v>
      </c>
      <c r="Q322" s="91" t="str">
        <f>VLOOKUP(UTK[[#This Row],[ID]],DRIVER[],6,FALSE)</f>
        <v>BHAKTA BANDHU MAHANTA</v>
      </c>
    </row>
    <row r="323" spans="1:17" ht="15" customHeight="1">
      <c r="A323" s="6">
        <v>321</v>
      </c>
      <c r="B323" s="14" t="str">
        <f>UTK[[#This Row],[DATE]]&amp;UTK[[#This Row],[VEHICLE NO]]&amp;UTK[[#This Row],[TRIP NO]]</f>
        <v>45395OD34S61392</v>
      </c>
      <c r="C323" s="47">
        <v>45395</v>
      </c>
      <c r="D323" s="1">
        <v>34237</v>
      </c>
      <c r="E323" s="12">
        <v>312214</v>
      </c>
      <c r="F323" s="17">
        <v>1575</v>
      </c>
      <c r="G323" s="24" t="s">
        <v>52</v>
      </c>
      <c r="H323" s="26">
        <v>54.12</v>
      </c>
      <c r="I323" s="26">
        <v>17.2</v>
      </c>
      <c r="J323" s="26">
        <f t="shared" ref="J323:J386" si="10">H323-I323</f>
        <v>36.92</v>
      </c>
      <c r="K323" s="49">
        <v>36.54</v>
      </c>
      <c r="L323" s="50">
        <v>45395</v>
      </c>
      <c r="M323" s="26">
        <f t="shared" ref="M323:M386" si="11">J323-K323</f>
        <v>0.38000000000000256</v>
      </c>
      <c r="N323" s="198">
        <v>2</v>
      </c>
      <c r="O323" s="51" t="s">
        <v>50</v>
      </c>
      <c r="P323" s="1" t="s">
        <v>51</v>
      </c>
      <c r="Q323" s="91" t="str">
        <f>VLOOKUP(UTK[[#This Row],[ID]],DRIVER[],6,FALSE)</f>
        <v>DHULESWAR PERAI</v>
      </c>
    </row>
    <row r="324" spans="1:17" ht="15" customHeight="1">
      <c r="A324" s="14">
        <v>322</v>
      </c>
      <c r="B324" s="14" t="str">
        <f>UTK[[#This Row],[DATE]]&amp;UTK[[#This Row],[VEHICLE NO]]&amp;UTK[[#This Row],[TRIP NO]]</f>
        <v>45395OD04Q41182</v>
      </c>
      <c r="C324" s="47">
        <v>45395</v>
      </c>
      <c r="D324" s="1">
        <v>34238</v>
      </c>
      <c r="E324" s="12">
        <v>312214</v>
      </c>
      <c r="F324" s="17">
        <v>1579</v>
      </c>
      <c r="G324" s="24" t="s">
        <v>26</v>
      </c>
      <c r="H324" s="26">
        <v>55.48</v>
      </c>
      <c r="I324" s="26">
        <v>17.100000000000001</v>
      </c>
      <c r="J324" s="26">
        <f t="shared" si="10"/>
        <v>38.379999999999995</v>
      </c>
      <c r="K324" s="49">
        <v>38.1</v>
      </c>
      <c r="L324" s="50">
        <v>45395</v>
      </c>
      <c r="M324" s="26">
        <f t="shared" si="11"/>
        <v>0.27999999999999403</v>
      </c>
      <c r="N324" s="198">
        <v>2</v>
      </c>
      <c r="O324" s="51" t="s">
        <v>50</v>
      </c>
      <c r="P324" s="1" t="s">
        <v>51</v>
      </c>
      <c r="Q324" s="91" t="str">
        <f>VLOOKUP(UTK[[#This Row],[ID]],DRIVER[],6,FALSE)</f>
        <v>JUGAL KISHOR MOHANTA</v>
      </c>
    </row>
    <row r="325" spans="1:17" ht="15" customHeight="1">
      <c r="A325" s="6">
        <v>323</v>
      </c>
      <c r="B325" s="14" t="str">
        <f>UTK[[#This Row],[DATE]]&amp;UTK[[#This Row],[VEHICLE NO]]&amp;UTK[[#This Row],[TRIP NO]]</f>
        <v>45396OD04Q41281</v>
      </c>
      <c r="C325" s="47">
        <v>45396</v>
      </c>
      <c r="D325" s="1">
        <v>34239</v>
      </c>
      <c r="E325" s="12">
        <v>312214</v>
      </c>
      <c r="F325" s="17">
        <v>1592</v>
      </c>
      <c r="G325" s="24" t="s">
        <v>41</v>
      </c>
      <c r="H325" s="26">
        <v>32.28</v>
      </c>
      <c r="I325" s="26">
        <v>10.36</v>
      </c>
      <c r="J325" s="26">
        <f t="shared" si="10"/>
        <v>21.92</v>
      </c>
      <c r="K325" s="49">
        <v>21.38</v>
      </c>
      <c r="L325" s="50">
        <v>45396</v>
      </c>
      <c r="M325" s="26">
        <f t="shared" si="11"/>
        <v>0.5400000000000027</v>
      </c>
      <c r="N325" s="198">
        <v>1</v>
      </c>
      <c r="O325" s="51" t="s">
        <v>50</v>
      </c>
      <c r="P325" s="1" t="s">
        <v>51</v>
      </c>
      <c r="Q325" s="91" t="str">
        <f>VLOOKUP(UTK[[#This Row],[ID]],DRIVER[],6,FALSE)</f>
        <v xml:space="preserve">SUSANTA KUMAR MOHANTA </v>
      </c>
    </row>
    <row r="326" spans="1:17" ht="15" customHeight="1">
      <c r="A326" s="14">
        <v>324</v>
      </c>
      <c r="B326" s="14" t="str">
        <f>UTK[[#This Row],[DATE]]&amp;UTK[[#This Row],[VEHICLE NO]]&amp;UTK[[#This Row],[TRIP NO]]</f>
        <v>45396OD34S26271</v>
      </c>
      <c r="C326" s="47">
        <v>45396</v>
      </c>
      <c r="D326" s="1">
        <v>34240</v>
      </c>
      <c r="E326" s="12">
        <v>312214</v>
      </c>
      <c r="F326" s="17">
        <v>1594</v>
      </c>
      <c r="G326" s="24" t="s">
        <v>54</v>
      </c>
      <c r="H326" s="26">
        <v>54.88</v>
      </c>
      <c r="I326" s="26">
        <v>17.28</v>
      </c>
      <c r="J326" s="26">
        <f t="shared" si="10"/>
        <v>37.6</v>
      </c>
      <c r="K326" s="49">
        <v>37.36</v>
      </c>
      <c r="L326" s="50">
        <v>45396</v>
      </c>
      <c r="M326" s="26">
        <f t="shared" si="11"/>
        <v>0.24000000000000199</v>
      </c>
      <c r="N326" s="198">
        <v>1</v>
      </c>
      <c r="O326" s="51" t="s">
        <v>50</v>
      </c>
      <c r="P326" s="1" t="s">
        <v>51</v>
      </c>
      <c r="Q326" s="91" t="str">
        <f>VLOOKUP(UTK[[#This Row],[ID]],DRIVER[],6,FALSE)</f>
        <v>RAHID</v>
      </c>
    </row>
    <row r="327" spans="1:17" ht="15" customHeight="1">
      <c r="A327" s="6">
        <v>325</v>
      </c>
      <c r="B327" s="14" t="str">
        <f>UTK[[#This Row],[DATE]]&amp;UTK[[#This Row],[VEHICLE NO]]&amp;UTK[[#This Row],[TRIP NO]]</f>
        <v>45396OD34S61391</v>
      </c>
      <c r="C327" s="47">
        <v>45396</v>
      </c>
      <c r="D327" s="1">
        <v>34241</v>
      </c>
      <c r="E327" s="12">
        <v>312214</v>
      </c>
      <c r="F327" s="17">
        <v>1593</v>
      </c>
      <c r="G327" s="24" t="s">
        <v>52</v>
      </c>
      <c r="H327" s="26">
        <v>54.2</v>
      </c>
      <c r="I327" s="26">
        <v>17.14</v>
      </c>
      <c r="J327" s="26">
        <f t="shared" si="10"/>
        <v>37.06</v>
      </c>
      <c r="K327" s="49">
        <v>36.659999999999997</v>
      </c>
      <c r="L327" s="50">
        <v>45396</v>
      </c>
      <c r="M327" s="26">
        <f t="shared" si="11"/>
        <v>0.40000000000000568</v>
      </c>
      <c r="N327" s="198">
        <v>1</v>
      </c>
      <c r="O327" s="51" t="s">
        <v>50</v>
      </c>
      <c r="P327" s="1" t="s">
        <v>51</v>
      </c>
      <c r="Q327" s="91" t="str">
        <f>VLOOKUP(UTK[[#This Row],[ID]],DRIVER[],6,FALSE)</f>
        <v>DHULESWAR PERAI</v>
      </c>
    </row>
    <row r="328" spans="1:17" ht="14.4" customHeight="1">
      <c r="A328" s="14">
        <v>326</v>
      </c>
      <c r="B328" s="14" t="str">
        <f>UTK[[#This Row],[DATE]]&amp;UTK[[#This Row],[VEHICLE NO]]&amp;UTK[[#This Row],[TRIP NO]]</f>
        <v>45396OD04Q41701</v>
      </c>
      <c r="C328" s="47">
        <v>45396</v>
      </c>
      <c r="D328" s="1">
        <v>34242</v>
      </c>
      <c r="E328" s="12">
        <v>312214</v>
      </c>
      <c r="F328" s="17">
        <v>1600</v>
      </c>
      <c r="G328" s="24" t="s">
        <v>10</v>
      </c>
      <c r="H328" s="26">
        <v>34.74</v>
      </c>
      <c r="I328" s="26">
        <v>10.26</v>
      </c>
      <c r="J328" s="26">
        <f t="shared" si="10"/>
        <v>24.480000000000004</v>
      </c>
      <c r="K328" s="49">
        <v>24.34</v>
      </c>
      <c r="L328" s="50">
        <v>45396</v>
      </c>
      <c r="M328" s="26">
        <f t="shared" si="11"/>
        <v>0.14000000000000412</v>
      </c>
      <c r="N328" s="198">
        <v>1</v>
      </c>
      <c r="O328" s="51" t="s">
        <v>50</v>
      </c>
      <c r="P328" s="1" t="s">
        <v>51</v>
      </c>
      <c r="Q328" s="91" t="str">
        <f>VLOOKUP(UTK[[#This Row],[ID]],DRIVER[],6,FALSE)</f>
        <v>SUSANTA KUMAR MALIK</v>
      </c>
    </row>
    <row r="329" spans="1:17" ht="14.4" customHeight="1">
      <c r="A329" s="6">
        <v>327</v>
      </c>
      <c r="B329" s="14" t="str">
        <f>UTK[[#This Row],[DATE]]&amp;UTK[[#This Row],[VEHICLE NO]]&amp;UTK[[#This Row],[TRIP NO]]</f>
        <v>45396OD04Q67881</v>
      </c>
      <c r="C329" s="47">
        <v>45396</v>
      </c>
      <c r="D329" s="1">
        <v>34243</v>
      </c>
      <c r="E329" s="12">
        <v>312214</v>
      </c>
      <c r="F329" s="17">
        <v>1597</v>
      </c>
      <c r="G329" s="24" t="s">
        <v>20</v>
      </c>
      <c r="H329" s="26">
        <v>53.46</v>
      </c>
      <c r="I329" s="26">
        <v>17.32</v>
      </c>
      <c r="J329" s="26">
        <f t="shared" si="10"/>
        <v>36.14</v>
      </c>
      <c r="K329" s="49">
        <v>35.82</v>
      </c>
      <c r="L329" s="50">
        <v>45396</v>
      </c>
      <c r="M329" s="26">
        <f t="shared" si="11"/>
        <v>0.32000000000000028</v>
      </c>
      <c r="N329" s="198">
        <v>1</v>
      </c>
      <c r="O329" s="51" t="s">
        <v>50</v>
      </c>
      <c r="P329" s="1" t="s">
        <v>51</v>
      </c>
      <c r="Q329" s="91" t="str">
        <f>VLOOKUP(UTK[[#This Row],[ID]],DRIVER[],6,FALSE)</f>
        <v>VINOD KUMAR</v>
      </c>
    </row>
    <row r="330" spans="1:17" ht="14.4" customHeight="1">
      <c r="A330" s="14">
        <v>328</v>
      </c>
      <c r="B330" s="14" t="str">
        <f>UTK[[#This Row],[DATE]]&amp;UTK[[#This Row],[VEHICLE NO]]&amp;UTK[[#This Row],[TRIP NO]]</f>
        <v>45396OD34S26661</v>
      </c>
      <c r="C330" s="47">
        <v>45396</v>
      </c>
      <c r="D330" s="1">
        <v>34244</v>
      </c>
      <c r="E330" s="12">
        <v>312214</v>
      </c>
      <c r="F330" s="17">
        <v>1598</v>
      </c>
      <c r="G330" s="24" t="s">
        <v>45</v>
      </c>
      <c r="H330" s="26">
        <v>53.46</v>
      </c>
      <c r="I330" s="26">
        <v>17.46</v>
      </c>
      <c r="J330" s="26">
        <f t="shared" si="10"/>
        <v>36</v>
      </c>
      <c r="K330" s="49">
        <v>35.26</v>
      </c>
      <c r="L330" s="50">
        <v>45396</v>
      </c>
      <c r="M330" s="26">
        <f t="shared" si="11"/>
        <v>0.74000000000000199</v>
      </c>
      <c r="N330" s="198">
        <v>1</v>
      </c>
      <c r="O330" s="51" t="s">
        <v>50</v>
      </c>
      <c r="P330" s="1" t="s">
        <v>51</v>
      </c>
      <c r="Q330" s="91" t="str">
        <f>VLOOKUP(UTK[[#This Row],[ID]],DRIVER[],6,FALSE)</f>
        <v>RIZWAN</v>
      </c>
    </row>
    <row r="331" spans="1:17" ht="14.4" customHeight="1">
      <c r="A331" s="6">
        <v>329</v>
      </c>
      <c r="B331" s="14" t="str">
        <f>UTK[[#This Row],[DATE]]&amp;UTK[[#This Row],[VEHICLE NO]]&amp;UTK[[#This Row],[TRIP NO]]</f>
        <v>45396OD04Q41551</v>
      </c>
      <c r="C331" s="47">
        <v>45396</v>
      </c>
      <c r="D331" s="1">
        <v>34245</v>
      </c>
      <c r="E331" s="12">
        <v>312214</v>
      </c>
      <c r="F331" s="17">
        <v>1605</v>
      </c>
      <c r="G331" s="24" t="s">
        <v>22</v>
      </c>
      <c r="H331" s="26">
        <v>53.16</v>
      </c>
      <c r="I331" s="26">
        <v>17.48</v>
      </c>
      <c r="J331" s="26">
        <f t="shared" si="10"/>
        <v>35.679999999999993</v>
      </c>
      <c r="K331" s="49">
        <v>35.24</v>
      </c>
      <c r="L331" s="50">
        <v>45396</v>
      </c>
      <c r="M331" s="26">
        <f t="shared" si="11"/>
        <v>0.43999999999999062</v>
      </c>
      <c r="N331" s="198">
        <v>1</v>
      </c>
      <c r="O331" s="51" t="s">
        <v>50</v>
      </c>
      <c r="P331" s="1" t="s">
        <v>51</v>
      </c>
      <c r="Q331" s="91" t="str">
        <f>VLOOKUP(UTK[[#This Row],[ID]],DRIVER[],6,FALSE)</f>
        <v>SUSANT KUMAR BAG</v>
      </c>
    </row>
    <row r="332" spans="1:17" ht="14.4" customHeight="1">
      <c r="A332" s="14">
        <v>330</v>
      </c>
      <c r="B332" s="14" t="str">
        <f>UTK[[#This Row],[DATE]]&amp;UTK[[#This Row],[VEHICLE NO]]&amp;UTK[[#This Row],[TRIP NO]]</f>
        <v>45396OD04Q41231</v>
      </c>
      <c r="C332" s="47">
        <v>45396</v>
      </c>
      <c r="D332" s="1">
        <v>34246</v>
      </c>
      <c r="E332" s="12">
        <v>312214</v>
      </c>
      <c r="F332" s="17">
        <v>1607</v>
      </c>
      <c r="G332" s="24" t="s">
        <v>39</v>
      </c>
      <c r="H332" s="26">
        <v>54.4</v>
      </c>
      <c r="I332" s="26">
        <v>17.32</v>
      </c>
      <c r="J332" s="26">
        <f t="shared" si="10"/>
        <v>37.08</v>
      </c>
      <c r="K332" s="49">
        <v>36.76</v>
      </c>
      <c r="L332" s="50">
        <v>45396</v>
      </c>
      <c r="M332" s="26">
        <f t="shared" si="11"/>
        <v>0.32000000000000028</v>
      </c>
      <c r="N332" s="198">
        <v>1</v>
      </c>
      <c r="O332" s="51" t="s">
        <v>50</v>
      </c>
      <c r="P332" s="1" t="s">
        <v>51</v>
      </c>
      <c r="Q332" s="91" t="str">
        <f>VLOOKUP(UTK[[#This Row],[ID]],DRIVER[],6,FALSE)</f>
        <v>DURGA CH MOHANTA</v>
      </c>
    </row>
    <row r="333" spans="1:17" ht="15" customHeight="1">
      <c r="A333" s="6">
        <v>331</v>
      </c>
      <c r="B333" s="14" t="str">
        <f>UTK[[#This Row],[DATE]]&amp;UTK[[#This Row],[VEHICLE NO]]&amp;UTK[[#This Row],[TRIP NO]]</f>
        <v>45396OD04Q41731</v>
      </c>
      <c r="C333" s="47">
        <v>45396</v>
      </c>
      <c r="D333" s="1">
        <v>34247</v>
      </c>
      <c r="E333" s="12">
        <v>312214</v>
      </c>
      <c r="F333" s="17">
        <v>1606</v>
      </c>
      <c r="G333" s="24" t="s">
        <v>8</v>
      </c>
      <c r="H333" s="26">
        <v>33.299999999999997</v>
      </c>
      <c r="I333" s="26">
        <v>10.199999999999999</v>
      </c>
      <c r="J333" s="26">
        <f t="shared" si="10"/>
        <v>23.099999999999998</v>
      </c>
      <c r="K333" s="49">
        <v>22.68</v>
      </c>
      <c r="L333" s="50">
        <v>45396</v>
      </c>
      <c r="M333" s="26">
        <f t="shared" si="11"/>
        <v>0.41999999999999815</v>
      </c>
      <c r="N333" s="198">
        <v>1</v>
      </c>
      <c r="O333" s="51" t="s">
        <v>50</v>
      </c>
      <c r="P333" s="1" t="s">
        <v>51</v>
      </c>
      <c r="Q333" s="91" t="str">
        <f>VLOOKUP(UTK[[#This Row],[ID]],DRIVER[],6,FALSE)</f>
        <v>AJAYA KUMAR MAHANTA</v>
      </c>
    </row>
    <row r="334" spans="1:17" ht="15" customHeight="1">
      <c r="A334" s="14">
        <v>332</v>
      </c>
      <c r="B334" s="14" t="str">
        <f>UTK[[#This Row],[DATE]]&amp;UTK[[#This Row],[VEHICLE NO]]&amp;UTK[[#This Row],[TRIP NO]]</f>
        <v>45396OD04Q41371</v>
      </c>
      <c r="C334" s="47">
        <v>45396</v>
      </c>
      <c r="D334" s="1">
        <v>34248</v>
      </c>
      <c r="E334" s="12">
        <v>312214</v>
      </c>
      <c r="F334" s="17">
        <v>1602</v>
      </c>
      <c r="G334" s="24" t="s">
        <v>55</v>
      </c>
      <c r="H334" s="26">
        <v>33.36</v>
      </c>
      <c r="I334" s="26">
        <v>10.36</v>
      </c>
      <c r="J334" s="26">
        <f t="shared" si="10"/>
        <v>23</v>
      </c>
      <c r="K334" s="49">
        <v>22.46</v>
      </c>
      <c r="L334" s="50">
        <v>45396</v>
      </c>
      <c r="M334" s="26">
        <f t="shared" si="11"/>
        <v>0.53999999999999915</v>
      </c>
      <c r="N334" s="198">
        <v>1</v>
      </c>
      <c r="O334" s="51" t="s">
        <v>50</v>
      </c>
      <c r="P334" s="1" t="s">
        <v>51</v>
      </c>
      <c r="Q334" s="91" t="str">
        <f>VLOOKUP(UTK[[#This Row],[ID]],DRIVER[],6,FALSE)</f>
        <v>BHAKTA BANDHU MAHANTA</v>
      </c>
    </row>
    <row r="335" spans="1:17" ht="15" customHeight="1">
      <c r="A335" s="6">
        <v>333</v>
      </c>
      <c r="B335" s="14" t="str">
        <f>UTK[[#This Row],[DATE]]&amp;UTK[[#This Row],[VEHICLE NO]]&amp;UTK[[#This Row],[TRIP NO]]</f>
        <v>45396OD34S26151</v>
      </c>
      <c r="C335" s="47">
        <v>45396</v>
      </c>
      <c r="D335" s="1">
        <v>34249</v>
      </c>
      <c r="E335" s="12">
        <v>312214</v>
      </c>
      <c r="F335" s="17">
        <v>1612</v>
      </c>
      <c r="G335" s="24" t="s">
        <v>40</v>
      </c>
      <c r="H335" s="26">
        <v>53.44</v>
      </c>
      <c r="I335" s="26">
        <v>17.22</v>
      </c>
      <c r="J335" s="26">
        <f t="shared" si="10"/>
        <v>36.22</v>
      </c>
      <c r="K335" s="49">
        <v>35.54</v>
      </c>
      <c r="L335" s="50">
        <v>45396</v>
      </c>
      <c r="M335" s="26">
        <f t="shared" si="11"/>
        <v>0.67999999999999972</v>
      </c>
      <c r="N335" s="198">
        <v>1</v>
      </c>
      <c r="O335" s="51" t="s">
        <v>50</v>
      </c>
      <c r="P335" s="1" t="s">
        <v>51</v>
      </c>
      <c r="Q335" s="91" t="str">
        <f>VLOOKUP(UTK[[#This Row],[ID]],DRIVER[],6,FALSE)</f>
        <v>BASANTA KUMAR MOHANTA</v>
      </c>
    </row>
    <row r="336" spans="1:17" ht="15" customHeight="1">
      <c r="A336" s="14">
        <v>334</v>
      </c>
      <c r="B336" s="14" t="str">
        <f>UTK[[#This Row],[DATE]]&amp;UTK[[#This Row],[VEHICLE NO]]&amp;UTK[[#This Row],[TRIP NO]]</f>
        <v>45396OD04Q41441</v>
      </c>
      <c r="C336" s="47">
        <v>45396</v>
      </c>
      <c r="D336" s="1">
        <v>34250</v>
      </c>
      <c r="E336" s="12">
        <v>312214</v>
      </c>
      <c r="F336" s="17">
        <v>1617</v>
      </c>
      <c r="G336" s="24" t="s">
        <v>38</v>
      </c>
      <c r="H336" s="26">
        <v>33.28</v>
      </c>
      <c r="I336" s="26">
        <v>10.44</v>
      </c>
      <c r="J336" s="26">
        <f t="shared" si="10"/>
        <v>22.840000000000003</v>
      </c>
      <c r="K336" s="49">
        <v>22.54</v>
      </c>
      <c r="L336" s="50">
        <v>45396</v>
      </c>
      <c r="M336" s="26">
        <f t="shared" si="11"/>
        <v>0.30000000000000426</v>
      </c>
      <c r="N336" s="198">
        <v>1</v>
      </c>
      <c r="O336" s="51" t="s">
        <v>50</v>
      </c>
      <c r="P336" s="1" t="s">
        <v>51</v>
      </c>
      <c r="Q336" s="91" t="str">
        <f>VLOOKUP(UTK[[#This Row],[ID]],DRIVER[],6,FALSE)</f>
        <v>KAMAN MUNDA</v>
      </c>
    </row>
    <row r="337" spans="1:18" ht="15" customHeight="1">
      <c r="A337" s="6">
        <v>335</v>
      </c>
      <c r="B337" s="14" t="str">
        <f>UTK[[#This Row],[DATE]]&amp;UTK[[#This Row],[VEHICLE NO]]&amp;UTK[[#This Row],[TRIP NO]]</f>
        <v>45396OD34S61371</v>
      </c>
      <c r="C337" s="47">
        <v>45396</v>
      </c>
      <c r="D337" s="1">
        <v>34251</v>
      </c>
      <c r="E337" s="12">
        <v>312214</v>
      </c>
      <c r="F337" s="17">
        <v>1619</v>
      </c>
      <c r="G337" s="24" t="s">
        <v>44</v>
      </c>
      <c r="H337" s="26">
        <v>55.66</v>
      </c>
      <c r="I337" s="26">
        <v>17.66</v>
      </c>
      <c r="J337" s="26">
        <f t="shared" si="10"/>
        <v>38</v>
      </c>
      <c r="K337" s="49">
        <v>37.6</v>
      </c>
      <c r="L337" s="50">
        <v>45396</v>
      </c>
      <c r="M337" s="26">
        <f t="shared" si="11"/>
        <v>0.39999999999999858</v>
      </c>
      <c r="N337" s="198">
        <v>1</v>
      </c>
      <c r="O337" s="51" t="s">
        <v>50</v>
      </c>
      <c r="P337" s="1" t="s">
        <v>51</v>
      </c>
      <c r="Q337" s="91" t="str">
        <f>VLOOKUP(UTK[[#This Row],[ID]],DRIVER[],6,FALSE)</f>
        <v>KALI CH KAR</v>
      </c>
    </row>
    <row r="338" spans="1:18" ht="15" customHeight="1">
      <c r="A338" s="14">
        <v>336</v>
      </c>
      <c r="B338" s="14" t="str">
        <f>UTK[[#This Row],[DATE]]&amp;UTK[[#This Row],[VEHICLE NO]]&amp;UTK[[#This Row],[TRIP NO]]</f>
        <v>45396OD04Q41261</v>
      </c>
      <c r="C338" s="47">
        <v>45396</v>
      </c>
      <c r="D338" s="1">
        <v>34252</v>
      </c>
      <c r="E338" s="12">
        <v>312214</v>
      </c>
      <c r="F338" s="17">
        <v>1609</v>
      </c>
      <c r="G338" s="24" t="s">
        <v>23</v>
      </c>
      <c r="H338" s="55">
        <v>55.4</v>
      </c>
      <c r="I338" s="55">
        <v>17.52</v>
      </c>
      <c r="J338" s="55">
        <f t="shared" si="10"/>
        <v>37.879999999999995</v>
      </c>
      <c r="K338" s="56">
        <v>37.5</v>
      </c>
      <c r="L338" s="50">
        <v>45396</v>
      </c>
      <c r="M338" s="55">
        <f t="shared" si="11"/>
        <v>0.37999999999999545</v>
      </c>
      <c r="N338" s="198">
        <v>1</v>
      </c>
      <c r="O338" s="51" t="s">
        <v>50</v>
      </c>
      <c r="P338" s="1" t="s">
        <v>51</v>
      </c>
      <c r="Q338" s="91" t="str">
        <f>VLOOKUP(UTK[[#This Row],[ID]],DRIVER[],6,FALSE)</f>
        <v>JUGAL KISHOR MOHANTA</v>
      </c>
      <c r="R338" s="1">
        <v>42</v>
      </c>
    </row>
    <row r="339" spans="1:18" ht="15" customHeight="1">
      <c r="A339" s="6">
        <v>337</v>
      </c>
      <c r="B339" s="14" t="str">
        <f>UTK[[#This Row],[DATE]]&amp;UTK[[#This Row],[VEHICLE NO]]&amp;UTK[[#This Row],[TRIP NO]]</f>
        <v>45396OD04Q41391</v>
      </c>
      <c r="C339" s="47">
        <v>45396</v>
      </c>
      <c r="D339" s="1">
        <v>34254</v>
      </c>
      <c r="E339" s="12">
        <v>312214</v>
      </c>
      <c r="F339" s="17">
        <v>1625</v>
      </c>
      <c r="G339" s="24" t="s">
        <v>21</v>
      </c>
      <c r="H339" s="55">
        <v>56.52</v>
      </c>
      <c r="I339" s="55">
        <v>17.64</v>
      </c>
      <c r="J339" s="55">
        <f t="shared" si="10"/>
        <v>38.880000000000003</v>
      </c>
      <c r="K339" s="56">
        <v>38.54</v>
      </c>
      <c r="L339" s="50">
        <v>45396</v>
      </c>
      <c r="M339" s="55">
        <f t="shared" si="11"/>
        <v>0.34000000000000341</v>
      </c>
      <c r="N339" s="198">
        <v>1</v>
      </c>
      <c r="O339" s="51" t="s">
        <v>50</v>
      </c>
      <c r="P339" s="1" t="s">
        <v>51</v>
      </c>
      <c r="Q339" s="91" t="str">
        <f>VLOOKUP(UTK[[#This Row],[ID]],DRIVER[],6,FALSE)</f>
        <v>CHANDRAMANI MOHANTY</v>
      </c>
    </row>
    <row r="340" spans="1:18" ht="15" customHeight="1">
      <c r="A340" s="14">
        <v>338</v>
      </c>
      <c r="B340" s="14" t="str">
        <f>UTK[[#This Row],[DATE]]&amp;UTK[[#This Row],[VEHICLE NO]]&amp;UTK[[#This Row],[TRIP NO]]</f>
        <v>45396OD04Q67611</v>
      </c>
      <c r="C340" s="47">
        <v>45396</v>
      </c>
      <c r="D340" s="1">
        <v>34255</v>
      </c>
      <c r="E340" s="12">
        <v>312214</v>
      </c>
      <c r="F340" s="17">
        <v>1623</v>
      </c>
      <c r="G340" s="24" t="s">
        <v>24</v>
      </c>
      <c r="H340" s="55">
        <v>54.2</v>
      </c>
      <c r="I340" s="55">
        <v>17.72</v>
      </c>
      <c r="J340" s="55">
        <f t="shared" si="10"/>
        <v>36.480000000000004</v>
      </c>
      <c r="K340" s="56">
        <v>35.799999999999997</v>
      </c>
      <c r="L340" s="50">
        <v>45396</v>
      </c>
      <c r="M340" s="55">
        <f t="shared" si="11"/>
        <v>0.68000000000000682</v>
      </c>
      <c r="N340" s="198">
        <v>1</v>
      </c>
      <c r="O340" s="51" t="s">
        <v>50</v>
      </c>
      <c r="P340" s="1" t="s">
        <v>51</v>
      </c>
      <c r="Q340" s="91" t="str">
        <f>VLOOKUP(UTK[[#This Row],[ID]],DRIVER[],6,FALSE)</f>
        <v>PRABHAT MAHANTA</v>
      </c>
    </row>
    <row r="341" spans="1:18" ht="15" customHeight="1">
      <c r="A341" s="6">
        <v>339</v>
      </c>
      <c r="B341" s="14" t="str">
        <f>UTK[[#This Row],[DATE]]&amp;UTK[[#This Row],[VEHICLE NO]]&amp;UTK[[#This Row],[TRIP NO]]</f>
        <v>45396OD34S61521</v>
      </c>
      <c r="C341" s="47">
        <v>45396</v>
      </c>
      <c r="D341" s="1">
        <v>34256</v>
      </c>
      <c r="E341" s="12">
        <v>312214</v>
      </c>
      <c r="F341" s="17">
        <v>1628</v>
      </c>
      <c r="G341" s="24" t="s">
        <v>43</v>
      </c>
      <c r="H341" s="55">
        <v>54.14</v>
      </c>
      <c r="I341" s="55">
        <v>17.079999999999998</v>
      </c>
      <c r="J341" s="55">
        <f t="shared" si="10"/>
        <v>37.06</v>
      </c>
      <c r="K341" s="56">
        <v>36.700000000000003</v>
      </c>
      <c r="L341" s="50">
        <v>45396</v>
      </c>
      <c r="M341" s="55">
        <f t="shared" si="11"/>
        <v>0.35999999999999943</v>
      </c>
      <c r="N341" s="198">
        <v>1</v>
      </c>
      <c r="O341" s="51" t="s">
        <v>50</v>
      </c>
      <c r="P341" s="1" t="s">
        <v>51</v>
      </c>
      <c r="Q341" s="91" t="str">
        <f>VLOOKUP(UTK[[#This Row],[ID]],DRIVER[],6,FALSE)</f>
        <v>MURALIDHAR MOHANTA</v>
      </c>
    </row>
    <row r="342" spans="1:18" ht="15" customHeight="1">
      <c r="A342" s="14">
        <v>340</v>
      </c>
      <c r="B342" s="14" t="str">
        <f>UTK[[#This Row],[DATE]]&amp;UTK[[#This Row],[VEHICLE NO]]&amp;UTK[[#This Row],[TRIP NO]]</f>
        <v>45396OD34S26681</v>
      </c>
      <c r="C342" s="47">
        <v>45396</v>
      </c>
      <c r="D342" s="1">
        <v>34257</v>
      </c>
      <c r="E342" s="12">
        <v>312214</v>
      </c>
      <c r="F342" s="17">
        <v>1637</v>
      </c>
      <c r="G342" s="24" t="s">
        <v>42</v>
      </c>
      <c r="H342" s="55">
        <v>54.32</v>
      </c>
      <c r="I342" s="55">
        <v>17.059999999999999</v>
      </c>
      <c r="J342" s="55">
        <f t="shared" si="10"/>
        <v>37.260000000000005</v>
      </c>
      <c r="K342" s="56">
        <v>36.880000000000003</v>
      </c>
      <c r="L342" s="50">
        <v>45396</v>
      </c>
      <c r="M342" s="55">
        <f t="shared" si="11"/>
        <v>0.38000000000000256</v>
      </c>
      <c r="N342" s="198">
        <v>1</v>
      </c>
      <c r="O342" s="51" t="s">
        <v>50</v>
      </c>
      <c r="P342" s="1" t="s">
        <v>51</v>
      </c>
      <c r="Q342" s="91" t="str">
        <f>VLOOKUP(UTK[[#This Row],[ID]],DRIVER[],6,FALSE)</f>
        <v>RIZWAN</v>
      </c>
    </row>
    <row r="343" spans="1:18" ht="15" customHeight="1">
      <c r="A343" s="6">
        <v>341</v>
      </c>
      <c r="B343" s="14" t="str">
        <f>UTK[[#This Row],[DATE]]&amp;UTK[[#This Row],[VEHICLE NO]]&amp;UTK[[#This Row],[TRIP NO]]</f>
        <v>45396OD04Q41282</v>
      </c>
      <c r="C343" s="47">
        <v>45396</v>
      </c>
      <c r="D343" s="1">
        <v>34258</v>
      </c>
      <c r="E343" s="12">
        <v>312214</v>
      </c>
      <c r="F343" s="17">
        <v>1639</v>
      </c>
      <c r="G343" s="24" t="s">
        <v>41</v>
      </c>
      <c r="H343" s="55">
        <v>34.72</v>
      </c>
      <c r="I343" s="55">
        <v>10.42</v>
      </c>
      <c r="J343" s="55">
        <f t="shared" si="10"/>
        <v>24.299999999999997</v>
      </c>
      <c r="K343" s="56">
        <v>24.1</v>
      </c>
      <c r="L343" s="50">
        <v>45396</v>
      </c>
      <c r="M343" s="55">
        <f t="shared" si="11"/>
        <v>0.19999999999999574</v>
      </c>
      <c r="N343" s="198">
        <v>2</v>
      </c>
      <c r="O343" s="51" t="s">
        <v>50</v>
      </c>
      <c r="P343" s="1" t="s">
        <v>51</v>
      </c>
      <c r="Q343" s="91" t="str">
        <f>VLOOKUP(UTK[[#This Row],[ID]],DRIVER[],6,FALSE)</f>
        <v xml:space="preserve">SUSANTA KUMAR MOHANTA </v>
      </c>
    </row>
    <row r="344" spans="1:18" ht="14.4" customHeight="1">
      <c r="A344" s="14">
        <v>342</v>
      </c>
      <c r="B344" s="14" t="str">
        <f>UTK[[#This Row],[DATE]]&amp;UTK[[#This Row],[VEHICLE NO]]&amp;UTK[[#This Row],[TRIP NO]]</f>
        <v>45396OD04Q41702</v>
      </c>
      <c r="C344" s="47">
        <v>45396</v>
      </c>
      <c r="D344" s="1">
        <v>34259</v>
      </c>
      <c r="E344" s="12">
        <v>312214</v>
      </c>
      <c r="F344" s="17">
        <v>1647</v>
      </c>
      <c r="G344" s="24" t="s">
        <v>10</v>
      </c>
      <c r="H344" s="55">
        <v>34.979999999999997</v>
      </c>
      <c r="I344" s="55">
        <v>10.18</v>
      </c>
      <c r="J344" s="55">
        <f t="shared" si="10"/>
        <v>24.799999999999997</v>
      </c>
      <c r="K344" s="56">
        <v>24.52</v>
      </c>
      <c r="L344" s="50">
        <v>45396</v>
      </c>
      <c r="M344" s="55">
        <f t="shared" si="11"/>
        <v>0.27999999999999758</v>
      </c>
      <c r="N344" s="198">
        <v>2</v>
      </c>
      <c r="O344" s="51" t="s">
        <v>50</v>
      </c>
      <c r="P344" s="1" t="s">
        <v>51</v>
      </c>
      <c r="Q344" s="91" t="str">
        <f>VLOOKUP(UTK[[#This Row],[ID]],DRIVER[],6,FALSE)</f>
        <v>SUSANTA KUMAR MALIK</v>
      </c>
    </row>
    <row r="345" spans="1:18" ht="15" customHeight="1">
      <c r="A345" s="6">
        <v>343</v>
      </c>
      <c r="B345" s="14" t="str">
        <f>UTK[[#This Row],[DATE]]&amp;UTK[[#This Row],[VEHICLE NO]]&amp;UTK[[#This Row],[TRIP NO]]</f>
        <v>45396OD34S61392</v>
      </c>
      <c r="C345" s="47">
        <v>45396</v>
      </c>
      <c r="D345" s="1">
        <v>34260</v>
      </c>
      <c r="E345" s="12">
        <v>312214</v>
      </c>
      <c r="F345" s="17">
        <v>1651</v>
      </c>
      <c r="G345" s="24" t="s">
        <v>52</v>
      </c>
      <c r="H345" s="55">
        <v>49.5</v>
      </c>
      <c r="I345" s="55">
        <v>17.16</v>
      </c>
      <c r="J345" s="55">
        <f t="shared" si="10"/>
        <v>32.340000000000003</v>
      </c>
      <c r="K345" s="56">
        <v>32.020000000000003</v>
      </c>
      <c r="L345" s="50">
        <v>45396</v>
      </c>
      <c r="M345" s="55">
        <f t="shared" si="11"/>
        <v>0.32000000000000028</v>
      </c>
      <c r="N345" s="198">
        <v>2</v>
      </c>
      <c r="O345" s="51" t="s">
        <v>50</v>
      </c>
      <c r="P345" s="1" t="s">
        <v>51</v>
      </c>
      <c r="Q345" s="91" t="str">
        <f>VLOOKUP(UTK[[#This Row],[ID]],DRIVER[],6,FALSE)</f>
        <v>DHULESWAR PERAI</v>
      </c>
    </row>
    <row r="346" spans="1:18" ht="15" customHeight="1">
      <c r="A346" s="14">
        <v>344</v>
      </c>
      <c r="B346" s="14" t="str">
        <f>UTK[[#This Row],[DATE]]&amp;UTK[[#This Row],[VEHICLE NO]]&amp;UTK[[#This Row],[TRIP NO]]</f>
        <v>45396OD04Q41732</v>
      </c>
      <c r="C346" s="47">
        <v>45396</v>
      </c>
      <c r="D346" s="1">
        <v>34261</v>
      </c>
      <c r="E346" s="12">
        <v>312214</v>
      </c>
      <c r="F346" s="17">
        <v>1654</v>
      </c>
      <c r="G346" s="24" t="s">
        <v>8</v>
      </c>
      <c r="H346" s="55">
        <v>34.68</v>
      </c>
      <c r="I346" s="55">
        <v>10.199999999999999</v>
      </c>
      <c r="J346" s="55">
        <f t="shared" si="10"/>
        <v>24.48</v>
      </c>
      <c r="K346" s="56">
        <v>24</v>
      </c>
      <c r="L346" s="50">
        <v>45396</v>
      </c>
      <c r="M346" s="55">
        <f t="shared" si="11"/>
        <v>0.48000000000000043</v>
      </c>
      <c r="N346" s="198">
        <v>2</v>
      </c>
      <c r="O346" s="51" t="s">
        <v>50</v>
      </c>
      <c r="P346" s="1" t="s">
        <v>51</v>
      </c>
      <c r="Q346" s="91" t="str">
        <f>VLOOKUP(UTK[[#This Row],[ID]],DRIVER[],6,FALSE)</f>
        <v>AJAYA KUMAR MAHANTA</v>
      </c>
    </row>
    <row r="347" spans="1:18" ht="15" customHeight="1">
      <c r="A347" s="6">
        <v>345</v>
      </c>
      <c r="B347" s="14" t="str">
        <f>UTK[[#This Row],[DATE]]&amp;UTK[[#This Row],[VEHICLE NO]]&amp;UTK[[#This Row],[TRIP NO]]</f>
        <v>45396OD04Q41181</v>
      </c>
      <c r="C347" s="47">
        <v>45396</v>
      </c>
      <c r="D347" s="1">
        <v>34262</v>
      </c>
      <c r="E347" s="12">
        <v>312214</v>
      </c>
      <c r="F347" s="17">
        <v>1656</v>
      </c>
      <c r="G347" s="24" t="s">
        <v>26</v>
      </c>
      <c r="H347" s="55">
        <v>53.74</v>
      </c>
      <c r="I347" s="55">
        <v>17.04</v>
      </c>
      <c r="J347" s="55">
        <f t="shared" si="10"/>
        <v>36.700000000000003</v>
      </c>
      <c r="K347" s="56">
        <v>36.42</v>
      </c>
      <c r="L347" s="50">
        <v>45396</v>
      </c>
      <c r="M347" s="55">
        <f t="shared" si="11"/>
        <v>0.28000000000000114</v>
      </c>
      <c r="N347" s="198">
        <v>1</v>
      </c>
      <c r="O347" s="51" t="s">
        <v>50</v>
      </c>
      <c r="P347" s="1" t="s">
        <v>51</v>
      </c>
      <c r="Q347" s="91" t="str">
        <f>VLOOKUP(UTK[[#This Row],[ID]],DRIVER[],6,FALSE)</f>
        <v>JUGAL KISHOR MOHANTA</v>
      </c>
    </row>
    <row r="348" spans="1:18" ht="15" customHeight="1">
      <c r="A348" s="14">
        <v>346</v>
      </c>
      <c r="B348" s="14" t="str">
        <f>UTK[[#This Row],[DATE]]&amp;UTK[[#This Row],[VEHICLE NO]]&amp;UTK[[#This Row],[TRIP NO]]</f>
        <v>45396OD34S26272</v>
      </c>
      <c r="C348" s="47">
        <v>45396</v>
      </c>
      <c r="D348" s="1">
        <v>34263</v>
      </c>
      <c r="E348" s="12">
        <v>312214</v>
      </c>
      <c r="F348" s="17">
        <v>1653</v>
      </c>
      <c r="G348" s="24" t="s">
        <v>54</v>
      </c>
      <c r="H348" s="55">
        <v>52.02</v>
      </c>
      <c r="I348" s="55">
        <v>17.16</v>
      </c>
      <c r="J348" s="55">
        <f t="shared" si="10"/>
        <v>34.86</v>
      </c>
      <c r="K348" s="56">
        <v>34.36</v>
      </c>
      <c r="L348" s="50">
        <v>45396</v>
      </c>
      <c r="M348" s="55">
        <f t="shared" si="11"/>
        <v>0.5</v>
      </c>
      <c r="N348" s="198">
        <v>2</v>
      </c>
      <c r="O348" s="51" t="s">
        <v>50</v>
      </c>
      <c r="P348" s="1" t="s">
        <v>51</v>
      </c>
      <c r="Q348" s="91" t="str">
        <f>VLOOKUP(UTK[[#This Row],[ID]],DRIVER[],6,FALSE)</f>
        <v>RAHID</v>
      </c>
    </row>
    <row r="349" spans="1:18" ht="15" customHeight="1">
      <c r="A349" s="6">
        <v>347</v>
      </c>
      <c r="B349" s="14" t="str">
        <f>UTK[[#This Row],[DATE]]&amp;UTK[[#This Row],[VEHICLE NO]]&amp;UTK[[#This Row],[TRIP NO]]</f>
        <v>45396OD04Q41372</v>
      </c>
      <c r="C349" s="47">
        <v>45396</v>
      </c>
      <c r="D349" s="1">
        <v>34264</v>
      </c>
      <c r="E349" s="12">
        <v>312214</v>
      </c>
      <c r="F349" s="17">
        <v>1660</v>
      </c>
      <c r="G349" s="24" t="s">
        <v>55</v>
      </c>
      <c r="H349" s="55">
        <v>34.340000000000003</v>
      </c>
      <c r="I349" s="55">
        <v>10.4</v>
      </c>
      <c r="J349" s="55">
        <f t="shared" si="10"/>
        <v>23.940000000000005</v>
      </c>
      <c r="K349" s="56">
        <v>23.24</v>
      </c>
      <c r="L349" s="50">
        <v>45396</v>
      </c>
      <c r="M349" s="55">
        <f t="shared" si="11"/>
        <v>0.70000000000000639</v>
      </c>
      <c r="N349" s="198">
        <v>2</v>
      </c>
      <c r="O349" s="51" t="s">
        <v>50</v>
      </c>
      <c r="P349" s="1" t="s">
        <v>51</v>
      </c>
      <c r="Q349" s="91" t="str">
        <f>VLOOKUP(UTK[[#This Row],[ID]],DRIVER[],6,FALSE)</f>
        <v>BHAKTA BANDHU MAHANTA</v>
      </c>
    </row>
    <row r="350" spans="1:18" ht="15" customHeight="1">
      <c r="A350" s="14">
        <v>348</v>
      </c>
      <c r="B350" s="14" t="str">
        <f>UTK[[#This Row],[DATE]]&amp;UTK[[#This Row],[VEHICLE NO]]&amp;UTK[[#This Row],[TRIP NO]]</f>
        <v>45396OD04Q67882</v>
      </c>
      <c r="C350" s="47">
        <v>45396</v>
      </c>
      <c r="D350" s="1">
        <v>34265</v>
      </c>
      <c r="E350" s="12">
        <v>312214</v>
      </c>
      <c r="F350" s="17">
        <v>1665</v>
      </c>
      <c r="G350" s="24" t="s">
        <v>20</v>
      </c>
      <c r="H350" s="55">
        <v>54.64</v>
      </c>
      <c r="I350" s="55">
        <v>17.239999999999998</v>
      </c>
      <c r="J350" s="55">
        <f t="shared" si="10"/>
        <v>37.400000000000006</v>
      </c>
      <c r="K350" s="56">
        <v>36.799999999999997</v>
      </c>
      <c r="L350" s="50">
        <v>45396</v>
      </c>
      <c r="M350" s="55">
        <f t="shared" si="11"/>
        <v>0.60000000000000853</v>
      </c>
      <c r="N350" s="198">
        <v>2</v>
      </c>
      <c r="O350" s="51" t="s">
        <v>50</v>
      </c>
      <c r="P350" s="1" t="s">
        <v>51</v>
      </c>
      <c r="Q350" s="91" t="str">
        <f>VLOOKUP(UTK[[#This Row],[ID]],DRIVER[],6,FALSE)</f>
        <v>VINOD KUMAR</v>
      </c>
      <c r="R350" s="14"/>
    </row>
    <row r="351" spans="1:18" ht="15" customHeight="1">
      <c r="A351" s="6">
        <v>349</v>
      </c>
      <c r="B351" s="14" t="str">
        <f>UTK[[#This Row],[DATE]]&amp;UTK[[#This Row],[VEHICLE NO]]&amp;UTK[[#This Row],[TRIP NO]]</f>
        <v>45396OD04Q41552</v>
      </c>
      <c r="C351" s="47">
        <v>45396</v>
      </c>
      <c r="D351" s="1">
        <v>34266</v>
      </c>
      <c r="E351" s="12">
        <v>312214</v>
      </c>
      <c r="F351" s="17">
        <v>1666</v>
      </c>
      <c r="G351" s="24" t="s">
        <v>22</v>
      </c>
      <c r="H351" s="55">
        <v>54.26</v>
      </c>
      <c r="I351" s="55">
        <v>17.46</v>
      </c>
      <c r="J351" s="55">
        <f t="shared" si="10"/>
        <v>36.799999999999997</v>
      </c>
      <c r="K351" s="56">
        <v>36.4</v>
      </c>
      <c r="L351" s="50">
        <v>45396</v>
      </c>
      <c r="M351" s="55">
        <f t="shared" si="11"/>
        <v>0.39999999999999858</v>
      </c>
      <c r="N351" s="198">
        <v>2</v>
      </c>
      <c r="O351" s="51" t="s">
        <v>50</v>
      </c>
      <c r="P351" s="1" t="s">
        <v>51</v>
      </c>
      <c r="Q351" s="91" t="str">
        <f>VLOOKUP(UTK[[#This Row],[ID]],DRIVER[],6,FALSE)</f>
        <v>SUSANT KUMAR BAG</v>
      </c>
    </row>
    <row r="352" spans="1:18" ht="14.4">
      <c r="A352" s="14">
        <v>350</v>
      </c>
      <c r="B352" s="14" t="str">
        <f>UTK[[#This Row],[DATE]]&amp;UTK[[#This Row],[VEHICLE NO]]&amp;UTK[[#This Row],[TRIP NO]]</f>
        <v>45396OD04Q41232</v>
      </c>
      <c r="C352" s="47">
        <v>45396</v>
      </c>
      <c r="D352" s="1">
        <v>34267</v>
      </c>
      <c r="E352" s="12">
        <v>312214</v>
      </c>
      <c r="F352" s="17">
        <v>1668</v>
      </c>
      <c r="G352" s="24" t="s">
        <v>39</v>
      </c>
      <c r="H352" s="55">
        <v>52.76</v>
      </c>
      <c r="I352" s="55">
        <v>17.260000000000002</v>
      </c>
      <c r="J352" s="55">
        <f t="shared" si="10"/>
        <v>35.5</v>
      </c>
      <c r="K352" s="56">
        <v>35.14</v>
      </c>
      <c r="L352" s="50">
        <v>45396</v>
      </c>
      <c r="M352" s="55">
        <f t="shared" si="11"/>
        <v>0.35999999999999943</v>
      </c>
      <c r="N352" s="198">
        <v>2</v>
      </c>
      <c r="O352" s="51" t="s">
        <v>50</v>
      </c>
      <c r="P352" s="1" t="s">
        <v>51</v>
      </c>
      <c r="Q352" s="91" t="str">
        <f>VLOOKUP(UTK[[#This Row],[ID]],DRIVER[],6,FALSE)</f>
        <v>DURGA CH MOHANTA</v>
      </c>
    </row>
    <row r="353" spans="1:18" ht="15" customHeight="1">
      <c r="A353" s="6">
        <v>351</v>
      </c>
      <c r="B353" s="14" t="str">
        <f>UTK[[#This Row],[DATE]]&amp;UTK[[#This Row],[VEHICLE NO]]&amp;UTK[[#This Row],[TRIP NO]]</f>
        <v>45396OD34S26152</v>
      </c>
      <c r="C353" s="47">
        <v>45396</v>
      </c>
      <c r="D353" s="1">
        <v>34268</v>
      </c>
      <c r="E353" s="12">
        <v>312214</v>
      </c>
      <c r="F353" s="17">
        <v>1675</v>
      </c>
      <c r="G353" s="24" t="s">
        <v>40</v>
      </c>
      <c r="H353" s="55">
        <v>54.72</v>
      </c>
      <c r="I353" s="55">
        <v>17.28</v>
      </c>
      <c r="J353" s="55">
        <f t="shared" si="10"/>
        <v>37.44</v>
      </c>
      <c r="K353" s="56">
        <v>36.92</v>
      </c>
      <c r="L353" s="50">
        <v>45396</v>
      </c>
      <c r="M353" s="55">
        <f t="shared" si="11"/>
        <v>0.51999999999999602</v>
      </c>
      <c r="N353" s="198">
        <v>2</v>
      </c>
      <c r="O353" s="51" t="s">
        <v>50</v>
      </c>
      <c r="P353" s="1" t="s">
        <v>51</v>
      </c>
      <c r="Q353" s="91" t="str">
        <f>VLOOKUP(UTK[[#This Row],[ID]],DRIVER[],6,FALSE)</f>
        <v>BASANTA KUMAR MOHANTA</v>
      </c>
    </row>
    <row r="354" spans="1:18" ht="15" customHeight="1">
      <c r="A354" s="14">
        <v>352</v>
      </c>
      <c r="B354" s="14" t="str">
        <f>UTK[[#This Row],[DATE]]&amp;UTK[[#This Row],[VEHICLE NO]]&amp;UTK[[#This Row],[TRIP NO]]</f>
        <v>45396OD04Q41392</v>
      </c>
      <c r="C354" s="47">
        <v>45396</v>
      </c>
      <c r="D354" s="1">
        <v>34269</v>
      </c>
      <c r="E354" s="12">
        <v>312214</v>
      </c>
      <c r="F354" s="17">
        <v>1678</v>
      </c>
      <c r="G354" s="24" t="s">
        <v>21</v>
      </c>
      <c r="H354" s="55">
        <v>55.9</v>
      </c>
      <c r="I354" s="55">
        <v>17.66</v>
      </c>
      <c r="J354" s="55">
        <f t="shared" si="10"/>
        <v>38.239999999999995</v>
      </c>
      <c r="K354" s="56">
        <v>37.96</v>
      </c>
      <c r="L354" s="50">
        <v>45396</v>
      </c>
      <c r="M354" s="55">
        <f t="shared" si="11"/>
        <v>0.27999999999999403</v>
      </c>
      <c r="N354" s="198">
        <v>2</v>
      </c>
      <c r="O354" s="51" t="s">
        <v>50</v>
      </c>
      <c r="P354" s="1" t="s">
        <v>51</v>
      </c>
      <c r="Q354" s="91" t="str">
        <f>VLOOKUP(UTK[[#This Row],[ID]],DRIVER[],6,FALSE)</f>
        <v>CHANDRAMANI MOHANTY</v>
      </c>
    </row>
    <row r="355" spans="1:18" ht="15" customHeight="1">
      <c r="A355" s="6">
        <v>353</v>
      </c>
      <c r="B355" s="14" t="str">
        <f>UTK[[#This Row],[DATE]]&amp;UTK[[#This Row],[VEHICLE NO]]&amp;UTK[[#This Row],[TRIP NO]]</f>
        <v>45396OD04Q41442</v>
      </c>
      <c r="C355" s="47">
        <v>45396</v>
      </c>
      <c r="D355" s="1">
        <v>34270</v>
      </c>
      <c r="E355" s="12">
        <v>312214</v>
      </c>
      <c r="F355" s="17">
        <v>1679</v>
      </c>
      <c r="G355" s="24" t="s">
        <v>38</v>
      </c>
      <c r="H355" s="55">
        <v>33</v>
      </c>
      <c r="I355" s="55">
        <v>10.5</v>
      </c>
      <c r="J355" s="55">
        <f t="shared" si="10"/>
        <v>22.5</v>
      </c>
      <c r="K355" s="56">
        <v>22.42</v>
      </c>
      <c r="L355" s="50">
        <v>45396</v>
      </c>
      <c r="M355" s="55">
        <f t="shared" si="11"/>
        <v>7.9999999999998295E-2</v>
      </c>
      <c r="N355" s="198">
        <v>2</v>
      </c>
      <c r="O355" s="51" t="s">
        <v>50</v>
      </c>
      <c r="P355" s="1" t="s">
        <v>51</v>
      </c>
      <c r="Q355" s="91" t="str">
        <f>VLOOKUP(UTK[[#This Row],[ID]],DRIVER[],6,FALSE)</f>
        <v>KAMAN MUNDA</v>
      </c>
    </row>
    <row r="356" spans="1:18" ht="15" customHeight="1">
      <c r="A356" s="14">
        <v>354</v>
      </c>
      <c r="B356" s="14" t="str">
        <f>UTK[[#This Row],[DATE]]&amp;UTK[[#This Row],[VEHICLE NO]]&amp;UTK[[#This Row],[TRIP NO]]</f>
        <v>45396OD04Q67612</v>
      </c>
      <c r="C356" s="47">
        <v>45396</v>
      </c>
      <c r="D356" s="1">
        <v>34271</v>
      </c>
      <c r="E356" s="12">
        <v>312214</v>
      </c>
      <c r="F356" s="17">
        <v>1681</v>
      </c>
      <c r="G356" s="24" t="s">
        <v>24</v>
      </c>
      <c r="H356" s="55">
        <v>53.56</v>
      </c>
      <c r="I356" s="55">
        <v>17.760000000000002</v>
      </c>
      <c r="J356" s="55">
        <f t="shared" si="10"/>
        <v>35.799999999999997</v>
      </c>
      <c r="K356" s="56">
        <v>35.479999999999997</v>
      </c>
      <c r="L356" s="50">
        <v>45396</v>
      </c>
      <c r="M356" s="55">
        <f t="shared" si="11"/>
        <v>0.32000000000000028</v>
      </c>
      <c r="N356" s="198">
        <v>2</v>
      </c>
      <c r="O356" s="51" t="s">
        <v>50</v>
      </c>
      <c r="P356" s="1" t="s">
        <v>51</v>
      </c>
      <c r="Q356" s="91" t="str">
        <f>VLOOKUP(UTK[[#This Row],[ID]],DRIVER[],6,FALSE)</f>
        <v>PRABHAT MAHANTA</v>
      </c>
    </row>
    <row r="357" spans="1:18" ht="15" customHeight="1">
      <c r="A357" s="6">
        <v>355</v>
      </c>
      <c r="B357" s="14" t="str">
        <f>UTK[[#This Row],[DATE]]&amp;UTK[[#This Row],[VEHICLE NO]]&amp;UTK[[#This Row],[TRIP NO]]</f>
        <v>45396OD34S61522</v>
      </c>
      <c r="C357" s="47">
        <v>45396</v>
      </c>
      <c r="D357" s="1">
        <v>34272</v>
      </c>
      <c r="E357" s="12">
        <v>312214</v>
      </c>
      <c r="F357" s="17">
        <v>1682</v>
      </c>
      <c r="G357" s="24" t="s">
        <v>43</v>
      </c>
      <c r="H357" s="55">
        <v>52.58</v>
      </c>
      <c r="I357" s="55">
        <v>17.14</v>
      </c>
      <c r="J357" s="55">
        <f t="shared" si="10"/>
        <v>35.44</v>
      </c>
      <c r="K357" s="56">
        <v>35.1</v>
      </c>
      <c r="L357" s="50">
        <v>45396</v>
      </c>
      <c r="M357" s="55">
        <f t="shared" si="11"/>
        <v>0.33999999999999631</v>
      </c>
      <c r="N357" s="198">
        <v>2</v>
      </c>
      <c r="O357" s="51" t="s">
        <v>50</v>
      </c>
      <c r="P357" s="1" t="s">
        <v>51</v>
      </c>
      <c r="Q357" s="91" t="str">
        <f>VLOOKUP(UTK[[#This Row],[ID]],DRIVER[],6,FALSE)</f>
        <v>MURALIDHAR MOHANTA</v>
      </c>
      <c r="R357" s="1">
        <v>150</v>
      </c>
    </row>
    <row r="358" spans="1:18" ht="15" customHeight="1">
      <c r="A358" s="14">
        <v>356</v>
      </c>
      <c r="B358" s="14" t="str">
        <f>UTK[[#This Row],[DATE]]&amp;UTK[[#This Row],[VEHICLE NO]]&amp;UTK[[#This Row],[TRIP NO]]</f>
        <v>45396OD34S26662</v>
      </c>
      <c r="C358" s="47">
        <v>45396</v>
      </c>
      <c r="D358" s="1">
        <v>34273</v>
      </c>
      <c r="E358" s="12">
        <v>312214</v>
      </c>
      <c r="F358" s="17">
        <v>1686</v>
      </c>
      <c r="G358" s="24" t="s">
        <v>45</v>
      </c>
      <c r="H358" s="55">
        <v>52.5</v>
      </c>
      <c r="I358" s="55">
        <v>17.48</v>
      </c>
      <c r="J358" s="55">
        <f t="shared" si="10"/>
        <v>35.019999999999996</v>
      </c>
      <c r="K358" s="56">
        <v>34.68</v>
      </c>
      <c r="L358" s="50">
        <v>45396</v>
      </c>
      <c r="M358" s="55">
        <f t="shared" si="11"/>
        <v>0.33999999999999631</v>
      </c>
      <c r="N358" s="198">
        <v>2</v>
      </c>
      <c r="O358" s="51" t="s">
        <v>50</v>
      </c>
      <c r="P358" s="1" t="s">
        <v>51</v>
      </c>
      <c r="Q358" s="91" t="str">
        <f>VLOOKUP(UTK[[#This Row],[ID]],DRIVER[],6,FALSE)</f>
        <v>KALI CH KAR</v>
      </c>
    </row>
    <row r="359" spans="1:18" ht="15" customHeight="1">
      <c r="A359" s="6">
        <v>357</v>
      </c>
      <c r="B359" s="14" t="str">
        <f>UTK[[#This Row],[DATE]]&amp;UTK[[#This Row],[VEHICLE NO]]&amp;UTK[[#This Row],[TRIP NO]]</f>
        <v>45396OD34S26682</v>
      </c>
      <c r="C359" s="47">
        <v>45396</v>
      </c>
      <c r="D359" s="1">
        <v>34274</v>
      </c>
      <c r="E359" s="12">
        <v>312214</v>
      </c>
      <c r="F359" s="17">
        <v>1689</v>
      </c>
      <c r="G359" s="24" t="s">
        <v>42</v>
      </c>
      <c r="H359" s="55">
        <v>54.06</v>
      </c>
      <c r="I359" s="55">
        <v>17.059999999999999</v>
      </c>
      <c r="J359" s="55">
        <f t="shared" si="10"/>
        <v>37</v>
      </c>
      <c r="K359" s="56">
        <v>36.68</v>
      </c>
      <c r="L359" s="50">
        <v>45396</v>
      </c>
      <c r="M359" s="55">
        <f t="shared" si="11"/>
        <v>0.32000000000000028</v>
      </c>
      <c r="N359" s="198">
        <v>2</v>
      </c>
      <c r="O359" s="51" t="s">
        <v>50</v>
      </c>
      <c r="P359" s="1" t="s">
        <v>51</v>
      </c>
      <c r="Q359" s="91" t="str">
        <f>VLOOKUP(UTK[[#This Row],[ID]],DRIVER[],6,FALSE)</f>
        <v>RIZWAN</v>
      </c>
    </row>
    <row r="360" spans="1:18" ht="15" customHeight="1">
      <c r="A360" s="14">
        <v>358</v>
      </c>
      <c r="B360" s="14" t="str">
        <f>UTK[[#This Row],[DATE]]&amp;UTK[[#This Row],[VEHICLE NO]]&amp;UTK[[#This Row],[TRIP NO]]</f>
        <v>45396OD04Q41283</v>
      </c>
      <c r="C360" s="47">
        <v>45396</v>
      </c>
      <c r="D360" s="1">
        <v>34275</v>
      </c>
      <c r="E360" s="12">
        <v>312214</v>
      </c>
      <c r="F360" s="17">
        <v>1693</v>
      </c>
      <c r="G360" s="24" t="s">
        <v>41</v>
      </c>
      <c r="H360" s="55">
        <v>33.4</v>
      </c>
      <c r="I360" s="55">
        <v>10.38</v>
      </c>
      <c r="J360" s="55">
        <f t="shared" si="10"/>
        <v>23.019999999999996</v>
      </c>
      <c r="K360" s="56">
        <v>22.74</v>
      </c>
      <c r="L360" s="50">
        <v>45396</v>
      </c>
      <c r="M360" s="55">
        <f t="shared" si="11"/>
        <v>0.27999999999999758</v>
      </c>
      <c r="N360" s="198">
        <v>3</v>
      </c>
      <c r="O360" s="51" t="s">
        <v>50</v>
      </c>
      <c r="P360" s="1" t="s">
        <v>51</v>
      </c>
      <c r="Q360" s="91" t="str">
        <f>VLOOKUP(UTK[[#This Row],[ID]],DRIVER[],6,FALSE)</f>
        <v>AJAYA KUMAR MAHANTA</v>
      </c>
    </row>
    <row r="361" spans="1:18" ht="15" customHeight="1">
      <c r="A361" s="6">
        <v>359</v>
      </c>
      <c r="B361" s="14" t="str">
        <f>UTK[[#This Row],[DATE]]&amp;UTK[[#This Row],[VEHICLE NO]]&amp;UTK[[#This Row],[TRIP NO]]</f>
        <v>45397OD34S26681</v>
      </c>
      <c r="C361" s="47">
        <v>45397</v>
      </c>
      <c r="D361" s="1">
        <v>34276</v>
      </c>
      <c r="E361" s="12">
        <v>312214</v>
      </c>
      <c r="F361" s="17">
        <v>1715</v>
      </c>
      <c r="G361" s="24" t="s">
        <v>42</v>
      </c>
      <c r="H361" s="55">
        <v>54.84</v>
      </c>
      <c r="I361" s="55">
        <v>17.02</v>
      </c>
      <c r="J361" s="55">
        <f t="shared" si="10"/>
        <v>37.820000000000007</v>
      </c>
      <c r="K361" s="56">
        <v>37.5</v>
      </c>
      <c r="L361" s="50">
        <v>45397</v>
      </c>
      <c r="M361" s="55">
        <f t="shared" si="11"/>
        <v>0.32000000000000739</v>
      </c>
      <c r="N361" s="198">
        <v>1</v>
      </c>
      <c r="O361" s="51" t="s">
        <v>50</v>
      </c>
      <c r="P361" s="1" t="s">
        <v>51</v>
      </c>
      <c r="Q361" s="91" t="str">
        <f>VLOOKUP(UTK[[#This Row],[ID]],DRIVER[],6,FALSE)</f>
        <v>RIZWAN</v>
      </c>
    </row>
    <row r="362" spans="1:18" ht="15" customHeight="1">
      <c r="A362" s="14">
        <v>360</v>
      </c>
      <c r="B362" s="14" t="str">
        <f>UTK[[#This Row],[DATE]]&amp;UTK[[#This Row],[VEHICLE NO]]&amp;UTK[[#This Row],[TRIP NO]]</f>
        <v>45397OD34S26271</v>
      </c>
      <c r="C362" s="47">
        <v>45397</v>
      </c>
      <c r="D362" s="1">
        <v>34277</v>
      </c>
      <c r="E362" s="12">
        <v>312214</v>
      </c>
      <c r="F362" s="17">
        <v>1712</v>
      </c>
      <c r="G362" s="24" t="s">
        <v>54</v>
      </c>
      <c r="H362" s="55">
        <v>51.12</v>
      </c>
      <c r="I362" s="55">
        <v>17.14</v>
      </c>
      <c r="J362" s="55">
        <f t="shared" si="10"/>
        <v>33.979999999999997</v>
      </c>
      <c r="K362" s="56">
        <v>33.700000000000003</v>
      </c>
      <c r="L362" s="50">
        <v>45397</v>
      </c>
      <c r="M362" s="55">
        <f t="shared" si="11"/>
        <v>0.27999999999999403</v>
      </c>
      <c r="N362" s="198">
        <v>1</v>
      </c>
      <c r="O362" s="51" t="s">
        <v>50</v>
      </c>
      <c r="P362" s="1" t="s">
        <v>51</v>
      </c>
      <c r="Q362" s="91" t="str">
        <f>VLOOKUP(UTK[[#This Row],[ID]],DRIVER[],6,FALSE)</f>
        <v>RAHID</v>
      </c>
    </row>
    <row r="363" spans="1:18" ht="15" customHeight="1">
      <c r="A363" s="6">
        <v>361</v>
      </c>
      <c r="B363" s="14" t="str">
        <f>UTK[[#This Row],[DATE]]&amp;UTK[[#This Row],[VEHICLE NO]]&amp;UTK[[#This Row],[TRIP NO]]</f>
        <v>45397OD04Q41281</v>
      </c>
      <c r="C363" s="47">
        <v>45397</v>
      </c>
      <c r="D363" s="1">
        <v>34278</v>
      </c>
      <c r="E363" s="12">
        <v>312214</v>
      </c>
      <c r="F363" s="17">
        <v>1716</v>
      </c>
      <c r="G363" s="24" t="s">
        <v>41</v>
      </c>
      <c r="H363" s="55">
        <v>32.479999999999997</v>
      </c>
      <c r="I363" s="55">
        <v>10.36</v>
      </c>
      <c r="J363" s="55">
        <f t="shared" si="10"/>
        <v>22.119999999999997</v>
      </c>
      <c r="K363" s="56">
        <v>21.94</v>
      </c>
      <c r="L363" s="50">
        <v>45397</v>
      </c>
      <c r="M363" s="55">
        <f t="shared" si="11"/>
        <v>0.17999999999999616</v>
      </c>
      <c r="N363" s="198">
        <v>1</v>
      </c>
      <c r="O363" s="51" t="s">
        <v>50</v>
      </c>
      <c r="P363" s="1" t="s">
        <v>51</v>
      </c>
      <c r="Q363" s="91" t="str">
        <f>VLOOKUP(UTK[[#This Row],[ID]],DRIVER[],6,FALSE)</f>
        <v xml:space="preserve">SUSANTA KUMAR MOHANTA </v>
      </c>
    </row>
    <row r="364" spans="1:18" ht="14.4">
      <c r="A364" s="14">
        <v>362</v>
      </c>
      <c r="B364" s="14" t="str">
        <f>UTK[[#This Row],[DATE]]&amp;UTK[[#This Row],[VEHICLE NO]]&amp;UTK[[#This Row],[TRIP NO]]</f>
        <v>45397OD04Q41231</v>
      </c>
      <c r="C364" s="47">
        <v>45397</v>
      </c>
      <c r="D364" s="1">
        <v>34279</v>
      </c>
      <c r="E364" s="12">
        <v>312214</v>
      </c>
      <c r="F364" s="17">
        <v>1719</v>
      </c>
      <c r="G364" s="24" t="s">
        <v>39</v>
      </c>
      <c r="H364" s="55">
        <v>52.98</v>
      </c>
      <c r="I364" s="55">
        <v>17.22</v>
      </c>
      <c r="J364" s="55">
        <f t="shared" si="10"/>
        <v>35.76</v>
      </c>
      <c r="K364" s="56">
        <v>35.380000000000003</v>
      </c>
      <c r="L364" s="50">
        <v>45397</v>
      </c>
      <c r="M364" s="55">
        <f t="shared" si="11"/>
        <v>0.37999999999999545</v>
      </c>
      <c r="N364" s="198">
        <v>1</v>
      </c>
      <c r="O364" s="51" t="s">
        <v>50</v>
      </c>
      <c r="P364" s="1" t="s">
        <v>51</v>
      </c>
      <c r="Q364" s="91" t="str">
        <f>VLOOKUP(UTK[[#This Row],[ID]],DRIVER[],6,FALSE)</f>
        <v>NATABAR MOHANTA</v>
      </c>
    </row>
    <row r="365" spans="1:18" ht="15" customHeight="1">
      <c r="A365" s="6">
        <v>363</v>
      </c>
      <c r="B365" s="14" t="str">
        <f>UTK[[#This Row],[DATE]]&amp;UTK[[#This Row],[VEHICLE NO]]&amp;UTK[[#This Row],[TRIP NO]]</f>
        <v>45397OD04Q41731</v>
      </c>
      <c r="C365" s="47">
        <v>45397</v>
      </c>
      <c r="D365" s="1">
        <v>34280</v>
      </c>
      <c r="E365" s="12">
        <v>312214</v>
      </c>
      <c r="F365" s="17">
        <v>1718</v>
      </c>
      <c r="G365" s="24" t="s">
        <v>8</v>
      </c>
      <c r="H365" s="55">
        <v>32.9</v>
      </c>
      <c r="I365" s="55">
        <v>10.199999999999999</v>
      </c>
      <c r="J365" s="55">
        <f t="shared" si="10"/>
        <v>22.7</v>
      </c>
      <c r="K365" s="56">
        <v>22.56</v>
      </c>
      <c r="L365" s="50">
        <v>45397</v>
      </c>
      <c r="M365" s="55">
        <f t="shared" si="11"/>
        <v>0.14000000000000057</v>
      </c>
      <c r="N365" s="198">
        <v>1</v>
      </c>
      <c r="O365" s="51" t="s">
        <v>50</v>
      </c>
      <c r="P365" s="1" t="s">
        <v>51</v>
      </c>
      <c r="Q365" s="91" t="str">
        <f>VLOOKUP(UTK[[#This Row],[ID]],DRIVER[],6,FALSE)</f>
        <v>AJAYA KUMAR MAHANTA</v>
      </c>
    </row>
    <row r="366" spans="1:18" ht="15" customHeight="1">
      <c r="A366" s="14">
        <v>364</v>
      </c>
      <c r="B366" s="14" t="str">
        <f>UTK[[#This Row],[DATE]]&amp;UTK[[#This Row],[VEHICLE NO]]&amp;UTK[[#This Row],[TRIP NO]]</f>
        <v>45397OD04Q41551</v>
      </c>
      <c r="C366" s="47">
        <v>45397</v>
      </c>
      <c r="D366" s="1">
        <v>34281</v>
      </c>
      <c r="E366" s="12">
        <v>312214</v>
      </c>
      <c r="F366" s="17">
        <v>1722</v>
      </c>
      <c r="G366" s="24" t="s">
        <v>22</v>
      </c>
      <c r="H366" s="55">
        <v>53.84</v>
      </c>
      <c r="I366" s="55">
        <v>17.48</v>
      </c>
      <c r="J366" s="55">
        <f t="shared" si="10"/>
        <v>36.36</v>
      </c>
      <c r="K366" s="56">
        <v>35.96</v>
      </c>
      <c r="L366" s="50">
        <v>45397</v>
      </c>
      <c r="M366" s="55">
        <f t="shared" si="11"/>
        <v>0.39999999999999858</v>
      </c>
      <c r="N366" s="198">
        <v>1</v>
      </c>
      <c r="O366" s="51" t="s">
        <v>50</v>
      </c>
      <c r="P366" s="1" t="s">
        <v>51</v>
      </c>
      <c r="Q366" s="91" t="str">
        <f>VLOOKUP(UTK[[#This Row],[ID]],DRIVER[],6,FALSE)</f>
        <v>SUSANT KUMAR BAG</v>
      </c>
    </row>
    <row r="367" spans="1:18" ht="15" customHeight="1">
      <c r="A367" s="6">
        <v>365</v>
      </c>
      <c r="B367" s="14" t="str">
        <f>UTK[[#This Row],[DATE]]&amp;UTK[[#This Row],[VEHICLE NO]]&amp;UTK[[#This Row],[TRIP NO]]</f>
        <v>45397OD04Q67881</v>
      </c>
      <c r="C367" s="47">
        <v>45397</v>
      </c>
      <c r="D367" s="1">
        <v>34282</v>
      </c>
      <c r="E367" s="12">
        <v>312214</v>
      </c>
      <c r="F367" s="17">
        <v>1721</v>
      </c>
      <c r="G367" s="24" t="s">
        <v>20</v>
      </c>
      <c r="H367" s="55">
        <v>53.06</v>
      </c>
      <c r="I367" s="55">
        <v>17.239999999999998</v>
      </c>
      <c r="J367" s="55">
        <f t="shared" si="10"/>
        <v>35.820000000000007</v>
      </c>
      <c r="K367" s="56">
        <v>35.44</v>
      </c>
      <c r="L367" s="50">
        <v>45397</v>
      </c>
      <c r="M367" s="55">
        <f t="shared" si="11"/>
        <v>0.38000000000000966</v>
      </c>
      <c r="N367" s="198">
        <v>1</v>
      </c>
      <c r="O367" s="51" t="s">
        <v>50</v>
      </c>
      <c r="P367" s="1" t="s">
        <v>51</v>
      </c>
      <c r="Q367" s="91" t="str">
        <f>VLOOKUP(UTK[[#This Row],[ID]],DRIVER[],6,FALSE)</f>
        <v>VINOD KUMAR</v>
      </c>
    </row>
    <row r="368" spans="1:18" ht="15" customHeight="1">
      <c r="A368" s="14">
        <v>366</v>
      </c>
      <c r="B368" s="14" t="str">
        <f>UTK[[#This Row],[DATE]]&amp;UTK[[#This Row],[VEHICLE NO]]&amp;UTK[[#This Row],[TRIP NO]]</f>
        <v>45397OD34S26661</v>
      </c>
      <c r="C368" s="47">
        <v>45397</v>
      </c>
      <c r="D368" s="1">
        <v>34283</v>
      </c>
      <c r="E368" s="12">
        <v>312214</v>
      </c>
      <c r="F368" s="17">
        <v>1724</v>
      </c>
      <c r="G368" s="24" t="s">
        <v>45</v>
      </c>
      <c r="H368" s="55">
        <v>54.92</v>
      </c>
      <c r="I368" s="55">
        <v>17.440000000000001</v>
      </c>
      <c r="J368" s="55">
        <f t="shared" si="10"/>
        <v>37.480000000000004</v>
      </c>
      <c r="K368" s="56">
        <v>37.08</v>
      </c>
      <c r="L368" s="50">
        <v>45397</v>
      </c>
      <c r="M368" s="55">
        <f t="shared" si="11"/>
        <v>0.40000000000000568</v>
      </c>
      <c r="N368" s="198">
        <v>1</v>
      </c>
      <c r="O368" s="51" t="s">
        <v>50</v>
      </c>
      <c r="P368" s="1" t="s">
        <v>51</v>
      </c>
      <c r="Q368" s="91" t="str">
        <f>VLOOKUP(UTK[[#This Row],[ID]],DRIVER[],6,FALSE)</f>
        <v>DURGA CH MOHANTA</v>
      </c>
    </row>
    <row r="369" spans="1:17" ht="15" customHeight="1">
      <c r="A369" s="6">
        <v>367</v>
      </c>
      <c r="B369" s="14" t="str">
        <f>UTK[[#This Row],[DATE]]&amp;UTK[[#This Row],[VEHICLE NO]]&amp;UTK[[#This Row],[TRIP NO]]</f>
        <v>45397OD34S61391</v>
      </c>
      <c r="C369" s="47">
        <v>45397</v>
      </c>
      <c r="D369" s="1">
        <v>34284</v>
      </c>
      <c r="E369" s="12">
        <v>312214</v>
      </c>
      <c r="F369" s="17">
        <v>1726</v>
      </c>
      <c r="G369" s="24" t="s">
        <v>52</v>
      </c>
      <c r="H369" s="55">
        <v>54.16</v>
      </c>
      <c r="I369" s="55">
        <v>17.100000000000001</v>
      </c>
      <c r="J369" s="55">
        <f t="shared" si="10"/>
        <v>37.059999999999995</v>
      </c>
      <c r="K369" s="56">
        <v>36.700000000000003</v>
      </c>
      <c r="L369" s="50">
        <v>45397</v>
      </c>
      <c r="M369" s="55">
        <f t="shared" si="11"/>
        <v>0.35999999999999233</v>
      </c>
      <c r="N369" s="198">
        <v>1</v>
      </c>
      <c r="O369" s="51" t="s">
        <v>50</v>
      </c>
      <c r="P369" s="1" t="s">
        <v>51</v>
      </c>
      <c r="Q369" s="91" t="str">
        <f>VLOOKUP(UTK[[#This Row],[ID]],DRIVER[],6,FALSE)</f>
        <v>PRADIPA MALIK</v>
      </c>
    </row>
    <row r="370" spans="1:17" ht="15" customHeight="1">
      <c r="A370" s="14">
        <v>368</v>
      </c>
      <c r="B370" s="14" t="str">
        <f>UTK[[#This Row],[DATE]]&amp;UTK[[#This Row],[VEHICLE NO]]&amp;UTK[[#This Row],[TRIP NO]]</f>
        <v>45397OD34S26151</v>
      </c>
      <c r="C370" s="47">
        <v>45397</v>
      </c>
      <c r="D370" s="1">
        <v>34285</v>
      </c>
      <c r="E370" s="12">
        <v>312214</v>
      </c>
      <c r="F370" s="17">
        <v>1734</v>
      </c>
      <c r="G370" s="24" t="s">
        <v>40</v>
      </c>
      <c r="H370" s="55">
        <v>53.36</v>
      </c>
      <c r="I370" s="55">
        <v>17.2</v>
      </c>
      <c r="J370" s="55">
        <f t="shared" si="10"/>
        <v>36.159999999999997</v>
      </c>
      <c r="K370" s="56">
        <v>35.58</v>
      </c>
      <c r="L370" s="50">
        <v>45397</v>
      </c>
      <c r="M370" s="55">
        <f t="shared" si="11"/>
        <v>0.57999999999999829</v>
      </c>
      <c r="N370" s="198">
        <v>1</v>
      </c>
      <c r="O370" s="51" t="s">
        <v>50</v>
      </c>
      <c r="P370" s="1" t="s">
        <v>51</v>
      </c>
      <c r="Q370" s="91" t="str">
        <f>VLOOKUP(UTK[[#This Row],[ID]],DRIVER[],6,FALSE)</f>
        <v>BASANTA KUMAR MOHANTA</v>
      </c>
    </row>
    <row r="371" spans="1:17" ht="15" customHeight="1">
      <c r="A371" s="6">
        <v>369</v>
      </c>
      <c r="B371" s="14" t="str">
        <f>UTK[[#This Row],[DATE]]&amp;UTK[[#This Row],[VEHICLE NO]]&amp;UTK[[#This Row],[TRIP NO]]</f>
        <v>45397OD04Q41371</v>
      </c>
      <c r="C371" s="47">
        <v>45397</v>
      </c>
      <c r="D371" s="1">
        <v>34286</v>
      </c>
      <c r="E371" s="12">
        <v>312214</v>
      </c>
      <c r="F371" s="17">
        <v>1731</v>
      </c>
      <c r="G371" s="24" t="s">
        <v>55</v>
      </c>
      <c r="H371" s="55">
        <v>33.9</v>
      </c>
      <c r="I371" s="55">
        <v>10.36</v>
      </c>
      <c r="J371" s="55">
        <f t="shared" si="10"/>
        <v>23.54</v>
      </c>
      <c r="K371" s="56">
        <v>23.12</v>
      </c>
      <c r="L371" s="50">
        <v>45397</v>
      </c>
      <c r="M371" s="55">
        <f t="shared" si="11"/>
        <v>0.41999999999999815</v>
      </c>
      <c r="N371" s="198">
        <v>1</v>
      </c>
      <c r="O371" s="51" t="s">
        <v>50</v>
      </c>
      <c r="P371" s="1" t="s">
        <v>51</v>
      </c>
      <c r="Q371" s="91" t="str">
        <f>VLOOKUP(UTK[[#This Row],[ID]],DRIVER[],6,FALSE)</f>
        <v>MADANA MAHANTA</v>
      </c>
    </row>
    <row r="372" spans="1:17" ht="15" customHeight="1">
      <c r="A372" s="14">
        <v>370</v>
      </c>
      <c r="B372" s="14" t="str">
        <f>UTK[[#This Row],[DATE]]&amp;UTK[[#This Row],[VEHICLE NO]]&amp;UTK[[#This Row],[TRIP NO]]</f>
        <v>45397OD04Q41701</v>
      </c>
      <c r="C372" s="47">
        <v>45397</v>
      </c>
      <c r="D372" s="1">
        <v>34287</v>
      </c>
      <c r="E372" s="12">
        <v>312214</v>
      </c>
      <c r="F372" s="17">
        <v>1737</v>
      </c>
      <c r="G372" s="24" t="s">
        <v>10</v>
      </c>
      <c r="H372" s="55">
        <v>34.299999999999997</v>
      </c>
      <c r="I372" s="55">
        <v>10.24</v>
      </c>
      <c r="J372" s="55">
        <f t="shared" si="10"/>
        <v>24.059999999999995</v>
      </c>
      <c r="K372" s="56">
        <v>23.58</v>
      </c>
      <c r="L372" s="50">
        <v>45397</v>
      </c>
      <c r="M372" s="55">
        <f t="shared" si="11"/>
        <v>0.47999999999999687</v>
      </c>
      <c r="N372" s="198">
        <v>1</v>
      </c>
      <c r="O372" s="51" t="s">
        <v>50</v>
      </c>
      <c r="P372" s="1" t="s">
        <v>51</v>
      </c>
      <c r="Q372" s="91" t="str">
        <f>VLOOKUP(UTK[[#This Row],[ID]],DRIVER[],6,FALSE)</f>
        <v>BHAKTA BANDHU MAHANTA</v>
      </c>
    </row>
    <row r="373" spans="1:17" ht="15" customHeight="1">
      <c r="A373" s="6">
        <v>371</v>
      </c>
      <c r="B373" s="14" t="str">
        <f>UTK[[#This Row],[DATE]]&amp;UTK[[#This Row],[VEHICLE NO]]&amp;UTK[[#This Row],[TRIP NO]]</f>
        <v>45397OD04Q41181</v>
      </c>
      <c r="C373" s="47">
        <v>45397</v>
      </c>
      <c r="D373" s="1">
        <v>34288</v>
      </c>
      <c r="E373" s="12">
        <v>312214</v>
      </c>
      <c r="F373" s="17">
        <v>1738</v>
      </c>
      <c r="G373" s="24" t="s">
        <v>26</v>
      </c>
      <c r="H373" s="55">
        <v>53.44</v>
      </c>
      <c r="I373" s="55">
        <v>16.920000000000002</v>
      </c>
      <c r="J373" s="55">
        <f t="shared" si="10"/>
        <v>36.519999999999996</v>
      </c>
      <c r="K373" s="56">
        <v>36.1</v>
      </c>
      <c r="L373" s="50">
        <v>45397</v>
      </c>
      <c r="M373" s="55">
        <f t="shared" si="11"/>
        <v>0.4199999999999946</v>
      </c>
      <c r="N373" s="198">
        <v>1</v>
      </c>
      <c r="O373" s="51" t="s">
        <v>50</v>
      </c>
      <c r="P373" s="1" t="s">
        <v>51</v>
      </c>
      <c r="Q373" s="91" t="str">
        <f>VLOOKUP(UTK[[#This Row],[ID]],DRIVER[],6,FALSE)</f>
        <v>JUGAL KISHOR MOHANTA</v>
      </c>
    </row>
    <row r="374" spans="1:17" ht="15" customHeight="1">
      <c r="A374" s="14">
        <v>372</v>
      </c>
      <c r="B374" s="14" t="str">
        <f>UTK[[#This Row],[DATE]]&amp;UTK[[#This Row],[VEHICLE NO]]&amp;UTK[[#This Row],[TRIP NO]]</f>
        <v>45397OD04Q67611</v>
      </c>
      <c r="C374" s="47">
        <v>45397</v>
      </c>
      <c r="D374" s="1">
        <v>34289</v>
      </c>
      <c r="E374" s="12">
        <v>312214</v>
      </c>
      <c r="F374" s="17">
        <v>1754</v>
      </c>
      <c r="G374" s="24" t="s">
        <v>24</v>
      </c>
      <c r="H374" s="55">
        <v>54.9</v>
      </c>
      <c r="I374" s="55">
        <v>17.84</v>
      </c>
      <c r="J374" s="55">
        <f t="shared" si="10"/>
        <v>37.06</v>
      </c>
      <c r="K374" s="56">
        <v>36.619999999999997</v>
      </c>
      <c r="L374" s="50">
        <v>45397</v>
      </c>
      <c r="M374" s="55">
        <f t="shared" si="11"/>
        <v>0.44000000000000483</v>
      </c>
      <c r="N374" s="198">
        <v>1</v>
      </c>
      <c r="O374" s="51" t="s">
        <v>50</v>
      </c>
      <c r="P374" s="1" t="s">
        <v>51</v>
      </c>
      <c r="Q374" s="91" t="str">
        <f>VLOOKUP(UTK[[#This Row],[ID]],DRIVER[],6,FALSE)</f>
        <v>PRABHAT MAHANTA</v>
      </c>
    </row>
    <row r="375" spans="1:17" ht="15" customHeight="1">
      <c r="A375" s="6">
        <v>373</v>
      </c>
      <c r="B375" s="14" t="str">
        <f>UTK[[#This Row],[DATE]]&amp;UTK[[#This Row],[VEHICLE NO]]&amp;UTK[[#This Row],[TRIP NO]]</f>
        <v>45397OD04Q41441</v>
      </c>
      <c r="C375" s="47">
        <v>45397</v>
      </c>
      <c r="D375" s="1">
        <v>34290</v>
      </c>
      <c r="E375" s="12">
        <v>312214</v>
      </c>
      <c r="F375" s="17">
        <v>1757</v>
      </c>
      <c r="G375" s="24" t="s">
        <v>38</v>
      </c>
      <c r="H375" s="55">
        <v>34.380000000000003</v>
      </c>
      <c r="I375" s="55">
        <v>10.58</v>
      </c>
      <c r="J375" s="55">
        <f t="shared" si="10"/>
        <v>23.800000000000004</v>
      </c>
      <c r="K375" s="56">
        <v>23.18</v>
      </c>
      <c r="L375" s="50">
        <v>45397</v>
      </c>
      <c r="M375" s="55">
        <f t="shared" si="11"/>
        <v>0.62000000000000455</v>
      </c>
      <c r="N375" s="198">
        <v>1</v>
      </c>
      <c r="O375" s="51" t="s">
        <v>50</v>
      </c>
      <c r="P375" s="1" t="s">
        <v>51</v>
      </c>
      <c r="Q375" s="91" t="str">
        <f>VLOOKUP(UTK[[#This Row],[ID]],DRIVER[],6,FALSE)</f>
        <v>KAMAN MUNDA</v>
      </c>
    </row>
    <row r="376" spans="1:17" ht="15" customHeight="1">
      <c r="A376" s="14">
        <v>374</v>
      </c>
      <c r="B376" s="14" t="str">
        <f>UTK[[#This Row],[DATE]]&amp;UTK[[#This Row],[VEHICLE NO]]&amp;UTK[[#This Row],[TRIP NO]]</f>
        <v>45397OD04Q41391</v>
      </c>
      <c r="C376" s="47">
        <v>45397</v>
      </c>
      <c r="D376" s="1">
        <v>34291</v>
      </c>
      <c r="E376" s="12">
        <v>312214</v>
      </c>
      <c r="F376" s="17">
        <v>1758</v>
      </c>
      <c r="G376" s="24" t="s">
        <v>21</v>
      </c>
      <c r="H376" s="55">
        <v>53.42</v>
      </c>
      <c r="I376" s="55">
        <v>17.66</v>
      </c>
      <c r="J376" s="55">
        <f t="shared" si="10"/>
        <v>35.760000000000005</v>
      </c>
      <c r="K376" s="56">
        <v>35.32</v>
      </c>
      <c r="L376" s="50">
        <v>45397</v>
      </c>
      <c r="M376" s="55">
        <f t="shared" si="11"/>
        <v>0.44000000000000483</v>
      </c>
      <c r="N376" s="198">
        <v>1</v>
      </c>
      <c r="O376" s="51" t="s">
        <v>50</v>
      </c>
      <c r="P376" s="1" t="s">
        <v>51</v>
      </c>
      <c r="Q376" s="91" t="str">
        <f>VLOOKUP(UTK[[#This Row],[ID]],DRIVER[],6,FALSE)</f>
        <v>BHARAT CH MOHANTA</v>
      </c>
    </row>
    <row r="377" spans="1:17" ht="15" customHeight="1">
      <c r="A377" s="6">
        <v>375</v>
      </c>
      <c r="B377" s="14" t="str">
        <f>UTK[[#This Row],[DATE]]&amp;UTK[[#This Row],[VEHICLE NO]]&amp;UTK[[#This Row],[TRIP NO]]</f>
        <v>45397OD34S61371</v>
      </c>
      <c r="C377" s="47">
        <v>45397</v>
      </c>
      <c r="D377" s="1">
        <v>34292</v>
      </c>
      <c r="E377" s="12">
        <v>312214</v>
      </c>
      <c r="F377" s="17">
        <v>1763</v>
      </c>
      <c r="G377" s="24" t="s">
        <v>44</v>
      </c>
      <c r="H377" s="55">
        <v>55.04</v>
      </c>
      <c r="I377" s="55">
        <v>17.66</v>
      </c>
      <c r="J377" s="55">
        <f t="shared" si="10"/>
        <v>37.379999999999995</v>
      </c>
      <c r="K377" s="56">
        <v>37.119999999999997</v>
      </c>
      <c r="L377" s="50">
        <v>45397</v>
      </c>
      <c r="M377" s="55">
        <f t="shared" si="11"/>
        <v>0.25999999999999801</v>
      </c>
      <c r="N377" s="198">
        <v>1</v>
      </c>
      <c r="O377" s="51" t="s">
        <v>50</v>
      </c>
      <c r="P377" s="1" t="s">
        <v>51</v>
      </c>
      <c r="Q377" s="91" t="str">
        <f>VLOOKUP(UTK[[#This Row],[ID]],DRIVER[],6,FALSE)</f>
        <v>KALI CH KAR</v>
      </c>
    </row>
    <row r="378" spans="1:17" ht="15" customHeight="1">
      <c r="A378" s="14">
        <v>376</v>
      </c>
      <c r="B378" s="14" t="str">
        <f>UTK[[#This Row],[DATE]]&amp;UTK[[#This Row],[VEHICLE NO]]&amp;UTK[[#This Row],[TRIP NO]]</f>
        <v>45397OD04Q41282</v>
      </c>
      <c r="C378" s="47">
        <v>45397</v>
      </c>
      <c r="D378" s="1">
        <v>34293</v>
      </c>
      <c r="E378" s="12">
        <v>312214</v>
      </c>
      <c r="F378" s="17">
        <v>1781</v>
      </c>
      <c r="G378" s="24" t="s">
        <v>41</v>
      </c>
      <c r="H378" s="55">
        <v>35.36</v>
      </c>
      <c r="I378" s="55">
        <v>10.5</v>
      </c>
      <c r="J378" s="55">
        <f t="shared" si="10"/>
        <v>24.86</v>
      </c>
      <c r="K378" s="56">
        <v>24.66</v>
      </c>
      <c r="L378" s="50">
        <v>45397</v>
      </c>
      <c r="M378" s="55">
        <f t="shared" si="11"/>
        <v>0.19999999999999929</v>
      </c>
      <c r="N378" s="198">
        <v>2</v>
      </c>
      <c r="O378" s="51" t="s">
        <v>50</v>
      </c>
      <c r="P378" s="1" t="s">
        <v>51</v>
      </c>
      <c r="Q378" s="91" t="str">
        <f>VLOOKUP(UTK[[#This Row],[ID]],DRIVER[],6,FALSE)</f>
        <v xml:space="preserve">SUSANTA KUMAR MOHANTA </v>
      </c>
    </row>
    <row r="379" spans="1:17" ht="15" customHeight="1">
      <c r="A379" s="6">
        <v>377</v>
      </c>
      <c r="B379" s="14" t="str">
        <f>UTK[[#This Row],[DATE]]&amp;UTK[[#This Row],[VEHICLE NO]]&amp;UTK[[#This Row],[TRIP NO]]</f>
        <v>45397OD04Q41261</v>
      </c>
      <c r="C379" s="47">
        <v>45397</v>
      </c>
      <c r="D379" s="1">
        <v>34294</v>
      </c>
      <c r="E379" s="12">
        <v>312214</v>
      </c>
      <c r="F379" s="17">
        <v>1784</v>
      </c>
      <c r="G379" s="24" t="s">
        <v>23</v>
      </c>
      <c r="H379" s="55">
        <v>55.5</v>
      </c>
      <c r="I379" s="55">
        <v>17.440000000000001</v>
      </c>
      <c r="J379" s="55">
        <f t="shared" si="10"/>
        <v>38.06</v>
      </c>
      <c r="K379" s="56">
        <v>36.86</v>
      </c>
      <c r="L379" s="50">
        <v>45397</v>
      </c>
      <c r="M379" s="55">
        <f t="shared" si="11"/>
        <v>1.2000000000000028</v>
      </c>
      <c r="N379" s="198">
        <v>1</v>
      </c>
      <c r="O379" s="51" t="s">
        <v>50</v>
      </c>
      <c r="P379" s="1" t="s">
        <v>51</v>
      </c>
      <c r="Q379" s="91" t="str">
        <f>VLOOKUP(UTK[[#This Row],[ID]],DRIVER[],6,FALSE)</f>
        <v>ABHIMANYU JENA</v>
      </c>
    </row>
    <row r="380" spans="1:17" ht="15" customHeight="1">
      <c r="A380" s="14">
        <v>378</v>
      </c>
      <c r="B380" s="14" t="str">
        <f>UTK[[#This Row],[DATE]]&amp;UTK[[#This Row],[VEHICLE NO]]&amp;UTK[[#This Row],[TRIP NO]]</f>
        <v>45397OD34S26682</v>
      </c>
      <c r="C380" s="47">
        <v>45397</v>
      </c>
      <c r="D380" s="1">
        <v>34295</v>
      </c>
      <c r="E380" s="12">
        <v>312214</v>
      </c>
      <c r="F380" s="17">
        <v>1788</v>
      </c>
      <c r="G380" s="24" t="s">
        <v>42</v>
      </c>
      <c r="H380" s="55">
        <v>54.04</v>
      </c>
      <c r="I380" s="55">
        <v>17.059999999999999</v>
      </c>
      <c r="J380" s="55">
        <f t="shared" si="10"/>
        <v>36.980000000000004</v>
      </c>
      <c r="K380" s="56">
        <v>36.56</v>
      </c>
      <c r="L380" s="50">
        <v>45397</v>
      </c>
      <c r="M380" s="55">
        <f t="shared" si="11"/>
        <v>0.42000000000000171</v>
      </c>
      <c r="N380" s="198">
        <v>2</v>
      </c>
      <c r="O380" s="51" t="s">
        <v>50</v>
      </c>
      <c r="P380" s="1" t="s">
        <v>51</v>
      </c>
      <c r="Q380" s="91" t="str">
        <f>VLOOKUP(UTK[[#This Row],[ID]],DRIVER[],6,FALSE)</f>
        <v>RIZWAN</v>
      </c>
    </row>
    <row r="381" spans="1:17" ht="15" customHeight="1">
      <c r="A381" s="6">
        <v>379</v>
      </c>
      <c r="B381" s="14" t="str">
        <f>UTK[[#This Row],[DATE]]&amp;UTK[[#This Row],[VEHICLE NO]]&amp;UTK[[#This Row],[TRIP NO]]</f>
        <v>45397OD34S26272</v>
      </c>
      <c r="C381" s="47">
        <v>45397</v>
      </c>
      <c r="D381" s="1">
        <v>34296</v>
      </c>
      <c r="E381" s="12">
        <v>312214</v>
      </c>
      <c r="F381" s="17">
        <v>1792</v>
      </c>
      <c r="G381" s="24" t="s">
        <v>54</v>
      </c>
      <c r="H381" s="55">
        <v>54.82</v>
      </c>
      <c r="I381" s="55">
        <v>17.18</v>
      </c>
      <c r="J381" s="55">
        <f t="shared" si="10"/>
        <v>37.64</v>
      </c>
      <c r="K381" s="56">
        <v>37.18</v>
      </c>
      <c r="L381" s="50">
        <v>45397</v>
      </c>
      <c r="M381" s="55">
        <f t="shared" si="11"/>
        <v>0.46000000000000085</v>
      </c>
      <c r="N381" s="198">
        <v>2</v>
      </c>
      <c r="O381" s="51" t="s">
        <v>50</v>
      </c>
      <c r="P381" s="1" t="s">
        <v>51</v>
      </c>
      <c r="Q381" s="91" t="str">
        <f>VLOOKUP(UTK[[#This Row],[ID]],DRIVER[],6,FALSE)</f>
        <v>RAHID</v>
      </c>
    </row>
    <row r="382" spans="1:17" ht="14.4">
      <c r="A382" s="14">
        <v>380</v>
      </c>
      <c r="B382" s="14" t="str">
        <f>UTK[[#This Row],[DATE]]&amp;UTK[[#This Row],[VEHICLE NO]]&amp;UTK[[#This Row],[TRIP NO]]</f>
        <v>45397OD04Q41232</v>
      </c>
      <c r="C382" s="47">
        <v>45397</v>
      </c>
      <c r="D382" s="1">
        <v>34297</v>
      </c>
      <c r="E382" s="12">
        <v>312214</v>
      </c>
      <c r="F382" s="17">
        <v>1793</v>
      </c>
      <c r="G382" s="24" t="s">
        <v>39</v>
      </c>
      <c r="H382" s="55">
        <v>54.9</v>
      </c>
      <c r="I382" s="55">
        <v>17.36</v>
      </c>
      <c r="J382" s="55">
        <f t="shared" si="10"/>
        <v>37.54</v>
      </c>
      <c r="K382" s="56">
        <v>37.18</v>
      </c>
      <c r="L382" s="50">
        <v>45397</v>
      </c>
      <c r="M382" s="55">
        <f t="shared" si="11"/>
        <v>0.35999999999999943</v>
      </c>
      <c r="N382" s="198">
        <v>2</v>
      </c>
      <c r="O382" s="51" t="s">
        <v>50</v>
      </c>
      <c r="P382" s="1" t="s">
        <v>51</v>
      </c>
      <c r="Q382" s="91" t="str">
        <f>VLOOKUP(UTK[[#This Row],[ID]],DRIVER[],6,FALSE)</f>
        <v>NATABAR MOHANTA</v>
      </c>
    </row>
    <row r="383" spans="1:17" ht="15" customHeight="1">
      <c r="A383" s="6">
        <v>381</v>
      </c>
      <c r="B383" s="14" t="str">
        <f>UTK[[#This Row],[DATE]]&amp;UTK[[#This Row],[VEHICLE NO]]&amp;UTK[[#This Row],[TRIP NO]]</f>
        <v>45397OD04Q41552</v>
      </c>
      <c r="C383" s="47">
        <v>45397</v>
      </c>
      <c r="D383" s="1">
        <v>34298</v>
      </c>
      <c r="E383" s="12">
        <v>312214</v>
      </c>
      <c r="F383" s="17">
        <v>1795</v>
      </c>
      <c r="G383" s="24" t="s">
        <v>22</v>
      </c>
      <c r="H383" s="55">
        <v>55.44</v>
      </c>
      <c r="I383" s="55">
        <v>17.48</v>
      </c>
      <c r="J383" s="55">
        <f t="shared" si="10"/>
        <v>37.959999999999994</v>
      </c>
      <c r="K383" s="56">
        <v>37.46</v>
      </c>
      <c r="L383" s="50">
        <v>45397</v>
      </c>
      <c r="M383" s="55">
        <f t="shared" si="11"/>
        <v>0.49999999999999289</v>
      </c>
      <c r="N383" s="198">
        <v>2</v>
      </c>
      <c r="O383" s="51" t="s">
        <v>50</v>
      </c>
      <c r="P383" s="1" t="s">
        <v>51</v>
      </c>
      <c r="Q383" s="91" t="str">
        <f>VLOOKUP(UTK[[#This Row],[ID]],DRIVER[],6,FALSE)</f>
        <v>SUSANT KUMAR BAG</v>
      </c>
    </row>
    <row r="384" spans="1:17" ht="15" customHeight="1">
      <c r="A384" s="14">
        <v>382</v>
      </c>
      <c r="B384" s="14" t="str">
        <f>UTK[[#This Row],[DATE]]&amp;UTK[[#This Row],[VEHICLE NO]]&amp;UTK[[#This Row],[TRIP NO]]</f>
        <v>45397OD04Q41732</v>
      </c>
      <c r="C384" s="47">
        <v>45397</v>
      </c>
      <c r="D384" s="1">
        <v>34299</v>
      </c>
      <c r="E384" s="12">
        <v>312214</v>
      </c>
      <c r="F384" s="17">
        <v>1794</v>
      </c>
      <c r="G384" s="24" t="s">
        <v>8</v>
      </c>
      <c r="H384" s="55">
        <v>31.58</v>
      </c>
      <c r="I384" s="55">
        <v>10.3</v>
      </c>
      <c r="J384" s="55">
        <f t="shared" si="10"/>
        <v>21.279999999999998</v>
      </c>
      <c r="K384" s="56">
        <v>21.08</v>
      </c>
      <c r="L384" s="50">
        <v>45397</v>
      </c>
      <c r="M384" s="55">
        <f t="shared" si="11"/>
        <v>0.19999999999999929</v>
      </c>
      <c r="N384" s="198">
        <v>2</v>
      </c>
      <c r="O384" s="51" t="s">
        <v>50</v>
      </c>
      <c r="P384" s="1" t="s">
        <v>51</v>
      </c>
      <c r="Q384" s="91" t="str">
        <f>VLOOKUP(UTK[[#This Row],[ID]],DRIVER[],6,FALSE)</f>
        <v>AJAYA KUMAR MAHANTA</v>
      </c>
    </row>
    <row r="385" spans="1:17" ht="15" customHeight="1">
      <c r="A385" s="6">
        <v>383</v>
      </c>
      <c r="B385" s="14" t="str">
        <f>UTK[[#This Row],[DATE]]&amp;UTK[[#This Row],[VEHICLE NO]]&amp;UTK[[#This Row],[TRIP NO]]</f>
        <v>45397OD34S26662</v>
      </c>
      <c r="C385" s="47">
        <v>45397</v>
      </c>
      <c r="D385" s="1">
        <v>34300</v>
      </c>
      <c r="E385" s="12">
        <v>312214</v>
      </c>
      <c r="F385" s="17">
        <v>1804</v>
      </c>
      <c r="G385" s="24" t="s">
        <v>45</v>
      </c>
      <c r="H385" s="55">
        <v>54.84</v>
      </c>
      <c r="I385" s="55">
        <v>17.48</v>
      </c>
      <c r="J385" s="55">
        <f t="shared" si="10"/>
        <v>37.36</v>
      </c>
      <c r="K385" s="56">
        <v>37.020000000000003</v>
      </c>
      <c r="L385" s="50">
        <v>45397</v>
      </c>
      <c r="M385" s="55">
        <f t="shared" si="11"/>
        <v>0.33999999999999631</v>
      </c>
      <c r="N385" s="198">
        <v>2</v>
      </c>
      <c r="O385" s="51" t="s">
        <v>50</v>
      </c>
      <c r="P385" s="1" t="s">
        <v>51</v>
      </c>
      <c r="Q385" s="91" t="str">
        <f>VLOOKUP(UTK[[#This Row],[ID]],DRIVER[],6,FALSE)</f>
        <v>DURGA CH MOHANTA</v>
      </c>
    </row>
    <row r="386" spans="1:17" ht="15" customHeight="1">
      <c r="A386" s="14">
        <v>384</v>
      </c>
      <c r="B386" s="14" t="str">
        <f>UTK[[#This Row],[DATE]]&amp;UTK[[#This Row],[VEHICLE NO]]&amp;UTK[[#This Row],[TRIP NO]]</f>
        <v>45397OD34S61392</v>
      </c>
      <c r="C386" s="47">
        <v>45397</v>
      </c>
      <c r="D386" s="1">
        <v>34301</v>
      </c>
      <c r="E386" s="12">
        <v>312214</v>
      </c>
      <c r="F386" s="17">
        <v>1818</v>
      </c>
      <c r="G386" s="24" t="s">
        <v>52</v>
      </c>
      <c r="H386" s="55">
        <v>52.52</v>
      </c>
      <c r="I386" s="55">
        <v>17.16</v>
      </c>
      <c r="J386" s="55">
        <f t="shared" si="10"/>
        <v>35.36</v>
      </c>
      <c r="K386" s="56">
        <v>34.86</v>
      </c>
      <c r="L386" s="50">
        <v>45397</v>
      </c>
      <c r="M386" s="55">
        <f t="shared" si="11"/>
        <v>0.5</v>
      </c>
      <c r="N386" s="198">
        <v>2</v>
      </c>
      <c r="O386" s="51" t="s">
        <v>50</v>
      </c>
      <c r="P386" s="1" t="s">
        <v>51</v>
      </c>
      <c r="Q386" s="91" t="str">
        <f>VLOOKUP(UTK[[#This Row],[ID]],DRIVER[],6,FALSE)</f>
        <v>PRADIPA MALIK</v>
      </c>
    </row>
    <row r="387" spans="1:17" ht="15" customHeight="1">
      <c r="A387" s="6">
        <v>385</v>
      </c>
      <c r="B387" s="14" t="str">
        <f>UTK[[#This Row],[DATE]]&amp;UTK[[#This Row],[VEHICLE NO]]&amp;UTK[[#This Row],[TRIP NO]]</f>
        <v>45397OD04Q67882</v>
      </c>
      <c r="C387" s="47">
        <v>45397</v>
      </c>
      <c r="D387" s="1">
        <v>34302</v>
      </c>
      <c r="E387" s="12">
        <v>312214</v>
      </c>
      <c r="F387" s="17">
        <v>1823</v>
      </c>
      <c r="G387" s="24" t="s">
        <v>20</v>
      </c>
      <c r="H387" s="55">
        <v>53.84</v>
      </c>
      <c r="I387" s="55">
        <v>17.3</v>
      </c>
      <c r="J387" s="55">
        <f t="shared" ref="J387:J450" si="12">H387-I387</f>
        <v>36.540000000000006</v>
      </c>
      <c r="K387" s="56">
        <v>36.18</v>
      </c>
      <c r="L387" s="50">
        <v>45397</v>
      </c>
      <c r="M387" s="55">
        <f t="shared" ref="M387:M450" si="13">J387-K387</f>
        <v>0.36000000000000654</v>
      </c>
      <c r="N387" s="198">
        <v>2</v>
      </c>
      <c r="O387" s="51" t="s">
        <v>50</v>
      </c>
      <c r="P387" s="1" t="s">
        <v>51</v>
      </c>
      <c r="Q387" s="91" t="str">
        <f>VLOOKUP(UTK[[#This Row],[ID]],DRIVER[],6,FALSE)</f>
        <v>VINOD KUMAR</v>
      </c>
    </row>
    <row r="388" spans="1:17" ht="15" customHeight="1">
      <c r="A388" s="14">
        <v>386</v>
      </c>
      <c r="B388" s="14" t="str">
        <f>UTK[[#This Row],[DATE]]&amp;UTK[[#This Row],[VEHICLE NO]]&amp;UTK[[#This Row],[TRIP NO]]</f>
        <v>45397OD34S26152</v>
      </c>
      <c r="C388" s="47">
        <v>45397</v>
      </c>
      <c r="D388" s="1">
        <v>34303</v>
      </c>
      <c r="E388" s="12">
        <v>312214</v>
      </c>
      <c r="F388" s="17">
        <v>1847</v>
      </c>
      <c r="G388" s="24" t="s">
        <v>40</v>
      </c>
      <c r="H388" s="55">
        <v>54.1</v>
      </c>
      <c r="I388" s="55">
        <v>17.18</v>
      </c>
      <c r="J388" s="55">
        <f t="shared" si="12"/>
        <v>36.92</v>
      </c>
      <c r="K388" s="56">
        <v>36.46</v>
      </c>
      <c r="L388" s="50">
        <v>45397</v>
      </c>
      <c r="M388" s="55">
        <f t="shared" si="13"/>
        <v>0.46000000000000085</v>
      </c>
      <c r="N388" s="198">
        <v>2</v>
      </c>
      <c r="O388" s="51" t="s">
        <v>50</v>
      </c>
      <c r="P388" s="1" t="s">
        <v>51</v>
      </c>
      <c r="Q388" s="91" t="str">
        <f>VLOOKUP(UTK[[#This Row],[ID]],DRIVER[],6,FALSE)</f>
        <v>BASANTA KUMAR MOHANTA</v>
      </c>
    </row>
    <row r="389" spans="1:17" ht="15" customHeight="1">
      <c r="A389" s="6">
        <v>387</v>
      </c>
      <c r="B389" s="14" t="str">
        <f>UTK[[#This Row],[DATE]]&amp;UTK[[#This Row],[VEHICLE NO]]&amp;UTK[[#This Row],[TRIP NO]]</f>
        <v>45397OD04Q41372</v>
      </c>
      <c r="C389" s="47">
        <v>45397</v>
      </c>
      <c r="D389" s="1">
        <v>34304</v>
      </c>
      <c r="E389" s="12">
        <v>312214</v>
      </c>
      <c r="F389" s="17">
        <v>1848</v>
      </c>
      <c r="G389" s="24" t="s">
        <v>55</v>
      </c>
      <c r="H389" s="55">
        <v>34.22</v>
      </c>
      <c r="I389" s="55">
        <v>10.42</v>
      </c>
      <c r="J389" s="55">
        <f t="shared" si="12"/>
        <v>23.799999999999997</v>
      </c>
      <c r="K389" s="56">
        <v>22.94</v>
      </c>
      <c r="L389" s="50">
        <v>45397</v>
      </c>
      <c r="M389" s="55">
        <f t="shared" si="13"/>
        <v>0.85999999999999588</v>
      </c>
      <c r="N389" s="198">
        <v>2</v>
      </c>
      <c r="O389" s="51" t="s">
        <v>50</v>
      </c>
      <c r="P389" s="1" t="s">
        <v>51</v>
      </c>
      <c r="Q389" s="91" t="str">
        <f>VLOOKUP(UTK[[#This Row],[ID]],DRIVER[],6,FALSE)</f>
        <v>MADANA MAHANTA</v>
      </c>
    </row>
    <row r="390" spans="1:17" ht="15" customHeight="1">
      <c r="A390" s="14">
        <v>388</v>
      </c>
      <c r="B390" s="14" t="str">
        <f>UTK[[#This Row],[DATE]]&amp;UTK[[#This Row],[VEHICLE NO]]&amp;UTK[[#This Row],[TRIP NO]]</f>
        <v>45397OD04Q41182</v>
      </c>
      <c r="C390" s="47">
        <v>45397</v>
      </c>
      <c r="D390" s="1">
        <v>34305</v>
      </c>
      <c r="E390" s="12">
        <v>312214</v>
      </c>
      <c r="F390" s="17">
        <v>1852</v>
      </c>
      <c r="G390" s="24" t="s">
        <v>26</v>
      </c>
      <c r="H390" s="55">
        <v>54.24</v>
      </c>
      <c r="I390" s="55">
        <v>16.98</v>
      </c>
      <c r="J390" s="55">
        <f t="shared" si="12"/>
        <v>37.260000000000005</v>
      </c>
      <c r="K390" s="56">
        <v>36.700000000000003</v>
      </c>
      <c r="L390" s="50">
        <v>45398</v>
      </c>
      <c r="M390" s="55">
        <f t="shared" si="13"/>
        <v>0.56000000000000227</v>
      </c>
      <c r="N390" s="198">
        <v>2</v>
      </c>
      <c r="O390" s="51" t="s">
        <v>50</v>
      </c>
      <c r="P390" s="1" t="s">
        <v>51</v>
      </c>
      <c r="Q390" s="91" t="str">
        <f>VLOOKUP(UTK[[#This Row],[ID]],DRIVER[],6,FALSE)</f>
        <v>JUGAL KISHOR MOHANTA</v>
      </c>
    </row>
    <row r="391" spans="1:17" ht="15" customHeight="1">
      <c r="A391" s="6">
        <v>389</v>
      </c>
      <c r="B391" s="14" t="str">
        <f>UTK[[#This Row],[DATE]]&amp;UTK[[#This Row],[VEHICLE NO]]&amp;UTK[[#This Row],[TRIP NO]]</f>
        <v>45397OD04Q67612</v>
      </c>
      <c r="C391" s="47">
        <v>45397</v>
      </c>
      <c r="D391" s="1">
        <v>34306</v>
      </c>
      <c r="E391" s="12">
        <v>312214</v>
      </c>
      <c r="F391" s="17">
        <v>1853</v>
      </c>
      <c r="G391" s="24" t="s">
        <v>24</v>
      </c>
      <c r="H391" s="55">
        <v>55.8</v>
      </c>
      <c r="I391" s="55">
        <v>17.82</v>
      </c>
      <c r="J391" s="55">
        <f t="shared" si="12"/>
        <v>37.979999999999997</v>
      </c>
      <c r="K391" s="56">
        <v>37.58</v>
      </c>
      <c r="L391" s="50">
        <v>45398</v>
      </c>
      <c r="M391" s="55">
        <f t="shared" si="13"/>
        <v>0.39999999999999858</v>
      </c>
      <c r="N391" s="198">
        <v>2</v>
      </c>
      <c r="O391" s="51" t="s">
        <v>50</v>
      </c>
      <c r="P391" s="1" t="s">
        <v>51</v>
      </c>
      <c r="Q391" s="91" t="str">
        <f>VLOOKUP(UTK[[#This Row],[ID]],DRIVER[],6,FALSE)</f>
        <v>PRABHAT MAHANTA</v>
      </c>
    </row>
    <row r="392" spans="1:17" ht="15" customHeight="1">
      <c r="A392" s="14">
        <v>390</v>
      </c>
      <c r="B392" s="14" t="str">
        <f>UTK[[#This Row],[DATE]]&amp;UTK[[#This Row],[VEHICLE NO]]&amp;UTK[[#This Row],[TRIP NO]]</f>
        <v>45398OD34S26271</v>
      </c>
      <c r="C392" s="47">
        <v>45398</v>
      </c>
      <c r="D392" s="1">
        <v>34307</v>
      </c>
      <c r="E392" s="12">
        <v>312214</v>
      </c>
      <c r="F392" s="17">
        <v>1863</v>
      </c>
      <c r="G392" s="24" t="s">
        <v>54</v>
      </c>
      <c r="H392" s="55">
        <v>54.7</v>
      </c>
      <c r="I392" s="55">
        <v>17.22</v>
      </c>
      <c r="J392" s="55">
        <f t="shared" si="12"/>
        <v>37.480000000000004</v>
      </c>
      <c r="K392" s="56">
        <v>37.119999999999997</v>
      </c>
      <c r="L392" s="50">
        <v>45398</v>
      </c>
      <c r="M392" s="55">
        <f t="shared" si="13"/>
        <v>0.36000000000000654</v>
      </c>
      <c r="N392" s="198">
        <v>1</v>
      </c>
      <c r="O392" s="51" t="s">
        <v>50</v>
      </c>
      <c r="P392" s="1" t="s">
        <v>51</v>
      </c>
      <c r="Q392" s="91" t="str">
        <f>VLOOKUP(UTK[[#This Row],[ID]],DRIVER[],6,FALSE)</f>
        <v>RAHID</v>
      </c>
    </row>
    <row r="393" spans="1:17" ht="15" customHeight="1">
      <c r="A393" s="6">
        <v>391</v>
      </c>
      <c r="B393" s="14" t="str">
        <f>UTK[[#This Row],[DATE]]&amp;UTK[[#This Row],[VEHICLE NO]]&amp;UTK[[#This Row],[TRIP NO]]</f>
        <v>45398OD04Q67611</v>
      </c>
      <c r="C393" s="47">
        <v>45398</v>
      </c>
      <c r="D393" s="1">
        <v>34308</v>
      </c>
      <c r="E393" s="12">
        <v>312214</v>
      </c>
      <c r="F393" s="17">
        <v>1862</v>
      </c>
      <c r="G393" s="24" t="s">
        <v>24</v>
      </c>
      <c r="H393" s="55">
        <v>53.46</v>
      </c>
      <c r="I393" s="55">
        <v>17.82</v>
      </c>
      <c r="J393" s="55">
        <f t="shared" si="12"/>
        <v>35.64</v>
      </c>
      <c r="K393" s="56">
        <v>35.26</v>
      </c>
      <c r="L393" s="50">
        <v>45398</v>
      </c>
      <c r="M393" s="55">
        <f t="shared" si="13"/>
        <v>0.38000000000000256</v>
      </c>
      <c r="N393" s="198">
        <v>1</v>
      </c>
      <c r="O393" s="51" t="s">
        <v>50</v>
      </c>
      <c r="P393" s="1" t="s">
        <v>51</v>
      </c>
      <c r="Q393" s="91" t="str">
        <f>VLOOKUP(UTK[[#This Row],[ID]],DRIVER[],6,FALSE)</f>
        <v>PRABHAT MAHANTA</v>
      </c>
    </row>
    <row r="394" spans="1:17" ht="15" customHeight="1">
      <c r="A394" s="14">
        <v>392</v>
      </c>
      <c r="B394" s="14" t="str">
        <f>UTK[[#This Row],[DATE]]&amp;UTK[[#This Row],[VEHICLE NO]]&amp;UTK[[#This Row],[TRIP NO]]</f>
        <v>45398OD04Q41281</v>
      </c>
      <c r="C394" s="47">
        <v>45398</v>
      </c>
      <c r="D394" s="1">
        <v>34309</v>
      </c>
      <c r="E394" s="12">
        <v>312214</v>
      </c>
      <c r="F394" s="17">
        <v>1868</v>
      </c>
      <c r="G394" s="24" t="s">
        <v>41</v>
      </c>
      <c r="H394" s="55">
        <v>35.28</v>
      </c>
      <c r="I394" s="55">
        <v>10.46</v>
      </c>
      <c r="J394" s="55">
        <f t="shared" si="12"/>
        <v>24.82</v>
      </c>
      <c r="K394" s="56">
        <v>24.52</v>
      </c>
      <c r="L394" s="50">
        <v>45398</v>
      </c>
      <c r="M394" s="55">
        <f t="shared" si="13"/>
        <v>0.30000000000000071</v>
      </c>
      <c r="N394" s="198">
        <v>1</v>
      </c>
      <c r="O394" s="51" t="s">
        <v>50</v>
      </c>
      <c r="P394" s="1" t="s">
        <v>51</v>
      </c>
      <c r="Q394" s="91" t="str">
        <f>VLOOKUP(UTK[[#This Row],[ID]],DRIVER[],6,FALSE)</f>
        <v xml:space="preserve">SUSANTA KUMAR MOHANTA </v>
      </c>
    </row>
    <row r="395" spans="1:17" ht="15" customHeight="1">
      <c r="A395" s="6">
        <v>393</v>
      </c>
      <c r="B395" s="14" t="str">
        <f>UTK[[#This Row],[DATE]]&amp;UTK[[#This Row],[VEHICLE NO]]&amp;UTK[[#This Row],[TRIP NO]]</f>
        <v>45398OD34S26681</v>
      </c>
      <c r="C395" s="47">
        <v>45398</v>
      </c>
      <c r="D395" s="1">
        <v>34310</v>
      </c>
      <c r="E395" s="12">
        <v>312214</v>
      </c>
      <c r="F395" s="17">
        <v>1867</v>
      </c>
      <c r="G395" s="24" t="s">
        <v>42</v>
      </c>
      <c r="H395" s="55">
        <v>54.34</v>
      </c>
      <c r="I395" s="55">
        <v>17.100000000000001</v>
      </c>
      <c r="J395" s="55">
        <f t="shared" si="12"/>
        <v>37.24</v>
      </c>
      <c r="K395" s="56">
        <v>36.9</v>
      </c>
      <c r="L395" s="50">
        <v>45398</v>
      </c>
      <c r="M395" s="55">
        <f t="shared" si="13"/>
        <v>0.34000000000000341</v>
      </c>
      <c r="N395" s="198">
        <v>1</v>
      </c>
      <c r="O395" s="51" t="s">
        <v>50</v>
      </c>
      <c r="P395" s="1" t="s">
        <v>51</v>
      </c>
      <c r="Q395" s="91" t="str">
        <f>VLOOKUP(UTK[[#This Row],[ID]],DRIVER[],6,FALSE)</f>
        <v>RIZWAN</v>
      </c>
    </row>
    <row r="396" spans="1:17" ht="15" customHeight="1">
      <c r="A396" s="14">
        <v>394</v>
      </c>
      <c r="B396" s="14" t="str">
        <f>UTK[[#This Row],[DATE]]&amp;UTK[[#This Row],[VEHICLE NO]]&amp;UTK[[#This Row],[TRIP NO]]</f>
        <v>45398OD04Q41181</v>
      </c>
      <c r="C396" s="47">
        <v>45398</v>
      </c>
      <c r="D396" s="1">
        <v>34311</v>
      </c>
      <c r="E396" s="12">
        <v>312214</v>
      </c>
      <c r="F396" s="17">
        <v>1871</v>
      </c>
      <c r="G396" s="24" t="s">
        <v>26</v>
      </c>
      <c r="H396" s="55">
        <v>54.84</v>
      </c>
      <c r="I396" s="55">
        <v>16.96</v>
      </c>
      <c r="J396" s="55">
        <f t="shared" si="12"/>
        <v>37.880000000000003</v>
      </c>
      <c r="K396" s="56">
        <v>37.46</v>
      </c>
      <c r="L396" s="50">
        <v>45398</v>
      </c>
      <c r="M396" s="55">
        <f t="shared" si="13"/>
        <v>0.42000000000000171</v>
      </c>
      <c r="N396" s="198">
        <v>1</v>
      </c>
      <c r="O396" s="51" t="s">
        <v>50</v>
      </c>
      <c r="P396" s="1" t="s">
        <v>51</v>
      </c>
      <c r="Q396" s="91" t="str">
        <f>VLOOKUP(UTK[[#This Row],[ID]],DRIVER[],6,FALSE)</f>
        <v>JUGAL KISHOR MOHANTA</v>
      </c>
    </row>
    <row r="397" spans="1:17" ht="15" customHeight="1">
      <c r="A397" s="6">
        <v>395</v>
      </c>
      <c r="B397" s="14" t="str">
        <f>UTK[[#This Row],[DATE]]&amp;UTK[[#This Row],[VEHICLE NO]]&amp;UTK[[#This Row],[TRIP NO]]</f>
        <v>45398OD04Q41731</v>
      </c>
      <c r="C397" s="47">
        <v>45398</v>
      </c>
      <c r="D397" s="1">
        <v>34312</v>
      </c>
      <c r="E397" s="12">
        <v>312214</v>
      </c>
      <c r="F397" s="17">
        <v>1874</v>
      </c>
      <c r="G397" s="24" t="s">
        <v>8</v>
      </c>
      <c r="H397" s="55">
        <v>36.4</v>
      </c>
      <c r="I397" s="55">
        <v>10.32</v>
      </c>
      <c r="J397" s="55">
        <f t="shared" si="12"/>
        <v>26.08</v>
      </c>
      <c r="K397" s="56">
        <v>25.68</v>
      </c>
      <c r="L397" s="50">
        <v>45398</v>
      </c>
      <c r="M397" s="55">
        <f t="shared" si="13"/>
        <v>0.39999999999999858</v>
      </c>
      <c r="N397" s="198">
        <v>1</v>
      </c>
      <c r="O397" s="51" t="s">
        <v>50</v>
      </c>
      <c r="P397" s="1" t="s">
        <v>51</v>
      </c>
      <c r="Q397" s="91" t="str">
        <f>VLOOKUP(UTK[[#This Row],[ID]],DRIVER[],6,FALSE)</f>
        <v>AJAYA KUMAR MAHANTA</v>
      </c>
    </row>
    <row r="398" spans="1:17" ht="15" customHeight="1">
      <c r="A398" s="14">
        <v>396</v>
      </c>
      <c r="B398" s="14" t="str">
        <f>UTK[[#This Row],[DATE]]&amp;UTK[[#This Row],[VEHICLE NO]]&amp;UTK[[#This Row],[TRIP NO]]</f>
        <v>45398OD34S26151</v>
      </c>
      <c r="C398" s="47">
        <v>45398</v>
      </c>
      <c r="D398" s="1">
        <v>34313</v>
      </c>
      <c r="E398" s="12">
        <v>312214</v>
      </c>
      <c r="F398" s="17">
        <v>1881</v>
      </c>
      <c r="G398" s="24" t="s">
        <v>40</v>
      </c>
      <c r="H398" s="55">
        <v>56.96</v>
      </c>
      <c r="I398" s="55">
        <v>17.14</v>
      </c>
      <c r="J398" s="55">
        <f t="shared" si="12"/>
        <v>39.82</v>
      </c>
      <c r="K398" s="56">
        <v>39.06</v>
      </c>
      <c r="L398" s="50">
        <v>45398</v>
      </c>
      <c r="M398" s="55">
        <f t="shared" si="13"/>
        <v>0.75999999999999801</v>
      </c>
      <c r="N398" s="198">
        <v>1</v>
      </c>
      <c r="O398" s="51" t="s">
        <v>50</v>
      </c>
      <c r="P398" s="1" t="s">
        <v>51</v>
      </c>
      <c r="Q398" s="91" t="str">
        <f>VLOOKUP(UTK[[#This Row],[ID]],DRIVER[],6,FALSE)</f>
        <v>BASANTA KUMAR MOHANTA</v>
      </c>
    </row>
    <row r="399" spans="1:17" ht="14.4">
      <c r="A399" s="6">
        <v>397</v>
      </c>
      <c r="B399" s="14" t="str">
        <f>UTK[[#This Row],[DATE]]&amp;UTK[[#This Row],[VEHICLE NO]]&amp;UTK[[#This Row],[TRIP NO]]</f>
        <v>45398OD04Q41231</v>
      </c>
      <c r="C399" s="47">
        <v>45398</v>
      </c>
      <c r="D399" s="1">
        <v>34314</v>
      </c>
      <c r="E399" s="12">
        <v>312214</v>
      </c>
      <c r="F399" s="17">
        <v>1879</v>
      </c>
      <c r="G399" s="24" t="s">
        <v>39</v>
      </c>
      <c r="H399" s="55">
        <v>55.38</v>
      </c>
      <c r="I399" s="55">
        <v>17.36</v>
      </c>
      <c r="J399" s="55">
        <f t="shared" si="12"/>
        <v>38.020000000000003</v>
      </c>
      <c r="K399" s="56">
        <v>37.479999999999997</v>
      </c>
      <c r="L399" s="50">
        <v>45398</v>
      </c>
      <c r="M399" s="55">
        <f t="shared" si="13"/>
        <v>0.54000000000000625</v>
      </c>
      <c r="N399" s="198">
        <v>1</v>
      </c>
      <c r="O399" s="51" t="s">
        <v>50</v>
      </c>
      <c r="P399" s="1" t="s">
        <v>51</v>
      </c>
      <c r="Q399" s="91" t="str">
        <f>VLOOKUP(UTK[[#This Row],[ID]],DRIVER[],6,FALSE)</f>
        <v>DURGA CH MOHANTA</v>
      </c>
    </row>
    <row r="400" spans="1:17" ht="15" customHeight="1">
      <c r="A400" s="14">
        <v>398</v>
      </c>
      <c r="B400" s="14" t="str">
        <f>UTK[[#This Row],[DATE]]&amp;UTK[[#This Row],[VEHICLE NO]]&amp;UTK[[#This Row],[TRIP NO]]</f>
        <v>45398OD04Q41371</v>
      </c>
      <c r="C400" s="47">
        <v>45398</v>
      </c>
      <c r="D400" s="1">
        <v>34315</v>
      </c>
      <c r="E400" s="12">
        <v>312214</v>
      </c>
      <c r="F400" s="17">
        <v>1884</v>
      </c>
      <c r="G400" s="24" t="s">
        <v>55</v>
      </c>
      <c r="H400" s="55">
        <v>36.46</v>
      </c>
      <c r="I400" s="55">
        <v>10.48</v>
      </c>
      <c r="J400" s="55">
        <f t="shared" si="12"/>
        <v>25.98</v>
      </c>
      <c r="K400" s="56">
        <v>25.78</v>
      </c>
      <c r="L400" s="50">
        <v>45398</v>
      </c>
      <c r="M400" s="55">
        <f t="shared" si="13"/>
        <v>0.19999999999999929</v>
      </c>
      <c r="N400" s="198">
        <v>1</v>
      </c>
      <c r="O400" s="51" t="s">
        <v>50</v>
      </c>
      <c r="P400" s="1" t="s">
        <v>51</v>
      </c>
      <c r="Q400" s="91" t="str">
        <f>VLOOKUP(UTK[[#This Row],[ID]],DRIVER[],6,FALSE)</f>
        <v>NARAHARI MOHANTA</v>
      </c>
    </row>
    <row r="401" spans="1:17" ht="14.4" customHeight="1">
      <c r="A401" s="6">
        <v>399</v>
      </c>
      <c r="B401" s="14" t="str">
        <f>UTK[[#This Row],[DATE]]&amp;UTK[[#This Row],[VEHICLE NO]]&amp;UTK[[#This Row],[TRIP NO]]</f>
        <v>45398OD04Q41701</v>
      </c>
      <c r="C401" s="47">
        <v>45398</v>
      </c>
      <c r="D401" s="1">
        <v>34316</v>
      </c>
      <c r="E401" s="12">
        <v>312214</v>
      </c>
      <c r="F401" s="17">
        <v>1885</v>
      </c>
      <c r="G401" s="24" t="s">
        <v>10</v>
      </c>
      <c r="H401" s="55">
        <v>33.28</v>
      </c>
      <c r="I401" s="55">
        <v>10.3</v>
      </c>
      <c r="J401" s="55">
        <f t="shared" si="12"/>
        <v>22.98</v>
      </c>
      <c r="K401" s="56">
        <v>22.82</v>
      </c>
      <c r="L401" s="50">
        <v>45398</v>
      </c>
      <c r="M401" s="55">
        <f t="shared" si="13"/>
        <v>0.16000000000000014</v>
      </c>
      <c r="N401" s="198">
        <v>1</v>
      </c>
      <c r="O401" s="51" t="s">
        <v>50</v>
      </c>
      <c r="P401" s="1" t="s">
        <v>51</v>
      </c>
      <c r="Q401" s="91" t="str">
        <f>VLOOKUP(UTK[[#This Row],[ID]],DRIVER[],6,FALSE)</f>
        <v>SUSANTA KUMAR MALIK</v>
      </c>
    </row>
    <row r="402" spans="1:17" ht="14.4" customHeight="1">
      <c r="A402" s="14">
        <v>400</v>
      </c>
      <c r="B402" s="14" t="str">
        <f>UTK[[#This Row],[DATE]]&amp;UTK[[#This Row],[VEHICLE NO]]&amp;UTK[[#This Row],[TRIP NO]]</f>
        <v>45398OD04Q41261</v>
      </c>
      <c r="C402" s="47">
        <v>45398</v>
      </c>
      <c r="D402" s="1">
        <v>34317</v>
      </c>
      <c r="E402" s="12">
        <v>312214</v>
      </c>
      <c r="F402" s="17">
        <v>1888</v>
      </c>
      <c r="G402" s="24" t="s">
        <v>23</v>
      </c>
      <c r="H402" s="55">
        <v>57.5</v>
      </c>
      <c r="I402" s="55">
        <v>17.48</v>
      </c>
      <c r="J402" s="55">
        <f t="shared" si="12"/>
        <v>40.019999999999996</v>
      </c>
      <c r="K402" s="56">
        <v>39.18</v>
      </c>
      <c r="L402" s="50">
        <v>45398</v>
      </c>
      <c r="M402" s="55">
        <f t="shared" si="13"/>
        <v>0.83999999999999631</v>
      </c>
      <c r="N402" s="198">
        <v>1</v>
      </c>
      <c r="O402" s="51" t="s">
        <v>50</v>
      </c>
      <c r="P402" s="1" t="s">
        <v>51</v>
      </c>
      <c r="Q402" s="91" t="str">
        <f>VLOOKUP(UTK[[#This Row],[ID]],DRIVER[],6,FALSE)</f>
        <v>ABHIMANYU JENA</v>
      </c>
    </row>
    <row r="403" spans="1:17" ht="14.4" customHeight="1">
      <c r="A403" s="6">
        <v>401</v>
      </c>
      <c r="B403" s="14" t="str">
        <f>UTK[[#This Row],[DATE]]&amp;UTK[[#This Row],[VEHICLE NO]]&amp;UTK[[#This Row],[TRIP NO]]</f>
        <v>45398OD04Q41551</v>
      </c>
      <c r="C403" s="47">
        <v>45398</v>
      </c>
      <c r="D403" s="1">
        <v>34318</v>
      </c>
      <c r="E403" s="12">
        <v>312214</v>
      </c>
      <c r="F403" s="17">
        <v>1897</v>
      </c>
      <c r="G403" s="24" t="s">
        <v>22</v>
      </c>
      <c r="H403" s="55">
        <v>53.9</v>
      </c>
      <c r="I403" s="55">
        <v>17.54</v>
      </c>
      <c r="J403" s="55">
        <f t="shared" si="12"/>
        <v>36.36</v>
      </c>
      <c r="K403" s="56">
        <v>35.32</v>
      </c>
      <c r="L403" s="50">
        <v>45398</v>
      </c>
      <c r="M403" s="55">
        <f t="shared" si="13"/>
        <v>1.0399999999999991</v>
      </c>
      <c r="N403" s="198">
        <v>1</v>
      </c>
      <c r="O403" s="51" t="s">
        <v>50</v>
      </c>
      <c r="P403" s="1" t="s">
        <v>51</v>
      </c>
      <c r="Q403" s="91" t="str">
        <f>VLOOKUP(UTK[[#This Row],[ID]],DRIVER[],6,FALSE)</f>
        <v>SUSANT KUMAR BAG</v>
      </c>
    </row>
    <row r="404" spans="1:17" ht="14.4" customHeight="1">
      <c r="A404" s="14">
        <v>402</v>
      </c>
      <c r="B404" s="14" t="str">
        <f>UTK[[#This Row],[DATE]]&amp;UTK[[#This Row],[VEHICLE NO]]&amp;UTK[[#This Row],[TRIP NO]]</f>
        <v>45398OD04Q41441</v>
      </c>
      <c r="C404" s="47">
        <v>45398</v>
      </c>
      <c r="D404" s="1">
        <v>34319</v>
      </c>
      <c r="E404" s="12">
        <v>312214</v>
      </c>
      <c r="F404" s="17">
        <v>1911</v>
      </c>
      <c r="G404" s="24" t="s">
        <v>38</v>
      </c>
      <c r="H404" s="55">
        <v>35.56</v>
      </c>
      <c r="I404" s="55">
        <v>10.62</v>
      </c>
      <c r="J404" s="55">
        <f t="shared" si="12"/>
        <v>24.940000000000005</v>
      </c>
      <c r="K404" s="56">
        <v>24.8</v>
      </c>
      <c r="L404" s="50">
        <v>45398</v>
      </c>
      <c r="M404" s="55">
        <f t="shared" si="13"/>
        <v>0.14000000000000412</v>
      </c>
      <c r="N404" s="198">
        <v>1</v>
      </c>
      <c r="O404" s="51" t="s">
        <v>50</v>
      </c>
      <c r="P404" s="1" t="s">
        <v>51</v>
      </c>
      <c r="Q404" s="91" t="str">
        <f>VLOOKUP(UTK[[#This Row],[ID]],DRIVER[],6,FALSE)</f>
        <v>KAMAN MUNDA</v>
      </c>
    </row>
    <row r="405" spans="1:17" ht="14.4" customHeight="1">
      <c r="A405" s="6">
        <v>403</v>
      </c>
      <c r="B405" s="14" t="str">
        <f>UTK[[#This Row],[DATE]]&amp;UTK[[#This Row],[VEHICLE NO]]&amp;UTK[[#This Row],[TRIP NO]]</f>
        <v>45398OD04Q67881</v>
      </c>
      <c r="C405" s="47">
        <v>45398</v>
      </c>
      <c r="D405" s="1">
        <v>34320</v>
      </c>
      <c r="E405" s="12">
        <v>312214</v>
      </c>
      <c r="F405" s="17">
        <v>1906</v>
      </c>
      <c r="G405" s="24" t="s">
        <v>20</v>
      </c>
      <c r="H405" s="55">
        <v>55.46</v>
      </c>
      <c r="I405" s="55">
        <v>17.28</v>
      </c>
      <c r="J405" s="55">
        <f t="shared" si="12"/>
        <v>38.18</v>
      </c>
      <c r="K405" s="56">
        <v>37.72</v>
      </c>
      <c r="L405" s="50">
        <v>45398</v>
      </c>
      <c r="M405" s="55">
        <f t="shared" si="13"/>
        <v>0.46000000000000085</v>
      </c>
      <c r="N405" s="198">
        <v>1</v>
      </c>
      <c r="O405" s="51" t="s">
        <v>50</v>
      </c>
      <c r="P405" s="1" t="s">
        <v>51</v>
      </c>
      <c r="Q405" s="91" t="str">
        <f>VLOOKUP(UTK[[#This Row],[ID]],DRIVER[],6,FALSE)</f>
        <v>KAPILENDRA MALIK</v>
      </c>
    </row>
    <row r="406" spans="1:17" ht="15" customHeight="1">
      <c r="A406" s="14">
        <v>404</v>
      </c>
      <c r="B406" s="14" t="str">
        <f>UTK[[#This Row],[DATE]]&amp;UTK[[#This Row],[VEHICLE NO]]&amp;UTK[[#This Row],[TRIP NO]]</f>
        <v>45398OD04Q41391</v>
      </c>
      <c r="C406" s="47">
        <v>45398</v>
      </c>
      <c r="D406" s="1">
        <v>34321</v>
      </c>
      <c r="E406" s="12">
        <v>312214</v>
      </c>
      <c r="F406" s="17">
        <v>1918</v>
      </c>
      <c r="G406" s="24" t="s">
        <v>21</v>
      </c>
      <c r="H406" s="55">
        <v>55.02</v>
      </c>
      <c r="I406" s="55">
        <v>17.68</v>
      </c>
      <c r="J406" s="55">
        <f t="shared" si="12"/>
        <v>37.340000000000003</v>
      </c>
      <c r="K406" s="56">
        <v>36.68</v>
      </c>
      <c r="L406" s="50">
        <v>45398</v>
      </c>
      <c r="M406" s="55">
        <f t="shared" si="13"/>
        <v>0.66000000000000369</v>
      </c>
      <c r="N406" s="198">
        <v>1</v>
      </c>
      <c r="O406" s="51" t="s">
        <v>50</v>
      </c>
      <c r="P406" s="1" t="s">
        <v>51</v>
      </c>
      <c r="Q406" s="91" t="str">
        <f>VLOOKUP(UTK[[#This Row],[ID]],DRIVER[],6,FALSE)</f>
        <v>BHARAT CH MOHANTA</v>
      </c>
    </row>
    <row r="407" spans="1:17" ht="15" customHeight="1">
      <c r="A407" s="6">
        <v>405</v>
      </c>
      <c r="B407" s="14" t="str">
        <f>UTK[[#This Row],[DATE]]&amp;UTK[[#This Row],[VEHICLE NO]]&amp;UTK[[#This Row],[TRIP NO]]</f>
        <v>45398OD34S26661</v>
      </c>
      <c r="C407" s="47">
        <v>45398</v>
      </c>
      <c r="D407" s="1">
        <v>34322</v>
      </c>
      <c r="E407" s="12">
        <v>312214</v>
      </c>
      <c r="F407" s="17">
        <v>1919</v>
      </c>
      <c r="G407" s="24" t="s">
        <v>45</v>
      </c>
      <c r="H407" s="55">
        <v>53.16</v>
      </c>
      <c r="I407" s="55">
        <v>17.62</v>
      </c>
      <c r="J407" s="55">
        <f t="shared" si="12"/>
        <v>35.539999999999992</v>
      </c>
      <c r="K407" s="56">
        <v>34.56</v>
      </c>
      <c r="L407" s="50">
        <v>45398</v>
      </c>
      <c r="M407" s="55">
        <f t="shared" si="13"/>
        <v>0.97999999999998977</v>
      </c>
      <c r="N407" s="198">
        <v>1</v>
      </c>
      <c r="O407" s="51" t="s">
        <v>50</v>
      </c>
      <c r="P407" s="1" t="s">
        <v>51</v>
      </c>
      <c r="Q407" s="91" t="str">
        <f>VLOOKUP(UTK[[#This Row],[ID]],DRIVER[],6,FALSE)</f>
        <v>SUDARSAN SAHOO</v>
      </c>
    </row>
    <row r="408" spans="1:17" ht="15" customHeight="1">
      <c r="A408" s="14">
        <v>406</v>
      </c>
      <c r="B408" s="14" t="str">
        <f>UTK[[#This Row],[DATE]]&amp;UTK[[#This Row],[VEHICLE NO]]&amp;UTK[[#This Row],[TRIP NO]]</f>
        <v>45398OD34S61371</v>
      </c>
      <c r="C408" s="47">
        <v>45398</v>
      </c>
      <c r="D408" s="1">
        <v>34323</v>
      </c>
      <c r="E408" s="12">
        <v>312214</v>
      </c>
      <c r="F408" s="17">
        <v>1939</v>
      </c>
      <c r="G408" s="24" t="s">
        <v>44</v>
      </c>
      <c r="H408" s="55">
        <v>55.86</v>
      </c>
      <c r="I408" s="55">
        <v>17.62</v>
      </c>
      <c r="J408" s="55">
        <f t="shared" si="12"/>
        <v>38.239999999999995</v>
      </c>
      <c r="K408" s="56">
        <v>37.86</v>
      </c>
      <c r="L408" s="50">
        <v>45398</v>
      </c>
      <c r="M408" s="55">
        <f t="shared" si="13"/>
        <v>0.37999999999999545</v>
      </c>
      <c r="N408" s="198">
        <v>1</v>
      </c>
      <c r="O408" s="51" t="s">
        <v>50</v>
      </c>
      <c r="P408" s="1" t="s">
        <v>51</v>
      </c>
      <c r="Q408" s="91" t="str">
        <f>VLOOKUP(UTK[[#This Row],[ID]],DRIVER[],6,FALSE)</f>
        <v>KALI CH KAR</v>
      </c>
    </row>
    <row r="409" spans="1:17" ht="15" customHeight="1">
      <c r="A409" s="6">
        <v>407</v>
      </c>
      <c r="B409" s="14" t="str">
        <f>UTK[[#This Row],[DATE]]&amp;UTK[[#This Row],[VEHICLE NO]]&amp;UTK[[#This Row],[TRIP NO]]</f>
        <v>45398OD34S61391</v>
      </c>
      <c r="C409" s="47">
        <v>45398</v>
      </c>
      <c r="D409" s="1">
        <v>34324</v>
      </c>
      <c r="E409" s="12">
        <v>312214</v>
      </c>
      <c r="F409" s="17">
        <v>1942</v>
      </c>
      <c r="G409" s="24" t="s">
        <v>52</v>
      </c>
      <c r="H409" s="55">
        <v>55.44</v>
      </c>
      <c r="I409" s="55">
        <v>17.18</v>
      </c>
      <c r="J409" s="55">
        <f t="shared" si="12"/>
        <v>38.26</v>
      </c>
      <c r="K409" s="56">
        <v>36.78</v>
      </c>
      <c r="L409" s="50">
        <v>45398</v>
      </c>
      <c r="M409" s="55">
        <f t="shared" si="13"/>
        <v>1.4799999999999969</v>
      </c>
      <c r="N409" s="198">
        <v>1</v>
      </c>
      <c r="O409" s="51" t="s">
        <v>50</v>
      </c>
      <c r="P409" s="1" t="s">
        <v>51</v>
      </c>
      <c r="Q409" s="91" t="str">
        <f>VLOOKUP(UTK[[#This Row],[ID]],DRIVER[],6,FALSE)</f>
        <v>PRADIPA MALIK</v>
      </c>
    </row>
    <row r="410" spans="1:17" ht="15" customHeight="1">
      <c r="A410" s="14">
        <v>408</v>
      </c>
      <c r="B410" s="14" t="str">
        <f>UTK[[#This Row],[DATE]]&amp;UTK[[#This Row],[VEHICLE NO]]&amp;UTK[[#This Row],[TRIP NO]]</f>
        <v>45398OD34S26272</v>
      </c>
      <c r="C410" s="47">
        <v>45398</v>
      </c>
      <c r="D410" s="1">
        <v>34325</v>
      </c>
      <c r="E410" s="12">
        <v>312214</v>
      </c>
      <c r="F410" s="17">
        <v>1955</v>
      </c>
      <c r="G410" s="24" t="s">
        <v>54</v>
      </c>
      <c r="H410" s="55">
        <v>54.4</v>
      </c>
      <c r="I410" s="55">
        <v>17.18</v>
      </c>
      <c r="J410" s="55">
        <f t="shared" si="12"/>
        <v>37.22</v>
      </c>
      <c r="K410" s="56">
        <v>36.799999999999997</v>
      </c>
      <c r="L410" s="50">
        <v>45398</v>
      </c>
      <c r="M410" s="55">
        <f t="shared" si="13"/>
        <v>0.42000000000000171</v>
      </c>
      <c r="N410" s="198">
        <v>2</v>
      </c>
      <c r="O410" s="51" t="s">
        <v>50</v>
      </c>
      <c r="P410" s="1" t="s">
        <v>51</v>
      </c>
      <c r="Q410" s="91" t="str">
        <f>VLOOKUP(UTK[[#This Row],[ID]],DRIVER[],6,FALSE)</f>
        <v>RAHID</v>
      </c>
    </row>
    <row r="411" spans="1:17" ht="15" customHeight="1">
      <c r="A411" s="6">
        <v>409</v>
      </c>
      <c r="B411" s="14" t="str">
        <f>UTK[[#This Row],[DATE]]&amp;UTK[[#This Row],[VEHICLE NO]]&amp;UTK[[#This Row],[TRIP NO]]</f>
        <v>45398OD04Q67612</v>
      </c>
      <c r="C411" s="47">
        <v>45398</v>
      </c>
      <c r="D411" s="1">
        <v>34326</v>
      </c>
      <c r="E411" s="12">
        <v>312214</v>
      </c>
      <c r="F411" s="17">
        <v>1957</v>
      </c>
      <c r="G411" s="24" t="s">
        <v>24</v>
      </c>
      <c r="H411" s="55">
        <v>56.92</v>
      </c>
      <c r="I411" s="55">
        <v>17.84</v>
      </c>
      <c r="J411" s="55">
        <f t="shared" si="12"/>
        <v>39.08</v>
      </c>
      <c r="K411" s="56">
        <v>38.28</v>
      </c>
      <c r="L411" s="50">
        <v>45399</v>
      </c>
      <c r="M411" s="55">
        <f t="shared" si="13"/>
        <v>0.79999999999999716</v>
      </c>
      <c r="N411" s="198">
        <v>2</v>
      </c>
      <c r="O411" s="51" t="s">
        <v>50</v>
      </c>
      <c r="P411" s="1" t="s">
        <v>51</v>
      </c>
      <c r="Q411" s="91" t="str">
        <f>VLOOKUP(UTK[[#This Row],[ID]],DRIVER[],6,FALSE)</f>
        <v>PRABHAT MAHANTA</v>
      </c>
    </row>
    <row r="412" spans="1:17" ht="15" customHeight="1">
      <c r="A412" s="14">
        <v>410</v>
      </c>
      <c r="B412" s="14" t="str">
        <f>UTK[[#This Row],[DATE]]&amp;UTK[[#This Row],[VEHICLE NO]]&amp;UTK[[#This Row],[TRIP NO]]</f>
        <v>45398OD04Q41282</v>
      </c>
      <c r="C412" s="47">
        <v>45398</v>
      </c>
      <c r="D412" s="1">
        <v>34327</v>
      </c>
      <c r="E412" s="12">
        <v>312214</v>
      </c>
      <c r="F412" s="17">
        <v>1974</v>
      </c>
      <c r="G412" s="24" t="s">
        <v>41</v>
      </c>
      <c r="H412" s="55">
        <v>34.64</v>
      </c>
      <c r="I412" s="55">
        <v>10.48</v>
      </c>
      <c r="J412" s="55">
        <f t="shared" si="12"/>
        <v>24.16</v>
      </c>
      <c r="K412" s="56">
        <v>23.96</v>
      </c>
      <c r="L412" s="50">
        <v>45399</v>
      </c>
      <c r="M412" s="55">
        <f t="shared" si="13"/>
        <v>0.19999999999999929</v>
      </c>
      <c r="N412" s="198">
        <v>2</v>
      </c>
      <c r="O412" s="51" t="s">
        <v>50</v>
      </c>
      <c r="P412" s="1" t="s">
        <v>51</v>
      </c>
      <c r="Q412" s="91" t="str">
        <f>VLOOKUP(UTK[[#This Row],[ID]],DRIVER[],6,FALSE)</f>
        <v xml:space="preserve">SUSANTA KUMAR MOHANTA </v>
      </c>
    </row>
    <row r="413" spans="1:17" ht="15" customHeight="1">
      <c r="A413" s="6">
        <v>411</v>
      </c>
      <c r="B413" s="14" t="str">
        <f>UTK[[#This Row],[DATE]]&amp;UTK[[#This Row],[VEHICLE NO]]&amp;UTK[[#This Row],[TRIP NO]]</f>
        <v>45398OD34S26682</v>
      </c>
      <c r="C413" s="47">
        <v>45398</v>
      </c>
      <c r="D413" s="1">
        <v>34328</v>
      </c>
      <c r="E413" s="12">
        <v>312214</v>
      </c>
      <c r="F413" s="17">
        <v>1981</v>
      </c>
      <c r="G413" s="24" t="s">
        <v>42</v>
      </c>
      <c r="H413" s="55">
        <v>55.1</v>
      </c>
      <c r="I413" s="55">
        <v>17.079999999999998</v>
      </c>
      <c r="J413" s="55">
        <f t="shared" si="12"/>
        <v>38.020000000000003</v>
      </c>
      <c r="K413" s="56">
        <v>37.700000000000003</v>
      </c>
      <c r="L413" s="50">
        <v>45399</v>
      </c>
      <c r="M413" s="55">
        <f t="shared" si="13"/>
        <v>0.32000000000000028</v>
      </c>
      <c r="N413" s="198">
        <v>2</v>
      </c>
      <c r="O413" s="51" t="s">
        <v>50</v>
      </c>
      <c r="P413" s="1" t="s">
        <v>51</v>
      </c>
      <c r="Q413" s="91" t="str">
        <f>VLOOKUP(UTK[[#This Row],[ID]],DRIVER[],6,FALSE)</f>
        <v>RIZWAN</v>
      </c>
    </row>
    <row r="414" spans="1:17" ht="15" customHeight="1">
      <c r="A414" s="14">
        <v>412</v>
      </c>
      <c r="B414" s="14" t="str">
        <f>UTK[[#This Row],[DATE]]&amp;UTK[[#This Row],[VEHICLE NO]]&amp;UTK[[#This Row],[TRIP NO]]</f>
        <v>45398OD04Q41732</v>
      </c>
      <c r="C414" s="47">
        <v>45398</v>
      </c>
      <c r="D414" s="1">
        <v>34329</v>
      </c>
      <c r="E414" s="12">
        <v>312214</v>
      </c>
      <c r="F414" s="17">
        <v>1996</v>
      </c>
      <c r="G414" s="24" t="s">
        <v>8</v>
      </c>
      <c r="H414" s="55">
        <v>33.5</v>
      </c>
      <c r="I414" s="55">
        <v>10.38</v>
      </c>
      <c r="J414" s="55">
        <f t="shared" si="12"/>
        <v>23.119999999999997</v>
      </c>
      <c r="K414" s="56">
        <v>22.9</v>
      </c>
      <c r="L414" s="50">
        <v>45399</v>
      </c>
      <c r="M414" s="55">
        <f t="shared" si="13"/>
        <v>0.21999999999999886</v>
      </c>
      <c r="N414" s="198">
        <v>2</v>
      </c>
      <c r="O414" s="51" t="s">
        <v>50</v>
      </c>
      <c r="P414" s="1" t="s">
        <v>51</v>
      </c>
      <c r="Q414" s="91" t="str">
        <f>VLOOKUP(UTK[[#This Row],[ID]],DRIVER[],6,FALSE)</f>
        <v>AJAYA KUMAR MAHANTA</v>
      </c>
    </row>
    <row r="415" spans="1:17" ht="15" customHeight="1">
      <c r="A415" s="6">
        <v>413</v>
      </c>
      <c r="B415" s="14" t="str">
        <f>UTK[[#This Row],[DATE]]&amp;UTK[[#This Row],[VEHICLE NO]]&amp;UTK[[#This Row],[TRIP NO]]</f>
        <v>45398OD04Q41182</v>
      </c>
      <c r="C415" s="47">
        <v>45398</v>
      </c>
      <c r="D415" s="1">
        <v>34330</v>
      </c>
      <c r="E415" s="12">
        <v>312214</v>
      </c>
      <c r="F415" s="17">
        <v>2008</v>
      </c>
      <c r="G415" s="24" t="s">
        <v>26</v>
      </c>
      <c r="H415" s="55">
        <v>56.86</v>
      </c>
      <c r="I415" s="55">
        <v>16.98</v>
      </c>
      <c r="J415" s="55">
        <f t="shared" si="12"/>
        <v>39.879999999999995</v>
      </c>
      <c r="K415" s="56">
        <v>39.54</v>
      </c>
      <c r="L415" s="50">
        <v>45399</v>
      </c>
      <c r="M415" s="55">
        <f t="shared" si="13"/>
        <v>0.33999999999999631</v>
      </c>
      <c r="N415" s="198">
        <v>2</v>
      </c>
      <c r="O415" s="51" t="s">
        <v>50</v>
      </c>
      <c r="P415" s="1" t="s">
        <v>51</v>
      </c>
      <c r="Q415" s="91" t="str">
        <f>VLOOKUP(UTK[[#This Row],[ID]],DRIVER[],6,FALSE)</f>
        <v>JUGAL KISHOR MOHANTA</v>
      </c>
    </row>
    <row r="416" spans="1:17" ht="14.4">
      <c r="A416" s="14">
        <v>414</v>
      </c>
      <c r="B416" s="14" t="str">
        <f>UTK[[#This Row],[DATE]]&amp;UTK[[#This Row],[VEHICLE NO]]&amp;UTK[[#This Row],[TRIP NO]]</f>
        <v>45399OD04Q41231</v>
      </c>
      <c r="C416" s="47">
        <v>45399</v>
      </c>
      <c r="D416" s="1">
        <v>34331</v>
      </c>
      <c r="E416" s="12">
        <v>312214</v>
      </c>
      <c r="F416" s="17">
        <v>2034</v>
      </c>
      <c r="G416" s="24" t="s">
        <v>39</v>
      </c>
      <c r="H416" s="55">
        <v>56.1</v>
      </c>
      <c r="I416" s="55">
        <v>17.399999999999999</v>
      </c>
      <c r="J416" s="55">
        <f t="shared" si="12"/>
        <v>38.700000000000003</v>
      </c>
      <c r="K416" s="56">
        <v>38.18</v>
      </c>
      <c r="L416" s="50">
        <v>45399</v>
      </c>
      <c r="M416" s="55">
        <f t="shared" si="13"/>
        <v>0.52000000000000313</v>
      </c>
      <c r="N416" s="198">
        <v>1</v>
      </c>
      <c r="O416" s="51" t="s">
        <v>50</v>
      </c>
      <c r="P416" s="1" t="s">
        <v>51</v>
      </c>
      <c r="Q416" s="91" t="str">
        <f>VLOOKUP(UTK[[#This Row],[ID]],DRIVER[],6,FALSE)</f>
        <v>NATABAR MOHANTA</v>
      </c>
    </row>
    <row r="417" spans="1:17" ht="15" customHeight="1">
      <c r="A417" s="6">
        <v>415</v>
      </c>
      <c r="B417" s="14" t="str">
        <f>UTK[[#This Row],[DATE]]&amp;UTK[[#This Row],[VEHICLE NO]]&amp;UTK[[#This Row],[TRIP NO]]</f>
        <v>45399OD04Q41281</v>
      </c>
      <c r="C417" s="47">
        <v>45399</v>
      </c>
      <c r="D417" s="1">
        <v>34332</v>
      </c>
      <c r="E417" s="12">
        <v>312214</v>
      </c>
      <c r="F417" s="17">
        <v>2033</v>
      </c>
      <c r="G417" s="24" t="s">
        <v>41</v>
      </c>
      <c r="H417" s="55">
        <v>34.619999999999997</v>
      </c>
      <c r="I417" s="55">
        <v>10.46</v>
      </c>
      <c r="J417" s="55">
        <f t="shared" si="12"/>
        <v>24.159999999999997</v>
      </c>
      <c r="K417" s="56">
        <v>23.94</v>
      </c>
      <c r="L417" s="50">
        <v>45399</v>
      </c>
      <c r="M417" s="55">
        <f t="shared" si="13"/>
        <v>0.21999999999999531</v>
      </c>
      <c r="N417" s="198">
        <v>1</v>
      </c>
      <c r="O417" s="51" t="s">
        <v>50</v>
      </c>
      <c r="P417" s="1" t="s">
        <v>51</v>
      </c>
      <c r="Q417" s="91" t="str">
        <f>VLOOKUP(UTK[[#This Row],[ID]],DRIVER[],6,FALSE)</f>
        <v xml:space="preserve">SUSANTA KUMAR MOHANTA </v>
      </c>
    </row>
    <row r="418" spans="1:17" ht="15" customHeight="1">
      <c r="A418" s="14">
        <v>416</v>
      </c>
      <c r="B418" s="14" t="str">
        <f>UTK[[#This Row],[DATE]]&amp;UTK[[#This Row],[VEHICLE NO]]&amp;UTK[[#This Row],[TRIP NO]]</f>
        <v>45399OD04Q41731</v>
      </c>
      <c r="C418" s="47">
        <v>45399</v>
      </c>
      <c r="D418" s="1">
        <v>34333</v>
      </c>
      <c r="E418" s="12">
        <v>312214</v>
      </c>
      <c r="F418" s="17">
        <v>2032</v>
      </c>
      <c r="G418" s="24" t="s">
        <v>8</v>
      </c>
      <c r="H418" s="55">
        <v>32.58</v>
      </c>
      <c r="I418" s="55">
        <v>10.34</v>
      </c>
      <c r="J418" s="55">
        <f t="shared" si="12"/>
        <v>22.24</v>
      </c>
      <c r="K418" s="56">
        <v>21.94</v>
      </c>
      <c r="L418" s="50">
        <v>45399</v>
      </c>
      <c r="M418" s="55">
        <f t="shared" si="13"/>
        <v>0.29999999999999716</v>
      </c>
      <c r="N418" s="198">
        <v>1</v>
      </c>
      <c r="O418" s="51" t="s">
        <v>50</v>
      </c>
      <c r="P418" s="1" t="s">
        <v>51</v>
      </c>
      <c r="Q418" s="91" t="str">
        <f>VLOOKUP(UTK[[#This Row],[ID]],DRIVER[],6,FALSE)</f>
        <v>AJAYA KUMAR MAHANTA</v>
      </c>
    </row>
    <row r="419" spans="1:17" ht="15" customHeight="1">
      <c r="A419" s="6">
        <v>417</v>
      </c>
      <c r="B419" s="14" t="str">
        <f>UTK[[#This Row],[DATE]]&amp;UTK[[#This Row],[VEHICLE NO]]&amp;UTK[[#This Row],[TRIP NO]]</f>
        <v>45399OD04Q41701</v>
      </c>
      <c r="C419" s="47">
        <v>45399</v>
      </c>
      <c r="D419" s="1">
        <v>34334</v>
      </c>
      <c r="E419" s="12">
        <v>312214</v>
      </c>
      <c r="F419" s="17">
        <v>2026</v>
      </c>
      <c r="G419" s="24" t="s">
        <v>10</v>
      </c>
      <c r="H419" s="55">
        <v>33.26</v>
      </c>
      <c r="I419" s="55">
        <v>10.26</v>
      </c>
      <c r="J419" s="55">
        <f t="shared" si="12"/>
        <v>23</v>
      </c>
      <c r="K419" s="56">
        <v>22.62</v>
      </c>
      <c r="L419" s="50">
        <v>45399</v>
      </c>
      <c r="M419" s="55">
        <f t="shared" si="13"/>
        <v>0.37999999999999901</v>
      </c>
      <c r="N419" s="198">
        <v>1</v>
      </c>
      <c r="O419" s="51" t="s">
        <v>50</v>
      </c>
      <c r="P419" s="1" t="s">
        <v>51</v>
      </c>
      <c r="Q419" s="91" t="str">
        <f>VLOOKUP(UTK[[#This Row],[ID]],DRIVER[],6,FALSE)</f>
        <v>BHAKTA BANDHU MAHANTA</v>
      </c>
    </row>
    <row r="420" spans="1:17" ht="15" customHeight="1">
      <c r="A420" s="14">
        <v>418</v>
      </c>
      <c r="B420" s="14" t="str">
        <f>UTK[[#This Row],[DATE]]&amp;UTK[[#This Row],[VEHICLE NO]]&amp;UTK[[#This Row],[TRIP NO]]</f>
        <v>45399OD34S26681</v>
      </c>
      <c r="C420" s="47">
        <v>45399</v>
      </c>
      <c r="D420" s="1">
        <v>34335</v>
      </c>
      <c r="E420" s="12">
        <v>312214</v>
      </c>
      <c r="F420" s="17">
        <v>2029</v>
      </c>
      <c r="G420" s="24" t="s">
        <v>42</v>
      </c>
      <c r="H420" s="55">
        <v>52.56</v>
      </c>
      <c r="I420" s="55">
        <v>17.02</v>
      </c>
      <c r="J420" s="55">
        <f t="shared" si="12"/>
        <v>35.540000000000006</v>
      </c>
      <c r="K420" s="56">
        <v>35.18</v>
      </c>
      <c r="L420" s="50">
        <v>45399</v>
      </c>
      <c r="M420" s="55">
        <f t="shared" si="13"/>
        <v>0.36000000000000654</v>
      </c>
      <c r="N420" s="198">
        <v>1</v>
      </c>
      <c r="O420" s="51" t="s">
        <v>50</v>
      </c>
      <c r="P420" s="1" t="s">
        <v>51</v>
      </c>
      <c r="Q420" s="91" t="str">
        <f>VLOOKUP(UTK[[#This Row],[ID]],DRIVER[],6,FALSE)</f>
        <v>RIZWAN</v>
      </c>
    </row>
    <row r="421" spans="1:17" ht="15" customHeight="1">
      <c r="A421" s="6">
        <v>419</v>
      </c>
      <c r="B421" s="14" t="str">
        <f>UTK[[#This Row],[DATE]]&amp;UTK[[#This Row],[VEHICLE NO]]&amp;UTK[[#This Row],[TRIP NO]]</f>
        <v>45399OD04Q67881</v>
      </c>
      <c r="C421" s="47">
        <v>45399</v>
      </c>
      <c r="D421" s="1">
        <v>34336</v>
      </c>
      <c r="E421" s="12">
        <v>312214</v>
      </c>
      <c r="F421" s="17">
        <v>2041</v>
      </c>
      <c r="G421" s="24" t="s">
        <v>20</v>
      </c>
      <c r="H421" s="55">
        <v>50.36</v>
      </c>
      <c r="I421" s="55">
        <v>17.32</v>
      </c>
      <c r="J421" s="55">
        <f t="shared" si="12"/>
        <v>33.04</v>
      </c>
      <c r="K421" s="56">
        <v>32.619999999999997</v>
      </c>
      <c r="L421" s="50">
        <v>45399</v>
      </c>
      <c r="M421" s="55">
        <f t="shared" si="13"/>
        <v>0.42000000000000171</v>
      </c>
      <c r="N421" s="198">
        <v>1</v>
      </c>
      <c r="O421" s="51" t="s">
        <v>50</v>
      </c>
      <c r="P421" s="1" t="s">
        <v>51</v>
      </c>
      <c r="Q421" s="91" t="str">
        <f>VLOOKUP(UTK[[#This Row],[ID]],DRIVER[],6,FALSE)</f>
        <v>KAPILENDRA MALIK</v>
      </c>
    </row>
    <row r="422" spans="1:17" ht="15" customHeight="1">
      <c r="A422" s="14">
        <v>420</v>
      </c>
      <c r="B422" s="14" t="str">
        <f>UTK[[#This Row],[DATE]]&amp;UTK[[#This Row],[VEHICLE NO]]&amp;UTK[[#This Row],[TRIP NO]]</f>
        <v>45399OD04Q41371</v>
      </c>
      <c r="C422" s="47">
        <v>45399</v>
      </c>
      <c r="D422" s="1">
        <v>34337</v>
      </c>
      <c r="E422" s="12">
        <v>312214</v>
      </c>
      <c r="F422" s="17">
        <v>2047</v>
      </c>
      <c r="G422" s="24" t="s">
        <v>55</v>
      </c>
      <c r="H422" s="55">
        <v>33.5</v>
      </c>
      <c r="I422" s="55">
        <v>10.42</v>
      </c>
      <c r="J422" s="55">
        <f t="shared" si="12"/>
        <v>23.08</v>
      </c>
      <c r="K422" s="56">
        <v>22.66</v>
      </c>
      <c r="L422" s="50">
        <v>45399</v>
      </c>
      <c r="M422" s="55">
        <f t="shared" si="13"/>
        <v>0.41999999999999815</v>
      </c>
      <c r="N422" s="198">
        <v>1</v>
      </c>
      <c r="O422" s="51" t="s">
        <v>50</v>
      </c>
      <c r="P422" s="1" t="s">
        <v>51</v>
      </c>
      <c r="Q422" s="91" t="str">
        <f>VLOOKUP(UTK[[#This Row],[ID]],DRIVER[],6,FALSE)</f>
        <v>MADANA MAHANTA</v>
      </c>
    </row>
    <row r="423" spans="1:17" ht="15" customHeight="1">
      <c r="A423" s="6">
        <v>421</v>
      </c>
      <c r="B423" s="14" t="str">
        <f>UTK[[#This Row],[DATE]]&amp;UTK[[#This Row],[VEHICLE NO]]&amp;UTK[[#This Row],[TRIP NO]]</f>
        <v>45399OD34S26271</v>
      </c>
      <c r="C423" s="47">
        <v>45399</v>
      </c>
      <c r="D423" s="1">
        <v>34338</v>
      </c>
      <c r="E423" s="12">
        <v>312214</v>
      </c>
      <c r="F423" s="17">
        <v>2045</v>
      </c>
      <c r="G423" s="24" t="s">
        <v>54</v>
      </c>
      <c r="H423" s="55">
        <v>54.82</v>
      </c>
      <c r="I423" s="55">
        <v>17.16</v>
      </c>
      <c r="J423" s="55">
        <f t="shared" si="12"/>
        <v>37.659999999999997</v>
      </c>
      <c r="K423" s="56">
        <v>37.200000000000003</v>
      </c>
      <c r="L423" s="50">
        <v>45399</v>
      </c>
      <c r="M423" s="55">
        <f t="shared" si="13"/>
        <v>0.45999999999999375</v>
      </c>
      <c r="N423" s="198">
        <v>1</v>
      </c>
      <c r="O423" s="51" t="s">
        <v>50</v>
      </c>
      <c r="P423" s="1" t="s">
        <v>51</v>
      </c>
      <c r="Q423" s="91" t="str">
        <f>VLOOKUP(UTK[[#This Row],[ID]],DRIVER[],6,FALSE)</f>
        <v>RAHID</v>
      </c>
    </row>
    <row r="424" spans="1:17" ht="15" customHeight="1">
      <c r="A424" s="14">
        <v>422</v>
      </c>
      <c r="B424" s="14" t="str">
        <f>UTK[[#This Row],[DATE]]&amp;UTK[[#This Row],[VEHICLE NO]]&amp;UTK[[#This Row],[TRIP NO]]</f>
        <v>45399OD04Q41391</v>
      </c>
      <c r="C424" s="47">
        <v>45399</v>
      </c>
      <c r="D424" s="1">
        <v>34339</v>
      </c>
      <c r="E424" s="12">
        <v>312214</v>
      </c>
      <c r="F424" s="17">
        <v>2050</v>
      </c>
      <c r="G424" s="24" t="s">
        <v>21</v>
      </c>
      <c r="H424" s="55">
        <v>54.68</v>
      </c>
      <c r="I424" s="55">
        <v>17.72</v>
      </c>
      <c r="J424" s="55">
        <f t="shared" si="12"/>
        <v>36.96</v>
      </c>
      <c r="K424" s="56">
        <v>36.46</v>
      </c>
      <c r="L424" s="50">
        <v>45399</v>
      </c>
      <c r="M424" s="55">
        <f t="shared" si="13"/>
        <v>0.5</v>
      </c>
      <c r="N424" s="198">
        <v>1</v>
      </c>
      <c r="O424" s="51" t="s">
        <v>50</v>
      </c>
      <c r="P424" s="1" t="s">
        <v>51</v>
      </c>
      <c r="Q424" s="91" t="str">
        <f>VLOOKUP(UTK[[#This Row],[ID]],DRIVER[],6,FALSE)</f>
        <v>DHULESWAR PERAI</v>
      </c>
    </row>
    <row r="425" spans="1:17" ht="15" customHeight="1">
      <c r="A425" s="6">
        <v>423</v>
      </c>
      <c r="B425" s="14" t="str">
        <f>UTK[[#This Row],[DATE]]&amp;UTK[[#This Row],[VEHICLE NO]]&amp;UTK[[#This Row],[TRIP NO]]</f>
        <v>45399OD04Q41181</v>
      </c>
      <c r="C425" s="47">
        <v>45399</v>
      </c>
      <c r="D425" s="1">
        <v>34340</v>
      </c>
      <c r="E425" s="12">
        <v>312214</v>
      </c>
      <c r="F425" s="17">
        <v>2048</v>
      </c>
      <c r="G425" s="24" t="s">
        <v>26</v>
      </c>
      <c r="H425" s="55">
        <v>56.2</v>
      </c>
      <c r="I425" s="55">
        <v>16.96</v>
      </c>
      <c r="J425" s="55">
        <f t="shared" si="12"/>
        <v>39.24</v>
      </c>
      <c r="K425" s="56">
        <v>38.82</v>
      </c>
      <c r="L425" s="50">
        <v>45399</v>
      </c>
      <c r="M425" s="55">
        <f t="shared" si="13"/>
        <v>0.42000000000000171</v>
      </c>
      <c r="N425" s="198">
        <v>1</v>
      </c>
      <c r="O425" s="51" t="s">
        <v>50</v>
      </c>
      <c r="P425" s="1" t="s">
        <v>51</v>
      </c>
      <c r="Q425" s="91" t="str">
        <f>VLOOKUP(UTK[[#This Row],[ID]],DRIVER[],6,FALSE)</f>
        <v>DURGA CH MOHANTA</v>
      </c>
    </row>
    <row r="426" spans="1:17" ht="15" customHeight="1">
      <c r="A426" s="14">
        <v>424</v>
      </c>
      <c r="B426" s="14" t="str">
        <f>UTK[[#This Row],[DATE]]&amp;UTK[[#This Row],[VEHICLE NO]]&amp;UTK[[#This Row],[TRIP NO]]</f>
        <v>45399OD04Q41261</v>
      </c>
      <c r="C426" s="47">
        <v>45399</v>
      </c>
      <c r="D426" s="1">
        <v>34341</v>
      </c>
      <c r="E426" s="12">
        <v>312214</v>
      </c>
      <c r="F426" s="17">
        <v>2049</v>
      </c>
      <c r="G426" s="24" t="s">
        <v>23</v>
      </c>
      <c r="H426" s="55">
        <v>54.38</v>
      </c>
      <c r="I426" s="55">
        <v>17.5</v>
      </c>
      <c r="J426" s="55">
        <f t="shared" si="12"/>
        <v>36.880000000000003</v>
      </c>
      <c r="K426" s="56">
        <v>36.44</v>
      </c>
      <c r="L426" s="50">
        <v>45399</v>
      </c>
      <c r="M426" s="55">
        <f t="shared" si="13"/>
        <v>0.44000000000000483</v>
      </c>
      <c r="N426" s="198">
        <v>1</v>
      </c>
      <c r="O426" s="51" t="s">
        <v>50</v>
      </c>
      <c r="P426" s="1" t="s">
        <v>51</v>
      </c>
      <c r="Q426" s="91" t="str">
        <f>VLOOKUP(UTK[[#This Row],[ID]],DRIVER[],6,FALSE)</f>
        <v>ABHIMANYU JENA</v>
      </c>
    </row>
    <row r="427" spans="1:17" ht="15" customHeight="1">
      <c r="A427" s="6">
        <v>425</v>
      </c>
      <c r="B427" s="14" t="str">
        <f>UTK[[#This Row],[DATE]]&amp;UTK[[#This Row],[VEHICLE NO]]&amp;UTK[[#This Row],[TRIP NO]]</f>
        <v>45399OD04Q41551</v>
      </c>
      <c r="C427" s="47">
        <v>45399</v>
      </c>
      <c r="D427" s="1">
        <v>34342</v>
      </c>
      <c r="E427" s="12">
        <v>312214</v>
      </c>
      <c r="F427" s="17">
        <v>2020</v>
      </c>
      <c r="G427" s="24" t="s">
        <v>22</v>
      </c>
      <c r="H427" s="55">
        <v>55.44</v>
      </c>
      <c r="I427" s="55">
        <v>17.579999999999998</v>
      </c>
      <c r="J427" s="55">
        <f t="shared" si="12"/>
        <v>37.86</v>
      </c>
      <c r="K427" s="56">
        <v>36.979999999999997</v>
      </c>
      <c r="L427" s="50">
        <v>45399</v>
      </c>
      <c r="M427" s="55">
        <f t="shared" si="13"/>
        <v>0.88000000000000256</v>
      </c>
      <c r="N427" s="198">
        <v>1</v>
      </c>
      <c r="O427" s="51" t="s">
        <v>50</v>
      </c>
      <c r="P427" s="1" t="s">
        <v>51</v>
      </c>
      <c r="Q427" s="91" t="str">
        <f>VLOOKUP(UTK[[#This Row],[ID]],DRIVER[],6,FALSE)</f>
        <v>SUSANT KUMAR BAG</v>
      </c>
    </row>
    <row r="428" spans="1:17" ht="15" customHeight="1">
      <c r="A428" s="14">
        <v>426</v>
      </c>
      <c r="B428" s="14" t="str">
        <f>UTK[[#This Row],[DATE]]&amp;UTK[[#This Row],[VEHICLE NO]]&amp;UTK[[#This Row],[TRIP NO]]</f>
        <v>45399OD04Q67611</v>
      </c>
      <c r="C428" s="47">
        <v>45399</v>
      </c>
      <c r="D428" s="1">
        <v>34343</v>
      </c>
      <c r="E428" s="12">
        <v>312214</v>
      </c>
      <c r="F428" s="17">
        <v>2068</v>
      </c>
      <c r="G428" s="24" t="s">
        <v>24</v>
      </c>
      <c r="H428" s="55">
        <v>55.22</v>
      </c>
      <c r="I428" s="55">
        <v>17.82</v>
      </c>
      <c r="J428" s="55">
        <f t="shared" si="12"/>
        <v>37.4</v>
      </c>
      <c r="K428" s="56">
        <v>37.04</v>
      </c>
      <c r="L428" s="50">
        <v>45399</v>
      </c>
      <c r="M428" s="55">
        <f t="shared" si="13"/>
        <v>0.35999999999999943</v>
      </c>
      <c r="N428" s="198">
        <v>1</v>
      </c>
      <c r="O428" s="51" t="s">
        <v>50</v>
      </c>
      <c r="P428" s="1" t="s">
        <v>51</v>
      </c>
      <c r="Q428" s="91" t="str">
        <f>VLOOKUP(UTK[[#This Row],[ID]],DRIVER[],6,FALSE)</f>
        <v>PRABHAT MAHANTA</v>
      </c>
    </row>
    <row r="429" spans="1:17" ht="15" customHeight="1">
      <c r="A429" s="6">
        <v>427</v>
      </c>
      <c r="B429" s="14" t="str">
        <f>UTK[[#This Row],[DATE]]&amp;UTK[[#This Row],[VEHICLE NO]]&amp;UTK[[#This Row],[TRIP NO]]</f>
        <v>45399OD04Q41441</v>
      </c>
      <c r="C429" s="47">
        <v>45399</v>
      </c>
      <c r="D429" s="1">
        <v>34344</v>
      </c>
      <c r="E429" s="12">
        <v>312214</v>
      </c>
      <c r="F429" s="17">
        <v>2070</v>
      </c>
      <c r="G429" s="24" t="s">
        <v>38</v>
      </c>
      <c r="H429" s="55">
        <v>33.880000000000003</v>
      </c>
      <c r="I429" s="55">
        <v>10.58</v>
      </c>
      <c r="J429" s="55">
        <f t="shared" si="12"/>
        <v>23.300000000000004</v>
      </c>
      <c r="K429" s="56">
        <v>23.12</v>
      </c>
      <c r="L429" s="50">
        <v>45399</v>
      </c>
      <c r="M429" s="55">
        <f t="shared" si="13"/>
        <v>0.18000000000000327</v>
      </c>
      <c r="N429" s="198">
        <v>1</v>
      </c>
      <c r="O429" s="51" t="s">
        <v>50</v>
      </c>
      <c r="P429" s="1" t="s">
        <v>51</v>
      </c>
      <c r="Q429" s="91" t="str">
        <f>VLOOKUP(UTK[[#This Row],[ID]],DRIVER[],6,FALSE)</f>
        <v>KAMAN MUNDA</v>
      </c>
    </row>
    <row r="430" spans="1:17" ht="15" customHeight="1">
      <c r="A430" s="14">
        <v>428</v>
      </c>
      <c r="B430" s="14" t="str">
        <f>UTK[[#This Row],[DATE]]&amp;UTK[[#This Row],[VEHICLE NO]]&amp;UTK[[#This Row],[TRIP NO]]</f>
        <v>45399OD34S61391</v>
      </c>
      <c r="C430" s="47">
        <v>45399</v>
      </c>
      <c r="D430" s="1">
        <v>34345</v>
      </c>
      <c r="E430" s="12">
        <v>312214</v>
      </c>
      <c r="F430" s="17">
        <v>2072</v>
      </c>
      <c r="G430" s="24" t="s">
        <v>52</v>
      </c>
      <c r="H430" s="55">
        <v>55.06</v>
      </c>
      <c r="I430" s="55">
        <v>17.16</v>
      </c>
      <c r="J430" s="55">
        <f t="shared" si="12"/>
        <v>37.900000000000006</v>
      </c>
      <c r="K430" s="56">
        <v>37.520000000000003</v>
      </c>
      <c r="L430" s="50">
        <v>45399</v>
      </c>
      <c r="M430" s="55">
        <f t="shared" si="13"/>
        <v>0.38000000000000256</v>
      </c>
      <c r="N430" s="198">
        <v>1</v>
      </c>
      <c r="O430" s="51" t="s">
        <v>50</v>
      </c>
      <c r="P430" s="1" t="s">
        <v>51</v>
      </c>
      <c r="Q430" s="91" t="str">
        <f>VLOOKUP(UTK[[#This Row],[ID]],DRIVER[],6,FALSE)</f>
        <v>PRADIPA MALIK</v>
      </c>
    </row>
    <row r="431" spans="1:17" ht="15" customHeight="1">
      <c r="A431" s="6">
        <v>429</v>
      </c>
      <c r="B431" s="14" t="str">
        <f>UTK[[#This Row],[DATE]]&amp;UTK[[#This Row],[VEHICLE NO]]&amp;UTK[[#This Row],[TRIP NO]]</f>
        <v>45399OD34S61371</v>
      </c>
      <c r="C431" s="47">
        <v>45399</v>
      </c>
      <c r="D431" s="1">
        <v>34346</v>
      </c>
      <c r="E431" s="12">
        <v>312214</v>
      </c>
      <c r="F431" s="17">
        <v>2073</v>
      </c>
      <c r="G431" s="24" t="s">
        <v>44</v>
      </c>
      <c r="H431" s="55">
        <v>55.72</v>
      </c>
      <c r="I431" s="55">
        <v>17.62</v>
      </c>
      <c r="J431" s="55">
        <f t="shared" si="12"/>
        <v>38.099999999999994</v>
      </c>
      <c r="K431" s="56">
        <v>37.74</v>
      </c>
      <c r="L431" s="50">
        <v>45399</v>
      </c>
      <c r="M431" s="55">
        <f t="shared" si="13"/>
        <v>0.35999999999999233</v>
      </c>
      <c r="N431" s="198">
        <v>1</v>
      </c>
      <c r="O431" s="51" t="s">
        <v>50</v>
      </c>
      <c r="P431" s="1" t="s">
        <v>51</v>
      </c>
      <c r="Q431" s="91" t="str">
        <f>VLOOKUP(UTK[[#This Row],[ID]],DRIVER[],6,FALSE)</f>
        <v>KALI CH KAR</v>
      </c>
    </row>
    <row r="432" spans="1:17" ht="15" customHeight="1">
      <c r="A432" s="14">
        <v>430</v>
      </c>
      <c r="B432" s="14" t="str">
        <f>UTK[[#This Row],[DATE]]&amp;UTK[[#This Row],[VEHICLE NO]]&amp;UTK[[#This Row],[TRIP NO]]</f>
        <v>45399OD34S26661</v>
      </c>
      <c r="C432" s="47">
        <v>45399</v>
      </c>
      <c r="D432" s="1">
        <v>34347</v>
      </c>
      <c r="E432" s="12">
        <v>312214</v>
      </c>
      <c r="F432" s="17">
        <v>2047</v>
      </c>
      <c r="G432" s="24" t="s">
        <v>45</v>
      </c>
      <c r="H432" s="55">
        <v>52.72</v>
      </c>
      <c r="I432" s="55">
        <v>17.62</v>
      </c>
      <c r="J432" s="55">
        <f t="shared" si="12"/>
        <v>35.099999999999994</v>
      </c>
      <c r="K432" s="56">
        <v>34.72</v>
      </c>
      <c r="L432" s="50">
        <v>45399</v>
      </c>
      <c r="M432" s="55">
        <f t="shared" si="13"/>
        <v>0.37999999999999545</v>
      </c>
      <c r="N432" s="198">
        <v>1</v>
      </c>
      <c r="O432" s="51" t="s">
        <v>50</v>
      </c>
      <c r="P432" s="1" t="s">
        <v>51</v>
      </c>
      <c r="Q432" s="91" t="str">
        <f>VLOOKUP(UTK[[#This Row],[ID]],DRIVER[],6,FALSE)</f>
        <v>SUDARSAN SAHOO</v>
      </c>
    </row>
    <row r="433" spans="1:17" ht="15" customHeight="1">
      <c r="A433" s="6">
        <v>431</v>
      </c>
      <c r="B433" s="14" t="str">
        <f>UTK[[#This Row],[DATE]]&amp;UTK[[#This Row],[VEHICLE NO]]&amp;UTK[[#This Row],[TRIP NO]]</f>
        <v>45399OD34S26151</v>
      </c>
      <c r="C433" s="47">
        <v>45399</v>
      </c>
      <c r="D433" s="1">
        <v>34348</v>
      </c>
      <c r="E433" s="12">
        <v>312214</v>
      </c>
      <c r="F433" s="17">
        <v>2089</v>
      </c>
      <c r="G433" s="24" t="s">
        <v>40</v>
      </c>
      <c r="H433" s="55">
        <v>56.12</v>
      </c>
      <c r="I433" s="55">
        <v>17.260000000000002</v>
      </c>
      <c r="J433" s="55">
        <f t="shared" si="12"/>
        <v>38.86</v>
      </c>
      <c r="K433" s="56">
        <v>38.42</v>
      </c>
      <c r="L433" s="50">
        <v>45399</v>
      </c>
      <c r="M433" s="55">
        <f t="shared" si="13"/>
        <v>0.43999999999999773</v>
      </c>
      <c r="N433" s="198">
        <v>1</v>
      </c>
      <c r="O433" s="51" t="s">
        <v>50</v>
      </c>
      <c r="P433" s="1" t="s">
        <v>51</v>
      </c>
      <c r="Q433" s="91" t="str">
        <f>VLOOKUP(UTK[[#This Row],[ID]],DRIVER[],6,FALSE)</f>
        <v>BASANTA KUMAR MOHANTA</v>
      </c>
    </row>
    <row r="434" spans="1:17" ht="15" customHeight="1">
      <c r="A434" s="14">
        <v>432</v>
      </c>
      <c r="B434" s="14" t="str">
        <f>UTK[[#This Row],[DATE]]&amp;UTK[[#This Row],[VEHICLE NO]]&amp;UTK[[#This Row],[TRIP NO]]</f>
        <v>45399OD34S26682</v>
      </c>
      <c r="C434" s="47">
        <v>45399</v>
      </c>
      <c r="D434" s="1">
        <v>34349</v>
      </c>
      <c r="E434" s="12">
        <v>312214</v>
      </c>
      <c r="F434" s="17">
        <v>2144</v>
      </c>
      <c r="G434" s="24" t="s">
        <v>42</v>
      </c>
      <c r="H434" s="55">
        <v>55.42</v>
      </c>
      <c r="I434" s="55">
        <v>17.04</v>
      </c>
      <c r="J434" s="55">
        <f t="shared" si="12"/>
        <v>38.380000000000003</v>
      </c>
      <c r="K434" s="56">
        <v>37.76</v>
      </c>
      <c r="L434" s="50">
        <v>45400</v>
      </c>
      <c r="M434" s="55">
        <f t="shared" si="13"/>
        <v>0.62000000000000455</v>
      </c>
      <c r="N434" s="198">
        <v>2</v>
      </c>
      <c r="O434" s="51" t="s">
        <v>50</v>
      </c>
      <c r="P434" s="1" t="s">
        <v>51</v>
      </c>
      <c r="Q434" s="91" t="str">
        <f>VLOOKUP(UTK[[#This Row],[ID]],DRIVER[],6,FALSE)</f>
        <v>RIZWAN</v>
      </c>
    </row>
    <row r="435" spans="1:17" ht="15" customHeight="1">
      <c r="A435" s="6">
        <v>433</v>
      </c>
      <c r="B435" s="14" t="str">
        <f>UTK[[#This Row],[DATE]]&amp;UTK[[#This Row],[VEHICLE NO]]&amp;UTK[[#This Row],[TRIP NO]]</f>
        <v>45399OD04Q41702</v>
      </c>
      <c r="C435" s="47">
        <v>45399</v>
      </c>
      <c r="D435" s="1">
        <v>34350</v>
      </c>
      <c r="E435" s="12">
        <v>312214</v>
      </c>
      <c r="F435" s="17">
        <v>2145</v>
      </c>
      <c r="G435" s="24" t="s">
        <v>10</v>
      </c>
      <c r="H435" s="55">
        <v>34.24</v>
      </c>
      <c r="I435" s="55">
        <v>10.42</v>
      </c>
      <c r="J435" s="55">
        <f t="shared" si="12"/>
        <v>23.82</v>
      </c>
      <c r="K435" s="56">
        <v>23.38</v>
      </c>
      <c r="L435" s="50">
        <v>45400</v>
      </c>
      <c r="M435" s="55">
        <f t="shared" si="13"/>
        <v>0.44000000000000128</v>
      </c>
      <c r="N435" s="198">
        <v>2</v>
      </c>
      <c r="O435" s="51" t="s">
        <v>50</v>
      </c>
      <c r="P435" s="1" t="s">
        <v>51</v>
      </c>
      <c r="Q435" s="91" t="str">
        <f>VLOOKUP(UTK[[#This Row],[ID]],DRIVER[],6,FALSE)</f>
        <v>BHAKTA BANDHU MAHANTA</v>
      </c>
    </row>
    <row r="436" spans="1:17" ht="15" customHeight="1">
      <c r="A436" s="14">
        <v>434</v>
      </c>
      <c r="B436" s="14" t="str">
        <f>UTK[[#This Row],[DATE]]&amp;UTK[[#This Row],[VEHICLE NO]]&amp;UTK[[#This Row],[TRIP NO]]</f>
        <v>45399OD04Q41732</v>
      </c>
      <c r="C436" s="47">
        <v>45399</v>
      </c>
      <c r="D436" s="1">
        <v>34351</v>
      </c>
      <c r="E436" s="12">
        <v>312214</v>
      </c>
      <c r="F436" s="17">
        <v>2147</v>
      </c>
      <c r="G436" s="24" t="s">
        <v>8</v>
      </c>
      <c r="H436" s="55">
        <v>33.42</v>
      </c>
      <c r="I436" s="55">
        <v>10.32</v>
      </c>
      <c r="J436" s="55">
        <f t="shared" si="12"/>
        <v>23.1</v>
      </c>
      <c r="K436" s="56">
        <v>22.8</v>
      </c>
      <c r="L436" s="50">
        <v>45400</v>
      </c>
      <c r="M436" s="55">
        <f t="shared" si="13"/>
        <v>0.30000000000000071</v>
      </c>
      <c r="N436" s="198">
        <v>2</v>
      </c>
      <c r="O436" s="51" t="s">
        <v>50</v>
      </c>
      <c r="P436" s="1" t="s">
        <v>51</v>
      </c>
      <c r="Q436" s="91" t="str">
        <f>VLOOKUP(UTK[[#This Row],[ID]],DRIVER[],6,FALSE)</f>
        <v>AJAYA KUMAR MAHANTA</v>
      </c>
    </row>
    <row r="437" spans="1:17" ht="15" customHeight="1">
      <c r="A437" s="6">
        <v>435</v>
      </c>
      <c r="B437" s="14" t="str">
        <f>UTK[[#This Row],[DATE]]&amp;UTK[[#This Row],[VEHICLE NO]]&amp;UTK[[#This Row],[TRIP NO]]</f>
        <v>45400OD34S26661</v>
      </c>
      <c r="C437" s="47">
        <v>45400</v>
      </c>
      <c r="D437" s="1">
        <v>34352</v>
      </c>
      <c r="E437" s="12">
        <v>312214</v>
      </c>
      <c r="F437" s="17">
        <v>2157</v>
      </c>
      <c r="G437" s="24" t="s">
        <v>45</v>
      </c>
      <c r="H437" s="55">
        <v>48.78</v>
      </c>
      <c r="I437" s="55">
        <v>17.62</v>
      </c>
      <c r="J437" s="55">
        <f t="shared" si="12"/>
        <v>31.16</v>
      </c>
      <c r="K437" s="56">
        <v>31.16</v>
      </c>
      <c r="L437" s="50">
        <v>45400</v>
      </c>
      <c r="M437" s="55">
        <f t="shared" si="13"/>
        <v>0</v>
      </c>
      <c r="N437" s="198">
        <v>1</v>
      </c>
      <c r="O437" s="51" t="s">
        <v>50</v>
      </c>
      <c r="P437" s="1" t="s">
        <v>51</v>
      </c>
      <c r="Q437" s="91" t="str">
        <f>VLOOKUP(UTK[[#This Row],[ID]],DRIVER[],6,FALSE)</f>
        <v>SUDARSAN SAHOO</v>
      </c>
    </row>
    <row r="438" spans="1:17" ht="15" customHeight="1">
      <c r="A438" s="14">
        <v>436</v>
      </c>
      <c r="B438" s="14" t="str">
        <f>UTK[[#This Row],[DATE]]&amp;UTK[[#This Row],[VEHICLE NO]]&amp;UTK[[#This Row],[TRIP NO]]</f>
        <v>45400OD34S26681</v>
      </c>
      <c r="C438" s="47">
        <v>45400</v>
      </c>
      <c r="D438" s="1">
        <v>34353</v>
      </c>
      <c r="E438" s="12">
        <v>312214</v>
      </c>
      <c r="F438" s="17">
        <v>2184</v>
      </c>
      <c r="G438" s="24" t="s">
        <v>42</v>
      </c>
      <c r="H438" s="55">
        <v>53.4</v>
      </c>
      <c r="I438" s="55">
        <v>17.04</v>
      </c>
      <c r="J438" s="55">
        <f t="shared" si="12"/>
        <v>36.36</v>
      </c>
      <c r="K438" s="56">
        <v>36.14</v>
      </c>
      <c r="L438" s="50">
        <v>45400</v>
      </c>
      <c r="M438" s="55">
        <f t="shared" si="13"/>
        <v>0.21999999999999886</v>
      </c>
      <c r="N438" s="198">
        <v>1</v>
      </c>
      <c r="O438" s="51" t="s">
        <v>50</v>
      </c>
      <c r="P438" s="1" t="s">
        <v>51</v>
      </c>
      <c r="Q438" s="91" t="str">
        <f>VLOOKUP(UTK[[#This Row],[ID]],DRIVER[],6,FALSE)</f>
        <v>RIZWAN</v>
      </c>
    </row>
    <row r="439" spans="1:17" ht="15" customHeight="1">
      <c r="A439" s="6">
        <v>437</v>
      </c>
      <c r="B439" s="14" t="str">
        <f>UTK[[#This Row],[DATE]]&amp;UTK[[#This Row],[VEHICLE NO]]&amp;UTK[[#This Row],[TRIP NO]]</f>
        <v>45400OD34S26271</v>
      </c>
      <c r="C439" s="47">
        <v>45400</v>
      </c>
      <c r="D439" s="1">
        <v>34354</v>
      </c>
      <c r="E439" s="12">
        <v>312214</v>
      </c>
      <c r="F439" s="17">
        <v>2190</v>
      </c>
      <c r="G439" s="24" t="s">
        <v>54</v>
      </c>
      <c r="H439" s="55">
        <v>53.3</v>
      </c>
      <c r="I439" s="55">
        <v>17.16</v>
      </c>
      <c r="J439" s="55">
        <f t="shared" si="12"/>
        <v>36.14</v>
      </c>
      <c r="K439" s="56">
        <v>35.86</v>
      </c>
      <c r="L439" s="50">
        <v>45400</v>
      </c>
      <c r="M439" s="55">
        <f t="shared" si="13"/>
        <v>0.28000000000000114</v>
      </c>
      <c r="N439" s="198">
        <v>1</v>
      </c>
      <c r="O439" s="51" t="s">
        <v>50</v>
      </c>
      <c r="P439" s="1" t="s">
        <v>51</v>
      </c>
      <c r="Q439" s="91" t="str">
        <f>VLOOKUP(UTK[[#This Row],[ID]],DRIVER[],6,FALSE)</f>
        <v>RAHID</v>
      </c>
    </row>
    <row r="440" spans="1:17" ht="15" customHeight="1">
      <c r="A440" s="14">
        <v>438</v>
      </c>
      <c r="B440" s="14" t="str">
        <f>UTK[[#This Row],[DATE]]&amp;UTK[[#This Row],[VEHICLE NO]]&amp;UTK[[#This Row],[TRIP NO]]</f>
        <v>45400OD04Q41731</v>
      </c>
      <c r="C440" s="47">
        <v>45400</v>
      </c>
      <c r="D440" s="1">
        <v>34355</v>
      </c>
      <c r="E440" s="12">
        <v>312214</v>
      </c>
      <c r="F440" s="17">
        <v>2191</v>
      </c>
      <c r="G440" s="24" t="s">
        <v>8</v>
      </c>
      <c r="H440" s="55">
        <v>34.08</v>
      </c>
      <c r="I440" s="55">
        <v>10.32</v>
      </c>
      <c r="J440" s="55">
        <f t="shared" si="12"/>
        <v>23.759999999999998</v>
      </c>
      <c r="K440" s="56">
        <v>23.5</v>
      </c>
      <c r="L440" s="50">
        <v>45400</v>
      </c>
      <c r="M440" s="55">
        <f t="shared" si="13"/>
        <v>0.25999999999999801</v>
      </c>
      <c r="N440" s="198">
        <v>1</v>
      </c>
      <c r="O440" s="51" t="s">
        <v>50</v>
      </c>
      <c r="P440" s="1" t="s">
        <v>51</v>
      </c>
      <c r="Q440" s="91" t="str">
        <f>VLOOKUP(UTK[[#This Row],[ID]],DRIVER[],6,FALSE)</f>
        <v>AJAYA KUMAR MAHANTA</v>
      </c>
    </row>
    <row r="441" spans="1:17" ht="15" customHeight="1">
      <c r="A441" s="6">
        <v>439</v>
      </c>
      <c r="B441" s="14" t="str">
        <f>UTK[[#This Row],[DATE]]&amp;UTK[[#This Row],[VEHICLE NO]]&amp;UTK[[#This Row],[TRIP NO]]</f>
        <v>45400OD04Q41551</v>
      </c>
      <c r="C441" s="47">
        <v>45400</v>
      </c>
      <c r="D441" s="1">
        <v>34356</v>
      </c>
      <c r="E441" s="12">
        <v>312214</v>
      </c>
      <c r="F441" s="17">
        <v>2200</v>
      </c>
      <c r="G441" s="24" t="s">
        <v>22</v>
      </c>
      <c r="H441" s="55">
        <v>53.52</v>
      </c>
      <c r="I441" s="55">
        <v>17.54</v>
      </c>
      <c r="J441" s="55">
        <f t="shared" si="12"/>
        <v>35.980000000000004</v>
      </c>
      <c r="K441" s="56">
        <v>35.42</v>
      </c>
      <c r="L441" s="50">
        <v>45400</v>
      </c>
      <c r="M441" s="55">
        <f t="shared" si="13"/>
        <v>0.56000000000000227</v>
      </c>
      <c r="N441" s="198">
        <v>1</v>
      </c>
      <c r="O441" s="51" t="s">
        <v>50</v>
      </c>
      <c r="P441" s="1" t="s">
        <v>51</v>
      </c>
      <c r="Q441" s="91" t="str">
        <f>VLOOKUP(UTK[[#This Row],[ID]],DRIVER[],6,FALSE)</f>
        <v>SUSANT KUMAR BAG</v>
      </c>
    </row>
    <row r="442" spans="1:17" ht="15" customHeight="1">
      <c r="A442" s="14">
        <v>440</v>
      </c>
      <c r="B442" s="14" t="str">
        <f>UTK[[#This Row],[DATE]]&amp;UTK[[#This Row],[VEHICLE NO]]&amp;UTK[[#This Row],[TRIP NO]]</f>
        <v>45400OD04Q41281</v>
      </c>
      <c r="C442" s="47">
        <v>45400</v>
      </c>
      <c r="D442" s="1">
        <v>34357</v>
      </c>
      <c r="E442" s="12">
        <v>312214</v>
      </c>
      <c r="F442" s="17">
        <v>2198</v>
      </c>
      <c r="G442" s="24" t="s">
        <v>41</v>
      </c>
      <c r="H442" s="55">
        <v>33.159999999999997</v>
      </c>
      <c r="I442" s="55">
        <v>10.44</v>
      </c>
      <c r="J442" s="55">
        <f t="shared" si="12"/>
        <v>22.72</v>
      </c>
      <c r="K442" s="56">
        <v>22.58</v>
      </c>
      <c r="L442" s="50">
        <v>45400</v>
      </c>
      <c r="M442" s="55">
        <f t="shared" si="13"/>
        <v>0.14000000000000057</v>
      </c>
      <c r="N442" s="198">
        <v>1</v>
      </c>
      <c r="O442" s="51" t="s">
        <v>50</v>
      </c>
      <c r="P442" s="1" t="s">
        <v>51</v>
      </c>
      <c r="Q442" s="91" t="str">
        <f>VLOOKUP(UTK[[#This Row],[ID]],DRIVER[],6,FALSE)</f>
        <v xml:space="preserve">SUSANTA KUMAR MOHANTA </v>
      </c>
    </row>
    <row r="443" spans="1:17" ht="14.4">
      <c r="A443" s="6">
        <v>441</v>
      </c>
      <c r="B443" s="14" t="str">
        <f>UTK[[#This Row],[DATE]]&amp;UTK[[#This Row],[VEHICLE NO]]&amp;UTK[[#This Row],[TRIP NO]]</f>
        <v>45400OD04Q41231</v>
      </c>
      <c r="C443" s="47">
        <v>45400</v>
      </c>
      <c r="D443" s="1">
        <v>34358</v>
      </c>
      <c r="E443" s="12">
        <v>312214</v>
      </c>
      <c r="F443" s="17">
        <v>2203</v>
      </c>
      <c r="G443" s="24" t="s">
        <v>39</v>
      </c>
      <c r="H443" s="55">
        <v>56.86</v>
      </c>
      <c r="I443" s="55">
        <v>17.3</v>
      </c>
      <c r="J443" s="55">
        <f t="shared" si="12"/>
        <v>39.56</v>
      </c>
      <c r="K443" s="56">
        <v>39.28</v>
      </c>
      <c r="L443" s="50">
        <v>45400</v>
      </c>
      <c r="M443" s="55">
        <f t="shared" si="13"/>
        <v>0.28000000000000114</v>
      </c>
      <c r="N443" s="198">
        <v>1</v>
      </c>
      <c r="O443" s="51" t="s">
        <v>50</v>
      </c>
      <c r="P443" s="1" t="s">
        <v>51</v>
      </c>
      <c r="Q443" s="91" t="str">
        <f>VLOOKUP(UTK[[#This Row],[ID]],DRIVER[],6,FALSE)</f>
        <v>DURGA CH MOHANTA</v>
      </c>
    </row>
    <row r="444" spans="1:17" ht="15" customHeight="1">
      <c r="A444" s="14">
        <v>442</v>
      </c>
      <c r="B444" s="14" t="str">
        <f>UTK[[#This Row],[DATE]]&amp;UTK[[#This Row],[VEHICLE NO]]&amp;UTK[[#This Row],[TRIP NO]]</f>
        <v>45400OD04Q67881</v>
      </c>
      <c r="C444" s="47">
        <v>45400</v>
      </c>
      <c r="D444" s="1">
        <v>34359</v>
      </c>
      <c r="E444" s="12">
        <v>312214</v>
      </c>
      <c r="F444" s="17">
        <v>2202</v>
      </c>
      <c r="G444" s="24" t="s">
        <v>20</v>
      </c>
      <c r="H444" s="55">
        <v>53.26</v>
      </c>
      <c r="I444" s="55">
        <v>17.3</v>
      </c>
      <c r="J444" s="55">
        <f t="shared" si="12"/>
        <v>35.959999999999994</v>
      </c>
      <c r="K444" s="56">
        <v>35.6</v>
      </c>
      <c r="L444" s="50">
        <v>45400</v>
      </c>
      <c r="M444" s="55">
        <f t="shared" si="13"/>
        <v>0.35999999999999233</v>
      </c>
      <c r="N444" s="198">
        <v>1</v>
      </c>
      <c r="O444" s="51" t="s">
        <v>50</v>
      </c>
      <c r="P444" s="1" t="s">
        <v>51</v>
      </c>
      <c r="Q444" s="91" t="str">
        <f>VLOOKUP(UTK[[#This Row],[ID]],DRIVER[],6,FALSE)</f>
        <v>KAPILENDRA MALIK</v>
      </c>
    </row>
    <row r="445" spans="1:17" ht="15" customHeight="1">
      <c r="A445" s="6">
        <v>443</v>
      </c>
      <c r="B445" s="14" t="str">
        <f>UTK[[#This Row],[DATE]]&amp;UTK[[#This Row],[VEHICLE NO]]&amp;UTK[[#This Row],[TRIP NO]]</f>
        <v>45400OD04Q41701</v>
      </c>
      <c r="C445" s="47">
        <v>45400</v>
      </c>
      <c r="D445" s="1">
        <v>34360</v>
      </c>
      <c r="E445" s="12">
        <v>312214</v>
      </c>
      <c r="F445" s="17">
        <v>2205</v>
      </c>
      <c r="G445" s="24" t="s">
        <v>10</v>
      </c>
      <c r="H445" s="55">
        <v>34.96</v>
      </c>
      <c r="I445" s="55">
        <v>10.5</v>
      </c>
      <c r="J445" s="55">
        <f t="shared" si="12"/>
        <v>24.46</v>
      </c>
      <c r="K445" s="56">
        <v>24.26</v>
      </c>
      <c r="L445" s="50">
        <v>45400</v>
      </c>
      <c r="M445" s="55">
        <f t="shared" si="13"/>
        <v>0.19999999999999929</v>
      </c>
      <c r="N445" s="198">
        <v>1</v>
      </c>
      <c r="O445" s="51" t="s">
        <v>50</v>
      </c>
      <c r="P445" s="1" t="s">
        <v>51</v>
      </c>
      <c r="Q445" s="91" t="str">
        <f>VLOOKUP(UTK[[#This Row],[ID]],DRIVER[],6,FALSE)</f>
        <v>BHAKTA BANDHU MAHANTA</v>
      </c>
    </row>
    <row r="446" spans="1:17" ht="15" customHeight="1">
      <c r="A446" s="14">
        <v>444</v>
      </c>
      <c r="B446" s="14" t="str">
        <f>UTK[[#This Row],[DATE]]&amp;UTK[[#This Row],[VEHICLE NO]]&amp;UTK[[#This Row],[TRIP NO]]</f>
        <v>45400OD04Q41391</v>
      </c>
      <c r="C446" s="47">
        <v>45400</v>
      </c>
      <c r="D446" s="1">
        <v>34361</v>
      </c>
      <c r="E446" s="12">
        <v>312214</v>
      </c>
      <c r="F446" s="17">
        <v>2213</v>
      </c>
      <c r="G446" s="24" t="s">
        <v>21</v>
      </c>
      <c r="H446" s="55">
        <v>54.6</v>
      </c>
      <c r="I446" s="55">
        <v>17.66</v>
      </c>
      <c r="J446" s="55">
        <f t="shared" si="12"/>
        <v>36.94</v>
      </c>
      <c r="K446" s="56">
        <v>36.64</v>
      </c>
      <c r="L446" s="50">
        <v>45400</v>
      </c>
      <c r="M446" s="55">
        <f t="shared" si="13"/>
        <v>0.29999999999999716</v>
      </c>
      <c r="N446" s="198">
        <v>1</v>
      </c>
      <c r="O446" s="51" t="s">
        <v>50</v>
      </c>
      <c r="P446" s="1" t="s">
        <v>51</v>
      </c>
      <c r="Q446" s="91" t="str">
        <f>VLOOKUP(UTK[[#This Row],[ID]],DRIVER[],6,FALSE)</f>
        <v>BHARAT CH MOHANTA</v>
      </c>
    </row>
    <row r="447" spans="1:17" ht="15" customHeight="1">
      <c r="A447" s="6">
        <v>445</v>
      </c>
      <c r="B447" s="14" t="str">
        <f>UTK[[#This Row],[DATE]]&amp;UTK[[#This Row],[VEHICLE NO]]&amp;UTK[[#This Row],[TRIP NO]]</f>
        <v>45400OD04Q41371</v>
      </c>
      <c r="C447" s="47">
        <v>45400</v>
      </c>
      <c r="D447" s="1">
        <v>34362</v>
      </c>
      <c r="E447" s="12">
        <v>312214</v>
      </c>
      <c r="F447" s="17">
        <v>2214</v>
      </c>
      <c r="G447" s="24" t="s">
        <v>55</v>
      </c>
      <c r="H447" s="55">
        <v>34.200000000000003</v>
      </c>
      <c r="I447" s="55">
        <v>10.46</v>
      </c>
      <c r="J447" s="55">
        <f t="shared" si="12"/>
        <v>23.740000000000002</v>
      </c>
      <c r="K447" s="56">
        <v>23.74</v>
      </c>
      <c r="L447" s="50">
        <v>45400</v>
      </c>
      <c r="M447" s="55">
        <f t="shared" si="13"/>
        <v>0</v>
      </c>
      <c r="N447" s="198">
        <v>1</v>
      </c>
      <c r="O447" s="51" t="s">
        <v>50</v>
      </c>
      <c r="P447" s="1" t="s">
        <v>51</v>
      </c>
      <c r="Q447" s="91" t="str">
        <f>VLOOKUP(UTK[[#This Row],[ID]],DRIVER[],6,FALSE)</f>
        <v>NARAHARI MOHANTA</v>
      </c>
    </row>
    <row r="448" spans="1:17" ht="15" customHeight="1">
      <c r="A448" s="14">
        <v>446</v>
      </c>
      <c r="B448" s="14" t="str">
        <f>UTK[[#This Row],[DATE]]&amp;UTK[[#This Row],[VEHICLE NO]]&amp;UTK[[#This Row],[TRIP NO]]</f>
        <v>45400OD04Q41441</v>
      </c>
      <c r="C448" s="47">
        <v>45400</v>
      </c>
      <c r="D448" s="1">
        <v>34363</v>
      </c>
      <c r="E448" s="12">
        <v>312214</v>
      </c>
      <c r="F448" s="17">
        <v>2215</v>
      </c>
      <c r="G448" s="24" t="s">
        <v>38</v>
      </c>
      <c r="H448" s="55">
        <v>34.58</v>
      </c>
      <c r="I448" s="55">
        <v>10.52</v>
      </c>
      <c r="J448" s="55">
        <f t="shared" si="12"/>
        <v>24.06</v>
      </c>
      <c r="K448" s="56">
        <v>23.8</v>
      </c>
      <c r="L448" s="50">
        <v>45400</v>
      </c>
      <c r="M448" s="55">
        <f t="shared" si="13"/>
        <v>0.25999999999999801</v>
      </c>
      <c r="N448" s="198">
        <v>1</v>
      </c>
      <c r="O448" s="51" t="s">
        <v>50</v>
      </c>
      <c r="P448" s="1" t="s">
        <v>51</v>
      </c>
      <c r="Q448" s="91" t="str">
        <f>VLOOKUP(UTK[[#This Row],[ID]],DRIVER[],6,FALSE)</f>
        <v>SUSANTA KUMAR MALIK</v>
      </c>
    </row>
    <row r="449" spans="1:17" ht="15" customHeight="1">
      <c r="A449" s="6">
        <v>447</v>
      </c>
      <c r="B449" s="14" t="str">
        <f>UTK[[#This Row],[DATE]]&amp;UTK[[#This Row],[VEHICLE NO]]&amp;UTK[[#This Row],[TRIP NO]]</f>
        <v>45400OD04Q41181</v>
      </c>
      <c r="C449" s="47">
        <v>45400</v>
      </c>
      <c r="D449" s="1">
        <v>34364</v>
      </c>
      <c r="E449" s="12">
        <v>312214</v>
      </c>
      <c r="F449" s="17">
        <v>2219</v>
      </c>
      <c r="G449" s="24" t="s">
        <v>26</v>
      </c>
      <c r="H449" s="55">
        <v>54.36</v>
      </c>
      <c r="I449" s="55">
        <v>16.920000000000002</v>
      </c>
      <c r="J449" s="55">
        <f t="shared" si="12"/>
        <v>37.44</v>
      </c>
      <c r="K449" s="56">
        <v>37.159999999999997</v>
      </c>
      <c r="L449" s="50">
        <v>45400</v>
      </c>
      <c r="M449" s="55">
        <f t="shared" si="13"/>
        <v>0.28000000000000114</v>
      </c>
      <c r="N449" s="198">
        <v>1</v>
      </c>
      <c r="O449" s="51" t="s">
        <v>50</v>
      </c>
      <c r="P449" s="1" t="s">
        <v>51</v>
      </c>
      <c r="Q449" s="91" t="str">
        <f>VLOOKUP(UTK[[#This Row],[ID]],DRIVER[],6,FALSE)</f>
        <v>JUGAL KISHOR MOHANTA</v>
      </c>
    </row>
    <row r="450" spans="1:17" ht="15" customHeight="1">
      <c r="A450" s="14">
        <v>448</v>
      </c>
      <c r="B450" s="14" t="str">
        <f>UTK[[#This Row],[DATE]]&amp;UTK[[#This Row],[VEHICLE NO]]&amp;UTK[[#This Row],[TRIP NO]]</f>
        <v>45400OD34S26151</v>
      </c>
      <c r="C450" s="47">
        <v>45400</v>
      </c>
      <c r="D450" s="1">
        <v>34365</v>
      </c>
      <c r="E450" s="12">
        <v>312214</v>
      </c>
      <c r="F450" s="17">
        <v>2220</v>
      </c>
      <c r="G450" s="24" t="s">
        <v>40</v>
      </c>
      <c r="H450" s="55">
        <v>54.38</v>
      </c>
      <c r="I450" s="55">
        <v>17.239999999999998</v>
      </c>
      <c r="J450" s="55">
        <f t="shared" si="12"/>
        <v>37.14</v>
      </c>
      <c r="K450" s="56">
        <v>36.76</v>
      </c>
      <c r="L450" s="50">
        <v>45400</v>
      </c>
      <c r="M450" s="55">
        <f t="shared" si="13"/>
        <v>0.38000000000000256</v>
      </c>
      <c r="N450" s="198">
        <v>1</v>
      </c>
      <c r="O450" s="51" t="s">
        <v>50</v>
      </c>
      <c r="P450" s="1" t="s">
        <v>51</v>
      </c>
      <c r="Q450" s="91" t="str">
        <f>VLOOKUP(UTK[[#This Row],[ID]],DRIVER[],6,FALSE)</f>
        <v>BASANTA KUMAR MOHANTA</v>
      </c>
    </row>
    <row r="451" spans="1:17" ht="15" customHeight="1">
      <c r="A451" s="6">
        <v>449</v>
      </c>
      <c r="B451" s="14" t="str">
        <f>UTK[[#This Row],[DATE]]&amp;UTK[[#This Row],[VEHICLE NO]]&amp;UTK[[#This Row],[TRIP NO]]</f>
        <v>45400OD04Q41261</v>
      </c>
      <c r="C451" s="47">
        <v>45400</v>
      </c>
      <c r="D451" s="1">
        <v>34366</v>
      </c>
      <c r="E451" s="12">
        <v>312214</v>
      </c>
      <c r="F451" s="17">
        <v>2221</v>
      </c>
      <c r="G451" s="24" t="s">
        <v>23</v>
      </c>
      <c r="H451" s="55">
        <v>53.82</v>
      </c>
      <c r="I451" s="55">
        <v>17.5</v>
      </c>
      <c r="J451" s="55">
        <f t="shared" ref="J451:J514" si="14">H451-I451</f>
        <v>36.32</v>
      </c>
      <c r="K451" s="56">
        <v>35.380000000000003</v>
      </c>
      <c r="L451" s="50">
        <v>45400</v>
      </c>
      <c r="M451" s="55">
        <f t="shared" ref="M451:M514" si="15">J451-K451</f>
        <v>0.93999999999999773</v>
      </c>
      <c r="N451" s="198">
        <v>1</v>
      </c>
      <c r="O451" s="51" t="s">
        <v>50</v>
      </c>
      <c r="P451" s="1" t="s">
        <v>51</v>
      </c>
      <c r="Q451" s="91" t="str">
        <f>VLOOKUP(UTK[[#This Row],[ID]],DRIVER[],6,FALSE)</f>
        <v>ABHIMANYU JENA</v>
      </c>
    </row>
    <row r="452" spans="1:17" ht="15" customHeight="1">
      <c r="A452" s="14">
        <v>450</v>
      </c>
      <c r="B452" s="14" t="str">
        <f>UTK[[#This Row],[DATE]]&amp;UTK[[#This Row],[VEHICLE NO]]&amp;UTK[[#This Row],[TRIP NO]]</f>
        <v>45400OD34S61391</v>
      </c>
      <c r="C452" s="47">
        <v>45400</v>
      </c>
      <c r="D452" s="1">
        <v>34367</v>
      </c>
      <c r="E452" s="12">
        <v>312214</v>
      </c>
      <c r="F452" s="17">
        <v>2230</v>
      </c>
      <c r="G452" s="24" t="s">
        <v>52</v>
      </c>
      <c r="H452" s="55">
        <v>54.9</v>
      </c>
      <c r="I452" s="55">
        <v>17.16</v>
      </c>
      <c r="J452" s="55">
        <f t="shared" si="14"/>
        <v>37.739999999999995</v>
      </c>
      <c r="K452" s="56">
        <v>37.4</v>
      </c>
      <c r="L452" s="50">
        <v>45400</v>
      </c>
      <c r="M452" s="55">
        <f t="shared" si="15"/>
        <v>0.33999999999999631</v>
      </c>
      <c r="N452" s="198">
        <v>1</v>
      </c>
      <c r="O452" s="51" t="s">
        <v>50</v>
      </c>
      <c r="P452" s="1" t="s">
        <v>51</v>
      </c>
      <c r="Q452" s="91" t="str">
        <f>VLOOKUP(UTK[[#This Row],[ID]],DRIVER[],6,FALSE)</f>
        <v>DHULESWAR PERAI</v>
      </c>
    </row>
    <row r="453" spans="1:17" ht="15" customHeight="1">
      <c r="A453" s="6">
        <v>451</v>
      </c>
      <c r="B453" s="14" t="str">
        <f>UTK[[#This Row],[DATE]]&amp;UTK[[#This Row],[VEHICLE NO]]&amp;UTK[[#This Row],[TRIP NO]]</f>
        <v>45400OD34S61371</v>
      </c>
      <c r="C453" s="47">
        <v>45400</v>
      </c>
      <c r="D453" s="1">
        <v>34368</v>
      </c>
      <c r="E453" s="12">
        <v>312214</v>
      </c>
      <c r="F453" s="17">
        <v>2240</v>
      </c>
      <c r="G453" s="24" t="s">
        <v>44</v>
      </c>
      <c r="H453" s="55">
        <v>55.22</v>
      </c>
      <c r="I453" s="55">
        <v>17.62</v>
      </c>
      <c r="J453" s="55">
        <f t="shared" si="14"/>
        <v>37.599999999999994</v>
      </c>
      <c r="K453" s="56">
        <v>37.340000000000003</v>
      </c>
      <c r="L453" s="50">
        <v>45400</v>
      </c>
      <c r="M453" s="55">
        <f t="shared" si="15"/>
        <v>0.25999999999999091</v>
      </c>
      <c r="N453" s="198">
        <v>1</v>
      </c>
      <c r="O453" s="51" t="s">
        <v>50</v>
      </c>
      <c r="P453" s="1" t="s">
        <v>51</v>
      </c>
      <c r="Q453" s="91" t="str">
        <f>VLOOKUP(UTK[[#This Row],[ID]],DRIVER[],6,FALSE)</f>
        <v>CHANDRAMANI MOHANTY</v>
      </c>
    </row>
    <row r="454" spans="1:17" ht="15" customHeight="1">
      <c r="A454" s="14">
        <v>452</v>
      </c>
      <c r="B454" s="14" t="str">
        <f>UTK[[#This Row],[DATE]]&amp;UTK[[#This Row],[VEHICLE NO]]&amp;UTK[[#This Row],[TRIP NO]]</f>
        <v>45400OD04Q67611</v>
      </c>
      <c r="C454" s="47">
        <v>45400</v>
      </c>
      <c r="D454" s="1">
        <v>34369</v>
      </c>
      <c r="E454" s="12">
        <v>312214</v>
      </c>
      <c r="F454" s="17">
        <v>2254</v>
      </c>
      <c r="G454" s="24" t="s">
        <v>24</v>
      </c>
      <c r="H454" s="55">
        <v>53.6</v>
      </c>
      <c r="I454" s="55">
        <v>17.8</v>
      </c>
      <c r="J454" s="55">
        <f t="shared" si="14"/>
        <v>35.799999999999997</v>
      </c>
      <c r="K454" s="56">
        <v>35.5</v>
      </c>
      <c r="L454" s="50">
        <v>45400</v>
      </c>
      <c r="M454" s="55">
        <f t="shared" si="15"/>
        <v>0.29999999999999716</v>
      </c>
      <c r="N454" s="198">
        <v>1</v>
      </c>
      <c r="O454" s="51" t="s">
        <v>50</v>
      </c>
      <c r="P454" s="1" t="s">
        <v>51</v>
      </c>
      <c r="Q454" s="91" t="str">
        <f>VLOOKUP(UTK[[#This Row],[ID]],DRIVER[],6,FALSE)</f>
        <v>PRABHAT MAHANTA</v>
      </c>
    </row>
    <row r="455" spans="1:17" ht="15" customHeight="1">
      <c r="A455" s="6">
        <v>453</v>
      </c>
      <c r="B455" s="14" t="str">
        <f>UTK[[#This Row],[DATE]]&amp;UTK[[#This Row],[VEHICLE NO]]&amp;UTK[[#This Row],[TRIP NO]]</f>
        <v>45400OD34S26682</v>
      </c>
      <c r="C455" s="47">
        <v>45400</v>
      </c>
      <c r="D455" s="1">
        <v>34370</v>
      </c>
      <c r="E455" s="12">
        <v>312214</v>
      </c>
      <c r="F455" s="17">
        <v>2304</v>
      </c>
      <c r="G455" s="24" t="s">
        <v>42</v>
      </c>
      <c r="H455" s="55">
        <v>54.84</v>
      </c>
      <c r="I455" s="55">
        <v>16.96</v>
      </c>
      <c r="J455" s="55">
        <f t="shared" si="14"/>
        <v>37.880000000000003</v>
      </c>
      <c r="K455" s="56">
        <v>37.46</v>
      </c>
      <c r="L455" s="50">
        <v>45400</v>
      </c>
      <c r="M455" s="55">
        <f t="shared" si="15"/>
        <v>0.42000000000000171</v>
      </c>
      <c r="N455" s="198">
        <v>2</v>
      </c>
      <c r="O455" s="51" t="s">
        <v>50</v>
      </c>
      <c r="P455" s="1" t="s">
        <v>51</v>
      </c>
      <c r="Q455" s="91" t="str">
        <f>VLOOKUP(UTK[[#This Row],[ID]],DRIVER[],6,FALSE)</f>
        <v>RIZWAN</v>
      </c>
    </row>
    <row r="456" spans="1:17" ht="15" customHeight="1">
      <c r="A456" s="14">
        <v>454</v>
      </c>
      <c r="B456" s="14" t="str">
        <f>UTK[[#This Row],[DATE]]&amp;UTK[[#This Row],[VEHICLE NO]]&amp;UTK[[#This Row],[TRIP NO]]</f>
        <v>45400OD34S26272</v>
      </c>
      <c r="C456" s="47">
        <v>45400</v>
      </c>
      <c r="D456" s="1">
        <v>34371</v>
      </c>
      <c r="E456" s="12">
        <v>312214</v>
      </c>
      <c r="F456" s="17">
        <v>2307</v>
      </c>
      <c r="G456" s="24" t="s">
        <v>54</v>
      </c>
      <c r="H456" s="55">
        <v>55.14</v>
      </c>
      <c r="I456" s="55">
        <v>17.100000000000001</v>
      </c>
      <c r="J456" s="55">
        <f t="shared" si="14"/>
        <v>38.04</v>
      </c>
      <c r="K456" s="56">
        <v>37.6</v>
      </c>
      <c r="L456" s="50">
        <v>45400</v>
      </c>
      <c r="M456" s="55">
        <f t="shared" si="15"/>
        <v>0.43999999999999773</v>
      </c>
      <c r="N456" s="198">
        <v>2</v>
      </c>
      <c r="O456" s="51" t="s">
        <v>50</v>
      </c>
      <c r="P456" s="1" t="s">
        <v>51</v>
      </c>
      <c r="Q456" s="91" t="str">
        <f>VLOOKUP(UTK[[#This Row],[ID]],DRIVER[],6,FALSE)</f>
        <v>RAHID</v>
      </c>
    </row>
    <row r="457" spans="1:17" ht="15" customHeight="1">
      <c r="A457" s="6">
        <v>455</v>
      </c>
      <c r="B457" s="14" t="str">
        <f>UTK[[#This Row],[DATE]]&amp;UTK[[#This Row],[VEHICLE NO]]&amp;UTK[[#This Row],[TRIP NO]]</f>
        <v>45400OD34S26662</v>
      </c>
      <c r="C457" s="47">
        <v>45400</v>
      </c>
      <c r="D457" s="1">
        <v>34372</v>
      </c>
      <c r="E457" s="12">
        <v>312214</v>
      </c>
      <c r="F457" s="17">
        <v>2302</v>
      </c>
      <c r="G457" s="24" t="s">
        <v>45</v>
      </c>
      <c r="H457" s="55">
        <v>51.98</v>
      </c>
      <c r="I457" s="55">
        <v>17.559999999999999</v>
      </c>
      <c r="J457" s="55">
        <f t="shared" si="14"/>
        <v>34.42</v>
      </c>
      <c r="K457" s="56">
        <v>34.04</v>
      </c>
      <c r="L457" s="50">
        <v>45401</v>
      </c>
      <c r="M457" s="55">
        <f t="shared" si="15"/>
        <v>0.38000000000000256</v>
      </c>
      <c r="N457" s="198">
        <v>2</v>
      </c>
      <c r="O457" s="51" t="s">
        <v>50</v>
      </c>
      <c r="P457" s="1" t="s">
        <v>51</v>
      </c>
      <c r="Q457" s="91" t="str">
        <f>VLOOKUP(UTK[[#This Row],[ID]],DRIVER[],6,FALSE)</f>
        <v>SUDARSAN SAHOO</v>
      </c>
    </row>
    <row r="458" spans="1:17" ht="15" customHeight="1">
      <c r="A458" s="14">
        <v>456</v>
      </c>
      <c r="B458" s="14" t="str">
        <f>UTK[[#This Row],[DATE]]&amp;UTK[[#This Row],[VEHICLE NO]]&amp;UTK[[#This Row],[TRIP NO]]</f>
        <v>45400OD04Q41732</v>
      </c>
      <c r="C458" s="47">
        <v>45400</v>
      </c>
      <c r="D458" s="1">
        <v>34373</v>
      </c>
      <c r="E458" s="12">
        <v>312214</v>
      </c>
      <c r="F458" s="17">
        <v>2325</v>
      </c>
      <c r="G458" s="24" t="s">
        <v>8</v>
      </c>
      <c r="H458" s="55">
        <v>34.92</v>
      </c>
      <c r="I458" s="55">
        <v>10.3</v>
      </c>
      <c r="J458" s="55">
        <f t="shared" si="14"/>
        <v>24.62</v>
      </c>
      <c r="K458" s="56">
        <v>24.44</v>
      </c>
      <c r="L458" s="50">
        <v>45401</v>
      </c>
      <c r="M458" s="55">
        <f t="shared" si="15"/>
        <v>0.17999999999999972</v>
      </c>
      <c r="N458" s="198">
        <v>2</v>
      </c>
      <c r="O458" s="51" t="s">
        <v>50</v>
      </c>
      <c r="P458" s="1" t="s">
        <v>51</v>
      </c>
      <c r="Q458" s="91" t="str">
        <f>VLOOKUP(UTK[[#This Row],[ID]],DRIVER[],6,FALSE)</f>
        <v>AJAYA KUMAR MAHANTA</v>
      </c>
    </row>
    <row r="459" spans="1:17" ht="15" customHeight="1">
      <c r="A459" s="6">
        <v>457</v>
      </c>
      <c r="B459" s="14" t="str">
        <f>UTK[[#This Row],[DATE]]&amp;UTK[[#This Row],[VEHICLE NO]]&amp;UTK[[#This Row],[TRIP NO]]</f>
        <v>45400OD04Q41552</v>
      </c>
      <c r="C459" s="47">
        <v>45400</v>
      </c>
      <c r="D459" s="1">
        <v>34374</v>
      </c>
      <c r="E459" s="12">
        <v>312214</v>
      </c>
      <c r="F459" s="17">
        <v>2333</v>
      </c>
      <c r="G459" s="24" t="s">
        <v>22</v>
      </c>
      <c r="H459" s="55">
        <v>54.98</v>
      </c>
      <c r="I459" s="55">
        <v>17.54</v>
      </c>
      <c r="J459" s="55">
        <f t="shared" si="14"/>
        <v>37.44</v>
      </c>
      <c r="K459" s="56">
        <v>37.020000000000003</v>
      </c>
      <c r="L459" s="50">
        <v>45401</v>
      </c>
      <c r="M459" s="55">
        <f t="shared" si="15"/>
        <v>0.4199999999999946</v>
      </c>
      <c r="N459" s="198">
        <v>2</v>
      </c>
      <c r="O459" s="51" t="s">
        <v>50</v>
      </c>
      <c r="P459" s="1" t="s">
        <v>51</v>
      </c>
      <c r="Q459" s="91" t="str">
        <f>VLOOKUP(UTK[[#This Row],[ID]],DRIVER[],6,FALSE)</f>
        <v>SUSANT KUMAR BAG</v>
      </c>
    </row>
    <row r="460" spans="1:17" ht="15" customHeight="1">
      <c r="A460" s="14">
        <v>458</v>
      </c>
      <c r="B460" s="14" t="str">
        <f>UTK[[#This Row],[DATE]]&amp;UTK[[#This Row],[VEHICLE NO]]&amp;UTK[[#This Row],[TRIP NO]]</f>
        <v>45400OD04Q41282</v>
      </c>
      <c r="C460" s="47">
        <v>45400</v>
      </c>
      <c r="D460" s="1">
        <v>34375</v>
      </c>
      <c r="E460" s="12">
        <v>312214</v>
      </c>
      <c r="F460" s="17">
        <v>2336</v>
      </c>
      <c r="G460" s="24" t="s">
        <v>41</v>
      </c>
      <c r="H460" s="55">
        <v>33.68</v>
      </c>
      <c r="I460" s="55">
        <v>10.44</v>
      </c>
      <c r="J460" s="55">
        <f t="shared" si="14"/>
        <v>23.240000000000002</v>
      </c>
      <c r="K460" s="56">
        <v>22.94</v>
      </c>
      <c r="L460" s="50">
        <v>45401</v>
      </c>
      <c r="M460" s="55">
        <f t="shared" si="15"/>
        <v>0.30000000000000071</v>
      </c>
      <c r="N460" s="198">
        <v>2</v>
      </c>
      <c r="O460" s="51" t="s">
        <v>50</v>
      </c>
      <c r="P460" s="1" t="s">
        <v>51</v>
      </c>
      <c r="Q460" s="91" t="str">
        <f>VLOOKUP(UTK[[#This Row],[ID]],DRIVER[],6,FALSE)</f>
        <v xml:space="preserve">SUSANTA KUMAR MOHANTA </v>
      </c>
    </row>
    <row r="461" spans="1:17" ht="15" customHeight="1">
      <c r="A461" s="6">
        <v>459</v>
      </c>
      <c r="B461" s="14" t="str">
        <f>UTK[[#This Row],[DATE]]&amp;UTK[[#This Row],[VEHICLE NO]]&amp;UTK[[#This Row],[TRIP NO]]</f>
        <v>45401OD04Q41281</v>
      </c>
      <c r="C461" s="47">
        <v>45401</v>
      </c>
      <c r="D461" s="1">
        <v>34376</v>
      </c>
      <c r="E461" s="12">
        <v>312214</v>
      </c>
      <c r="F461" s="17">
        <v>2365</v>
      </c>
      <c r="G461" s="24" t="s">
        <v>41</v>
      </c>
      <c r="H461" s="55">
        <v>34.619999999999997</v>
      </c>
      <c r="I461" s="55">
        <v>10.44</v>
      </c>
      <c r="J461" s="55">
        <f t="shared" si="14"/>
        <v>24.18</v>
      </c>
      <c r="K461" s="56">
        <v>24.04</v>
      </c>
      <c r="L461" s="50">
        <v>45401</v>
      </c>
      <c r="M461" s="55">
        <f t="shared" si="15"/>
        <v>0.14000000000000057</v>
      </c>
      <c r="N461" s="198">
        <v>1</v>
      </c>
      <c r="O461" s="51" t="s">
        <v>50</v>
      </c>
      <c r="P461" s="1" t="s">
        <v>51</v>
      </c>
      <c r="Q461" s="91" t="str">
        <f>VLOOKUP(UTK[[#This Row],[ID]],DRIVER[],6,FALSE)</f>
        <v xml:space="preserve">SUSANTA KUMAR MOHANTA </v>
      </c>
    </row>
    <row r="462" spans="1:17" ht="15" customHeight="1">
      <c r="A462" s="14">
        <v>460</v>
      </c>
      <c r="B462" s="14" t="str">
        <f>UTK[[#This Row],[DATE]]&amp;UTK[[#This Row],[VEHICLE NO]]&amp;UTK[[#This Row],[TRIP NO]]</f>
        <v>45401OD34S26681</v>
      </c>
      <c r="C462" s="47">
        <v>45401</v>
      </c>
      <c r="D462" s="1">
        <v>34377</v>
      </c>
      <c r="E462" s="12">
        <v>312214</v>
      </c>
      <c r="F462" s="17">
        <v>2371</v>
      </c>
      <c r="G462" s="24" t="s">
        <v>42</v>
      </c>
      <c r="H462" s="55">
        <v>54.76</v>
      </c>
      <c r="I462" s="55">
        <v>17</v>
      </c>
      <c r="J462" s="55">
        <f t="shared" si="14"/>
        <v>37.76</v>
      </c>
      <c r="K462" s="56">
        <v>37.44</v>
      </c>
      <c r="L462" s="50">
        <v>45401</v>
      </c>
      <c r="M462" s="55">
        <f t="shared" si="15"/>
        <v>0.32000000000000028</v>
      </c>
      <c r="N462" s="198">
        <v>1</v>
      </c>
      <c r="O462" s="51" t="s">
        <v>50</v>
      </c>
      <c r="P462" s="1" t="s">
        <v>51</v>
      </c>
      <c r="Q462" s="91" t="str">
        <f>VLOOKUP(UTK[[#This Row],[ID]],DRIVER[],6,FALSE)</f>
        <v>RIZWAN</v>
      </c>
    </row>
    <row r="463" spans="1:17" ht="15" customHeight="1">
      <c r="A463" s="6">
        <v>461</v>
      </c>
      <c r="B463" s="14" t="str">
        <f>UTK[[#This Row],[DATE]]&amp;UTK[[#This Row],[VEHICLE NO]]&amp;UTK[[#This Row],[TRIP NO]]</f>
        <v>45401OD34S26271</v>
      </c>
      <c r="C463" s="47">
        <v>45401</v>
      </c>
      <c r="D463" s="1">
        <v>34378</v>
      </c>
      <c r="E463" s="12">
        <v>312214</v>
      </c>
      <c r="F463" s="17">
        <v>2372</v>
      </c>
      <c r="G463" s="24" t="s">
        <v>54</v>
      </c>
      <c r="H463" s="55">
        <v>54.56</v>
      </c>
      <c r="I463" s="55">
        <v>17.100000000000001</v>
      </c>
      <c r="J463" s="55">
        <f t="shared" si="14"/>
        <v>37.46</v>
      </c>
      <c r="K463" s="56">
        <v>37.18</v>
      </c>
      <c r="L463" s="50">
        <v>45401</v>
      </c>
      <c r="M463" s="55">
        <f t="shared" si="15"/>
        <v>0.28000000000000114</v>
      </c>
      <c r="N463" s="198">
        <v>1</v>
      </c>
      <c r="O463" s="51" t="s">
        <v>50</v>
      </c>
      <c r="P463" s="1" t="s">
        <v>51</v>
      </c>
      <c r="Q463" s="91" t="str">
        <f>VLOOKUP(UTK[[#This Row],[ID]],DRIVER[],6,FALSE)</f>
        <v>RAHID</v>
      </c>
    </row>
    <row r="464" spans="1:17" ht="15" customHeight="1">
      <c r="A464" s="14">
        <v>462</v>
      </c>
      <c r="B464" s="14" t="str">
        <f>UTK[[#This Row],[DATE]]&amp;UTK[[#This Row],[VEHICLE NO]]&amp;UTK[[#This Row],[TRIP NO]]</f>
        <v>45401OD34S61391</v>
      </c>
      <c r="C464" s="47">
        <v>45401</v>
      </c>
      <c r="D464" s="1">
        <v>34379</v>
      </c>
      <c r="E464" s="12">
        <v>312214</v>
      </c>
      <c r="F464" s="17">
        <v>2367</v>
      </c>
      <c r="G464" s="24" t="s">
        <v>52</v>
      </c>
      <c r="H464" s="55">
        <v>54.32</v>
      </c>
      <c r="I464" s="55">
        <v>17.14</v>
      </c>
      <c r="J464" s="55">
        <f t="shared" si="14"/>
        <v>37.18</v>
      </c>
      <c r="K464" s="56">
        <v>35.36</v>
      </c>
      <c r="L464" s="50">
        <v>45401</v>
      </c>
      <c r="M464" s="55">
        <f t="shared" si="15"/>
        <v>1.8200000000000003</v>
      </c>
      <c r="N464" s="198">
        <v>1</v>
      </c>
      <c r="O464" s="51" t="s">
        <v>50</v>
      </c>
      <c r="P464" s="1" t="s">
        <v>51</v>
      </c>
      <c r="Q464" s="91" t="str">
        <f>VLOOKUP(UTK[[#This Row],[ID]],DRIVER[],6,FALSE)</f>
        <v>PRADIPA MALIK</v>
      </c>
    </row>
    <row r="465" spans="1:17" ht="15" customHeight="1">
      <c r="A465" s="6">
        <v>463</v>
      </c>
      <c r="B465" s="14" t="str">
        <f>UTK[[#This Row],[DATE]]&amp;UTK[[#This Row],[VEHICLE NO]]&amp;UTK[[#This Row],[TRIP NO]]</f>
        <v>45401OD04Q67881</v>
      </c>
      <c r="C465" s="47">
        <v>45401</v>
      </c>
      <c r="D465" s="1">
        <v>34380</v>
      </c>
      <c r="E465" s="12">
        <v>312214</v>
      </c>
      <c r="F465" s="17">
        <v>2370</v>
      </c>
      <c r="G465" s="24" t="s">
        <v>20</v>
      </c>
      <c r="H465" s="55">
        <v>56.96</v>
      </c>
      <c r="I465" s="55">
        <v>17.239999999999998</v>
      </c>
      <c r="J465" s="55">
        <f t="shared" si="14"/>
        <v>39.72</v>
      </c>
      <c r="K465" s="56">
        <v>39.299999999999997</v>
      </c>
      <c r="L465" s="50">
        <v>45401</v>
      </c>
      <c r="M465" s="55">
        <f t="shared" si="15"/>
        <v>0.42000000000000171</v>
      </c>
      <c r="N465" s="198">
        <v>1</v>
      </c>
      <c r="O465" s="51" t="s">
        <v>50</v>
      </c>
      <c r="P465" s="1" t="s">
        <v>51</v>
      </c>
      <c r="Q465" s="91" t="str">
        <f>VLOOKUP(UTK[[#This Row],[ID]],DRIVER[],6,FALSE)</f>
        <v>KAPILENDRA MALIK</v>
      </c>
    </row>
    <row r="466" spans="1:17" ht="15" customHeight="1">
      <c r="A466" s="14">
        <v>464</v>
      </c>
      <c r="B466" s="14" t="str">
        <f>UTK[[#This Row],[DATE]]&amp;UTK[[#This Row],[VEHICLE NO]]&amp;UTK[[#This Row],[TRIP NO]]</f>
        <v>45401OD04Q41701</v>
      </c>
      <c r="C466" s="47">
        <v>45401</v>
      </c>
      <c r="D466" s="1">
        <v>34381</v>
      </c>
      <c r="E466" s="12">
        <v>312214</v>
      </c>
      <c r="F466" s="17">
        <v>2386</v>
      </c>
      <c r="G466" s="24" t="s">
        <v>10</v>
      </c>
      <c r="H466" s="55">
        <v>33.56</v>
      </c>
      <c r="I466" s="55">
        <v>10.42</v>
      </c>
      <c r="J466" s="55">
        <f t="shared" si="14"/>
        <v>23.14</v>
      </c>
      <c r="K466" s="56">
        <v>22.8</v>
      </c>
      <c r="L466" s="50">
        <v>45401</v>
      </c>
      <c r="M466" s="55">
        <f t="shared" si="15"/>
        <v>0.33999999999999986</v>
      </c>
      <c r="N466" s="198">
        <v>1</v>
      </c>
      <c r="O466" s="51" t="s">
        <v>50</v>
      </c>
      <c r="P466" s="1" t="s">
        <v>51</v>
      </c>
      <c r="Q466" s="91" t="str">
        <f>VLOOKUP(UTK[[#This Row],[ID]],DRIVER[],6,FALSE)</f>
        <v>BHAKTA BANDHU MAHANTA</v>
      </c>
    </row>
    <row r="467" spans="1:17" ht="14.4">
      <c r="A467" s="6">
        <v>465</v>
      </c>
      <c r="B467" s="14" t="str">
        <f>UTK[[#This Row],[DATE]]&amp;UTK[[#This Row],[VEHICLE NO]]&amp;UTK[[#This Row],[TRIP NO]]</f>
        <v>45401OD04Q41231</v>
      </c>
      <c r="C467" s="47">
        <v>45401</v>
      </c>
      <c r="D467" s="1">
        <v>34382</v>
      </c>
      <c r="E467" s="12">
        <v>312214</v>
      </c>
      <c r="F467" s="17">
        <v>2388</v>
      </c>
      <c r="G467" s="24" t="s">
        <v>39</v>
      </c>
      <c r="H467" s="55">
        <v>55.54</v>
      </c>
      <c r="I467" s="55">
        <v>17.28</v>
      </c>
      <c r="J467" s="55">
        <f t="shared" si="14"/>
        <v>38.26</v>
      </c>
      <c r="K467" s="56">
        <v>38.08</v>
      </c>
      <c r="L467" s="50">
        <v>45401</v>
      </c>
      <c r="M467" s="55">
        <f t="shared" si="15"/>
        <v>0.17999999999999972</v>
      </c>
      <c r="N467" s="198">
        <v>1</v>
      </c>
      <c r="O467" s="51" t="s">
        <v>50</v>
      </c>
      <c r="P467" s="1" t="s">
        <v>51</v>
      </c>
      <c r="Q467" s="91" t="str">
        <f>VLOOKUP(UTK[[#This Row],[ID]],DRIVER[],6,FALSE)</f>
        <v>NATABAR MOHANTA</v>
      </c>
    </row>
    <row r="468" spans="1:17" ht="15" customHeight="1">
      <c r="A468" s="14">
        <v>466</v>
      </c>
      <c r="B468" s="14" t="str">
        <f>UTK[[#This Row],[DATE]]&amp;UTK[[#This Row],[VEHICLE NO]]&amp;UTK[[#This Row],[TRIP NO]]</f>
        <v>45401OD04Q41261</v>
      </c>
      <c r="C468" s="47">
        <v>45401</v>
      </c>
      <c r="D468" s="1">
        <v>34383</v>
      </c>
      <c r="E468" s="12">
        <v>312214</v>
      </c>
      <c r="F468" s="17">
        <v>2389</v>
      </c>
      <c r="G468" s="24" t="s">
        <v>23</v>
      </c>
      <c r="H468" s="55">
        <v>54.32</v>
      </c>
      <c r="I468" s="55">
        <v>17.399999999999999</v>
      </c>
      <c r="J468" s="55">
        <f t="shared" si="14"/>
        <v>36.92</v>
      </c>
      <c r="K468" s="56">
        <v>36.659999999999997</v>
      </c>
      <c r="L468" s="50">
        <v>45401</v>
      </c>
      <c r="M468" s="55">
        <f t="shared" si="15"/>
        <v>0.26000000000000512</v>
      </c>
      <c r="N468" s="198">
        <v>1</v>
      </c>
      <c r="O468" s="51" t="s">
        <v>50</v>
      </c>
      <c r="P468" s="1" t="s">
        <v>51</v>
      </c>
      <c r="Q468" s="91" t="str">
        <f>VLOOKUP(UTK[[#This Row],[ID]],DRIVER[],6,FALSE)</f>
        <v>ABHIMANYU JENA</v>
      </c>
    </row>
    <row r="469" spans="1:17" ht="15" customHeight="1">
      <c r="A469" s="6">
        <v>467</v>
      </c>
      <c r="B469" s="14" t="str">
        <f>UTK[[#This Row],[DATE]]&amp;UTK[[#This Row],[VEHICLE NO]]&amp;UTK[[#This Row],[TRIP NO]]</f>
        <v>45401OD04Q41551</v>
      </c>
      <c r="C469" s="47">
        <v>45401</v>
      </c>
      <c r="D469" s="1">
        <v>34384</v>
      </c>
      <c r="E469" s="12">
        <v>312214</v>
      </c>
      <c r="F469" s="17">
        <v>2393</v>
      </c>
      <c r="G469" s="24" t="s">
        <v>22</v>
      </c>
      <c r="H469" s="55">
        <v>54.68</v>
      </c>
      <c r="I469" s="55">
        <v>17.579999999999998</v>
      </c>
      <c r="J469" s="55">
        <f t="shared" si="14"/>
        <v>37.1</v>
      </c>
      <c r="K469" s="56">
        <v>36.58</v>
      </c>
      <c r="L469" s="50">
        <v>45401</v>
      </c>
      <c r="M469" s="55">
        <f t="shared" si="15"/>
        <v>0.52000000000000313</v>
      </c>
      <c r="N469" s="198">
        <v>1</v>
      </c>
      <c r="O469" s="51" t="s">
        <v>50</v>
      </c>
      <c r="P469" s="1" t="s">
        <v>51</v>
      </c>
      <c r="Q469" s="91" t="str">
        <f>VLOOKUP(UTK[[#This Row],[ID]],DRIVER[],6,FALSE)</f>
        <v>SUSANT KUMAR BAG</v>
      </c>
    </row>
    <row r="470" spans="1:17" ht="15" customHeight="1">
      <c r="A470" s="14">
        <v>468</v>
      </c>
      <c r="B470" s="14" t="str">
        <f>UTK[[#This Row],[DATE]]&amp;UTK[[#This Row],[VEHICLE NO]]&amp;UTK[[#This Row],[TRIP NO]]</f>
        <v>45401OD04Q41391</v>
      </c>
      <c r="C470" s="47">
        <v>45401</v>
      </c>
      <c r="D470" s="1">
        <v>34385</v>
      </c>
      <c r="E470" s="12">
        <v>312214</v>
      </c>
      <c r="F470" s="17">
        <v>2392</v>
      </c>
      <c r="G470" s="24" t="s">
        <v>21</v>
      </c>
      <c r="H470" s="55">
        <v>54.92</v>
      </c>
      <c r="I470" s="55">
        <v>17.64</v>
      </c>
      <c r="J470" s="55">
        <f t="shared" si="14"/>
        <v>37.28</v>
      </c>
      <c r="K470" s="56">
        <v>37.04</v>
      </c>
      <c r="L470" s="50">
        <v>45401</v>
      </c>
      <c r="M470" s="55">
        <f t="shared" si="15"/>
        <v>0.24000000000000199</v>
      </c>
      <c r="N470" s="198">
        <v>1</v>
      </c>
      <c r="O470" s="51" t="s">
        <v>50</v>
      </c>
      <c r="P470" s="1" t="s">
        <v>51</v>
      </c>
      <c r="Q470" s="91" t="str">
        <f>VLOOKUP(UTK[[#This Row],[ID]],DRIVER[],6,FALSE)</f>
        <v>BHARAT CH MOHANTA</v>
      </c>
    </row>
    <row r="471" spans="1:17" ht="15" customHeight="1">
      <c r="A471" s="6">
        <v>469</v>
      </c>
      <c r="B471" s="14" t="str">
        <f>UTK[[#This Row],[DATE]]&amp;UTK[[#This Row],[VEHICLE NO]]&amp;UTK[[#This Row],[TRIP NO]]</f>
        <v>45401OD34S26661</v>
      </c>
      <c r="C471" s="47">
        <v>45401</v>
      </c>
      <c r="D471" s="1">
        <v>34386</v>
      </c>
      <c r="E471" s="12">
        <v>312214</v>
      </c>
      <c r="F471" s="17">
        <v>2394</v>
      </c>
      <c r="G471" s="24" t="s">
        <v>45</v>
      </c>
      <c r="H471" s="55">
        <v>56.32</v>
      </c>
      <c r="I471" s="55">
        <v>17.54</v>
      </c>
      <c r="J471" s="55">
        <f t="shared" si="14"/>
        <v>38.78</v>
      </c>
      <c r="K471" s="56">
        <v>38.44</v>
      </c>
      <c r="L471" s="50">
        <v>45401</v>
      </c>
      <c r="M471" s="55">
        <f t="shared" si="15"/>
        <v>0.34000000000000341</v>
      </c>
      <c r="N471" s="198">
        <v>1</v>
      </c>
      <c r="O471" s="51" t="s">
        <v>50</v>
      </c>
      <c r="P471" s="1" t="s">
        <v>51</v>
      </c>
      <c r="Q471" s="91" t="str">
        <f>VLOOKUP(UTK[[#This Row],[ID]],DRIVER[],6,FALSE)</f>
        <v>SUDARSAN SAHOO</v>
      </c>
    </row>
    <row r="472" spans="1:17" ht="15" customHeight="1">
      <c r="A472" s="14">
        <v>470</v>
      </c>
      <c r="B472" s="14" t="str">
        <f>UTK[[#This Row],[DATE]]&amp;UTK[[#This Row],[VEHICLE NO]]&amp;UTK[[#This Row],[TRIP NO]]</f>
        <v>45401OD04Q41181</v>
      </c>
      <c r="C472" s="47">
        <v>45401</v>
      </c>
      <c r="D472" s="1">
        <v>34387</v>
      </c>
      <c r="E472" s="12">
        <v>312214</v>
      </c>
      <c r="F472" s="17">
        <v>2405</v>
      </c>
      <c r="G472" s="24" t="s">
        <v>26</v>
      </c>
      <c r="H472" s="55">
        <v>56.5</v>
      </c>
      <c r="I472" s="55">
        <v>16.920000000000002</v>
      </c>
      <c r="J472" s="55">
        <f t="shared" si="14"/>
        <v>39.58</v>
      </c>
      <c r="K472" s="56">
        <v>39.18</v>
      </c>
      <c r="L472" s="50">
        <v>45401</v>
      </c>
      <c r="M472" s="55">
        <f t="shared" si="15"/>
        <v>0.39999999999999858</v>
      </c>
      <c r="N472" s="198">
        <v>1</v>
      </c>
      <c r="O472" s="51" t="s">
        <v>50</v>
      </c>
      <c r="P472" s="1" t="s">
        <v>51</v>
      </c>
      <c r="Q472" s="91" t="str">
        <f>VLOOKUP(UTK[[#This Row],[ID]],DRIVER[],6,FALSE)</f>
        <v>JUGAL KISHOR MOHANTA</v>
      </c>
    </row>
    <row r="473" spans="1:17" ht="15" customHeight="1">
      <c r="A473" s="6">
        <v>471</v>
      </c>
      <c r="B473" s="14" t="str">
        <f>UTK[[#This Row],[DATE]]&amp;UTK[[#This Row],[VEHICLE NO]]&amp;UTK[[#This Row],[TRIP NO]]</f>
        <v>45401OD04Q41371</v>
      </c>
      <c r="C473" s="47">
        <v>45401</v>
      </c>
      <c r="D473" s="1">
        <v>34388</v>
      </c>
      <c r="E473" s="12">
        <v>312214</v>
      </c>
      <c r="F473" s="17">
        <v>2406</v>
      </c>
      <c r="G473" s="24" t="s">
        <v>55</v>
      </c>
      <c r="H473" s="55">
        <v>33.520000000000003</v>
      </c>
      <c r="I473" s="55">
        <v>10.4</v>
      </c>
      <c r="J473" s="55">
        <f t="shared" si="14"/>
        <v>23.120000000000005</v>
      </c>
      <c r="K473" s="56">
        <v>23.02</v>
      </c>
      <c r="L473" s="50">
        <v>45401</v>
      </c>
      <c r="M473" s="55">
        <f t="shared" si="15"/>
        <v>0.10000000000000497</v>
      </c>
      <c r="N473" s="198">
        <v>1</v>
      </c>
      <c r="O473" s="51" t="s">
        <v>50</v>
      </c>
      <c r="P473" s="1" t="s">
        <v>51</v>
      </c>
      <c r="Q473" s="91" t="str">
        <f>VLOOKUP(UTK[[#This Row],[ID]],DRIVER[],6,FALSE)</f>
        <v>MADANA MAHANTA</v>
      </c>
    </row>
    <row r="474" spans="1:17" ht="15" customHeight="1">
      <c r="A474" s="14">
        <v>472</v>
      </c>
      <c r="B474" s="14" t="str">
        <f>UTK[[#This Row],[DATE]]&amp;UTK[[#This Row],[VEHICLE NO]]&amp;UTK[[#This Row],[TRIP NO]]</f>
        <v>45401OD34S61371</v>
      </c>
      <c r="C474" s="47">
        <v>45401</v>
      </c>
      <c r="D474" s="1">
        <v>34389</v>
      </c>
      <c r="E474" s="12">
        <v>312214</v>
      </c>
      <c r="F474" s="17">
        <v>2404</v>
      </c>
      <c r="G474" s="24" t="s">
        <v>44</v>
      </c>
      <c r="H474" s="55">
        <v>56.34</v>
      </c>
      <c r="I474" s="55">
        <v>17.579999999999998</v>
      </c>
      <c r="J474" s="55">
        <f t="shared" si="14"/>
        <v>38.760000000000005</v>
      </c>
      <c r="K474" s="56">
        <v>38.479999999999997</v>
      </c>
      <c r="L474" s="50">
        <v>45401</v>
      </c>
      <c r="M474" s="55">
        <f t="shared" si="15"/>
        <v>0.28000000000000824</v>
      </c>
      <c r="N474" s="198">
        <v>1</v>
      </c>
      <c r="O474" s="51" t="s">
        <v>50</v>
      </c>
      <c r="P474" s="1" t="s">
        <v>51</v>
      </c>
      <c r="Q474" s="91" t="str">
        <f>VLOOKUP(UTK[[#This Row],[ID]],DRIVER[],6,FALSE)</f>
        <v>KALI CH KAR</v>
      </c>
    </row>
    <row r="475" spans="1:17" ht="15" customHeight="1">
      <c r="A475" s="6">
        <v>473</v>
      </c>
      <c r="B475" s="14" t="str">
        <f>UTK[[#This Row],[DATE]]&amp;UTK[[#This Row],[VEHICLE NO]]&amp;UTK[[#This Row],[TRIP NO]]</f>
        <v>45401OD34S26151</v>
      </c>
      <c r="C475" s="47">
        <v>45401</v>
      </c>
      <c r="D475" s="1">
        <v>34390</v>
      </c>
      <c r="E475" s="12">
        <v>312214</v>
      </c>
      <c r="F475" s="17">
        <v>2408</v>
      </c>
      <c r="G475" s="24" t="s">
        <v>40</v>
      </c>
      <c r="H475" s="55">
        <v>54.36</v>
      </c>
      <c r="I475" s="55">
        <v>17.22</v>
      </c>
      <c r="J475" s="55">
        <f t="shared" si="14"/>
        <v>37.14</v>
      </c>
      <c r="K475" s="56">
        <v>36.72</v>
      </c>
      <c r="L475" s="50">
        <v>45401</v>
      </c>
      <c r="M475" s="55">
        <f t="shared" si="15"/>
        <v>0.42000000000000171</v>
      </c>
      <c r="N475" s="198">
        <v>1</v>
      </c>
      <c r="O475" s="51" t="s">
        <v>50</v>
      </c>
      <c r="P475" s="1" t="s">
        <v>51</v>
      </c>
      <c r="Q475" s="91" t="str">
        <f>VLOOKUP(UTK[[#This Row],[ID]],DRIVER[],6,FALSE)</f>
        <v>BASANTA KUMAR MOHANTA</v>
      </c>
    </row>
    <row r="476" spans="1:17" ht="15" customHeight="1">
      <c r="A476" s="14">
        <v>474</v>
      </c>
      <c r="B476" s="14" t="str">
        <f>UTK[[#This Row],[DATE]]&amp;UTK[[#This Row],[VEHICLE NO]]&amp;UTK[[#This Row],[TRIP NO]]</f>
        <v>45401OD04Q67611</v>
      </c>
      <c r="C476" s="47">
        <v>45401</v>
      </c>
      <c r="D476" s="1">
        <v>34391</v>
      </c>
      <c r="E476" s="12">
        <v>312214</v>
      </c>
      <c r="F476" s="17">
        <v>2410</v>
      </c>
      <c r="G476" s="24" t="s">
        <v>24</v>
      </c>
      <c r="H476" s="55">
        <v>56.94</v>
      </c>
      <c r="I476" s="55">
        <v>17.760000000000002</v>
      </c>
      <c r="J476" s="55">
        <f t="shared" si="14"/>
        <v>39.179999999999993</v>
      </c>
      <c r="K476" s="56">
        <v>38.840000000000003</v>
      </c>
      <c r="L476" s="50">
        <v>45401</v>
      </c>
      <c r="M476" s="55">
        <f t="shared" si="15"/>
        <v>0.3399999999999892</v>
      </c>
      <c r="N476" s="198">
        <v>1</v>
      </c>
      <c r="O476" s="51" t="s">
        <v>50</v>
      </c>
      <c r="P476" s="1" t="s">
        <v>51</v>
      </c>
      <c r="Q476" s="91" t="str">
        <f>VLOOKUP(UTK[[#This Row],[ID]],DRIVER[],6,FALSE)</f>
        <v>PRABHAT MAHANTA</v>
      </c>
    </row>
    <row r="477" spans="1:17" ht="14.4" customHeight="1">
      <c r="A477" s="6">
        <v>475</v>
      </c>
      <c r="B477" s="14" t="str">
        <f>UTK[[#This Row],[DATE]]&amp;UTK[[#This Row],[VEHICLE NO]]&amp;UTK[[#This Row],[TRIP NO]]</f>
        <v>45401OD04Q41441</v>
      </c>
      <c r="C477" s="47">
        <v>45401</v>
      </c>
      <c r="D477" s="1">
        <v>34392</v>
      </c>
      <c r="E477" s="12">
        <v>312214</v>
      </c>
      <c r="F477" s="17">
        <v>2437</v>
      </c>
      <c r="G477" s="24" t="s">
        <v>38</v>
      </c>
      <c r="H477" s="55">
        <v>35.840000000000003</v>
      </c>
      <c r="I477" s="55">
        <v>10.52</v>
      </c>
      <c r="J477" s="55">
        <f t="shared" si="14"/>
        <v>25.320000000000004</v>
      </c>
      <c r="K477" s="56">
        <v>25.1</v>
      </c>
      <c r="L477" s="50">
        <v>45401</v>
      </c>
      <c r="M477" s="55">
        <f t="shared" si="15"/>
        <v>0.22000000000000242</v>
      </c>
      <c r="N477" s="198">
        <v>1</v>
      </c>
      <c r="O477" s="51" t="s">
        <v>50</v>
      </c>
      <c r="P477" s="1" t="s">
        <v>51</v>
      </c>
      <c r="Q477" s="91" t="str">
        <f>VLOOKUP(UTK[[#This Row],[ID]],DRIVER[],6,FALSE)</f>
        <v>AJAYA KUMAR MAHANTA</v>
      </c>
    </row>
    <row r="478" spans="1:17" ht="14.4" customHeight="1">
      <c r="A478" s="14">
        <v>476</v>
      </c>
      <c r="B478" s="14" t="str">
        <f>UTK[[#This Row],[DATE]]&amp;UTK[[#This Row],[VEHICLE NO]]&amp;UTK[[#This Row],[TRIP NO]]</f>
        <v>45401OD04Q41731</v>
      </c>
      <c r="C478" s="47">
        <v>45401</v>
      </c>
      <c r="D478" s="1">
        <v>34393</v>
      </c>
      <c r="E478" s="12">
        <v>312214</v>
      </c>
      <c r="F478" s="17">
        <v>2368</v>
      </c>
      <c r="G478" s="24" t="s">
        <v>8</v>
      </c>
      <c r="H478" s="55">
        <v>34.380000000000003</v>
      </c>
      <c r="I478" s="55">
        <v>10.3</v>
      </c>
      <c r="J478" s="55">
        <f t="shared" si="14"/>
        <v>24.080000000000002</v>
      </c>
      <c r="K478" s="56">
        <v>23.88</v>
      </c>
      <c r="L478" s="50">
        <v>45401</v>
      </c>
      <c r="M478" s="55">
        <f t="shared" si="15"/>
        <v>0.20000000000000284</v>
      </c>
      <c r="N478" s="198">
        <v>1</v>
      </c>
      <c r="O478" s="51" t="s">
        <v>50</v>
      </c>
      <c r="P478" s="1" t="s">
        <v>51</v>
      </c>
      <c r="Q478" s="91" t="str">
        <f>VLOOKUP(UTK[[#This Row],[ID]],DRIVER[],6,FALSE)</f>
        <v>AJAYA KUMAR MAHANTA</v>
      </c>
    </row>
    <row r="479" spans="1:17" ht="14.4" customHeight="1">
      <c r="A479" s="6">
        <v>477</v>
      </c>
      <c r="B479" s="14" t="str">
        <f>UTK[[#This Row],[DATE]]&amp;UTK[[#This Row],[VEHICLE NO]]&amp;UTK[[#This Row],[TRIP NO]]</f>
        <v>45401OD04Q41282</v>
      </c>
      <c r="C479" s="47">
        <v>45401</v>
      </c>
      <c r="D479" s="1">
        <v>34394</v>
      </c>
      <c r="E479" s="12">
        <v>312214</v>
      </c>
      <c r="F479" s="17">
        <v>2460</v>
      </c>
      <c r="G479" s="24" t="s">
        <v>41</v>
      </c>
      <c r="H479" s="55">
        <v>34.659999999999997</v>
      </c>
      <c r="I479" s="55">
        <v>10.4</v>
      </c>
      <c r="J479" s="55">
        <f t="shared" si="14"/>
        <v>24.259999999999998</v>
      </c>
      <c r="K479" s="56">
        <v>24.04</v>
      </c>
      <c r="L479" s="50">
        <v>45401</v>
      </c>
      <c r="M479" s="55">
        <f t="shared" si="15"/>
        <v>0.21999999999999886</v>
      </c>
      <c r="N479" s="198">
        <v>2</v>
      </c>
      <c r="O479" s="51" t="s">
        <v>50</v>
      </c>
      <c r="P479" s="1" t="s">
        <v>51</v>
      </c>
      <c r="Q479" s="91" t="str">
        <f>VLOOKUP(UTK[[#This Row],[ID]],DRIVER[],6,FALSE)</f>
        <v xml:space="preserve">SUSANTA KUMAR MOHANTA </v>
      </c>
    </row>
    <row r="480" spans="1:17" ht="14.4" customHeight="1">
      <c r="A480" s="14">
        <v>478</v>
      </c>
      <c r="B480" s="14" t="str">
        <f>UTK[[#This Row],[DATE]]&amp;UTK[[#This Row],[VEHICLE NO]]&amp;UTK[[#This Row],[TRIP NO]]</f>
        <v>45401OD04Q41232</v>
      </c>
      <c r="C480" s="47">
        <v>45401</v>
      </c>
      <c r="D480" s="1">
        <v>34395</v>
      </c>
      <c r="E480" s="12">
        <v>312214</v>
      </c>
      <c r="F480" s="17">
        <v>2500</v>
      </c>
      <c r="G480" s="24" t="s">
        <v>39</v>
      </c>
      <c r="H480" s="55">
        <v>54.14</v>
      </c>
      <c r="I480" s="55">
        <v>17.260000000000002</v>
      </c>
      <c r="J480" s="55">
        <f t="shared" si="14"/>
        <v>36.879999999999995</v>
      </c>
      <c r="K480" s="56">
        <v>36.659999999999997</v>
      </c>
      <c r="L480" s="50">
        <v>45402</v>
      </c>
      <c r="M480" s="55">
        <f t="shared" si="15"/>
        <v>0.21999999999999886</v>
      </c>
      <c r="N480" s="198">
        <v>2</v>
      </c>
      <c r="O480" s="51" t="s">
        <v>50</v>
      </c>
      <c r="P480" s="1" t="s">
        <v>51</v>
      </c>
      <c r="Q480" s="91" t="str">
        <f>VLOOKUP(UTK[[#This Row],[ID]],DRIVER[],6,FALSE)</f>
        <v>NATABAR MOHANTA</v>
      </c>
    </row>
    <row r="481" spans="1:18" ht="15" customHeight="1">
      <c r="A481" s="6">
        <v>479</v>
      </c>
      <c r="B481" s="14" t="str">
        <f>UTK[[#This Row],[DATE]]&amp;UTK[[#This Row],[VEHICLE NO]]&amp;UTK[[#This Row],[TRIP NO]]</f>
        <v>45401OD34S61392</v>
      </c>
      <c r="C481" s="47">
        <v>45401</v>
      </c>
      <c r="D481" s="1">
        <v>34396</v>
      </c>
      <c r="E481" s="12">
        <v>312214</v>
      </c>
      <c r="F481" s="17">
        <v>2497</v>
      </c>
      <c r="G481" s="24" t="s">
        <v>52</v>
      </c>
      <c r="H481" s="55">
        <v>52.78</v>
      </c>
      <c r="I481" s="55">
        <v>17.079999999999998</v>
      </c>
      <c r="J481" s="55">
        <f t="shared" si="14"/>
        <v>35.700000000000003</v>
      </c>
      <c r="K481" s="56">
        <v>35.14</v>
      </c>
      <c r="L481" s="50">
        <v>45402</v>
      </c>
      <c r="M481" s="55">
        <f t="shared" si="15"/>
        <v>0.56000000000000227</v>
      </c>
      <c r="N481" s="198">
        <v>2</v>
      </c>
      <c r="O481" s="51" t="s">
        <v>50</v>
      </c>
      <c r="P481" s="1" t="s">
        <v>51</v>
      </c>
      <c r="Q481" s="91" t="str">
        <f>VLOOKUP(UTK[[#This Row],[ID]],DRIVER[],6,FALSE)</f>
        <v>PRADIPA MALIK</v>
      </c>
    </row>
    <row r="482" spans="1:18" ht="15" customHeight="1">
      <c r="A482" s="14">
        <v>480</v>
      </c>
      <c r="B482" s="14" t="str">
        <f>UTK[[#This Row],[DATE]]&amp;UTK[[#This Row],[VEHICLE NO]]&amp;UTK[[#This Row],[TRIP NO]]</f>
        <v>45401OD04Q67882</v>
      </c>
      <c r="C482" s="47">
        <v>45401</v>
      </c>
      <c r="D482" s="1">
        <v>34397</v>
      </c>
      <c r="E482" s="12">
        <v>312214</v>
      </c>
      <c r="F482" s="17">
        <v>2498</v>
      </c>
      <c r="G482" s="24" t="s">
        <v>20</v>
      </c>
      <c r="H482" s="55">
        <v>53.92</v>
      </c>
      <c r="I482" s="55">
        <v>17.18</v>
      </c>
      <c r="J482" s="55">
        <f t="shared" si="14"/>
        <v>36.74</v>
      </c>
      <c r="K482" s="56">
        <v>36.28</v>
      </c>
      <c r="L482" s="50">
        <v>45402</v>
      </c>
      <c r="M482" s="55">
        <f t="shared" si="15"/>
        <v>0.46000000000000085</v>
      </c>
      <c r="N482" s="198">
        <v>2</v>
      </c>
      <c r="O482" s="51" t="s">
        <v>50</v>
      </c>
      <c r="P482" s="1" t="s">
        <v>51</v>
      </c>
      <c r="Q482" s="91" t="str">
        <f>VLOOKUP(UTK[[#This Row],[ID]],DRIVER[],6,FALSE)</f>
        <v>KAPILENDRA MALIK</v>
      </c>
    </row>
    <row r="483" spans="1:18" ht="15" customHeight="1">
      <c r="A483" s="6">
        <v>481</v>
      </c>
      <c r="B483" s="14" t="str">
        <f>UTK[[#This Row],[DATE]]&amp;UTK[[#This Row],[VEHICLE NO]]&amp;UTK[[#This Row],[TRIP NO]]</f>
        <v>45401OD04Q41702</v>
      </c>
      <c r="C483" s="47">
        <v>45401</v>
      </c>
      <c r="D483" s="1">
        <v>34398</v>
      </c>
      <c r="E483" s="12">
        <v>312214</v>
      </c>
      <c r="F483" s="17">
        <v>2507</v>
      </c>
      <c r="G483" s="24" t="s">
        <v>10</v>
      </c>
      <c r="H483" s="55">
        <v>32.979999999999997</v>
      </c>
      <c r="I483" s="55">
        <v>10.4</v>
      </c>
      <c r="J483" s="55">
        <f t="shared" si="14"/>
        <v>22.58</v>
      </c>
      <c r="K483" s="56">
        <v>21.8</v>
      </c>
      <c r="L483" s="50">
        <v>45402</v>
      </c>
      <c r="M483" s="55">
        <f t="shared" si="15"/>
        <v>0.77999999999999758</v>
      </c>
      <c r="N483" s="198">
        <v>2</v>
      </c>
      <c r="O483" s="51" t="s">
        <v>50</v>
      </c>
      <c r="P483" s="1" t="s">
        <v>51</v>
      </c>
      <c r="Q483" s="91" t="str">
        <f>VLOOKUP(UTK[[#This Row],[ID]],DRIVER[],6,FALSE)</f>
        <v>BHAKTA BANDHU MAHANTA</v>
      </c>
    </row>
    <row r="484" spans="1:18" ht="15" customHeight="1">
      <c r="A484" s="14">
        <v>482</v>
      </c>
      <c r="B484" s="14" t="str">
        <f>UTK[[#This Row],[DATE]]&amp;UTK[[#This Row],[VEHICLE NO]]&amp;UTK[[#This Row],[TRIP NO]]</f>
        <v>45401OD04Q41262</v>
      </c>
      <c r="C484" s="47">
        <v>45401</v>
      </c>
      <c r="D484" s="1">
        <v>34399</v>
      </c>
      <c r="E484" s="12">
        <v>312214</v>
      </c>
      <c r="F484" s="17">
        <v>2510</v>
      </c>
      <c r="G484" s="24" t="s">
        <v>23</v>
      </c>
      <c r="H484" s="55">
        <v>54.38</v>
      </c>
      <c r="I484" s="55">
        <v>17.399999999999999</v>
      </c>
      <c r="J484" s="55">
        <f t="shared" si="14"/>
        <v>36.980000000000004</v>
      </c>
      <c r="K484" s="56">
        <v>35.020000000000003</v>
      </c>
      <c r="L484" s="50">
        <v>45402</v>
      </c>
      <c r="M484" s="55">
        <f t="shared" si="15"/>
        <v>1.9600000000000009</v>
      </c>
      <c r="N484" s="198">
        <v>2</v>
      </c>
      <c r="O484" s="51" t="s">
        <v>50</v>
      </c>
      <c r="P484" s="1" t="s">
        <v>51</v>
      </c>
      <c r="Q484" s="91" t="str">
        <f>VLOOKUP(UTK[[#This Row],[ID]],DRIVER[],6,FALSE)</f>
        <v>ABHIMANYU JENA</v>
      </c>
    </row>
    <row r="485" spans="1:18" ht="15" customHeight="1">
      <c r="A485" s="6">
        <v>483</v>
      </c>
      <c r="B485" s="14" t="str">
        <f>UTK[[#This Row],[DATE]]&amp;UTK[[#This Row],[VEHICLE NO]]&amp;UTK[[#This Row],[TRIP NO]]</f>
        <v>45402OD34S26681</v>
      </c>
      <c r="C485" s="47">
        <v>45402</v>
      </c>
      <c r="D485" s="1">
        <v>34400</v>
      </c>
      <c r="E485" s="12">
        <v>312214</v>
      </c>
      <c r="F485" s="17">
        <v>2521</v>
      </c>
      <c r="G485" s="24" t="s">
        <v>42</v>
      </c>
      <c r="H485" s="55">
        <v>52.78</v>
      </c>
      <c r="I485" s="55">
        <v>16.940000000000001</v>
      </c>
      <c r="J485" s="55">
        <f t="shared" si="14"/>
        <v>35.840000000000003</v>
      </c>
      <c r="K485" s="56">
        <v>35.56</v>
      </c>
      <c r="L485" s="50">
        <v>45402</v>
      </c>
      <c r="M485" s="55">
        <f t="shared" si="15"/>
        <v>0.28000000000000114</v>
      </c>
      <c r="N485" s="198">
        <v>1</v>
      </c>
      <c r="O485" s="51" t="s">
        <v>50</v>
      </c>
      <c r="P485" s="1" t="s">
        <v>51</v>
      </c>
      <c r="Q485" s="91" t="str">
        <f>VLOOKUP(UTK[[#This Row],[ID]],DRIVER[],6,FALSE)</f>
        <v>RIZWAN</v>
      </c>
    </row>
    <row r="486" spans="1:18" ht="15" customHeight="1">
      <c r="A486" s="14">
        <v>484</v>
      </c>
      <c r="B486" s="14" t="str">
        <f>UTK[[#This Row],[DATE]]&amp;UTK[[#This Row],[VEHICLE NO]]&amp;UTK[[#This Row],[TRIP NO]]</f>
        <v>45402OD34S26661</v>
      </c>
      <c r="C486" s="47">
        <v>45402</v>
      </c>
      <c r="D486" s="1">
        <v>34401</v>
      </c>
      <c r="E486" s="12">
        <v>312214</v>
      </c>
      <c r="F486" s="17">
        <v>2533</v>
      </c>
      <c r="G486" s="24" t="s">
        <v>45</v>
      </c>
      <c r="H486" s="55">
        <v>52.2</v>
      </c>
      <c r="I486" s="55">
        <v>17.52</v>
      </c>
      <c r="J486" s="55">
        <f t="shared" si="14"/>
        <v>34.680000000000007</v>
      </c>
      <c r="K486" s="56">
        <v>34.18</v>
      </c>
      <c r="L486" s="50">
        <v>45402</v>
      </c>
      <c r="M486" s="55">
        <f t="shared" si="15"/>
        <v>0.50000000000000711</v>
      </c>
      <c r="N486" s="198">
        <v>1</v>
      </c>
      <c r="O486" s="51" t="s">
        <v>50</v>
      </c>
      <c r="P486" s="1" t="s">
        <v>51</v>
      </c>
      <c r="Q486" s="91" t="str">
        <f>VLOOKUP(UTK[[#This Row],[ID]],DRIVER[],6,FALSE)</f>
        <v>SUDARSAN SAHOO</v>
      </c>
    </row>
    <row r="487" spans="1:18" ht="15" customHeight="1">
      <c r="A487" s="6">
        <v>485</v>
      </c>
      <c r="B487" s="14" t="str">
        <f>UTK[[#This Row],[DATE]]&amp;UTK[[#This Row],[VEHICLE NO]]&amp;UTK[[#This Row],[TRIP NO]]</f>
        <v>45402OD04Q41731</v>
      </c>
      <c r="C487" s="47">
        <v>45402</v>
      </c>
      <c r="D487" s="1">
        <v>34402</v>
      </c>
      <c r="E487" s="12">
        <v>312214</v>
      </c>
      <c r="F487" s="17">
        <v>2540</v>
      </c>
      <c r="G487" s="24" t="s">
        <v>8</v>
      </c>
      <c r="H487" s="55">
        <v>34.08</v>
      </c>
      <c r="I487" s="55">
        <v>10.26</v>
      </c>
      <c r="J487" s="55">
        <f t="shared" si="14"/>
        <v>23.82</v>
      </c>
      <c r="K487" s="56">
        <v>23.6</v>
      </c>
      <c r="L487" s="50">
        <v>45402</v>
      </c>
      <c r="M487" s="55">
        <f t="shared" si="15"/>
        <v>0.21999999999999886</v>
      </c>
      <c r="N487" s="198">
        <v>1</v>
      </c>
      <c r="O487" s="51" t="s">
        <v>50</v>
      </c>
      <c r="P487" s="1" t="s">
        <v>51</v>
      </c>
      <c r="Q487" s="91" t="str">
        <f>VLOOKUP(UTK[[#This Row],[ID]],DRIVER[],6,FALSE)</f>
        <v>AJAYA KUMAR MAHANTA</v>
      </c>
    </row>
    <row r="488" spans="1:18" ht="15" customHeight="1">
      <c r="A488" s="14">
        <v>486</v>
      </c>
      <c r="B488" s="14" t="str">
        <f>UTK[[#This Row],[DATE]]&amp;UTK[[#This Row],[VEHICLE NO]]&amp;UTK[[#This Row],[TRIP NO]]</f>
        <v>45402OD04Q41281</v>
      </c>
      <c r="C488" s="47">
        <v>45402</v>
      </c>
      <c r="D488" s="1">
        <v>34403</v>
      </c>
      <c r="E488" s="12">
        <v>312214</v>
      </c>
      <c r="F488" s="17">
        <v>2555</v>
      </c>
      <c r="G488" s="24" t="s">
        <v>41</v>
      </c>
      <c r="H488" s="55">
        <v>35.340000000000003</v>
      </c>
      <c r="I488" s="55">
        <v>10.36</v>
      </c>
      <c r="J488" s="55">
        <f t="shared" si="14"/>
        <v>24.980000000000004</v>
      </c>
      <c r="K488" s="56">
        <v>24.76</v>
      </c>
      <c r="L488" s="50">
        <v>45402</v>
      </c>
      <c r="M488" s="55">
        <f t="shared" si="15"/>
        <v>0.22000000000000242</v>
      </c>
      <c r="N488" s="198">
        <v>1</v>
      </c>
      <c r="O488" s="51" t="s">
        <v>50</v>
      </c>
      <c r="P488" s="1" t="s">
        <v>51</v>
      </c>
      <c r="Q488" s="91" t="str">
        <f>VLOOKUP(UTK[[#This Row],[ID]],DRIVER[],6,FALSE)</f>
        <v xml:space="preserve">SUSANTA KUMAR MOHANTA </v>
      </c>
    </row>
    <row r="489" spans="1:18" ht="14.4" customHeight="1">
      <c r="A489" s="6">
        <v>487</v>
      </c>
      <c r="B489" s="14" t="str">
        <f>UTK[[#This Row],[DATE]]&amp;UTK[[#This Row],[VEHICLE NO]]&amp;UTK[[#This Row],[TRIP NO]]</f>
        <v>45402OD04Q41441</v>
      </c>
      <c r="C489" s="47">
        <v>45402</v>
      </c>
      <c r="D489" s="1">
        <v>34404</v>
      </c>
      <c r="E489" s="12">
        <v>312214</v>
      </c>
      <c r="F489" s="17">
        <v>2563</v>
      </c>
      <c r="G489" s="24" t="s">
        <v>38</v>
      </c>
      <c r="H489" s="55">
        <v>33.44</v>
      </c>
      <c r="I489" s="55">
        <v>10.56</v>
      </c>
      <c r="J489" s="55">
        <f t="shared" si="14"/>
        <v>22.879999999999995</v>
      </c>
      <c r="K489" s="56">
        <v>26.4</v>
      </c>
      <c r="L489" s="50">
        <v>45402</v>
      </c>
      <c r="M489" s="55">
        <f t="shared" si="15"/>
        <v>-3.5200000000000031</v>
      </c>
      <c r="N489" s="198">
        <v>1</v>
      </c>
      <c r="O489" s="51" t="s">
        <v>50</v>
      </c>
      <c r="P489" s="1" t="s">
        <v>51</v>
      </c>
      <c r="Q489" s="91" t="str">
        <f>VLOOKUP(UTK[[#This Row],[ID]],DRIVER[],6,FALSE)</f>
        <v>KAMAN MUNDA</v>
      </c>
    </row>
    <row r="490" spans="1:18" ht="15" customHeight="1">
      <c r="A490" s="14">
        <v>488</v>
      </c>
      <c r="B490" s="14" t="str">
        <f>UTK[[#This Row],[DATE]]&amp;UTK[[#This Row],[VEHICLE NO]]&amp;UTK[[#This Row],[TRIP NO]]</f>
        <v>45402OD04Q41181</v>
      </c>
      <c r="C490" s="47">
        <v>45402</v>
      </c>
      <c r="D490" s="1">
        <v>34405</v>
      </c>
      <c r="E490" s="12">
        <v>312214</v>
      </c>
      <c r="F490" s="17">
        <v>2561</v>
      </c>
      <c r="G490" s="24" t="s">
        <v>26</v>
      </c>
      <c r="H490" s="55">
        <v>56.72</v>
      </c>
      <c r="I490" s="55">
        <v>16.920000000000002</v>
      </c>
      <c r="J490" s="55">
        <f t="shared" si="14"/>
        <v>39.799999999999997</v>
      </c>
      <c r="K490" s="56">
        <v>39.479999999999997</v>
      </c>
      <c r="L490" s="50">
        <v>45402</v>
      </c>
      <c r="M490" s="55">
        <f t="shared" si="15"/>
        <v>0.32000000000000028</v>
      </c>
      <c r="N490" s="198">
        <v>1</v>
      </c>
      <c r="O490" s="51" t="s">
        <v>50</v>
      </c>
      <c r="P490" s="1" t="s">
        <v>51</v>
      </c>
      <c r="Q490" s="91" t="str">
        <f>VLOOKUP(UTK[[#This Row],[ID]],DRIVER[],6,FALSE)</f>
        <v>JUGAL KISHOR MOHANTA</v>
      </c>
    </row>
    <row r="491" spans="1:18" ht="15" customHeight="1">
      <c r="A491" s="6">
        <v>489</v>
      </c>
      <c r="B491" s="14" t="str">
        <f>UTK[[#This Row],[DATE]]&amp;UTK[[#This Row],[VEHICLE NO]]&amp;UTK[[#This Row],[TRIP NO]]</f>
        <v>45402OD04Q41371</v>
      </c>
      <c r="C491" s="47">
        <v>45402</v>
      </c>
      <c r="D491" s="1">
        <v>34406</v>
      </c>
      <c r="E491" s="12">
        <v>312214</v>
      </c>
      <c r="F491" s="17">
        <v>2565</v>
      </c>
      <c r="G491" s="24" t="s">
        <v>55</v>
      </c>
      <c r="H491" s="55">
        <v>35.74</v>
      </c>
      <c r="I491" s="55">
        <v>10.36</v>
      </c>
      <c r="J491" s="55">
        <f t="shared" si="14"/>
        <v>25.380000000000003</v>
      </c>
      <c r="K491" s="56">
        <v>25.34</v>
      </c>
      <c r="L491" s="50">
        <v>45402</v>
      </c>
      <c r="M491" s="55">
        <f t="shared" si="15"/>
        <v>4.00000000000027E-2</v>
      </c>
      <c r="N491" s="198">
        <v>1</v>
      </c>
      <c r="O491" s="51" t="s">
        <v>50</v>
      </c>
      <c r="P491" s="1" t="s">
        <v>51</v>
      </c>
      <c r="Q491" s="91" t="str">
        <f>VLOOKUP(UTK[[#This Row],[ID]],DRIVER[],6,FALSE)</f>
        <v>NARAHARI MOHANTA</v>
      </c>
    </row>
    <row r="492" spans="1:18" ht="15" customHeight="1">
      <c r="A492" s="14">
        <v>490</v>
      </c>
      <c r="B492" s="14" t="str">
        <f>UTK[[#This Row],[DATE]]&amp;UTK[[#This Row],[VEHICLE NO]]&amp;UTK[[#This Row],[TRIP NO]]</f>
        <v>45402OD04Q67611</v>
      </c>
      <c r="C492" s="47">
        <v>45402</v>
      </c>
      <c r="D492" s="1">
        <v>34407</v>
      </c>
      <c r="E492" s="12">
        <v>312214</v>
      </c>
      <c r="F492" s="17">
        <v>2569</v>
      </c>
      <c r="G492" s="24" t="s">
        <v>24</v>
      </c>
      <c r="H492" s="55">
        <v>55.44</v>
      </c>
      <c r="I492" s="55">
        <v>17.760000000000002</v>
      </c>
      <c r="J492" s="55">
        <f t="shared" si="14"/>
        <v>37.679999999999993</v>
      </c>
      <c r="K492" s="56">
        <v>37.1</v>
      </c>
      <c r="L492" s="50">
        <v>45402</v>
      </c>
      <c r="M492" s="55">
        <f t="shared" si="15"/>
        <v>0.57999999999999119</v>
      </c>
      <c r="N492" s="198">
        <v>1</v>
      </c>
      <c r="O492" s="51" t="s">
        <v>50</v>
      </c>
      <c r="P492" s="1" t="s">
        <v>51</v>
      </c>
      <c r="Q492" s="91" t="str">
        <f>VLOOKUP(UTK[[#This Row],[ID]],DRIVER[],6,FALSE)</f>
        <v>PRABHAT MAHANTA</v>
      </c>
    </row>
    <row r="493" spans="1:18" ht="15" customHeight="1">
      <c r="A493" s="6">
        <v>491</v>
      </c>
      <c r="B493" s="14" t="str">
        <f>UTK[[#This Row],[DATE]]&amp;UTK[[#This Row],[VEHICLE NO]]&amp;UTK[[#This Row],[TRIP NO]]</f>
        <v>45402OD34S61371</v>
      </c>
      <c r="C493" s="47">
        <v>45402</v>
      </c>
      <c r="D493" s="1">
        <v>34408</v>
      </c>
      <c r="E493" s="12">
        <v>312214</v>
      </c>
      <c r="F493" s="17">
        <v>2571</v>
      </c>
      <c r="G493" s="24" t="s">
        <v>44</v>
      </c>
      <c r="H493" s="55">
        <v>55.74</v>
      </c>
      <c r="I493" s="55">
        <v>17.579999999999998</v>
      </c>
      <c r="J493" s="55">
        <f t="shared" si="14"/>
        <v>38.160000000000004</v>
      </c>
      <c r="K493" s="56">
        <v>37.799999999999997</v>
      </c>
      <c r="L493" s="50">
        <v>45402</v>
      </c>
      <c r="M493" s="55">
        <f t="shared" si="15"/>
        <v>0.36000000000000654</v>
      </c>
      <c r="N493" s="198">
        <v>1</v>
      </c>
      <c r="O493" s="51" t="s">
        <v>50</v>
      </c>
      <c r="P493" s="1" t="s">
        <v>51</v>
      </c>
      <c r="Q493" s="91" t="str">
        <f>VLOOKUP(UTK[[#This Row],[ID]],DRIVER[],6,FALSE)</f>
        <v>KALI CH KAR</v>
      </c>
    </row>
    <row r="494" spans="1:18" ht="15" customHeight="1">
      <c r="A494" s="14">
        <v>492</v>
      </c>
      <c r="B494" s="14" t="str">
        <f>UTK[[#This Row],[DATE]]&amp;UTK[[#This Row],[VEHICLE NO]]&amp;UTK[[#This Row],[TRIP NO]]</f>
        <v>45402OD04Q41391</v>
      </c>
      <c r="C494" s="47">
        <v>45402</v>
      </c>
      <c r="D494" s="1">
        <v>34409</v>
      </c>
      <c r="E494" s="12">
        <v>312214</v>
      </c>
      <c r="F494" s="17">
        <v>2572</v>
      </c>
      <c r="G494" s="24" t="s">
        <v>21</v>
      </c>
      <c r="H494" s="55">
        <v>55.88</v>
      </c>
      <c r="I494" s="55">
        <v>17.64</v>
      </c>
      <c r="J494" s="55">
        <f t="shared" si="14"/>
        <v>38.24</v>
      </c>
      <c r="K494" s="56">
        <v>37.840000000000003</v>
      </c>
      <c r="L494" s="50">
        <v>45402</v>
      </c>
      <c r="M494" s="55">
        <f t="shared" si="15"/>
        <v>0.39999999999999858</v>
      </c>
      <c r="N494" s="198">
        <v>1</v>
      </c>
      <c r="O494" s="51" t="s">
        <v>50</v>
      </c>
      <c r="P494" s="1" t="s">
        <v>51</v>
      </c>
      <c r="Q494" s="91" t="str">
        <f>VLOOKUP(UTK[[#This Row],[ID]],DRIVER[],6,FALSE)</f>
        <v>BHARAT CH MOHANTA</v>
      </c>
      <c r="R494" s="1">
        <v>123</v>
      </c>
    </row>
    <row r="495" spans="1:18" ht="14.4">
      <c r="A495" s="6">
        <v>493</v>
      </c>
      <c r="B495" s="14" t="str">
        <f>UTK[[#This Row],[DATE]]&amp;UTK[[#This Row],[VEHICLE NO]]&amp;UTK[[#This Row],[TRIP NO]]</f>
        <v>45402OD04Q41231</v>
      </c>
      <c r="C495" s="47">
        <v>45402</v>
      </c>
      <c r="D495" s="1">
        <v>34410</v>
      </c>
      <c r="E495" s="12">
        <v>312214</v>
      </c>
      <c r="F495" s="17">
        <v>2576</v>
      </c>
      <c r="G495" s="24" t="s">
        <v>39</v>
      </c>
      <c r="H495" s="55">
        <v>56.4</v>
      </c>
      <c r="I495" s="55">
        <v>17.260000000000002</v>
      </c>
      <c r="J495" s="55">
        <f t="shared" si="14"/>
        <v>39.14</v>
      </c>
      <c r="K495" s="56">
        <v>38.840000000000003</v>
      </c>
      <c r="L495" s="50">
        <v>45402</v>
      </c>
      <c r="M495" s="55">
        <f t="shared" si="15"/>
        <v>0.29999999999999716</v>
      </c>
      <c r="N495" s="198">
        <v>1</v>
      </c>
      <c r="O495" s="51" t="s">
        <v>50</v>
      </c>
      <c r="P495" s="1" t="s">
        <v>51</v>
      </c>
      <c r="Q495" s="91" t="str">
        <f>VLOOKUP(UTK[[#This Row],[ID]],DRIVER[],6,FALSE)</f>
        <v>DURGA CH MOHANTA</v>
      </c>
    </row>
    <row r="496" spans="1:18" ht="15" customHeight="1">
      <c r="A496" s="14">
        <v>494</v>
      </c>
      <c r="B496" s="14" t="str">
        <f>UTK[[#This Row],[DATE]]&amp;UTK[[#This Row],[VEHICLE NO]]&amp;UTK[[#This Row],[TRIP NO]]</f>
        <v>45402OD34S26151</v>
      </c>
      <c r="C496" s="47">
        <v>45402</v>
      </c>
      <c r="D496" s="1">
        <v>34411</v>
      </c>
      <c r="E496" s="12">
        <v>312214</v>
      </c>
      <c r="F496" s="17">
        <v>2578</v>
      </c>
      <c r="G496" s="24" t="s">
        <v>40</v>
      </c>
      <c r="H496" s="55">
        <v>55.76</v>
      </c>
      <c r="I496" s="55">
        <v>17.18</v>
      </c>
      <c r="J496" s="55">
        <f t="shared" si="14"/>
        <v>38.58</v>
      </c>
      <c r="K496" s="56">
        <v>37.86</v>
      </c>
      <c r="L496" s="50">
        <v>45402</v>
      </c>
      <c r="M496" s="55">
        <f t="shared" si="15"/>
        <v>0.71999999999999886</v>
      </c>
      <c r="N496" s="198">
        <v>1</v>
      </c>
      <c r="O496" s="51" t="s">
        <v>50</v>
      </c>
      <c r="P496" s="1" t="s">
        <v>51</v>
      </c>
      <c r="Q496" s="91" t="str">
        <f>VLOOKUP(UTK[[#This Row],[ID]],DRIVER[],6,FALSE)</f>
        <v>BASANTA KUMAR MOHANTA</v>
      </c>
    </row>
    <row r="497" spans="1:17" ht="15" customHeight="1">
      <c r="A497" s="6">
        <v>495</v>
      </c>
      <c r="B497" s="14" t="str">
        <f>UTK[[#This Row],[DATE]]&amp;UTK[[#This Row],[VEHICLE NO]]&amp;UTK[[#This Row],[TRIP NO]]</f>
        <v>45402OD34S26682</v>
      </c>
      <c r="C497" s="47">
        <v>45402</v>
      </c>
      <c r="D497" s="1">
        <v>34412</v>
      </c>
      <c r="E497" s="12">
        <v>312214</v>
      </c>
      <c r="F497" s="17">
        <v>2593</v>
      </c>
      <c r="G497" s="24" t="s">
        <v>42</v>
      </c>
      <c r="H497" s="55">
        <v>56.36</v>
      </c>
      <c r="I497" s="55">
        <v>16.940000000000001</v>
      </c>
      <c r="J497" s="55">
        <f t="shared" si="14"/>
        <v>39.42</v>
      </c>
      <c r="K497" s="56">
        <v>39.04</v>
      </c>
      <c r="L497" s="50">
        <v>45402</v>
      </c>
      <c r="M497" s="55">
        <f t="shared" si="15"/>
        <v>0.38000000000000256</v>
      </c>
      <c r="N497" s="198">
        <v>2</v>
      </c>
      <c r="O497" s="51" t="s">
        <v>50</v>
      </c>
      <c r="P497" s="1" t="s">
        <v>51</v>
      </c>
      <c r="Q497" s="91" t="str">
        <f>VLOOKUP(UTK[[#This Row],[ID]],DRIVER[],6,FALSE)</f>
        <v>RIZWAN</v>
      </c>
    </row>
    <row r="498" spans="1:17" ht="15" customHeight="1">
      <c r="A498" s="14">
        <v>496</v>
      </c>
      <c r="B498" s="14" t="str">
        <f>UTK[[#This Row],[DATE]]&amp;UTK[[#This Row],[VEHICLE NO]]&amp;UTK[[#This Row],[TRIP NO]]</f>
        <v>45402OD04Q41551</v>
      </c>
      <c r="C498" s="47">
        <v>45402</v>
      </c>
      <c r="D498" s="1">
        <v>34413</v>
      </c>
      <c r="E498" s="12">
        <v>312214</v>
      </c>
      <c r="F498" s="17">
        <v>2594</v>
      </c>
      <c r="G498" s="24" t="s">
        <v>22</v>
      </c>
      <c r="H498" s="55">
        <v>54.58</v>
      </c>
      <c r="I498" s="55">
        <v>17.5</v>
      </c>
      <c r="J498" s="55">
        <f t="shared" si="14"/>
        <v>37.08</v>
      </c>
      <c r="K498" s="56">
        <v>36.799999999999997</v>
      </c>
      <c r="L498" s="50">
        <v>45402</v>
      </c>
      <c r="M498" s="55">
        <f t="shared" si="15"/>
        <v>0.28000000000000114</v>
      </c>
      <c r="N498" s="198">
        <v>1</v>
      </c>
      <c r="O498" s="51" t="s">
        <v>50</v>
      </c>
      <c r="P498" s="1" t="s">
        <v>51</v>
      </c>
      <c r="Q498" s="91" t="str">
        <f>VLOOKUP(UTK[[#This Row],[ID]],DRIVER[],6,FALSE)</f>
        <v>DHULESWAR PERAI</v>
      </c>
    </row>
    <row r="499" spans="1:17" ht="15" customHeight="1">
      <c r="A499" s="6">
        <v>497</v>
      </c>
      <c r="B499" s="14" t="str">
        <f>UTK[[#This Row],[DATE]]&amp;UTK[[#This Row],[VEHICLE NO]]&amp;UTK[[#This Row],[TRIP NO]]</f>
        <v>45402OD34S61391</v>
      </c>
      <c r="C499" s="47">
        <v>45402</v>
      </c>
      <c r="D499" s="1">
        <v>34414</v>
      </c>
      <c r="E499" s="12">
        <v>312214</v>
      </c>
      <c r="F499" s="17">
        <v>2615</v>
      </c>
      <c r="G499" s="24" t="s">
        <v>52</v>
      </c>
      <c r="H499" s="55">
        <v>53.2</v>
      </c>
      <c r="I499" s="55">
        <v>17.100000000000001</v>
      </c>
      <c r="J499" s="55">
        <f t="shared" si="14"/>
        <v>36.1</v>
      </c>
      <c r="K499" s="56">
        <v>34.82</v>
      </c>
      <c r="L499" s="50">
        <v>45402</v>
      </c>
      <c r="M499" s="55">
        <f t="shared" si="15"/>
        <v>1.2800000000000011</v>
      </c>
      <c r="N499" s="198">
        <v>1</v>
      </c>
      <c r="O499" s="51" t="s">
        <v>50</v>
      </c>
      <c r="P499" s="1" t="s">
        <v>51</v>
      </c>
      <c r="Q499" s="91" t="str">
        <f>VLOOKUP(UTK[[#This Row],[ID]],DRIVER[],6,FALSE)</f>
        <v>PRADIPA MALIK</v>
      </c>
    </row>
    <row r="500" spans="1:17" ht="15" customHeight="1">
      <c r="A500" s="14">
        <v>498</v>
      </c>
      <c r="B500" s="14" t="str">
        <f>UTK[[#This Row],[DATE]]&amp;UTK[[#This Row],[VEHICLE NO]]&amp;UTK[[#This Row],[TRIP NO]]</f>
        <v>45402OD04Q67881</v>
      </c>
      <c r="C500" s="47">
        <v>45402</v>
      </c>
      <c r="D500" s="1">
        <v>34415</v>
      </c>
      <c r="E500" s="12">
        <v>312214</v>
      </c>
      <c r="F500" s="17">
        <v>2627</v>
      </c>
      <c r="G500" s="24" t="s">
        <v>20</v>
      </c>
      <c r="H500" s="55">
        <v>50.86</v>
      </c>
      <c r="I500" s="55">
        <v>17.18</v>
      </c>
      <c r="J500" s="55">
        <f t="shared" si="14"/>
        <v>33.68</v>
      </c>
      <c r="K500" s="56">
        <v>32.880000000000003</v>
      </c>
      <c r="L500" s="50">
        <v>45402</v>
      </c>
      <c r="M500" s="55">
        <f t="shared" si="15"/>
        <v>0.79999999999999716</v>
      </c>
      <c r="N500" s="198">
        <v>1</v>
      </c>
      <c r="O500" s="51" t="s">
        <v>50</v>
      </c>
      <c r="P500" s="1" t="s">
        <v>51</v>
      </c>
      <c r="Q500" s="91" t="str">
        <f>VLOOKUP(UTK[[#This Row],[ID]],DRIVER[],6,FALSE)</f>
        <v>KAPILENDRA MALIK</v>
      </c>
    </row>
    <row r="501" spans="1:17" ht="15" customHeight="1">
      <c r="A501" s="6">
        <v>499</v>
      </c>
      <c r="B501" s="14" t="str">
        <f>UTK[[#This Row],[DATE]]&amp;UTK[[#This Row],[VEHICLE NO]]&amp;UTK[[#This Row],[TRIP NO]]</f>
        <v>45402OD04Q41701</v>
      </c>
      <c r="C501" s="47">
        <v>45402</v>
      </c>
      <c r="D501" s="1">
        <v>34416</v>
      </c>
      <c r="E501" s="12">
        <v>312214</v>
      </c>
      <c r="F501" s="17">
        <v>2590</v>
      </c>
      <c r="G501" s="24" t="s">
        <v>10</v>
      </c>
      <c r="H501" s="55">
        <v>34.72</v>
      </c>
      <c r="I501" s="55">
        <v>10.4</v>
      </c>
      <c r="J501" s="55">
        <f t="shared" si="14"/>
        <v>24.32</v>
      </c>
      <c r="K501" s="56">
        <v>24.16</v>
      </c>
      <c r="L501" s="50">
        <v>45402</v>
      </c>
      <c r="M501" s="55">
        <f t="shared" si="15"/>
        <v>0.16000000000000014</v>
      </c>
      <c r="N501" s="198">
        <v>1</v>
      </c>
      <c r="O501" s="51" t="s">
        <v>50</v>
      </c>
      <c r="P501" s="1" t="s">
        <v>51</v>
      </c>
      <c r="Q501" s="91" t="str">
        <f>VLOOKUP(UTK[[#This Row],[ID]],DRIVER[],6,FALSE)</f>
        <v>SUSANTA KUMAR MALIK</v>
      </c>
    </row>
    <row r="502" spans="1:17" ht="15" customHeight="1">
      <c r="A502" s="14">
        <v>500</v>
      </c>
      <c r="B502" s="14" t="str">
        <f>UTK[[#This Row],[DATE]]&amp;UTK[[#This Row],[VEHICLE NO]]&amp;UTK[[#This Row],[TRIP NO]]</f>
        <v>45402OD34S26662</v>
      </c>
      <c r="C502" s="47">
        <v>45402</v>
      </c>
      <c r="D502" s="1">
        <v>34417</v>
      </c>
      <c r="E502" s="12">
        <v>312214</v>
      </c>
      <c r="F502" s="17">
        <v>2635</v>
      </c>
      <c r="G502" s="24" t="s">
        <v>45</v>
      </c>
      <c r="H502" s="55">
        <v>57.74</v>
      </c>
      <c r="I502" s="55">
        <v>17.48</v>
      </c>
      <c r="J502" s="55">
        <f t="shared" si="14"/>
        <v>40.260000000000005</v>
      </c>
      <c r="K502" s="56">
        <v>39.619999999999997</v>
      </c>
      <c r="L502" s="50">
        <v>45402</v>
      </c>
      <c r="M502" s="55">
        <f t="shared" si="15"/>
        <v>0.64000000000000767</v>
      </c>
      <c r="N502" s="198">
        <v>2</v>
      </c>
      <c r="O502" s="51" t="s">
        <v>50</v>
      </c>
      <c r="P502" s="1" t="s">
        <v>51</v>
      </c>
      <c r="Q502" s="91" t="str">
        <f>VLOOKUP(UTK[[#This Row],[ID]],DRIVER[],6,FALSE)</f>
        <v>SUDARSAN SAHOO</v>
      </c>
    </row>
    <row r="503" spans="1:17" ht="15" customHeight="1">
      <c r="A503" s="6">
        <v>501</v>
      </c>
      <c r="B503" s="14" t="str">
        <f>UTK[[#This Row],[DATE]]&amp;UTK[[#This Row],[VEHICLE NO]]&amp;UTK[[#This Row],[TRIP NO]]</f>
        <v>45402OD04Q41732</v>
      </c>
      <c r="C503" s="47">
        <v>45402</v>
      </c>
      <c r="D503" s="1">
        <v>34418</v>
      </c>
      <c r="E503" s="12">
        <v>312214</v>
      </c>
      <c r="F503" s="17">
        <v>2648</v>
      </c>
      <c r="G503" s="24" t="s">
        <v>8</v>
      </c>
      <c r="H503" s="55">
        <v>35.340000000000003</v>
      </c>
      <c r="I503" s="55">
        <v>10.24</v>
      </c>
      <c r="J503" s="55">
        <f t="shared" si="14"/>
        <v>25.1</v>
      </c>
      <c r="K503" s="56">
        <v>24.5</v>
      </c>
      <c r="L503" s="50">
        <v>45402</v>
      </c>
      <c r="M503" s="55">
        <f t="shared" si="15"/>
        <v>0.60000000000000142</v>
      </c>
      <c r="N503" s="198">
        <v>2</v>
      </c>
      <c r="O503" s="51" t="s">
        <v>50</v>
      </c>
      <c r="P503" s="1" t="s">
        <v>51</v>
      </c>
      <c r="Q503" s="91" t="str">
        <f>VLOOKUP(UTK[[#This Row],[ID]],DRIVER[],6,FALSE)</f>
        <v>AJAYA KUMAR MAHANTA</v>
      </c>
    </row>
    <row r="504" spans="1:17" ht="15" customHeight="1">
      <c r="A504" s="14">
        <v>502</v>
      </c>
      <c r="B504" s="14" t="str">
        <f>UTK[[#This Row],[DATE]]&amp;UTK[[#This Row],[VEHICLE NO]]&amp;UTK[[#This Row],[TRIP NO]]</f>
        <v>45402OD04Q41442</v>
      </c>
      <c r="C504" s="47">
        <v>45402</v>
      </c>
      <c r="D504" s="1">
        <v>34419</v>
      </c>
      <c r="E504" s="12">
        <v>312214</v>
      </c>
      <c r="F504" s="17">
        <v>2670</v>
      </c>
      <c r="G504" s="24" t="s">
        <v>38</v>
      </c>
      <c r="H504" s="55">
        <v>33.880000000000003</v>
      </c>
      <c r="I504" s="55">
        <v>10.58</v>
      </c>
      <c r="J504" s="55">
        <f t="shared" si="14"/>
        <v>23.300000000000004</v>
      </c>
      <c r="K504" s="56">
        <v>22.96</v>
      </c>
      <c r="L504" s="50">
        <v>45402</v>
      </c>
      <c r="M504" s="55">
        <f t="shared" si="15"/>
        <v>0.34000000000000341</v>
      </c>
      <c r="N504" s="198">
        <v>2</v>
      </c>
      <c r="O504" s="51" t="s">
        <v>50</v>
      </c>
      <c r="P504" s="1" t="s">
        <v>51</v>
      </c>
      <c r="Q504" s="91" t="str">
        <f>VLOOKUP(UTK[[#This Row],[ID]],DRIVER[],6,FALSE)</f>
        <v>KAMAN MUNDA</v>
      </c>
    </row>
    <row r="505" spans="1:17" ht="15" customHeight="1">
      <c r="A505" s="6">
        <v>503</v>
      </c>
      <c r="B505" s="14" t="str">
        <f>UTK[[#This Row],[DATE]]&amp;UTK[[#This Row],[VEHICLE NO]]&amp;UTK[[#This Row],[TRIP NO]]</f>
        <v>45402OD04Q41372</v>
      </c>
      <c r="C505" s="47">
        <v>45402</v>
      </c>
      <c r="D505" s="1">
        <v>34420</v>
      </c>
      <c r="E505" s="12">
        <v>312214</v>
      </c>
      <c r="F505" s="17">
        <v>2675</v>
      </c>
      <c r="G505" s="24" t="s">
        <v>55</v>
      </c>
      <c r="H505" s="55">
        <v>33.340000000000003</v>
      </c>
      <c r="I505" s="55">
        <v>10.3</v>
      </c>
      <c r="J505" s="55">
        <f t="shared" si="14"/>
        <v>23.040000000000003</v>
      </c>
      <c r="K505" s="56">
        <v>22.5</v>
      </c>
      <c r="L505" s="50">
        <v>45403</v>
      </c>
      <c r="M505" s="55">
        <f t="shared" si="15"/>
        <v>0.5400000000000027</v>
      </c>
      <c r="N505" s="198">
        <v>2</v>
      </c>
      <c r="O505" s="51" t="s">
        <v>50</v>
      </c>
      <c r="P505" s="1" t="s">
        <v>51</v>
      </c>
      <c r="Q505" s="91" t="str">
        <f>VLOOKUP(UTK[[#This Row],[ID]],DRIVER[],6,FALSE)</f>
        <v>SUSANTA KUMAR MALIK</v>
      </c>
    </row>
    <row r="506" spans="1:17" ht="15" customHeight="1">
      <c r="A506" s="14">
        <v>504</v>
      </c>
      <c r="B506" s="14" t="str">
        <f>UTK[[#This Row],[DATE]]&amp;UTK[[#This Row],[VEHICLE NO]]&amp;UTK[[#This Row],[TRIP NO]]</f>
        <v>45402OD04Q41182</v>
      </c>
      <c r="C506" s="47">
        <v>45402</v>
      </c>
      <c r="D506" s="1">
        <v>34421</v>
      </c>
      <c r="E506" s="12">
        <v>312214</v>
      </c>
      <c r="F506" s="17">
        <v>2673</v>
      </c>
      <c r="G506" s="24" t="s">
        <v>26</v>
      </c>
      <c r="H506" s="26">
        <v>52.72</v>
      </c>
      <c r="I506" s="26">
        <v>16.84</v>
      </c>
      <c r="J506" s="26">
        <f t="shared" si="14"/>
        <v>35.879999999999995</v>
      </c>
      <c r="K506" s="49">
        <v>35.520000000000003</v>
      </c>
      <c r="L506" s="50">
        <v>45403</v>
      </c>
      <c r="M506" s="26">
        <f t="shared" si="15"/>
        <v>0.35999999999999233</v>
      </c>
      <c r="N506" s="198">
        <v>2</v>
      </c>
      <c r="O506" s="51" t="s">
        <v>50</v>
      </c>
      <c r="P506" s="1" t="s">
        <v>51</v>
      </c>
      <c r="Q506" s="91" t="str">
        <f>VLOOKUP(UTK[[#This Row],[ID]],DRIVER[],6,FALSE)</f>
        <v>JUGAL KISHOR MOHANTA</v>
      </c>
    </row>
    <row r="507" spans="1:17" ht="15" customHeight="1">
      <c r="A507" s="6">
        <v>505</v>
      </c>
      <c r="B507" s="14" t="str">
        <f>UTK[[#This Row],[DATE]]&amp;UTK[[#This Row],[VEHICLE NO]]&amp;UTK[[#This Row],[TRIP NO]]</f>
        <v>45402OD04Q41282</v>
      </c>
      <c r="C507" s="47">
        <v>45402</v>
      </c>
      <c r="D507" s="1">
        <v>34422</v>
      </c>
      <c r="E507" s="12">
        <v>312214</v>
      </c>
      <c r="F507" s="17">
        <v>2664</v>
      </c>
      <c r="G507" s="24" t="s">
        <v>41</v>
      </c>
      <c r="H507" s="26">
        <v>34.18</v>
      </c>
      <c r="I507" s="26">
        <v>10.36</v>
      </c>
      <c r="J507" s="26">
        <f t="shared" si="14"/>
        <v>23.82</v>
      </c>
      <c r="K507" s="49">
        <v>23.12</v>
      </c>
      <c r="L507" s="50">
        <v>45403</v>
      </c>
      <c r="M507" s="26">
        <f t="shared" si="15"/>
        <v>0.69999999999999929</v>
      </c>
      <c r="N507" s="198">
        <v>2</v>
      </c>
      <c r="O507" s="51" t="s">
        <v>50</v>
      </c>
      <c r="P507" s="1" t="s">
        <v>51</v>
      </c>
      <c r="Q507" s="91" t="str">
        <f>VLOOKUP(UTK[[#This Row],[ID]],DRIVER[],6,FALSE)</f>
        <v>RAHID</v>
      </c>
    </row>
    <row r="508" spans="1:17" ht="15" customHeight="1">
      <c r="A508" s="14">
        <v>506</v>
      </c>
      <c r="B508" s="14" t="str">
        <f>UTK[[#This Row],[DATE]]&amp;UTK[[#This Row],[VEHICLE NO]]&amp;UTK[[#This Row],[TRIP NO]]</f>
        <v>45403OD34S26681</v>
      </c>
      <c r="C508" s="47">
        <v>45403</v>
      </c>
      <c r="D508" s="1">
        <v>34423</v>
      </c>
      <c r="E508" s="12">
        <v>312214</v>
      </c>
      <c r="F508" s="17">
        <v>2686</v>
      </c>
      <c r="G508" s="24" t="s">
        <v>42</v>
      </c>
      <c r="H508" s="26">
        <v>53.26</v>
      </c>
      <c r="I508" s="26">
        <v>17.079999999999998</v>
      </c>
      <c r="J508" s="26">
        <f t="shared" si="14"/>
        <v>36.18</v>
      </c>
      <c r="K508" s="49">
        <v>34.96</v>
      </c>
      <c r="L508" s="50">
        <v>45403</v>
      </c>
      <c r="M508" s="26">
        <f t="shared" si="15"/>
        <v>1.2199999999999989</v>
      </c>
      <c r="N508" s="198">
        <v>1</v>
      </c>
      <c r="O508" s="51" t="s">
        <v>50</v>
      </c>
      <c r="P508" s="1" t="s">
        <v>51</v>
      </c>
      <c r="Q508" s="91" t="str">
        <f>VLOOKUP(UTK[[#This Row],[ID]],DRIVER[],6,FALSE)</f>
        <v>RIZWAN</v>
      </c>
    </row>
    <row r="509" spans="1:17" ht="15" customHeight="1">
      <c r="A509" s="6">
        <v>507</v>
      </c>
      <c r="B509" s="14" t="str">
        <f>UTK[[#This Row],[DATE]]&amp;UTK[[#This Row],[VEHICLE NO]]&amp;UTK[[#This Row],[TRIP NO]]</f>
        <v>45403OD34S26271</v>
      </c>
      <c r="C509" s="47">
        <v>45403</v>
      </c>
      <c r="D509" s="1">
        <v>34424</v>
      </c>
      <c r="E509" s="12">
        <v>312214</v>
      </c>
      <c r="F509" s="17">
        <v>2688</v>
      </c>
      <c r="G509" s="24" t="s">
        <v>54</v>
      </c>
      <c r="H509" s="26">
        <v>52.04</v>
      </c>
      <c r="I509" s="26">
        <v>17.059999999999999</v>
      </c>
      <c r="J509" s="26">
        <f t="shared" si="14"/>
        <v>34.980000000000004</v>
      </c>
      <c r="K509" s="49">
        <v>34.6</v>
      </c>
      <c r="L509" s="50">
        <v>45403</v>
      </c>
      <c r="M509" s="26">
        <f t="shared" si="15"/>
        <v>0.38000000000000256</v>
      </c>
      <c r="N509" s="198">
        <v>1</v>
      </c>
      <c r="O509" s="51" t="s">
        <v>50</v>
      </c>
      <c r="P509" s="1" t="s">
        <v>51</v>
      </c>
      <c r="Q509" s="91" t="str">
        <f>VLOOKUP(UTK[[#This Row],[ID]],DRIVER[],6,FALSE)</f>
        <v>RAHID</v>
      </c>
    </row>
    <row r="510" spans="1:17" ht="14.4">
      <c r="A510" s="14">
        <v>508</v>
      </c>
      <c r="B510" s="14" t="str">
        <f>UTK[[#This Row],[DATE]]&amp;UTK[[#This Row],[VEHICLE NO]]&amp;UTK[[#This Row],[TRIP NO]]</f>
        <v>45403OD04Q41231</v>
      </c>
      <c r="C510" s="47">
        <v>45403</v>
      </c>
      <c r="D510" s="1">
        <v>34425</v>
      </c>
      <c r="E510" s="12">
        <v>312214</v>
      </c>
      <c r="F510" s="17">
        <v>2396</v>
      </c>
      <c r="G510" s="24" t="s">
        <v>39</v>
      </c>
      <c r="H510" s="58">
        <v>54.52</v>
      </c>
      <c r="I510" s="58">
        <v>17.32</v>
      </c>
      <c r="J510" s="58">
        <f t="shared" si="14"/>
        <v>37.200000000000003</v>
      </c>
      <c r="K510" s="59">
        <v>36.72</v>
      </c>
      <c r="L510" s="50">
        <v>45403</v>
      </c>
      <c r="M510" s="58">
        <f t="shared" si="15"/>
        <v>0.48000000000000398</v>
      </c>
      <c r="N510" s="198">
        <v>1</v>
      </c>
      <c r="O510" s="51" t="s">
        <v>50</v>
      </c>
      <c r="P510" s="1" t="s">
        <v>51</v>
      </c>
      <c r="Q510" s="91" t="str">
        <f>VLOOKUP(UTK[[#This Row],[ID]],DRIVER[],6,FALSE)</f>
        <v>NATABAR MOHANTA</v>
      </c>
    </row>
    <row r="511" spans="1:17" ht="15" customHeight="1">
      <c r="A511" s="6">
        <v>509</v>
      </c>
      <c r="B511" s="14" t="str">
        <f>UTK[[#This Row],[DATE]]&amp;UTK[[#This Row],[VEHICLE NO]]&amp;UTK[[#This Row],[TRIP NO]]</f>
        <v>45403OD04Q41181</v>
      </c>
      <c r="C511" s="47">
        <v>45403</v>
      </c>
      <c r="D511" s="1">
        <v>34426</v>
      </c>
      <c r="E511" s="12">
        <v>312214</v>
      </c>
      <c r="F511" s="17">
        <v>2694</v>
      </c>
      <c r="G511" s="24" t="s">
        <v>26</v>
      </c>
      <c r="H511" s="58">
        <v>54.26</v>
      </c>
      <c r="I511" s="58">
        <v>16.86</v>
      </c>
      <c r="J511" s="58">
        <f t="shared" si="14"/>
        <v>37.4</v>
      </c>
      <c r="K511" s="59">
        <v>37.08</v>
      </c>
      <c r="L511" s="50">
        <v>45403</v>
      </c>
      <c r="M511" s="58">
        <f t="shared" si="15"/>
        <v>0.32000000000000028</v>
      </c>
      <c r="N511" s="198">
        <v>1</v>
      </c>
      <c r="O511" s="51" t="s">
        <v>50</v>
      </c>
      <c r="P511" s="1" t="s">
        <v>51</v>
      </c>
      <c r="Q511" s="91" t="str">
        <f>VLOOKUP(UTK[[#This Row],[ID]],DRIVER[],6,FALSE)</f>
        <v>JUGAL KISHOR MOHANTA</v>
      </c>
    </row>
    <row r="512" spans="1:17" ht="15" customHeight="1">
      <c r="A512" s="14">
        <v>510</v>
      </c>
      <c r="B512" s="14" t="str">
        <f>UTK[[#This Row],[DATE]]&amp;UTK[[#This Row],[VEHICLE NO]]&amp;UTK[[#This Row],[TRIP NO]]</f>
        <v>45403OD34S26661</v>
      </c>
      <c r="C512" s="47">
        <v>45403</v>
      </c>
      <c r="D512" s="1">
        <v>34427</v>
      </c>
      <c r="E512" s="12">
        <v>312214</v>
      </c>
      <c r="F512" s="17">
        <v>2698</v>
      </c>
      <c r="G512" s="24" t="s">
        <v>45</v>
      </c>
      <c r="H512" s="58">
        <v>52.02</v>
      </c>
      <c r="I512" s="58">
        <v>17.52</v>
      </c>
      <c r="J512" s="58">
        <f t="shared" si="14"/>
        <v>34.5</v>
      </c>
      <c r="K512" s="59">
        <v>34.14</v>
      </c>
      <c r="L512" s="50">
        <v>45403</v>
      </c>
      <c r="M512" s="58">
        <f t="shared" si="15"/>
        <v>0.35999999999999943</v>
      </c>
      <c r="N512" s="198">
        <v>1</v>
      </c>
      <c r="O512" s="51" t="s">
        <v>50</v>
      </c>
      <c r="P512" s="1" t="s">
        <v>51</v>
      </c>
      <c r="Q512" s="91" t="str">
        <f>VLOOKUP(UTK[[#This Row],[ID]],DRIVER[],6,FALSE)</f>
        <v>SUDARSAN SAHOO</v>
      </c>
    </row>
    <row r="513" spans="1:17" ht="15" customHeight="1">
      <c r="A513" s="6">
        <v>511</v>
      </c>
      <c r="B513" s="14" t="str">
        <f>UTK[[#This Row],[DATE]]&amp;UTK[[#This Row],[VEHICLE NO]]&amp;UTK[[#This Row],[TRIP NO]]</f>
        <v>45403OD04Q41551</v>
      </c>
      <c r="C513" s="47">
        <v>45403</v>
      </c>
      <c r="D513" s="1">
        <v>34428</v>
      </c>
      <c r="E513" s="12">
        <v>312214</v>
      </c>
      <c r="F513" s="17">
        <v>2704</v>
      </c>
      <c r="G513" s="24" t="s">
        <v>22</v>
      </c>
      <c r="H513" s="58">
        <v>53.82</v>
      </c>
      <c r="I513" s="58">
        <v>17.28</v>
      </c>
      <c r="J513" s="58">
        <f t="shared" si="14"/>
        <v>36.54</v>
      </c>
      <c r="K513" s="59">
        <v>35.659999999999997</v>
      </c>
      <c r="L513" s="50">
        <v>45403</v>
      </c>
      <c r="M513" s="58">
        <f t="shared" si="15"/>
        <v>0.88000000000000256</v>
      </c>
      <c r="N513" s="198">
        <v>1</v>
      </c>
      <c r="O513" s="51" t="s">
        <v>50</v>
      </c>
      <c r="P513" s="1" t="s">
        <v>51</v>
      </c>
      <c r="Q513" s="91" t="str">
        <f>VLOOKUP(UTK[[#This Row],[ID]],DRIVER[],6,FALSE)</f>
        <v>BENUDHAR PRADHAN</v>
      </c>
    </row>
    <row r="514" spans="1:17" ht="15" customHeight="1">
      <c r="A514" s="14">
        <v>512</v>
      </c>
      <c r="B514" s="14" t="str">
        <f>UTK[[#This Row],[DATE]]&amp;UTK[[#This Row],[VEHICLE NO]]&amp;UTK[[#This Row],[TRIP NO]]</f>
        <v>45403OD04Q41371</v>
      </c>
      <c r="C514" s="47">
        <v>45403</v>
      </c>
      <c r="D514" s="1">
        <v>34429</v>
      </c>
      <c r="E514" s="12">
        <v>312214</v>
      </c>
      <c r="F514" s="17">
        <v>2705</v>
      </c>
      <c r="G514" s="24" t="s">
        <v>55</v>
      </c>
      <c r="H514" s="58">
        <v>33.44</v>
      </c>
      <c r="I514" s="58">
        <v>10.36</v>
      </c>
      <c r="J514" s="58">
        <f t="shared" si="14"/>
        <v>23.08</v>
      </c>
      <c r="K514" s="59">
        <v>22.66</v>
      </c>
      <c r="L514" s="50">
        <v>45403</v>
      </c>
      <c r="M514" s="58">
        <f t="shared" si="15"/>
        <v>0.41999999999999815</v>
      </c>
      <c r="N514" s="198">
        <v>1</v>
      </c>
      <c r="O514" s="51" t="s">
        <v>50</v>
      </c>
      <c r="P514" s="1" t="s">
        <v>51</v>
      </c>
      <c r="Q514" s="91" t="str">
        <f>VLOOKUP(UTK[[#This Row],[ID]],DRIVER[],6,FALSE)</f>
        <v>MADANA MAHANTA</v>
      </c>
    </row>
    <row r="515" spans="1:17" ht="15" customHeight="1">
      <c r="A515" s="6">
        <v>513</v>
      </c>
      <c r="B515" s="14" t="str">
        <f>UTK[[#This Row],[DATE]]&amp;UTK[[#This Row],[VEHICLE NO]]&amp;UTK[[#This Row],[TRIP NO]]</f>
        <v>45403OD04Q67611</v>
      </c>
      <c r="C515" s="47">
        <v>45403</v>
      </c>
      <c r="D515" s="1">
        <v>34430</v>
      </c>
      <c r="E515" s="12">
        <v>312214</v>
      </c>
      <c r="F515" s="17">
        <v>2710</v>
      </c>
      <c r="G515" s="24" t="s">
        <v>24</v>
      </c>
      <c r="H515" s="58">
        <v>55.04</v>
      </c>
      <c r="I515" s="58">
        <v>17.86</v>
      </c>
      <c r="J515" s="58">
        <f t="shared" ref="J515:J578" si="16">H515-I515</f>
        <v>37.18</v>
      </c>
      <c r="K515" s="59">
        <v>36.86</v>
      </c>
      <c r="L515" s="50">
        <v>45403</v>
      </c>
      <c r="M515" s="58">
        <f t="shared" ref="M515:M578" si="17">J515-K515</f>
        <v>0.32000000000000028</v>
      </c>
      <c r="N515" s="198">
        <v>1</v>
      </c>
      <c r="O515" s="51" t="s">
        <v>50</v>
      </c>
      <c r="P515" s="1" t="s">
        <v>51</v>
      </c>
      <c r="Q515" s="91" t="str">
        <f>VLOOKUP(UTK[[#This Row],[ID]],DRIVER[],6,FALSE)</f>
        <v>DURGA CH MOHANTA</v>
      </c>
    </row>
    <row r="516" spans="1:17" ht="15" customHeight="1">
      <c r="A516" s="14">
        <v>514</v>
      </c>
      <c r="B516" s="14" t="str">
        <f>UTK[[#This Row],[DATE]]&amp;UTK[[#This Row],[VEHICLE NO]]&amp;UTK[[#This Row],[TRIP NO]]</f>
        <v>45403OD34S61371</v>
      </c>
      <c r="C516" s="47">
        <v>45403</v>
      </c>
      <c r="D516" s="1">
        <v>34431</v>
      </c>
      <c r="E516" s="12">
        <v>312214</v>
      </c>
      <c r="F516" s="17">
        <v>2711</v>
      </c>
      <c r="G516" s="24" t="s">
        <v>44</v>
      </c>
      <c r="H516" s="58">
        <v>55.58</v>
      </c>
      <c r="I516" s="58">
        <v>17.64</v>
      </c>
      <c r="J516" s="58">
        <f t="shared" si="16"/>
        <v>37.94</v>
      </c>
      <c r="K516" s="59">
        <v>37.6</v>
      </c>
      <c r="L516" s="50">
        <v>45403</v>
      </c>
      <c r="M516" s="58">
        <f t="shared" si="17"/>
        <v>0.33999999999999631</v>
      </c>
      <c r="N516" s="198">
        <v>1</v>
      </c>
      <c r="O516" s="51" t="s">
        <v>50</v>
      </c>
      <c r="P516" s="1" t="s">
        <v>51</v>
      </c>
      <c r="Q516" s="91" t="str">
        <f>VLOOKUP(UTK[[#This Row],[ID]],DRIVER[],6,FALSE)</f>
        <v>KALI CH KAR</v>
      </c>
    </row>
    <row r="517" spans="1:17" ht="15" customHeight="1">
      <c r="A517" s="6">
        <v>515</v>
      </c>
      <c r="B517" s="14" t="str">
        <f>UTK[[#This Row],[DATE]]&amp;UTK[[#This Row],[VEHICLE NO]]&amp;UTK[[#This Row],[TRIP NO]]</f>
        <v>45403OD04Q41281</v>
      </c>
      <c r="C517" s="47">
        <v>45403</v>
      </c>
      <c r="D517" s="1">
        <v>34432</v>
      </c>
      <c r="E517" s="12">
        <v>312214</v>
      </c>
      <c r="F517" s="17">
        <v>2716</v>
      </c>
      <c r="G517" s="24" t="s">
        <v>41</v>
      </c>
      <c r="H517" s="58">
        <v>34.14</v>
      </c>
      <c r="I517" s="58">
        <v>10.34</v>
      </c>
      <c r="J517" s="58">
        <f t="shared" si="16"/>
        <v>23.8</v>
      </c>
      <c r="K517" s="59">
        <v>23.6</v>
      </c>
      <c r="L517" s="50">
        <v>45403</v>
      </c>
      <c r="M517" s="58">
        <f t="shared" si="17"/>
        <v>0.19999999999999929</v>
      </c>
      <c r="N517" s="198">
        <v>1</v>
      </c>
      <c r="O517" s="51" t="s">
        <v>50</v>
      </c>
      <c r="P517" s="1" t="s">
        <v>51</v>
      </c>
      <c r="Q517" s="91" t="str">
        <f>VLOOKUP(UTK[[#This Row],[ID]],DRIVER[],6,FALSE)</f>
        <v xml:space="preserve">SUSANTA KUMAR MOHANTA </v>
      </c>
    </row>
    <row r="518" spans="1:17" ht="15" customHeight="1">
      <c r="A518" s="14">
        <v>516</v>
      </c>
      <c r="B518" s="14" t="str">
        <f>UTK[[#This Row],[DATE]]&amp;UTK[[#This Row],[VEHICLE NO]]&amp;UTK[[#This Row],[TRIP NO]]</f>
        <v>45403OD04Q41701</v>
      </c>
      <c r="C518" s="47">
        <v>45403</v>
      </c>
      <c r="D518" s="1">
        <v>34433</v>
      </c>
      <c r="E518" s="12">
        <v>312214</v>
      </c>
      <c r="F518" s="17">
        <v>2709</v>
      </c>
      <c r="G518" s="24" t="s">
        <v>10</v>
      </c>
      <c r="H518" s="58">
        <v>34.159999999999997</v>
      </c>
      <c r="I518" s="58">
        <v>10.3</v>
      </c>
      <c r="J518" s="58">
        <f t="shared" si="16"/>
        <v>23.859999999999996</v>
      </c>
      <c r="K518" s="59">
        <v>23.62</v>
      </c>
      <c r="L518" s="50">
        <v>45403</v>
      </c>
      <c r="M518" s="58">
        <f t="shared" si="17"/>
        <v>0.23999999999999488</v>
      </c>
      <c r="N518" s="198">
        <v>1</v>
      </c>
      <c r="O518" s="51" t="s">
        <v>50</v>
      </c>
      <c r="P518" s="1" t="s">
        <v>51</v>
      </c>
      <c r="Q518" s="91" t="str">
        <f>VLOOKUP(UTK[[#This Row],[ID]],DRIVER[],6,FALSE)</f>
        <v>NARAHARI MOHANTA</v>
      </c>
    </row>
    <row r="519" spans="1:17" ht="15" customHeight="1">
      <c r="A519" s="6">
        <v>517</v>
      </c>
      <c r="B519" s="14" t="str">
        <f>UTK[[#This Row],[DATE]]&amp;UTK[[#This Row],[VEHICLE NO]]&amp;UTK[[#This Row],[TRIP NO]]</f>
        <v>45403OD04Q41391</v>
      </c>
      <c r="C519" s="47">
        <v>45403</v>
      </c>
      <c r="D519" s="1">
        <v>34434</v>
      </c>
      <c r="E519" s="12">
        <v>312214</v>
      </c>
      <c r="F519" s="17">
        <v>2723</v>
      </c>
      <c r="G519" s="24" t="s">
        <v>21</v>
      </c>
      <c r="H519" s="58">
        <v>53.56</v>
      </c>
      <c r="I519" s="58">
        <v>17.72</v>
      </c>
      <c r="J519" s="58">
        <f t="shared" si="16"/>
        <v>35.840000000000003</v>
      </c>
      <c r="K519" s="59">
        <v>35</v>
      </c>
      <c r="L519" s="50">
        <v>45403</v>
      </c>
      <c r="M519" s="58">
        <f t="shared" si="17"/>
        <v>0.84000000000000341</v>
      </c>
      <c r="N519" s="198">
        <v>1</v>
      </c>
      <c r="O519" s="51" t="s">
        <v>50</v>
      </c>
      <c r="P519" s="1" t="s">
        <v>51</v>
      </c>
      <c r="Q519" s="91" t="str">
        <f>VLOOKUP(UTK[[#This Row],[ID]],DRIVER[],6,FALSE)</f>
        <v>CHANDRAMANI MOHANTY</v>
      </c>
    </row>
    <row r="520" spans="1:17" ht="15" customHeight="1">
      <c r="A520" s="14">
        <v>518</v>
      </c>
      <c r="B520" s="14" t="str">
        <f>UTK[[#This Row],[DATE]]&amp;UTK[[#This Row],[VEHICLE NO]]&amp;UTK[[#This Row],[TRIP NO]]</f>
        <v>45403OD34S26151</v>
      </c>
      <c r="C520" s="47">
        <v>45403</v>
      </c>
      <c r="D520" s="1">
        <v>34435</v>
      </c>
      <c r="E520" s="12">
        <v>312214</v>
      </c>
      <c r="F520" s="17">
        <v>2712</v>
      </c>
      <c r="G520" s="24" t="s">
        <v>40</v>
      </c>
      <c r="H520" s="58">
        <v>53.84</v>
      </c>
      <c r="I520" s="58">
        <v>17.28</v>
      </c>
      <c r="J520" s="58">
        <f t="shared" si="16"/>
        <v>36.56</v>
      </c>
      <c r="K520" s="59">
        <v>35.54</v>
      </c>
      <c r="L520" s="50">
        <v>45403</v>
      </c>
      <c r="M520" s="58">
        <f t="shared" si="17"/>
        <v>1.0200000000000031</v>
      </c>
      <c r="N520" s="198">
        <v>1</v>
      </c>
      <c r="O520" s="51" t="s">
        <v>50</v>
      </c>
      <c r="P520" s="1" t="s">
        <v>51</v>
      </c>
      <c r="Q520" s="91" t="str">
        <f>VLOOKUP(UTK[[#This Row],[ID]],DRIVER[],6,FALSE)</f>
        <v>BASANTA KUMAR MOHANTA</v>
      </c>
    </row>
    <row r="521" spans="1:17" ht="15" customHeight="1">
      <c r="A521" s="6">
        <v>519</v>
      </c>
      <c r="B521" s="14" t="str">
        <f>UTK[[#This Row],[DATE]]&amp;UTK[[#This Row],[VEHICLE NO]]&amp;UTK[[#This Row],[TRIP NO]]</f>
        <v>45403OD34S61391</v>
      </c>
      <c r="C521" s="47">
        <v>45403</v>
      </c>
      <c r="D521" s="1">
        <v>34436</v>
      </c>
      <c r="E521" s="12">
        <v>312214</v>
      </c>
      <c r="F521" s="17">
        <v>2725</v>
      </c>
      <c r="G521" s="24" t="s">
        <v>52</v>
      </c>
      <c r="H521" s="58">
        <v>54.4</v>
      </c>
      <c r="I521" s="58">
        <v>17.579999999999998</v>
      </c>
      <c r="J521" s="58">
        <f t="shared" si="16"/>
        <v>36.82</v>
      </c>
      <c r="K521" s="59">
        <v>36.799999999999997</v>
      </c>
      <c r="L521" s="50">
        <v>45403</v>
      </c>
      <c r="M521" s="58">
        <f t="shared" si="17"/>
        <v>2.0000000000003126E-2</v>
      </c>
      <c r="N521" s="198">
        <v>1</v>
      </c>
      <c r="O521" s="51" t="s">
        <v>50</v>
      </c>
      <c r="P521" s="1" t="s">
        <v>51</v>
      </c>
      <c r="Q521" s="91" t="str">
        <f>VLOOKUP(UTK[[#This Row],[ID]],DRIVER[],6,FALSE)</f>
        <v>DHULESWAR PERAI</v>
      </c>
    </row>
    <row r="522" spans="1:17" ht="15" customHeight="1">
      <c r="A522" s="14">
        <v>520</v>
      </c>
      <c r="B522" s="14" t="str">
        <f>UTK[[#This Row],[DATE]]&amp;UTK[[#This Row],[VEHICLE NO]]&amp;UTK[[#This Row],[TRIP NO]]</f>
        <v>45403OD04Q41441</v>
      </c>
      <c r="C522" s="47">
        <v>45403</v>
      </c>
      <c r="D522" s="1">
        <v>34437</v>
      </c>
      <c r="E522" s="12">
        <v>312214</v>
      </c>
      <c r="F522" s="17">
        <v>2728</v>
      </c>
      <c r="G522" s="24" t="s">
        <v>38</v>
      </c>
      <c r="H522" s="58">
        <v>34.119999999999997</v>
      </c>
      <c r="I522" s="58">
        <v>10.56</v>
      </c>
      <c r="J522" s="58">
        <f t="shared" si="16"/>
        <v>23.559999999999995</v>
      </c>
      <c r="K522" s="59">
        <v>22.94</v>
      </c>
      <c r="L522" s="50">
        <v>45403</v>
      </c>
      <c r="M522" s="58">
        <f t="shared" si="17"/>
        <v>0.61999999999999389</v>
      </c>
      <c r="N522" s="198">
        <v>1</v>
      </c>
      <c r="O522" s="51" t="s">
        <v>50</v>
      </c>
      <c r="P522" s="1" t="s">
        <v>51</v>
      </c>
      <c r="Q522" s="91" t="str">
        <f>VLOOKUP(UTK[[#This Row],[ID]],DRIVER[],6,FALSE)</f>
        <v>KAMAN MUNDA</v>
      </c>
    </row>
    <row r="523" spans="1:17" ht="15" customHeight="1">
      <c r="A523" s="6">
        <v>521</v>
      </c>
      <c r="B523" s="14" t="str">
        <f>UTK[[#This Row],[DATE]]&amp;UTK[[#This Row],[VEHICLE NO]]&amp;UTK[[#This Row],[TRIP NO]]</f>
        <v>45403OD04Q67881</v>
      </c>
      <c r="C523" s="47">
        <v>45403</v>
      </c>
      <c r="D523" s="1">
        <v>34438</v>
      </c>
      <c r="E523" s="12">
        <v>312214</v>
      </c>
      <c r="F523" s="17">
        <v>2726</v>
      </c>
      <c r="G523" s="24" t="s">
        <v>20</v>
      </c>
      <c r="H523" s="58">
        <v>54.1</v>
      </c>
      <c r="I523" s="58">
        <v>17.16</v>
      </c>
      <c r="J523" s="58">
        <f t="shared" si="16"/>
        <v>36.94</v>
      </c>
      <c r="K523" s="59">
        <v>35.979999999999997</v>
      </c>
      <c r="L523" s="50">
        <v>45403</v>
      </c>
      <c r="M523" s="58">
        <f t="shared" si="17"/>
        <v>0.96000000000000085</v>
      </c>
      <c r="N523" s="198">
        <v>1</v>
      </c>
      <c r="O523" s="51" t="s">
        <v>50</v>
      </c>
      <c r="P523" s="1" t="s">
        <v>51</v>
      </c>
      <c r="Q523" s="91" t="str">
        <f>VLOOKUP(UTK[[#This Row],[ID]],DRIVER[],6,FALSE)</f>
        <v>KAPILENDRA MALIK</v>
      </c>
    </row>
    <row r="524" spans="1:17" ht="15" customHeight="1">
      <c r="A524" s="14">
        <v>522</v>
      </c>
      <c r="B524" s="14" t="str">
        <f>UTK[[#This Row],[DATE]]&amp;UTK[[#This Row],[VEHICLE NO]]&amp;UTK[[#This Row],[TRIP NO]]</f>
        <v>45403OD04Q41731</v>
      </c>
      <c r="C524" s="47">
        <v>45403</v>
      </c>
      <c r="D524" s="1">
        <v>34439</v>
      </c>
      <c r="E524" s="12">
        <v>312214</v>
      </c>
      <c r="F524" s="17">
        <v>2743</v>
      </c>
      <c r="G524" s="24" t="s">
        <v>8</v>
      </c>
      <c r="H524" s="58">
        <v>33.76</v>
      </c>
      <c r="I524" s="58">
        <v>10.26</v>
      </c>
      <c r="J524" s="58">
        <f t="shared" si="16"/>
        <v>23.5</v>
      </c>
      <c r="K524" s="59">
        <v>23.18</v>
      </c>
      <c r="L524" s="50">
        <v>45403</v>
      </c>
      <c r="M524" s="58">
        <f t="shared" si="17"/>
        <v>0.32000000000000028</v>
      </c>
      <c r="N524" s="198">
        <v>1</v>
      </c>
      <c r="O524" s="51" t="s">
        <v>50</v>
      </c>
      <c r="P524" s="1" t="s">
        <v>51</v>
      </c>
      <c r="Q524" s="91" t="str">
        <f>VLOOKUP(UTK[[#This Row],[ID]],DRIVER[],6,FALSE)</f>
        <v>BHAKTA BANDHU MAHANTA</v>
      </c>
    </row>
    <row r="525" spans="1:17" ht="14.4" customHeight="1">
      <c r="A525" s="6">
        <v>523</v>
      </c>
      <c r="B525" s="14" t="str">
        <f>UTK[[#This Row],[DATE]]&amp;UTK[[#This Row],[VEHICLE NO]]&amp;UTK[[#This Row],[TRIP NO]]</f>
        <v>45403OD34S26682</v>
      </c>
      <c r="C525" s="47">
        <v>45403</v>
      </c>
      <c r="D525" s="1">
        <v>34440</v>
      </c>
      <c r="E525" s="12">
        <v>312214</v>
      </c>
      <c r="F525" s="17">
        <v>2746</v>
      </c>
      <c r="G525" s="24" t="s">
        <v>42</v>
      </c>
      <c r="H525" s="58">
        <v>54.72</v>
      </c>
      <c r="I525" s="58">
        <v>17.12</v>
      </c>
      <c r="J525" s="58">
        <f t="shared" si="16"/>
        <v>37.599999999999994</v>
      </c>
      <c r="K525" s="59">
        <v>37.200000000000003</v>
      </c>
      <c r="L525" s="50">
        <v>45403</v>
      </c>
      <c r="M525" s="58">
        <f t="shared" si="17"/>
        <v>0.39999999999999147</v>
      </c>
      <c r="N525" s="198">
        <v>2</v>
      </c>
      <c r="O525" s="51" t="s">
        <v>50</v>
      </c>
      <c r="P525" s="1" t="s">
        <v>51</v>
      </c>
      <c r="Q525" s="91" t="str">
        <f>VLOOKUP(UTK[[#This Row],[ID]],DRIVER[],6,FALSE)</f>
        <v>RIZWAN</v>
      </c>
    </row>
    <row r="526" spans="1:17" ht="14.4" customHeight="1">
      <c r="A526" s="14">
        <v>524</v>
      </c>
      <c r="B526" s="14" t="str">
        <f>UTK[[#This Row],[DATE]]&amp;UTK[[#This Row],[VEHICLE NO]]&amp;UTK[[#This Row],[TRIP NO]]</f>
        <v>45403OD34S26272</v>
      </c>
      <c r="C526" s="47">
        <v>45403</v>
      </c>
      <c r="D526" s="1">
        <v>34441</v>
      </c>
      <c r="E526" s="12">
        <v>312214</v>
      </c>
      <c r="F526" s="17">
        <v>2753</v>
      </c>
      <c r="G526" s="24" t="s">
        <v>54</v>
      </c>
      <c r="H526" s="58">
        <v>54.5</v>
      </c>
      <c r="I526" s="58">
        <v>17.079999999999998</v>
      </c>
      <c r="J526" s="58">
        <f t="shared" si="16"/>
        <v>37.42</v>
      </c>
      <c r="K526" s="59">
        <v>36.76</v>
      </c>
      <c r="L526" s="50">
        <v>45403</v>
      </c>
      <c r="M526" s="58">
        <f t="shared" si="17"/>
        <v>0.66000000000000369</v>
      </c>
      <c r="N526" s="198">
        <v>2</v>
      </c>
      <c r="O526" s="51" t="s">
        <v>50</v>
      </c>
      <c r="P526" s="1" t="s">
        <v>51</v>
      </c>
      <c r="Q526" s="91" t="str">
        <f>VLOOKUP(UTK[[#This Row],[ID]],DRIVER[],6,FALSE)</f>
        <v>RAHID</v>
      </c>
    </row>
    <row r="527" spans="1:17" ht="14.4" customHeight="1">
      <c r="A527" s="6">
        <v>525</v>
      </c>
      <c r="B527" s="14" t="str">
        <f>UTK[[#This Row],[DATE]]&amp;UTK[[#This Row],[VEHICLE NO]]&amp;UTK[[#This Row],[TRIP NO]]</f>
        <v>45404OD34S26681</v>
      </c>
      <c r="C527" s="47">
        <v>45404</v>
      </c>
      <c r="D527" s="1">
        <v>34442</v>
      </c>
      <c r="E527" s="12">
        <v>312214</v>
      </c>
      <c r="F527" s="17">
        <v>2773</v>
      </c>
      <c r="G527" s="24" t="s">
        <v>42</v>
      </c>
      <c r="H527" s="58">
        <v>53.28</v>
      </c>
      <c r="I527" s="58">
        <v>17.059999999999999</v>
      </c>
      <c r="J527" s="58">
        <f t="shared" si="16"/>
        <v>36.22</v>
      </c>
      <c r="K527" s="59">
        <v>35.799999999999997</v>
      </c>
      <c r="L527" s="50">
        <v>45404</v>
      </c>
      <c r="M527" s="58">
        <f t="shared" si="17"/>
        <v>0.42000000000000171</v>
      </c>
      <c r="N527" s="198">
        <v>1</v>
      </c>
      <c r="O527" s="51" t="s">
        <v>50</v>
      </c>
      <c r="P527" s="1" t="s">
        <v>51</v>
      </c>
      <c r="Q527" s="91" t="str">
        <f>VLOOKUP(UTK[[#This Row],[ID]],DRIVER[],6,FALSE)</f>
        <v>RIZWAN</v>
      </c>
    </row>
    <row r="528" spans="1:17" ht="14.4" customHeight="1">
      <c r="A528" s="14">
        <v>526</v>
      </c>
      <c r="B528" s="14" t="str">
        <f>UTK[[#This Row],[DATE]]&amp;UTK[[#This Row],[VEHICLE NO]]&amp;UTK[[#This Row],[TRIP NO]]</f>
        <v>45404OD34S26271</v>
      </c>
      <c r="C528" s="47">
        <v>45404</v>
      </c>
      <c r="D528" s="1">
        <v>34443</v>
      </c>
      <c r="E528" s="12">
        <v>312214</v>
      </c>
      <c r="F528" s="17">
        <v>2775</v>
      </c>
      <c r="G528" s="24" t="s">
        <v>54</v>
      </c>
      <c r="H528" s="58">
        <v>54.48</v>
      </c>
      <c r="I528" s="58">
        <v>17.04</v>
      </c>
      <c r="J528" s="58">
        <f t="shared" si="16"/>
        <v>37.44</v>
      </c>
      <c r="K528" s="59">
        <v>37.04</v>
      </c>
      <c r="L528" s="50">
        <v>45404</v>
      </c>
      <c r="M528" s="58">
        <f t="shared" si="17"/>
        <v>0.39999999999999858</v>
      </c>
      <c r="N528" s="198">
        <v>1</v>
      </c>
      <c r="O528" s="51" t="s">
        <v>50</v>
      </c>
      <c r="P528" s="1" t="s">
        <v>51</v>
      </c>
      <c r="Q528" s="91" t="str">
        <f>VLOOKUP(UTK[[#This Row],[ID]],DRIVER[],6,FALSE)</f>
        <v>RAHID</v>
      </c>
    </row>
    <row r="529" spans="1:18" ht="15" customHeight="1">
      <c r="A529" s="6">
        <v>527</v>
      </c>
      <c r="B529" s="14" t="str">
        <f>UTK[[#This Row],[DATE]]&amp;UTK[[#This Row],[VEHICLE NO]]&amp;UTK[[#This Row],[TRIP NO]]</f>
        <v>45404OD34S26661</v>
      </c>
      <c r="C529" s="47">
        <v>45404</v>
      </c>
      <c r="D529" s="1">
        <v>34444</v>
      </c>
      <c r="E529" s="12">
        <v>312214</v>
      </c>
      <c r="F529" s="17">
        <v>2783</v>
      </c>
      <c r="G529" s="24" t="s">
        <v>45</v>
      </c>
      <c r="H529" s="58">
        <v>53.08</v>
      </c>
      <c r="I529" s="58">
        <v>17.5</v>
      </c>
      <c r="J529" s="58">
        <f t="shared" si="16"/>
        <v>35.58</v>
      </c>
      <c r="K529" s="59">
        <v>35.200000000000003</v>
      </c>
      <c r="L529" s="50">
        <v>45404</v>
      </c>
      <c r="M529" s="58">
        <f t="shared" si="17"/>
        <v>0.37999999999999545</v>
      </c>
      <c r="N529" s="198">
        <v>1</v>
      </c>
      <c r="O529" s="51" t="s">
        <v>50</v>
      </c>
      <c r="P529" s="1" t="s">
        <v>51</v>
      </c>
      <c r="Q529" s="91" t="str">
        <f>VLOOKUP(UTK[[#This Row],[ID]],DRIVER[],6,FALSE)</f>
        <v>SUDARSAN SAHOO</v>
      </c>
    </row>
    <row r="530" spans="1:18" ht="15" customHeight="1">
      <c r="A530" s="14">
        <v>528</v>
      </c>
      <c r="B530" s="14" t="str">
        <f>UTK[[#This Row],[DATE]]&amp;UTK[[#This Row],[VEHICLE NO]]&amp;UTK[[#This Row],[TRIP NO]]</f>
        <v>45404OD04Q41281</v>
      </c>
      <c r="C530" s="47">
        <v>45404</v>
      </c>
      <c r="D530" s="1">
        <v>34445</v>
      </c>
      <c r="E530" s="12">
        <v>312214</v>
      </c>
      <c r="F530" s="17">
        <v>2793</v>
      </c>
      <c r="G530" s="24" t="s">
        <v>41</v>
      </c>
      <c r="H530" s="58">
        <v>33.979999999999997</v>
      </c>
      <c r="I530" s="58">
        <v>10.36</v>
      </c>
      <c r="J530" s="58">
        <f t="shared" si="16"/>
        <v>23.619999999999997</v>
      </c>
      <c r="K530" s="59">
        <v>23.42</v>
      </c>
      <c r="L530" s="50">
        <v>45404</v>
      </c>
      <c r="M530" s="58">
        <f t="shared" si="17"/>
        <v>0.19999999999999574</v>
      </c>
      <c r="N530" s="198">
        <v>1</v>
      </c>
      <c r="O530" s="51" t="s">
        <v>50</v>
      </c>
      <c r="P530" s="1" t="s">
        <v>51</v>
      </c>
      <c r="Q530" s="91" t="str">
        <f>VLOOKUP(UTK[[#This Row],[ID]],DRIVER[],6,FALSE)</f>
        <v xml:space="preserve">SUSANTA KUMAR MOHANTA </v>
      </c>
      <c r="R530" s="1">
        <v>169</v>
      </c>
    </row>
    <row r="531" spans="1:18" ht="15" customHeight="1">
      <c r="A531" s="6">
        <v>529</v>
      </c>
      <c r="B531" s="14" t="str">
        <f>UTK[[#This Row],[DATE]]&amp;UTK[[#This Row],[VEHICLE NO]]&amp;UTK[[#This Row],[TRIP NO]]</f>
        <v>45404OD04Q41441</v>
      </c>
      <c r="C531" s="47">
        <v>45404</v>
      </c>
      <c r="D531" s="1">
        <v>34446</v>
      </c>
      <c r="E531" s="12">
        <v>312214</v>
      </c>
      <c r="F531" s="17">
        <v>2792</v>
      </c>
      <c r="G531" s="24" t="s">
        <v>38</v>
      </c>
      <c r="H531" s="58">
        <v>33.56</v>
      </c>
      <c r="I531" s="58">
        <v>10.52</v>
      </c>
      <c r="J531" s="58">
        <f t="shared" si="16"/>
        <v>23.040000000000003</v>
      </c>
      <c r="K531" s="59">
        <v>22.7</v>
      </c>
      <c r="L531" s="50">
        <v>45404</v>
      </c>
      <c r="M531" s="58">
        <f t="shared" si="17"/>
        <v>0.34000000000000341</v>
      </c>
      <c r="N531" s="198">
        <v>1</v>
      </c>
      <c r="O531" s="51" t="s">
        <v>50</v>
      </c>
      <c r="P531" s="1" t="s">
        <v>51</v>
      </c>
      <c r="Q531" s="91" t="str">
        <f>VLOOKUP(UTK[[#This Row],[ID]],DRIVER[],6,FALSE)</f>
        <v>KAMAN MUNDA</v>
      </c>
    </row>
    <row r="532" spans="1:18" ht="15" customHeight="1">
      <c r="A532" s="14">
        <v>530</v>
      </c>
      <c r="B532" s="14" t="str">
        <f>UTK[[#This Row],[DATE]]&amp;UTK[[#This Row],[VEHICLE NO]]&amp;UTK[[#This Row],[TRIP NO]]</f>
        <v>45404OD04Q41371</v>
      </c>
      <c r="C532" s="47">
        <v>45404</v>
      </c>
      <c r="D532" s="1">
        <v>34447</v>
      </c>
      <c r="E532" s="12">
        <v>312214</v>
      </c>
      <c r="F532" s="17">
        <v>2794</v>
      </c>
      <c r="G532" s="24" t="s">
        <v>55</v>
      </c>
      <c r="H532" s="58">
        <v>34.880000000000003</v>
      </c>
      <c r="I532" s="58">
        <v>10.32</v>
      </c>
      <c r="J532" s="58">
        <f t="shared" si="16"/>
        <v>24.560000000000002</v>
      </c>
      <c r="K532" s="59">
        <v>24.56</v>
      </c>
      <c r="L532" s="50">
        <v>45404</v>
      </c>
      <c r="M532" s="58">
        <f t="shared" si="17"/>
        <v>0</v>
      </c>
      <c r="N532" s="198">
        <v>1</v>
      </c>
      <c r="O532" s="51" t="s">
        <v>50</v>
      </c>
      <c r="P532" s="1" t="s">
        <v>51</v>
      </c>
      <c r="Q532" s="91" t="str">
        <f>VLOOKUP(UTK[[#This Row],[ID]],DRIVER[],6,FALSE)</f>
        <v>MADANA MAHANTA</v>
      </c>
    </row>
    <row r="533" spans="1:18" ht="14.4">
      <c r="A533" s="6">
        <v>531</v>
      </c>
      <c r="B533" s="14" t="str">
        <f>UTK[[#This Row],[DATE]]&amp;UTK[[#This Row],[VEHICLE NO]]&amp;UTK[[#This Row],[TRIP NO]]</f>
        <v>45404OD04Q41231</v>
      </c>
      <c r="C533" s="47">
        <v>45404</v>
      </c>
      <c r="D533" s="1">
        <v>34448</v>
      </c>
      <c r="E533" s="12">
        <v>312214</v>
      </c>
      <c r="F533" s="17">
        <v>2797</v>
      </c>
      <c r="G533" s="24" t="s">
        <v>39</v>
      </c>
      <c r="H533" s="58">
        <v>51.52</v>
      </c>
      <c r="I533" s="58">
        <v>17.3</v>
      </c>
      <c r="J533" s="58">
        <f t="shared" si="16"/>
        <v>34.22</v>
      </c>
      <c r="K533" s="59">
        <v>33.64</v>
      </c>
      <c r="L533" s="50">
        <v>45404</v>
      </c>
      <c r="M533" s="58">
        <f t="shared" si="17"/>
        <v>0.57999999999999829</v>
      </c>
      <c r="N533" s="198">
        <v>1</v>
      </c>
      <c r="O533" s="51" t="s">
        <v>50</v>
      </c>
      <c r="P533" s="1" t="s">
        <v>51</v>
      </c>
      <c r="Q533" s="91" t="str">
        <f>VLOOKUP(UTK[[#This Row],[ID]],DRIVER[],6,FALSE)</f>
        <v>DURGA CH MOHANTA</v>
      </c>
    </row>
    <row r="534" spans="1:18" ht="15" customHeight="1">
      <c r="A534" s="14">
        <v>532</v>
      </c>
      <c r="B534" s="14" t="str">
        <f>UTK[[#This Row],[DATE]]&amp;UTK[[#This Row],[VEHICLE NO]]&amp;UTK[[#This Row],[TRIP NO]]</f>
        <v>45404OD34S61391</v>
      </c>
      <c r="C534" s="47">
        <v>45404</v>
      </c>
      <c r="D534" s="1">
        <v>34449</v>
      </c>
      <c r="E534" s="12">
        <v>312214</v>
      </c>
      <c r="F534" s="17">
        <v>2795</v>
      </c>
      <c r="G534" s="24" t="s">
        <v>52</v>
      </c>
      <c r="H534" s="58">
        <v>53.68</v>
      </c>
      <c r="I534" s="58">
        <v>16.98</v>
      </c>
      <c r="J534" s="58">
        <f t="shared" si="16"/>
        <v>36.700000000000003</v>
      </c>
      <c r="K534" s="59">
        <v>36</v>
      </c>
      <c r="L534" s="50">
        <v>45404</v>
      </c>
      <c r="M534" s="58">
        <f t="shared" si="17"/>
        <v>0.70000000000000284</v>
      </c>
      <c r="N534" s="198">
        <v>1</v>
      </c>
      <c r="O534" s="51" t="s">
        <v>50</v>
      </c>
      <c r="P534" s="1" t="s">
        <v>51</v>
      </c>
      <c r="Q534" s="91" t="str">
        <f>VLOOKUP(UTK[[#This Row],[ID]],DRIVER[],6,FALSE)</f>
        <v>PRADIPA MALIK</v>
      </c>
    </row>
    <row r="535" spans="1:18" ht="15" customHeight="1">
      <c r="A535" s="6">
        <v>533</v>
      </c>
      <c r="B535" s="14" t="str">
        <f>UTK[[#This Row],[DATE]]&amp;UTK[[#This Row],[VEHICLE NO]]&amp;UTK[[#This Row],[TRIP NO]]</f>
        <v>45404OD04Q41731</v>
      </c>
      <c r="C535" s="47">
        <v>45404</v>
      </c>
      <c r="D535" s="1">
        <v>34450</v>
      </c>
      <c r="E535" s="12">
        <v>312214</v>
      </c>
      <c r="F535" s="17">
        <v>2802</v>
      </c>
      <c r="G535" s="24" t="s">
        <v>8</v>
      </c>
      <c r="H535" s="58">
        <v>34.74</v>
      </c>
      <c r="I535" s="58">
        <v>10.26</v>
      </c>
      <c r="J535" s="58">
        <f t="shared" si="16"/>
        <v>24.480000000000004</v>
      </c>
      <c r="K535" s="59">
        <v>24.3</v>
      </c>
      <c r="L535" s="50">
        <v>45404</v>
      </c>
      <c r="M535" s="58">
        <f t="shared" si="17"/>
        <v>0.18000000000000327</v>
      </c>
      <c r="N535" s="198">
        <v>1</v>
      </c>
      <c r="O535" s="51" t="s">
        <v>50</v>
      </c>
      <c r="P535" s="1" t="s">
        <v>51</v>
      </c>
      <c r="Q535" s="91" t="str">
        <f>VLOOKUP(UTK[[#This Row],[ID]],DRIVER[],6,FALSE)</f>
        <v>BHAKTA BANDHU MAHANTA</v>
      </c>
      <c r="R535" s="1">
        <v>162</v>
      </c>
    </row>
    <row r="536" spans="1:18" ht="15" customHeight="1">
      <c r="A536" s="14">
        <v>534</v>
      </c>
      <c r="B536" s="14" t="str">
        <f>UTK[[#This Row],[DATE]]&amp;UTK[[#This Row],[VEHICLE NO]]&amp;UTK[[#This Row],[TRIP NO]]</f>
        <v>45404OD04Q41181</v>
      </c>
      <c r="C536" s="47">
        <v>45404</v>
      </c>
      <c r="D536" s="1">
        <v>34451</v>
      </c>
      <c r="E536" s="12">
        <v>312214</v>
      </c>
      <c r="F536" s="17">
        <v>2805</v>
      </c>
      <c r="G536" s="24" t="s">
        <v>26</v>
      </c>
      <c r="H536" s="58">
        <v>54.86</v>
      </c>
      <c r="I536" s="58">
        <v>16.78</v>
      </c>
      <c r="J536" s="58">
        <f t="shared" si="16"/>
        <v>38.08</v>
      </c>
      <c r="K536" s="59">
        <v>37.700000000000003</v>
      </c>
      <c r="L536" s="50">
        <v>45404</v>
      </c>
      <c r="M536" s="58">
        <f t="shared" si="17"/>
        <v>0.37999999999999545</v>
      </c>
      <c r="N536" s="198">
        <v>1</v>
      </c>
      <c r="O536" s="51" t="s">
        <v>50</v>
      </c>
      <c r="P536" s="1" t="s">
        <v>51</v>
      </c>
      <c r="Q536" s="91" t="str">
        <f>VLOOKUP(UTK[[#This Row],[ID]],DRIVER[],6,FALSE)</f>
        <v>JUGAL KISHOR MOHANTA</v>
      </c>
    </row>
    <row r="537" spans="1:18" ht="15" customHeight="1">
      <c r="A537" s="6">
        <v>535</v>
      </c>
      <c r="B537" s="14" t="str">
        <f>UTK[[#This Row],[DATE]]&amp;UTK[[#This Row],[VEHICLE NO]]&amp;UTK[[#This Row],[TRIP NO]]</f>
        <v>45404OD04Q67881</v>
      </c>
      <c r="C537" s="47">
        <v>45404</v>
      </c>
      <c r="D537" s="1">
        <v>34452</v>
      </c>
      <c r="E537" s="12">
        <v>312214</v>
      </c>
      <c r="F537" s="17">
        <v>2800</v>
      </c>
      <c r="G537" s="24" t="s">
        <v>20</v>
      </c>
      <c r="H537" s="58">
        <v>54.6</v>
      </c>
      <c r="I537" s="58">
        <v>17.12</v>
      </c>
      <c r="J537" s="58">
        <f t="shared" si="16"/>
        <v>37.480000000000004</v>
      </c>
      <c r="K537" s="59">
        <v>37.08</v>
      </c>
      <c r="L537" s="50">
        <v>45404</v>
      </c>
      <c r="M537" s="58">
        <f t="shared" si="17"/>
        <v>0.40000000000000568</v>
      </c>
      <c r="N537" s="198">
        <v>1</v>
      </c>
      <c r="O537" s="51" t="s">
        <v>50</v>
      </c>
      <c r="P537" s="1" t="s">
        <v>51</v>
      </c>
      <c r="Q537" s="91" t="str">
        <f>VLOOKUP(UTK[[#This Row],[ID]],DRIVER[],6,FALSE)</f>
        <v>KAPILENDRA MALIK</v>
      </c>
    </row>
    <row r="538" spans="1:18" ht="15" customHeight="1">
      <c r="A538" s="14">
        <v>536</v>
      </c>
      <c r="B538" s="14" t="str">
        <f>UTK[[#This Row],[DATE]]&amp;UTK[[#This Row],[VEHICLE NO]]&amp;UTK[[#This Row],[TRIP NO]]</f>
        <v>45404OD04Q41701</v>
      </c>
      <c r="C538" s="47">
        <v>45404</v>
      </c>
      <c r="D538" s="1">
        <v>34453</v>
      </c>
      <c r="E538" s="12">
        <v>312214</v>
      </c>
      <c r="F538" s="17">
        <v>2806</v>
      </c>
      <c r="G538" s="24" t="s">
        <v>10</v>
      </c>
      <c r="H538" s="58">
        <v>33.14</v>
      </c>
      <c r="I538" s="58">
        <v>10.34</v>
      </c>
      <c r="J538" s="58">
        <f t="shared" si="16"/>
        <v>22.8</v>
      </c>
      <c r="K538" s="59">
        <v>22.5</v>
      </c>
      <c r="L538" s="50">
        <v>45404</v>
      </c>
      <c r="M538" s="58">
        <f t="shared" si="17"/>
        <v>0.30000000000000071</v>
      </c>
      <c r="N538" s="198">
        <v>1</v>
      </c>
      <c r="O538" s="51" t="s">
        <v>50</v>
      </c>
      <c r="P538" s="1" t="s">
        <v>51</v>
      </c>
      <c r="Q538" s="91" t="str">
        <f>VLOOKUP(UTK[[#This Row],[ID]],DRIVER[],6,FALSE)</f>
        <v>SUSANTA KUMAR MALIK</v>
      </c>
    </row>
    <row r="539" spans="1:18" ht="15" customHeight="1">
      <c r="A539" s="6">
        <v>537</v>
      </c>
      <c r="B539" s="14" t="str">
        <f>UTK[[#This Row],[DATE]]&amp;UTK[[#This Row],[VEHICLE NO]]&amp;UTK[[#This Row],[TRIP NO]]</f>
        <v>45404OD34S26151</v>
      </c>
      <c r="C539" s="47">
        <v>45404</v>
      </c>
      <c r="D539" s="1">
        <v>34454</v>
      </c>
      <c r="E539" s="12">
        <v>312214</v>
      </c>
      <c r="F539" s="17">
        <v>2809</v>
      </c>
      <c r="G539" s="24" t="s">
        <v>40</v>
      </c>
      <c r="H539" s="58">
        <v>53.2</v>
      </c>
      <c r="I539" s="58">
        <v>17.2</v>
      </c>
      <c r="J539" s="58">
        <f t="shared" si="16"/>
        <v>36</v>
      </c>
      <c r="K539" s="59">
        <v>35.479999999999997</v>
      </c>
      <c r="L539" s="50">
        <v>45404</v>
      </c>
      <c r="M539" s="58">
        <f t="shared" si="17"/>
        <v>0.52000000000000313</v>
      </c>
      <c r="N539" s="198">
        <v>1</v>
      </c>
      <c r="O539" s="51" t="s">
        <v>50</v>
      </c>
      <c r="P539" s="1" t="s">
        <v>51</v>
      </c>
      <c r="Q539" s="91" t="str">
        <f>VLOOKUP(UTK[[#This Row],[ID]],DRIVER[],6,FALSE)</f>
        <v>BASANTA KUMAR MOHANTA</v>
      </c>
    </row>
    <row r="540" spans="1:18" ht="14.4" customHeight="1">
      <c r="A540" s="14">
        <v>538</v>
      </c>
      <c r="B540" s="14" t="str">
        <f>UTK[[#This Row],[DATE]]&amp;UTK[[#This Row],[VEHICLE NO]]&amp;UTK[[#This Row],[TRIP NO]]</f>
        <v>45404OD34S61371</v>
      </c>
      <c r="C540" s="47">
        <v>45404</v>
      </c>
      <c r="D540" s="1">
        <v>34455</v>
      </c>
      <c r="E540" s="12">
        <v>312214</v>
      </c>
      <c r="F540" s="17">
        <v>2814</v>
      </c>
      <c r="G540" s="24" t="s">
        <v>44</v>
      </c>
      <c r="H540" s="58">
        <v>52.92</v>
      </c>
      <c r="I540" s="58">
        <v>17.62</v>
      </c>
      <c r="J540" s="58">
        <f t="shared" si="16"/>
        <v>35.299999999999997</v>
      </c>
      <c r="K540" s="59">
        <v>34.96</v>
      </c>
      <c r="L540" s="50">
        <v>45404</v>
      </c>
      <c r="M540" s="58">
        <f t="shared" si="17"/>
        <v>0.33999999999999631</v>
      </c>
      <c r="N540" s="198">
        <v>1</v>
      </c>
      <c r="O540" s="51" t="s">
        <v>50</v>
      </c>
      <c r="P540" s="1" t="s">
        <v>51</v>
      </c>
      <c r="Q540" s="91" t="str">
        <f>VLOOKUP(UTK[[#This Row],[ID]],DRIVER[],6,FALSE)</f>
        <v>KALI CH KAR</v>
      </c>
    </row>
    <row r="541" spans="1:18" ht="14.4" customHeight="1">
      <c r="A541" s="6">
        <v>539</v>
      </c>
      <c r="B541" s="14" t="str">
        <f>UTK[[#This Row],[DATE]]&amp;UTK[[#This Row],[VEHICLE NO]]&amp;UTK[[#This Row],[TRIP NO]]</f>
        <v>45404OD04Q67611</v>
      </c>
      <c r="C541" s="47">
        <v>45404</v>
      </c>
      <c r="D541" s="1">
        <v>34456</v>
      </c>
      <c r="E541" s="12">
        <v>312214</v>
      </c>
      <c r="F541" s="17">
        <v>2821</v>
      </c>
      <c r="G541" s="24" t="s">
        <v>24</v>
      </c>
      <c r="H541" s="58">
        <v>54.84</v>
      </c>
      <c r="I541" s="58">
        <v>17.84</v>
      </c>
      <c r="J541" s="58">
        <f t="shared" si="16"/>
        <v>37</v>
      </c>
      <c r="K541" s="59">
        <v>36.6</v>
      </c>
      <c r="L541" s="50">
        <v>45404</v>
      </c>
      <c r="M541" s="58">
        <f t="shared" si="17"/>
        <v>0.39999999999999858</v>
      </c>
      <c r="N541" s="198">
        <v>1</v>
      </c>
      <c r="O541" s="51" t="s">
        <v>50</v>
      </c>
      <c r="P541" s="1" t="s">
        <v>51</v>
      </c>
      <c r="Q541" s="91" t="str">
        <f>VLOOKUP(UTK[[#This Row],[ID]],DRIVER[],6,FALSE)</f>
        <v>PRABHAT MAHANTA</v>
      </c>
    </row>
    <row r="542" spans="1:18" ht="15" customHeight="1">
      <c r="A542" s="14">
        <v>540</v>
      </c>
      <c r="B542" s="14" t="str">
        <f>UTK[[#This Row],[DATE]]&amp;UTK[[#This Row],[VEHICLE NO]]&amp;UTK[[#This Row],[TRIP NO]]</f>
        <v>45404OD04Q41551</v>
      </c>
      <c r="C542" s="47">
        <v>45404</v>
      </c>
      <c r="D542" s="1">
        <v>34457</v>
      </c>
      <c r="E542" s="12">
        <v>312214</v>
      </c>
      <c r="F542" s="17">
        <v>2826</v>
      </c>
      <c r="G542" s="24" t="s">
        <v>22</v>
      </c>
      <c r="H542" s="58">
        <v>55.78</v>
      </c>
      <c r="I542" s="58">
        <v>17.239999999999998</v>
      </c>
      <c r="J542" s="58">
        <f t="shared" si="16"/>
        <v>38.540000000000006</v>
      </c>
      <c r="K542" s="59">
        <v>37.880000000000003</v>
      </c>
      <c r="L542" s="50">
        <v>45404</v>
      </c>
      <c r="M542" s="58">
        <f t="shared" si="17"/>
        <v>0.66000000000000369</v>
      </c>
      <c r="N542" s="198">
        <v>1</v>
      </c>
      <c r="O542" s="51" t="s">
        <v>50</v>
      </c>
      <c r="P542" s="1" t="s">
        <v>51</v>
      </c>
      <c r="Q542" s="91" t="str">
        <f>VLOOKUP(UTK[[#This Row],[ID]],DRIVER[],6,FALSE)</f>
        <v>BENUDHAR PRADHAN</v>
      </c>
    </row>
    <row r="543" spans="1:18" ht="15" customHeight="1">
      <c r="A543" s="6">
        <v>541</v>
      </c>
      <c r="B543" s="14" t="str">
        <f>UTK[[#This Row],[DATE]]&amp;UTK[[#This Row],[VEHICLE NO]]&amp;UTK[[#This Row],[TRIP NO]]</f>
        <v>45404OD04Q41442</v>
      </c>
      <c r="C543" s="47">
        <v>45404</v>
      </c>
      <c r="D543" s="1">
        <v>34458</v>
      </c>
      <c r="E543" s="12">
        <v>312214</v>
      </c>
      <c r="F543" s="17">
        <v>2841</v>
      </c>
      <c r="G543" s="24" t="s">
        <v>38</v>
      </c>
      <c r="H543" s="58">
        <v>31.42</v>
      </c>
      <c r="I543" s="58">
        <v>10.52</v>
      </c>
      <c r="J543" s="58">
        <f t="shared" si="16"/>
        <v>20.900000000000002</v>
      </c>
      <c r="K543" s="59">
        <v>20.76</v>
      </c>
      <c r="L543" s="50">
        <v>45404</v>
      </c>
      <c r="M543" s="58">
        <f t="shared" si="17"/>
        <v>0.14000000000000057</v>
      </c>
      <c r="N543" s="198">
        <v>2</v>
      </c>
      <c r="O543" s="51" t="s">
        <v>50</v>
      </c>
      <c r="P543" s="1" t="s">
        <v>51</v>
      </c>
      <c r="Q543" s="91" t="str">
        <f>VLOOKUP(UTK[[#This Row],[ID]],DRIVER[],6,FALSE)</f>
        <v>KAMAN MUNDA</v>
      </c>
    </row>
    <row r="544" spans="1:18" ht="15" customHeight="1">
      <c r="A544" s="14">
        <v>542</v>
      </c>
      <c r="B544" s="14" t="str">
        <f>UTK[[#This Row],[DATE]]&amp;UTK[[#This Row],[VEHICLE NO]]&amp;UTK[[#This Row],[TRIP NO]]</f>
        <v>45404OD34S26662</v>
      </c>
      <c r="C544" s="47">
        <v>45404</v>
      </c>
      <c r="D544" s="1">
        <v>34459</v>
      </c>
      <c r="E544" s="12">
        <v>312214</v>
      </c>
      <c r="F544" s="17">
        <v>2840</v>
      </c>
      <c r="G544" s="24" t="s">
        <v>45</v>
      </c>
      <c r="H544" s="58">
        <v>55.2</v>
      </c>
      <c r="I544" s="58">
        <v>17.48</v>
      </c>
      <c r="J544" s="58">
        <f t="shared" si="16"/>
        <v>37.72</v>
      </c>
      <c r="K544" s="59">
        <v>37.159999999999997</v>
      </c>
      <c r="L544" s="50">
        <v>45404</v>
      </c>
      <c r="M544" s="58">
        <f t="shared" si="17"/>
        <v>0.56000000000000227</v>
      </c>
      <c r="N544" s="198">
        <v>2</v>
      </c>
      <c r="O544" s="51" t="s">
        <v>50</v>
      </c>
      <c r="P544" s="1" t="s">
        <v>51</v>
      </c>
      <c r="Q544" s="91" t="str">
        <f>VLOOKUP(UTK[[#This Row],[ID]],DRIVER[],6,FALSE)</f>
        <v>SUDARSAN SAHOO</v>
      </c>
    </row>
    <row r="545" spans="1:17" ht="15" customHeight="1">
      <c r="A545" s="6">
        <v>543</v>
      </c>
      <c r="B545" s="14" t="str">
        <f>UTK[[#This Row],[DATE]]&amp;UTK[[#This Row],[VEHICLE NO]]&amp;UTK[[#This Row],[TRIP NO]]</f>
        <v>45404OD34S26682</v>
      </c>
      <c r="C545" s="47">
        <v>45404</v>
      </c>
      <c r="D545" s="1">
        <v>34460</v>
      </c>
      <c r="E545" s="12">
        <v>312214</v>
      </c>
      <c r="F545" s="17">
        <v>2851</v>
      </c>
      <c r="G545" s="24" t="s">
        <v>42</v>
      </c>
      <c r="H545" s="58">
        <v>52.06</v>
      </c>
      <c r="I545" s="58">
        <v>17.079999999999998</v>
      </c>
      <c r="J545" s="58">
        <f t="shared" si="16"/>
        <v>34.980000000000004</v>
      </c>
      <c r="K545" s="59">
        <v>34.72</v>
      </c>
      <c r="L545" s="50">
        <v>45404</v>
      </c>
      <c r="M545" s="58">
        <f t="shared" si="17"/>
        <v>0.26000000000000512</v>
      </c>
      <c r="N545" s="198">
        <v>2</v>
      </c>
      <c r="O545" s="51" t="s">
        <v>50</v>
      </c>
      <c r="P545" s="1" t="s">
        <v>51</v>
      </c>
      <c r="Q545" s="91" t="str">
        <f>VLOOKUP(UTK[[#This Row],[ID]],DRIVER[],6,FALSE)</f>
        <v>RIZWAN</v>
      </c>
    </row>
    <row r="546" spans="1:17" ht="15" customHeight="1">
      <c r="A546" s="14">
        <v>544</v>
      </c>
      <c r="B546" s="14" t="str">
        <f>UTK[[#This Row],[DATE]]&amp;UTK[[#This Row],[VEHICLE NO]]&amp;UTK[[#This Row],[TRIP NO]]</f>
        <v>45404OD04Q41282</v>
      </c>
      <c r="C546" s="47">
        <v>45404</v>
      </c>
      <c r="D546" s="1">
        <v>34461</v>
      </c>
      <c r="E546" s="12">
        <v>312214</v>
      </c>
      <c r="F546" s="17">
        <v>2852</v>
      </c>
      <c r="G546" s="24" t="s">
        <v>41</v>
      </c>
      <c r="H546" s="58">
        <v>34.5</v>
      </c>
      <c r="I546" s="58">
        <v>10.46</v>
      </c>
      <c r="J546" s="58">
        <f t="shared" si="16"/>
        <v>24.04</v>
      </c>
      <c r="K546" s="59">
        <v>23.6</v>
      </c>
      <c r="L546" s="50">
        <v>45404</v>
      </c>
      <c r="M546" s="58">
        <f t="shared" si="17"/>
        <v>0.43999999999999773</v>
      </c>
      <c r="N546" s="198">
        <v>2</v>
      </c>
      <c r="O546" s="51" t="s">
        <v>50</v>
      </c>
      <c r="P546" s="1" t="s">
        <v>51</v>
      </c>
      <c r="Q546" s="91" t="str">
        <f>VLOOKUP(UTK[[#This Row],[ID]],DRIVER[],6,FALSE)</f>
        <v xml:space="preserve">SUSANTA KUMAR MOHANTA </v>
      </c>
    </row>
    <row r="547" spans="1:17" ht="14.4">
      <c r="A547" s="6">
        <v>545</v>
      </c>
      <c r="B547" s="14" t="str">
        <f>UTK[[#This Row],[DATE]]&amp;UTK[[#This Row],[VEHICLE NO]]&amp;UTK[[#This Row],[TRIP NO]]</f>
        <v>45404OD04Q41232</v>
      </c>
      <c r="C547" s="47">
        <v>45404</v>
      </c>
      <c r="D547" s="1">
        <v>34462</v>
      </c>
      <c r="E547" s="12">
        <v>312214</v>
      </c>
      <c r="F547" s="17">
        <v>2867</v>
      </c>
      <c r="G547" s="24" t="s">
        <v>39</v>
      </c>
      <c r="H547" s="58">
        <v>53.28</v>
      </c>
      <c r="I547" s="58">
        <v>17.28</v>
      </c>
      <c r="J547" s="58">
        <f t="shared" si="16"/>
        <v>36</v>
      </c>
      <c r="K547" s="59">
        <v>35.44</v>
      </c>
      <c r="L547" s="50">
        <v>45404</v>
      </c>
      <c r="M547" s="58">
        <f t="shared" si="17"/>
        <v>0.56000000000000227</v>
      </c>
      <c r="N547" s="198">
        <v>2</v>
      </c>
      <c r="O547" s="51" t="s">
        <v>50</v>
      </c>
      <c r="P547" s="1" t="s">
        <v>51</v>
      </c>
      <c r="Q547" s="91" t="str">
        <f>VLOOKUP(UTK[[#This Row],[ID]],DRIVER[],6,FALSE)</f>
        <v>DURGA CH MOHANTA</v>
      </c>
    </row>
    <row r="548" spans="1:17" ht="15" customHeight="1">
      <c r="A548" s="14">
        <v>546</v>
      </c>
      <c r="B548" s="14" t="str">
        <f>UTK[[#This Row],[DATE]]&amp;UTK[[#This Row],[VEHICLE NO]]&amp;UTK[[#This Row],[TRIP NO]]</f>
        <v>45404OD04Q41372</v>
      </c>
      <c r="C548" s="47">
        <v>45404</v>
      </c>
      <c r="D548" s="1">
        <v>34463</v>
      </c>
      <c r="E548" s="12">
        <v>312214</v>
      </c>
      <c r="F548" s="17">
        <v>2871</v>
      </c>
      <c r="G548" s="24" t="s">
        <v>55</v>
      </c>
      <c r="H548" s="58">
        <v>33.74</v>
      </c>
      <c r="I548" s="58">
        <v>10.3</v>
      </c>
      <c r="J548" s="58">
        <f t="shared" si="16"/>
        <v>23.44</v>
      </c>
      <c r="K548" s="59">
        <v>23.14</v>
      </c>
      <c r="L548" s="50">
        <v>45404</v>
      </c>
      <c r="M548" s="58">
        <f t="shared" si="17"/>
        <v>0.30000000000000071</v>
      </c>
      <c r="N548" s="198">
        <v>2</v>
      </c>
      <c r="O548" s="51" t="s">
        <v>50</v>
      </c>
      <c r="P548" s="1" t="s">
        <v>51</v>
      </c>
      <c r="Q548" s="91" t="str">
        <f>VLOOKUP(UTK[[#This Row],[ID]],DRIVER[],6,FALSE)</f>
        <v>MADANA MAHANTA</v>
      </c>
    </row>
    <row r="549" spans="1:17" ht="15" customHeight="1">
      <c r="A549" s="6">
        <v>547</v>
      </c>
      <c r="B549" s="14" t="str">
        <f>UTK[[#This Row],[DATE]]&amp;UTK[[#This Row],[VEHICLE NO]]&amp;UTK[[#This Row],[TRIP NO]]</f>
        <v>45404OD04Q67882</v>
      </c>
      <c r="C549" s="47">
        <v>45404</v>
      </c>
      <c r="D549" s="1">
        <v>34464</v>
      </c>
      <c r="E549" s="12">
        <v>312214</v>
      </c>
      <c r="F549" s="17">
        <v>2876</v>
      </c>
      <c r="G549" s="24" t="s">
        <v>20</v>
      </c>
      <c r="H549" s="58">
        <v>56.7</v>
      </c>
      <c r="I549" s="58">
        <v>17.059999999999999</v>
      </c>
      <c r="J549" s="58">
        <f t="shared" si="16"/>
        <v>39.64</v>
      </c>
      <c r="K549" s="59">
        <v>38.36</v>
      </c>
      <c r="L549" s="50">
        <v>45404</v>
      </c>
      <c r="M549" s="58">
        <f t="shared" si="17"/>
        <v>1.2800000000000011</v>
      </c>
      <c r="N549" s="198">
        <v>2</v>
      </c>
      <c r="O549" s="51" t="s">
        <v>50</v>
      </c>
      <c r="P549" s="1" t="s">
        <v>51</v>
      </c>
      <c r="Q549" s="91" t="str">
        <f>VLOOKUP(UTK[[#This Row],[ID]],DRIVER[],6,FALSE)</f>
        <v>KAPILENDRA MALIK</v>
      </c>
    </row>
    <row r="550" spans="1:17" ht="15" customHeight="1">
      <c r="A550" s="14">
        <v>548</v>
      </c>
      <c r="B550" s="14" t="str">
        <f>UTK[[#This Row],[DATE]]&amp;UTK[[#This Row],[VEHICLE NO]]&amp;UTK[[#This Row],[TRIP NO]]</f>
        <v>45404OD34S26152</v>
      </c>
      <c r="C550" s="47">
        <v>45404</v>
      </c>
      <c r="D550" s="1">
        <v>34465</v>
      </c>
      <c r="E550" s="12">
        <v>312214</v>
      </c>
      <c r="F550" s="17">
        <v>2875</v>
      </c>
      <c r="G550" s="24" t="s">
        <v>40</v>
      </c>
      <c r="H550" s="58">
        <v>54.48</v>
      </c>
      <c r="I550" s="58">
        <v>17.18</v>
      </c>
      <c r="J550" s="58">
        <f t="shared" si="16"/>
        <v>37.299999999999997</v>
      </c>
      <c r="K550" s="59">
        <v>36.479999999999997</v>
      </c>
      <c r="L550" s="50">
        <v>45404</v>
      </c>
      <c r="M550" s="58">
        <f t="shared" si="17"/>
        <v>0.82000000000000028</v>
      </c>
      <c r="N550" s="198">
        <v>2</v>
      </c>
      <c r="O550" s="51" t="s">
        <v>50</v>
      </c>
      <c r="P550" s="1" t="s">
        <v>51</v>
      </c>
      <c r="Q550" s="91" t="str">
        <f>VLOOKUP(UTK[[#This Row],[ID]],DRIVER[],6,FALSE)</f>
        <v>BASANTA KUMAR MOHANTA</v>
      </c>
    </row>
    <row r="551" spans="1:17" ht="15" customHeight="1">
      <c r="A551" s="6">
        <v>549</v>
      </c>
      <c r="B551" s="14" t="str">
        <f>UTK[[#This Row],[DATE]]&amp;UTK[[#This Row],[VEHICLE NO]]&amp;UTK[[#This Row],[TRIP NO]]</f>
        <v>45404OD04Q41702</v>
      </c>
      <c r="C551" s="47">
        <v>45404</v>
      </c>
      <c r="D551" s="1">
        <v>34466</v>
      </c>
      <c r="E551" s="12">
        <v>312214</v>
      </c>
      <c r="F551" s="17">
        <v>2877</v>
      </c>
      <c r="G551" s="24" t="s">
        <v>10</v>
      </c>
      <c r="H551" s="58">
        <v>34.32</v>
      </c>
      <c r="I551" s="58">
        <v>10.34</v>
      </c>
      <c r="J551" s="58">
        <f t="shared" si="16"/>
        <v>23.98</v>
      </c>
      <c r="K551" s="59">
        <v>23.76</v>
      </c>
      <c r="L551" s="50">
        <v>45404</v>
      </c>
      <c r="M551" s="58">
        <f t="shared" si="17"/>
        <v>0.21999999999999886</v>
      </c>
      <c r="N551" s="198">
        <v>2</v>
      </c>
      <c r="O551" s="51" t="s">
        <v>50</v>
      </c>
      <c r="P551" s="1" t="s">
        <v>51</v>
      </c>
      <c r="Q551" s="91" t="str">
        <f>VLOOKUP(UTK[[#This Row],[ID]],DRIVER[],6,FALSE)</f>
        <v>SUSANTA KUMAR MALIK</v>
      </c>
    </row>
    <row r="552" spans="1:17" ht="15" customHeight="1">
      <c r="A552" s="14">
        <v>550</v>
      </c>
      <c r="B552" s="14" t="str">
        <f>UTK[[#This Row],[DATE]]&amp;UTK[[#This Row],[VEHICLE NO]]&amp;UTK[[#This Row],[TRIP NO]]</f>
        <v>45404OD04Q41732</v>
      </c>
      <c r="C552" s="47">
        <v>45404</v>
      </c>
      <c r="D552" s="1">
        <v>34467</v>
      </c>
      <c r="E552" s="12">
        <v>312214</v>
      </c>
      <c r="F552" s="17">
        <v>2891</v>
      </c>
      <c r="G552" s="24" t="s">
        <v>8</v>
      </c>
      <c r="H552" s="58">
        <v>33.24</v>
      </c>
      <c r="I552" s="58">
        <v>10.34</v>
      </c>
      <c r="J552" s="58">
        <f t="shared" si="16"/>
        <v>22.900000000000002</v>
      </c>
      <c r="K552" s="59">
        <v>22.36</v>
      </c>
      <c r="L552" s="50">
        <v>45404</v>
      </c>
      <c r="M552" s="58">
        <f t="shared" si="17"/>
        <v>0.5400000000000027</v>
      </c>
      <c r="N552" s="198">
        <v>2</v>
      </c>
      <c r="O552" s="51" t="s">
        <v>50</v>
      </c>
      <c r="P552" s="1" t="s">
        <v>51</v>
      </c>
      <c r="Q552" s="91" t="str">
        <f>VLOOKUP(UTK[[#This Row],[ID]],DRIVER[],6,FALSE)</f>
        <v>BHAKTA BANDHU MAHANTA</v>
      </c>
    </row>
    <row r="553" spans="1:17" ht="15" customHeight="1">
      <c r="A553" s="6">
        <v>551</v>
      </c>
      <c r="B553" s="14" t="str">
        <f>UTK[[#This Row],[DATE]]&amp;UTK[[#This Row],[VEHICLE NO]]&amp;UTK[[#This Row],[TRIP NO]]</f>
        <v>45404OD04Q41182</v>
      </c>
      <c r="C553" s="47">
        <v>45404</v>
      </c>
      <c r="D553" s="1">
        <v>34468</v>
      </c>
      <c r="E553" s="12">
        <v>312214</v>
      </c>
      <c r="F553" s="17">
        <v>2894</v>
      </c>
      <c r="G553" s="24" t="s">
        <v>26</v>
      </c>
      <c r="H553" s="58">
        <v>55.54</v>
      </c>
      <c r="I553" s="58">
        <v>16.760000000000002</v>
      </c>
      <c r="J553" s="58">
        <f t="shared" si="16"/>
        <v>38.78</v>
      </c>
      <c r="K553" s="59">
        <v>38.200000000000003</v>
      </c>
      <c r="L553" s="50">
        <v>45404</v>
      </c>
      <c r="M553" s="58">
        <f t="shared" si="17"/>
        <v>0.57999999999999829</v>
      </c>
      <c r="N553" s="198">
        <v>2</v>
      </c>
      <c r="O553" s="51" t="s">
        <v>50</v>
      </c>
      <c r="P553" s="1" t="s">
        <v>51</v>
      </c>
      <c r="Q553" s="91" t="str">
        <f>VLOOKUP(UTK[[#This Row],[ID]],DRIVER[],6,FALSE)</f>
        <v>JUGAL KISHOR MOHANTA</v>
      </c>
    </row>
    <row r="554" spans="1:17" ht="15" customHeight="1">
      <c r="A554" s="14">
        <v>552</v>
      </c>
      <c r="B554" s="14" t="str">
        <f>UTK[[#This Row],[DATE]]&amp;UTK[[#This Row],[VEHICLE NO]]&amp;UTK[[#This Row],[TRIP NO]]</f>
        <v>45404OD34S61392</v>
      </c>
      <c r="C554" s="47">
        <v>45404</v>
      </c>
      <c r="D554" s="1">
        <v>34469</v>
      </c>
      <c r="E554" s="12">
        <v>312214</v>
      </c>
      <c r="F554" s="17">
        <v>2909</v>
      </c>
      <c r="G554" s="24" t="s">
        <v>52</v>
      </c>
      <c r="H554" s="58">
        <v>51.02</v>
      </c>
      <c r="I554" s="58">
        <v>16.98</v>
      </c>
      <c r="J554" s="58">
        <f t="shared" si="16"/>
        <v>34.040000000000006</v>
      </c>
      <c r="K554" s="59">
        <v>33.119999999999997</v>
      </c>
      <c r="L554" s="50">
        <v>45404</v>
      </c>
      <c r="M554" s="58">
        <f t="shared" si="17"/>
        <v>0.92000000000000881</v>
      </c>
      <c r="N554" s="198">
        <v>2</v>
      </c>
      <c r="O554" s="51" t="s">
        <v>50</v>
      </c>
      <c r="P554" s="1" t="s">
        <v>51</v>
      </c>
      <c r="Q554" s="91" t="str">
        <f>VLOOKUP(UTK[[#This Row],[ID]],DRIVER[],6,FALSE)</f>
        <v>PRADIPA MALIK</v>
      </c>
    </row>
    <row r="555" spans="1:17" ht="15" customHeight="1">
      <c r="A555" s="6">
        <v>553</v>
      </c>
      <c r="B555" s="14" t="str">
        <f>UTK[[#This Row],[DATE]]&amp;UTK[[#This Row],[VEHICLE NO]]&amp;UTK[[#This Row],[TRIP NO]]</f>
        <v>45404OD34S61372</v>
      </c>
      <c r="C555" s="47">
        <v>45404</v>
      </c>
      <c r="D555" s="1">
        <v>34470</v>
      </c>
      <c r="E555" s="12">
        <v>312214</v>
      </c>
      <c r="F555" s="17">
        <v>2910</v>
      </c>
      <c r="G555" s="24" t="s">
        <v>44</v>
      </c>
      <c r="H555" s="58">
        <v>57</v>
      </c>
      <c r="I555" s="58">
        <v>17.579999999999998</v>
      </c>
      <c r="J555" s="58">
        <f t="shared" si="16"/>
        <v>39.42</v>
      </c>
      <c r="K555" s="59">
        <v>38.799999999999997</v>
      </c>
      <c r="L555" s="50">
        <v>45405</v>
      </c>
      <c r="M555" s="58">
        <f t="shared" si="17"/>
        <v>0.62000000000000455</v>
      </c>
      <c r="N555" s="198">
        <v>2</v>
      </c>
      <c r="O555" s="51" t="s">
        <v>50</v>
      </c>
      <c r="P555" s="1" t="s">
        <v>51</v>
      </c>
      <c r="Q555" s="91" t="str">
        <f>VLOOKUP(UTK[[#This Row],[ID]],DRIVER[],6,FALSE)</f>
        <v>KALI CH KAR</v>
      </c>
    </row>
    <row r="556" spans="1:17" ht="15" customHeight="1">
      <c r="A556" s="14">
        <v>554</v>
      </c>
      <c r="B556" s="14" t="str">
        <f>UTK[[#This Row],[DATE]]&amp;UTK[[#This Row],[VEHICLE NO]]&amp;UTK[[#This Row],[TRIP NO]]</f>
        <v>45404OD04Q41552</v>
      </c>
      <c r="C556" s="47">
        <v>45404</v>
      </c>
      <c r="D556" s="1">
        <v>34471</v>
      </c>
      <c r="E556" s="12">
        <v>312214</v>
      </c>
      <c r="F556" s="17">
        <v>2921</v>
      </c>
      <c r="G556" s="24" t="s">
        <v>22</v>
      </c>
      <c r="H556" s="58">
        <v>51.62</v>
      </c>
      <c r="I556" s="58">
        <v>17.2</v>
      </c>
      <c r="J556" s="58">
        <f t="shared" si="16"/>
        <v>34.42</v>
      </c>
      <c r="K556" s="59">
        <v>33.619999999999997</v>
      </c>
      <c r="L556" s="50">
        <v>45405</v>
      </c>
      <c r="M556" s="58">
        <f t="shared" si="17"/>
        <v>0.80000000000000426</v>
      </c>
      <c r="N556" s="198">
        <v>2</v>
      </c>
      <c r="O556" s="51" t="s">
        <v>50</v>
      </c>
      <c r="P556" s="1" t="s">
        <v>51</v>
      </c>
      <c r="Q556" s="91" t="str">
        <f>VLOOKUP(UTK[[#This Row],[ID]],DRIVER[],6,FALSE)</f>
        <v>BENUDHAR PRADHAN</v>
      </c>
    </row>
    <row r="557" spans="1:17" ht="15" customHeight="1">
      <c r="A557" s="6">
        <v>555</v>
      </c>
      <c r="B557" s="14" t="str">
        <f>UTK[[#This Row],[DATE]]&amp;UTK[[#This Row],[VEHICLE NO]]&amp;UTK[[#This Row],[TRIP NO]]</f>
        <v>45404OD04Q41443</v>
      </c>
      <c r="C557" s="47">
        <v>45404</v>
      </c>
      <c r="D557" s="1">
        <v>34472</v>
      </c>
      <c r="E557" s="12">
        <v>312214</v>
      </c>
      <c r="F557" s="17">
        <v>2925</v>
      </c>
      <c r="G557" s="24" t="s">
        <v>38</v>
      </c>
      <c r="H557" s="58">
        <v>33.700000000000003</v>
      </c>
      <c r="I557" s="58">
        <v>10.42</v>
      </c>
      <c r="J557" s="58">
        <f t="shared" si="16"/>
        <v>23.28</v>
      </c>
      <c r="K557" s="59">
        <v>22.74</v>
      </c>
      <c r="L557" s="50">
        <v>45405</v>
      </c>
      <c r="M557" s="58">
        <f t="shared" si="17"/>
        <v>0.5400000000000027</v>
      </c>
      <c r="N557" s="198">
        <v>3</v>
      </c>
      <c r="O557" s="51" t="s">
        <v>50</v>
      </c>
      <c r="P557" s="1" t="s">
        <v>51</v>
      </c>
      <c r="Q557" s="91" t="str">
        <f>VLOOKUP(UTK[[#This Row],[ID]],DRIVER[],6,FALSE)</f>
        <v>ABHIMANYU JENA</v>
      </c>
    </row>
    <row r="558" spans="1:17" ht="15" customHeight="1">
      <c r="A558" s="14">
        <v>556</v>
      </c>
      <c r="B558" s="14" t="str">
        <f>UTK[[#This Row],[DATE]]&amp;UTK[[#This Row],[VEHICLE NO]]&amp;UTK[[#This Row],[TRIP NO]]</f>
        <v>45404OD34S26663</v>
      </c>
      <c r="C558" s="47">
        <v>45404</v>
      </c>
      <c r="D558" s="1">
        <v>34473</v>
      </c>
      <c r="E558" s="12">
        <v>312214</v>
      </c>
      <c r="F558" s="17">
        <v>2930</v>
      </c>
      <c r="G558" s="24" t="s">
        <v>45</v>
      </c>
      <c r="H558" s="58">
        <v>53.36</v>
      </c>
      <c r="I558" s="58">
        <v>17.440000000000001</v>
      </c>
      <c r="J558" s="58">
        <f t="shared" si="16"/>
        <v>35.92</v>
      </c>
      <c r="K558" s="59">
        <v>35.1</v>
      </c>
      <c r="L558" s="50">
        <v>45405</v>
      </c>
      <c r="M558" s="58">
        <f t="shared" si="17"/>
        <v>0.82000000000000028</v>
      </c>
      <c r="N558" s="198">
        <v>3</v>
      </c>
      <c r="O558" s="51" t="s">
        <v>50</v>
      </c>
      <c r="P558" s="1" t="s">
        <v>51</v>
      </c>
      <c r="Q558" s="91" t="str">
        <f>VLOOKUP(UTK[[#This Row],[ID]],DRIVER[],6,FALSE)</f>
        <v>SUDARSAN SAHOO</v>
      </c>
    </row>
    <row r="559" spans="1:17" ht="15" customHeight="1">
      <c r="A559" s="6">
        <v>557</v>
      </c>
      <c r="B559" s="14" t="str">
        <f>UTK[[#This Row],[DATE]]&amp;UTK[[#This Row],[VEHICLE NO]]&amp;UTK[[#This Row],[TRIP NO]]</f>
        <v>45405OD34S26681</v>
      </c>
      <c r="C559" s="47">
        <v>45405</v>
      </c>
      <c r="D559" s="1">
        <v>34474</v>
      </c>
      <c r="E559" s="12">
        <v>312214</v>
      </c>
      <c r="F559" s="17">
        <v>2938</v>
      </c>
      <c r="G559" s="24" t="s">
        <v>42</v>
      </c>
      <c r="H559" s="58">
        <v>52.28</v>
      </c>
      <c r="I559" s="58">
        <v>17</v>
      </c>
      <c r="J559" s="58">
        <f t="shared" si="16"/>
        <v>35.28</v>
      </c>
      <c r="K559" s="59">
        <v>33.9</v>
      </c>
      <c r="L559" s="50">
        <v>45405</v>
      </c>
      <c r="M559" s="58">
        <f t="shared" si="17"/>
        <v>1.3800000000000026</v>
      </c>
      <c r="N559" s="198">
        <v>1</v>
      </c>
      <c r="O559" s="51" t="s">
        <v>50</v>
      </c>
      <c r="P559" s="1" t="s">
        <v>53</v>
      </c>
      <c r="Q559" s="91" t="str">
        <f>VLOOKUP(UTK[[#This Row],[ID]],DRIVER[],6,FALSE)</f>
        <v>RIZWAN</v>
      </c>
    </row>
    <row r="560" spans="1:17" ht="15" customHeight="1">
      <c r="A560" s="14">
        <v>558</v>
      </c>
      <c r="B560" s="14" t="str">
        <f>UTK[[#This Row],[DATE]]&amp;UTK[[#This Row],[VEHICLE NO]]&amp;UTK[[#This Row],[TRIP NO]]</f>
        <v>45405OD04Q41281</v>
      </c>
      <c r="C560" s="47">
        <v>45405</v>
      </c>
      <c r="D560" s="1">
        <v>34475</v>
      </c>
      <c r="E560" s="12">
        <v>312214</v>
      </c>
      <c r="F560" s="17">
        <v>2971</v>
      </c>
      <c r="G560" s="24" t="s">
        <v>41</v>
      </c>
      <c r="H560" s="58">
        <v>33.659999999999997</v>
      </c>
      <c r="I560" s="58">
        <v>10.46</v>
      </c>
      <c r="J560" s="58">
        <f t="shared" si="16"/>
        <v>23.199999999999996</v>
      </c>
      <c r="K560" s="59">
        <v>22.54</v>
      </c>
      <c r="L560" s="50">
        <v>45405</v>
      </c>
      <c r="M560" s="58">
        <f t="shared" si="17"/>
        <v>0.65999999999999659</v>
      </c>
      <c r="N560" s="198">
        <v>1</v>
      </c>
      <c r="O560" s="51" t="s">
        <v>50</v>
      </c>
      <c r="P560" s="1" t="s">
        <v>53</v>
      </c>
      <c r="Q560" s="91" t="str">
        <f>VLOOKUP(UTK[[#This Row],[ID]],DRIVER[],6,FALSE)</f>
        <v xml:space="preserve">SUSANTA KUMAR MOHANTA </v>
      </c>
    </row>
    <row r="561" spans="1:18" ht="15" customHeight="1">
      <c r="A561" s="6">
        <v>559</v>
      </c>
      <c r="B561" s="14" t="str">
        <f>UTK[[#This Row],[DATE]]&amp;UTK[[#This Row],[VEHICLE NO]]&amp;UTK[[#This Row],[TRIP NO]]</f>
        <v>45405OD04Q41181</v>
      </c>
      <c r="C561" s="47">
        <v>45405</v>
      </c>
      <c r="D561" s="1">
        <v>34476</v>
      </c>
      <c r="E561" s="12">
        <v>312214</v>
      </c>
      <c r="F561" s="17">
        <v>2967</v>
      </c>
      <c r="G561" s="24" t="s">
        <v>26</v>
      </c>
      <c r="H561" s="58">
        <v>55.52</v>
      </c>
      <c r="I561" s="58">
        <v>16.78</v>
      </c>
      <c r="J561" s="58">
        <f t="shared" si="16"/>
        <v>38.74</v>
      </c>
      <c r="K561" s="59">
        <v>37.880000000000003</v>
      </c>
      <c r="L561" s="50">
        <v>45405</v>
      </c>
      <c r="M561" s="58">
        <f t="shared" si="17"/>
        <v>0.85999999999999943</v>
      </c>
      <c r="N561" s="198">
        <v>1</v>
      </c>
      <c r="O561" s="51" t="s">
        <v>50</v>
      </c>
      <c r="P561" s="1" t="s">
        <v>53</v>
      </c>
      <c r="Q561" s="91" t="str">
        <f>VLOOKUP(UTK[[#This Row],[ID]],DRIVER[],6,FALSE)</f>
        <v>JUGAL KISHOR MOHANTA</v>
      </c>
    </row>
    <row r="562" spans="1:18" ht="15" customHeight="1">
      <c r="A562" s="14">
        <v>560</v>
      </c>
      <c r="B562" s="14" t="str">
        <f>UTK[[#This Row],[DATE]]&amp;UTK[[#This Row],[VEHICLE NO]]&amp;UTK[[#This Row],[TRIP NO]]</f>
        <v>45405OD34S61371</v>
      </c>
      <c r="C562" s="47">
        <v>45405</v>
      </c>
      <c r="D562" s="1">
        <v>34477</v>
      </c>
      <c r="E562" s="12">
        <v>312214</v>
      </c>
      <c r="F562" s="17">
        <v>2970</v>
      </c>
      <c r="G562" s="24" t="s">
        <v>44</v>
      </c>
      <c r="H562" s="58">
        <v>53.16</v>
      </c>
      <c r="I562" s="58">
        <v>17.600000000000001</v>
      </c>
      <c r="J562" s="58">
        <f t="shared" si="16"/>
        <v>35.559999999999995</v>
      </c>
      <c r="K562" s="59">
        <v>34.520000000000003</v>
      </c>
      <c r="L562" s="50">
        <v>45405</v>
      </c>
      <c r="M562" s="58">
        <f t="shared" si="17"/>
        <v>1.039999999999992</v>
      </c>
      <c r="N562" s="198">
        <v>1</v>
      </c>
      <c r="O562" s="51" t="s">
        <v>50</v>
      </c>
      <c r="P562" s="1" t="s">
        <v>53</v>
      </c>
      <c r="Q562" s="91" t="str">
        <f>VLOOKUP(UTK[[#This Row],[ID]],DRIVER[],6,FALSE)</f>
        <v>KALI CH KAR</v>
      </c>
    </row>
    <row r="563" spans="1:18" ht="15" customHeight="1">
      <c r="A563" s="6">
        <v>561</v>
      </c>
      <c r="B563" s="14" t="str">
        <f>UTK[[#This Row],[DATE]]&amp;UTK[[#This Row],[VEHICLE NO]]&amp;UTK[[#This Row],[TRIP NO]]</f>
        <v>45405OD34S26271</v>
      </c>
      <c r="C563" s="47">
        <v>45405</v>
      </c>
      <c r="D563" s="1">
        <v>34478</v>
      </c>
      <c r="E563" s="12">
        <v>312214</v>
      </c>
      <c r="F563" s="17">
        <v>2974</v>
      </c>
      <c r="G563" s="24" t="s">
        <v>54</v>
      </c>
      <c r="H563" s="58">
        <v>54.48</v>
      </c>
      <c r="I563" s="58">
        <v>17</v>
      </c>
      <c r="J563" s="58">
        <f t="shared" si="16"/>
        <v>37.479999999999997</v>
      </c>
      <c r="K563" s="59">
        <v>36.82</v>
      </c>
      <c r="L563" s="50">
        <v>45405</v>
      </c>
      <c r="M563" s="58">
        <f t="shared" si="17"/>
        <v>0.65999999999999659</v>
      </c>
      <c r="N563" s="198">
        <v>1</v>
      </c>
      <c r="O563" s="51" t="s">
        <v>50</v>
      </c>
      <c r="P563" s="1" t="s">
        <v>53</v>
      </c>
      <c r="Q563" s="91" t="str">
        <f>VLOOKUP(UTK[[#This Row],[ID]],DRIVER[],6,FALSE)</f>
        <v>RAHID</v>
      </c>
      <c r="R563" s="1">
        <v>260</v>
      </c>
    </row>
    <row r="564" spans="1:18" ht="15" customHeight="1">
      <c r="A564" s="14">
        <v>562</v>
      </c>
      <c r="B564" s="14" t="str">
        <f>UTK[[#This Row],[DATE]]&amp;UTK[[#This Row],[VEHICLE NO]]&amp;UTK[[#This Row],[TRIP NO]]</f>
        <v>45405OD04Q41441</v>
      </c>
      <c r="C564" s="47">
        <v>45405</v>
      </c>
      <c r="D564" s="1">
        <v>34479</v>
      </c>
      <c r="E564" s="12">
        <v>312214</v>
      </c>
      <c r="F564" s="17">
        <v>2980</v>
      </c>
      <c r="G564" s="24" t="s">
        <v>38</v>
      </c>
      <c r="H564" s="58">
        <v>34.32</v>
      </c>
      <c r="I564" s="58">
        <v>10.56</v>
      </c>
      <c r="J564" s="58">
        <f t="shared" si="16"/>
        <v>23.759999999999998</v>
      </c>
      <c r="K564" s="59">
        <v>23.38</v>
      </c>
      <c r="L564" s="50">
        <v>45405</v>
      </c>
      <c r="M564" s="58">
        <f t="shared" si="17"/>
        <v>0.37999999999999901</v>
      </c>
      <c r="N564" s="198">
        <v>1</v>
      </c>
      <c r="O564" s="51" t="s">
        <v>50</v>
      </c>
      <c r="P564" s="1" t="s">
        <v>53</v>
      </c>
      <c r="Q564" s="91" t="str">
        <f>VLOOKUP(UTK[[#This Row],[ID]],DRIVER[],6,FALSE)</f>
        <v>KAMAN MUNDA</v>
      </c>
      <c r="R564" s="1">
        <v>221</v>
      </c>
    </row>
    <row r="565" spans="1:18" ht="14.4">
      <c r="A565" s="6">
        <v>563</v>
      </c>
      <c r="B565" s="14" t="str">
        <f>UTK[[#This Row],[DATE]]&amp;UTK[[#This Row],[VEHICLE NO]]&amp;UTK[[#This Row],[TRIP NO]]</f>
        <v>45405OD04Q41231</v>
      </c>
      <c r="C565" s="47">
        <v>45405</v>
      </c>
      <c r="D565" s="1">
        <v>34480</v>
      </c>
      <c r="E565" s="12">
        <v>312214</v>
      </c>
      <c r="F565" s="17">
        <v>2981</v>
      </c>
      <c r="G565" s="24" t="s">
        <v>39</v>
      </c>
      <c r="H565" s="58">
        <v>56.58</v>
      </c>
      <c r="I565" s="58">
        <v>17.34</v>
      </c>
      <c r="J565" s="58">
        <f t="shared" si="16"/>
        <v>39.239999999999995</v>
      </c>
      <c r="K565" s="59">
        <v>38.36</v>
      </c>
      <c r="L565" s="50">
        <v>45405</v>
      </c>
      <c r="M565" s="58">
        <f t="shared" si="17"/>
        <v>0.87999999999999545</v>
      </c>
      <c r="N565" s="198">
        <v>1</v>
      </c>
      <c r="O565" s="51" t="s">
        <v>50</v>
      </c>
      <c r="P565" s="1" t="s">
        <v>53</v>
      </c>
      <c r="Q565" s="91" t="str">
        <f>VLOOKUP(UTK[[#This Row],[ID]],DRIVER[],6,FALSE)</f>
        <v>DURGA CH MOHANTA</v>
      </c>
      <c r="R565" s="1">
        <v>81</v>
      </c>
    </row>
    <row r="566" spans="1:18" ht="15" customHeight="1">
      <c r="A566" s="14">
        <v>564</v>
      </c>
      <c r="B566" s="14" t="str">
        <f>UTK[[#This Row],[DATE]]&amp;UTK[[#This Row],[VEHICLE NO]]&amp;UTK[[#This Row],[TRIP NO]]</f>
        <v>45405OD04Q41701</v>
      </c>
      <c r="C566" s="47">
        <v>45405</v>
      </c>
      <c r="D566" s="1">
        <v>34481</v>
      </c>
      <c r="E566" s="12">
        <v>312214</v>
      </c>
      <c r="F566" s="17">
        <v>2984</v>
      </c>
      <c r="G566" s="24" t="s">
        <v>10</v>
      </c>
      <c r="H566" s="58">
        <v>33.58</v>
      </c>
      <c r="I566" s="58">
        <v>10.32</v>
      </c>
      <c r="J566" s="58">
        <f t="shared" si="16"/>
        <v>23.259999999999998</v>
      </c>
      <c r="K566" s="59">
        <v>22.72</v>
      </c>
      <c r="L566" s="50">
        <v>45405</v>
      </c>
      <c r="M566" s="58">
        <f t="shared" si="17"/>
        <v>0.53999999999999915</v>
      </c>
      <c r="N566" s="198">
        <v>1</v>
      </c>
      <c r="O566" s="51" t="s">
        <v>50</v>
      </c>
      <c r="P566" s="1" t="s">
        <v>53</v>
      </c>
      <c r="Q566" s="91" t="str">
        <f>VLOOKUP(UTK[[#This Row],[ID]],DRIVER[],6,FALSE)</f>
        <v>BHAKTA BANDHU MAHANTA</v>
      </c>
    </row>
    <row r="567" spans="1:18" ht="15" customHeight="1">
      <c r="A567" s="6">
        <v>565</v>
      </c>
      <c r="B567" s="14" t="str">
        <f>UTK[[#This Row],[DATE]]&amp;UTK[[#This Row],[VEHICLE NO]]&amp;UTK[[#This Row],[TRIP NO]]</f>
        <v>45405OD04Q41731</v>
      </c>
      <c r="C567" s="47">
        <v>45405</v>
      </c>
      <c r="D567" s="1">
        <v>34482</v>
      </c>
      <c r="E567" s="12">
        <v>312214</v>
      </c>
      <c r="F567" s="17">
        <v>2985</v>
      </c>
      <c r="G567" s="24" t="s">
        <v>8</v>
      </c>
      <c r="H567" s="58">
        <v>33.6</v>
      </c>
      <c r="I567" s="58">
        <v>10.38</v>
      </c>
      <c r="J567" s="58">
        <f t="shared" si="16"/>
        <v>23.22</v>
      </c>
      <c r="K567" s="59">
        <v>22.7</v>
      </c>
      <c r="L567" s="50">
        <v>45405</v>
      </c>
      <c r="M567" s="58">
        <f t="shared" si="17"/>
        <v>0.51999999999999957</v>
      </c>
      <c r="N567" s="198">
        <v>1</v>
      </c>
      <c r="O567" s="51" t="s">
        <v>50</v>
      </c>
      <c r="P567" s="1" t="s">
        <v>53</v>
      </c>
      <c r="Q567" s="91" t="str">
        <f>VLOOKUP(UTK[[#This Row],[ID]],DRIVER[],6,FALSE)</f>
        <v>AJAYA KUMAR MAHANTA</v>
      </c>
    </row>
    <row r="568" spans="1:18" ht="15" customHeight="1">
      <c r="A568" s="14">
        <v>566</v>
      </c>
      <c r="B568" s="14" t="str">
        <f>UTK[[#This Row],[DATE]]&amp;UTK[[#This Row],[VEHICLE NO]]&amp;UTK[[#This Row],[TRIP NO]]</f>
        <v>45405OD34S26151</v>
      </c>
      <c r="C568" s="47">
        <v>45405</v>
      </c>
      <c r="D568" s="1">
        <v>34483</v>
      </c>
      <c r="E568" s="12">
        <v>312214</v>
      </c>
      <c r="F568" s="17">
        <v>2986</v>
      </c>
      <c r="G568" s="24" t="s">
        <v>40</v>
      </c>
      <c r="H568" s="58">
        <v>55.44</v>
      </c>
      <c r="I568" s="58">
        <v>17.14</v>
      </c>
      <c r="J568" s="58">
        <f t="shared" si="16"/>
        <v>38.299999999999997</v>
      </c>
      <c r="K568" s="59">
        <v>37.159999999999997</v>
      </c>
      <c r="L568" s="50">
        <v>45405</v>
      </c>
      <c r="M568" s="58">
        <f t="shared" si="17"/>
        <v>1.1400000000000006</v>
      </c>
      <c r="N568" s="198">
        <v>1</v>
      </c>
      <c r="O568" s="51" t="s">
        <v>50</v>
      </c>
      <c r="P568" s="1" t="s">
        <v>53</v>
      </c>
      <c r="Q568" s="91" t="str">
        <f>VLOOKUP(UTK[[#This Row],[ID]],DRIVER[],6,FALSE)</f>
        <v>DHULESWAR PERAI</v>
      </c>
    </row>
    <row r="569" spans="1:18" ht="15" customHeight="1">
      <c r="A569" s="6">
        <v>567</v>
      </c>
      <c r="B569" s="14" t="str">
        <f>UTK[[#This Row],[DATE]]&amp;UTK[[#This Row],[VEHICLE NO]]&amp;UTK[[#This Row],[TRIP NO]]</f>
        <v>45405OD04Q41551</v>
      </c>
      <c r="C569" s="47">
        <v>45405</v>
      </c>
      <c r="D569" s="1">
        <v>34484</v>
      </c>
      <c r="E569" s="12">
        <v>312214</v>
      </c>
      <c r="F569" s="17">
        <v>2988</v>
      </c>
      <c r="G569" s="24" t="s">
        <v>22</v>
      </c>
      <c r="H569" s="58">
        <v>57.06</v>
      </c>
      <c r="I569" s="58">
        <v>17.16</v>
      </c>
      <c r="J569" s="58">
        <f t="shared" si="16"/>
        <v>39.900000000000006</v>
      </c>
      <c r="K569" s="59">
        <v>38.46</v>
      </c>
      <c r="L569" s="50">
        <v>45405</v>
      </c>
      <c r="M569" s="58">
        <f t="shared" si="17"/>
        <v>1.4400000000000048</v>
      </c>
      <c r="N569" s="198">
        <v>1</v>
      </c>
      <c r="O569" s="51" t="s">
        <v>50</v>
      </c>
      <c r="P569" s="1" t="s">
        <v>53</v>
      </c>
      <c r="Q569" s="91" t="str">
        <f>VLOOKUP(UTK[[#This Row],[ID]],DRIVER[],6,FALSE)</f>
        <v>BHARAT CH MOHANTA</v>
      </c>
      <c r="R569" s="1">
        <v>244</v>
      </c>
    </row>
    <row r="570" spans="1:18" ht="15" customHeight="1">
      <c r="A570" s="14">
        <v>568</v>
      </c>
      <c r="B570" s="14" t="str">
        <f>UTK[[#This Row],[DATE]]&amp;UTK[[#This Row],[VEHICLE NO]]&amp;UTK[[#This Row],[TRIP NO]]</f>
        <v>45405OD04Q41371</v>
      </c>
      <c r="C570" s="47">
        <v>45405</v>
      </c>
      <c r="D570" s="1">
        <v>34485</v>
      </c>
      <c r="E570" s="12">
        <v>312214</v>
      </c>
      <c r="F570" s="17">
        <v>2992</v>
      </c>
      <c r="G570" s="24" t="s">
        <v>55</v>
      </c>
      <c r="H570" s="58">
        <v>34.340000000000003</v>
      </c>
      <c r="I570" s="58">
        <v>10.32</v>
      </c>
      <c r="J570" s="58">
        <f t="shared" si="16"/>
        <v>24.020000000000003</v>
      </c>
      <c r="K570" s="59">
        <v>23.44</v>
      </c>
      <c r="L570" s="50">
        <v>45405</v>
      </c>
      <c r="M570" s="58">
        <f t="shared" si="17"/>
        <v>0.58000000000000185</v>
      </c>
      <c r="N570" s="198">
        <v>1</v>
      </c>
      <c r="O570" s="51" t="s">
        <v>50</v>
      </c>
      <c r="P570" s="1" t="s">
        <v>53</v>
      </c>
      <c r="Q570" s="91" t="str">
        <f>VLOOKUP(UTK[[#This Row],[ID]],DRIVER[],6,FALSE)</f>
        <v>NARAHARI MOHANTA</v>
      </c>
    </row>
    <row r="571" spans="1:18" ht="15" customHeight="1">
      <c r="A571" s="6">
        <v>569</v>
      </c>
      <c r="B571" s="14" t="str">
        <f>UTK[[#This Row],[DATE]]&amp;UTK[[#This Row],[VEHICLE NO]]&amp;UTK[[#This Row],[TRIP NO]]</f>
        <v>45405OD34S26661</v>
      </c>
      <c r="C571" s="47">
        <v>45405</v>
      </c>
      <c r="D571" s="1">
        <v>34486</v>
      </c>
      <c r="E571" s="12">
        <v>312214</v>
      </c>
      <c r="F571" s="17">
        <v>2989</v>
      </c>
      <c r="G571" s="24" t="s">
        <v>45</v>
      </c>
      <c r="H571" s="58">
        <v>55.3</v>
      </c>
      <c r="I571" s="58">
        <v>17.36</v>
      </c>
      <c r="J571" s="58">
        <f t="shared" si="16"/>
        <v>37.94</v>
      </c>
      <c r="K571" s="59">
        <v>36.159999999999997</v>
      </c>
      <c r="L571" s="50">
        <v>45405</v>
      </c>
      <c r="M571" s="58">
        <f t="shared" si="17"/>
        <v>1.7800000000000011</v>
      </c>
      <c r="N571" s="198">
        <v>1</v>
      </c>
      <c r="O571" s="51" t="s">
        <v>50</v>
      </c>
      <c r="P571" s="1" t="s">
        <v>53</v>
      </c>
      <c r="Q571" s="91" t="str">
        <f>VLOOKUP(UTK[[#This Row],[ID]],DRIVER[],6,FALSE)</f>
        <v>SUDARSAN SAHOO</v>
      </c>
      <c r="R571" s="1">
        <v>264</v>
      </c>
    </row>
    <row r="572" spans="1:18" ht="15" customHeight="1">
      <c r="A572" s="14">
        <v>570</v>
      </c>
      <c r="B572" s="14" t="str">
        <f>UTK[[#This Row],[DATE]]&amp;UTK[[#This Row],[VEHICLE NO]]&amp;UTK[[#This Row],[TRIP NO]]</f>
        <v>45405OD04Q67881</v>
      </c>
      <c r="C572" s="47">
        <v>45405</v>
      </c>
      <c r="D572" s="1">
        <v>34487</v>
      </c>
      <c r="E572" s="12">
        <v>312214</v>
      </c>
      <c r="F572" s="17">
        <v>3018</v>
      </c>
      <c r="G572" s="24" t="s">
        <v>20</v>
      </c>
      <c r="H572" s="58">
        <v>51.56</v>
      </c>
      <c r="I572" s="58">
        <v>17.059999999999999</v>
      </c>
      <c r="J572" s="58">
        <f t="shared" si="16"/>
        <v>34.5</v>
      </c>
      <c r="K572" s="59">
        <v>33.78</v>
      </c>
      <c r="L572" s="50">
        <v>45405</v>
      </c>
      <c r="M572" s="58">
        <f t="shared" si="17"/>
        <v>0.71999999999999886</v>
      </c>
      <c r="N572" s="198">
        <v>1</v>
      </c>
      <c r="O572" s="51" t="s">
        <v>50</v>
      </c>
      <c r="P572" s="1" t="s">
        <v>53</v>
      </c>
      <c r="Q572" s="91" t="str">
        <f>VLOOKUP(UTK[[#This Row],[ID]],DRIVER[],6,FALSE)</f>
        <v>ABHIMANYU JENA</v>
      </c>
      <c r="R572" s="1">
        <v>263</v>
      </c>
    </row>
    <row r="573" spans="1:18" ht="15" customHeight="1">
      <c r="A573" s="6">
        <v>571</v>
      </c>
      <c r="B573" s="14" t="str">
        <f>UTK[[#This Row],[DATE]]&amp;UTK[[#This Row],[VEHICLE NO]]&amp;UTK[[#This Row],[TRIP NO]]</f>
        <v>45405OD34S61391</v>
      </c>
      <c r="C573" s="47">
        <v>45405</v>
      </c>
      <c r="D573" s="1">
        <v>34488</v>
      </c>
      <c r="E573" s="12">
        <v>312214</v>
      </c>
      <c r="F573" s="17">
        <v>3051</v>
      </c>
      <c r="G573" s="24" t="s">
        <v>52</v>
      </c>
      <c r="H573" s="58">
        <v>54.94</v>
      </c>
      <c r="I573" s="58">
        <v>17.079999999999998</v>
      </c>
      <c r="J573" s="58">
        <f t="shared" si="16"/>
        <v>37.86</v>
      </c>
      <c r="K573" s="59">
        <v>36.76</v>
      </c>
      <c r="L573" s="50">
        <v>45405</v>
      </c>
      <c r="M573" s="58">
        <f t="shared" si="17"/>
        <v>1.1000000000000014</v>
      </c>
      <c r="N573" s="198">
        <v>1</v>
      </c>
      <c r="O573" s="51" t="s">
        <v>50</v>
      </c>
      <c r="P573" s="1" t="s">
        <v>53</v>
      </c>
      <c r="Q573" s="91" t="str">
        <f>VLOOKUP(UTK[[#This Row],[ID]],DRIVER[],6,FALSE)</f>
        <v>PRADIPA MALIK</v>
      </c>
      <c r="R573" s="1">
        <v>254</v>
      </c>
    </row>
    <row r="574" spans="1:18" ht="15" customHeight="1">
      <c r="A574" s="14">
        <v>572</v>
      </c>
      <c r="B574" s="14" t="str">
        <f>UTK[[#This Row],[DATE]]&amp;UTK[[#This Row],[VEHICLE NO]]&amp;UTK[[#This Row],[TRIP NO]]</f>
        <v>45405OD34S26682</v>
      </c>
      <c r="C574" s="47">
        <v>45405</v>
      </c>
      <c r="D574" s="1">
        <v>34489</v>
      </c>
      <c r="E574" s="12">
        <v>312214</v>
      </c>
      <c r="F574" s="17">
        <v>3057</v>
      </c>
      <c r="G574" s="24" t="s">
        <v>42</v>
      </c>
      <c r="H574" s="58">
        <v>52.44</v>
      </c>
      <c r="I574" s="58">
        <v>17.02</v>
      </c>
      <c r="J574" s="58">
        <f t="shared" si="16"/>
        <v>35.42</v>
      </c>
      <c r="K574" s="59">
        <v>34.659999999999997</v>
      </c>
      <c r="L574" s="50">
        <v>45405</v>
      </c>
      <c r="M574" s="58">
        <f t="shared" si="17"/>
        <v>0.76000000000000512</v>
      </c>
      <c r="N574" s="198">
        <v>2</v>
      </c>
      <c r="O574" s="51" t="s">
        <v>50</v>
      </c>
      <c r="P574" s="1" t="s">
        <v>53</v>
      </c>
      <c r="Q574" s="91" t="str">
        <f>VLOOKUP(UTK[[#This Row],[ID]],DRIVER[],6,FALSE)</f>
        <v>RIZWAN</v>
      </c>
    </row>
    <row r="575" spans="1:18" ht="15" customHeight="1">
      <c r="A575" s="6">
        <v>573</v>
      </c>
      <c r="B575" s="14" t="str">
        <f>UTK[[#This Row],[DATE]]&amp;UTK[[#This Row],[VEHICLE NO]]&amp;UTK[[#This Row],[TRIP NO]]</f>
        <v>45405OD04Q41282</v>
      </c>
      <c r="C575" s="47">
        <v>45405</v>
      </c>
      <c r="D575" s="1">
        <v>34490</v>
      </c>
      <c r="E575" s="12">
        <v>312214</v>
      </c>
      <c r="F575" s="17">
        <v>3061</v>
      </c>
      <c r="G575" s="24" t="s">
        <v>41</v>
      </c>
      <c r="H575" s="58">
        <v>33.159999999999997</v>
      </c>
      <c r="I575" s="58">
        <v>10.46</v>
      </c>
      <c r="J575" s="58">
        <f t="shared" si="16"/>
        <v>22.699999999999996</v>
      </c>
      <c r="K575" s="59">
        <v>22.12</v>
      </c>
      <c r="L575" s="50">
        <v>45405</v>
      </c>
      <c r="M575" s="58">
        <f t="shared" si="17"/>
        <v>0.57999999999999474</v>
      </c>
      <c r="N575" s="198">
        <v>2</v>
      </c>
      <c r="O575" s="51" t="s">
        <v>50</v>
      </c>
      <c r="P575" s="1" t="s">
        <v>53</v>
      </c>
      <c r="Q575" s="91" t="str">
        <f>VLOOKUP(UTK[[#This Row],[ID]],DRIVER[],6,FALSE)</f>
        <v xml:space="preserve">SUSANTA KUMAR MOHANTA </v>
      </c>
    </row>
    <row r="576" spans="1:18" ht="15" customHeight="1">
      <c r="A576" s="14">
        <v>574</v>
      </c>
      <c r="B576" s="14" t="str">
        <f>UTK[[#This Row],[DATE]]&amp;UTK[[#This Row],[VEHICLE NO]]&amp;UTK[[#This Row],[TRIP NO]]</f>
        <v>45405OD34S61372</v>
      </c>
      <c r="C576" s="47">
        <v>45405</v>
      </c>
      <c r="D576" s="1">
        <v>34491</v>
      </c>
      <c r="E576" s="12">
        <v>312214</v>
      </c>
      <c r="F576" s="17">
        <v>3063</v>
      </c>
      <c r="G576" s="24" t="s">
        <v>44</v>
      </c>
      <c r="H576" s="58">
        <v>54.72</v>
      </c>
      <c r="I576" s="58">
        <v>17.579999999999998</v>
      </c>
      <c r="J576" s="58">
        <f t="shared" si="16"/>
        <v>37.14</v>
      </c>
      <c r="K576" s="59">
        <v>36.78</v>
      </c>
      <c r="L576" s="50">
        <v>45405</v>
      </c>
      <c r="M576" s="58">
        <f t="shared" si="17"/>
        <v>0.35999999999999943</v>
      </c>
      <c r="N576" s="198">
        <v>2</v>
      </c>
      <c r="O576" s="51" t="s">
        <v>50</v>
      </c>
      <c r="P576" s="1" t="s">
        <v>53</v>
      </c>
      <c r="Q576" s="91" t="str">
        <f>VLOOKUP(UTK[[#This Row],[ID]],DRIVER[],6,FALSE)</f>
        <v>KALI CH KAR</v>
      </c>
    </row>
    <row r="577" spans="1:17" ht="15" customHeight="1">
      <c r="A577" s="6">
        <v>575</v>
      </c>
      <c r="B577" s="14" t="str">
        <f>UTK[[#This Row],[DATE]]&amp;UTK[[#This Row],[VEHICLE NO]]&amp;UTK[[#This Row],[TRIP NO]]</f>
        <v>45405OD34S26272</v>
      </c>
      <c r="C577" s="47">
        <v>45405</v>
      </c>
      <c r="D577" s="1">
        <v>34492</v>
      </c>
      <c r="E577" s="12">
        <v>312214</v>
      </c>
      <c r="F577" s="17">
        <v>3068</v>
      </c>
      <c r="G577" s="24" t="s">
        <v>54</v>
      </c>
      <c r="H577" s="58">
        <v>52.8</v>
      </c>
      <c r="I577" s="58">
        <v>17.22</v>
      </c>
      <c r="J577" s="58">
        <f t="shared" si="16"/>
        <v>35.58</v>
      </c>
      <c r="K577" s="59">
        <v>35.32</v>
      </c>
      <c r="L577" s="50">
        <v>45405</v>
      </c>
      <c r="M577" s="58">
        <f t="shared" si="17"/>
        <v>0.25999999999999801</v>
      </c>
      <c r="N577" s="198">
        <v>2</v>
      </c>
      <c r="O577" s="51" t="s">
        <v>50</v>
      </c>
      <c r="P577" s="1" t="s">
        <v>53</v>
      </c>
      <c r="Q577" s="91" t="str">
        <f>VLOOKUP(UTK[[#This Row],[ID]],DRIVER[],6,FALSE)</f>
        <v>RAHID</v>
      </c>
    </row>
    <row r="578" spans="1:17" ht="15" customHeight="1">
      <c r="A578" s="14">
        <v>576</v>
      </c>
      <c r="B578" s="14" t="str">
        <f>UTK[[#This Row],[DATE]]&amp;UTK[[#This Row],[VEHICLE NO]]&amp;UTK[[#This Row],[TRIP NO]]</f>
        <v>45405OD04Q41182</v>
      </c>
      <c r="C578" s="47">
        <v>45405</v>
      </c>
      <c r="D578" s="1">
        <v>34493</v>
      </c>
      <c r="E578" s="12">
        <v>312214</v>
      </c>
      <c r="F578" s="17">
        <v>3070</v>
      </c>
      <c r="G578" s="24" t="s">
        <v>26</v>
      </c>
      <c r="H578" s="58">
        <v>52.42</v>
      </c>
      <c r="I578" s="58">
        <v>16.78</v>
      </c>
      <c r="J578" s="58">
        <f t="shared" si="16"/>
        <v>35.64</v>
      </c>
      <c r="K578" s="59">
        <v>35.340000000000003</v>
      </c>
      <c r="L578" s="50">
        <v>45405</v>
      </c>
      <c r="M578" s="58">
        <f t="shared" si="17"/>
        <v>0.29999999999999716</v>
      </c>
      <c r="N578" s="198">
        <v>2</v>
      </c>
      <c r="O578" s="51" t="s">
        <v>50</v>
      </c>
      <c r="P578" s="1" t="s">
        <v>53</v>
      </c>
      <c r="Q578" s="91" t="str">
        <f>VLOOKUP(UTK[[#This Row],[ID]],DRIVER[],6,FALSE)</f>
        <v>JUGAL KISHOR MOHANTA</v>
      </c>
    </row>
    <row r="579" spans="1:17" ht="15" customHeight="1">
      <c r="A579" s="6">
        <v>577</v>
      </c>
      <c r="B579" s="14" t="str">
        <f>UTK[[#This Row],[DATE]]&amp;UTK[[#This Row],[VEHICLE NO]]&amp;UTK[[#This Row],[TRIP NO]]</f>
        <v>45405OD04Q67611</v>
      </c>
      <c r="C579" s="47">
        <v>45405</v>
      </c>
      <c r="D579" s="1">
        <v>34494</v>
      </c>
      <c r="E579" s="12">
        <v>312214</v>
      </c>
      <c r="F579" s="17">
        <v>3082</v>
      </c>
      <c r="G579" s="24" t="s">
        <v>24</v>
      </c>
      <c r="H579" s="58">
        <v>54.54</v>
      </c>
      <c r="I579" s="58">
        <v>17.78</v>
      </c>
      <c r="J579" s="58">
        <f t="shared" ref="J579:J642" si="18">H579-I579</f>
        <v>36.76</v>
      </c>
      <c r="K579" s="59">
        <v>36.28</v>
      </c>
      <c r="L579" s="50">
        <v>45405</v>
      </c>
      <c r="M579" s="58">
        <f t="shared" ref="M579:M642" si="19">J579-K579</f>
        <v>0.47999999999999687</v>
      </c>
      <c r="N579" s="198">
        <v>1</v>
      </c>
      <c r="O579" s="51" t="s">
        <v>50</v>
      </c>
      <c r="P579" s="1" t="s">
        <v>53</v>
      </c>
      <c r="Q579" s="91" t="str">
        <f>VLOOKUP(UTK[[#This Row],[ID]],DRIVER[],6,FALSE)</f>
        <v>PRABHAT MAHANTA</v>
      </c>
    </row>
    <row r="580" spans="1:17" ht="15" customHeight="1">
      <c r="A580" s="14">
        <v>578</v>
      </c>
      <c r="B580" s="14" t="str">
        <f>UTK[[#This Row],[DATE]]&amp;UTK[[#This Row],[VEHICLE NO]]&amp;UTK[[#This Row],[TRIP NO]]</f>
        <v>45405OD04Q41442</v>
      </c>
      <c r="C580" s="47">
        <v>45405</v>
      </c>
      <c r="D580" s="1">
        <v>34495</v>
      </c>
      <c r="E580" s="12">
        <v>312214</v>
      </c>
      <c r="F580" s="17">
        <v>3096</v>
      </c>
      <c r="G580" s="24" t="s">
        <v>38</v>
      </c>
      <c r="H580" s="58">
        <v>33.64</v>
      </c>
      <c r="I580" s="58">
        <v>10.64</v>
      </c>
      <c r="J580" s="58">
        <f t="shared" si="18"/>
        <v>23</v>
      </c>
      <c r="K580" s="59">
        <v>22.86</v>
      </c>
      <c r="L580" s="60">
        <v>45406</v>
      </c>
      <c r="M580" s="58">
        <f t="shared" si="19"/>
        <v>0.14000000000000057</v>
      </c>
      <c r="N580" s="198">
        <v>2</v>
      </c>
      <c r="O580" s="51" t="s">
        <v>50</v>
      </c>
      <c r="P580" s="1" t="s">
        <v>53</v>
      </c>
      <c r="Q580" s="91" t="str">
        <f>VLOOKUP(UTK[[#This Row],[ID]],DRIVER[],6,FALSE)</f>
        <v>KAMAN MUNDA</v>
      </c>
    </row>
    <row r="581" spans="1:17" ht="15" customHeight="1">
      <c r="A581" s="6">
        <v>579</v>
      </c>
      <c r="B581" s="14" t="str">
        <f>UTK[[#This Row],[DATE]]&amp;UTK[[#This Row],[VEHICLE NO]]&amp;UTK[[#This Row],[TRIP NO]]</f>
        <v>45405OD04Q41702</v>
      </c>
      <c r="C581" s="47">
        <v>45405</v>
      </c>
      <c r="D581" s="1">
        <v>34496</v>
      </c>
      <c r="E581" s="12">
        <v>312214</v>
      </c>
      <c r="F581" s="17">
        <v>3095</v>
      </c>
      <c r="G581" s="24" t="s">
        <v>10</v>
      </c>
      <c r="H581" s="58">
        <v>37.520000000000003</v>
      </c>
      <c r="I581" s="58">
        <v>10.32</v>
      </c>
      <c r="J581" s="58">
        <f t="shared" si="18"/>
        <v>27.200000000000003</v>
      </c>
      <c r="K581" s="59">
        <v>26.94</v>
      </c>
      <c r="L581" s="60">
        <v>45406</v>
      </c>
      <c r="M581" s="58">
        <f t="shared" si="19"/>
        <v>0.26000000000000156</v>
      </c>
      <c r="N581" s="198">
        <v>2</v>
      </c>
      <c r="O581" s="51" t="s">
        <v>50</v>
      </c>
      <c r="P581" s="1" t="s">
        <v>53</v>
      </c>
      <c r="Q581" s="91" t="str">
        <f>VLOOKUP(UTK[[#This Row],[ID]],DRIVER[],6,FALSE)</f>
        <v>BHAKTA BANDHU MAHANTA</v>
      </c>
    </row>
    <row r="582" spans="1:17" ht="14.4">
      <c r="A582" s="14">
        <v>580</v>
      </c>
      <c r="B582" s="14" t="str">
        <f>UTK[[#This Row],[DATE]]&amp;UTK[[#This Row],[VEHICLE NO]]&amp;UTK[[#This Row],[TRIP NO]]</f>
        <v>45405OD04Q41232</v>
      </c>
      <c r="C582" s="47">
        <v>45405</v>
      </c>
      <c r="D582" s="1">
        <v>34497</v>
      </c>
      <c r="E582" s="12">
        <v>312214</v>
      </c>
      <c r="F582" s="17">
        <v>3102</v>
      </c>
      <c r="G582" s="24" t="s">
        <v>39</v>
      </c>
      <c r="H582" s="58">
        <v>52.92</v>
      </c>
      <c r="I582" s="58">
        <v>17.38</v>
      </c>
      <c r="J582" s="58">
        <f t="shared" si="18"/>
        <v>35.540000000000006</v>
      </c>
      <c r="K582" s="59">
        <v>35.22</v>
      </c>
      <c r="L582" s="60">
        <v>45406</v>
      </c>
      <c r="M582" s="58">
        <f t="shared" si="19"/>
        <v>0.32000000000000739</v>
      </c>
      <c r="N582" s="198">
        <v>2</v>
      </c>
      <c r="O582" s="51" t="s">
        <v>50</v>
      </c>
      <c r="P582" s="1" t="s">
        <v>53</v>
      </c>
      <c r="Q582" s="91" t="str">
        <f>VLOOKUP(UTK[[#This Row],[ID]],DRIVER[],6,FALSE)</f>
        <v>DURGA CH MOHANTA</v>
      </c>
    </row>
    <row r="583" spans="1:17" ht="15" customHeight="1">
      <c r="A583" s="6">
        <v>581</v>
      </c>
      <c r="B583" s="14" t="str">
        <f>UTK[[#This Row],[DATE]]&amp;UTK[[#This Row],[VEHICLE NO]]&amp;UTK[[#This Row],[TRIP NO]]</f>
        <v>45405OD34S26152</v>
      </c>
      <c r="C583" s="47">
        <v>45405</v>
      </c>
      <c r="D583" s="1">
        <v>34498</v>
      </c>
      <c r="E583" s="12">
        <v>312214</v>
      </c>
      <c r="F583" s="17">
        <v>3104</v>
      </c>
      <c r="G583" s="24" t="s">
        <v>40</v>
      </c>
      <c r="H583" s="58">
        <v>53.4</v>
      </c>
      <c r="I583" s="58">
        <v>17.14</v>
      </c>
      <c r="J583" s="58">
        <f t="shared" si="18"/>
        <v>36.26</v>
      </c>
      <c r="K583" s="59">
        <v>35.619999999999997</v>
      </c>
      <c r="L583" s="60">
        <v>45406</v>
      </c>
      <c r="M583" s="58">
        <f t="shared" si="19"/>
        <v>0.64000000000000057</v>
      </c>
      <c r="N583" s="198">
        <v>2</v>
      </c>
      <c r="O583" s="51" t="s">
        <v>50</v>
      </c>
      <c r="P583" s="1" t="s">
        <v>53</v>
      </c>
      <c r="Q583" s="91" t="str">
        <f>VLOOKUP(UTK[[#This Row],[ID]],DRIVER[],6,FALSE)</f>
        <v>BHARAT CH MOHANTA</v>
      </c>
    </row>
    <row r="584" spans="1:17" ht="15" customHeight="1">
      <c r="A584" s="14">
        <v>582</v>
      </c>
      <c r="B584" s="14" t="str">
        <f>UTK[[#This Row],[DATE]]&amp;UTK[[#This Row],[VEHICLE NO]]&amp;UTK[[#This Row],[TRIP NO]]</f>
        <v>45405OD04Q41732</v>
      </c>
      <c r="C584" s="47">
        <v>45405</v>
      </c>
      <c r="D584" s="1">
        <v>34499</v>
      </c>
      <c r="E584" s="12">
        <v>312214</v>
      </c>
      <c r="F584" s="17">
        <v>3103</v>
      </c>
      <c r="G584" s="24" t="s">
        <v>8</v>
      </c>
      <c r="H584" s="58">
        <v>33.36</v>
      </c>
      <c r="I584" s="58">
        <v>10.38</v>
      </c>
      <c r="J584" s="58">
        <f t="shared" si="18"/>
        <v>22.979999999999997</v>
      </c>
      <c r="K584" s="59">
        <v>22.56</v>
      </c>
      <c r="L584" s="60">
        <v>45406</v>
      </c>
      <c r="M584" s="58">
        <f t="shared" si="19"/>
        <v>0.41999999999999815</v>
      </c>
      <c r="N584" s="198">
        <v>2</v>
      </c>
      <c r="O584" s="51" t="s">
        <v>50</v>
      </c>
      <c r="P584" s="1" t="s">
        <v>53</v>
      </c>
      <c r="Q584" s="91" t="str">
        <f>VLOOKUP(UTK[[#This Row],[ID]],DRIVER[],6,FALSE)</f>
        <v>AJAYA KUMAR MAHANTA</v>
      </c>
    </row>
    <row r="585" spans="1:17" ht="15" customHeight="1">
      <c r="A585" s="6">
        <v>583</v>
      </c>
      <c r="B585" s="14" t="str">
        <f>UTK[[#This Row],[DATE]]&amp;UTK[[#This Row],[VEHICLE NO]]&amp;UTK[[#This Row],[TRIP NO]]</f>
        <v>45405OD04Q41372</v>
      </c>
      <c r="C585" s="47">
        <v>45405</v>
      </c>
      <c r="D585" s="1">
        <v>34500</v>
      </c>
      <c r="E585" s="12">
        <v>312214</v>
      </c>
      <c r="F585" s="17">
        <v>3105</v>
      </c>
      <c r="G585" s="24" t="s">
        <v>55</v>
      </c>
      <c r="H585" s="58">
        <v>33.4</v>
      </c>
      <c r="I585" s="58">
        <v>10.46</v>
      </c>
      <c r="J585" s="58">
        <f t="shared" si="18"/>
        <v>22.939999999999998</v>
      </c>
      <c r="K585" s="59">
        <v>22.46</v>
      </c>
      <c r="L585" s="60">
        <v>45406</v>
      </c>
      <c r="M585" s="58">
        <f t="shared" si="19"/>
        <v>0.47999999999999687</v>
      </c>
      <c r="N585" s="198">
        <v>2</v>
      </c>
      <c r="O585" s="51" t="s">
        <v>50</v>
      </c>
      <c r="P585" s="1" t="s">
        <v>53</v>
      </c>
      <c r="Q585" s="91" t="str">
        <f>VLOOKUP(UTK[[#This Row],[ID]],DRIVER[],6,FALSE)</f>
        <v>NARAHARI MOHANTA</v>
      </c>
    </row>
    <row r="586" spans="1:17" ht="15" customHeight="1">
      <c r="A586" s="14">
        <v>584</v>
      </c>
      <c r="B586" s="14" t="str">
        <f>UTK[[#This Row],[DATE]]&amp;UTK[[#This Row],[VEHICLE NO]]&amp;UTK[[#This Row],[TRIP NO]]</f>
        <v>45406OD34S26681</v>
      </c>
      <c r="C586" s="47">
        <v>45406</v>
      </c>
      <c r="D586" s="1">
        <v>34501</v>
      </c>
      <c r="E586" s="12">
        <v>312214</v>
      </c>
      <c r="F586" s="17">
        <v>3110</v>
      </c>
      <c r="G586" s="24" t="s">
        <v>42</v>
      </c>
      <c r="H586" s="58">
        <v>53.32</v>
      </c>
      <c r="I586" s="58">
        <v>17.02</v>
      </c>
      <c r="J586" s="58">
        <f t="shared" si="18"/>
        <v>36.299999999999997</v>
      </c>
      <c r="K586" s="59">
        <v>36</v>
      </c>
      <c r="L586" s="60">
        <v>45406</v>
      </c>
      <c r="M586" s="58">
        <f t="shared" si="19"/>
        <v>0.29999999999999716</v>
      </c>
      <c r="N586" s="198">
        <v>1</v>
      </c>
      <c r="O586" s="63" t="s">
        <v>50</v>
      </c>
      <c r="P586" s="1" t="s">
        <v>51</v>
      </c>
      <c r="Q586" s="91" t="str">
        <f>VLOOKUP(UTK[[#This Row],[ID]],DRIVER[],6,FALSE)</f>
        <v>RIZWAN</v>
      </c>
    </row>
    <row r="587" spans="1:17" ht="15" customHeight="1">
      <c r="A587" s="6">
        <v>585</v>
      </c>
      <c r="B587" s="14" t="str">
        <f>UTK[[#This Row],[DATE]]&amp;UTK[[#This Row],[VEHICLE NO]]&amp;UTK[[#This Row],[TRIP NO]]</f>
        <v>45406OD04Q41281</v>
      </c>
      <c r="C587" s="47">
        <v>45406</v>
      </c>
      <c r="D587" s="1">
        <v>34502</v>
      </c>
      <c r="E587" s="12">
        <v>312214</v>
      </c>
      <c r="F587" s="17">
        <v>3116</v>
      </c>
      <c r="G587" s="24" t="s">
        <v>41</v>
      </c>
      <c r="H587" s="58">
        <v>34.46</v>
      </c>
      <c r="I587" s="58">
        <v>10.48</v>
      </c>
      <c r="J587" s="58">
        <f t="shared" si="18"/>
        <v>23.98</v>
      </c>
      <c r="K587" s="59">
        <v>23.44</v>
      </c>
      <c r="L587" s="60">
        <v>45406</v>
      </c>
      <c r="M587" s="58">
        <f t="shared" si="19"/>
        <v>0.53999999999999915</v>
      </c>
      <c r="N587" s="198">
        <v>1</v>
      </c>
      <c r="O587" s="63" t="s">
        <v>50</v>
      </c>
      <c r="P587" s="1" t="s">
        <v>51</v>
      </c>
      <c r="Q587" s="91" t="str">
        <f>VLOOKUP(UTK[[#This Row],[ID]],DRIVER[],6,FALSE)</f>
        <v xml:space="preserve">SUSANTA KUMAR MOHANTA </v>
      </c>
    </row>
    <row r="588" spans="1:17" ht="15" customHeight="1">
      <c r="A588" s="14">
        <v>586</v>
      </c>
      <c r="B588" s="14" t="str">
        <f>UTK[[#This Row],[DATE]]&amp;UTK[[#This Row],[VEHICLE NO]]&amp;UTK[[#This Row],[TRIP NO]]</f>
        <v>45406OD34S26271</v>
      </c>
      <c r="C588" s="47">
        <v>45406</v>
      </c>
      <c r="D588" s="1">
        <v>34503</v>
      </c>
      <c r="E588" s="12">
        <v>312214</v>
      </c>
      <c r="F588" s="17">
        <v>3114</v>
      </c>
      <c r="G588" s="24" t="s">
        <v>54</v>
      </c>
      <c r="H588" s="58">
        <v>54.72</v>
      </c>
      <c r="I588" s="58">
        <v>17.2</v>
      </c>
      <c r="J588" s="58">
        <f t="shared" si="18"/>
        <v>37.519999999999996</v>
      </c>
      <c r="K588" s="59">
        <v>36.64</v>
      </c>
      <c r="L588" s="60">
        <v>45406</v>
      </c>
      <c r="M588" s="58">
        <f t="shared" si="19"/>
        <v>0.87999999999999545</v>
      </c>
      <c r="N588" s="198">
        <v>1</v>
      </c>
      <c r="O588" s="63" t="s">
        <v>50</v>
      </c>
      <c r="P588" s="1" t="s">
        <v>51</v>
      </c>
      <c r="Q588" s="91" t="str">
        <f>VLOOKUP(UTK[[#This Row],[ID]],DRIVER[],6,FALSE)</f>
        <v>RAHID</v>
      </c>
    </row>
    <row r="589" spans="1:17" ht="15" customHeight="1">
      <c r="A589" s="6">
        <v>587</v>
      </c>
      <c r="B589" s="14" t="str">
        <f>UTK[[#This Row],[DATE]]&amp;UTK[[#This Row],[VEHICLE NO]]&amp;UTK[[#This Row],[TRIP NO]]</f>
        <v>45406OD04Q41731</v>
      </c>
      <c r="C589" s="47">
        <v>45406</v>
      </c>
      <c r="D589" s="1">
        <v>34504</v>
      </c>
      <c r="E589" s="12">
        <v>312214</v>
      </c>
      <c r="F589" s="17">
        <v>3126</v>
      </c>
      <c r="G589" s="24" t="s">
        <v>8</v>
      </c>
      <c r="H589" s="58">
        <v>35.44</v>
      </c>
      <c r="I589" s="58">
        <v>10.38</v>
      </c>
      <c r="J589" s="58">
        <f t="shared" si="18"/>
        <v>25.059999999999995</v>
      </c>
      <c r="K589" s="59">
        <v>24.64</v>
      </c>
      <c r="L589" s="60">
        <v>45406</v>
      </c>
      <c r="M589" s="58">
        <f t="shared" si="19"/>
        <v>0.4199999999999946</v>
      </c>
      <c r="N589" s="198">
        <v>1</v>
      </c>
      <c r="O589" s="63" t="s">
        <v>50</v>
      </c>
      <c r="P589" s="1" t="s">
        <v>51</v>
      </c>
      <c r="Q589" s="91" t="str">
        <f>VLOOKUP(UTK[[#This Row],[ID]],DRIVER[],6,FALSE)</f>
        <v>AJAYA KUMAR MAHANTA</v>
      </c>
    </row>
    <row r="590" spans="1:17" ht="14.4">
      <c r="A590" s="14">
        <v>588</v>
      </c>
      <c r="B590" s="14" t="str">
        <f>UTK[[#This Row],[DATE]]&amp;UTK[[#This Row],[VEHICLE NO]]&amp;UTK[[#This Row],[TRIP NO]]</f>
        <v>45406OD04Q41231</v>
      </c>
      <c r="C590" s="47">
        <v>45406</v>
      </c>
      <c r="D590" s="1">
        <v>34505</v>
      </c>
      <c r="E590" s="12">
        <v>312214</v>
      </c>
      <c r="F590" s="17">
        <v>3130</v>
      </c>
      <c r="G590" s="24" t="s">
        <v>39</v>
      </c>
      <c r="H590" s="58">
        <v>55.76</v>
      </c>
      <c r="I590" s="58">
        <v>17.28</v>
      </c>
      <c r="J590" s="58">
        <f t="shared" si="18"/>
        <v>38.479999999999997</v>
      </c>
      <c r="K590" s="59">
        <v>38.08</v>
      </c>
      <c r="L590" s="60">
        <v>45406</v>
      </c>
      <c r="M590" s="58">
        <f t="shared" si="19"/>
        <v>0.39999999999999858</v>
      </c>
      <c r="N590" s="198">
        <v>1</v>
      </c>
      <c r="O590" s="63" t="s">
        <v>50</v>
      </c>
      <c r="P590" s="1" t="s">
        <v>51</v>
      </c>
      <c r="Q590" s="91" t="str">
        <f>VLOOKUP(UTK[[#This Row],[ID]],DRIVER[],6,FALSE)</f>
        <v>DURGA CH MOHANTA</v>
      </c>
    </row>
    <row r="591" spans="1:17" ht="15" customHeight="1">
      <c r="A591" s="6">
        <v>589</v>
      </c>
      <c r="B591" s="14" t="str">
        <f>UTK[[#This Row],[DATE]]&amp;UTK[[#This Row],[VEHICLE NO]]&amp;UTK[[#This Row],[TRIP NO]]</f>
        <v>45406OD34S61391</v>
      </c>
      <c r="C591" s="47">
        <v>45406</v>
      </c>
      <c r="D591" s="1">
        <v>34506</v>
      </c>
      <c r="E591" s="12">
        <v>312214</v>
      </c>
      <c r="F591" s="17">
        <v>3134</v>
      </c>
      <c r="G591" s="24" t="s">
        <v>52</v>
      </c>
      <c r="H591" s="58">
        <v>52.84</v>
      </c>
      <c r="I591" s="58">
        <v>17.14</v>
      </c>
      <c r="J591" s="58">
        <f t="shared" si="18"/>
        <v>35.700000000000003</v>
      </c>
      <c r="K591" s="59">
        <v>35.299999999999997</v>
      </c>
      <c r="L591" s="60">
        <v>45406</v>
      </c>
      <c r="M591" s="58">
        <f t="shared" si="19"/>
        <v>0.40000000000000568</v>
      </c>
      <c r="N591" s="198">
        <v>1</v>
      </c>
      <c r="O591" s="63" t="s">
        <v>50</v>
      </c>
      <c r="P591" s="1" t="s">
        <v>51</v>
      </c>
      <c r="Q591" s="91" t="str">
        <f>VLOOKUP(UTK[[#This Row],[ID]],DRIVER[],6,FALSE)</f>
        <v>PRADIPA MALIK</v>
      </c>
    </row>
    <row r="592" spans="1:17" ht="15" customHeight="1">
      <c r="A592" s="14">
        <v>590</v>
      </c>
      <c r="B592" s="14" t="str">
        <f>UTK[[#This Row],[DATE]]&amp;UTK[[#This Row],[VEHICLE NO]]&amp;UTK[[#This Row],[TRIP NO]]</f>
        <v>45406OD34S26151</v>
      </c>
      <c r="C592" s="47">
        <v>45406</v>
      </c>
      <c r="D592" s="1">
        <v>34507</v>
      </c>
      <c r="E592" s="12">
        <v>312214</v>
      </c>
      <c r="F592" s="17">
        <v>3137</v>
      </c>
      <c r="G592" s="24" t="s">
        <v>40</v>
      </c>
      <c r="H592" s="58">
        <v>54.48</v>
      </c>
      <c r="I592" s="58">
        <v>17.14</v>
      </c>
      <c r="J592" s="58">
        <f t="shared" si="18"/>
        <v>37.339999999999996</v>
      </c>
      <c r="K592" s="59">
        <v>36.82</v>
      </c>
      <c r="L592" s="60">
        <v>45406</v>
      </c>
      <c r="M592" s="58">
        <f t="shared" si="19"/>
        <v>0.51999999999999602</v>
      </c>
      <c r="N592" s="198">
        <v>1</v>
      </c>
      <c r="O592" s="63" t="s">
        <v>50</v>
      </c>
      <c r="P592" s="1" t="s">
        <v>51</v>
      </c>
      <c r="Q592" s="91" t="str">
        <f>VLOOKUP(UTK[[#This Row],[ID]],DRIVER[],6,FALSE)</f>
        <v>BASANTA KUMAR MOHANTA</v>
      </c>
    </row>
    <row r="593" spans="1:18" ht="15" customHeight="1">
      <c r="A593" s="6">
        <v>591</v>
      </c>
      <c r="B593" s="14" t="str">
        <f>UTK[[#This Row],[DATE]]&amp;UTK[[#This Row],[VEHICLE NO]]&amp;UTK[[#This Row],[TRIP NO]]</f>
        <v>45406OD04Q41441</v>
      </c>
      <c r="C593" s="47">
        <v>45406</v>
      </c>
      <c r="D593" s="1">
        <v>34508</v>
      </c>
      <c r="E593" s="12">
        <v>312214</v>
      </c>
      <c r="F593" s="17">
        <v>3138</v>
      </c>
      <c r="G593" s="24" t="s">
        <v>38</v>
      </c>
      <c r="H593" s="58">
        <v>33.92</v>
      </c>
      <c r="I593" s="58">
        <v>10.6</v>
      </c>
      <c r="J593" s="58">
        <f t="shared" si="18"/>
        <v>23.32</v>
      </c>
      <c r="K593" s="59">
        <v>22.98</v>
      </c>
      <c r="L593" s="60">
        <v>45406</v>
      </c>
      <c r="M593" s="58">
        <f t="shared" si="19"/>
        <v>0.33999999999999986</v>
      </c>
      <c r="N593" s="198">
        <v>1</v>
      </c>
      <c r="O593" s="63" t="s">
        <v>50</v>
      </c>
      <c r="P593" s="1" t="s">
        <v>51</v>
      </c>
      <c r="Q593" s="91" t="str">
        <f>VLOOKUP(UTK[[#This Row],[ID]],DRIVER[],6,FALSE)</f>
        <v>KAMAN MUNDA</v>
      </c>
    </row>
    <row r="594" spans="1:18" ht="15" customHeight="1">
      <c r="A594" s="14">
        <v>592</v>
      </c>
      <c r="B594" s="14" t="str">
        <f>UTK[[#This Row],[DATE]]&amp;UTK[[#This Row],[VEHICLE NO]]&amp;UTK[[#This Row],[TRIP NO]]</f>
        <v>45406OD04Q41551</v>
      </c>
      <c r="C594" s="47">
        <v>45406</v>
      </c>
      <c r="D594" s="1">
        <v>34509</v>
      </c>
      <c r="E594" s="12">
        <v>312214</v>
      </c>
      <c r="F594" s="17">
        <v>3140</v>
      </c>
      <c r="G594" s="24" t="s">
        <v>22</v>
      </c>
      <c r="H594" s="61">
        <v>54.5</v>
      </c>
      <c r="I594" s="61">
        <v>17.38</v>
      </c>
      <c r="J594" s="61">
        <f t="shared" si="18"/>
        <v>37.120000000000005</v>
      </c>
      <c r="K594" s="62">
        <v>36.78</v>
      </c>
      <c r="L594" s="60">
        <v>45406</v>
      </c>
      <c r="M594" s="61">
        <f t="shared" si="19"/>
        <v>0.34000000000000341</v>
      </c>
      <c r="N594" s="198">
        <v>1</v>
      </c>
      <c r="O594" s="63" t="s">
        <v>50</v>
      </c>
      <c r="P594" s="1" t="s">
        <v>51</v>
      </c>
      <c r="Q594" s="91" t="str">
        <f>VLOOKUP(UTK[[#This Row],[ID]],DRIVER[],6,FALSE)</f>
        <v>BENUDHAR PRADHAN</v>
      </c>
    </row>
    <row r="595" spans="1:18" ht="15" customHeight="1">
      <c r="A595" s="6">
        <v>593</v>
      </c>
      <c r="B595" s="14" t="str">
        <f>UTK[[#This Row],[DATE]]&amp;UTK[[#This Row],[VEHICLE NO]]&amp;UTK[[#This Row],[TRIP NO]]</f>
        <v>45406OD04Q41701</v>
      </c>
      <c r="C595" s="47">
        <v>45406</v>
      </c>
      <c r="D595" s="1">
        <v>34510</v>
      </c>
      <c r="E595" s="12">
        <v>312214</v>
      </c>
      <c r="F595" s="17">
        <v>3142</v>
      </c>
      <c r="G595" s="24" t="s">
        <v>10</v>
      </c>
      <c r="H595" s="61">
        <v>33.979999999999997</v>
      </c>
      <c r="I595" s="61">
        <v>10.26</v>
      </c>
      <c r="J595" s="61">
        <f t="shared" si="18"/>
        <v>23.72</v>
      </c>
      <c r="K595" s="62">
        <v>23.3</v>
      </c>
      <c r="L595" s="60">
        <v>45406</v>
      </c>
      <c r="M595" s="61">
        <f t="shared" si="19"/>
        <v>0.41999999999999815</v>
      </c>
      <c r="N595" s="198">
        <v>1</v>
      </c>
      <c r="O595" s="63" t="s">
        <v>50</v>
      </c>
      <c r="P595" s="1" t="s">
        <v>51</v>
      </c>
      <c r="Q595" s="91" t="str">
        <f>VLOOKUP(UTK[[#This Row],[ID]],DRIVER[],6,FALSE)</f>
        <v>SUSANTA KUMAR MALIK</v>
      </c>
      <c r="R595" s="1">
        <v>178</v>
      </c>
    </row>
    <row r="596" spans="1:18" ht="15" customHeight="1">
      <c r="A596" s="14">
        <v>594</v>
      </c>
      <c r="B596" s="14" t="str">
        <f>UTK[[#This Row],[DATE]]&amp;UTK[[#This Row],[VEHICLE NO]]&amp;UTK[[#This Row],[TRIP NO]]</f>
        <v>45406OD34S26661</v>
      </c>
      <c r="C596" s="47">
        <v>45406</v>
      </c>
      <c r="D596" s="1">
        <v>34511</v>
      </c>
      <c r="E596" s="12">
        <v>312214</v>
      </c>
      <c r="F596" s="17">
        <v>3147</v>
      </c>
      <c r="G596" s="24" t="s">
        <v>45</v>
      </c>
      <c r="H596" s="61">
        <v>54.18</v>
      </c>
      <c r="I596" s="61">
        <v>17.7</v>
      </c>
      <c r="J596" s="61">
        <f t="shared" si="18"/>
        <v>36.480000000000004</v>
      </c>
      <c r="K596" s="62">
        <v>35.86</v>
      </c>
      <c r="L596" s="60">
        <v>45406</v>
      </c>
      <c r="M596" s="61">
        <f t="shared" si="19"/>
        <v>0.62000000000000455</v>
      </c>
      <c r="N596" s="198">
        <v>1</v>
      </c>
      <c r="O596" s="63" t="s">
        <v>50</v>
      </c>
      <c r="P596" s="1" t="s">
        <v>51</v>
      </c>
      <c r="Q596" s="91" t="str">
        <f>VLOOKUP(UTK[[#This Row],[ID]],DRIVER[],6,FALSE)</f>
        <v>SUDARSAN SAHOO</v>
      </c>
    </row>
    <row r="597" spans="1:18" ht="15" customHeight="1">
      <c r="A597" s="6">
        <v>595</v>
      </c>
      <c r="B597" s="14" t="str">
        <f>UTK[[#This Row],[DATE]]&amp;UTK[[#This Row],[VEHICLE NO]]&amp;UTK[[#This Row],[TRIP NO]]</f>
        <v>45406OD34S61371</v>
      </c>
      <c r="C597" s="47">
        <v>45406</v>
      </c>
      <c r="D597" s="1">
        <v>34512</v>
      </c>
      <c r="E597" s="12">
        <v>312214</v>
      </c>
      <c r="F597" s="17">
        <v>3155</v>
      </c>
      <c r="G597" s="24" t="s">
        <v>44</v>
      </c>
      <c r="H597" s="61">
        <v>57.86</v>
      </c>
      <c r="I597" s="61">
        <v>17.559999999999999</v>
      </c>
      <c r="J597" s="61">
        <f t="shared" si="18"/>
        <v>40.299999999999997</v>
      </c>
      <c r="K597" s="62">
        <v>39.94</v>
      </c>
      <c r="L597" s="60">
        <v>45406</v>
      </c>
      <c r="M597" s="61">
        <f t="shared" si="19"/>
        <v>0.35999999999999943</v>
      </c>
      <c r="N597" s="198">
        <v>1</v>
      </c>
      <c r="O597" s="63" t="s">
        <v>50</v>
      </c>
      <c r="P597" s="1" t="s">
        <v>51</v>
      </c>
      <c r="Q597" s="91" t="str">
        <f>VLOOKUP(UTK[[#This Row],[ID]],DRIVER[],6,FALSE)</f>
        <v>KALI CH KAR</v>
      </c>
    </row>
    <row r="598" spans="1:18" ht="15" customHeight="1">
      <c r="A598" s="14">
        <v>596</v>
      </c>
      <c r="B598" s="14" t="str">
        <f>UTK[[#This Row],[DATE]]&amp;UTK[[#This Row],[VEHICLE NO]]&amp;UTK[[#This Row],[TRIP NO]]</f>
        <v>45406OD04Q41371</v>
      </c>
      <c r="C598" s="47">
        <v>45406</v>
      </c>
      <c r="D598" s="1">
        <v>34513</v>
      </c>
      <c r="E598" s="12">
        <v>312214</v>
      </c>
      <c r="F598" s="17">
        <v>3156</v>
      </c>
      <c r="G598" s="24" t="s">
        <v>55</v>
      </c>
      <c r="H598" s="61">
        <v>34.42</v>
      </c>
      <c r="I598" s="61">
        <v>10.44</v>
      </c>
      <c r="J598" s="61">
        <f t="shared" si="18"/>
        <v>23.980000000000004</v>
      </c>
      <c r="K598" s="62">
        <v>23.86</v>
      </c>
      <c r="L598" s="60">
        <v>45406</v>
      </c>
      <c r="M598" s="61">
        <f t="shared" si="19"/>
        <v>0.12000000000000455</v>
      </c>
      <c r="N598" s="198">
        <v>1</v>
      </c>
      <c r="O598" s="63" t="s">
        <v>50</v>
      </c>
      <c r="P598" s="1" t="s">
        <v>51</v>
      </c>
      <c r="Q598" s="91" t="str">
        <f>VLOOKUP(UTK[[#This Row],[ID]],DRIVER[],6,FALSE)</f>
        <v>NARAHARI MOHANTA</v>
      </c>
    </row>
    <row r="599" spans="1:18" ht="15" customHeight="1">
      <c r="A599" s="6">
        <v>597</v>
      </c>
      <c r="B599" s="14" t="str">
        <f>UTK[[#This Row],[DATE]]&amp;UTK[[#This Row],[VEHICLE NO]]&amp;UTK[[#This Row],[TRIP NO]]</f>
        <v>45406OD04Q41181</v>
      </c>
      <c r="C599" s="47">
        <v>45406</v>
      </c>
      <c r="D599" s="1">
        <v>34514</v>
      </c>
      <c r="E599" s="12">
        <v>312214</v>
      </c>
      <c r="F599" s="17">
        <v>3157</v>
      </c>
      <c r="G599" s="24" t="s">
        <v>26</v>
      </c>
      <c r="H599" s="61">
        <v>52.04</v>
      </c>
      <c r="I599" s="61">
        <v>16.96</v>
      </c>
      <c r="J599" s="61">
        <f t="shared" si="18"/>
        <v>35.08</v>
      </c>
      <c r="K599" s="62">
        <v>34.68</v>
      </c>
      <c r="L599" s="60">
        <v>45406</v>
      </c>
      <c r="M599" s="61">
        <f t="shared" si="19"/>
        <v>0.39999999999999858</v>
      </c>
      <c r="N599" s="198">
        <v>1</v>
      </c>
      <c r="O599" s="63" t="s">
        <v>50</v>
      </c>
      <c r="P599" s="1" t="s">
        <v>51</v>
      </c>
      <c r="Q599" s="91" t="str">
        <f>VLOOKUP(UTK[[#This Row],[ID]],DRIVER[],6,FALSE)</f>
        <v>KAPILENDRA MALIK</v>
      </c>
    </row>
    <row r="600" spans="1:18" ht="15" customHeight="1">
      <c r="A600" s="14">
        <v>598</v>
      </c>
      <c r="B600" s="14" t="str">
        <f>UTK[[#This Row],[DATE]]&amp;UTK[[#This Row],[VEHICLE NO]]&amp;UTK[[#This Row],[TRIP NO]]</f>
        <v>45406OD34S26272</v>
      </c>
      <c r="C600" s="47">
        <v>45406</v>
      </c>
      <c r="D600" s="1">
        <v>34515</v>
      </c>
      <c r="E600" s="12">
        <v>312214</v>
      </c>
      <c r="F600" s="17">
        <v>3183</v>
      </c>
      <c r="G600" s="24" t="s">
        <v>54</v>
      </c>
      <c r="H600" s="61">
        <v>53.72</v>
      </c>
      <c r="I600" s="61">
        <v>17.22</v>
      </c>
      <c r="J600" s="61">
        <f t="shared" si="18"/>
        <v>36.5</v>
      </c>
      <c r="K600" s="62">
        <v>35.840000000000003</v>
      </c>
      <c r="L600" s="60">
        <v>45406</v>
      </c>
      <c r="M600" s="61">
        <f t="shared" si="19"/>
        <v>0.65999999999999659</v>
      </c>
      <c r="N600" s="198">
        <v>2</v>
      </c>
      <c r="O600" s="63" t="s">
        <v>50</v>
      </c>
      <c r="P600" s="1" t="s">
        <v>51</v>
      </c>
      <c r="Q600" s="91" t="str">
        <f>VLOOKUP(UTK[[#This Row],[ID]],DRIVER[],6,FALSE)</f>
        <v>RAHID</v>
      </c>
    </row>
    <row r="601" spans="1:18" ht="15" customHeight="1">
      <c r="A601" s="6">
        <v>599</v>
      </c>
      <c r="B601" s="14" t="str">
        <f>UTK[[#This Row],[DATE]]&amp;UTK[[#This Row],[VEHICLE NO]]&amp;UTK[[#This Row],[TRIP NO]]</f>
        <v>45406OD04Q41282</v>
      </c>
      <c r="C601" s="47">
        <v>45406</v>
      </c>
      <c r="D601" s="1">
        <v>34516</v>
      </c>
      <c r="E601" s="12">
        <v>312214</v>
      </c>
      <c r="F601" s="17">
        <v>3188</v>
      </c>
      <c r="G601" s="24" t="s">
        <v>41</v>
      </c>
      <c r="H601" s="61">
        <v>33.64</v>
      </c>
      <c r="I601" s="61">
        <v>10.44</v>
      </c>
      <c r="J601" s="61">
        <f t="shared" si="18"/>
        <v>23.200000000000003</v>
      </c>
      <c r="K601" s="62">
        <v>22.7</v>
      </c>
      <c r="L601" s="60">
        <v>45406</v>
      </c>
      <c r="M601" s="61">
        <f t="shared" si="19"/>
        <v>0.50000000000000355</v>
      </c>
      <c r="N601" s="198">
        <v>2</v>
      </c>
      <c r="O601" s="63" t="s">
        <v>50</v>
      </c>
      <c r="P601" s="1" t="s">
        <v>51</v>
      </c>
      <c r="Q601" s="91" t="str">
        <f>VLOOKUP(UTK[[#This Row],[ID]],DRIVER[],6,FALSE)</f>
        <v xml:space="preserve">SUSANTA KUMAR MOHANTA </v>
      </c>
    </row>
    <row r="602" spans="1:18" ht="15" customHeight="1">
      <c r="A602" s="14">
        <v>600</v>
      </c>
      <c r="B602" s="14" t="str">
        <f>UTK[[#This Row],[DATE]]&amp;UTK[[#This Row],[VEHICLE NO]]&amp;UTK[[#This Row],[TRIP NO]]</f>
        <v>45406OD34S26682</v>
      </c>
      <c r="C602" s="47">
        <v>45406</v>
      </c>
      <c r="D602" s="1">
        <v>34517</v>
      </c>
      <c r="E602" s="12">
        <v>312214</v>
      </c>
      <c r="F602" s="17">
        <v>3189</v>
      </c>
      <c r="G602" s="24" t="s">
        <v>42</v>
      </c>
      <c r="H602" s="61">
        <v>54.36</v>
      </c>
      <c r="I602" s="61">
        <v>16.96</v>
      </c>
      <c r="J602" s="61">
        <f t="shared" si="18"/>
        <v>37.4</v>
      </c>
      <c r="K602" s="62">
        <v>37.04</v>
      </c>
      <c r="L602" s="60">
        <v>45406</v>
      </c>
      <c r="M602" s="61">
        <f t="shared" si="19"/>
        <v>0.35999999999999943</v>
      </c>
      <c r="N602" s="198">
        <v>2</v>
      </c>
      <c r="O602" s="63" t="s">
        <v>50</v>
      </c>
      <c r="P602" s="1" t="s">
        <v>51</v>
      </c>
      <c r="Q602" s="91" t="str">
        <f>VLOOKUP(UTK[[#This Row],[ID]],DRIVER[],6,FALSE)</f>
        <v>RIZWAN</v>
      </c>
    </row>
    <row r="603" spans="1:18" ht="14.4">
      <c r="A603" s="6">
        <v>601</v>
      </c>
      <c r="B603" s="14" t="str">
        <f>UTK[[#This Row],[DATE]]&amp;UTK[[#This Row],[VEHICLE NO]]&amp;UTK[[#This Row],[TRIP NO]]</f>
        <v>45406OD04Q41232</v>
      </c>
      <c r="C603" s="47">
        <v>45406</v>
      </c>
      <c r="D603" s="1">
        <v>34518</v>
      </c>
      <c r="E603" s="12">
        <v>312214</v>
      </c>
      <c r="F603" s="17">
        <v>3216</v>
      </c>
      <c r="G603" s="24" t="s">
        <v>39</v>
      </c>
      <c r="H603" s="61">
        <v>56.88</v>
      </c>
      <c r="I603" s="61">
        <v>17.32</v>
      </c>
      <c r="J603" s="61">
        <f t="shared" si="18"/>
        <v>39.56</v>
      </c>
      <c r="K603" s="62">
        <v>38.76</v>
      </c>
      <c r="L603" s="60">
        <v>45406</v>
      </c>
      <c r="M603" s="61">
        <f t="shared" si="19"/>
        <v>0.80000000000000426</v>
      </c>
      <c r="N603" s="198">
        <v>2</v>
      </c>
      <c r="O603" s="63" t="s">
        <v>50</v>
      </c>
      <c r="P603" s="1" t="s">
        <v>51</v>
      </c>
      <c r="Q603" s="91" t="str">
        <f>VLOOKUP(UTK[[#This Row],[ID]],DRIVER[],6,FALSE)</f>
        <v>DURGA CH MOHANTA</v>
      </c>
    </row>
    <row r="604" spans="1:18" ht="15" customHeight="1">
      <c r="A604" s="14">
        <v>602</v>
      </c>
      <c r="B604" s="14" t="str">
        <f>UTK[[#This Row],[DATE]]&amp;UTK[[#This Row],[VEHICLE NO]]&amp;UTK[[#This Row],[TRIP NO]]</f>
        <v>45406OD34S26152</v>
      </c>
      <c r="C604" s="47">
        <v>45406</v>
      </c>
      <c r="D604" s="1">
        <v>34519</v>
      </c>
      <c r="E604" s="12">
        <v>312214</v>
      </c>
      <c r="F604" s="17">
        <v>3224</v>
      </c>
      <c r="G604" s="24" t="s">
        <v>40</v>
      </c>
      <c r="H604" s="61">
        <v>52.98</v>
      </c>
      <c r="I604" s="61">
        <v>17.16</v>
      </c>
      <c r="J604" s="61">
        <f t="shared" si="18"/>
        <v>35.819999999999993</v>
      </c>
      <c r="K604" s="62">
        <v>35.42</v>
      </c>
      <c r="L604" s="60">
        <v>45406</v>
      </c>
      <c r="M604" s="61">
        <f t="shared" si="19"/>
        <v>0.39999999999999147</v>
      </c>
      <c r="N604" s="198">
        <v>2</v>
      </c>
      <c r="O604" s="63" t="s">
        <v>50</v>
      </c>
      <c r="P604" s="1" t="s">
        <v>51</v>
      </c>
      <c r="Q604" s="91" t="str">
        <f>VLOOKUP(UTK[[#This Row],[ID]],DRIVER[],6,FALSE)</f>
        <v>BASANTA KUMAR MOHANTA</v>
      </c>
    </row>
    <row r="605" spans="1:18" ht="15" customHeight="1">
      <c r="A605" s="6">
        <v>603</v>
      </c>
      <c r="B605" s="14" t="str">
        <f>UTK[[#This Row],[DATE]]&amp;UTK[[#This Row],[VEHICLE NO]]&amp;UTK[[#This Row],[TRIP NO]]</f>
        <v>45406OD34S61392</v>
      </c>
      <c r="C605" s="47">
        <v>45406</v>
      </c>
      <c r="D605" s="1">
        <v>34520</v>
      </c>
      <c r="E605" s="12">
        <v>312214</v>
      </c>
      <c r="F605" s="17">
        <v>3223</v>
      </c>
      <c r="G605" s="24" t="s">
        <v>52</v>
      </c>
      <c r="H605" s="61">
        <v>55.82</v>
      </c>
      <c r="I605" s="61">
        <v>17.18</v>
      </c>
      <c r="J605" s="61">
        <f t="shared" si="18"/>
        <v>38.64</v>
      </c>
      <c r="K605" s="62">
        <v>37.82</v>
      </c>
      <c r="L605" s="60">
        <v>45406</v>
      </c>
      <c r="M605" s="61">
        <f t="shared" si="19"/>
        <v>0.82000000000000028</v>
      </c>
      <c r="N605" s="198">
        <v>2</v>
      </c>
      <c r="O605" s="63" t="s">
        <v>50</v>
      </c>
      <c r="P605" s="1" t="s">
        <v>51</v>
      </c>
      <c r="Q605" s="91" t="str">
        <f>VLOOKUP(UTK[[#This Row],[ID]],DRIVER[],6,FALSE)</f>
        <v>PRADIPA MALIK</v>
      </c>
    </row>
    <row r="606" spans="1:18" ht="15" customHeight="1">
      <c r="A606" s="14">
        <v>604</v>
      </c>
      <c r="B606" s="14" t="str">
        <f>UTK[[#This Row],[DATE]]&amp;UTK[[#This Row],[VEHICLE NO]]&amp;UTK[[#This Row],[TRIP NO]]</f>
        <v>45406OD04Q41552</v>
      </c>
      <c r="C606" s="47">
        <v>45406</v>
      </c>
      <c r="D606" s="1">
        <v>34521</v>
      </c>
      <c r="E606" s="12">
        <v>312214</v>
      </c>
      <c r="F606" s="17">
        <v>3234</v>
      </c>
      <c r="G606" s="24" t="s">
        <v>22</v>
      </c>
      <c r="H606" s="61">
        <v>55.8</v>
      </c>
      <c r="I606" s="61">
        <v>17.36</v>
      </c>
      <c r="J606" s="61">
        <f t="shared" si="18"/>
        <v>38.44</v>
      </c>
      <c r="K606" s="62">
        <v>37.64</v>
      </c>
      <c r="L606" s="60">
        <v>45406</v>
      </c>
      <c r="M606" s="61">
        <f t="shared" si="19"/>
        <v>0.79999999999999716</v>
      </c>
      <c r="N606" s="198">
        <v>2</v>
      </c>
      <c r="O606" s="63" t="s">
        <v>50</v>
      </c>
      <c r="P606" s="1" t="s">
        <v>51</v>
      </c>
      <c r="Q606" s="91" t="str">
        <f>VLOOKUP(UTK[[#This Row],[ID]],DRIVER[],6,FALSE)</f>
        <v>BENUDHAR PRADHAN</v>
      </c>
    </row>
    <row r="607" spans="1:18" ht="15" customHeight="1">
      <c r="A607" s="6">
        <v>605</v>
      </c>
      <c r="B607" s="14" t="str">
        <f>UTK[[#This Row],[DATE]]&amp;UTK[[#This Row],[VEHICLE NO]]&amp;UTK[[#This Row],[TRIP NO]]</f>
        <v>45406OD04Q41442</v>
      </c>
      <c r="C607" s="47">
        <v>45406</v>
      </c>
      <c r="D607" s="1">
        <v>34522</v>
      </c>
      <c r="E607" s="12">
        <v>312214</v>
      </c>
      <c r="F607" s="17">
        <v>3237</v>
      </c>
      <c r="G607" s="24" t="s">
        <v>38</v>
      </c>
      <c r="H607" s="61">
        <v>34.380000000000003</v>
      </c>
      <c r="I607" s="61">
        <v>10.64</v>
      </c>
      <c r="J607" s="61">
        <f t="shared" si="18"/>
        <v>23.740000000000002</v>
      </c>
      <c r="K607" s="62">
        <v>23.18</v>
      </c>
      <c r="L607" s="60">
        <v>45406</v>
      </c>
      <c r="M607" s="61">
        <f t="shared" si="19"/>
        <v>0.56000000000000227</v>
      </c>
      <c r="N607" s="198">
        <v>2</v>
      </c>
      <c r="O607" s="63" t="s">
        <v>50</v>
      </c>
      <c r="P607" s="1" t="s">
        <v>51</v>
      </c>
      <c r="Q607" s="91" t="str">
        <f>VLOOKUP(UTK[[#This Row],[ID]],DRIVER[],6,FALSE)</f>
        <v>KAMAN MUNDA</v>
      </c>
    </row>
    <row r="608" spans="1:18" ht="15" customHeight="1">
      <c r="A608" s="14">
        <v>606</v>
      </c>
      <c r="B608" s="14" t="str">
        <f>UTK[[#This Row],[DATE]]&amp;UTK[[#This Row],[VEHICLE NO]]&amp;UTK[[#This Row],[TRIP NO]]</f>
        <v>45406OD04Q41702</v>
      </c>
      <c r="C608" s="47">
        <v>45406</v>
      </c>
      <c r="D608" s="1">
        <v>34523</v>
      </c>
      <c r="E608" s="12">
        <v>312214</v>
      </c>
      <c r="F608" s="17">
        <v>3256</v>
      </c>
      <c r="G608" s="24" t="s">
        <v>10</v>
      </c>
      <c r="H608" s="61">
        <v>35.92</v>
      </c>
      <c r="I608" s="61">
        <v>10.42</v>
      </c>
      <c r="J608" s="61">
        <f t="shared" si="18"/>
        <v>25.5</v>
      </c>
      <c r="K608" s="62">
        <v>25.06</v>
      </c>
      <c r="L608" s="60">
        <v>45406</v>
      </c>
      <c r="M608" s="61">
        <f t="shared" si="19"/>
        <v>0.44000000000000128</v>
      </c>
      <c r="N608" s="198">
        <v>2</v>
      </c>
      <c r="O608" s="63" t="s">
        <v>50</v>
      </c>
      <c r="P608" s="1" t="s">
        <v>51</v>
      </c>
      <c r="Q608" s="91" t="str">
        <f>VLOOKUP(UTK[[#This Row],[ID]],DRIVER[],6,FALSE)</f>
        <v>SUSANTA KUMAR MALIK</v>
      </c>
    </row>
    <row r="609" spans="1:17" ht="15" customHeight="1">
      <c r="A609" s="6">
        <v>607</v>
      </c>
      <c r="B609" s="14" t="str">
        <f>UTK[[#This Row],[DATE]]&amp;UTK[[#This Row],[VEHICLE NO]]&amp;UTK[[#This Row],[TRIP NO]]</f>
        <v>45406OD34S26662</v>
      </c>
      <c r="C609" s="47">
        <v>45406</v>
      </c>
      <c r="D609" s="1">
        <v>34524</v>
      </c>
      <c r="E609" s="12">
        <v>312214</v>
      </c>
      <c r="F609" s="17">
        <v>3259</v>
      </c>
      <c r="G609" s="24" t="s">
        <v>45</v>
      </c>
      <c r="H609" s="61">
        <v>55.08</v>
      </c>
      <c r="I609" s="61">
        <v>17.579999999999998</v>
      </c>
      <c r="J609" s="61">
        <f t="shared" si="18"/>
        <v>37.5</v>
      </c>
      <c r="K609" s="62">
        <v>36.86</v>
      </c>
      <c r="L609" s="60">
        <v>45407</v>
      </c>
      <c r="M609" s="61">
        <f t="shared" si="19"/>
        <v>0.64000000000000057</v>
      </c>
      <c r="N609" s="198">
        <v>2</v>
      </c>
      <c r="O609" s="63" t="s">
        <v>50</v>
      </c>
      <c r="P609" s="1" t="s">
        <v>51</v>
      </c>
      <c r="Q609" s="91" t="str">
        <f>VLOOKUP(UTK[[#This Row],[ID]],DRIVER[],6,FALSE)</f>
        <v>SUDARSAN SAHOO</v>
      </c>
    </row>
    <row r="610" spans="1:17" ht="15" customHeight="1">
      <c r="A610" s="14">
        <v>608</v>
      </c>
      <c r="B610" s="14" t="str">
        <f>UTK[[#This Row],[DATE]]&amp;UTK[[#This Row],[VEHICLE NO]]&amp;UTK[[#This Row],[TRIP NO]]</f>
        <v>45406OD04Q41372</v>
      </c>
      <c r="C610" s="47">
        <v>45406</v>
      </c>
      <c r="D610" s="1">
        <v>34525</v>
      </c>
      <c r="E610" s="12">
        <v>312214</v>
      </c>
      <c r="F610" s="17">
        <v>3264</v>
      </c>
      <c r="G610" s="24" t="s">
        <v>55</v>
      </c>
      <c r="H610" s="61">
        <v>32.68</v>
      </c>
      <c r="I610" s="61">
        <v>10.4</v>
      </c>
      <c r="J610" s="61">
        <f t="shared" si="18"/>
        <v>22.28</v>
      </c>
      <c r="K610" s="62">
        <v>21.72</v>
      </c>
      <c r="L610" s="60">
        <v>45407</v>
      </c>
      <c r="M610" s="61">
        <f t="shared" si="19"/>
        <v>0.56000000000000227</v>
      </c>
      <c r="N610" s="198">
        <v>2</v>
      </c>
      <c r="O610" s="63" t="s">
        <v>50</v>
      </c>
      <c r="P610" s="1" t="s">
        <v>51</v>
      </c>
      <c r="Q610" s="91" t="str">
        <f>VLOOKUP(UTK[[#This Row],[ID]],DRIVER[],6,FALSE)</f>
        <v>NARAHARI MOHANTA</v>
      </c>
    </row>
    <row r="611" spans="1:17" ht="15" customHeight="1">
      <c r="A611" s="6">
        <v>609</v>
      </c>
      <c r="B611" s="14" t="str">
        <f>UTK[[#This Row],[DATE]]&amp;UTK[[#This Row],[VEHICLE NO]]&amp;UTK[[#This Row],[TRIP NO]]</f>
        <v>45406OD04Q41732</v>
      </c>
      <c r="C611" s="47">
        <v>45406</v>
      </c>
      <c r="D611" s="1">
        <v>34526</v>
      </c>
      <c r="E611" s="12">
        <v>312214</v>
      </c>
      <c r="F611" s="17">
        <v>3267</v>
      </c>
      <c r="G611" s="24" t="s">
        <v>8</v>
      </c>
      <c r="H611" s="61">
        <v>32.14</v>
      </c>
      <c r="I611" s="61">
        <v>10.34</v>
      </c>
      <c r="J611" s="61">
        <f t="shared" si="18"/>
        <v>21.8</v>
      </c>
      <c r="K611" s="62">
        <v>21.18</v>
      </c>
      <c r="L611" s="60">
        <v>45407</v>
      </c>
      <c r="M611" s="61">
        <f t="shared" si="19"/>
        <v>0.62000000000000099</v>
      </c>
      <c r="N611" s="198">
        <v>2</v>
      </c>
      <c r="O611" s="63" t="s">
        <v>50</v>
      </c>
      <c r="P611" s="1" t="s">
        <v>51</v>
      </c>
      <c r="Q611" s="91" t="str">
        <f>VLOOKUP(UTK[[#This Row],[ID]],DRIVER[],6,FALSE)</f>
        <v>AJAYA KUMAR MAHANTA</v>
      </c>
    </row>
    <row r="612" spans="1:17" ht="15" customHeight="1">
      <c r="A612" s="14">
        <v>610</v>
      </c>
      <c r="B612" s="14" t="str">
        <f>UTK[[#This Row],[DATE]]&amp;UTK[[#This Row],[VEHICLE NO]]&amp;UTK[[#This Row],[TRIP NO]]</f>
        <v>45406OD04Q41182</v>
      </c>
      <c r="C612" s="47">
        <v>45406</v>
      </c>
      <c r="D612" s="1">
        <v>34527</v>
      </c>
      <c r="E612" s="12">
        <v>312214</v>
      </c>
      <c r="F612" s="17">
        <v>3263</v>
      </c>
      <c r="G612" s="24" t="s">
        <v>26</v>
      </c>
      <c r="H612" s="61">
        <v>53.78</v>
      </c>
      <c r="I612" s="61">
        <v>16.96</v>
      </c>
      <c r="J612" s="61">
        <f t="shared" si="18"/>
        <v>36.82</v>
      </c>
      <c r="K612" s="62">
        <v>36.06</v>
      </c>
      <c r="L612" s="60">
        <v>45407</v>
      </c>
      <c r="M612" s="61">
        <f t="shared" si="19"/>
        <v>0.75999999999999801</v>
      </c>
      <c r="N612" s="198">
        <v>2</v>
      </c>
      <c r="O612" s="63" t="s">
        <v>50</v>
      </c>
      <c r="P612" s="1" t="s">
        <v>51</v>
      </c>
      <c r="Q612" s="91" t="str">
        <f>VLOOKUP(UTK[[#This Row],[ID]],DRIVER[],6,FALSE)</f>
        <v>ABHIMANYU JENA</v>
      </c>
    </row>
    <row r="613" spans="1:17" ht="15" customHeight="1">
      <c r="A613" s="6">
        <v>611</v>
      </c>
      <c r="B613" s="14" t="str">
        <f>UTK[[#This Row],[DATE]]&amp;UTK[[#This Row],[VEHICLE NO]]&amp;UTK[[#This Row],[TRIP NO]]</f>
        <v>45406OD34S61372</v>
      </c>
      <c r="C613" s="47">
        <v>45406</v>
      </c>
      <c r="D613" s="1">
        <v>34528</v>
      </c>
      <c r="E613" s="12">
        <v>312214</v>
      </c>
      <c r="F613" s="17">
        <v>3266</v>
      </c>
      <c r="G613" s="24" t="s">
        <v>44</v>
      </c>
      <c r="H613" s="61">
        <v>58.08</v>
      </c>
      <c r="I613" s="61">
        <v>17.52</v>
      </c>
      <c r="J613" s="61">
        <f t="shared" si="18"/>
        <v>40.56</v>
      </c>
      <c r="K613" s="62">
        <v>39.92</v>
      </c>
      <c r="L613" s="60">
        <v>45407</v>
      </c>
      <c r="M613" s="61">
        <f t="shared" si="19"/>
        <v>0.64000000000000057</v>
      </c>
      <c r="N613" s="198">
        <v>2</v>
      </c>
      <c r="O613" s="63" t="s">
        <v>50</v>
      </c>
      <c r="P613" s="1" t="s">
        <v>51</v>
      </c>
      <c r="Q613" s="91" t="str">
        <f>VLOOKUP(UTK[[#This Row],[ID]],DRIVER[],6,FALSE)</f>
        <v>KALI CH KAR</v>
      </c>
    </row>
    <row r="614" spans="1:17" ht="15" customHeight="1">
      <c r="A614" s="14">
        <v>612</v>
      </c>
      <c r="B614" s="14" t="str">
        <f>UTK[[#This Row],[DATE]]&amp;UTK[[#This Row],[VEHICLE NO]]&amp;UTK[[#This Row],[TRIP NO]]</f>
        <v>45407OD34S26681</v>
      </c>
      <c r="C614" s="47">
        <v>45407</v>
      </c>
      <c r="D614" s="1">
        <v>34529</v>
      </c>
      <c r="E614" s="12">
        <v>312214</v>
      </c>
      <c r="F614" s="17">
        <v>3283</v>
      </c>
      <c r="G614" s="24" t="s">
        <v>42</v>
      </c>
      <c r="H614" s="61">
        <v>55.26</v>
      </c>
      <c r="I614" s="61">
        <v>16.899999999999999</v>
      </c>
      <c r="J614" s="61">
        <f t="shared" si="18"/>
        <v>38.36</v>
      </c>
      <c r="K614" s="62">
        <v>37.22</v>
      </c>
      <c r="L614" s="60">
        <v>45407</v>
      </c>
      <c r="M614" s="61">
        <f t="shared" si="19"/>
        <v>1.1400000000000006</v>
      </c>
      <c r="N614" s="198">
        <v>1</v>
      </c>
      <c r="O614" s="63" t="s">
        <v>50</v>
      </c>
      <c r="P614" s="1" t="s">
        <v>53</v>
      </c>
      <c r="Q614" s="91" t="str">
        <f>VLOOKUP(UTK[[#This Row],[ID]],DRIVER[],6,FALSE)</f>
        <v>RIZWAN</v>
      </c>
    </row>
    <row r="615" spans="1:17" ht="14.4" customHeight="1">
      <c r="A615" s="6">
        <v>613</v>
      </c>
      <c r="B615" s="14" t="str">
        <f>UTK[[#This Row],[DATE]]&amp;UTK[[#This Row],[VEHICLE NO]]&amp;UTK[[#This Row],[TRIP NO]]</f>
        <v>45407OD34S26271</v>
      </c>
      <c r="C615" s="47">
        <v>45407</v>
      </c>
      <c r="D615" s="1">
        <v>34531</v>
      </c>
      <c r="E615" s="12">
        <v>312214</v>
      </c>
      <c r="F615" s="17">
        <v>3286</v>
      </c>
      <c r="G615" s="24" t="s">
        <v>54</v>
      </c>
      <c r="H615" s="61">
        <v>55.64</v>
      </c>
      <c r="I615" s="61">
        <v>17.16</v>
      </c>
      <c r="J615" s="61">
        <f t="shared" si="18"/>
        <v>38.480000000000004</v>
      </c>
      <c r="K615" s="62">
        <v>38.06</v>
      </c>
      <c r="L615" s="60">
        <v>45407</v>
      </c>
      <c r="M615" s="61">
        <f t="shared" si="19"/>
        <v>0.42000000000000171</v>
      </c>
      <c r="N615" s="198">
        <v>1</v>
      </c>
      <c r="O615" s="63" t="s">
        <v>50</v>
      </c>
      <c r="P615" s="1" t="s">
        <v>53</v>
      </c>
      <c r="Q615" s="91" t="str">
        <f>VLOOKUP(UTK[[#This Row],[ID]],DRIVER[],6,FALSE)</f>
        <v>RAHID</v>
      </c>
    </row>
    <row r="616" spans="1:17" ht="14.4" customHeight="1">
      <c r="A616" s="14">
        <v>614</v>
      </c>
      <c r="B616" s="14" t="str">
        <f>UTK[[#This Row],[DATE]]&amp;UTK[[#This Row],[VEHICLE NO]]&amp;UTK[[#This Row],[TRIP NO]]</f>
        <v>45407OD04Q41701</v>
      </c>
      <c r="C616" s="47">
        <v>45407</v>
      </c>
      <c r="D616" s="1">
        <v>34532</v>
      </c>
      <c r="E616" s="12">
        <v>312214</v>
      </c>
      <c r="F616" s="17">
        <v>3297</v>
      </c>
      <c r="G616" s="24" t="s">
        <v>10</v>
      </c>
      <c r="H616" s="61">
        <v>34</v>
      </c>
      <c r="I616" s="61">
        <v>10.46</v>
      </c>
      <c r="J616" s="61">
        <f t="shared" si="18"/>
        <v>23.54</v>
      </c>
      <c r="K616" s="62">
        <v>23.4</v>
      </c>
      <c r="L616" s="60">
        <v>45407</v>
      </c>
      <c r="M616" s="61">
        <f t="shared" si="19"/>
        <v>0.14000000000000057</v>
      </c>
      <c r="N616" s="198">
        <v>1</v>
      </c>
      <c r="O616" s="63" t="s">
        <v>50</v>
      </c>
      <c r="P616" s="1" t="s">
        <v>53</v>
      </c>
      <c r="Q616" s="91" t="str">
        <f>VLOOKUP(UTK[[#This Row],[ID]],DRIVER[],6,FALSE)</f>
        <v>BHAKTA BANDHU MAHANTA</v>
      </c>
    </row>
    <row r="617" spans="1:17" ht="14.4" customHeight="1">
      <c r="A617" s="6">
        <v>615</v>
      </c>
      <c r="B617" s="14" t="str">
        <f>UTK[[#This Row],[DATE]]&amp;UTK[[#This Row],[VEHICLE NO]]&amp;UTK[[#This Row],[TRIP NO]]</f>
        <v>45407OD04Q41281</v>
      </c>
      <c r="C617" s="47">
        <v>45407</v>
      </c>
      <c r="D617" s="1">
        <v>34533</v>
      </c>
      <c r="E617" s="12">
        <v>312214</v>
      </c>
      <c r="F617" s="17">
        <v>3298</v>
      </c>
      <c r="G617" s="24" t="s">
        <v>41</v>
      </c>
      <c r="H617" s="26">
        <v>33.58</v>
      </c>
      <c r="I617" s="26">
        <v>10.44</v>
      </c>
      <c r="J617" s="26">
        <f t="shared" si="18"/>
        <v>23.14</v>
      </c>
      <c r="K617" s="49">
        <v>23</v>
      </c>
      <c r="L617" s="60">
        <v>45407</v>
      </c>
      <c r="M617" s="26">
        <f t="shared" si="19"/>
        <v>0.14000000000000057</v>
      </c>
      <c r="N617" s="198">
        <v>1</v>
      </c>
      <c r="O617" s="63" t="s">
        <v>50</v>
      </c>
      <c r="P617" s="1" t="s">
        <v>53</v>
      </c>
      <c r="Q617" s="91" t="str">
        <f>VLOOKUP(UTK[[#This Row],[ID]],DRIVER[],6,FALSE)</f>
        <v xml:space="preserve">SUSANTA KUMAR MOHANTA </v>
      </c>
    </row>
    <row r="618" spans="1:17" ht="15" customHeight="1">
      <c r="A618" s="14">
        <v>616</v>
      </c>
      <c r="B618" s="14" t="str">
        <f>UTK[[#This Row],[DATE]]&amp;UTK[[#This Row],[VEHICLE NO]]&amp;UTK[[#This Row],[TRIP NO]]</f>
        <v>45407OD04Q41371</v>
      </c>
      <c r="C618" s="47">
        <v>45407</v>
      </c>
      <c r="D618" s="1">
        <v>34534</v>
      </c>
      <c r="E618" s="12">
        <v>312214</v>
      </c>
      <c r="F618" s="17">
        <v>3304</v>
      </c>
      <c r="G618" s="24" t="s">
        <v>55</v>
      </c>
      <c r="H618" s="26">
        <v>35.840000000000003</v>
      </c>
      <c r="I618" s="26">
        <v>10.42</v>
      </c>
      <c r="J618" s="26">
        <f t="shared" si="18"/>
        <v>25.42</v>
      </c>
      <c r="K618" s="49">
        <v>25.42</v>
      </c>
      <c r="L618" s="60">
        <v>45407</v>
      </c>
      <c r="M618" s="26">
        <f t="shared" si="19"/>
        <v>0</v>
      </c>
      <c r="N618" s="198">
        <v>1</v>
      </c>
      <c r="O618" s="63" t="s">
        <v>50</v>
      </c>
      <c r="P618" s="1" t="s">
        <v>53</v>
      </c>
      <c r="Q618" s="91" t="str">
        <f>VLOOKUP(UTK[[#This Row],[ID]],DRIVER[],6,FALSE)</f>
        <v>MADANA MAHANTA</v>
      </c>
    </row>
    <row r="619" spans="1:17" ht="15" customHeight="1">
      <c r="A619" s="6">
        <v>617</v>
      </c>
      <c r="B619" s="14" t="str">
        <f>UTK[[#This Row],[DATE]]&amp;UTK[[#This Row],[VEHICLE NO]]&amp;UTK[[#This Row],[TRIP NO]]</f>
        <v>45407OD34S26151</v>
      </c>
      <c r="C619" s="47">
        <v>45407</v>
      </c>
      <c r="D619" s="1">
        <v>34535</v>
      </c>
      <c r="E619" s="12">
        <v>312214</v>
      </c>
      <c r="F619" s="17">
        <v>3310</v>
      </c>
      <c r="G619" s="24" t="s">
        <v>40</v>
      </c>
      <c r="H619" s="26">
        <v>53.78</v>
      </c>
      <c r="I619" s="26">
        <v>17.12</v>
      </c>
      <c r="J619" s="26">
        <f t="shared" si="18"/>
        <v>36.659999999999997</v>
      </c>
      <c r="K619" s="49">
        <v>36.24</v>
      </c>
      <c r="L619" s="60">
        <v>45407</v>
      </c>
      <c r="M619" s="26">
        <f t="shared" si="19"/>
        <v>0.4199999999999946</v>
      </c>
      <c r="N619" s="198">
        <v>1</v>
      </c>
      <c r="O619" s="63" t="s">
        <v>50</v>
      </c>
      <c r="P619" s="1" t="s">
        <v>53</v>
      </c>
      <c r="Q619" s="91" t="str">
        <f>VLOOKUP(UTK[[#This Row],[ID]],DRIVER[],6,FALSE)</f>
        <v>BASANTA KUMAR MOHANTA</v>
      </c>
    </row>
    <row r="620" spans="1:17" ht="15" customHeight="1">
      <c r="A620" s="14">
        <v>618</v>
      </c>
      <c r="B620" s="14" t="str">
        <f>UTK[[#This Row],[DATE]]&amp;UTK[[#This Row],[VEHICLE NO]]&amp;UTK[[#This Row],[TRIP NO]]</f>
        <v>45407OD04Q41441</v>
      </c>
      <c r="C620" s="47">
        <v>45407</v>
      </c>
      <c r="D620" s="1">
        <v>34536</v>
      </c>
      <c r="E620" s="12">
        <v>312214</v>
      </c>
      <c r="F620" s="17">
        <v>3311</v>
      </c>
      <c r="G620" s="24" t="s">
        <v>38</v>
      </c>
      <c r="H620" s="26">
        <v>34.08</v>
      </c>
      <c r="I620" s="26">
        <v>10.54</v>
      </c>
      <c r="J620" s="26">
        <f t="shared" si="18"/>
        <v>23.54</v>
      </c>
      <c r="K620" s="49">
        <v>23.08</v>
      </c>
      <c r="L620" s="60">
        <v>45407</v>
      </c>
      <c r="M620" s="26">
        <f t="shared" si="19"/>
        <v>0.46000000000000085</v>
      </c>
      <c r="N620" s="198">
        <v>1</v>
      </c>
      <c r="O620" s="63" t="s">
        <v>50</v>
      </c>
      <c r="P620" s="1" t="s">
        <v>53</v>
      </c>
      <c r="Q620" s="91" t="str">
        <f>VLOOKUP(UTK[[#This Row],[ID]],DRIVER[],6,FALSE)</f>
        <v>KAMAN MUNDA</v>
      </c>
    </row>
    <row r="621" spans="1:17" ht="15" customHeight="1">
      <c r="A621" s="6">
        <v>619</v>
      </c>
      <c r="B621" s="14" t="str">
        <f>UTK[[#This Row],[DATE]]&amp;UTK[[#This Row],[VEHICLE NO]]&amp;UTK[[#This Row],[TRIP NO]]</f>
        <v>45407OD04Q41551</v>
      </c>
      <c r="C621" s="47">
        <v>45407</v>
      </c>
      <c r="D621" s="1">
        <v>34537</v>
      </c>
      <c r="E621" s="12">
        <v>312214</v>
      </c>
      <c r="F621" s="17">
        <v>3313</v>
      </c>
      <c r="G621" s="24" t="s">
        <v>22</v>
      </c>
      <c r="H621" s="26">
        <v>53.66</v>
      </c>
      <c r="I621" s="26">
        <v>17.34</v>
      </c>
      <c r="J621" s="26">
        <f t="shared" si="18"/>
        <v>36.319999999999993</v>
      </c>
      <c r="K621" s="49">
        <v>35.26</v>
      </c>
      <c r="L621" s="60">
        <v>45407</v>
      </c>
      <c r="M621" s="26">
        <f t="shared" si="19"/>
        <v>1.0599999999999952</v>
      </c>
      <c r="N621" s="198">
        <v>1</v>
      </c>
      <c r="O621" s="63" t="s">
        <v>50</v>
      </c>
      <c r="P621" s="1" t="s">
        <v>53</v>
      </c>
      <c r="Q621" s="91" t="str">
        <f>VLOOKUP(UTK[[#This Row],[ID]],DRIVER[],6,FALSE)</f>
        <v>BENUDHAR PRADHAN</v>
      </c>
    </row>
    <row r="622" spans="1:17" ht="15" customHeight="1">
      <c r="A622" s="14">
        <v>620</v>
      </c>
      <c r="B622" s="14" t="str">
        <f>UTK[[#This Row],[DATE]]&amp;UTK[[#This Row],[VEHICLE NO]]&amp;UTK[[#This Row],[TRIP NO]]</f>
        <v>45407OD04Q41731</v>
      </c>
      <c r="C622" s="47">
        <v>45407</v>
      </c>
      <c r="D622" s="1">
        <v>34538</v>
      </c>
      <c r="E622" s="12">
        <v>312214</v>
      </c>
      <c r="F622" s="17">
        <v>3318</v>
      </c>
      <c r="G622" s="24" t="s">
        <v>8</v>
      </c>
      <c r="H622" s="26">
        <v>31.3</v>
      </c>
      <c r="I622" s="26">
        <v>10.36</v>
      </c>
      <c r="J622" s="26">
        <f t="shared" si="18"/>
        <v>20.94</v>
      </c>
      <c r="K622" s="49">
        <v>20.7</v>
      </c>
      <c r="L622" s="60">
        <v>45407</v>
      </c>
      <c r="M622" s="26">
        <f t="shared" si="19"/>
        <v>0.24000000000000199</v>
      </c>
      <c r="N622" s="198">
        <v>1</v>
      </c>
      <c r="O622" s="63" t="s">
        <v>50</v>
      </c>
      <c r="P622" s="1" t="s">
        <v>53</v>
      </c>
      <c r="Q622" s="91" t="str">
        <f>VLOOKUP(UTK[[#This Row],[ID]],DRIVER[],6,FALSE)</f>
        <v>AJAYA KUMAR MAHANTA</v>
      </c>
    </row>
    <row r="623" spans="1:17" ht="15" customHeight="1">
      <c r="A623" s="6">
        <v>621</v>
      </c>
      <c r="B623" s="14" t="str">
        <f>UTK[[#This Row],[DATE]]&amp;UTK[[#This Row],[VEHICLE NO]]&amp;UTK[[#This Row],[TRIP NO]]</f>
        <v>45407OD04Q41181</v>
      </c>
      <c r="C623" s="47">
        <v>45407</v>
      </c>
      <c r="D623" s="1">
        <v>34539</v>
      </c>
      <c r="E623" s="12">
        <v>312214</v>
      </c>
      <c r="F623" s="17">
        <v>3316</v>
      </c>
      <c r="G623" s="24" t="s">
        <v>26</v>
      </c>
      <c r="H623" s="26">
        <v>53.14</v>
      </c>
      <c r="I623" s="26">
        <v>16.920000000000002</v>
      </c>
      <c r="J623" s="26">
        <f t="shared" si="18"/>
        <v>36.22</v>
      </c>
      <c r="K623" s="49">
        <v>35.44</v>
      </c>
      <c r="L623" s="60">
        <v>45407</v>
      </c>
      <c r="M623" s="26">
        <f t="shared" si="19"/>
        <v>0.78000000000000114</v>
      </c>
      <c r="N623" s="198">
        <v>1</v>
      </c>
      <c r="O623" s="63" t="s">
        <v>50</v>
      </c>
      <c r="P623" s="1" t="s">
        <v>53</v>
      </c>
      <c r="Q623" s="91" t="str">
        <f>VLOOKUP(UTK[[#This Row],[ID]],DRIVER[],6,FALSE)</f>
        <v>JUGAL KISHOR MOHANTA</v>
      </c>
    </row>
    <row r="624" spans="1:17" ht="15" customHeight="1">
      <c r="A624" s="14">
        <v>622</v>
      </c>
      <c r="B624" s="14" t="str">
        <f>UTK[[#This Row],[DATE]]&amp;UTK[[#This Row],[VEHICLE NO]]&amp;UTK[[#This Row],[TRIP NO]]</f>
        <v>45407OD34S61391</v>
      </c>
      <c r="C624" s="47">
        <v>45407</v>
      </c>
      <c r="D624" s="1">
        <v>34540</v>
      </c>
      <c r="E624" s="12">
        <v>312214</v>
      </c>
      <c r="F624" s="17">
        <v>3328</v>
      </c>
      <c r="G624" s="24" t="s">
        <v>52</v>
      </c>
      <c r="H624" s="26">
        <v>51.62</v>
      </c>
      <c r="I624" s="26">
        <v>17.100000000000001</v>
      </c>
      <c r="J624" s="26">
        <f t="shared" si="18"/>
        <v>34.519999999999996</v>
      </c>
      <c r="K624" s="49">
        <v>33.479999999999997</v>
      </c>
      <c r="L624" s="60">
        <v>45407</v>
      </c>
      <c r="M624" s="26">
        <f t="shared" si="19"/>
        <v>1.0399999999999991</v>
      </c>
      <c r="N624" s="198">
        <v>1</v>
      </c>
      <c r="O624" s="63" t="s">
        <v>50</v>
      </c>
      <c r="P624" s="1" t="s">
        <v>53</v>
      </c>
      <c r="Q624" s="91" t="str">
        <f>VLOOKUP(UTK[[#This Row],[ID]],DRIVER[],6,FALSE)</f>
        <v>PRADIPA MALIK</v>
      </c>
    </row>
    <row r="625" spans="1:17" ht="15" customHeight="1">
      <c r="A625" s="6">
        <v>623</v>
      </c>
      <c r="B625" s="14" t="str">
        <f>UTK[[#This Row],[DATE]]&amp;UTK[[#This Row],[VEHICLE NO]]&amp;UTK[[#This Row],[TRIP NO]]</f>
        <v>45407OD34S26682</v>
      </c>
      <c r="C625" s="47">
        <v>45407</v>
      </c>
      <c r="D625" s="1">
        <v>34541</v>
      </c>
      <c r="E625" s="12">
        <v>312214</v>
      </c>
      <c r="F625" s="17">
        <v>3357</v>
      </c>
      <c r="G625" s="24" t="s">
        <v>42</v>
      </c>
      <c r="H625" s="26">
        <v>52.64</v>
      </c>
      <c r="I625" s="26">
        <v>17.02</v>
      </c>
      <c r="J625" s="26">
        <f t="shared" si="18"/>
        <v>35.620000000000005</v>
      </c>
      <c r="K625" s="49">
        <v>35.28</v>
      </c>
      <c r="L625" s="60">
        <v>45407</v>
      </c>
      <c r="M625" s="26">
        <f t="shared" si="19"/>
        <v>0.34000000000000341</v>
      </c>
      <c r="N625" s="198">
        <v>2</v>
      </c>
      <c r="O625" s="63" t="s">
        <v>50</v>
      </c>
      <c r="P625" s="1" t="s">
        <v>53</v>
      </c>
      <c r="Q625" s="91" t="str">
        <f>VLOOKUP(UTK[[#This Row],[ID]],DRIVER[],6,FALSE)</f>
        <v>RIZWAN</v>
      </c>
    </row>
    <row r="626" spans="1:17" ht="15" customHeight="1">
      <c r="A626" s="14">
        <v>624</v>
      </c>
      <c r="B626" s="14" t="str">
        <f>UTK[[#This Row],[DATE]]&amp;UTK[[#This Row],[VEHICLE NO]]&amp;UTK[[#This Row],[TRIP NO]]</f>
        <v>45407OD34S26272</v>
      </c>
      <c r="C626" s="47">
        <v>45407</v>
      </c>
      <c r="D626" s="1">
        <v>34542</v>
      </c>
      <c r="E626" s="12">
        <v>312214</v>
      </c>
      <c r="F626" s="17">
        <v>3361</v>
      </c>
      <c r="G626" s="24" t="s">
        <v>54</v>
      </c>
      <c r="H626" s="26">
        <v>53.18</v>
      </c>
      <c r="I626" s="26">
        <v>17.100000000000001</v>
      </c>
      <c r="J626" s="26">
        <f t="shared" si="18"/>
        <v>36.08</v>
      </c>
      <c r="K626" s="49">
        <v>35.04</v>
      </c>
      <c r="L626" s="60">
        <v>45407</v>
      </c>
      <c r="M626" s="26">
        <f t="shared" si="19"/>
        <v>1.0399999999999991</v>
      </c>
      <c r="N626" s="198">
        <v>2</v>
      </c>
      <c r="O626" s="63" t="s">
        <v>50</v>
      </c>
      <c r="P626" s="1" t="s">
        <v>53</v>
      </c>
      <c r="Q626" s="91" t="str">
        <f>VLOOKUP(UTK[[#This Row],[ID]],DRIVER[],6,FALSE)</f>
        <v>RAHID</v>
      </c>
    </row>
    <row r="627" spans="1:17" ht="15" customHeight="1">
      <c r="A627" s="6">
        <v>625</v>
      </c>
      <c r="B627" s="14" t="str">
        <f>UTK[[#This Row],[DATE]]&amp;UTK[[#This Row],[VEHICLE NO]]&amp;UTK[[#This Row],[TRIP NO]]</f>
        <v>45407OD34S61371</v>
      </c>
      <c r="C627" s="47">
        <v>45407</v>
      </c>
      <c r="D627" s="1">
        <v>34543</v>
      </c>
      <c r="E627" s="12">
        <v>312214</v>
      </c>
      <c r="F627" s="17">
        <v>3389</v>
      </c>
      <c r="G627" s="24" t="s">
        <v>44</v>
      </c>
      <c r="H627" s="26">
        <v>55.58</v>
      </c>
      <c r="I627" s="26">
        <v>17.52</v>
      </c>
      <c r="J627" s="26">
        <f t="shared" si="18"/>
        <v>38.06</v>
      </c>
      <c r="K627" s="49">
        <v>37.799999999999997</v>
      </c>
      <c r="L627" s="60">
        <v>45407</v>
      </c>
      <c r="M627" s="26">
        <f t="shared" si="19"/>
        <v>0.26000000000000512</v>
      </c>
      <c r="N627" s="198">
        <v>1</v>
      </c>
      <c r="O627" s="63" t="s">
        <v>50</v>
      </c>
      <c r="P627" s="1" t="s">
        <v>53</v>
      </c>
      <c r="Q627" s="91" t="str">
        <f>VLOOKUP(UTK[[#This Row],[ID]],DRIVER[],6,FALSE)</f>
        <v>KAPILENDRA MALIK</v>
      </c>
    </row>
    <row r="628" spans="1:17" ht="15" customHeight="1">
      <c r="A628" s="14">
        <v>626</v>
      </c>
      <c r="B628" s="14" t="str">
        <f>UTK[[#This Row],[DATE]]&amp;UTK[[#This Row],[VEHICLE NO]]&amp;UTK[[#This Row],[TRIP NO]]</f>
        <v>45407OD04Q67881</v>
      </c>
      <c r="C628" s="47">
        <v>45407</v>
      </c>
      <c r="D628" s="1">
        <v>34544</v>
      </c>
      <c r="E628" s="12">
        <v>312214</v>
      </c>
      <c r="F628" s="17">
        <v>3400</v>
      </c>
      <c r="G628" s="24" t="s">
        <v>20</v>
      </c>
      <c r="H628" s="26">
        <v>51.58</v>
      </c>
      <c r="I628" s="26">
        <v>17.2</v>
      </c>
      <c r="J628" s="26">
        <f t="shared" si="18"/>
        <v>34.379999999999995</v>
      </c>
      <c r="K628" s="49">
        <v>33.82</v>
      </c>
      <c r="L628" s="60">
        <v>45407</v>
      </c>
      <c r="M628" s="26">
        <f t="shared" si="19"/>
        <v>0.55999999999999517</v>
      </c>
      <c r="N628" s="198">
        <v>1</v>
      </c>
      <c r="O628" s="63" t="s">
        <v>50</v>
      </c>
      <c r="P628" s="1" t="s">
        <v>53</v>
      </c>
      <c r="Q628" s="91" t="str">
        <f>VLOOKUP(UTK[[#This Row],[ID]],DRIVER[],6,FALSE)</f>
        <v>ABHIMANYU JENA</v>
      </c>
    </row>
    <row r="629" spans="1:17" ht="14.4" customHeight="1">
      <c r="A629" s="6">
        <v>627</v>
      </c>
      <c r="B629" s="14" t="str">
        <f>UTK[[#This Row],[DATE]]&amp;UTK[[#This Row],[VEHICLE NO]]&amp;UTK[[#This Row],[TRIP NO]]</f>
        <v>45407OD04Q41282</v>
      </c>
      <c r="C629" s="47">
        <v>45407</v>
      </c>
      <c r="D629" s="1">
        <v>34545</v>
      </c>
      <c r="E629" s="12">
        <v>312214</v>
      </c>
      <c r="F629" s="17">
        <v>3419</v>
      </c>
      <c r="G629" s="24" t="s">
        <v>41</v>
      </c>
      <c r="H629" s="26">
        <v>30.76</v>
      </c>
      <c r="I629" s="26">
        <v>10.44</v>
      </c>
      <c r="J629" s="26">
        <f t="shared" si="18"/>
        <v>20.32</v>
      </c>
      <c r="K629" s="49">
        <v>20.16</v>
      </c>
      <c r="L629" s="60">
        <v>45407</v>
      </c>
      <c r="M629" s="26">
        <f t="shared" si="19"/>
        <v>0.16000000000000014</v>
      </c>
      <c r="N629" s="198">
        <v>2</v>
      </c>
      <c r="O629" s="63" t="s">
        <v>50</v>
      </c>
      <c r="P629" s="1" t="s">
        <v>53</v>
      </c>
      <c r="Q629" s="91" t="str">
        <f>VLOOKUP(UTK[[#This Row],[ID]],DRIVER[],6,FALSE)</f>
        <v xml:space="preserve">SUSANTA KUMAR MOHANTA </v>
      </c>
    </row>
    <row r="630" spans="1:17" ht="15" customHeight="1">
      <c r="A630" s="14">
        <v>628</v>
      </c>
      <c r="B630" s="14" t="str">
        <f>UTK[[#This Row],[DATE]]&amp;UTK[[#This Row],[VEHICLE NO]]&amp;UTK[[#This Row],[TRIP NO]]</f>
        <v>45407OD34S26152</v>
      </c>
      <c r="C630" s="47">
        <v>45407</v>
      </c>
      <c r="D630" s="1">
        <v>34546</v>
      </c>
      <c r="E630" s="12">
        <v>312214</v>
      </c>
      <c r="F630" s="17">
        <v>3421</v>
      </c>
      <c r="G630" s="24" t="s">
        <v>40</v>
      </c>
      <c r="H630" s="26">
        <v>56.82</v>
      </c>
      <c r="I630" s="26">
        <v>17.12</v>
      </c>
      <c r="J630" s="26">
        <f t="shared" si="18"/>
        <v>39.700000000000003</v>
      </c>
      <c r="K630" s="49">
        <v>39.04</v>
      </c>
      <c r="L630" s="60">
        <v>45407</v>
      </c>
      <c r="M630" s="26">
        <f t="shared" si="19"/>
        <v>0.66000000000000369</v>
      </c>
      <c r="N630" s="198">
        <v>2</v>
      </c>
      <c r="O630" s="63" t="s">
        <v>50</v>
      </c>
      <c r="P630" s="1" t="s">
        <v>53</v>
      </c>
      <c r="Q630" s="91" t="str">
        <f>VLOOKUP(UTK[[#This Row],[ID]],DRIVER[],6,FALSE)</f>
        <v>BASANTA KUMAR MOHANTA</v>
      </c>
    </row>
    <row r="631" spans="1:17" ht="15" customHeight="1">
      <c r="A631" s="6">
        <v>629</v>
      </c>
      <c r="B631" s="14" t="str">
        <f>UTK[[#This Row],[DATE]]&amp;UTK[[#This Row],[VEHICLE NO]]&amp;UTK[[#This Row],[TRIP NO]]</f>
        <v>45407OD04Q41442</v>
      </c>
      <c r="C631" s="47">
        <v>45407</v>
      </c>
      <c r="D631" s="1">
        <v>34547</v>
      </c>
      <c r="E631" s="12">
        <v>312214</v>
      </c>
      <c r="F631" s="17">
        <v>3422</v>
      </c>
      <c r="G631" s="24" t="s">
        <v>38</v>
      </c>
      <c r="H631" s="26">
        <v>34.64</v>
      </c>
      <c r="I631" s="26">
        <v>10.54</v>
      </c>
      <c r="J631" s="26">
        <f t="shared" si="18"/>
        <v>24.1</v>
      </c>
      <c r="K631" s="49">
        <v>23.88</v>
      </c>
      <c r="L631" s="60">
        <v>45407</v>
      </c>
      <c r="M631" s="26">
        <f t="shared" si="19"/>
        <v>0.22000000000000242</v>
      </c>
      <c r="N631" s="198">
        <v>2</v>
      </c>
      <c r="O631" s="63" t="s">
        <v>50</v>
      </c>
      <c r="P631" s="1" t="s">
        <v>53</v>
      </c>
      <c r="Q631" s="91" t="str">
        <f>VLOOKUP(UTK[[#This Row],[ID]],DRIVER[],6,FALSE)</f>
        <v>KAMAN MUNDA</v>
      </c>
    </row>
    <row r="632" spans="1:17" ht="15" customHeight="1">
      <c r="A632" s="14">
        <v>630</v>
      </c>
      <c r="B632" s="14" t="str">
        <f>UTK[[#This Row],[DATE]]&amp;UTK[[#This Row],[VEHICLE NO]]&amp;UTK[[#This Row],[TRIP NO]]</f>
        <v>45407OD04Q41552</v>
      </c>
      <c r="C632" s="47">
        <v>45407</v>
      </c>
      <c r="D632" s="1">
        <v>34548</v>
      </c>
      <c r="E632" s="12">
        <v>312214</v>
      </c>
      <c r="F632" s="17">
        <v>3425</v>
      </c>
      <c r="G632" s="24" t="s">
        <v>22</v>
      </c>
      <c r="H632" s="26">
        <v>56.62</v>
      </c>
      <c r="I632" s="26">
        <v>17.34</v>
      </c>
      <c r="J632" s="26">
        <f t="shared" si="18"/>
        <v>39.28</v>
      </c>
      <c r="K632" s="49">
        <v>38.799999999999997</v>
      </c>
      <c r="L632" s="60">
        <v>45407</v>
      </c>
      <c r="M632" s="26">
        <f t="shared" si="19"/>
        <v>0.48000000000000398</v>
      </c>
      <c r="N632" s="198">
        <v>2</v>
      </c>
      <c r="O632" s="63" t="s">
        <v>50</v>
      </c>
      <c r="P632" s="1" t="s">
        <v>53</v>
      </c>
      <c r="Q632" s="91" t="str">
        <f>VLOOKUP(UTK[[#This Row],[ID]],DRIVER[],6,FALSE)</f>
        <v>BENUDHAR PRADHAN</v>
      </c>
    </row>
    <row r="633" spans="1:17" ht="15" customHeight="1">
      <c r="A633" s="6">
        <v>631</v>
      </c>
      <c r="B633" s="14" t="str">
        <f>UTK[[#This Row],[DATE]]&amp;UTK[[#This Row],[VEHICLE NO]]&amp;UTK[[#This Row],[TRIP NO]]</f>
        <v>45407OD04Q41182</v>
      </c>
      <c r="C633" s="47">
        <v>45407</v>
      </c>
      <c r="D633" s="1">
        <v>34549</v>
      </c>
      <c r="E633" s="12">
        <v>312214</v>
      </c>
      <c r="F633" s="17">
        <v>3424</v>
      </c>
      <c r="G633" s="24" t="s">
        <v>26</v>
      </c>
      <c r="H633" s="26">
        <v>54.1</v>
      </c>
      <c r="I633" s="26">
        <v>16.88</v>
      </c>
      <c r="J633" s="26">
        <f t="shared" si="18"/>
        <v>37.22</v>
      </c>
      <c r="K633" s="49">
        <v>36.86</v>
      </c>
      <c r="L633" s="60">
        <v>45407</v>
      </c>
      <c r="M633" s="26">
        <f t="shared" si="19"/>
        <v>0.35999999999999943</v>
      </c>
      <c r="N633" s="198">
        <v>2</v>
      </c>
      <c r="O633" s="63" t="s">
        <v>50</v>
      </c>
      <c r="P633" s="1" t="s">
        <v>53</v>
      </c>
      <c r="Q633" s="91" t="str">
        <f>VLOOKUP(UTK[[#This Row],[ID]],DRIVER[],6,FALSE)</f>
        <v>JUGAL KISHOR MOHANTA</v>
      </c>
    </row>
    <row r="634" spans="1:17" ht="15" customHeight="1">
      <c r="A634" s="14">
        <v>632</v>
      </c>
      <c r="B634" s="14" t="str">
        <f>UTK[[#This Row],[DATE]]&amp;UTK[[#This Row],[VEHICLE NO]]&amp;UTK[[#This Row],[TRIP NO]]</f>
        <v>45407OD04Q41372</v>
      </c>
      <c r="C634" s="47">
        <v>45407</v>
      </c>
      <c r="D634" s="1">
        <v>34550</v>
      </c>
      <c r="E634" s="12">
        <v>312214</v>
      </c>
      <c r="F634" s="17">
        <v>3439</v>
      </c>
      <c r="G634" s="24" t="s">
        <v>55</v>
      </c>
      <c r="H634" s="26">
        <v>36.44</v>
      </c>
      <c r="I634" s="26">
        <v>10.34</v>
      </c>
      <c r="J634" s="26">
        <f t="shared" si="18"/>
        <v>26.099999999999998</v>
      </c>
      <c r="K634" s="49">
        <v>25.74</v>
      </c>
      <c r="L634" s="60">
        <v>45407</v>
      </c>
      <c r="M634" s="26">
        <f t="shared" si="19"/>
        <v>0.35999999999999943</v>
      </c>
      <c r="N634" s="198">
        <v>2</v>
      </c>
      <c r="O634" s="63" t="s">
        <v>50</v>
      </c>
      <c r="P634" s="1" t="s">
        <v>53</v>
      </c>
      <c r="Q634" s="91" t="str">
        <f>VLOOKUP(UTK[[#This Row],[ID]],DRIVER[],6,FALSE)</f>
        <v>MADANA MAHANTA</v>
      </c>
    </row>
    <row r="635" spans="1:17" ht="15" customHeight="1">
      <c r="A635" s="6">
        <v>633</v>
      </c>
      <c r="B635" s="14" t="str">
        <f>UTK[[#This Row],[DATE]]&amp;UTK[[#This Row],[VEHICLE NO]]&amp;UTK[[#This Row],[TRIP NO]]</f>
        <v>45407OD04Q41732</v>
      </c>
      <c r="C635" s="47">
        <v>45407</v>
      </c>
      <c r="D635" s="1">
        <v>34551</v>
      </c>
      <c r="E635" s="12">
        <v>312214</v>
      </c>
      <c r="F635" s="17">
        <v>3442</v>
      </c>
      <c r="G635" s="24" t="s">
        <v>8</v>
      </c>
      <c r="H635" s="26">
        <v>34.380000000000003</v>
      </c>
      <c r="I635" s="26">
        <v>10.3</v>
      </c>
      <c r="J635" s="26">
        <f t="shared" si="18"/>
        <v>24.080000000000002</v>
      </c>
      <c r="K635" s="49">
        <v>23.94</v>
      </c>
      <c r="L635" s="50">
        <v>45408</v>
      </c>
      <c r="M635" s="26">
        <f t="shared" si="19"/>
        <v>0.14000000000000057</v>
      </c>
      <c r="N635" s="198">
        <v>2</v>
      </c>
      <c r="O635" s="63" t="s">
        <v>50</v>
      </c>
      <c r="P635" s="1" t="s">
        <v>53</v>
      </c>
      <c r="Q635" s="91" t="str">
        <f>VLOOKUP(UTK[[#This Row],[ID]],DRIVER[],6,FALSE)</f>
        <v>AJAYA KUMAR MAHANTA</v>
      </c>
    </row>
    <row r="636" spans="1:17" ht="15" customHeight="1">
      <c r="A636" s="14">
        <v>634</v>
      </c>
      <c r="B636" s="14" t="str">
        <f>UTK[[#This Row],[DATE]]&amp;UTK[[#This Row],[VEHICLE NO]]&amp;UTK[[#This Row],[TRIP NO]]</f>
        <v>45407OD34S26661</v>
      </c>
      <c r="C636" s="47">
        <v>45407</v>
      </c>
      <c r="D636" s="1">
        <v>34552</v>
      </c>
      <c r="E636" s="12">
        <v>312214</v>
      </c>
      <c r="F636" s="17">
        <v>3443</v>
      </c>
      <c r="G636" s="24" t="s">
        <v>45</v>
      </c>
      <c r="H636" s="26">
        <v>57.88</v>
      </c>
      <c r="I636" s="26">
        <v>17.600000000000001</v>
      </c>
      <c r="J636" s="26">
        <f t="shared" si="18"/>
        <v>40.28</v>
      </c>
      <c r="K636" s="49">
        <v>39.880000000000003</v>
      </c>
      <c r="L636" s="50">
        <v>45408</v>
      </c>
      <c r="M636" s="26">
        <f t="shared" si="19"/>
        <v>0.39999999999999858</v>
      </c>
      <c r="N636" s="198">
        <v>1</v>
      </c>
      <c r="O636" s="63" t="s">
        <v>50</v>
      </c>
      <c r="P636" s="1" t="s">
        <v>53</v>
      </c>
      <c r="Q636" s="91" t="str">
        <f>VLOOKUP(UTK[[#This Row],[ID]],DRIVER[],6,FALSE)</f>
        <v>SUDARSAN SAHOO</v>
      </c>
    </row>
    <row r="637" spans="1:17" ht="15" customHeight="1">
      <c r="A637" s="6">
        <v>635</v>
      </c>
      <c r="B637" s="14" t="str">
        <f>UTK[[#This Row],[DATE]]&amp;UTK[[#This Row],[VEHICLE NO]]&amp;UTK[[#This Row],[TRIP NO]]</f>
        <v>45408OD34S26681</v>
      </c>
      <c r="C637" s="47">
        <v>45408</v>
      </c>
      <c r="D637" s="1">
        <v>34553</v>
      </c>
      <c r="E637" s="12">
        <v>312214</v>
      </c>
      <c r="F637" s="17">
        <v>3459</v>
      </c>
      <c r="G637" s="24" t="s">
        <v>42</v>
      </c>
      <c r="H637" s="26">
        <v>52.9</v>
      </c>
      <c r="I637" s="26">
        <v>16.920000000000002</v>
      </c>
      <c r="J637" s="26">
        <f t="shared" si="18"/>
        <v>35.979999999999997</v>
      </c>
      <c r="K637" s="49">
        <v>35.6</v>
      </c>
      <c r="L637" s="50">
        <v>45408</v>
      </c>
      <c r="M637" s="26">
        <f t="shared" si="19"/>
        <v>0.37999999999999545</v>
      </c>
      <c r="N637" s="198">
        <v>1</v>
      </c>
      <c r="O637" s="63" t="s">
        <v>50</v>
      </c>
      <c r="P637" s="1" t="s">
        <v>53</v>
      </c>
      <c r="Q637" s="91" t="str">
        <f>VLOOKUP(UTK[[#This Row],[ID]],DRIVER[],6,FALSE)</f>
        <v>RIZWAN</v>
      </c>
    </row>
    <row r="638" spans="1:17" ht="15" customHeight="1">
      <c r="A638" s="14">
        <v>636</v>
      </c>
      <c r="B638" s="14" t="str">
        <f>UTK[[#This Row],[DATE]]&amp;UTK[[#This Row],[VEHICLE NO]]&amp;UTK[[#This Row],[TRIP NO]]</f>
        <v>45408OD34S26271</v>
      </c>
      <c r="C638" s="47">
        <v>45408</v>
      </c>
      <c r="D638" s="1">
        <v>34554</v>
      </c>
      <c r="E638" s="12">
        <v>312214</v>
      </c>
      <c r="F638" s="17">
        <v>3466</v>
      </c>
      <c r="G638" s="24" t="s">
        <v>54</v>
      </c>
      <c r="H638" s="26">
        <v>54.12</v>
      </c>
      <c r="I638" s="26">
        <v>17.16</v>
      </c>
      <c r="J638" s="26">
        <f t="shared" si="18"/>
        <v>36.959999999999994</v>
      </c>
      <c r="K638" s="49">
        <v>36.54</v>
      </c>
      <c r="L638" s="50">
        <v>45408</v>
      </c>
      <c r="M638" s="26">
        <f t="shared" si="19"/>
        <v>0.4199999999999946</v>
      </c>
      <c r="N638" s="198">
        <v>1</v>
      </c>
      <c r="O638" s="63" t="s">
        <v>50</v>
      </c>
      <c r="P638" s="1" t="s">
        <v>53</v>
      </c>
      <c r="Q638" s="91" t="str">
        <f>VLOOKUP(UTK[[#This Row],[ID]],DRIVER[],6,FALSE)</f>
        <v>RAHID</v>
      </c>
    </row>
    <row r="639" spans="1:17" ht="15" customHeight="1">
      <c r="A639" s="6">
        <v>637</v>
      </c>
      <c r="B639" s="14" t="str">
        <f>UTK[[#This Row],[DATE]]&amp;UTK[[#This Row],[VEHICLE NO]]&amp;UTK[[#This Row],[TRIP NO]]</f>
        <v>45408OD04Q41371</v>
      </c>
      <c r="C639" s="47">
        <v>45408</v>
      </c>
      <c r="D639" s="1">
        <v>34555</v>
      </c>
      <c r="E639" s="12">
        <v>312214</v>
      </c>
      <c r="F639" s="17">
        <v>3479</v>
      </c>
      <c r="G639" s="24" t="s">
        <v>55</v>
      </c>
      <c r="H639" s="26">
        <v>32.340000000000003</v>
      </c>
      <c r="I639" s="26">
        <v>10.4</v>
      </c>
      <c r="J639" s="26">
        <f t="shared" si="18"/>
        <v>21.940000000000005</v>
      </c>
      <c r="K639" s="49">
        <v>21.94</v>
      </c>
      <c r="L639" s="50">
        <v>45408</v>
      </c>
      <c r="M639" s="26">
        <f t="shared" si="19"/>
        <v>0</v>
      </c>
      <c r="N639" s="198">
        <v>1</v>
      </c>
      <c r="O639" s="63" t="s">
        <v>50</v>
      </c>
      <c r="P639" s="1" t="s">
        <v>53</v>
      </c>
      <c r="Q639" s="91" t="str">
        <f>VLOOKUP(UTK[[#This Row],[ID]],DRIVER[],6,FALSE)</f>
        <v>MADANA MAHANTA</v>
      </c>
    </row>
    <row r="640" spans="1:17" ht="15" customHeight="1">
      <c r="A640" s="14">
        <v>638</v>
      </c>
      <c r="B640" s="14" t="str">
        <f>UTK[[#This Row],[DATE]]&amp;UTK[[#This Row],[VEHICLE NO]]&amp;UTK[[#This Row],[TRIP NO]]</f>
        <v>45408OD04Q41551</v>
      </c>
      <c r="C640" s="47">
        <v>45408</v>
      </c>
      <c r="D640" s="1">
        <v>34556</v>
      </c>
      <c r="E640" s="12">
        <v>312214</v>
      </c>
      <c r="F640" s="17">
        <v>3483</v>
      </c>
      <c r="G640" s="24" t="s">
        <v>22</v>
      </c>
      <c r="H640" s="26">
        <v>53.72</v>
      </c>
      <c r="I640" s="26">
        <v>17.34</v>
      </c>
      <c r="J640" s="26">
        <f t="shared" si="18"/>
        <v>36.379999999999995</v>
      </c>
      <c r="K640" s="49">
        <v>36.08</v>
      </c>
      <c r="L640" s="50">
        <v>45408</v>
      </c>
      <c r="M640" s="26">
        <f t="shared" si="19"/>
        <v>0.29999999999999716</v>
      </c>
      <c r="N640" s="198">
        <v>1</v>
      </c>
      <c r="O640" s="63" t="s">
        <v>50</v>
      </c>
      <c r="P640" s="1" t="s">
        <v>53</v>
      </c>
      <c r="Q640" s="91" t="str">
        <f>VLOOKUP(UTK[[#This Row],[ID]],DRIVER[],6,FALSE)</f>
        <v>BENUDHAR PRADHAN</v>
      </c>
    </row>
    <row r="641" spans="1:18" ht="15" customHeight="1">
      <c r="A641" s="6">
        <v>639</v>
      </c>
      <c r="B641" s="14" t="str">
        <f>UTK[[#This Row],[DATE]]&amp;UTK[[#This Row],[VEHICLE NO]]&amp;UTK[[#This Row],[TRIP NO]]</f>
        <v>45408OD04Q41181</v>
      </c>
      <c r="C641" s="47">
        <v>45408</v>
      </c>
      <c r="D641" s="1">
        <v>34558</v>
      </c>
      <c r="E641" s="12">
        <v>312214</v>
      </c>
      <c r="F641" s="17">
        <v>3487</v>
      </c>
      <c r="G641" s="24" t="s">
        <v>26</v>
      </c>
      <c r="H641" s="26">
        <v>53.22</v>
      </c>
      <c r="I641" s="26">
        <v>16.920000000000002</v>
      </c>
      <c r="J641" s="26">
        <f t="shared" si="18"/>
        <v>36.299999999999997</v>
      </c>
      <c r="K641" s="49">
        <v>35.86</v>
      </c>
      <c r="L641" s="50">
        <v>45408</v>
      </c>
      <c r="M641" s="26">
        <f t="shared" si="19"/>
        <v>0.43999999999999773</v>
      </c>
      <c r="N641" s="198">
        <v>1</v>
      </c>
      <c r="O641" s="63" t="s">
        <v>50</v>
      </c>
      <c r="P641" s="1" t="s">
        <v>53</v>
      </c>
      <c r="Q641" s="91" t="str">
        <f>VLOOKUP(UTK[[#This Row],[ID]],DRIVER[],6,FALSE)</f>
        <v>JUGAL KISHOR MOHANTA</v>
      </c>
    </row>
    <row r="642" spans="1:18" ht="15" customHeight="1">
      <c r="A642" s="14">
        <v>640</v>
      </c>
      <c r="B642" s="14" t="str">
        <f>UTK[[#This Row],[DATE]]&amp;UTK[[#This Row],[VEHICLE NO]]&amp;UTK[[#This Row],[TRIP NO]]</f>
        <v>45408OD04Q67881</v>
      </c>
      <c r="C642" s="47">
        <v>45408</v>
      </c>
      <c r="D642" s="1">
        <v>34559</v>
      </c>
      <c r="E642" s="12">
        <v>312214</v>
      </c>
      <c r="F642" s="17">
        <v>3490</v>
      </c>
      <c r="G642" s="24" t="s">
        <v>20</v>
      </c>
      <c r="H642" s="26">
        <v>56.44</v>
      </c>
      <c r="I642" s="26">
        <v>17.3</v>
      </c>
      <c r="J642" s="26">
        <f t="shared" si="18"/>
        <v>39.14</v>
      </c>
      <c r="K642" s="49">
        <v>38.840000000000003</v>
      </c>
      <c r="L642" s="50">
        <v>45408</v>
      </c>
      <c r="M642" s="26">
        <f t="shared" si="19"/>
        <v>0.29999999999999716</v>
      </c>
      <c r="N642" s="198">
        <v>1</v>
      </c>
      <c r="O642" s="63" t="s">
        <v>50</v>
      </c>
      <c r="P642" s="1" t="s">
        <v>53</v>
      </c>
      <c r="Q642" s="91" t="str">
        <f>VLOOKUP(UTK[[#This Row],[ID]],DRIVER[],6,FALSE)</f>
        <v>DHULESWAR PERAI</v>
      </c>
    </row>
    <row r="643" spans="1:18" ht="15" customHeight="1">
      <c r="A643" s="6">
        <v>641</v>
      </c>
      <c r="B643" s="14" t="str">
        <f>UTK[[#This Row],[DATE]]&amp;UTK[[#This Row],[VEHICLE NO]]&amp;UTK[[#This Row],[TRIP NO]]</f>
        <v>45408OD34S26661</v>
      </c>
      <c r="C643" s="47">
        <v>45408</v>
      </c>
      <c r="D643" s="1">
        <v>34560</v>
      </c>
      <c r="E643" s="12">
        <v>312214</v>
      </c>
      <c r="F643" s="17">
        <v>3488</v>
      </c>
      <c r="G643" s="24" t="s">
        <v>45</v>
      </c>
      <c r="H643" s="26">
        <v>54.42</v>
      </c>
      <c r="I643" s="26">
        <v>17.52</v>
      </c>
      <c r="J643" s="26">
        <f t="shared" ref="J643:J706" si="20">H643-I643</f>
        <v>36.900000000000006</v>
      </c>
      <c r="K643" s="49">
        <v>36.26</v>
      </c>
      <c r="L643" s="50">
        <v>45408</v>
      </c>
      <c r="M643" s="26">
        <f t="shared" ref="M643:M706" si="21">J643-K643</f>
        <v>0.64000000000000767</v>
      </c>
      <c r="N643" s="198">
        <v>1</v>
      </c>
      <c r="O643" s="63" t="s">
        <v>50</v>
      </c>
      <c r="P643" s="1" t="s">
        <v>53</v>
      </c>
      <c r="Q643" s="91" t="str">
        <f>VLOOKUP(UTK[[#This Row],[ID]],DRIVER[],6,FALSE)</f>
        <v>SUDARSAN SAHOO</v>
      </c>
    </row>
    <row r="644" spans="1:18" ht="15" customHeight="1">
      <c r="A644" s="14">
        <v>642</v>
      </c>
      <c r="B644" s="14" t="str">
        <f>UTK[[#This Row],[DATE]]&amp;UTK[[#This Row],[VEHICLE NO]]&amp;UTK[[#This Row],[TRIP NO]]</f>
        <v>45408OD34S26151</v>
      </c>
      <c r="C644" s="47">
        <v>45408</v>
      </c>
      <c r="D644" s="1">
        <v>34561</v>
      </c>
      <c r="E644" s="12">
        <v>312214</v>
      </c>
      <c r="F644" s="17">
        <v>3494</v>
      </c>
      <c r="G644" s="24" t="s">
        <v>40</v>
      </c>
      <c r="H644" s="26">
        <v>53.72</v>
      </c>
      <c r="I644" s="26">
        <v>17.100000000000001</v>
      </c>
      <c r="J644" s="26">
        <f t="shared" si="20"/>
        <v>36.619999999999997</v>
      </c>
      <c r="K644" s="49">
        <v>36.200000000000003</v>
      </c>
      <c r="L644" s="50">
        <v>45408</v>
      </c>
      <c r="M644" s="26">
        <f t="shared" si="21"/>
        <v>0.4199999999999946</v>
      </c>
      <c r="N644" s="198">
        <v>1</v>
      </c>
      <c r="O644" s="63" t="s">
        <v>50</v>
      </c>
      <c r="P644" s="1" t="s">
        <v>53</v>
      </c>
      <c r="Q644" s="91" t="str">
        <f>VLOOKUP(UTK[[#This Row],[ID]],DRIVER[],6,FALSE)</f>
        <v>BASANTA KUMAR MOHANTA</v>
      </c>
    </row>
    <row r="645" spans="1:18" ht="15" customHeight="1">
      <c r="A645" s="6">
        <v>643</v>
      </c>
      <c r="B645" s="14" t="str">
        <f>UTK[[#This Row],[DATE]]&amp;UTK[[#This Row],[VEHICLE NO]]&amp;UTK[[#This Row],[TRIP NO]]</f>
        <v>45408OD04Q41281</v>
      </c>
      <c r="C645" s="47">
        <v>45408</v>
      </c>
      <c r="D645" s="1">
        <v>34562</v>
      </c>
      <c r="E645" s="12">
        <v>312214</v>
      </c>
      <c r="F645" s="17">
        <v>3493</v>
      </c>
      <c r="G645" s="24" t="s">
        <v>41</v>
      </c>
      <c r="H645" s="26">
        <v>35.9</v>
      </c>
      <c r="I645" s="26">
        <v>10.38</v>
      </c>
      <c r="J645" s="26">
        <f t="shared" si="20"/>
        <v>25.519999999999996</v>
      </c>
      <c r="K645" s="49">
        <v>25.52</v>
      </c>
      <c r="L645" s="50">
        <v>45408</v>
      </c>
      <c r="M645" s="26">
        <f t="shared" si="21"/>
        <v>0</v>
      </c>
      <c r="N645" s="198">
        <v>1</v>
      </c>
      <c r="O645" s="63" t="s">
        <v>50</v>
      </c>
      <c r="P645" s="1" t="s">
        <v>53</v>
      </c>
      <c r="Q645" s="91" t="str">
        <f>VLOOKUP(UTK[[#This Row],[ID]],DRIVER[],6,FALSE)</f>
        <v xml:space="preserve">SUSANTA KUMAR MOHANTA </v>
      </c>
    </row>
    <row r="646" spans="1:18" ht="15" customHeight="1">
      <c r="A646" s="14">
        <v>644</v>
      </c>
      <c r="B646" s="14" t="str">
        <f>UTK[[#This Row],[DATE]]&amp;UTK[[#This Row],[VEHICLE NO]]&amp;UTK[[#This Row],[TRIP NO]]</f>
        <v>45408OD04Q41441</v>
      </c>
      <c r="C646" s="47">
        <v>45408</v>
      </c>
      <c r="D646" s="1">
        <v>34563</v>
      </c>
      <c r="E646" s="12">
        <v>312214</v>
      </c>
      <c r="F646" s="17">
        <v>3500</v>
      </c>
      <c r="G646" s="24" t="s">
        <v>38</v>
      </c>
      <c r="H646" s="26">
        <v>34.619999999999997</v>
      </c>
      <c r="I646" s="26">
        <v>10.52</v>
      </c>
      <c r="J646" s="26">
        <f t="shared" si="20"/>
        <v>24.099999999999998</v>
      </c>
      <c r="K646" s="49">
        <v>24</v>
      </c>
      <c r="L646" s="50">
        <v>45408</v>
      </c>
      <c r="M646" s="26">
        <f t="shared" si="21"/>
        <v>9.9999999999997868E-2</v>
      </c>
      <c r="N646" s="198">
        <v>1</v>
      </c>
      <c r="O646" s="63" t="s">
        <v>50</v>
      </c>
      <c r="P646" s="1" t="s">
        <v>53</v>
      </c>
      <c r="Q646" s="91" t="str">
        <f>VLOOKUP(UTK[[#This Row],[ID]],DRIVER[],6,FALSE)</f>
        <v>KAMAN MUNDA</v>
      </c>
    </row>
    <row r="647" spans="1:18" ht="15" customHeight="1">
      <c r="A647" s="6">
        <v>645</v>
      </c>
      <c r="B647" s="14" t="str">
        <f>UTK[[#This Row],[DATE]]&amp;UTK[[#This Row],[VEHICLE NO]]&amp;UTK[[#This Row],[TRIP NO]]</f>
        <v>45408OD34S61371</v>
      </c>
      <c r="C647" s="47">
        <v>45408</v>
      </c>
      <c r="D647" s="1">
        <v>34564</v>
      </c>
      <c r="E647" s="12">
        <v>312214</v>
      </c>
      <c r="F647" s="17">
        <v>3513</v>
      </c>
      <c r="G647" s="24" t="s">
        <v>44</v>
      </c>
      <c r="H647" s="26">
        <v>54.94</v>
      </c>
      <c r="I647" s="26">
        <v>17.5</v>
      </c>
      <c r="J647" s="26">
        <f t="shared" si="20"/>
        <v>37.44</v>
      </c>
      <c r="K647" s="49">
        <v>37.44</v>
      </c>
      <c r="L647" s="50">
        <v>45408</v>
      </c>
      <c r="M647" s="26">
        <f t="shared" si="21"/>
        <v>0</v>
      </c>
      <c r="N647" s="198">
        <v>1</v>
      </c>
      <c r="O647" s="63" t="s">
        <v>50</v>
      </c>
      <c r="P647" s="1" t="s">
        <v>53</v>
      </c>
      <c r="Q647" s="91" t="str">
        <f>VLOOKUP(UTK[[#This Row],[ID]],DRIVER[],6,FALSE)</f>
        <v>KALI CH KAR</v>
      </c>
    </row>
    <row r="648" spans="1:18" ht="15" customHeight="1">
      <c r="A648" s="14">
        <v>646</v>
      </c>
      <c r="B648" s="14" t="str">
        <f>UTK[[#This Row],[DATE]]&amp;UTK[[#This Row],[VEHICLE NO]]&amp;UTK[[#This Row],[TRIP NO]]</f>
        <v>45408OD04Q41731</v>
      </c>
      <c r="C648" s="47">
        <v>45408</v>
      </c>
      <c r="D648" s="1">
        <v>34565</v>
      </c>
      <c r="E648" s="12">
        <v>312214</v>
      </c>
      <c r="F648" s="17">
        <v>3520</v>
      </c>
      <c r="G648" s="24" t="s">
        <v>8</v>
      </c>
      <c r="H648" s="26">
        <v>33.74</v>
      </c>
      <c r="I648" s="26">
        <v>10.24</v>
      </c>
      <c r="J648" s="26">
        <f t="shared" si="20"/>
        <v>23.5</v>
      </c>
      <c r="K648" s="49">
        <v>23.32</v>
      </c>
      <c r="L648" s="50">
        <v>45408</v>
      </c>
      <c r="M648" s="26">
        <f t="shared" si="21"/>
        <v>0.17999999999999972</v>
      </c>
      <c r="N648" s="198">
        <v>1</v>
      </c>
      <c r="O648" s="63" t="s">
        <v>50</v>
      </c>
      <c r="P648" s="1" t="s">
        <v>53</v>
      </c>
      <c r="Q648" s="91" t="str">
        <f>VLOOKUP(UTK[[#This Row],[ID]],DRIVER[],6,FALSE)</f>
        <v>SUSANTA KUMAR MALIK</v>
      </c>
    </row>
    <row r="649" spans="1:18" ht="15" customHeight="1">
      <c r="A649" s="6">
        <v>647</v>
      </c>
      <c r="B649" s="14" t="str">
        <f>UTK[[#This Row],[DATE]]&amp;UTK[[#This Row],[VEHICLE NO]]&amp;UTK[[#This Row],[TRIP NO]]</f>
        <v>45408OD04Q41701</v>
      </c>
      <c r="C649" s="47">
        <v>45408</v>
      </c>
      <c r="D649" s="1">
        <v>34566</v>
      </c>
      <c r="E649" s="12">
        <v>312214</v>
      </c>
      <c r="F649" s="17">
        <v>3544</v>
      </c>
      <c r="G649" s="24" t="s">
        <v>10</v>
      </c>
      <c r="H649" s="26">
        <v>33.6</v>
      </c>
      <c r="I649" s="26">
        <v>10.38</v>
      </c>
      <c r="J649" s="26">
        <f t="shared" si="20"/>
        <v>23.22</v>
      </c>
      <c r="K649" s="49">
        <v>22.84</v>
      </c>
      <c r="L649" s="50">
        <v>45408</v>
      </c>
      <c r="M649" s="26">
        <f t="shared" si="21"/>
        <v>0.37999999999999901</v>
      </c>
      <c r="N649" s="198">
        <v>1</v>
      </c>
      <c r="O649" s="63" t="s">
        <v>50</v>
      </c>
      <c r="P649" s="1" t="s">
        <v>53</v>
      </c>
      <c r="Q649" s="91" t="str">
        <f>VLOOKUP(UTK[[#This Row],[ID]],DRIVER[],6,FALSE)</f>
        <v>NARAHARI MOHANTA</v>
      </c>
    </row>
    <row r="650" spans="1:18" ht="15" customHeight="1">
      <c r="A650" s="14">
        <v>648</v>
      </c>
      <c r="B650" s="14" t="str">
        <f>UTK[[#This Row],[DATE]]&amp;UTK[[#This Row],[VEHICLE NO]]&amp;UTK[[#This Row],[TRIP NO]]</f>
        <v>45408OD34S65081</v>
      </c>
      <c r="C650" s="47">
        <v>45408</v>
      </c>
      <c r="D650" s="1">
        <v>34567</v>
      </c>
      <c r="E650" s="12">
        <v>312214</v>
      </c>
      <c r="F650" s="17">
        <v>3603</v>
      </c>
      <c r="G650" s="24" t="s">
        <v>57</v>
      </c>
      <c r="H650" s="26">
        <v>53.08</v>
      </c>
      <c r="I650" s="26">
        <v>17.34</v>
      </c>
      <c r="J650" s="26">
        <f t="shared" si="20"/>
        <v>35.739999999999995</v>
      </c>
      <c r="K650" s="49">
        <v>34.9</v>
      </c>
      <c r="L650" s="66">
        <v>45409</v>
      </c>
      <c r="M650" s="26">
        <f t="shared" si="21"/>
        <v>0.83999999999999631</v>
      </c>
      <c r="N650" s="198">
        <v>1</v>
      </c>
      <c r="O650" s="63" t="s">
        <v>50</v>
      </c>
      <c r="P650" s="1" t="s">
        <v>53</v>
      </c>
      <c r="Q650" s="91" t="str">
        <f>VLOOKUP(UTK[[#This Row],[ID]],DRIVER[],6,FALSE)</f>
        <v>NATABAR MOHANTA</v>
      </c>
    </row>
    <row r="651" spans="1:18" ht="15" customHeight="1">
      <c r="A651" s="6">
        <v>649</v>
      </c>
      <c r="B651" s="14" t="str">
        <f>UTK[[#This Row],[DATE]]&amp;UTK[[#This Row],[VEHICLE NO]]&amp;UTK[[#This Row],[TRIP NO]]</f>
        <v>45408OD04Q41552</v>
      </c>
      <c r="C651" s="47">
        <v>45408</v>
      </c>
      <c r="D651" s="1">
        <v>34568</v>
      </c>
      <c r="E651" s="12">
        <v>312214</v>
      </c>
      <c r="F651" s="17">
        <v>3604</v>
      </c>
      <c r="G651" s="24" t="s">
        <v>22</v>
      </c>
      <c r="H651" s="26">
        <v>54.5</v>
      </c>
      <c r="I651" s="26">
        <v>17.34</v>
      </c>
      <c r="J651" s="64">
        <f t="shared" si="20"/>
        <v>37.159999999999997</v>
      </c>
      <c r="K651" s="65">
        <v>36.74</v>
      </c>
      <c r="L651" s="50">
        <v>45408</v>
      </c>
      <c r="M651" s="64">
        <f t="shared" si="21"/>
        <v>0.4199999999999946</v>
      </c>
      <c r="N651" s="198">
        <v>2</v>
      </c>
      <c r="O651" s="63" t="s">
        <v>50</v>
      </c>
      <c r="P651" s="1" t="s">
        <v>53</v>
      </c>
      <c r="Q651" s="91" t="str">
        <f>VLOOKUP(UTK[[#This Row],[ID]],DRIVER[],6,FALSE)</f>
        <v>BENUDHAR PRADHAN</v>
      </c>
    </row>
    <row r="652" spans="1:18" ht="15" customHeight="1">
      <c r="A652" s="14">
        <v>650</v>
      </c>
      <c r="B652" s="14" t="str">
        <f>UTK[[#This Row],[DATE]]&amp;UTK[[#This Row],[VEHICLE NO]]&amp;UTK[[#This Row],[TRIP NO]]</f>
        <v>45408OD04Q41372</v>
      </c>
      <c r="C652" s="47">
        <v>45408</v>
      </c>
      <c r="D652" s="1">
        <v>34569</v>
      </c>
      <c r="E652" s="12">
        <v>312214</v>
      </c>
      <c r="F652" s="17">
        <v>3605</v>
      </c>
      <c r="G652" s="24" t="s">
        <v>55</v>
      </c>
      <c r="H652" s="64">
        <v>32.74</v>
      </c>
      <c r="I652" s="64">
        <v>10.32</v>
      </c>
      <c r="J652" s="64">
        <f t="shared" si="20"/>
        <v>22.42</v>
      </c>
      <c r="K652" s="65">
        <v>22.22</v>
      </c>
      <c r="L652" s="50">
        <v>45408</v>
      </c>
      <c r="M652" s="64">
        <f t="shared" si="21"/>
        <v>0.20000000000000284</v>
      </c>
      <c r="N652" s="198">
        <v>2</v>
      </c>
      <c r="O652" s="63" t="s">
        <v>50</v>
      </c>
      <c r="P652" s="1" t="s">
        <v>53</v>
      </c>
      <c r="Q652" s="91" t="str">
        <f>VLOOKUP(UTK[[#This Row],[ID]],DRIVER[],6,FALSE)</f>
        <v>MADANA MAHANTA</v>
      </c>
    </row>
    <row r="653" spans="1:18" ht="15" customHeight="1">
      <c r="A653" s="6">
        <v>651</v>
      </c>
      <c r="B653" s="14" t="str">
        <f>UTK[[#This Row],[DATE]]&amp;UTK[[#This Row],[VEHICLE NO]]&amp;UTK[[#This Row],[TRIP NO]]</f>
        <v>45408OD04Q41182</v>
      </c>
      <c r="C653" s="47">
        <v>45408</v>
      </c>
      <c r="D653" s="1">
        <v>34570</v>
      </c>
      <c r="E653" s="12">
        <v>312214</v>
      </c>
      <c r="F653" s="17">
        <v>3611</v>
      </c>
      <c r="G653" s="24" t="s">
        <v>26</v>
      </c>
      <c r="H653" s="64">
        <v>54.18</v>
      </c>
      <c r="I653" s="64">
        <v>16.84</v>
      </c>
      <c r="J653" s="64">
        <f t="shared" si="20"/>
        <v>37.340000000000003</v>
      </c>
      <c r="K653" s="65">
        <v>36.880000000000003</v>
      </c>
      <c r="L653" s="50">
        <v>45408</v>
      </c>
      <c r="M653" s="64">
        <f t="shared" si="21"/>
        <v>0.46000000000000085</v>
      </c>
      <c r="N653" s="198">
        <v>2</v>
      </c>
      <c r="O653" s="63" t="s">
        <v>50</v>
      </c>
      <c r="P653" s="1" t="s">
        <v>53</v>
      </c>
      <c r="Q653" s="91" t="str">
        <f>VLOOKUP(UTK[[#This Row],[ID]],DRIVER[],6,FALSE)</f>
        <v>JUGAL KISHOR MOHANTA</v>
      </c>
    </row>
    <row r="654" spans="1:18" ht="15" customHeight="1">
      <c r="A654" s="14">
        <v>652</v>
      </c>
      <c r="B654" s="14" t="str">
        <f>UTK[[#This Row],[DATE]]&amp;UTK[[#This Row],[VEHICLE NO]]&amp;UTK[[#This Row],[TRIP NO]]</f>
        <v>45408OD34S26272</v>
      </c>
      <c r="C654" s="47">
        <v>45408</v>
      </c>
      <c r="D654" s="1">
        <v>34571</v>
      </c>
      <c r="E654" s="12">
        <v>312214</v>
      </c>
      <c r="F654" s="17">
        <v>3609</v>
      </c>
      <c r="G654" s="24" t="s">
        <v>54</v>
      </c>
      <c r="H654" s="64">
        <v>53</v>
      </c>
      <c r="I654" s="64">
        <v>17.12</v>
      </c>
      <c r="J654" s="64">
        <f t="shared" si="20"/>
        <v>35.879999999999995</v>
      </c>
      <c r="K654" s="65">
        <v>35.32</v>
      </c>
      <c r="L654" s="50">
        <v>45408</v>
      </c>
      <c r="M654" s="64">
        <f t="shared" si="21"/>
        <v>0.55999999999999517</v>
      </c>
      <c r="N654" s="198">
        <v>2</v>
      </c>
      <c r="O654" s="63" t="s">
        <v>50</v>
      </c>
      <c r="P654" s="1" t="s">
        <v>53</v>
      </c>
      <c r="Q654" s="91" t="str">
        <f>VLOOKUP(UTK[[#This Row],[ID]],DRIVER[],6,FALSE)</f>
        <v>RAHID</v>
      </c>
    </row>
    <row r="655" spans="1:18" ht="15" customHeight="1">
      <c r="A655" s="6">
        <v>653</v>
      </c>
      <c r="B655" s="14" t="str">
        <f>UTK[[#This Row],[DATE]]&amp;UTK[[#This Row],[VEHICLE NO]]&amp;UTK[[#This Row],[TRIP NO]]</f>
        <v>45408OD34S26682</v>
      </c>
      <c r="C655" s="47">
        <v>45408</v>
      </c>
      <c r="D655" s="1">
        <v>34572</v>
      </c>
      <c r="E655" s="12">
        <v>312214</v>
      </c>
      <c r="F655" s="17">
        <v>3607</v>
      </c>
      <c r="G655" s="24" t="s">
        <v>42</v>
      </c>
      <c r="H655" s="64">
        <v>51.4</v>
      </c>
      <c r="I655" s="64">
        <v>16.940000000000001</v>
      </c>
      <c r="J655" s="64">
        <f t="shared" si="20"/>
        <v>34.459999999999994</v>
      </c>
      <c r="K655" s="65">
        <v>34.380000000000003</v>
      </c>
      <c r="L655" s="50">
        <v>45408</v>
      </c>
      <c r="M655" s="64">
        <f t="shared" si="21"/>
        <v>7.9999999999991189E-2</v>
      </c>
      <c r="N655" s="198">
        <v>2</v>
      </c>
      <c r="O655" s="63" t="s">
        <v>50</v>
      </c>
      <c r="P655" s="1" t="s">
        <v>53</v>
      </c>
      <c r="Q655" s="91" t="str">
        <f>VLOOKUP(UTK[[#This Row],[ID]],DRIVER[],6,FALSE)</f>
        <v>RIZWAN</v>
      </c>
      <c r="R655" s="1">
        <v>264</v>
      </c>
    </row>
    <row r="656" spans="1:18" ht="15" customHeight="1">
      <c r="A656" s="14">
        <v>654</v>
      </c>
      <c r="B656" s="14" t="str">
        <f>UTK[[#This Row],[DATE]]&amp;UTK[[#This Row],[VEHICLE NO]]&amp;UTK[[#This Row],[TRIP NO]]</f>
        <v>45408OD04Q41282</v>
      </c>
      <c r="C656" s="47">
        <v>45408</v>
      </c>
      <c r="D656" s="1">
        <v>34573</v>
      </c>
      <c r="E656" s="12">
        <v>312214</v>
      </c>
      <c r="F656" s="17">
        <v>3624</v>
      </c>
      <c r="G656" s="24" t="s">
        <v>41</v>
      </c>
      <c r="H656" s="64">
        <v>32.479999999999997</v>
      </c>
      <c r="I656" s="64">
        <v>10.36</v>
      </c>
      <c r="J656" s="64">
        <f t="shared" si="20"/>
        <v>22.119999999999997</v>
      </c>
      <c r="K656" s="65">
        <v>21.74</v>
      </c>
      <c r="L656" s="66">
        <v>45409</v>
      </c>
      <c r="M656" s="64">
        <f t="shared" si="21"/>
        <v>0.37999999999999901</v>
      </c>
      <c r="N656" s="198">
        <v>2</v>
      </c>
      <c r="O656" s="63" t="s">
        <v>50</v>
      </c>
      <c r="P656" s="1" t="s">
        <v>53</v>
      </c>
      <c r="Q656" s="91" t="str">
        <f>VLOOKUP(UTK[[#This Row],[ID]],DRIVER[],6,FALSE)</f>
        <v xml:space="preserve">SUSANTA KUMAR MOHANTA </v>
      </c>
    </row>
    <row r="657" spans="1:18" ht="15" customHeight="1">
      <c r="A657" s="6">
        <v>655</v>
      </c>
      <c r="B657" s="14" t="str">
        <f>UTK[[#This Row],[DATE]]&amp;UTK[[#This Row],[VEHICLE NO]]&amp;UTK[[#This Row],[TRIP NO]]</f>
        <v>45408OD34S26152</v>
      </c>
      <c r="C657" s="47">
        <v>45408</v>
      </c>
      <c r="D657" s="1">
        <v>34574</v>
      </c>
      <c r="E657" s="12">
        <v>312214</v>
      </c>
      <c r="F657" s="17">
        <v>3630</v>
      </c>
      <c r="G657" s="24" t="s">
        <v>40</v>
      </c>
      <c r="H657" s="64">
        <v>53.1</v>
      </c>
      <c r="I657" s="64">
        <v>17.079999999999998</v>
      </c>
      <c r="J657" s="64">
        <f t="shared" si="20"/>
        <v>36.020000000000003</v>
      </c>
      <c r="K657" s="65">
        <v>35.6</v>
      </c>
      <c r="L657" s="66">
        <v>45409</v>
      </c>
      <c r="M657" s="64">
        <f t="shared" si="21"/>
        <v>0.42000000000000171</v>
      </c>
      <c r="N657" s="198">
        <v>2</v>
      </c>
      <c r="O657" s="63" t="s">
        <v>50</v>
      </c>
      <c r="P657" s="1" t="s">
        <v>53</v>
      </c>
      <c r="Q657" s="91" t="str">
        <f>VLOOKUP(UTK[[#This Row],[ID]],DRIVER[],6,FALSE)</f>
        <v>BASANTA KUMAR MOHANTA</v>
      </c>
      <c r="R657" s="1">
        <v>261</v>
      </c>
    </row>
    <row r="658" spans="1:18" ht="15" customHeight="1">
      <c r="A658" s="14">
        <v>656</v>
      </c>
      <c r="B658" s="14" t="str">
        <f>UTK[[#This Row],[DATE]]&amp;UTK[[#This Row],[VEHICLE NO]]&amp;UTK[[#This Row],[TRIP NO]]</f>
        <v>45408OD04Q41732</v>
      </c>
      <c r="C658" s="47">
        <v>45408</v>
      </c>
      <c r="D658" s="1">
        <v>34575</v>
      </c>
      <c r="E658" s="12">
        <v>312214</v>
      </c>
      <c r="F658" s="17">
        <v>3627</v>
      </c>
      <c r="G658" s="24" t="s">
        <v>8</v>
      </c>
      <c r="H658" s="64">
        <v>32.56</v>
      </c>
      <c r="I658" s="64">
        <v>10.199999999999999</v>
      </c>
      <c r="J658" s="64">
        <f t="shared" si="20"/>
        <v>22.360000000000003</v>
      </c>
      <c r="K658" s="65">
        <v>22.04</v>
      </c>
      <c r="L658" s="66">
        <v>45409</v>
      </c>
      <c r="M658" s="64">
        <f t="shared" si="21"/>
        <v>0.32000000000000384</v>
      </c>
      <c r="N658" s="198">
        <v>2</v>
      </c>
      <c r="O658" s="63" t="s">
        <v>50</v>
      </c>
      <c r="P658" s="1" t="s">
        <v>53</v>
      </c>
      <c r="Q658" s="91" t="str">
        <f>VLOOKUP(UTK[[#This Row],[ID]],DRIVER[],6,FALSE)</f>
        <v>SUSANTA KUMAR MALIK</v>
      </c>
    </row>
    <row r="659" spans="1:18" ht="15" customHeight="1">
      <c r="A659" s="6">
        <v>657</v>
      </c>
      <c r="B659" s="14" t="str">
        <f>UTK[[#This Row],[DATE]]&amp;UTK[[#This Row],[VEHICLE NO]]&amp;UTK[[#This Row],[TRIP NO]]</f>
        <v>45408OD04Q67882</v>
      </c>
      <c r="C659" s="47">
        <v>45408</v>
      </c>
      <c r="D659" s="1">
        <v>34576</v>
      </c>
      <c r="E659" s="12">
        <v>312214</v>
      </c>
      <c r="F659" s="17">
        <v>3631</v>
      </c>
      <c r="G659" s="24" t="s">
        <v>20</v>
      </c>
      <c r="H659" s="64">
        <v>53.72</v>
      </c>
      <c r="I659" s="64">
        <v>17.22</v>
      </c>
      <c r="J659" s="64">
        <f t="shared" si="20"/>
        <v>36.5</v>
      </c>
      <c r="K659" s="65">
        <v>35.979999999999997</v>
      </c>
      <c r="L659" s="66">
        <v>45409</v>
      </c>
      <c r="M659" s="64">
        <f t="shared" si="21"/>
        <v>0.52000000000000313</v>
      </c>
      <c r="N659" s="198">
        <v>2</v>
      </c>
      <c r="O659" s="63" t="s">
        <v>50</v>
      </c>
      <c r="P659" s="1" t="s">
        <v>53</v>
      </c>
      <c r="Q659" s="91" t="str">
        <f>VLOOKUP(UTK[[#This Row],[ID]],DRIVER[],6,FALSE)</f>
        <v>DHULESWAR PERAI</v>
      </c>
    </row>
    <row r="660" spans="1:18" ht="15" customHeight="1">
      <c r="A660" s="14">
        <v>658</v>
      </c>
      <c r="B660" s="14" t="str">
        <f>UTK[[#This Row],[DATE]]&amp;UTK[[#This Row],[VEHICLE NO]]&amp;UTK[[#This Row],[TRIP NO]]</f>
        <v>45408OD34S61372</v>
      </c>
      <c r="C660" s="47">
        <v>45408</v>
      </c>
      <c r="D660" s="1">
        <v>34577</v>
      </c>
      <c r="E660" s="12">
        <v>312214</v>
      </c>
      <c r="F660" s="17">
        <v>3634</v>
      </c>
      <c r="G660" s="24" t="s">
        <v>44</v>
      </c>
      <c r="H660" s="64">
        <v>57.86</v>
      </c>
      <c r="I660" s="64">
        <v>17.46</v>
      </c>
      <c r="J660" s="64">
        <f t="shared" si="20"/>
        <v>40.4</v>
      </c>
      <c r="K660" s="65">
        <v>40</v>
      </c>
      <c r="L660" s="66">
        <v>45409</v>
      </c>
      <c r="M660" s="64">
        <f t="shared" si="21"/>
        <v>0.39999999999999858</v>
      </c>
      <c r="N660" s="198">
        <v>2</v>
      </c>
      <c r="O660" s="63" t="s">
        <v>50</v>
      </c>
      <c r="P660" s="1" t="s">
        <v>53</v>
      </c>
      <c r="Q660" s="91" t="str">
        <f>VLOOKUP(UTK[[#This Row],[ID]],DRIVER[],6,FALSE)</f>
        <v>KALI CH KAR</v>
      </c>
      <c r="R660" s="1">
        <v>228</v>
      </c>
    </row>
    <row r="661" spans="1:18" ht="15" customHeight="1">
      <c r="A661" s="6">
        <v>659</v>
      </c>
      <c r="B661" s="14" t="str">
        <f>UTK[[#This Row],[DATE]]&amp;UTK[[#This Row],[VEHICLE NO]]&amp;UTK[[#This Row],[TRIP NO]]</f>
        <v>45409OD04Q41281</v>
      </c>
      <c r="C661" s="47">
        <v>45409</v>
      </c>
      <c r="D661" s="1">
        <v>34578</v>
      </c>
      <c r="E661" s="12">
        <v>312214</v>
      </c>
      <c r="F661" s="17">
        <v>3654</v>
      </c>
      <c r="G661" s="24" t="s">
        <v>41</v>
      </c>
      <c r="H661" s="64">
        <v>34.479999999999997</v>
      </c>
      <c r="I661" s="64">
        <v>10.4</v>
      </c>
      <c r="J661" s="64">
        <f t="shared" si="20"/>
        <v>24.08</v>
      </c>
      <c r="K661" s="65">
        <v>23.82</v>
      </c>
      <c r="L661" s="66">
        <v>45409</v>
      </c>
      <c r="M661" s="64">
        <f t="shared" si="21"/>
        <v>0.25999999999999801</v>
      </c>
      <c r="N661" s="198">
        <v>1</v>
      </c>
      <c r="O661" s="63" t="s">
        <v>50</v>
      </c>
      <c r="P661" s="1" t="s">
        <v>53</v>
      </c>
      <c r="Q661" s="91" t="str">
        <f>VLOOKUP(UTK[[#This Row],[ID]],DRIVER[],6,FALSE)</f>
        <v xml:space="preserve">SUSANTA KUMAR MOHANTA </v>
      </c>
      <c r="R661" s="1">
        <v>139</v>
      </c>
    </row>
    <row r="662" spans="1:18" ht="15" customHeight="1">
      <c r="A662" s="14">
        <v>660</v>
      </c>
      <c r="B662" s="14" t="str">
        <f>UTK[[#This Row],[DATE]]&amp;UTK[[#This Row],[VEHICLE NO]]&amp;UTK[[#This Row],[TRIP NO]]</f>
        <v>45409OD04Q41371</v>
      </c>
      <c r="C662" s="47">
        <v>45409</v>
      </c>
      <c r="D662" s="1">
        <v>34579</v>
      </c>
      <c r="E662" s="12">
        <v>312214</v>
      </c>
      <c r="F662" s="17">
        <v>3681</v>
      </c>
      <c r="G662" s="24" t="s">
        <v>55</v>
      </c>
      <c r="H662" s="64">
        <v>32.28</v>
      </c>
      <c r="I662" s="64">
        <v>10.36</v>
      </c>
      <c r="J662" s="64">
        <f t="shared" si="20"/>
        <v>21.92</v>
      </c>
      <c r="K662" s="65">
        <v>21.92</v>
      </c>
      <c r="L662" s="66">
        <v>45409</v>
      </c>
      <c r="M662" s="64">
        <f t="shared" si="21"/>
        <v>0</v>
      </c>
      <c r="N662" s="198">
        <v>1</v>
      </c>
      <c r="O662" s="63" t="s">
        <v>50</v>
      </c>
      <c r="P662" s="1" t="s">
        <v>53</v>
      </c>
      <c r="Q662" s="91" t="str">
        <f>VLOOKUP(UTK[[#This Row],[ID]],DRIVER[],6,FALSE)</f>
        <v>MADANA MAHANTA</v>
      </c>
    </row>
    <row r="663" spans="1:18" ht="15" customHeight="1">
      <c r="A663" s="6">
        <v>661</v>
      </c>
      <c r="B663" s="14" t="str">
        <f>UTK[[#This Row],[DATE]]&amp;UTK[[#This Row],[VEHICLE NO]]&amp;UTK[[#This Row],[TRIP NO]]</f>
        <v>45409OD04Q41181</v>
      </c>
      <c r="C663" s="47">
        <v>45409</v>
      </c>
      <c r="D663" s="1">
        <v>34580</v>
      </c>
      <c r="E663" s="12">
        <v>312214</v>
      </c>
      <c r="F663" s="17">
        <v>3674</v>
      </c>
      <c r="G663" s="24" t="s">
        <v>26</v>
      </c>
      <c r="H663" s="64">
        <v>52.74</v>
      </c>
      <c r="I663" s="64">
        <v>16.920000000000002</v>
      </c>
      <c r="J663" s="64">
        <f t="shared" si="20"/>
        <v>35.82</v>
      </c>
      <c r="K663" s="65">
        <v>35.82</v>
      </c>
      <c r="L663" s="66">
        <v>45409</v>
      </c>
      <c r="M663" s="64">
        <f t="shared" si="21"/>
        <v>0</v>
      </c>
      <c r="N663" s="198">
        <v>1</v>
      </c>
      <c r="O663" s="63" t="s">
        <v>50</v>
      </c>
      <c r="P663" s="1" t="s">
        <v>53</v>
      </c>
      <c r="Q663" s="91" t="str">
        <f>VLOOKUP(UTK[[#This Row],[ID]],DRIVER[],6,FALSE)</f>
        <v>SUSANT KUMAR BAG</v>
      </c>
    </row>
    <row r="664" spans="1:18" ht="14.4" customHeight="1">
      <c r="A664" s="14">
        <v>662</v>
      </c>
      <c r="B664" s="14" t="str">
        <f>UTK[[#This Row],[DATE]]&amp;UTK[[#This Row],[VEHICLE NO]]&amp;UTK[[#This Row],[TRIP NO]]</f>
        <v>45409OD04Q41441</v>
      </c>
      <c r="C664" s="47">
        <v>45409</v>
      </c>
      <c r="D664" s="1">
        <v>34581</v>
      </c>
      <c r="E664" s="12">
        <v>312214</v>
      </c>
      <c r="F664" s="17">
        <v>3675</v>
      </c>
      <c r="G664" s="24" t="s">
        <v>38</v>
      </c>
      <c r="H664" s="64">
        <v>33.979999999999997</v>
      </c>
      <c r="I664" s="64">
        <v>10.5</v>
      </c>
      <c r="J664" s="64">
        <f t="shared" si="20"/>
        <v>23.479999999999997</v>
      </c>
      <c r="K664" s="65">
        <v>23.48</v>
      </c>
      <c r="L664" s="66">
        <v>45409</v>
      </c>
      <c r="M664" s="64">
        <f t="shared" si="21"/>
        <v>0</v>
      </c>
      <c r="N664" s="198">
        <v>1</v>
      </c>
      <c r="O664" s="63" t="s">
        <v>50</v>
      </c>
      <c r="P664" s="1" t="s">
        <v>53</v>
      </c>
      <c r="Q664" s="91" t="str">
        <f>VLOOKUP(UTK[[#This Row],[ID]],DRIVER[],6,FALSE)</f>
        <v>KAMAN MUNDA</v>
      </c>
    </row>
    <row r="665" spans="1:18" ht="14.4" customHeight="1">
      <c r="A665" s="6">
        <v>663</v>
      </c>
      <c r="B665" s="14" t="str">
        <f>UTK[[#This Row],[DATE]]&amp;UTK[[#This Row],[VEHICLE NO]]&amp;UTK[[#This Row],[TRIP NO]]</f>
        <v>45409OD04Q41731</v>
      </c>
      <c r="C665" s="47">
        <v>45409</v>
      </c>
      <c r="D665" s="1">
        <v>34582</v>
      </c>
      <c r="E665" s="12">
        <v>312214</v>
      </c>
      <c r="F665" s="17">
        <v>3683</v>
      </c>
      <c r="G665" s="24" t="s">
        <v>8</v>
      </c>
      <c r="H665" s="64">
        <v>34.46</v>
      </c>
      <c r="I665" s="64">
        <v>10.26</v>
      </c>
      <c r="J665" s="64">
        <f t="shared" si="20"/>
        <v>24.200000000000003</v>
      </c>
      <c r="K665" s="65">
        <v>23.88</v>
      </c>
      <c r="L665" s="66">
        <v>45409</v>
      </c>
      <c r="M665" s="64">
        <f t="shared" si="21"/>
        <v>0.32000000000000384</v>
      </c>
      <c r="N665" s="198">
        <v>1</v>
      </c>
      <c r="O665" s="63" t="s">
        <v>50</v>
      </c>
      <c r="P665" s="1" t="s">
        <v>53</v>
      </c>
      <c r="Q665" s="91" t="str">
        <f>VLOOKUP(UTK[[#This Row],[ID]],DRIVER[],6,FALSE)</f>
        <v>SUSANTA KUMAR MALIK</v>
      </c>
      <c r="R665" s="1">
        <v>126</v>
      </c>
    </row>
    <row r="666" spans="1:18" ht="14.4" customHeight="1">
      <c r="A666" s="14">
        <v>664</v>
      </c>
      <c r="B666" s="14" t="str">
        <f>UTK[[#This Row],[DATE]]&amp;UTK[[#This Row],[VEHICLE NO]]&amp;UTK[[#This Row],[TRIP NO]]</f>
        <v>45409OD04Q41781</v>
      </c>
      <c r="C666" s="47">
        <v>45409</v>
      </c>
      <c r="D666" s="1">
        <v>34583</v>
      </c>
      <c r="E666" s="12">
        <v>312214</v>
      </c>
      <c r="F666" s="17">
        <v>3682</v>
      </c>
      <c r="G666" s="24" t="s">
        <v>25</v>
      </c>
      <c r="H666" s="64">
        <v>54.56</v>
      </c>
      <c r="I666" s="64">
        <v>17.3</v>
      </c>
      <c r="J666" s="64">
        <f t="shared" si="20"/>
        <v>37.260000000000005</v>
      </c>
      <c r="K666" s="65">
        <v>37</v>
      </c>
      <c r="L666" s="66">
        <v>45409</v>
      </c>
      <c r="M666" s="64">
        <f t="shared" si="21"/>
        <v>0.26000000000000512</v>
      </c>
      <c r="N666" s="198">
        <v>1</v>
      </c>
      <c r="O666" s="63" t="s">
        <v>50</v>
      </c>
      <c r="P666" s="1" t="s">
        <v>53</v>
      </c>
      <c r="Q666" s="91" t="str">
        <f>VLOOKUP(UTK[[#This Row],[ID]],DRIVER[],6,FALSE)</f>
        <v>BHARAT CH MOHANTA</v>
      </c>
    </row>
    <row r="667" spans="1:18" ht="14.4" customHeight="1">
      <c r="A667" s="6">
        <v>665</v>
      </c>
      <c r="B667" s="14" t="str">
        <f>UTK[[#This Row],[DATE]]&amp;UTK[[#This Row],[VEHICLE NO]]&amp;UTK[[#This Row],[TRIP NO]]</f>
        <v>45409OD04Q41551</v>
      </c>
      <c r="C667" s="47">
        <v>45409</v>
      </c>
      <c r="D667" s="1">
        <v>34584</v>
      </c>
      <c r="E667" s="12">
        <v>312214</v>
      </c>
      <c r="F667" s="17">
        <v>3696</v>
      </c>
      <c r="G667" s="24" t="s">
        <v>22</v>
      </c>
      <c r="H667" s="64">
        <v>53</v>
      </c>
      <c r="I667" s="64">
        <v>17.28</v>
      </c>
      <c r="J667" s="64">
        <f t="shared" si="20"/>
        <v>35.72</v>
      </c>
      <c r="K667" s="65">
        <v>35.46</v>
      </c>
      <c r="L667" s="66">
        <v>45409</v>
      </c>
      <c r="M667" s="64">
        <f t="shared" si="21"/>
        <v>0.25999999999999801</v>
      </c>
      <c r="N667" s="198">
        <v>1</v>
      </c>
      <c r="O667" s="63" t="s">
        <v>50</v>
      </c>
      <c r="P667" s="1" t="s">
        <v>53</v>
      </c>
      <c r="Q667" s="91" t="str">
        <f>VLOOKUP(UTK[[#This Row],[ID]],DRIVER[],6,FALSE)</f>
        <v>BENUDHAR PRADHAN</v>
      </c>
    </row>
    <row r="668" spans="1:18" ht="14.4" customHeight="1">
      <c r="A668" s="14">
        <v>666</v>
      </c>
      <c r="B668" s="14" t="str">
        <f>UTK[[#This Row],[DATE]]&amp;UTK[[#This Row],[VEHICLE NO]]&amp;UTK[[#This Row],[TRIP NO]]</f>
        <v>45409OD34S26151</v>
      </c>
      <c r="C668" s="47">
        <v>45409</v>
      </c>
      <c r="D668" s="1">
        <v>34585</v>
      </c>
      <c r="E668" s="12">
        <v>312214</v>
      </c>
      <c r="F668" s="17">
        <v>3699</v>
      </c>
      <c r="G668" s="24" t="s">
        <v>40</v>
      </c>
      <c r="H668" s="64">
        <v>53</v>
      </c>
      <c r="I668" s="64">
        <v>17.2</v>
      </c>
      <c r="J668" s="64">
        <f t="shared" si="20"/>
        <v>35.799999999999997</v>
      </c>
      <c r="K668" s="65">
        <v>34.78</v>
      </c>
      <c r="L668" s="66">
        <v>45409</v>
      </c>
      <c r="M668" s="64">
        <f t="shared" si="21"/>
        <v>1.019999999999996</v>
      </c>
      <c r="N668" s="198">
        <v>1</v>
      </c>
      <c r="O668" s="63" t="s">
        <v>50</v>
      </c>
      <c r="P668" s="1" t="s">
        <v>53</v>
      </c>
      <c r="Q668" s="91" t="str">
        <f>VLOOKUP(UTK[[#This Row],[ID]],DRIVER[],6,FALSE)</f>
        <v>KAPILENDRA MALIK</v>
      </c>
    </row>
    <row r="669" spans="1:18" ht="15" customHeight="1">
      <c r="A669" s="6">
        <v>667</v>
      </c>
      <c r="B669" s="14" t="str">
        <f>UTK[[#This Row],[DATE]]&amp;UTK[[#This Row],[VEHICLE NO]]&amp;UTK[[#This Row],[TRIP NO]]</f>
        <v>45409OD04Q67881</v>
      </c>
      <c r="C669" s="47">
        <v>45409</v>
      </c>
      <c r="D669" s="1">
        <v>34586</v>
      </c>
      <c r="E669" s="12">
        <v>312214</v>
      </c>
      <c r="F669" s="17">
        <v>3701</v>
      </c>
      <c r="G669" s="24" t="s">
        <v>20</v>
      </c>
      <c r="H669" s="64">
        <v>53.36</v>
      </c>
      <c r="I669" s="64">
        <v>17.14</v>
      </c>
      <c r="J669" s="64">
        <f t="shared" si="20"/>
        <v>36.22</v>
      </c>
      <c r="K669" s="65">
        <v>35.42</v>
      </c>
      <c r="L669" s="66">
        <v>45409</v>
      </c>
      <c r="M669" s="64">
        <f t="shared" si="21"/>
        <v>0.79999999999999716</v>
      </c>
      <c r="N669" s="198">
        <v>1</v>
      </c>
      <c r="O669" s="63" t="s">
        <v>50</v>
      </c>
      <c r="P669" s="1" t="s">
        <v>53</v>
      </c>
      <c r="Q669" s="91" t="str">
        <f>VLOOKUP(UTK[[#This Row],[ID]],DRIVER[],6,FALSE)</f>
        <v>DHULESWAR PERAI</v>
      </c>
    </row>
    <row r="670" spans="1:18" ht="15" customHeight="1">
      <c r="A670" s="14">
        <v>668</v>
      </c>
      <c r="B670" s="14" t="str">
        <f>UTK[[#This Row],[DATE]]&amp;UTK[[#This Row],[VEHICLE NO]]&amp;UTK[[#This Row],[TRIP NO]]</f>
        <v>45409OD34S61371</v>
      </c>
      <c r="C670" s="47">
        <v>45409</v>
      </c>
      <c r="D670" s="1">
        <v>34587</v>
      </c>
      <c r="E670" s="12">
        <v>312214</v>
      </c>
      <c r="F670" s="17">
        <v>3700</v>
      </c>
      <c r="G670" s="24" t="s">
        <v>44</v>
      </c>
      <c r="H670" s="64">
        <v>52.48</v>
      </c>
      <c r="I670" s="64">
        <v>17.68</v>
      </c>
      <c r="J670" s="64">
        <f t="shared" si="20"/>
        <v>34.799999999999997</v>
      </c>
      <c r="K670" s="65">
        <v>34.5</v>
      </c>
      <c r="L670" s="66">
        <v>45409</v>
      </c>
      <c r="M670" s="64">
        <f t="shared" si="21"/>
        <v>0.29999999999999716</v>
      </c>
      <c r="N670" s="198">
        <v>1</v>
      </c>
      <c r="O670" s="63" t="s">
        <v>50</v>
      </c>
      <c r="P670" s="1" t="s">
        <v>53</v>
      </c>
      <c r="Q670" s="91" t="str">
        <f>VLOOKUP(UTK[[#This Row],[ID]],DRIVER[],6,FALSE)</f>
        <v>KALI CH KAR</v>
      </c>
    </row>
    <row r="671" spans="1:18" ht="15" customHeight="1">
      <c r="A671" s="6">
        <v>669</v>
      </c>
      <c r="B671" s="14" t="str">
        <f>UTK[[#This Row],[DATE]]&amp;UTK[[#This Row],[VEHICLE NO]]&amp;UTK[[#This Row],[TRIP NO]]</f>
        <v>45409OD34S26271</v>
      </c>
      <c r="C671" s="47">
        <v>45409</v>
      </c>
      <c r="D671" s="1">
        <v>34588</v>
      </c>
      <c r="E671" s="12">
        <v>312214</v>
      </c>
      <c r="F671" s="17">
        <v>3731</v>
      </c>
      <c r="G671" s="24" t="s">
        <v>54</v>
      </c>
      <c r="H671" s="64">
        <v>55.42</v>
      </c>
      <c r="I671" s="64">
        <v>17.02</v>
      </c>
      <c r="J671" s="64">
        <f t="shared" si="20"/>
        <v>38.400000000000006</v>
      </c>
      <c r="K671" s="65">
        <v>37.86</v>
      </c>
      <c r="L671" s="66">
        <v>45409</v>
      </c>
      <c r="M671" s="64">
        <f t="shared" si="21"/>
        <v>0.54000000000000625</v>
      </c>
      <c r="N671" s="198">
        <v>1</v>
      </c>
      <c r="O671" s="63" t="s">
        <v>50</v>
      </c>
      <c r="P671" s="1" t="s">
        <v>53</v>
      </c>
      <c r="Q671" s="91" t="str">
        <f>VLOOKUP(UTK[[#This Row],[ID]],DRIVER[],6,FALSE)</f>
        <v>RAHID</v>
      </c>
    </row>
    <row r="672" spans="1:18" ht="15" customHeight="1">
      <c r="A672" s="14">
        <v>670</v>
      </c>
      <c r="B672" s="14" t="str">
        <f>UTK[[#This Row],[DATE]]&amp;UTK[[#This Row],[VEHICLE NO]]&amp;UTK[[#This Row],[TRIP NO]]</f>
        <v>45409OD04Q41701</v>
      </c>
      <c r="C672" s="47">
        <v>45409</v>
      </c>
      <c r="D672" s="1">
        <v>34589</v>
      </c>
      <c r="E672" s="12">
        <v>312214</v>
      </c>
      <c r="F672" s="17">
        <v>3739</v>
      </c>
      <c r="G672" s="24" t="s">
        <v>10</v>
      </c>
      <c r="H672" s="64">
        <v>30.76</v>
      </c>
      <c r="I672" s="64">
        <v>10.42</v>
      </c>
      <c r="J672" s="64">
        <f t="shared" si="20"/>
        <v>20.340000000000003</v>
      </c>
      <c r="K672" s="65">
        <v>20.12</v>
      </c>
      <c r="L672" s="66">
        <v>45409</v>
      </c>
      <c r="M672" s="64">
        <f t="shared" si="21"/>
        <v>0.22000000000000242</v>
      </c>
      <c r="N672" s="198">
        <v>1</v>
      </c>
      <c r="O672" s="63" t="s">
        <v>50</v>
      </c>
      <c r="P672" s="1" t="s">
        <v>53</v>
      </c>
      <c r="Q672" s="91" t="str">
        <f>VLOOKUP(UTK[[#This Row],[ID]],DRIVER[],6,FALSE)</f>
        <v>NARAHARI MOHANTA</v>
      </c>
    </row>
    <row r="673" spans="1:17" ht="15" customHeight="1">
      <c r="A673" s="6">
        <v>671</v>
      </c>
      <c r="B673" s="14" t="str">
        <f>UTK[[#This Row],[DATE]]&amp;UTK[[#This Row],[VEHICLE NO]]&amp;UTK[[#This Row],[TRIP NO]]</f>
        <v>45409OD34S65081</v>
      </c>
      <c r="C673" s="47">
        <v>45409</v>
      </c>
      <c r="D673" s="1">
        <v>34590</v>
      </c>
      <c r="E673" s="12">
        <v>312214</v>
      </c>
      <c r="F673" s="17">
        <v>3768</v>
      </c>
      <c r="G673" s="24" t="s">
        <v>57</v>
      </c>
      <c r="H673" s="64">
        <v>54.74</v>
      </c>
      <c r="I673" s="64">
        <v>17.32</v>
      </c>
      <c r="J673" s="64">
        <f t="shared" si="20"/>
        <v>37.42</v>
      </c>
      <c r="K673" s="65">
        <v>37.020000000000003</v>
      </c>
      <c r="L673" s="66">
        <v>45409</v>
      </c>
      <c r="M673" s="64">
        <f t="shared" si="21"/>
        <v>0.39999999999999858</v>
      </c>
      <c r="N673" s="198">
        <v>1</v>
      </c>
      <c r="O673" s="63" t="s">
        <v>50</v>
      </c>
      <c r="P673" s="1" t="s">
        <v>53</v>
      </c>
      <c r="Q673" s="91" t="str">
        <f>VLOOKUP(UTK[[#This Row],[ID]],DRIVER[],6,FALSE)</f>
        <v>NATABAR MOHANTA</v>
      </c>
    </row>
    <row r="674" spans="1:17" ht="15" customHeight="1">
      <c r="A674" s="14">
        <v>672</v>
      </c>
      <c r="B674" s="14" t="str">
        <f>UTK[[#This Row],[DATE]]&amp;UTK[[#This Row],[VEHICLE NO]]&amp;UTK[[#This Row],[TRIP NO]]</f>
        <v>45409OD34S26661</v>
      </c>
      <c r="C674" s="47">
        <v>45409</v>
      </c>
      <c r="D674" s="1">
        <v>34591</v>
      </c>
      <c r="E674" s="12">
        <v>312214</v>
      </c>
      <c r="F674" s="17">
        <v>3757</v>
      </c>
      <c r="G674" s="24" t="s">
        <v>45</v>
      </c>
      <c r="H674" s="64">
        <v>53.62</v>
      </c>
      <c r="I674" s="64">
        <v>17.5</v>
      </c>
      <c r="J674" s="64">
        <f t="shared" si="20"/>
        <v>36.119999999999997</v>
      </c>
      <c r="K674" s="65">
        <v>35.64</v>
      </c>
      <c r="L674" s="66">
        <v>45409</v>
      </c>
      <c r="M674" s="64">
        <f t="shared" si="21"/>
        <v>0.47999999999999687</v>
      </c>
      <c r="N674" s="198">
        <v>1</v>
      </c>
      <c r="O674" s="63" t="s">
        <v>50</v>
      </c>
      <c r="P674" s="1" t="s">
        <v>53</v>
      </c>
      <c r="Q674" s="91" t="str">
        <f>VLOOKUP(UTK[[#This Row],[ID]],DRIVER[],6,FALSE)</f>
        <v>SUDARSAN SAHOO</v>
      </c>
    </row>
    <row r="675" spans="1:17" ht="15" customHeight="1">
      <c r="A675" s="6">
        <v>673</v>
      </c>
      <c r="B675" s="14" t="str">
        <f>UTK[[#This Row],[DATE]]&amp;UTK[[#This Row],[VEHICLE NO]]&amp;UTK[[#This Row],[TRIP NO]]</f>
        <v>45409OD04Q41282</v>
      </c>
      <c r="C675" s="47">
        <v>45409</v>
      </c>
      <c r="D675" s="1">
        <v>34592</v>
      </c>
      <c r="E675" s="12">
        <v>312214</v>
      </c>
      <c r="F675" s="17">
        <v>3795</v>
      </c>
      <c r="G675" s="24" t="s">
        <v>41</v>
      </c>
      <c r="H675" s="64">
        <v>33.42</v>
      </c>
      <c r="I675" s="64">
        <v>10.48</v>
      </c>
      <c r="J675" s="64">
        <f t="shared" si="20"/>
        <v>22.94</v>
      </c>
      <c r="K675" s="65">
        <v>22.56</v>
      </c>
      <c r="L675" s="66">
        <v>45409</v>
      </c>
      <c r="M675" s="64">
        <f t="shared" si="21"/>
        <v>0.38000000000000256</v>
      </c>
      <c r="N675" s="198">
        <v>2</v>
      </c>
      <c r="O675" s="63" t="s">
        <v>50</v>
      </c>
      <c r="P675" s="1" t="s">
        <v>53</v>
      </c>
      <c r="Q675" s="91" t="str">
        <f>VLOOKUP(UTK[[#This Row],[ID]],DRIVER[],6,FALSE)</f>
        <v xml:space="preserve">SUSANTA KUMAR MOHANTA </v>
      </c>
    </row>
    <row r="676" spans="1:17" ht="15" customHeight="1">
      <c r="A676" s="14">
        <v>674</v>
      </c>
      <c r="B676" s="14" t="str">
        <f>UTK[[#This Row],[DATE]]&amp;UTK[[#This Row],[VEHICLE NO]]&amp;UTK[[#This Row],[TRIP NO]]</f>
        <v>45409OD04Q41182</v>
      </c>
      <c r="C676" s="47">
        <v>45409</v>
      </c>
      <c r="D676" s="1">
        <v>34593</v>
      </c>
      <c r="E676" s="12">
        <v>312214</v>
      </c>
      <c r="F676" s="17">
        <v>3802</v>
      </c>
      <c r="G676" s="24" t="s">
        <v>26</v>
      </c>
      <c r="H676" s="64">
        <v>53.32</v>
      </c>
      <c r="I676" s="64">
        <v>16.86</v>
      </c>
      <c r="J676" s="64">
        <f t="shared" si="20"/>
        <v>36.46</v>
      </c>
      <c r="K676" s="65">
        <v>36.04</v>
      </c>
      <c r="L676" s="66">
        <v>45409</v>
      </c>
      <c r="M676" s="64">
        <f t="shared" si="21"/>
        <v>0.42000000000000171</v>
      </c>
      <c r="N676" s="198">
        <v>2</v>
      </c>
      <c r="O676" s="63" t="s">
        <v>50</v>
      </c>
      <c r="P676" s="1" t="s">
        <v>53</v>
      </c>
      <c r="Q676" s="91" t="str">
        <f>VLOOKUP(UTK[[#This Row],[ID]],DRIVER[],6,FALSE)</f>
        <v>SUSANT KUMAR BAG</v>
      </c>
    </row>
    <row r="677" spans="1:17" ht="15" customHeight="1">
      <c r="A677" s="6">
        <v>675</v>
      </c>
      <c r="B677" s="14" t="str">
        <f>UTK[[#This Row],[DATE]]&amp;UTK[[#This Row],[VEHICLE NO]]&amp;UTK[[#This Row],[TRIP NO]]</f>
        <v>45409OD04Q41442</v>
      </c>
      <c r="C677" s="47">
        <v>45409</v>
      </c>
      <c r="D677" s="1">
        <v>34594</v>
      </c>
      <c r="E677" s="12">
        <v>312214</v>
      </c>
      <c r="F677" s="17">
        <v>3805</v>
      </c>
      <c r="G677" s="24" t="s">
        <v>38</v>
      </c>
      <c r="H677" s="64">
        <v>33.700000000000003</v>
      </c>
      <c r="I677" s="64">
        <v>10.46</v>
      </c>
      <c r="J677" s="64">
        <f t="shared" si="20"/>
        <v>23.240000000000002</v>
      </c>
      <c r="K677" s="65">
        <v>23.02</v>
      </c>
      <c r="L677" s="66">
        <v>45409</v>
      </c>
      <c r="M677" s="64">
        <f t="shared" si="21"/>
        <v>0.22000000000000242</v>
      </c>
      <c r="N677" s="198">
        <v>2</v>
      </c>
      <c r="O677" s="63" t="s">
        <v>50</v>
      </c>
      <c r="P677" s="1" t="s">
        <v>53</v>
      </c>
      <c r="Q677" s="91" t="str">
        <f>VLOOKUP(UTK[[#This Row],[ID]],DRIVER[],6,FALSE)</f>
        <v>KAMAN MUNDA</v>
      </c>
    </row>
    <row r="678" spans="1:17" ht="15" customHeight="1">
      <c r="A678" s="14">
        <v>676</v>
      </c>
      <c r="B678" s="14" t="str">
        <f>UTK[[#This Row],[DATE]]&amp;UTK[[#This Row],[VEHICLE NO]]&amp;UTK[[#This Row],[TRIP NO]]</f>
        <v>45409OD04Q41372</v>
      </c>
      <c r="C678" s="47">
        <v>45409</v>
      </c>
      <c r="D678" s="1">
        <v>34595</v>
      </c>
      <c r="E678" s="12">
        <v>312214</v>
      </c>
      <c r="F678" s="17">
        <v>3803</v>
      </c>
      <c r="G678" s="24" t="s">
        <v>55</v>
      </c>
      <c r="H678" s="64">
        <v>34.020000000000003</v>
      </c>
      <c r="I678" s="64">
        <v>10.3</v>
      </c>
      <c r="J678" s="64">
        <f t="shared" si="20"/>
        <v>23.720000000000002</v>
      </c>
      <c r="K678" s="65">
        <v>23.46</v>
      </c>
      <c r="L678" s="66">
        <v>45409</v>
      </c>
      <c r="M678" s="64">
        <f t="shared" si="21"/>
        <v>0.26000000000000156</v>
      </c>
      <c r="N678" s="198">
        <v>2</v>
      </c>
      <c r="O678" s="63" t="s">
        <v>50</v>
      </c>
      <c r="P678" s="1" t="s">
        <v>53</v>
      </c>
      <c r="Q678" s="91" t="str">
        <f>VLOOKUP(UTK[[#This Row],[ID]],DRIVER[],6,FALSE)</f>
        <v>MADANA MAHANTA</v>
      </c>
    </row>
    <row r="679" spans="1:17" ht="15" customHeight="1">
      <c r="A679" s="6">
        <v>677</v>
      </c>
      <c r="B679" s="14" t="str">
        <f>UTK[[#This Row],[DATE]]&amp;UTK[[#This Row],[VEHICLE NO]]&amp;UTK[[#This Row],[TRIP NO]]</f>
        <v>45409OD04Q41552</v>
      </c>
      <c r="C679" s="47">
        <v>45409</v>
      </c>
      <c r="D679" s="1">
        <v>34596</v>
      </c>
      <c r="E679" s="12">
        <v>312214</v>
      </c>
      <c r="F679" s="17">
        <v>3806</v>
      </c>
      <c r="G679" s="24" t="s">
        <v>22</v>
      </c>
      <c r="H679" s="64">
        <v>52.84</v>
      </c>
      <c r="I679" s="64">
        <v>17.3</v>
      </c>
      <c r="J679" s="64">
        <f t="shared" si="20"/>
        <v>35.540000000000006</v>
      </c>
      <c r="K679" s="65">
        <v>35.020000000000003</v>
      </c>
      <c r="L679" s="66">
        <v>45409</v>
      </c>
      <c r="M679" s="64">
        <f t="shared" si="21"/>
        <v>0.52000000000000313</v>
      </c>
      <c r="N679" s="198">
        <v>2</v>
      </c>
      <c r="O679" s="63" t="s">
        <v>50</v>
      </c>
      <c r="P679" s="1" t="s">
        <v>53</v>
      </c>
      <c r="Q679" s="91" t="str">
        <f>VLOOKUP(UTK[[#This Row],[ID]],DRIVER[],6,FALSE)</f>
        <v>BENUDHAR PRADHAN</v>
      </c>
    </row>
    <row r="680" spans="1:17" ht="14.4" customHeight="1">
      <c r="A680" s="14">
        <v>678</v>
      </c>
      <c r="B680" s="14" t="str">
        <f>UTK[[#This Row],[DATE]]&amp;UTK[[#This Row],[VEHICLE NO]]&amp;UTK[[#This Row],[TRIP NO]]</f>
        <v>45409OD34S26681</v>
      </c>
      <c r="C680" s="47">
        <v>45409</v>
      </c>
      <c r="D680" s="1">
        <v>34597</v>
      </c>
      <c r="E680" s="12">
        <v>312214</v>
      </c>
      <c r="F680" s="17">
        <v>3813</v>
      </c>
      <c r="G680" s="24" t="s">
        <v>42</v>
      </c>
      <c r="H680" s="64">
        <v>55.16</v>
      </c>
      <c r="I680" s="64">
        <v>17.059999999999999</v>
      </c>
      <c r="J680" s="64">
        <f t="shared" si="20"/>
        <v>38.099999999999994</v>
      </c>
      <c r="K680" s="65">
        <v>37.700000000000003</v>
      </c>
      <c r="L680" s="66">
        <v>45409</v>
      </c>
      <c r="M680" s="64">
        <f t="shared" si="21"/>
        <v>0.39999999999999147</v>
      </c>
      <c r="N680" s="198">
        <v>1</v>
      </c>
      <c r="O680" s="63" t="s">
        <v>50</v>
      </c>
      <c r="P680" s="1" t="s">
        <v>53</v>
      </c>
      <c r="Q680" s="91" t="str">
        <f>VLOOKUP(UTK[[#This Row],[ID]],DRIVER[],6,FALSE)</f>
        <v>RIZWAN</v>
      </c>
    </row>
    <row r="681" spans="1:17" ht="15" customHeight="1">
      <c r="A681" s="6">
        <v>679</v>
      </c>
      <c r="B681" s="14" t="str">
        <f>UTK[[#This Row],[DATE]]&amp;UTK[[#This Row],[VEHICLE NO]]&amp;UTK[[#This Row],[TRIP NO]]</f>
        <v>45409OD04Q41732</v>
      </c>
      <c r="C681" s="47">
        <v>45409</v>
      </c>
      <c r="D681" s="1">
        <v>34598</v>
      </c>
      <c r="E681" s="12">
        <v>312214</v>
      </c>
      <c r="F681" s="17">
        <v>3812</v>
      </c>
      <c r="G681" s="24" t="s">
        <v>8</v>
      </c>
      <c r="H681" s="64">
        <v>34.6</v>
      </c>
      <c r="I681" s="64">
        <v>10.34</v>
      </c>
      <c r="J681" s="64">
        <f t="shared" si="20"/>
        <v>24.26</v>
      </c>
      <c r="K681" s="65">
        <v>24.04</v>
      </c>
      <c r="L681" s="66">
        <v>45409</v>
      </c>
      <c r="M681" s="64">
        <f t="shared" si="21"/>
        <v>0.22000000000000242</v>
      </c>
      <c r="N681" s="198">
        <v>2</v>
      </c>
      <c r="O681" s="63" t="s">
        <v>50</v>
      </c>
      <c r="P681" s="1" t="s">
        <v>53</v>
      </c>
      <c r="Q681" s="91" t="str">
        <f>VLOOKUP(UTK[[#This Row],[ID]],DRIVER[],6,FALSE)</f>
        <v>SUSANTA KUMAR MALIK</v>
      </c>
    </row>
    <row r="682" spans="1:17" ht="15" customHeight="1">
      <c r="A682" s="14">
        <v>680</v>
      </c>
      <c r="B682" s="14" t="str">
        <f>UTK[[#This Row],[DATE]]&amp;UTK[[#This Row],[VEHICLE NO]]&amp;UTK[[#This Row],[TRIP NO]]</f>
        <v>45410OD34S26271</v>
      </c>
      <c r="C682" s="47">
        <v>45410</v>
      </c>
      <c r="D682" s="1">
        <v>34599</v>
      </c>
      <c r="E682" s="12">
        <v>312214</v>
      </c>
      <c r="F682" s="17">
        <v>3830</v>
      </c>
      <c r="G682" s="24" t="s">
        <v>54</v>
      </c>
      <c r="H682" s="64">
        <v>56.56</v>
      </c>
      <c r="I682" s="64">
        <v>17.059999999999999</v>
      </c>
      <c r="J682" s="64">
        <f t="shared" si="20"/>
        <v>39.5</v>
      </c>
      <c r="K682" s="65">
        <v>39.14</v>
      </c>
      <c r="L682" s="66">
        <v>45410</v>
      </c>
      <c r="M682" s="64">
        <f t="shared" si="21"/>
        <v>0.35999999999999943</v>
      </c>
      <c r="N682" s="198">
        <v>1</v>
      </c>
      <c r="O682" s="63" t="s">
        <v>50</v>
      </c>
      <c r="P682" s="1" t="s">
        <v>53</v>
      </c>
      <c r="Q682" s="91" t="str">
        <f>VLOOKUP(UTK[[#This Row],[ID]],DRIVER[],6,FALSE)</f>
        <v>RAHID</v>
      </c>
    </row>
    <row r="683" spans="1:17" ht="15" customHeight="1">
      <c r="A683" s="6">
        <v>681</v>
      </c>
      <c r="B683" s="14" t="str">
        <f>UTK[[#This Row],[DATE]]&amp;UTK[[#This Row],[VEHICLE NO]]&amp;UTK[[#This Row],[TRIP NO]]</f>
        <v>45410OD34S26661</v>
      </c>
      <c r="C683" s="47">
        <v>45410</v>
      </c>
      <c r="D683" s="1">
        <v>34600</v>
      </c>
      <c r="E683" s="12">
        <v>312214</v>
      </c>
      <c r="F683" s="17">
        <v>3831</v>
      </c>
      <c r="G683" s="24" t="s">
        <v>45</v>
      </c>
      <c r="H683" s="64">
        <v>57</v>
      </c>
      <c r="I683" s="64">
        <v>17.46</v>
      </c>
      <c r="J683" s="64">
        <f t="shared" si="20"/>
        <v>39.54</v>
      </c>
      <c r="K683" s="65">
        <v>38.479999999999997</v>
      </c>
      <c r="L683" s="66">
        <v>45410</v>
      </c>
      <c r="M683" s="64">
        <f t="shared" si="21"/>
        <v>1.0600000000000023</v>
      </c>
      <c r="N683" s="198">
        <v>1</v>
      </c>
      <c r="O683" s="63" t="s">
        <v>50</v>
      </c>
      <c r="P683" s="1" t="s">
        <v>53</v>
      </c>
      <c r="Q683" s="91" t="str">
        <f>VLOOKUP(UTK[[#This Row],[ID]],DRIVER[],6,FALSE)</f>
        <v>SUDARSAN SAHOO</v>
      </c>
    </row>
    <row r="684" spans="1:17" ht="15" customHeight="1">
      <c r="A684" s="14">
        <v>682</v>
      </c>
      <c r="B684" s="14" t="str">
        <f>UTK[[#This Row],[DATE]]&amp;UTK[[#This Row],[VEHICLE NO]]&amp;UTK[[#This Row],[TRIP NO]]</f>
        <v>45410OD34S26681</v>
      </c>
      <c r="C684" s="47">
        <v>45410</v>
      </c>
      <c r="D684" s="1">
        <v>34601</v>
      </c>
      <c r="E684" s="12">
        <v>312214</v>
      </c>
      <c r="F684" s="17">
        <v>3843</v>
      </c>
      <c r="G684" s="24" t="s">
        <v>42</v>
      </c>
      <c r="H684" s="64">
        <v>53.98</v>
      </c>
      <c r="I684" s="64">
        <v>17.079999999999998</v>
      </c>
      <c r="J684" s="64">
        <f t="shared" si="20"/>
        <v>36.9</v>
      </c>
      <c r="K684" s="65">
        <v>36.68</v>
      </c>
      <c r="L684" s="66">
        <v>45410</v>
      </c>
      <c r="M684" s="64">
        <f t="shared" si="21"/>
        <v>0.21999999999999886</v>
      </c>
      <c r="N684" s="198">
        <v>1</v>
      </c>
      <c r="O684" s="63" t="s">
        <v>50</v>
      </c>
      <c r="P684" s="1" t="s">
        <v>53</v>
      </c>
      <c r="Q684" s="91" t="str">
        <f>VLOOKUP(UTK[[#This Row],[ID]],DRIVER[],6,FALSE)</f>
        <v>RIZWAN</v>
      </c>
    </row>
    <row r="685" spans="1:17" ht="15" customHeight="1">
      <c r="A685" s="6">
        <v>683</v>
      </c>
      <c r="B685" s="14" t="str">
        <f>UTK[[#This Row],[DATE]]&amp;UTK[[#This Row],[VEHICLE NO]]&amp;UTK[[#This Row],[TRIP NO]]</f>
        <v>45410OD04Q41551</v>
      </c>
      <c r="C685" s="47">
        <v>45410</v>
      </c>
      <c r="D685" s="1">
        <v>34602</v>
      </c>
      <c r="E685" s="12">
        <v>312214</v>
      </c>
      <c r="F685" s="17">
        <v>3850</v>
      </c>
      <c r="G685" s="24" t="s">
        <v>22</v>
      </c>
      <c r="H685" s="64">
        <v>52.72</v>
      </c>
      <c r="I685" s="64">
        <v>17.260000000000002</v>
      </c>
      <c r="J685" s="64">
        <f t="shared" si="20"/>
        <v>35.459999999999994</v>
      </c>
      <c r="K685" s="65">
        <v>35.200000000000003</v>
      </c>
      <c r="L685" s="66">
        <v>45410</v>
      </c>
      <c r="M685" s="64">
        <f t="shared" si="21"/>
        <v>0.25999999999999091</v>
      </c>
      <c r="N685" s="198">
        <v>1</v>
      </c>
      <c r="O685" s="63" t="s">
        <v>50</v>
      </c>
      <c r="P685" s="1" t="s">
        <v>53</v>
      </c>
      <c r="Q685" s="91" t="str">
        <f>VLOOKUP(UTK[[#This Row],[ID]],DRIVER[],6,FALSE)</f>
        <v>SUSANT KUMAR BAG</v>
      </c>
    </row>
    <row r="686" spans="1:17" ht="15" customHeight="1">
      <c r="A686" s="14">
        <v>684</v>
      </c>
      <c r="B686" s="14" t="str">
        <f>UTK[[#This Row],[DATE]]&amp;UTK[[#This Row],[VEHICLE NO]]&amp;UTK[[#This Row],[TRIP NO]]</f>
        <v>45410OD04Q41731</v>
      </c>
      <c r="C686" s="47">
        <v>45410</v>
      </c>
      <c r="D686" s="1">
        <v>34603</v>
      </c>
      <c r="E686" s="12">
        <v>312214</v>
      </c>
      <c r="F686" s="17">
        <v>3848</v>
      </c>
      <c r="G686" s="24" t="s">
        <v>8</v>
      </c>
      <c r="H686" s="64">
        <v>34.76</v>
      </c>
      <c r="I686" s="64">
        <v>10.36</v>
      </c>
      <c r="J686" s="64">
        <f t="shared" si="20"/>
        <v>24.4</v>
      </c>
      <c r="K686" s="65">
        <v>24.14</v>
      </c>
      <c r="L686" s="66">
        <v>45410</v>
      </c>
      <c r="M686" s="64">
        <f t="shared" si="21"/>
        <v>0.25999999999999801</v>
      </c>
      <c r="N686" s="198">
        <v>1</v>
      </c>
      <c r="O686" s="63" t="s">
        <v>50</v>
      </c>
      <c r="P686" s="1" t="s">
        <v>53</v>
      </c>
      <c r="Q686" s="91" t="str">
        <f>VLOOKUP(UTK[[#This Row],[ID]],DRIVER[],6,FALSE)</f>
        <v>AJAYA KUMAR MAHANTA</v>
      </c>
    </row>
    <row r="687" spans="1:17" ht="15" customHeight="1">
      <c r="A687" s="6">
        <v>685</v>
      </c>
      <c r="B687" s="14" t="str">
        <f>UTK[[#This Row],[DATE]]&amp;UTK[[#This Row],[VEHICLE NO]]&amp;UTK[[#This Row],[TRIP NO]]</f>
        <v>45410OD34S65081</v>
      </c>
      <c r="C687" s="47">
        <v>45410</v>
      </c>
      <c r="D687" s="1">
        <v>34604</v>
      </c>
      <c r="E687" s="12">
        <v>312214</v>
      </c>
      <c r="F687" s="17">
        <v>3852</v>
      </c>
      <c r="G687" s="24" t="s">
        <v>57</v>
      </c>
      <c r="H687" s="64">
        <v>52.32</v>
      </c>
      <c r="I687" s="64">
        <v>17.34</v>
      </c>
      <c r="J687" s="64">
        <f t="shared" si="20"/>
        <v>34.980000000000004</v>
      </c>
      <c r="K687" s="65">
        <v>34.82</v>
      </c>
      <c r="L687" s="66">
        <v>45410</v>
      </c>
      <c r="M687" s="64">
        <f t="shared" si="21"/>
        <v>0.16000000000000369</v>
      </c>
      <c r="N687" s="198">
        <v>1</v>
      </c>
      <c r="O687" s="63" t="s">
        <v>50</v>
      </c>
      <c r="P687" s="1" t="s">
        <v>53</v>
      </c>
      <c r="Q687" s="91" t="str">
        <f>VLOOKUP(UTK[[#This Row],[ID]],DRIVER[],6,FALSE)</f>
        <v>DURGA CH MOHANTA</v>
      </c>
    </row>
    <row r="688" spans="1:17" ht="15" customHeight="1">
      <c r="A688" s="14">
        <v>686</v>
      </c>
      <c r="B688" s="14" t="str">
        <f>UTK[[#This Row],[DATE]]&amp;UTK[[#This Row],[VEHICLE NO]]&amp;UTK[[#This Row],[TRIP NO]]</f>
        <v>45410OD04Q41371</v>
      </c>
      <c r="C688" s="47">
        <v>45410</v>
      </c>
      <c r="D688" s="1">
        <v>34605</v>
      </c>
      <c r="E688" s="12">
        <v>312214</v>
      </c>
      <c r="F688" s="17">
        <v>3857</v>
      </c>
      <c r="G688" s="24" t="s">
        <v>55</v>
      </c>
      <c r="H688" s="64">
        <v>34.520000000000003</v>
      </c>
      <c r="I688" s="64">
        <v>10.34</v>
      </c>
      <c r="J688" s="64">
        <f t="shared" si="20"/>
        <v>24.180000000000003</v>
      </c>
      <c r="K688" s="65">
        <v>24.18</v>
      </c>
      <c r="L688" s="66">
        <v>45410</v>
      </c>
      <c r="M688" s="64">
        <f t="shared" si="21"/>
        <v>0</v>
      </c>
      <c r="N688" s="198">
        <v>1</v>
      </c>
      <c r="O688" s="63" t="s">
        <v>50</v>
      </c>
      <c r="P688" s="1" t="s">
        <v>53</v>
      </c>
      <c r="Q688" s="91" t="str">
        <f>VLOOKUP(UTK[[#This Row],[ID]],DRIVER[],6,FALSE)</f>
        <v>NARAHARI MOHANTA</v>
      </c>
    </row>
    <row r="689" spans="1:18" ht="15" customHeight="1">
      <c r="A689" s="6">
        <v>687</v>
      </c>
      <c r="B689" s="14" t="str">
        <f>UTK[[#This Row],[DATE]]&amp;UTK[[#This Row],[VEHICLE NO]]&amp;UTK[[#This Row],[TRIP NO]]</f>
        <v>45410OD34S26151</v>
      </c>
      <c r="C689" s="47">
        <v>45410</v>
      </c>
      <c r="D689" s="1">
        <v>34606</v>
      </c>
      <c r="E689" s="12">
        <v>312214</v>
      </c>
      <c r="F689" s="17">
        <v>3854</v>
      </c>
      <c r="G689" s="24" t="s">
        <v>40</v>
      </c>
      <c r="H689" s="64">
        <v>51.56</v>
      </c>
      <c r="I689" s="64">
        <v>17.22</v>
      </c>
      <c r="J689" s="64">
        <f t="shared" si="20"/>
        <v>34.340000000000003</v>
      </c>
      <c r="K689" s="65">
        <v>34.24</v>
      </c>
      <c r="L689" s="66">
        <v>45410</v>
      </c>
      <c r="M689" s="64">
        <f t="shared" si="21"/>
        <v>0.10000000000000142</v>
      </c>
      <c r="N689" s="198">
        <v>1</v>
      </c>
      <c r="O689" s="63" t="s">
        <v>50</v>
      </c>
      <c r="P689" s="1" t="s">
        <v>53</v>
      </c>
      <c r="Q689" s="91" t="str">
        <f>VLOOKUP(UTK[[#This Row],[ID]],DRIVER[],6,FALSE)</f>
        <v>KAPILENDRA MALIK</v>
      </c>
    </row>
    <row r="690" spans="1:18" ht="15" customHeight="1">
      <c r="A690" s="14">
        <v>688</v>
      </c>
      <c r="B690" s="14" t="str">
        <f>UTK[[#This Row],[DATE]]&amp;UTK[[#This Row],[VEHICLE NO]]&amp;UTK[[#This Row],[TRIP NO]]</f>
        <v>45410OD04Q41181</v>
      </c>
      <c r="C690" s="47">
        <v>45410</v>
      </c>
      <c r="D690" s="1">
        <v>34607</v>
      </c>
      <c r="E690" s="12">
        <v>312214</v>
      </c>
      <c r="F690" s="17">
        <v>3865</v>
      </c>
      <c r="G690" s="24" t="s">
        <v>26</v>
      </c>
      <c r="H690" s="64">
        <v>54.12</v>
      </c>
      <c r="I690" s="64">
        <v>16.8</v>
      </c>
      <c r="J690" s="64">
        <f t="shared" si="20"/>
        <v>37.319999999999993</v>
      </c>
      <c r="K690" s="65">
        <v>37.06</v>
      </c>
      <c r="L690" s="66">
        <v>45410</v>
      </c>
      <c r="M690" s="64">
        <f t="shared" si="21"/>
        <v>0.25999999999999091</v>
      </c>
      <c r="N690" s="198">
        <v>1</v>
      </c>
      <c r="O690" s="63" t="s">
        <v>50</v>
      </c>
      <c r="P690" s="1" t="s">
        <v>53</v>
      </c>
      <c r="Q690" s="91" t="str">
        <f>VLOOKUP(UTK[[#This Row],[ID]],DRIVER[],6,FALSE)</f>
        <v>JUGAL KISHOR MOHANTA</v>
      </c>
    </row>
    <row r="691" spans="1:18" ht="15" customHeight="1">
      <c r="A691" s="6">
        <v>689</v>
      </c>
      <c r="B691" s="14" t="str">
        <f>UTK[[#This Row],[DATE]]&amp;UTK[[#This Row],[VEHICLE NO]]&amp;UTK[[#This Row],[TRIP NO]]</f>
        <v>45410OD04Q41441</v>
      </c>
      <c r="C691" s="47">
        <v>45410</v>
      </c>
      <c r="D691" s="1">
        <v>34608</v>
      </c>
      <c r="E691" s="12">
        <v>312214</v>
      </c>
      <c r="F691" s="17">
        <v>3868</v>
      </c>
      <c r="G691" s="24" t="s">
        <v>38</v>
      </c>
      <c r="H691" s="64">
        <v>34.479999999999997</v>
      </c>
      <c r="I691" s="64">
        <v>10.46</v>
      </c>
      <c r="J691" s="64">
        <f t="shared" si="20"/>
        <v>24.019999999999996</v>
      </c>
      <c r="K691" s="65">
        <v>23.74</v>
      </c>
      <c r="L691" s="66">
        <v>45410</v>
      </c>
      <c r="M691" s="64">
        <f t="shared" si="21"/>
        <v>0.27999999999999758</v>
      </c>
      <c r="N691" s="198">
        <v>1</v>
      </c>
      <c r="O691" s="63" t="s">
        <v>50</v>
      </c>
      <c r="P691" s="1" t="s">
        <v>53</v>
      </c>
      <c r="Q691" s="91" t="str">
        <f>VLOOKUP(UTK[[#This Row],[ID]],DRIVER[],6,FALSE)</f>
        <v>KAMAN MUNDA</v>
      </c>
    </row>
    <row r="692" spans="1:18" ht="15" customHeight="1">
      <c r="A692" s="14">
        <v>690</v>
      </c>
      <c r="B692" s="14" t="str">
        <f>UTK[[#This Row],[DATE]]&amp;UTK[[#This Row],[VEHICLE NO]]&amp;UTK[[#This Row],[TRIP NO]]</f>
        <v>45410OD34S61371</v>
      </c>
      <c r="C692" s="47">
        <v>45410</v>
      </c>
      <c r="D692" s="1">
        <v>34609</v>
      </c>
      <c r="E692" s="12">
        <v>312214</v>
      </c>
      <c r="F692" s="17">
        <v>3871</v>
      </c>
      <c r="G692" s="24" t="s">
        <v>44</v>
      </c>
      <c r="H692" s="64">
        <v>53.82</v>
      </c>
      <c r="I692" s="64">
        <v>17.64</v>
      </c>
      <c r="J692" s="64">
        <f t="shared" si="20"/>
        <v>36.18</v>
      </c>
      <c r="K692" s="65">
        <v>35.96</v>
      </c>
      <c r="L692" s="66">
        <v>45410</v>
      </c>
      <c r="M692" s="64">
        <f t="shared" si="21"/>
        <v>0.21999999999999886</v>
      </c>
      <c r="N692" s="198">
        <v>1</v>
      </c>
      <c r="O692" s="63" t="s">
        <v>50</v>
      </c>
      <c r="P692" s="1" t="s">
        <v>53</v>
      </c>
      <c r="Q692" s="91" t="str">
        <f>VLOOKUP(UTK[[#This Row],[ID]],DRIVER[],6,FALSE)</f>
        <v>KALI CH KAR</v>
      </c>
    </row>
    <row r="693" spans="1:18" ht="15" customHeight="1">
      <c r="A693" s="6">
        <v>691</v>
      </c>
      <c r="B693" s="14" t="str">
        <f>UTK[[#This Row],[DATE]]&amp;UTK[[#This Row],[VEHICLE NO]]&amp;UTK[[#This Row],[TRIP NO]]</f>
        <v>45410OD04Q67881</v>
      </c>
      <c r="C693" s="47">
        <v>45410</v>
      </c>
      <c r="D693" s="1">
        <v>34610</v>
      </c>
      <c r="E693" s="12">
        <v>312214</v>
      </c>
      <c r="F693" s="17">
        <v>3867</v>
      </c>
      <c r="G693" s="24" t="s">
        <v>20</v>
      </c>
      <c r="H693" s="64">
        <v>54.22</v>
      </c>
      <c r="I693" s="26">
        <v>17.16</v>
      </c>
      <c r="J693" s="64">
        <f t="shared" si="20"/>
        <v>37.06</v>
      </c>
      <c r="K693" s="65">
        <v>36.86</v>
      </c>
      <c r="L693" s="66">
        <v>45410</v>
      </c>
      <c r="M693" s="64">
        <f t="shared" si="21"/>
        <v>0.20000000000000284</v>
      </c>
      <c r="N693" s="198">
        <v>1</v>
      </c>
      <c r="O693" s="63" t="s">
        <v>50</v>
      </c>
      <c r="P693" s="1" t="s">
        <v>53</v>
      </c>
      <c r="Q693" s="91" t="str">
        <f>VLOOKUP(UTK[[#This Row],[ID]],DRIVER[],6,FALSE)</f>
        <v>PRADIPA MALIK</v>
      </c>
    </row>
    <row r="694" spans="1:18" ht="15" customHeight="1">
      <c r="A694" s="14">
        <v>692</v>
      </c>
      <c r="B694" s="14" t="str">
        <f>UTK[[#This Row],[DATE]]&amp;UTK[[#This Row],[VEHICLE NO]]&amp;UTK[[#This Row],[TRIP NO]]</f>
        <v>45410OD04Q41781</v>
      </c>
      <c r="C694" s="47">
        <v>45410</v>
      </c>
      <c r="D694" s="1">
        <v>34611</v>
      </c>
      <c r="E694" s="12">
        <v>312214</v>
      </c>
      <c r="F694" s="17">
        <v>3873</v>
      </c>
      <c r="G694" s="24" t="s">
        <v>25</v>
      </c>
      <c r="H694" s="64">
        <v>53.9</v>
      </c>
      <c r="I694" s="64">
        <v>17.3</v>
      </c>
      <c r="J694" s="64">
        <f t="shared" si="20"/>
        <v>36.599999999999994</v>
      </c>
      <c r="K694" s="65">
        <v>36.28</v>
      </c>
      <c r="L694" s="66">
        <v>45410</v>
      </c>
      <c r="M694" s="64">
        <f t="shared" si="21"/>
        <v>0.31999999999999318</v>
      </c>
      <c r="N694" s="198">
        <v>1</v>
      </c>
      <c r="O694" s="63" t="s">
        <v>50</v>
      </c>
      <c r="P694" s="1" t="s">
        <v>53</v>
      </c>
      <c r="Q694" s="91" t="str">
        <f>VLOOKUP(UTK[[#This Row],[ID]],DRIVER[],6,FALSE)</f>
        <v>CHANDRAMANI MOHANTY</v>
      </c>
    </row>
    <row r="695" spans="1:18" ht="15" customHeight="1">
      <c r="A695" s="6">
        <v>693</v>
      </c>
      <c r="B695" s="14" t="str">
        <f>UTK[[#This Row],[DATE]]&amp;UTK[[#This Row],[VEHICLE NO]]&amp;UTK[[#This Row],[TRIP NO]]</f>
        <v>45410OD34S26272</v>
      </c>
      <c r="C695" s="47">
        <v>45410</v>
      </c>
      <c r="D695" s="1">
        <v>34612</v>
      </c>
      <c r="E695" s="12">
        <v>312214</v>
      </c>
      <c r="F695" s="17">
        <v>3894</v>
      </c>
      <c r="G695" s="24" t="s">
        <v>54</v>
      </c>
      <c r="H695" s="64">
        <v>53.64</v>
      </c>
      <c r="I695" s="64">
        <v>17</v>
      </c>
      <c r="J695" s="64">
        <f t="shared" si="20"/>
        <v>36.64</v>
      </c>
      <c r="K695" s="65">
        <v>36.22</v>
      </c>
      <c r="L695" s="66">
        <v>45410</v>
      </c>
      <c r="M695" s="64">
        <f t="shared" si="21"/>
        <v>0.42000000000000171</v>
      </c>
      <c r="N695" s="198">
        <v>2</v>
      </c>
      <c r="O695" s="63" t="s">
        <v>50</v>
      </c>
      <c r="P695" s="1" t="s">
        <v>53</v>
      </c>
      <c r="Q695" s="91" t="str">
        <f>VLOOKUP(UTK[[#This Row],[ID]],DRIVER[],6,FALSE)</f>
        <v>RAHID</v>
      </c>
      <c r="R695" s="1">
        <v>198</v>
      </c>
    </row>
    <row r="696" spans="1:18" ht="15" customHeight="1">
      <c r="A696" s="14">
        <v>694</v>
      </c>
      <c r="B696" s="14" t="str">
        <f>UTK[[#This Row],[DATE]]&amp;UTK[[#This Row],[VEHICLE NO]]&amp;UTK[[#This Row],[TRIP NO]]</f>
        <v>45410OD34S26662</v>
      </c>
      <c r="C696" s="47">
        <v>45410</v>
      </c>
      <c r="D696" s="1">
        <v>34613</v>
      </c>
      <c r="E696" s="12">
        <v>312214</v>
      </c>
      <c r="F696" s="17">
        <v>3902</v>
      </c>
      <c r="G696" s="24" t="s">
        <v>45</v>
      </c>
      <c r="H696" s="64">
        <v>53.5</v>
      </c>
      <c r="I696" s="64">
        <v>17.46</v>
      </c>
      <c r="J696" s="64">
        <f t="shared" si="20"/>
        <v>36.04</v>
      </c>
      <c r="K696" s="65">
        <v>35.6</v>
      </c>
      <c r="L696" s="66">
        <v>45410</v>
      </c>
      <c r="M696" s="64">
        <f t="shared" si="21"/>
        <v>0.43999999999999773</v>
      </c>
      <c r="N696" s="198">
        <v>2</v>
      </c>
      <c r="O696" s="63" t="s">
        <v>50</v>
      </c>
      <c r="P696" s="1" t="s">
        <v>53</v>
      </c>
      <c r="Q696" s="91" t="str">
        <f>VLOOKUP(UTK[[#This Row],[ID]],DRIVER[],6,FALSE)</f>
        <v>SUDARSAN SAHOO</v>
      </c>
    </row>
    <row r="697" spans="1:18" ht="15" customHeight="1">
      <c r="A697" s="6">
        <v>695</v>
      </c>
      <c r="B697" s="14" t="str">
        <f>UTK[[#This Row],[DATE]]&amp;UTK[[#This Row],[VEHICLE NO]]&amp;UTK[[#This Row],[TRIP NO]]</f>
        <v>45410OD34S26682</v>
      </c>
      <c r="C697" s="47">
        <v>45410</v>
      </c>
      <c r="D697" s="1">
        <v>34614</v>
      </c>
      <c r="E697" s="12">
        <v>312214</v>
      </c>
      <c r="F697" s="17">
        <v>3913</v>
      </c>
      <c r="G697" s="24" t="s">
        <v>42</v>
      </c>
      <c r="H697" s="64">
        <v>50.16</v>
      </c>
      <c r="I697" s="64">
        <v>17.04</v>
      </c>
      <c r="J697" s="64">
        <f t="shared" si="20"/>
        <v>33.119999999999997</v>
      </c>
      <c r="K697" s="65">
        <v>32.64</v>
      </c>
      <c r="L697" s="66">
        <v>45410</v>
      </c>
      <c r="M697" s="64">
        <f t="shared" si="21"/>
        <v>0.47999999999999687</v>
      </c>
      <c r="N697" s="198">
        <v>2</v>
      </c>
      <c r="O697" s="63" t="s">
        <v>50</v>
      </c>
      <c r="P697" s="1" t="s">
        <v>53</v>
      </c>
      <c r="Q697" s="91" t="str">
        <f>VLOOKUP(UTK[[#This Row],[ID]],DRIVER[],6,FALSE)</f>
        <v>RIZWAN</v>
      </c>
    </row>
    <row r="698" spans="1:18" ht="15" customHeight="1">
      <c r="A698" s="14">
        <v>696</v>
      </c>
      <c r="B698" s="14" t="str">
        <f>UTK[[#This Row],[DATE]]&amp;UTK[[#This Row],[VEHICLE NO]]&amp;UTK[[#This Row],[TRIP NO]]</f>
        <v>45410OD04Q67611</v>
      </c>
      <c r="C698" s="47">
        <v>45410</v>
      </c>
      <c r="D698" s="1">
        <v>34615</v>
      </c>
      <c r="E698" s="12">
        <v>312214</v>
      </c>
      <c r="F698" s="17">
        <v>3912</v>
      </c>
      <c r="G698" s="24" t="s">
        <v>24</v>
      </c>
      <c r="H698" s="64">
        <v>50.48</v>
      </c>
      <c r="I698" s="64">
        <v>17.739999999999998</v>
      </c>
      <c r="J698" s="64">
        <f t="shared" si="20"/>
        <v>32.739999999999995</v>
      </c>
      <c r="K698" s="65">
        <v>32.26</v>
      </c>
      <c r="L698" s="66">
        <v>45410</v>
      </c>
      <c r="M698" s="64">
        <f t="shared" si="21"/>
        <v>0.47999999999999687</v>
      </c>
      <c r="N698" s="198">
        <v>1</v>
      </c>
      <c r="O698" s="63" t="s">
        <v>50</v>
      </c>
      <c r="P698" s="1" t="s">
        <v>53</v>
      </c>
      <c r="Q698" s="91" t="str">
        <f>VLOOKUP(UTK[[#This Row],[ID]],DRIVER[],6,FALSE)</f>
        <v>ABHIMANYU JENA</v>
      </c>
    </row>
    <row r="699" spans="1:18" ht="15" customHeight="1">
      <c r="A699" s="6">
        <v>697</v>
      </c>
      <c r="B699" s="14" t="str">
        <f>UTK[[#This Row],[DATE]]&amp;UTK[[#This Row],[VEHICLE NO]]&amp;UTK[[#This Row],[TRIP NO]]</f>
        <v>45410OD04Q41281</v>
      </c>
      <c r="C699" s="47">
        <v>45410</v>
      </c>
      <c r="D699" s="1">
        <v>34616</v>
      </c>
      <c r="E699" s="12">
        <v>312214</v>
      </c>
      <c r="F699" s="17">
        <v>3929</v>
      </c>
      <c r="G699" s="24" t="s">
        <v>41</v>
      </c>
      <c r="H699" s="26">
        <v>32.700000000000003</v>
      </c>
      <c r="I699" s="64">
        <v>10.46</v>
      </c>
      <c r="J699" s="64">
        <f t="shared" si="20"/>
        <v>22.240000000000002</v>
      </c>
      <c r="K699" s="65">
        <v>21.74</v>
      </c>
      <c r="L699" s="66">
        <v>45410</v>
      </c>
      <c r="M699" s="64">
        <f t="shared" si="21"/>
        <v>0.50000000000000355</v>
      </c>
      <c r="N699" s="198">
        <v>1</v>
      </c>
      <c r="O699" s="63" t="s">
        <v>50</v>
      </c>
      <c r="P699" s="1" t="s">
        <v>53</v>
      </c>
      <c r="Q699" s="91" t="str">
        <f>VLOOKUP(UTK[[#This Row],[ID]],DRIVER[],6,FALSE)</f>
        <v xml:space="preserve">SUSANTA KUMAR MOHANTA </v>
      </c>
    </row>
    <row r="700" spans="1:18" ht="15" customHeight="1">
      <c r="A700" s="14">
        <v>698</v>
      </c>
      <c r="B700" s="14" t="str">
        <f>UTK[[#This Row],[DATE]]&amp;UTK[[#This Row],[VEHICLE NO]]&amp;UTK[[#This Row],[TRIP NO]]</f>
        <v>45410OD34S65082</v>
      </c>
      <c r="C700" s="47">
        <v>45410</v>
      </c>
      <c r="D700" s="1">
        <v>34617</v>
      </c>
      <c r="E700" s="12">
        <v>312214</v>
      </c>
      <c r="F700" s="17">
        <v>3940</v>
      </c>
      <c r="G700" s="24" t="s">
        <v>57</v>
      </c>
      <c r="H700" s="64">
        <v>53.52</v>
      </c>
      <c r="I700" s="64">
        <v>17.28</v>
      </c>
      <c r="J700" s="64">
        <f t="shared" si="20"/>
        <v>36.24</v>
      </c>
      <c r="K700" s="65">
        <v>35.86</v>
      </c>
      <c r="L700" s="66">
        <v>45410</v>
      </c>
      <c r="M700" s="64">
        <f t="shared" si="21"/>
        <v>0.38000000000000256</v>
      </c>
      <c r="N700" s="198">
        <v>2</v>
      </c>
      <c r="O700" s="63" t="s">
        <v>50</v>
      </c>
      <c r="P700" s="1" t="s">
        <v>53</v>
      </c>
      <c r="Q700" s="91" t="str">
        <f>VLOOKUP(UTK[[#This Row],[ID]],DRIVER[],6,FALSE)</f>
        <v>DURGA CH MOHANTA</v>
      </c>
    </row>
    <row r="701" spans="1:18" ht="15" customHeight="1">
      <c r="A701" s="6">
        <v>699</v>
      </c>
      <c r="B701" s="14" t="str">
        <f>UTK[[#This Row],[DATE]]&amp;UTK[[#This Row],[VEHICLE NO]]&amp;UTK[[#This Row],[TRIP NO]]</f>
        <v>45410OD04Q41552</v>
      </c>
      <c r="C701" s="47">
        <v>45410</v>
      </c>
      <c r="D701" s="1">
        <v>34618</v>
      </c>
      <c r="E701" s="12">
        <v>312214</v>
      </c>
      <c r="F701" s="17">
        <v>3943</v>
      </c>
      <c r="G701" s="24" t="s">
        <v>22</v>
      </c>
      <c r="H701" s="64">
        <v>55.48</v>
      </c>
      <c r="I701" s="64">
        <v>17.260000000000002</v>
      </c>
      <c r="J701" s="64">
        <f t="shared" si="20"/>
        <v>38.22</v>
      </c>
      <c r="K701" s="65">
        <v>37.04</v>
      </c>
      <c r="L701" s="66">
        <v>45410</v>
      </c>
      <c r="M701" s="64">
        <f t="shared" si="21"/>
        <v>1.1799999999999997</v>
      </c>
      <c r="N701" s="198">
        <v>2</v>
      </c>
      <c r="O701" s="63" t="s">
        <v>50</v>
      </c>
      <c r="P701" s="1" t="s">
        <v>53</v>
      </c>
      <c r="Q701" s="91" t="str">
        <f>VLOOKUP(UTK[[#This Row],[ID]],DRIVER[],6,FALSE)</f>
        <v>SUSANT KUMAR BAG</v>
      </c>
    </row>
    <row r="702" spans="1:18" ht="15" customHeight="1">
      <c r="A702" s="14">
        <v>700</v>
      </c>
      <c r="B702" s="14" t="str">
        <f>UTK[[#This Row],[DATE]]&amp;UTK[[#This Row],[VEHICLE NO]]&amp;UTK[[#This Row],[TRIP NO]]</f>
        <v>45410OD04Q41372</v>
      </c>
      <c r="C702" s="47">
        <v>45410</v>
      </c>
      <c r="D702" s="1">
        <v>34619</v>
      </c>
      <c r="E702" s="12">
        <v>312214</v>
      </c>
      <c r="F702" s="17">
        <v>3949</v>
      </c>
      <c r="G702" s="24" t="s">
        <v>55</v>
      </c>
      <c r="H702" s="64">
        <v>32.659999999999997</v>
      </c>
      <c r="I702" s="64">
        <v>10.32</v>
      </c>
      <c r="J702" s="64">
        <f t="shared" si="20"/>
        <v>22.339999999999996</v>
      </c>
      <c r="K702" s="65">
        <v>21.84</v>
      </c>
      <c r="L702" s="66">
        <v>45410</v>
      </c>
      <c r="M702" s="64">
        <f t="shared" si="21"/>
        <v>0.49999999999999645</v>
      </c>
      <c r="N702" s="198">
        <v>2</v>
      </c>
      <c r="O702" s="63" t="s">
        <v>50</v>
      </c>
      <c r="P702" s="1" t="s">
        <v>53</v>
      </c>
      <c r="Q702" s="91" t="str">
        <f>VLOOKUP(UTK[[#This Row],[ID]],DRIVER[],6,FALSE)</f>
        <v>NARAHARI MOHANTA</v>
      </c>
    </row>
    <row r="703" spans="1:18" ht="15" customHeight="1">
      <c r="A703" s="6">
        <v>701</v>
      </c>
      <c r="B703" s="14" t="str">
        <f>UTK[[#This Row],[DATE]]&amp;UTK[[#This Row],[VEHICLE NO]]&amp;UTK[[#This Row],[TRIP NO]]</f>
        <v>45410OD04Q41732</v>
      </c>
      <c r="C703" s="47">
        <v>45410</v>
      </c>
      <c r="D703" s="1">
        <v>34620</v>
      </c>
      <c r="E703" s="12">
        <v>312214</v>
      </c>
      <c r="F703" s="17">
        <v>3964</v>
      </c>
      <c r="G703" s="24" t="s">
        <v>8</v>
      </c>
      <c r="H703" s="64">
        <v>33.06</v>
      </c>
      <c r="I703" s="64">
        <v>10.32</v>
      </c>
      <c r="J703" s="64">
        <f t="shared" si="20"/>
        <v>22.740000000000002</v>
      </c>
      <c r="K703" s="65">
        <v>22.14</v>
      </c>
      <c r="L703" s="66">
        <v>45410</v>
      </c>
      <c r="M703" s="64">
        <f t="shared" si="21"/>
        <v>0.60000000000000142</v>
      </c>
      <c r="N703" s="198">
        <v>2</v>
      </c>
      <c r="O703" s="63" t="s">
        <v>50</v>
      </c>
      <c r="P703" s="1" t="s">
        <v>53</v>
      </c>
      <c r="Q703" s="91" t="str">
        <f>VLOOKUP(UTK[[#This Row],[ID]],DRIVER[],6,FALSE)</f>
        <v>AJAYA KUMAR MAHANTA</v>
      </c>
    </row>
    <row r="704" spans="1:18" ht="15" customHeight="1">
      <c r="A704" s="14">
        <v>702</v>
      </c>
      <c r="B704" s="14" t="str">
        <f>UTK[[#This Row],[DATE]]&amp;UTK[[#This Row],[VEHICLE NO]]&amp;UTK[[#This Row],[TRIP NO]]</f>
        <v>45410OD04Q41782</v>
      </c>
      <c r="C704" s="47">
        <v>45410</v>
      </c>
      <c r="D704" s="1">
        <v>34621</v>
      </c>
      <c r="E704" s="12">
        <v>312214</v>
      </c>
      <c r="F704" s="17">
        <v>3969</v>
      </c>
      <c r="G704" s="24" t="s">
        <v>25</v>
      </c>
      <c r="H704" s="64">
        <v>53.76</v>
      </c>
      <c r="I704" s="64">
        <v>17.28</v>
      </c>
      <c r="J704" s="64">
        <f t="shared" si="20"/>
        <v>36.479999999999997</v>
      </c>
      <c r="K704" s="65">
        <v>35.700000000000003</v>
      </c>
      <c r="L704" s="66">
        <v>45410</v>
      </c>
      <c r="M704" s="64">
        <f t="shared" si="21"/>
        <v>0.77999999999999403</v>
      </c>
      <c r="N704" s="198">
        <v>2</v>
      </c>
      <c r="O704" s="63" t="s">
        <v>50</v>
      </c>
      <c r="P704" s="1" t="s">
        <v>53</v>
      </c>
      <c r="Q704" s="91" t="str">
        <f>VLOOKUP(UTK[[#This Row],[ID]],DRIVER[],6,FALSE)</f>
        <v>CHANDRAMANI MOHANTY</v>
      </c>
    </row>
    <row r="705" spans="1:18" ht="15" customHeight="1">
      <c r="A705" s="6">
        <v>703</v>
      </c>
      <c r="B705" s="14" t="str">
        <f>UTK[[#This Row],[DATE]]&amp;UTK[[#This Row],[VEHICLE NO]]&amp;UTK[[#This Row],[TRIP NO]]</f>
        <v>45410OD04Q41182</v>
      </c>
      <c r="C705" s="47">
        <v>45410</v>
      </c>
      <c r="D705" s="1">
        <v>34622</v>
      </c>
      <c r="E705" s="12">
        <v>312214</v>
      </c>
      <c r="F705" s="17">
        <v>3972</v>
      </c>
      <c r="G705" s="24" t="s">
        <v>26</v>
      </c>
      <c r="H705" s="64">
        <v>55.16</v>
      </c>
      <c r="I705" s="64">
        <v>16.82</v>
      </c>
      <c r="J705" s="64">
        <f t="shared" si="20"/>
        <v>38.339999999999996</v>
      </c>
      <c r="K705" s="65">
        <v>38</v>
      </c>
      <c r="L705" s="66">
        <v>45411</v>
      </c>
      <c r="M705" s="64">
        <f t="shared" si="21"/>
        <v>0.33999999999999631</v>
      </c>
      <c r="N705" s="198">
        <v>2</v>
      </c>
      <c r="O705" s="63" t="s">
        <v>50</v>
      </c>
      <c r="P705" s="1" t="s">
        <v>53</v>
      </c>
      <c r="Q705" s="91" t="str">
        <f>VLOOKUP(UTK[[#This Row],[ID]],DRIVER[],6,FALSE)</f>
        <v>JUGAL KISHOR MOHANTA</v>
      </c>
    </row>
    <row r="706" spans="1:18" ht="15" customHeight="1">
      <c r="A706" s="14">
        <v>704</v>
      </c>
      <c r="B706" s="14" t="str">
        <f>UTK[[#This Row],[DATE]]&amp;UTK[[#This Row],[VEHICLE NO]]&amp;UTK[[#This Row],[TRIP NO]]</f>
        <v>45411OD34S26681</v>
      </c>
      <c r="C706" s="47">
        <v>45411</v>
      </c>
      <c r="D706" s="1">
        <v>34623</v>
      </c>
      <c r="E706" s="12">
        <v>312214</v>
      </c>
      <c r="F706" s="17">
        <v>3979</v>
      </c>
      <c r="G706" s="24" t="s">
        <v>42</v>
      </c>
      <c r="H706" s="64">
        <v>54.08</v>
      </c>
      <c r="I706" s="64">
        <v>17.04</v>
      </c>
      <c r="J706" s="64">
        <f t="shared" si="20"/>
        <v>37.04</v>
      </c>
      <c r="K706" s="65">
        <v>36.619999999999997</v>
      </c>
      <c r="L706" s="66">
        <v>45411</v>
      </c>
      <c r="M706" s="64">
        <f t="shared" si="21"/>
        <v>0.42000000000000171</v>
      </c>
      <c r="N706" s="198">
        <v>1</v>
      </c>
      <c r="O706" s="63" t="s">
        <v>50</v>
      </c>
      <c r="P706" s="1" t="s">
        <v>53</v>
      </c>
      <c r="Q706" s="91" t="str">
        <f>VLOOKUP(UTK[[#This Row],[ID]],DRIVER[],6,FALSE)</f>
        <v>RIZWAN</v>
      </c>
    </row>
    <row r="707" spans="1:18" ht="15" customHeight="1">
      <c r="A707" s="6">
        <v>705</v>
      </c>
      <c r="B707" s="14" t="str">
        <f>UTK[[#This Row],[DATE]]&amp;UTK[[#This Row],[VEHICLE NO]]&amp;UTK[[#This Row],[TRIP NO]]</f>
        <v>45411OD34S26661</v>
      </c>
      <c r="C707" s="47">
        <v>45411</v>
      </c>
      <c r="D707" s="1">
        <v>34624</v>
      </c>
      <c r="E707" s="12">
        <v>312214</v>
      </c>
      <c r="F707" s="17">
        <v>3978</v>
      </c>
      <c r="G707" s="24" t="s">
        <v>45</v>
      </c>
      <c r="H707" s="64">
        <v>57.04</v>
      </c>
      <c r="I707" s="64">
        <v>17.420000000000002</v>
      </c>
      <c r="J707" s="64">
        <f t="shared" ref="J707:J770" si="22">H707-I707</f>
        <v>39.619999999999997</v>
      </c>
      <c r="K707" s="65">
        <v>39.159999999999997</v>
      </c>
      <c r="L707" s="66">
        <v>45411</v>
      </c>
      <c r="M707" s="64">
        <f t="shared" ref="M707:M770" si="23">J707-K707</f>
        <v>0.46000000000000085</v>
      </c>
      <c r="N707" s="198">
        <v>1</v>
      </c>
      <c r="O707" s="63" t="s">
        <v>50</v>
      </c>
      <c r="P707" s="1" t="s">
        <v>53</v>
      </c>
      <c r="Q707" s="91" t="str">
        <f>VLOOKUP(UTK[[#This Row],[ID]],DRIVER[],6,FALSE)</f>
        <v>SUDARSAN SAHOO</v>
      </c>
    </row>
    <row r="708" spans="1:18" ht="15" customHeight="1">
      <c r="A708" s="14">
        <v>706</v>
      </c>
      <c r="B708" s="14" t="str">
        <f>UTK[[#This Row],[DATE]]&amp;UTK[[#This Row],[VEHICLE NO]]&amp;UTK[[#This Row],[TRIP NO]]</f>
        <v>45411OD34S26271</v>
      </c>
      <c r="C708" s="47">
        <v>45411</v>
      </c>
      <c r="D708" s="1">
        <v>34625</v>
      </c>
      <c r="E708" s="12">
        <v>312214</v>
      </c>
      <c r="F708" s="17">
        <v>3987</v>
      </c>
      <c r="G708" s="24" t="s">
        <v>54</v>
      </c>
      <c r="H708" s="64">
        <v>56.44</v>
      </c>
      <c r="I708" s="64">
        <v>17.2</v>
      </c>
      <c r="J708" s="64">
        <f t="shared" si="22"/>
        <v>39.239999999999995</v>
      </c>
      <c r="K708" s="65">
        <v>38.74</v>
      </c>
      <c r="L708" s="66">
        <v>45411</v>
      </c>
      <c r="M708" s="64">
        <f t="shared" si="23"/>
        <v>0.49999999999999289</v>
      </c>
      <c r="N708" s="198">
        <v>1</v>
      </c>
      <c r="O708" s="63" t="s">
        <v>50</v>
      </c>
      <c r="P708" s="1" t="s">
        <v>53</v>
      </c>
      <c r="Q708" s="91" t="str">
        <f>VLOOKUP(UTK[[#This Row],[ID]],DRIVER[],6,FALSE)</f>
        <v>RAHID</v>
      </c>
    </row>
    <row r="709" spans="1:18" ht="15" customHeight="1">
      <c r="A709" s="6">
        <v>707</v>
      </c>
      <c r="B709" s="14" t="str">
        <f>UTK[[#This Row],[DATE]]&amp;UTK[[#This Row],[VEHICLE NO]]&amp;UTK[[#This Row],[TRIP NO]]</f>
        <v>45411OD04Q41181</v>
      </c>
      <c r="C709" s="47">
        <v>45411</v>
      </c>
      <c r="D709" s="1">
        <v>34626</v>
      </c>
      <c r="E709" s="12">
        <v>312214</v>
      </c>
      <c r="F709" s="17">
        <v>3997</v>
      </c>
      <c r="G709" s="24" t="s">
        <v>26</v>
      </c>
      <c r="H709" s="64">
        <v>52.78</v>
      </c>
      <c r="I709" s="64">
        <v>16.760000000000002</v>
      </c>
      <c r="J709" s="64">
        <f t="shared" si="22"/>
        <v>36.019999999999996</v>
      </c>
      <c r="K709" s="65">
        <v>35.619999999999997</v>
      </c>
      <c r="L709" s="66">
        <v>45411</v>
      </c>
      <c r="M709" s="64">
        <f t="shared" si="23"/>
        <v>0.39999999999999858</v>
      </c>
      <c r="N709" s="198">
        <v>1</v>
      </c>
      <c r="O709" s="63" t="s">
        <v>50</v>
      </c>
      <c r="P709" s="1" t="s">
        <v>53</v>
      </c>
      <c r="Q709" s="91" t="str">
        <f>VLOOKUP(UTK[[#This Row],[ID]],DRIVER[],6,FALSE)</f>
        <v>JUGAL KISHOR MOHANTA</v>
      </c>
      <c r="R709" s="1">
        <v>225</v>
      </c>
    </row>
    <row r="710" spans="1:18" ht="15" customHeight="1">
      <c r="A710" s="14">
        <v>708</v>
      </c>
      <c r="B710" s="14" t="str">
        <f>UTK[[#This Row],[DATE]]&amp;UTK[[#This Row],[VEHICLE NO]]&amp;UTK[[#This Row],[TRIP NO]]</f>
        <v>45411OD04Q41551</v>
      </c>
      <c r="C710" s="47">
        <v>45411</v>
      </c>
      <c r="D710" s="1">
        <v>34627</v>
      </c>
      <c r="E710" s="12">
        <v>312214</v>
      </c>
      <c r="F710" s="17">
        <v>4003</v>
      </c>
      <c r="G710" s="24" t="s">
        <v>22</v>
      </c>
      <c r="H710" s="64">
        <v>53.3</v>
      </c>
      <c r="I710" s="64">
        <v>17.22</v>
      </c>
      <c r="J710" s="64">
        <f t="shared" si="22"/>
        <v>36.08</v>
      </c>
      <c r="K710" s="65">
        <v>35.6</v>
      </c>
      <c r="L710" s="66">
        <v>45411</v>
      </c>
      <c r="M710" s="64">
        <f t="shared" si="23"/>
        <v>0.47999999999999687</v>
      </c>
      <c r="N710" s="198">
        <v>1</v>
      </c>
      <c r="O710" s="63" t="s">
        <v>50</v>
      </c>
      <c r="P710" s="1" t="s">
        <v>53</v>
      </c>
      <c r="Q710" s="91" t="str">
        <f>VLOOKUP(UTK[[#This Row],[ID]],DRIVER[],6,FALSE)</f>
        <v>SUSANT KUMAR BAG</v>
      </c>
      <c r="R710" s="1">
        <v>235</v>
      </c>
    </row>
    <row r="711" spans="1:18" ht="15" customHeight="1">
      <c r="A711" s="6">
        <v>709</v>
      </c>
      <c r="B711" s="14" t="str">
        <f>UTK[[#This Row],[DATE]]&amp;UTK[[#This Row],[VEHICLE NO]]&amp;UTK[[#This Row],[TRIP NO]]</f>
        <v>45411OD04Q41371</v>
      </c>
      <c r="C711" s="47">
        <v>45411</v>
      </c>
      <c r="D711" s="1">
        <v>34628</v>
      </c>
      <c r="E711" s="12">
        <v>312214</v>
      </c>
      <c r="F711" s="17">
        <v>4041</v>
      </c>
      <c r="G711" s="24" t="s">
        <v>55</v>
      </c>
      <c r="H711" s="64">
        <v>33.700000000000003</v>
      </c>
      <c r="I711" s="64">
        <v>10.42</v>
      </c>
      <c r="J711" s="64">
        <f t="shared" si="22"/>
        <v>23.28</v>
      </c>
      <c r="K711" s="65">
        <v>23.26</v>
      </c>
      <c r="L711" s="66">
        <v>45411</v>
      </c>
      <c r="M711" s="64">
        <f t="shared" si="23"/>
        <v>1.9999999999999574E-2</v>
      </c>
      <c r="N711" s="198">
        <v>1</v>
      </c>
      <c r="O711" s="63" t="s">
        <v>50</v>
      </c>
      <c r="P711" s="1" t="s">
        <v>53</v>
      </c>
      <c r="Q711" s="91" t="str">
        <f>VLOOKUP(UTK[[#This Row],[ID]],DRIVER[],6,FALSE)</f>
        <v>NARAHARI MOHANTA</v>
      </c>
      <c r="R711" s="1">
        <v>163</v>
      </c>
    </row>
    <row r="712" spans="1:18" ht="15" customHeight="1">
      <c r="A712" s="14">
        <v>710</v>
      </c>
      <c r="B712" s="14" t="str">
        <f>UTK[[#This Row],[DATE]]&amp;UTK[[#This Row],[VEHICLE NO]]&amp;UTK[[#This Row],[TRIP NO]]</f>
        <v>45411OD34S65081</v>
      </c>
      <c r="C712" s="47">
        <v>45411</v>
      </c>
      <c r="D712" s="1">
        <v>34629</v>
      </c>
      <c r="E712" s="12">
        <v>312214</v>
      </c>
      <c r="F712" s="17">
        <v>4017</v>
      </c>
      <c r="G712" s="24" t="s">
        <v>57</v>
      </c>
      <c r="H712" s="64">
        <v>54.72</v>
      </c>
      <c r="I712" s="64">
        <v>17.260000000000002</v>
      </c>
      <c r="J712" s="64">
        <f t="shared" si="22"/>
        <v>37.459999999999994</v>
      </c>
      <c r="K712" s="65">
        <v>37.14</v>
      </c>
      <c r="L712" s="66">
        <v>45411</v>
      </c>
      <c r="M712" s="64">
        <f t="shared" si="23"/>
        <v>0.31999999999999318</v>
      </c>
      <c r="N712" s="198">
        <v>1</v>
      </c>
      <c r="O712" s="63" t="s">
        <v>50</v>
      </c>
      <c r="P712" s="1" t="s">
        <v>53</v>
      </c>
      <c r="Q712" s="91" t="str">
        <f>VLOOKUP(UTK[[#This Row],[ID]],DRIVER[],6,FALSE)</f>
        <v>NATABAR MOHANTA</v>
      </c>
      <c r="R712" s="1">
        <v>191</v>
      </c>
    </row>
    <row r="713" spans="1:18" ht="15" customHeight="1">
      <c r="A713" s="6">
        <v>711</v>
      </c>
      <c r="B713" s="14" t="str">
        <f>UTK[[#This Row],[DATE]]&amp;UTK[[#This Row],[VEHICLE NO]]&amp;UTK[[#This Row],[TRIP NO]]</f>
        <v>45411OD34S26151</v>
      </c>
      <c r="C713" s="47">
        <v>45411</v>
      </c>
      <c r="D713" s="1">
        <v>34630</v>
      </c>
      <c r="E713" s="12">
        <v>312214</v>
      </c>
      <c r="F713" s="17">
        <v>4027</v>
      </c>
      <c r="G713" s="24" t="s">
        <v>40</v>
      </c>
      <c r="H713" s="64">
        <v>54.26</v>
      </c>
      <c r="I713" s="64">
        <v>17.18</v>
      </c>
      <c r="J713" s="64">
        <f t="shared" si="22"/>
        <v>37.08</v>
      </c>
      <c r="K713" s="65">
        <v>36.46</v>
      </c>
      <c r="L713" s="66">
        <v>45411</v>
      </c>
      <c r="M713" s="64">
        <f t="shared" si="23"/>
        <v>0.61999999999999744</v>
      </c>
      <c r="N713" s="198">
        <v>1</v>
      </c>
      <c r="O713" s="63" t="s">
        <v>50</v>
      </c>
      <c r="P713" s="1" t="s">
        <v>53</v>
      </c>
      <c r="Q713" s="91" t="str">
        <f>VLOOKUP(UTK[[#This Row],[ID]],DRIVER[],6,FALSE)</f>
        <v>BASANTA KUMAR MOHANTA</v>
      </c>
    </row>
    <row r="714" spans="1:18" ht="15" customHeight="1">
      <c r="A714" s="14">
        <v>712</v>
      </c>
      <c r="B714" s="14" t="str">
        <f>UTK[[#This Row],[DATE]]&amp;UTK[[#This Row],[VEHICLE NO]]&amp;UTK[[#This Row],[TRIP NO]]</f>
        <v>45411OD04Q67611</v>
      </c>
      <c r="C714" s="47">
        <v>45411</v>
      </c>
      <c r="D714" s="1">
        <v>34631</v>
      </c>
      <c r="E714" s="12">
        <v>312214</v>
      </c>
      <c r="F714" s="17">
        <v>4025</v>
      </c>
      <c r="G714" s="24" t="s">
        <v>24</v>
      </c>
      <c r="H714" s="64">
        <v>55.4</v>
      </c>
      <c r="I714" s="64">
        <v>17.739999999999998</v>
      </c>
      <c r="J714" s="64">
        <f t="shared" si="22"/>
        <v>37.659999999999997</v>
      </c>
      <c r="K714" s="65">
        <v>37.299999999999997</v>
      </c>
      <c r="L714" s="66">
        <v>45411</v>
      </c>
      <c r="M714" s="64">
        <f t="shared" si="23"/>
        <v>0.35999999999999943</v>
      </c>
      <c r="N714" s="198">
        <v>1</v>
      </c>
      <c r="O714" s="63" t="s">
        <v>50</v>
      </c>
      <c r="P714" s="1" t="s">
        <v>53</v>
      </c>
      <c r="Q714" s="91" t="str">
        <f>VLOOKUP(UTK[[#This Row],[ID]],DRIVER[],6,FALSE)</f>
        <v>ABHIMANYU JENA</v>
      </c>
    </row>
    <row r="715" spans="1:18" ht="15" customHeight="1">
      <c r="A715" s="6">
        <v>713</v>
      </c>
      <c r="B715" s="14" t="str">
        <f>UTK[[#This Row],[DATE]]&amp;UTK[[#This Row],[VEHICLE NO]]&amp;UTK[[#This Row],[TRIP NO]]</f>
        <v>45411OD04Q41731</v>
      </c>
      <c r="C715" s="47">
        <v>45411</v>
      </c>
      <c r="D715" s="1">
        <v>34632</v>
      </c>
      <c r="E715" s="12">
        <v>312214</v>
      </c>
      <c r="F715" s="17">
        <v>4019</v>
      </c>
      <c r="G715" s="24" t="s">
        <v>8</v>
      </c>
      <c r="H715" s="64">
        <v>33.119999999999997</v>
      </c>
      <c r="I715" s="64">
        <v>10.28</v>
      </c>
      <c r="J715" s="64">
        <f t="shared" si="22"/>
        <v>22.839999999999996</v>
      </c>
      <c r="K715" s="65">
        <v>22.62</v>
      </c>
      <c r="L715" s="66">
        <v>45411</v>
      </c>
      <c r="M715" s="64">
        <f t="shared" si="23"/>
        <v>0.21999999999999531</v>
      </c>
      <c r="N715" s="198">
        <v>1</v>
      </c>
      <c r="O715" s="63" t="s">
        <v>50</v>
      </c>
      <c r="P715" s="1" t="s">
        <v>53</v>
      </c>
      <c r="Q715" s="91" t="str">
        <f>VLOOKUP(UTK[[#This Row],[ID]],DRIVER[],6,FALSE)</f>
        <v>AJAYA KUMAR MAHANTA</v>
      </c>
    </row>
    <row r="716" spans="1:18" ht="15" customHeight="1">
      <c r="A716" s="14">
        <v>714</v>
      </c>
      <c r="B716" s="14" t="str">
        <f>UTK[[#This Row],[DATE]]&amp;UTK[[#This Row],[VEHICLE NO]]&amp;UTK[[#This Row],[TRIP NO]]</f>
        <v>45411OD04Q41281</v>
      </c>
      <c r="C716" s="47">
        <v>45411</v>
      </c>
      <c r="D716" s="1">
        <v>34633</v>
      </c>
      <c r="E716" s="12">
        <v>312214</v>
      </c>
      <c r="F716" s="17">
        <v>4030</v>
      </c>
      <c r="G716" s="24" t="s">
        <v>41</v>
      </c>
      <c r="H716" s="67">
        <v>31.14</v>
      </c>
      <c r="I716" s="67">
        <v>10.44</v>
      </c>
      <c r="J716" s="67">
        <f t="shared" si="22"/>
        <v>20.700000000000003</v>
      </c>
      <c r="K716" s="68">
        <v>20.34</v>
      </c>
      <c r="L716" s="66">
        <v>45411</v>
      </c>
      <c r="M716" s="67">
        <f t="shared" si="23"/>
        <v>0.36000000000000298</v>
      </c>
      <c r="N716" s="198">
        <v>1</v>
      </c>
      <c r="O716" s="63" t="s">
        <v>50</v>
      </c>
      <c r="P716" s="1" t="s">
        <v>53</v>
      </c>
      <c r="Q716" s="91" t="str">
        <f>VLOOKUP(UTK[[#This Row],[ID]],DRIVER[],6,FALSE)</f>
        <v>RAKHAL CH  MOHANTA</v>
      </c>
    </row>
    <row r="717" spans="1:18" ht="15" customHeight="1">
      <c r="A717" s="6">
        <v>715</v>
      </c>
      <c r="B717" s="14" t="str">
        <f>UTK[[#This Row],[DATE]]&amp;UTK[[#This Row],[VEHICLE NO]]&amp;UTK[[#This Row],[TRIP NO]]</f>
        <v>45411OD04Q41781</v>
      </c>
      <c r="C717" s="47">
        <v>45411</v>
      </c>
      <c r="D717" s="1">
        <v>34634</v>
      </c>
      <c r="E717" s="12">
        <v>312214</v>
      </c>
      <c r="F717" s="17">
        <v>4048</v>
      </c>
      <c r="G717" s="24" t="s">
        <v>25</v>
      </c>
      <c r="H717" s="67">
        <v>54.22</v>
      </c>
      <c r="I717" s="67">
        <v>17.28</v>
      </c>
      <c r="J717" s="67">
        <f t="shared" si="22"/>
        <v>36.94</v>
      </c>
      <c r="K717" s="68">
        <v>36.36</v>
      </c>
      <c r="L717" s="66">
        <v>45411</v>
      </c>
      <c r="M717" s="67">
        <f t="shared" si="23"/>
        <v>0.57999999999999829</v>
      </c>
      <c r="N717" s="198">
        <v>1</v>
      </c>
      <c r="O717" s="63" t="s">
        <v>50</v>
      </c>
      <c r="P717" s="1" t="s">
        <v>53</v>
      </c>
      <c r="Q717" s="91" t="str">
        <f>VLOOKUP(UTK[[#This Row],[ID]],DRIVER[],6,FALSE)</f>
        <v>BHARAT CH MOHANTA</v>
      </c>
    </row>
    <row r="718" spans="1:18" ht="15" customHeight="1">
      <c r="A718" s="14">
        <v>716</v>
      </c>
      <c r="B718" s="14" t="str">
        <f>UTK[[#This Row],[DATE]]&amp;UTK[[#This Row],[VEHICLE NO]]&amp;UTK[[#This Row],[TRIP NO]]</f>
        <v>45411OD04Q41441</v>
      </c>
      <c r="C718" s="47">
        <v>45411</v>
      </c>
      <c r="D718" s="1">
        <v>34635</v>
      </c>
      <c r="E718" s="12">
        <v>312214</v>
      </c>
      <c r="F718" s="17">
        <v>4043</v>
      </c>
      <c r="G718" s="24" t="s">
        <v>38</v>
      </c>
      <c r="H718" s="67">
        <v>34.24</v>
      </c>
      <c r="I718" s="67">
        <v>10.44</v>
      </c>
      <c r="J718" s="67">
        <f t="shared" si="22"/>
        <v>23.800000000000004</v>
      </c>
      <c r="K718" s="68">
        <v>23.5</v>
      </c>
      <c r="L718" s="66">
        <v>45411</v>
      </c>
      <c r="M718" s="67">
        <f t="shared" si="23"/>
        <v>0.30000000000000426</v>
      </c>
      <c r="N718" s="198">
        <v>1</v>
      </c>
      <c r="O718" s="63" t="s">
        <v>50</v>
      </c>
      <c r="P718" s="1" t="s">
        <v>53</v>
      </c>
      <c r="Q718" s="91" t="str">
        <f>VLOOKUP(UTK[[#This Row],[ID]],DRIVER[],6,FALSE)</f>
        <v>KAMAN MUNDA</v>
      </c>
    </row>
    <row r="719" spans="1:18" ht="15" customHeight="1">
      <c r="A719" s="6">
        <v>717</v>
      </c>
      <c r="B719" s="14" t="str">
        <f>UTK[[#This Row],[DATE]]&amp;UTK[[#This Row],[VEHICLE NO]]&amp;UTK[[#This Row],[TRIP NO]]</f>
        <v>45411OD34S61371</v>
      </c>
      <c r="C719" s="47">
        <v>45411</v>
      </c>
      <c r="D719" s="1">
        <v>34636</v>
      </c>
      <c r="E719" s="12">
        <v>312214</v>
      </c>
      <c r="F719" s="17">
        <v>4044</v>
      </c>
      <c r="G719" s="24" t="s">
        <v>44</v>
      </c>
      <c r="H719" s="67">
        <v>55.18</v>
      </c>
      <c r="I719" s="67">
        <v>17.62</v>
      </c>
      <c r="J719" s="67">
        <f t="shared" si="22"/>
        <v>37.56</v>
      </c>
      <c r="K719" s="68">
        <v>37.18</v>
      </c>
      <c r="L719" s="66">
        <v>45411</v>
      </c>
      <c r="M719" s="67">
        <f t="shared" si="23"/>
        <v>0.38000000000000256</v>
      </c>
      <c r="N719" s="198">
        <v>1</v>
      </c>
      <c r="O719" s="63" t="s">
        <v>50</v>
      </c>
      <c r="P719" s="1" t="s">
        <v>53</v>
      </c>
      <c r="Q719" s="91" t="str">
        <f>VLOOKUP(UTK[[#This Row],[ID]],DRIVER[],6,FALSE)</f>
        <v>KALI CH KAR</v>
      </c>
    </row>
    <row r="720" spans="1:18" ht="15" customHeight="1">
      <c r="A720" s="14">
        <v>718</v>
      </c>
      <c r="B720" s="14" t="str">
        <f>UTK[[#This Row],[DATE]]&amp;UTK[[#This Row],[VEHICLE NO]]&amp;UTK[[#This Row],[TRIP NO]]</f>
        <v>45411OD34S26272</v>
      </c>
      <c r="C720" s="47">
        <v>45411</v>
      </c>
      <c r="D720" s="1">
        <v>34637</v>
      </c>
      <c r="E720" s="12">
        <v>312214</v>
      </c>
      <c r="F720" s="17">
        <v>4055</v>
      </c>
      <c r="G720" s="24" t="s">
        <v>54</v>
      </c>
      <c r="H720" s="67">
        <v>51.66</v>
      </c>
      <c r="I720" s="67">
        <v>17.16</v>
      </c>
      <c r="J720" s="67">
        <f t="shared" si="22"/>
        <v>34.5</v>
      </c>
      <c r="K720" s="68">
        <v>34</v>
      </c>
      <c r="L720" s="66">
        <v>45411</v>
      </c>
      <c r="M720" s="67">
        <f t="shared" si="23"/>
        <v>0.5</v>
      </c>
      <c r="N720" s="198">
        <v>2</v>
      </c>
      <c r="O720" s="63" t="s">
        <v>50</v>
      </c>
      <c r="P720" s="1" t="s">
        <v>53</v>
      </c>
      <c r="Q720" s="91" t="str">
        <f>VLOOKUP(UTK[[#This Row],[ID]],DRIVER[],6,FALSE)</f>
        <v>RAHID</v>
      </c>
    </row>
    <row r="721" spans="1:18" ht="15" customHeight="1">
      <c r="A721" s="6">
        <v>719</v>
      </c>
      <c r="B721" s="14" t="str">
        <f>UTK[[#This Row],[DATE]]&amp;UTK[[#This Row],[VEHICLE NO]]&amp;UTK[[#This Row],[TRIP NO]]</f>
        <v>45411OD34S26682</v>
      </c>
      <c r="C721" s="47">
        <v>45411</v>
      </c>
      <c r="D721" s="1">
        <v>34638</v>
      </c>
      <c r="E721" s="12">
        <v>312214</v>
      </c>
      <c r="F721" s="17">
        <v>4050</v>
      </c>
      <c r="G721" s="24" t="s">
        <v>42</v>
      </c>
      <c r="H721" s="67">
        <v>49.6</v>
      </c>
      <c r="I721" s="67">
        <v>16.98</v>
      </c>
      <c r="J721" s="67">
        <f t="shared" si="22"/>
        <v>32.620000000000005</v>
      </c>
      <c r="K721" s="68">
        <v>32.24</v>
      </c>
      <c r="L721" s="66">
        <v>45411</v>
      </c>
      <c r="M721" s="67">
        <f t="shared" si="23"/>
        <v>0.38000000000000256</v>
      </c>
      <c r="N721" s="198">
        <v>2</v>
      </c>
      <c r="O721" s="63" t="s">
        <v>50</v>
      </c>
      <c r="P721" s="1" t="s">
        <v>53</v>
      </c>
      <c r="Q721" s="91" t="str">
        <f>VLOOKUP(UTK[[#This Row],[ID]],DRIVER[],6,FALSE)</f>
        <v>RIZWAN</v>
      </c>
    </row>
    <row r="722" spans="1:18" ht="15" customHeight="1">
      <c r="A722" s="14">
        <v>720</v>
      </c>
      <c r="B722" s="14" t="str">
        <f>UTK[[#This Row],[DATE]]&amp;UTK[[#This Row],[VEHICLE NO]]&amp;UTK[[#This Row],[TRIP NO]]</f>
        <v>45411OD34S26662</v>
      </c>
      <c r="C722" s="47">
        <v>45411</v>
      </c>
      <c r="D722" s="1">
        <v>34639</v>
      </c>
      <c r="E722" s="12">
        <v>312214</v>
      </c>
      <c r="F722" s="17">
        <v>4104</v>
      </c>
      <c r="G722" s="24" t="s">
        <v>45</v>
      </c>
      <c r="H722" s="67">
        <v>53.54</v>
      </c>
      <c r="I722" s="67">
        <v>17.399999999999999</v>
      </c>
      <c r="J722" s="67">
        <f t="shared" si="22"/>
        <v>36.14</v>
      </c>
      <c r="K722" s="68">
        <v>35.42</v>
      </c>
      <c r="L722" s="66">
        <v>45411</v>
      </c>
      <c r="M722" s="67">
        <f t="shared" si="23"/>
        <v>0.71999999999999886</v>
      </c>
      <c r="N722" s="198">
        <v>2</v>
      </c>
      <c r="O722" s="63" t="s">
        <v>50</v>
      </c>
      <c r="P722" s="1" t="s">
        <v>53</v>
      </c>
      <c r="Q722" s="91" t="str">
        <f>VLOOKUP(UTK[[#This Row],[ID]],DRIVER[],6,FALSE)</f>
        <v>SUDARSAN SAHOO</v>
      </c>
    </row>
    <row r="723" spans="1:18" ht="14.4" customHeight="1">
      <c r="A723" s="6">
        <v>721</v>
      </c>
      <c r="B723" s="14" t="str">
        <f>UTK[[#This Row],[DATE]]&amp;UTK[[#This Row],[VEHICLE NO]]&amp;UTK[[#This Row],[TRIP NO]]</f>
        <v>45411OD34S26152</v>
      </c>
      <c r="C723" s="47">
        <v>45411</v>
      </c>
      <c r="D723" s="1">
        <v>34640</v>
      </c>
      <c r="E723" s="12">
        <v>312214</v>
      </c>
      <c r="F723" s="17">
        <v>4112</v>
      </c>
      <c r="G723" s="24" t="s">
        <v>40</v>
      </c>
      <c r="H723" s="67">
        <v>49.2</v>
      </c>
      <c r="I723" s="67">
        <v>17.22</v>
      </c>
      <c r="J723" s="67">
        <f t="shared" si="22"/>
        <v>31.980000000000004</v>
      </c>
      <c r="K723" s="68">
        <v>31.66</v>
      </c>
      <c r="L723" s="66">
        <v>45411</v>
      </c>
      <c r="M723" s="67">
        <f t="shared" si="23"/>
        <v>0.32000000000000384</v>
      </c>
      <c r="N723" s="198">
        <v>2</v>
      </c>
      <c r="O723" s="63" t="s">
        <v>50</v>
      </c>
      <c r="P723" s="1" t="s">
        <v>53</v>
      </c>
      <c r="Q723" s="91" t="str">
        <f>VLOOKUP(UTK[[#This Row],[ID]],DRIVER[],6,FALSE)</f>
        <v>BASANTA KUMAR MOHANTA</v>
      </c>
    </row>
    <row r="724" spans="1:18" ht="14.4" customHeight="1">
      <c r="A724" s="14">
        <v>722</v>
      </c>
      <c r="B724" s="14" t="str">
        <f>UTK[[#This Row],[DATE]]&amp;UTK[[#This Row],[VEHICLE NO]]&amp;UTK[[#This Row],[TRIP NO]]</f>
        <v>45411OD04Q41552</v>
      </c>
      <c r="C724" s="47">
        <v>45411</v>
      </c>
      <c r="D724" s="1">
        <v>34641</v>
      </c>
      <c r="E724" s="12">
        <v>312214</v>
      </c>
      <c r="F724" s="17">
        <v>4116</v>
      </c>
      <c r="G724" s="24" t="s">
        <v>22</v>
      </c>
      <c r="H724" s="67">
        <v>53.4</v>
      </c>
      <c r="I724" s="67">
        <v>17.46</v>
      </c>
      <c r="J724" s="67">
        <f t="shared" si="22"/>
        <v>35.94</v>
      </c>
      <c r="K724" s="68">
        <v>35.520000000000003</v>
      </c>
      <c r="L724" s="66">
        <v>45411</v>
      </c>
      <c r="M724" s="67">
        <f t="shared" si="23"/>
        <v>0.4199999999999946</v>
      </c>
      <c r="N724" s="198">
        <v>2</v>
      </c>
      <c r="O724" s="63" t="s">
        <v>50</v>
      </c>
      <c r="P724" s="1" t="s">
        <v>53</v>
      </c>
      <c r="Q724" s="91" t="str">
        <f>VLOOKUP(UTK[[#This Row],[ID]],DRIVER[],6,FALSE)</f>
        <v>SUSANT KUMAR BAG</v>
      </c>
    </row>
    <row r="725" spans="1:18" ht="14.4" customHeight="1">
      <c r="A725" s="6">
        <v>723</v>
      </c>
      <c r="B725" s="14" t="str">
        <f>UTK[[#This Row],[DATE]]&amp;UTK[[#This Row],[VEHICLE NO]]&amp;UTK[[#This Row],[TRIP NO]]</f>
        <v>45411OD04Q41182</v>
      </c>
      <c r="C725" s="47">
        <v>45411</v>
      </c>
      <c r="D725" s="1">
        <v>34642</v>
      </c>
      <c r="E725" s="12">
        <v>312214</v>
      </c>
      <c r="F725" s="17">
        <v>4124</v>
      </c>
      <c r="G725" s="24" t="s">
        <v>26</v>
      </c>
      <c r="H725" s="67">
        <v>55.8</v>
      </c>
      <c r="I725" s="67">
        <v>17.02</v>
      </c>
      <c r="J725" s="67">
        <f t="shared" si="22"/>
        <v>38.78</v>
      </c>
      <c r="K725" s="68">
        <v>38.380000000000003</v>
      </c>
      <c r="L725" s="66">
        <v>45411</v>
      </c>
      <c r="M725" s="67">
        <f t="shared" si="23"/>
        <v>0.39999999999999858</v>
      </c>
      <c r="N725" s="198">
        <v>2</v>
      </c>
      <c r="O725" s="63" t="s">
        <v>50</v>
      </c>
      <c r="P725" s="1" t="s">
        <v>53</v>
      </c>
      <c r="Q725" s="91" t="str">
        <f>VLOOKUP(UTK[[#This Row],[ID]],DRIVER[],6,FALSE)</f>
        <v>JUGAL KISHOR MOHANTA</v>
      </c>
    </row>
    <row r="726" spans="1:18" ht="15" customHeight="1">
      <c r="A726" s="14">
        <v>724</v>
      </c>
      <c r="B726" s="14" t="str">
        <f>UTK[[#This Row],[DATE]]&amp;UTK[[#This Row],[VEHICLE NO]]&amp;UTK[[#This Row],[TRIP NO]]</f>
        <v>45411OD04Q41372</v>
      </c>
      <c r="C726" s="47">
        <v>45411</v>
      </c>
      <c r="D726" s="1">
        <v>34644</v>
      </c>
      <c r="E726" s="12">
        <v>312214</v>
      </c>
      <c r="F726" s="17">
        <v>4128</v>
      </c>
      <c r="G726" s="24" t="s">
        <v>55</v>
      </c>
      <c r="H726" s="67">
        <v>33.1</v>
      </c>
      <c r="I726" s="67">
        <v>10.48</v>
      </c>
      <c r="J726" s="67">
        <f t="shared" si="22"/>
        <v>22.62</v>
      </c>
      <c r="K726" s="68">
        <v>22.12</v>
      </c>
      <c r="L726" s="66">
        <v>45411</v>
      </c>
      <c r="M726" s="67">
        <f t="shared" si="23"/>
        <v>0.5</v>
      </c>
      <c r="N726" s="198">
        <v>2</v>
      </c>
      <c r="O726" s="63" t="s">
        <v>50</v>
      </c>
      <c r="P726" s="1" t="s">
        <v>53</v>
      </c>
      <c r="Q726" s="91" t="str">
        <f>VLOOKUP(UTK[[#This Row],[ID]],DRIVER[],6,FALSE)</f>
        <v>SUSANTA KUMAR MALIK</v>
      </c>
    </row>
    <row r="727" spans="1:18" ht="15" customHeight="1">
      <c r="A727" s="6">
        <v>725</v>
      </c>
      <c r="B727" s="14" t="str">
        <f>UTK[[#This Row],[DATE]]&amp;UTK[[#This Row],[VEHICLE NO]]&amp;UTK[[#This Row],[TRIP NO]]</f>
        <v>45411OD34S65082</v>
      </c>
      <c r="C727" s="47">
        <v>45411</v>
      </c>
      <c r="D727" s="1">
        <v>34645</v>
      </c>
      <c r="E727" s="12">
        <v>312214</v>
      </c>
      <c r="F727" s="17">
        <v>4134</v>
      </c>
      <c r="G727" s="24" t="s">
        <v>57</v>
      </c>
      <c r="H727" s="67">
        <v>55.08</v>
      </c>
      <c r="I727" s="67">
        <v>17.420000000000002</v>
      </c>
      <c r="J727" s="67">
        <f t="shared" si="22"/>
        <v>37.659999999999997</v>
      </c>
      <c r="K727" s="68">
        <v>37.119999999999997</v>
      </c>
      <c r="L727" s="66">
        <v>45411</v>
      </c>
      <c r="M727" s="67">
        <f t="shared" si="23"/>
        <v>0.53999999999999915</v>
      </c>
      <c r="N727" s="198">
        <v>2</v>
      </c>
      <c r="O727" s="63" t="s">
        <v>50</v>
      </c>
      <c r="P727" s="1" t="s">
        <v>53</v>
      </c>
      <c r="Q727" s="91" t="str">
        <f>VLOOKUP(UTK[[#This Row],[ID]],DRIVER[],6,FALSE)</f>
        <v>NATABAR MOHANTA</v>
      </c>
    </row>
    <row r="728" spans="1:18" ht="15" customHeight="1">
      <c r="A728" s="14">
        <v>726</v>
      </c>
      <c r="B728" s="14" t="str">
        <f>UTK[[#This Row],[DATE]]&amp;UTK[[#This Row],[VEHICLE NO]]&amp;UTK[[#This Row],[TRIP NO]]</f>
        <v>45411OD04Q67612</v>
      </c>
      <c r="C728" s="47">
        <v>45411</v>
      </c>
      <c r="D728" s="1">
        <v>34646</v>
      </c>
      <c r="E728" s="12">
        <v>312214</v>
      </c>
      <c r="F728" s="17">
        <v>4144</v>
      </c>
      <c r="G728" s="24" t="s">
        <v>24</v>
      </c>
      <c r="H728" s="67">
        <v>52.72</v>
      </c>
      <c r="I728" s="67">
        <v>17.8</v>
      </c>
      <c r="J728" s="67">
        <f t="shared" si="22"/>
        <v>34.92</v>
      </c>
      <c r="K728" s="68">
        <v>34.44</v>
      </c>
      <c r="L728" s="66">
        <v>45411</v>
      </c>
      <c r="M728" s="67">
        <f t="shared" si="23"/>
        <v>0.48000000000000398</v>
      </c>
      <c r="N728" s="198">
        <v>2</v>
      </c>
      <c r="O728" s="63" t="s">
        <v>50</v>
      </c>
      <c r="P728" s="1" t="s">
        <v>53</v>
      </c>
      <c r="Q728" s="91" t="str">
        <f>VLOOKUP(UTK[[#This Row],[ID]],DRIVER[],6,FALSE)</f>
        <v>ABHIMANYU JENA</v>
      </c>
    </row>
    <row r="729" spans="1:18" ht="15" customHeight="1">
      <c r="A729" s="6">
        <v>727</v>
      </c>
      <c r="B729" s="14" t="str">
        <f>UTK[[#This Row],[DATE]]&amp;UTK[[#This Row],[VEHICLE NO]]&amp;UTK[[#This Row],[TRIP NO]]</f>
        <v>45412OD34S26271</v>
      </c>
      <c r="C729" s="47">
        <v>45412</v>
      </c>
      <c r="D729" s="1">
        <v>34647</v>
      </c>
      <c r="E729" s="12">
        <v>312214</v>
      </c>
      <c r="F729" s="17">
        <v>4160</v>
      </c>
      <c r="G729" s="24" t="s">
        <v>54</v>
      </c>
      <c r="H729" s="67">
        <v>55.18</v>
      </c>
      <c r="I729" s="67">
        <v>17.14</v>
      </c>
      <c r="J729" s="67">
        <f t="shared" si="22"/>
        <v>38.04</v>
      </c>
      <c r="K729" s="68">
        <v>37.299999999999997</v>
      </c>
      <c r="L729" s="66">
        <v>45412</v>
      </c>
      <c r="M729" s="67">
        <f t="shared" si="23"/>
        <v>0.74000000000000199</v>
      </c>
      <c r="N729" s="198">
        <v>1</v>
      </c>
      <c r="O729" s="63" t="s">
        <v>50</v>
      </c>
      <c r="P729" s="1" t="s">
        <v>53</v>
      </c>
      <c r="Q729" s="91" t="str">
        <f>VLOOKUP(UTK[[#This Row],[ID]],DRIVER[],6,FALSE)</f>
        <v>RAHID</v>
      </c>
    </row>
    <row r="730" spans="1:18" ht="15" customHeight="1">
      <c r="A730" s="14">
        <v>728</v>
      </c>
      <c r="B730" s="14" t="str">
        <f>UTK[[#This Row],[DATE]]&amp;UTK[[#This Row],[VEHICLE NO]]&amp;UTK[[#This Row],[TRIP NO]]</f>
        <v>45412OD34S26681</v>
      </c>
      <c r="C730" s="47">
        <v>45412</v>
      </c>
      <c r="D730" s="1">
        <v>34648</v>
      </c>
      <c r="E730" s="12">
        <v>312214</v>
      </c>
      <c r="F730" s="17">
        <v>4164</v>
      </c>
      <c r="G730" s="24" t="s">
        <v>42</v>
      </c>
      <c r="H730" s="67">
        <v>57.62</v>
      </c>
      <c r="I730" s="67">
        <v>17</v>
      </c>
      <c r="J730" s="67">
        <f t="shared" si="22"/>
        <v>40.619999999999997</v>
      </c>
      <c r="K730" s="68">
        <v>39.880000000000003</v>
      </c>
      <c r="L730" s="66">
        <v>45412</v>
      </c>
      <c r="M730" s="67">
        <f t="shared" si="23"/>
        <v>0.73999999999999488</v>
      </c>
      <c r="N730" s="198">
        <v>1</v>
      </c>
      <c r="O730" s="63" t="s">
        <v>50</v>
      </c>
      <c r="P730" s="1" t="s">
        <v>53</v>
      </c>
      <c r="Q730" s="91" t="str">
        <f>VLOOKUP(UTK[[#This Row],[ID]],DRIVER[],6,FALSE)</f>
        <v>RIZWAN</v>
      </c>
    </row>
    <row r="731" spans="1:18" ht="15" customHeight="1">
      <c r="A731" s="6">
        <v>729</v>
      </c>
      <c r="B731" s="14" t="str">
        <f>UTK[[#This Row],[DATE]]&amp;UTK[[#This Row],[VEHICLE NO]]&amp;UTK[[#This Row],[TRIP NO]]</f>
        <v>45412OD04Q41551</v>
      </c>
      <c r="C731" s="47">
        <v>45412</v>
      </c>
      <c r="D731" s="1">
        <v>34650</v>
      </c>
      <c r="E731" s="12">
        <v>312214</v>
      </c>
      <c r="F731" s="17">
        <v>4176</v>
      </c>
      <c r="G731" s="24" t="s">
        <v>22</v>
      </c>
      <c r="H731" s="67">
        <v>53.4</v>
      </c>
      <c r="I731" s="67">
        <v>17.420000000000002</v>
      </c>
      <c r="J731" s="67">
        <f t="shared" si="22"/>
        <v>35.979999999999997</v>
      </c>
      <c r="K731" s="68">
        <v>35.479999999999997</v>
      </c>
      <c r="L731" s="66">
        <v>45412</v>
      </c>
      <c r="M731" s="67">
        <f t="shared" si="23"/>
        <v>0.5</v>
      </c>
      <c r="N731" s="198">
        <v>1</v>
      </c>
      <c r="O731" s="63" t="s">
        <v>50</v>
      </c>
      <c r="P731" s="1" t="s">
        <v>53</v>
      </c>
      <c r="Q731" s="91" t="str">
        <f>VLOOKUP(UTK[[#This Row],[ID]],DRIVER[],6,FALSE)</f>
        <v>SUSANT KUMAR BAG</v>
      </c>
    </row>
    <row r="732" spans="1:18" ht="15" customHeight="1">
      <c r="A732" s="14">
        <v>730</v>
      </c>
      <c r="B732" s="14" t="str">
        <f>UTK[[#This Row],[DATE]]&amp;UTK[[#This Row],[VEHICLE NO]]&amp;UTK[[#This Row],[TRIP NO]]</f>
        <v>45412OD04Q41281</v>
      </c>
      <c r="C732" s="47">
        <v>45412</v>
      </c>
      <c r="D732" s="1">
        <v>34651</v>
      </c>
      <c r="E732" s="12">
        <v>312214</v>
      </c>
      <c r="F732" s="17">
        <v>4183</v>
      </c>
      <c r="G732" s="24" t="s">
        <v>41</v>
      </c>
      <c r="H732" s="67">
        <v>33.08</v>
      </c>
      <c r="I732" s="67">
        <v>10.46</v>
      </c>
      <c r="J732" s="67">
        <f t="shared" si="22"/>
        <v>22.619999999999997</v>
      </c>
      <c r="K732" s="68">
        <v>22.54</v>
      </c>
      <c r="L732" s="66">
        <v>45412</v>
      </c>
      <c r="M732" s="67">
        <f t="shared" si="23"/>
        <v>7.9999999999998295E-2</v>
      </c>
      <c r="N732" s="198">
        <v>1</v>
      </c>
      <c r="O732" s="63" t="s">
        <v>50</v>
      </c>
      <c r="P732" s="1" t="s">
        <v>53</v>
      </c>
      <c r="Q732" s="91" t="str">
        <f>VLOOKUP(UTK[[#This Row],[ID]],DRIVER[],6,FALSE)</f>
        <v>RAKHAL CH  MOHANTA</v>
      </c>
    </row>
    <row r="733" spans="1:18" ht="15" customHeight="1">
      <c r="A733" s="6">
        <v>731</v>
      </c>
      <c r="B733" s="14" t="str">
        <f>UTK[[#This Row],[DATE]]&amp;UTK[[#This Row],[VEHICLE NO]]&amp;UTK[[#This Row],[TRIP NO]]</f>
        <v>45412OD04Q41731</v>
      </c>
      <c r="C733" s="47">
        <v>45412</v>
      </c>
      <c r="D733" s="1">
        <v>34652</v>
      </c>
      <c r="E733" s="12">
        <v>312214</v>
      </c>
      <c r="F733" s="17">
        <v>4191</v>
      </c>
      <c r="G733" s="24" t="s">
        <v>8</v>
      </c>
      <c r="H733" s="67">
        <v>34.479999999999997</v>
      </c>
      <c r="I733" s="67">
        <v>10.24</v>
      </c>
      <c r="J733" s="67">
        <f t="shared" si="22"/>
        <v>24.239999999999995</v>
      </c>
      <c r="K733" s="68">
        <v>23.92</v>
      </c>
      <c r="L733" s="66">
        <v>45412</v>
      </c>
      <c r="M733" s="67">
        <f t="shared" si="23"/>
        <v>0.31999999999999318</v>
      </c>
      <c r="N733" s="198">
        <v>1</v>
      </c>
      <c r="O733" s="63" t="s">
        <v>50</v>
      </c>
      <c r="P733" s="1" t="s">
        <v>53</v>
      </c>
      <c r="Q733" s="91" t="str">
        <f>VLOOKUP(UTK[[#This Row],[ID]],DRIVER[],6,FALSE)</f>
        <v>AJAYA KUMAR MAHANTA</v>
      </c>
    </row>
    <row r="734" spans="1:18" ht="15" customHeight="1">
      <c r="A734" s="14">
        <v>732</v>
      </c>
      <c r="B734" s="14" t="str">
        <f>UTK[[#This Row],[DATE]]&amp;UTK[[#This Row],[VEHICLE NO]]&amp;UTK[[#This Row],[TRIP NO]]</f>
        <v>45412OD04Q41441</v>
      </c>
      <c r="C734" s="47">
        <v>45412</v>
      </c>
      <c r="D734" s="1">
        <v>34653</v>
      </c>
      <c r="E734" s="12">
        <v>312214</v>
      </c>
      <c r="F734" s="17">
        <v>4188</v>
      </c>
      <c r="G734" s="24" t="s">
        <v>38</v>
      </c>
      <c r="H734" s="67">
        <v>33.880000000000003</v>
      </c>
      <c r="I734" s="67">
        <v>10.44</v>
      </c>
      <c r="J734" s="67">
        <f t="shared" si="22"/>
        <v>23.440000000000005</v>
      </c>
      <c r="K734" s="68">
        <v>23.22</v>
      </c>
      <c r="L734" s="66">
        <v>45412</v>
      </c>
      <c r="M734" s="67">
        <f t="shared" si="23"/>
        <v>0.22000000000000597</v>
      </c>
      <c r="N734" s="198">
        <v>1</v>
      </c>
      <c r="O734" s="63" t="s">
        <v>50</v>
      </c>
      <c r="P734" s="1" t="s">
        <v>53</v>
      </c>
      <c r="Q734" s="91" t="str">
        <f>VLOOKUP(UTK[[#This Row],[ID]],DRIVER[],6,FALSE)</f>
        <v>KAMAN MUNDA</v>
      </c>
    </row>
    <row r="735" spans="1:18" ht="15" customHeight="1">
      <c r="A735" s="6">
        <v>733</v>
      </c>
      <c r="B735" s="14" t="str">
        <f>UTK[[#This Row],[DATE]]&amp;UTK[[#This Row],[VEHICLE NO]]&amp;UTK[[#This Row],[TRIP NO]]</f>
        <v>45412OD34S26151</v>
      </c>
      <c r="C735" s="47">
        <v>45412</v>
      </c>
      <c r="D735" s="1">
        <v>34654</v>
      </c>
      <c r="E735" s="12">
        <v>312214</v>
      </c>
      <c r="F735" s="17">
        <v>4192</v>
      </c>
      <c r="G735" s="24" t="s">
        <v>40</v>
      </c>
      <c r="H735" s="67">
        <v>53.82</v>
      </c>
      <c r="I735" s="67">
        <v>17.12</v>
      </c>
      <c r="J735" s="67">
        <f t="shared" si="22"/>
        <v>36.700000000000003</v>
      </c>
      <c r="K735" s="68">
        <v>35.92</v>
      </c>
      <c r="L735" s="66">
        <v>45412</v>
      </c>
      <c r="M735" s="67">
        <f t="shared" si="23"/>
        <v>0.78000000000000114</v>
      </c>
      <c r="N735" s="198">
        <v>1</v>
      </c>
      <c r="O735" s="63" t="s">
        <v>50</v>
      </c>
      <c r="P735" s="1" t="s">
        <v>53</v>
      </c>
      <c r="Q735" s="91" t="str">
        <f>VLOOKUP(UTK[[#This Row],[ID]],DRIVER[],6,FALSE)</f>
        <v>BASANTA KUMAR MOHANTA</v>
      </c>
    </row>
    <row r="736" spans="1:18" ht="14.4" customHeight="1">
      <c r="A736" s="14">
        <v>734</v>
      </c>
      <c r="B736" s="14" t="str">
        <f>UTK[[#This Row],[DATE]]&amp;UTK[[#This Row],[VEHICLE NO]]&amp;UTK[[#This Row],[TRIP NO]]</f>
        <v>45412OD04Q67611</v>
      </c>
      <c r="C736" s="47">
        <v>45412</v>
      </c>
      <c r="D736" s="1">
        <v>34655</v>
      </c>
      <c r="E736" s="12">
        <v>312214</v>
      </c>
      <c r="F736" s="17">
        <v>4190</v>
      </c>
      <c r="G736" s="24" t="s">
        <v>24</v>
      </c>
      <c r="H736" s="67">
        <v>54.6</v>
      </c>
      <c r="I736" s="67">
        <v>17.7</v>
      </c>
      <c r="J736" s="67">
        <f t="shared" si="22"/>
        <v>36.900000000000006</v>
      </c>
      <c r="K736" s="68">
        <v>36.32</v>
      </c>
      <c r="L736" s="66">
        <v>45412</v>
      </c>
      <c r="M736" s="67">
        <f t="shared" si="23"/>
        <v>0.5800000000000054</v>
      </c>
      <c r="N736" s="198">
        <v>1</v>
      </c>
      <c r="O736" s="63" t="s">
        <v>50</v>
      </c>
      <c r="P736" s="1" t="s">
        <v>53</v>
      </c>
      <c r="Q736" s="91" t="str">
        <f>VLOOKUP(UTK[[#This Row],[ID]],DRIVER[],6,FALSE)</f>
        <v>ABHIMANYU JENA</v>
      </c>
      <c r="R736" s="1">
        <v>187</v>
      </c>
    </row>
    <row r="737" spans="1:18" ht="15" customHeight="1">
      <c r="A737" s="6">
        <v>735</v>
      </c>
      <c r="B737" s="14" t="str">
        <f>UTK[[#This Row],[DATE]]&amp;UTK[[#This Row],[VEHICLE NO]]&amp;UTK[[#This Row],[TRIP NO]]</f>
        <v>45412OD34S61371</v>
      </c>
      <c r="C737" s="47">
        <v>45412</v>
      </c>
      <c r="D737" s="1">
        <v>34656</v>
      </c>
      <c r="E737" s="12">
        <v>312214</v>
      </c>
      <c r="F737" s="17">
        <v>4201</v>
      </c>
      <c r="G737" s="24" t="s">
        <v>44</v>
      </c>
      <c r="H737" s="67">
        <v>54.58</v>
      </c>
      <c r="I737" s="67">
        <v>17.62</v>
      </c>
      <c r="J737" s="67">
        <f t="shared" si="22"/>
        <v>36.959999999999994</v>
      </c>
      <c r="K737" s="68">
        <v>36.700000000000003</v>
      </c>
      <c r="L737" s="66">
        <v>45412</v>
      </c>
      <c r="M737" s="67">
        <f t="shared" si="23"/>
        <v>0.25999999999999091</v>
      </c>
      <c r="N737" s="198">
        <v>1</v>
      </c>
      <c r="O737" s="63" t="s">
        <v>50</v>
      </c>
      <c r="P737" s="1" t="s">
        <v>53</v>
      </c>
      <c r="Q737" s="91" t="str">
        <f>VLOOKUP(UTK[[#This Row],[ID]],DRIVER[],6,FALSE)</f>
        <v>KAPILENDRA MALIK</v>
      </c>
    </row>
    <row r="738" spans="1:18" ht="15" customHeight="1">
      <c r="A738" s="14">
        <v>736</v>
      </c>
      <c r="B738" s="14" t="str">
        <f>UTK[[#This Row],[DATE]]&amp;UTK[[#This Row],[VEHICLE NO]]&amp;UTK[[#This Row],[TRIP NO]]</f>
        <v>45412OD04Q41781</v>
      </c>
      <c r="C738" s="47">
        <v>45412</v>
      </c>
      <c r="D738" s="1">
        <v>34657</v>
      </c>
      <c r="E738" s="12">
        <v>312214</v>
      </c>
      <c r="F738" s="17">
        <v>4214</v>
      </c>
      <c r="G738" s="24" t="s">
        <v>25</v>
      </c>
      <c r="H738" s="67">
        <v>53.18</v>
      </c>
      <c r="I738" s="67">
        <v>17.22</v>
      </c>
      <c r="J738" s="67">
        <f t="shared" si="22"/>
        <v>35.96</v>
      </c>
      <c r="K738" s="68">
        <v>35.5</v>
      </c>
      <c r="L738" s="66">
        <v>45412</v>
      </c>
      <c r="M738" s="67">
        <f t="shared" si="23"/>
        <v>0.46000000000000085</v>
      </c>
      <c r="N738" s="198">
        <v>1</v>
      </c>
      <c r="O738" s="63" t="s">
        <v>50</v>
      </c>
      <c r="P738" s="1" t="s">
        <v>53</v>
      </c>
      <c r="Q738" s="91" t="str">
        <f>VLOOKUP(UTK[[#This Row],[ID]],DRIVER[],6,FALSE)</f>
        <v>CHANDRAMANI MOHANTY</v>
      </c>
      <c r="R738" s="1">
        <v>173</v>
      </c>
    </row>
    <row r="739" spans="1:18" ht="15" customHeight="1">
      <c r="A739" s="6">
        <v>737</v>
      </c>
      <c r="B739" s="14" t="str">
        <f>UTK[[#This Row],[DATE]]&amp;UTK[[#This Row],[VEHICLE NO]]&amp;UTK[[#This Row],[TRIP NO]]</f>
        <v>45412OD04Q41181</v>
      </c>
      <c r="C739" s="47">
        <v>45412</v>
      </c>
      <c r="D739" s="1">
        <v>34658</v>
      </c>
      <c r="E739" s="12">
        <v>312214</v>
      </c>
      <c r="F739" s="17">
        <v>4217</v>
      </c>
      <c r="G739" s="24" t="s">
        <v>26</v>
      </c>
      <c r="H739" s="67">
        <v>52.2</v>
      </c>
      <c r="I739" s="67">
        <v>16.98</v>
      </c>
      <c r="J739" s="67">
        <f t="shared" si="22"/>
        <v>35.22</v>
      </c>
      <c r="K739" s="68">
        <v>34.94</v>
      </c>
      <c r="L739" s="66">
        <v>45412</v>
      </c>
      <c r="M739" s="67">
        <f t="shared" si="23"/>
        <v>0.28000000000000114</v>
      </c>
      <c r="N739" s="198">
        <v>1</v>
      </c>
      <c r="O739" s="63" t="s">
        <v>50</v>
      </c>
      <c r="P739" s="1" t="s">
        <v>53</v>
      </c>
      <c r="Q739" s="91" t="str">
        <f>VLOOKUP(UTK[[#This Row],[ID]],DRIVER[],6,FALSE)</f>
        <v>DHULESWAR PERAI</v>
      </c>
    </row>
    <row r="740" spans="1:18" ht="15" customHeight="1">
      <c r="A740" s="14">
        <v>738</v>
      </c>
      <c r="B740" s="14" t="str">
        <f>UTK[[#This Row],[DATE]]&amp;UTK[[#This Row],[VEHICLE NO]]&amp;UTK[[#This Row],[TRIP NO]]</f>
        <v>45412OD34S65081</v>
      </c>
      <c r="C740" s="47">
        <v>45412</v>
      </c>
      <c r="D740" s="1">
        <v>34659</v>
      </c>
      <c r="E740" s="12">
        <v>312214</v>
      </c>
      <c r="F740" s="17">
        <v>4241</v>
      </c>
      <c r="G740" s="24" t="s">
        <v>57</v>
      </c>
      <c r="H740" s="67">
        <v>53.62</v>
      </c>
      <c r="I740" s="67">
        <v>17.38</v>
      </c>
      <c r="J740" s="67">
        <f t="shared" si="22"/>
        <v>36.239999999999995</v>
      </c>
      <c r="K740" s="68">
        <v>35.840000000000003</v>
      </c>
      <c r="L740" s="66">
        <v>45412</v>
      </c>
      <c r="M740" s="67">
        <f t="shared" si="23"/>
        <v>0.39999999999999147</v>
      </c>
      <c r="N740" s="198">
        <v>1</v>
      </c>
      <c r="O740" s="63" t="s">
        <v>50</v>
      </c>
      <c r="P740" s="1" t="s">
        <v>53</v>
      </c>
      <c r="Q740" s="91" t="str">
        <f>VLOOKUP(UTK[[#This Row],[ID]],DRIVER[],6,FALSE)</f>
        <v>DURGA CH MOHANTA</v>
      </c>
    </row>
    <row r="741" spans="1:18" ht="15" customHeight="1">
      <c r="A741" s="6">
        <v>739</v>
      </c>
      <c r="B741" s="14" t="str">
        <f>UTK[[#This Row],[DATE]]&amp;UTK[[#This Row],[VEHICLE NO]]&amp;UTK[[#This Row],[TRIP NO]]</f>
        <v>45412OD34S26661</v>
      </c>
      <c r="C741" s="47">
        <v>45412</v>
      </c>
      <c r="D741" s="1">
        <v>34660</v>
      </c>
      <c r="E741" s="12">
        <v>312214</v>
      </c>
      <c r="F741" s="17">
        <v>4232</v>
      </c>
      <c r="G741" s="24" t="s">
        <v>45</v>
      </c>
      <c r="H741" s="67">
        <v>53.94</v>
      </c>
      <c r="I741" s="67">
        <v>17.38</v>
      </c>
      <c r="J741" s="67">
        <f t="shared" si="22"/>
        <v>36.56</v>
      </c>
      <c r="K741" s="68">
        <v>35.82</v>
      </c>
      <c r="L741" s="66">
        <v>45412</v>
      </c>
      <c r="M741" s="67">
        <f t="shared" si="23"/>
        <v>0.74000000000000199</v>
      </c>
      <c r="N741" s="198">
        <v>1</v>
      </c>
      <c r="O741" s="63" t="s">
        <v>50</v>
      </c>
      <c r="P741" s="1" t="s">
        <v>53</v>
      </c>
      <c r="Q741" s="91" t="str">
        <f>VLOOKUP(UTK[[#This Row],[ID]],DRIVER[],6,FALSE)</f>
        <v>SUDARSAN SAHOO</v>
      </c>
      <c r="R741" s="1">
        <v>252</v>
      </c>
    </row>
    <row r="742" spans="1:18" ht="15" customHeight="1">
      <c r="A742" s="14">
        <v>740</v>
      </c>
      <c r="B742" s="14" t="str">
        <f>UTK[[#This Row],[DATE]]&amp;UTK[[#This Row],[VEHICLE NO]]&amp;UTK[[#This Row],[TRIP NO]]</f>
        <v>45412OD34S26682</v>
      </c>
      <c r="C742" s="47">
        <v>45412</v>
      </c>
      <c r="D742" s="1">
        <v>34661</v>
      </c>
      <c r="E742" s="12">
        <v>312214</v>
      </c>
      <c r="F742" s="17">
        <v>4247</v>
      </c>
      <c r="G742" s="24" t="s">
        <v>42</v>
      </c>
      <c r="H742" s="67">
        <v>52.56</v>
      </c>
      <c r="I742" s="67">
        <v>17</v>
      </c>
      <c r="J742" s="67">
        <f t="shared" si="22"/>
        <v>35.56</v>
      </c>
      <c r="K742" s="68">
        <v>35.200000000000003</v>
      </c>
      <c r="L742" s="66">
        <v>45412</v>
      </c>
      <c r="M742" s="67">
        <f t="shared" si="23"/>
        <v>0.35999999999999943</v>
      </c>
      <c r="N742" s="198">
        <v>2</v>
      </c>
      <c r="O742" s="63" t="s">
        <v>50</v>
      </c>
      <c r="P742" s="1" t="s">
        <v>53</v>
      </c>
      <c r="Q742" s="91" t="str">
        <f>VLOOKUP(UTK[[#This Row],[ID]],DRIVER[],6,FALSE)</f>
        <v>RIZWAN</v>
      </c>
    </row>
    <row r="743" spans="1:18" ht="15" customHeight="1">
      <c r="A743" s="6">
        <v>741</v>
      </c>
      <c r="B743" s="14" t="str">
        <f>UTK[[#This Row],[DATE]]&amp;UTK[[#This Row],[VEHICLE NO]]&amp;UTK[[#This Row],[TRIP NO]]</f>
        <v>45412OD34S26272</v>
      </c>
      <c r="C743" s="47">
        <v>45412</v>
      </c>
      <c r="D743" s="1">
        <v>34662</v>
      </c>
      <c r="E743" s="12">
        <v>312214</v>
      </c>
      <c r="F743" s="17">
        <v>4246</v>
      </c>
      <c r="G743" s="24" t="s">
        <v>54</v>
      </c>
      <c r="H743" s="67">
        <v>49.78</v>
      </c>
      <c r="I743" s="67">
        <v>17.14</v>
      </c>
      <c r="J743" s="67">
        <f t="shared" si="22"/>
        <v>32.64</v>
      </c>
      <c r="K743" s="68">
        <v>32.18</v>
      </c>
      <c r="L743" s="66">
        <v>45412</v>
      </c>
      <c r="M743" s="67">
        <f t="shared" si="23"/>
        <v>0.46000000000000085</v>
      </c>
      <c r="N743" s="198">
        <v>2</v>
      </c>
      <c r="O743" s="63" t="s">
        <v>50</v>
      </c>
      <c r="P743" s="1" t="s">
        <v>53</v>
      </c>
      <c r="Q743" s="91" t="str">
        <f>VLOOKUP(UTK[[#This Row],[ID]],DRIVER[],6,FALSE)</f>
        <v>RAHID</v>
      </c>
    </row>
    <row r="744" spans="1:18" ht="15" customHeight="1">
      <c r="A744" s="14">
        <v>742</v>
      </c>
      <c r="B744" s="14" t="str">
        <f>UTK[[#This Row],[DATE]]&amp;UTK[[#This Row],[VEHICLE NO]]&amp;UTK[[#This Row],[TRIP NO]]</f>
        <v>45412OD04Q41552</v>
      </c>
      <c r="C744" s="47">
        <v>45412</v>
      </c>
      <c r="D744" s="1">
        <v>34663</v>
      </c>
      <c r="E744" s="12">
        <v>312214</v>
      </c>
      <c r="F744" s="17">
        <v>4261</v>
      </c>
      <c r="G744" s="24" t="s">
        <v>22</v>
      </c>
      <c r="H744" s="67">
        <v>48.7</v>
      </c>
      <c r="I744" s="67">
        <v>17.36</v>
      </c>
      <c r="J744" s="67">
        <f t="shared" si="22"/>
        <v>31.340000000000003</v>
      </c>
      <c r="K744" s="68">
        <v>30.9</v>
      </c>
      <c r="L744" s="66">
        <v>45412</v>
      </c>
      <c r="M744" s="67">
        <f t="shared" si="23"/>
        <v>0.44000000000000483</v>
      </c>
      <c r="N744" s="198">
        <v>2</v>
      </c>
      <c r="O744" s="63" t="s">
        <v>50</v>
      </c>
      <c r="P744" s="1" t="s">
        <v>53</v>
      </c>
      <c r="Q744" s="91" t="str">
        <f>VLOOKUP(UTK[[#This Row],[ID]],DRIVER[],6,FALSE)</f>
        <v>SUSANT KUMAR BAG</v>
      </c>
    </row>
    <row r="745" spans="1:18" ht="15" customHeight="1">
      <c r="A745" s="6">
        <v>743</v>
      </c>
      <c r="B745" s="14" t="str">
        <f>UTK[[#This Row],[DATE]]&amp;UTK[[#This Row],[VEHICLE NO]]&amp;UTK[[#This Row],[TRIP NO]]</f>
        <v>45412OD34S26152</v>
      </c>
      <c r="C745" s="47">
        <v>45412</v>
      </c>
      <c r="D745" s="1">
        <v>34664</v>
      </c>
      <c r="E745" s="12">
        <v>312214</v>
      </c>
      <c r="F745" s="17">
        <v>4285</v>
      </c>
      <c r="G745" s="24" t="s">
        <v>40</v>
      </c>
      <c r="H745" s="67">
        <v>55.64</v>
      </c>
      <c r="I745" s="67">
        <v>17.12</v>
      </c>
      <c r="J745" s="67">
        <f t="shared" si="22"/>
        <v>38.519999999999996</v>
      </c>
      <c r="K745" s="68">
        <v>38.04</v>
      </c>
      <c r="L745" s="66">
        <v>45412</v>
      </c>
      <c r="M745" s="67">
        <f t="shared" si="23"/>
        <v>0.47999999999999687</v>
      </c>
      <c r="N745" s="198">
        <v>2</v>
      </c>
      <c r="O745" s="63" t="s">
        <v>50</v>
      </c>
      <c r="P745" s="1" t="s">
        <v>53</v>
      </c>
      <c r="Q745" s="91" t="str">
        <f>VLOOKUP(UTK[[#This Row],[ID]],DRIVER[],6,FALSE)</f>
        <v>BASANTA KUMAR MOHANTA</v>
      </c>
    </row>
    <row r="746" spans="1:18" ht="15" customHeight="1">
      <c r="A746" s="14">
        <v>744</v>
      </c>
      <c r="B746" s="14" t="str">
        <f>UTK[[#This Row],[DATE]]&amp;UTK[[#This Row],[VEHICLE NO]]&amp;UTK[[#This Row],[TRIP NO]]</f>
        <v>45412OD34S61372</v>
      </c>
      <c r="C746" s="47">
        <v>45412</v>
      </c>
      <c r="D746" s="1">
        <v>34665</v>
      </c>
      <c r="E746" s="12">
        <v>312214</v>
      </c>
      <c r="F746" s="17">
        <v>4325</v>
      </c>
      <c r="G746" s="24" t="s">
        <v>44</v>
      </c>
      <c r="H746" s="67">
        <v>50.16</v>
      </c>
      <c r="I746" s="67">
        <v>17.600000000000001</v>
      </c>
      <c r="J746" s="67">
        <f t="shared" si="22"/>
        <v>32.559999999999995</v>
      </c>
      <c r="K746" s="68">
        <v>31.8</v>
      </c>
      <c r="L746" s="69">
        <v>45413</v>
      </c>
      <c r="M746" s="67">
        <f t="shared" si="23"/>
        <v>0.75999999999999446</v>
      </c>
      <c r="N746" s="198">
        <v>2</v>
      </c>
      <c r="O746" s="63" t="s">
        <v>50</v>
      </c>
      <c r="P746" s="1" t="s">
        <v>53</v>
      </c>
      <c r="Q746" s="91" t="str">
        <f>VLOOKUP(UTK[[#This Row],[ID]],DRIVER[],6,FALSE)</f>
        <v>KAPILENDRA MALIK</v>
      </c>
    </row>
    <row r="747" spans="1:18" ht="15" customHeight="1">
      <c r="A747" s="6">
        <v>745</v>
      </c>
      <c r="B747" s="14" t="str">
        <f>UTK[[#This Row],[DATE]]&amp;UTK[[#This Row],[VEHICLE NO]]&amp;UTK[[#This Row],[TRIP NO]]</f>
        <v>45412OD04Q67612</v>
      </c>
      <c r="C747" s="47">
        <v>45412</v>
      </c>
      <c r="D747" s="1">
        <v>34666</v>
      </c>
      <c r="E747" s="12">
        <v>312214</v>
      </c>
      <c r="F747" s="17">
        <v>4344</v>
      </c>
      <c r="G747" s="24" t="s">
        <v>24</v>
      </c>
      <c r="H747" s="67">
        <v>53.52</v>
      </c>
      <c r="I747" s="67">
        <v>17.84</v>
      </c>
      <c r="J747" s="67">
        <f t="shared" si="22"/>
        <v>35.680000000000007</v>
      </c>
      <c r="K747" s="68">
        <v>35.14</v>
      </c>
      <c r="L747" s="69">
        <v>45413</v>
      </c>
      <c r="M747" s="67">
        <f t="shared" si="23"/>
        <v>0.54000000000000625</v>
      </c>
      <c r="N747" s="198">
        <v>2</v>
      </c>
      <c r="O747" s="63" t="s">
        <v>50</v>
      </c>
      <c r="P747" s="1" t="s">
        <v>53</v>
      </c>
      <c r="Q747" s="91" t="str">
        <f>VLOOKUP(UTK[[#This Row],[ID]],DRIVER[],6,FALSE)</f>
        <v>ABHIMANYU JENA</v>
      </c>
    </row>
    <row r="748" spans="1:18" ht="15" customHeight="1">
      <c r="A748" s="1">
        <v>1</v>
      </c>
      <c r="B748" s="1" t="str">
        <f>UTK[[#This Row],[DATE]]&amp;UTK[[#This Row],[VEHICLE NO]]&amp;UTK[[#This Row],[TRIP NO]]</f>
        <v>45413OD04Q41551</v>
      </c>
      <c r="C748" s="25">
        <v>45413</v>
      </c>
      <c r="D748" s="1">
        <v>34667</v>
      </c>
      <c r="E748" s="12">
        <v>312214</v>
      </c>
      <c r="F748" s="17">
        <v>4353</v>
      </c>
      <c r="G748" s="24" t="s">
        <v>22</v>
      </c>
      <c r="H748" s="67">
        <v>54.2</v>
      </c>
      <c r="I748" s="67">
        <v>17.34</v>
      </c>
      <c r="J748" s="67">
        <f t="shared" si="22"/>
        <v>36.86</v>
      </c>
      <c r="K748" s="68">
        <v>36.299999999999997</v>
      </c>
      <c r="L748" s="69">
        <v>45413</v>
      </c>
      <c r="M748" s="67">
        <f t="shared" si="23"/>
        <v>0.56000000000000227</v>
      </c>
      <c r="N748" s="198">
        <v>1</v>
      </c>
      <c r="O748" s="1" t="s">
        <v>50</v>
      </c>
      <c r="P748" s="1" t="s">
        <v>53</v>
      </c>
      <c r="Q748" s="91" t="str">
        <f>VLOOKUP(UTK[[#This Row],[ID]],DRIVER[],6,FALSE)</f>
        <v>SUSANT KUMAR BAG</v>
      </c>
    </row>
    <row r="749" spans="1:18" ht="15" customHeight="1">
      <c r="A749" s="1">
        <v>2</v>
      </c>
      <c r="B749" s="1" t="str">
        <f>UTK[[#This Row],[DATE]]&amp;UTK[[#This Row],[VEHICLE NO]]&amp;UTK[[#This Row],[TRIP NO]]</f>
        <v>45413OD34S65081</v>
      </c>
      <c r="C749" s="25">
        <v>45413</v>
      </c>
      <c r="D749" s="1">
        <v>34668</v>
      </c>
      <c r="E749" s="12">
        <v>312214</v>
      </c>
      <c r="F749" s="17">
        <v>4354</v>
      </c>
      <c r="G749" s="24" t="s">
        <v>57</v>
      </c>
      <c r="H749" s="67">
        <v>55.36</v>
      </c>
      <c r="I749" s="67">
        <v>17.36</v>
      </c>
      <c r="J749" s="67">
        <f t="shared" si="22"/>
        <v>38</v>
      </c>
      <c r="K749" s="68">
        <v>37.6</v>
      </c>
      <c r="L749" s="69">
        <v>45413</v>
      </c>
      <c r="M749" s="67">
        <f t="shared" si="23"/>
        <v>0.39999999999999858</v>
      </c>
      <c r="N749" s="198">
        <v>1</v>
      </c>
      <c r="O749" s="1" t="s">
        <v>50</v>
      </c>
      <c r="P749" s="1" t="s">
        <v>53</v>
      </c>
      <c r="Q749" s="91" t="str">
        <f>VLOOKUP(UTK[[#This Row],[ID]],DRIVER[],6,FALSE)</f>
        <v>DURGA CH MOHANTA</v>
      </c>
    </row>
    <row r="750" spans="1:18" ht="15" customHeight="1">
      <c r="A750" s="1">
        <v>3</v>
      </c>
      <c r="B750" s="1" t="str">
        <f>UTK[[#This Row],[DATE]]&amp;UTK[[#This Row],[VEHICLE NO]]&amp;UTK[[#This Row],[TRIP NO]]</f>
        <v>45413OD34S26681</v>
      </c>
      <c r="C750" s="25">
        <v>45413</v>
      </c>
      <c r="D750" s="1">
        <v>34669</v>
      </c>
      <c r="E750" s="12">
        <v>312214</v>
      </c>
      <c r="F750" s="17">
        <v>4358</v>
      </c>
      <c r="G750" s="24" t="s">
        <v>42</v>
      </c>
      <c r="H750" s="67">
        <v>51.34</v>
      </c>
      <c r="I750" s="67">
        <v>16.96</v>
      </c>
      <c r="J750" s="67">
        <f t="shared" si="22"/>
        <v>34.380000000000003</v>
      </c>
      <c r="K750" s="68">
        <v>34.020000000000003</v>
      </c>
      <c r="L750" s="69">
        <v>45413</v>
      </c>
      <c r="M750" s="67">
        <f t="shared" si="23"/>
        <v>0.35999999999999943</v>
      </c>
      <c r="N750" s="198">
        <v>1</v>
      </c>
      <c r="O750" s="1" t="s">
        <v>50</v>
      </c>
      <c r="P750" s="1" t="s">
        <v>53</v>
      </c>
      <c r="Q750" s="91" t="str">
        <f>VLOOKUP(UTK[[#This Row],[ID]],DRIVER[],6,FALSE)</f>
        <v>RIZWAN</v>
      </c>
    </row>
    <row r="751" spans="1:18" ht="15" customHeight="1">
      <c r="A751" s="1">
        <v>4</v>
      </c>
      <c r="B751" s="1" t="str">
        <f>UTK[[#This Row],[DATE]]&amp;UTK[[#This Row],[VEHICLE NO]]&amp;UTK[[#This Row],[TRIP NO]]</f>
        <v>45413OD34S26271</v>
      </c>
      <c r="C751" s="25">
        <v>45413</v>
      </c>
      <c r="D751" s="1">
        <v>34670</v>
      </c>
      <c r="E751" s="12">
        <v>312214</v>
      </c>
      <c r="F751" s="17">
        <v>4361</v>
      </c>
      <c r="G751" s="24" t="s">
        <v>54</v>
      </c>
      <c r="H751" s="67">
        <v>55.26</v>
      </c>
      <c r="I751" s="67">
        <v>17.059999999999999</v>
      </c>
      <c r="J751" s="67">
        <f t="shared" si="22"/>
        <v>38.200000000000003</v>
      </c>
      <c r="K751" s="68">
        <v>37.840000000000003</v>
      </c>
      <c r="L751" s="69">
        <v>45413</v>
      </c>
      <c r="M751" s="67">
        <f t="shared" si="23"/>
        <v>0.35999999999999943</v>
      </c>
      <c r="N751" s="198">
        <v>1</v>
      </c>
      <c r="O751" s="1" t="s">
        <v>50</v>
      </c>
      <c r="P751" s="1" t="s">
        <v>53</v>
      </c>
      <c r="Q751" s="91" t="str">
        <f>VLOOKUP(UTK[[#This Row],[ID]],DRIVER[],6,FALSE)</f>
        <v>RAHID</v>
      </c>
    </row>
    <row r="752" spans="1:18" ht="15" customHeight="1">
      <c r="A752" s="1">
        <v>5</v>
      </c>
      <c r="B752" s="1" t="str">
        <f>UTK[[#This Row],[DATE]]&amp;UTK[[#This Row],[VEHICLE NO]]&amp;UTK[[#This Row],[TRIP NO]]</f>
        <v>45413OD04Q41731</v>
      </c>
      <c r="C752" s="25">
        <v>45413</v>
      </c>
      <c r="D752" s="1">
        <v>34671</v>
      </c>
      <c r="E752" s="12">
        <v>312214</v>
      </c>
      <c r="F752" s="17">
        <v>4363</v>
      </c>
      <c r="G752" s="24" t="s">
        <v>8</v>
      </c>
      <c r="H752" s="67">
        <v>34.24</v>
      </c>
      <c r="I752" s="67">
        <v>10.28</v>
      </c>
      <c r="J752" s="67">
        <f t="shared" si="22"/>
        <v>23.96</v>
      </c>
      <c r="K752" s="68">
        <v>23.7</v>
      </c>
      <c r="L752" s="69">
        <v>45413</v>
      </c>
      <c r="M752" s="67">
        <f t="shared" si="23"/>
        <v>0.26000000000000156</v>
      </c>
      <c r="N752" s="198">
        <v>1</v>
      </c>
      <c r="O752" s="1" t="s">
        <v>50</v>
      </c>
      <c r="P752" s="1" t="s">
        <v>53</v>
      </c>
      <c r="Q752" s="91" t="str">
        <f>VLOOKUP(UTK[[#This Row],[ID]],DRIVER[],6,FALSE)</f>
        <v>AJAYA KUMAR MAHANTA</v>
      </c>
    </row>
    <row r="753" spans="1:18" ht="15" customHeight="1">
      <c r="A753" s="1">
        <v>6</v>
      </c>
      <c r="B753" s="1" t="str">
        <f>UTK[[#This Row],[DATE]]&amp;UTK[[#This Row],[VEHICLE NO]]&amp;UTK[[#This Row],[TRIP NO]]</f>
        <v>45413OD34S26661</v>
      </c>
      <c r="C753" s="25">
        <v>45413</v>
      </c>
      <c r="D753" s="1">
        <v>34672</v>
      </c>
      <c r="E753" s="12">
        <v>312214</v>
      </c>
      <c r="F753" s="17">
        <v>4364</v>
      </c>
      <c r="G753" s="24" t="s">
        <v>45</v>
      </c>
      <c r="H753" s="67">
        <v>54</v>
      </c>
      <c r="I753" s="67">
        <v>17.579999999999998</v>
      </c>
      <c r="J753" s="67">
        <f t="shared" si="22"/>
        <v>36.42</v>
      </c>
      <c r="K753" s="68">
        <v>35.799999999999997</v>
      </c>
      <c r="L753" s="69">
        <v>45413</v>
      </c>
      <c r="M753" s="67">
        <f t="shared" si="23"/>
        <v>0.62000000000000455</v>
      </c>
      <c r="N753" s="198">
        <v>1</v>
      </c>
      <c r="O753" s="1" t="s">
        <v>50</v>
      </c>
      <c r="P753" s="1" t="s">
        <v>53</v>
      </c>
      <c r="Q753" s="91" t="str">
        <f>VLOOKUP(UTK[[#This Row],[ID]],DRIVER[],6,FALSE)</f>
        <v>SUDARSAN SAHOO</v>
      </c>
    </row>
    <row r="754" spans="1:18" ht="15" customHeight="1">
      <c r="A754" s="1">
        <v>7</v>
      </c>
      <c r="B754" s="1" t="str">
        <f>UTK[[#This Row],[DATE]]&amp;UTK[[#This Row],[VEHICLE NO]]&amp;UTK[[#This Row],[TRIP NO]]</f>
        <v>45413OD34S61371</v>
      </c>
      <c r="C754" s="25">
        <v>45413</v>
      </c>
      <c r="D754" s="1">
        <v>34673</v>
      </c>
      <c r="E754" s="12">
        <v>312214</v>
      </c>
      <c r="F754" s="17">
        <v>4365</v>
      </c>
      <c r="G754" s="24" t="s">
        <v>44</v>
      </c>
      <c r="H754" s="67">
        <v>53.08</v>
      </c>
      <c r="I754" s="67">
        <v>17.579999999999998</v>
      </c>
      <c r="J754" s="67">
        <f t="shared" si="22"/>
        <v>35.5</v>
      </c>
      <c r="K754" s="68">
        <v>34.799999999999997</v>
      </c>
      <c r="L754" s="69">
        <v>45413</v>
      </c>
      <c r="M754" s="67">
        <f t="shared" si="23"/>
        <v>0.70000000000000284</v>
      </c>
      <c r="N754" s="198">
        <v>1</v>
      </c>
      <c r="O754" s="1" t="s">
        <v>50</v>
      </c>
      <c r="P754" s="1" t="s">
        <v>53</v>
      </c>
      <c r="Q754" s="91" t="str">
        <f>VLOOKUP(UTK[[#This Row],[ID]],DRIVER[],6,FALSE)</f>
        <v>PRADIPA MALIK</v>
      </c>
    </row>
    <row r="755" spans="1:18" ht="15" customHeight="1">
      <c r="A755" s="1">
        <v>8</v>
      </c>
      <c r="B755" s="1" t="str">
        <f>UTK[[#This Row],[DATE]]&amp;UTK[[#This Row],[VEHICLE NO]]&amp;UTK[[#This Row],[TRIP NO]]</f>
        <v>45413OD04Q41181</v>
      </c>
      <c r="C755" s="25">
        <v>45413</v>
      </c>
      <c r="D755" s="1">
        <v>34674</v>
      </c>
      <c r="E755" s="12">
        <v>312214</v>
      </c>
      <c r="F755" s="17">
        <v>4367</v>
      </c>
      <c r="G755" s="24" t="s">
        <v>26</v>
      </c>
      <c r="H755" s="67">
        <v>55.44</v>
      </c>
      <c r="I755" s="67">
        <v>16.899999999999999</v>
      </c>
      <c r="J755" s="67">
        <f t="shared" si="22"/>
        <v>38.54</v>
      </c>
      <c r="K755" s="68">
        <v>38.14</v>
      </c>
      <c r="L755" s="69">
        <v>45413</v>
      </c>
      <c r="M755" s="67">
        <f t="shared" si="23"/>
        <v>0.39999999999999858</v>
      </c>
      <c r="N755" s="198">
        <v>1</v>
      </c>
      <c r="O755" s="1" t="s">
        <v>50</v>
      </c>
      <c r="P755" s="1" t="s">
        <v>53</v>
      </c>
      <c r="Q755" s="91" t="str">
        <f>VLOOKUP(UTK[[#This Row],[ID]],DRIVER[],6,FALSE)</f>
        <v>JUGAL KISHOR MOHANTA</v>
      </c>
    </row>
    <row r="756" spans="1:18" ht="15" customHeight="1">
      <c r="A756" s="1">
        <v>9</v>
      </c>
      <c r="B756" s="1" t="str">
        <f>UTK[[#This Row],[DATE]]&amp;UTK[[#This Row],[VEHICLE NO]]&amp;UTK[[#This Row],[TRIP NO]]</f>
        <v>45413OD04Q41781</v>
      </c>
      <c r="C756" s="25">
        <v>45413</v>
      </c>
      <c r="D756" s="1">
        <v>34675</v>
      </c>
      <c r="E756" s="12">
        <v>312214</v>
      </c>
      <c r="F756" s="17">
        <v>4369</v>
      </c>
      <c r="G756" s="24" t="s">
        <v>25</v>
      </c>
      <c r="H756" s="67">
        <v>54.86</v>
      </c>
      <c r="I756" s="67">
        <v>17.38</v>
      </c>
      <c r="J756" s="67">
        <f t="shared" si="22"/>
        <v>37.480000000000004</v>
      </c>
      <c r="K756" s="68">
        <v>37.020000000000003</v>
      </c>
      <c r="L756" s="69">
        <v>45413</v>
      </c>
      <c r="M756" s="67">
        <f t="shared" si="23"/>
        <v>0.46000000000000085</v>
      </c>
      <c r="N756" s="198">
        <v>1</v>
      </c>
      <c r="O756" s="1" t="s">
        <v>50</v>
      </c>
      <c r="P756" s="1" t="s">
        <v>53</v>
      </c>
      <c r="Q756" s="91" t="str">
        <f>VLOOKUP(UTK[[#This Row],[ID]],DRIVER[],6,FALSE)</f>
        <v>BHARAT CH MOHANTA</v>
      </c>
    </row>
    <row r="757" spans="1:18" ht="15" customHeight="1">
      <c r="A757" s="1">
        <v>10</v>
      </c>
      <c r="B757" s="1" t="str">
        <f>UTK[[#This Row],[DATE]]&amp;UTK[[#This Row],[VEHICLE NO]]&amp;UTK[[#This Row],[TRIP NO]]</f>
        <v>45413OD04Q41281</v>
      </c>
      <c r="C757" s="25">
        <v>45413</v>
      </c>
      <c r="D757" s="1">
        <v>34676</v>
      </c>
      <c r="E757" s="12">
        <v>312214</v>
      </c>
      <c r="F757" s="17">
        <v>4373</v>
      </c>
      <c r="G757" s="24" t="s">
        <v>41</v>
      </c>
      <c r="H757" s="67">
        <v>36</v>
      </c>
      <c r="I757" s="67">
        <v>10.42</v>
      </c>
      <c r="J757" s="67">
        <f t="shared" si="22"/>
        <v>25.58</v>
      </c>
      <c r="K757" s="68">
        <v>25.34</v>
      </c>
      <c r="L757" s="69">
        <v>45413</v>
      </c>
      <c r="M757" s="67">
        <f t="shared" si="23"/>
        <v>0.23999999999999844</v>
      </c>
      <c r="N757" s="198">
        <v>1</v>
      </c>
      <c r="O757" s="1" t="s">
        <v>50</v>
      </c>
      <c r="P757" s="1" t="s">
        <v>53</v>
      </c>
      <c r="Q757" s="91" t="str">
        <f>VLOOKUP(UTK[[#This Row],[ID]],DRIVER[],6,FALSE)</f>
        <v xml:space="preserve">SUSANTA KUMAR MOHANTA </v>
      </c>
    </row>
    <row r="758" spans="1:18" ht="15" customHeight="1">
      <c r="A758" s="1">
        <v>11</v>
      </c>
      <c r="B758" s="1" t="str">
        <f>UTK[[#This Row],[DATE]]&amp;UTK[[#This Row],[VEHICLE NO]]&amp;UTK[[#This Row],[TRIP NO]]</f>
        <v>45413OD34S26151</v>
      </c>
      <c r="C758" s="25">
        <v>45413</v>
      </c>
      <c r="D758" s="1">
        <v>34677</v>
      </c>
      <c r="E758" s="12">
        <v>312214</v>
      </c>
      <c r="F758" s="17">
        <v>4375</v>
      </c>
      <c r="G758" s="24" t="s">
        <v>40</v>
      </c>
      <c r="H758" s="67">
        <v>53.46</v>
      </c>
      <c r="I758" s="67">
        <v>17.12</v>
      </c>
      <c r="J758" s="67">
        <f t="shared" si="22"/>
        <v>36.340000000000003</v>
      </c>
      <c r="K758" s="68">
        <v>35.54</v>
      </c>
      <c r="L758" s="69">
        <v>45413</v>
      </c>
      <c r="M758" s="67">
        <f t="shared" si="23"/>
        <v>0.80000000000000426</v>
      </c>
      <c r="N758" s="198">
        <v>1</v>
      </c>
      <c r="O758" s="1" t="s">
        <v>50</v>
      </c>
      <c r="P758" s="1" t="s">
        <v>53</v>
      </c>
      <c r="Q758" s="91" t="str">
        <f>VLOOKUP(UTK[[#This Row],[ID]],DRIVER[],6,FALSE)</f>
        <v>BASANTA KUMAR MOHANTA</v>
      </c>
    </row>
    <row r="759" spans="1:18" ht="15" customHeight="1">
      <c r="A759" s="1">
        <v>12</v>
      </c>
      <c r="B759" s="1" t="str">
        <f>UTK[[#This Row],[DATE]]&amp;UTK[[#This Row],[VEHICLE NO]]&amp;UTK[[#This Row],[TRIP NO]]</f>
        <v>45413OD04Q67611</v>
      </c>
      <c r="C759" s="25">
        <v>45413</v>
      </c>
      <c r="D759" s="1">
        <v>34678</v>
      </c>
      <c r="E759" s="12">
        <v>312214</v>
      </c>
      <c r="F759" s="17">
        <v>4381</v>
      </c>
      <c r="G759" s="24" t="s">
        <v>24</v>
      </c>
      <c r="H759" s="67">
        <v>55.34</v>
      </c>
      <c r="I759" s="67">
        <v>17.84</v>
      </c>
      <c r="J759" s="67">
        <f t="shared" si="22"/>
        <v>37.5</v>
      </c>
      <c r="K759" s="68">
        <v>37.06</v>
      </c>
      <c r="L759" s="69">
        <v>45413</v>
      </c>
      <c r="M759" s="67">
        <f t="shared" si="23"/>
        <v>0.43999999999999773</v>
      </c>
      <c r="N759" s="198">
        <v>1</v>
      </c>
      <c r="O759" s="1" t="s">
        <v>50</v>
      </c>
      <c r="P759" s="1" t="s">
        <v>53</v>
      </c>
      <c r="Q759" s="91" t="str">
        <f>VLOOKUP(UTK[[#This Row],[ID]],DRIVER[],6,FALSE)</f>
        <v>PRABHAT MAHANTA</v>
      </c>
    </row>
    <row r="760" spans="1:18" ht="15" customHeight="1">
      <c r="A760" s="1">
        <v>13</v>
      </c>
      <c r="B760" s="1" t="str">
        <f>UTK[[#This Row],[DATE]]&amp;UTK[[#This Row],[VEHICLE NO]]&amp;UTK[[#This Row],[TRIP NO]]</f>
        <v>45413OD04Q41552</v>
      </c>
      <c r="C760" s="25">
        <v>45413</v>
      </c>
      <c r="D760" s="1">
        <v>34679</v>
      </c>
      <c r="E760" s="12">
        <v>312214</v>
      </c>
      <c r="F760" s="17">
        <v>4383</v>
      </c>
      <c r="G760" s="24" t="s">
        <v>22</v>
      </c>
      <c r="H760" s="67">
        <v>54.18</v>
      </c>
      <c r="I760" s="67">
        <v>17.399999999999999</v>
      </c>
      <c r="J760" s="67">
        <f t="shared" si="22"/>
        <v>36.78</v>
      </c>
      <c r="K760" s="68">
        <v>36.28</v>
      </c>
      <c r="L760" s="69">
        <v>45413</v>
      </c>
      <c r="M760" s="67">
        <f t="shared" si="23"/>
        <v>0.5</v>
      </c>
      <c r="N760" s="198">
        <v>2</v>
      </c>
      <c r="O760" s="1" t="s">
        <v>50</v>
      </c>
      <c r="P760" s="1" t="s">
        <v>53</v>
      </c>
      <c r="Q760" s="91" t="str">
        <f>VLOOKUP(UTK[[#This Row],[ID]],DRIVER[],6,FALSE)</f>
        <v>SUSANT KUMAR BAG</v>
      </c>
    </row>
    <row r="761" spans="1:18" ht="15" customHeight="1">
      <c r="A761" s="1">
        <v>14</v>
      </c>
      <c r="B761" s="1" t="str">
        <f>UTK[[#This Row],[DATE]]&amp;UTK[[#This Row],[VEHICLE NO]]&amp;UTK[[#This Row],[TRIP NO]]</f>
        <v>45413OD34S26272</v>
      </c>
      <c r="C761" s="25">
        <v>45413</v>
      </c>
      <c r="D761" s="1">
        <v>34680</v>
      </c>
      <c r="E761" s="12">
        <v>312214</v>
      </c>
      <c r="F761" s="17">
        <v>4391</v>
      </c>
      <c r="G761" s="24" t="s">
        <v>54</v>
      </c>
      <c r="H761" s="67">
        <v>52.54</v>
      </c>
      <c r="I761" s="67">
        <v>16.940000000000001</v>
      </c>
      <c r="J761" s="67">
        <f t="shared" si="22"/>
        <v>35.599999999999994</v>
      </c>
      <c r="K761" s="68">
        <v>35.18</v>
      </c>
      <c r="L761" s="69">
        <v>45413</v>
      </c>
      <c r="M761" s="67">
        <f t="shared" si="23"/>
        <v>0.4199999999999946</v>
      </c>
      <c r="N761" s="198">
        <v>2</v>
      </c>
      <c r="O761" s="1" t="s">
        <v>50</v>
      </c>
      <c r="P761" s="1" t="s">
        <v>53</v>
      </c>
      <c r="Q761" s="91" t="str">
        <f>VLOOKUP(UTK[[#This Row],[ID]],DRIVER[],6,FALSE)</f>
        <v>RAHID</v>
      </c>
    </row>
    <row r="762" spans="1:18" ht="15" customHeight="1">
      <c r="A762" s="1">
        <v>15</v>
      </c>
      <c r="B762" s="1" t="str">
        <f>UTK[[#This Row],[DATE]]&amp;UTK[[#This Row],[VEHICLE NO]]&amp;UTK[[#This Row],[TRIP NO]]</f>
        <v>45413OD04Q41732</v>
      </c>
      <c r="C762" s="25">
        <v>45413</v>
      </c>
      <c r="D762" s="1">
        <v>34681</v>
      </c>
      <c r="E762" s="12">
        <v>312214</v>
      </c>
      <c r="F762" s="17">
        <v>4398</v>
      </c>
      <c r="G762" s="24" t="s">
        <v>8</v>
      </c>
      <c r="H762" s="67">
        <v>32.82</v>
      </c>
      <c r="I762" s="67">
        <v>10.28</v>
      </c>
      <c r="J762" s="67">
        <f t="shared" si="22"/>
        <v>22.54</v>
      </c>
      <c r="K762" s="68">
        <v>22.32</v>
      </c>
      <c r="L762" s="69">
        <v>45413</v>
      </c>
      <c r="M762" s="67">
        <f t="shared" si="23"/>
        <v>0.21999999999999886</v>
      </c>
      <c r="N762" s="198">
        <v>2</v>
      </c>
      <c r="O762" s="1" t="s">
        <v>50</v>
      </c>
      <c r="P762" s="1" t="s">
        <v>53</v>
      </c>
      <c r="Q762" s="91" t="str">
        <f>VLOOKUP(UTK[[#This Row],[ID]],DRIVER[],6,FALSE)</f>
        <v>AJAYA KUMAR MAHANTA</v>
      </c>
    </row>
    <row r="763" spans="1:18" ht="15" customHeight="1">
      <c r="A763" s="1">
        <v>16</v>
      </c>
      <c r="B763" s="1" t="str">
        <f>UTK[[#This Row],[DATE]]&amp;UTK[[#This Row],[VEHICLE NO]]&amp;UTK[[#This Row],[TRIP NO]]</f>
        <v>45413OD34S65082</v>
      </c>
      <c r="C763" s="25">
        <v>45413</v>
      </c>
      <c r="D763" s="1">
        <v>34682</v>
      </c>
      <c r="E763" s="12">
        <v>312214</v>
      </c>
      <c r="F763" s="17">
        <v>4395</v>
      </c>
      <c r="G763" s="24" t="s">
        <v>57</v>
      </c>
      <c r="H763" s="67">
        <v>54.32</v>
      </c>
      <c r="I763" s="67">
        <v>17.34</v>
      </c>
      <c r="J763" s="67">
        <f t="shared" si="22"/>
        <v>36.980000000000004</v>
      </c>
      <c r="K763" s="68">
        <v>36.58</v>
      </c>
      <c r="L763" s="69">
        <v>45413</v>
      </c>
      <c r="M763" s="67">
        <f t="shared" si="23"/>
        <v>0.40000000000000568</v>
      </c>
      <c r="N763" s="198">
        <v>2</v>
      </c>
      <c r="O763" s="1" t="s">
        <v>50</v>
      </c>
      <c r="P763" s="1" t="s">
        <v>53</v>
      </c>
      <c r="Q763" s="91" t="str">
        <f>VLOOKUP(UTK[[#This Row],[ID]],DRIVER[],6,FALSE)</f>
        <v>DURGA CH MOHANTA</v>
      </c>
    </row>
    <row r="764" spans="1:18" ht="15" customHeight="1">
      <c r="A764" s="1">
        <v>17</v>
      </c>
      <c r="B764" s="1" t="str">
        <f>UTK[[#This Row],[DATE]]&amp;UTK[[#This Row],[VEHICLE NO]]&amp;UTK[[#This Row],[TRIP NO]]</f>
        <v>45413OD34S26682</v>
      </c>
      <c r="C764" s="25">
        <v>45413</v>
      </c>
      <c r="D764" s="1">
        <v>34683</v>
      </c>
      <c r="E764" s="12">
        <v>312214</v>
      </c>
      <c r="F764" s="17">
        <v>4397</v>
      </c>
      <c r="G764" s="24" t="s">
        <v>42</v>
      </c>
      <c r="H764" s="67">
        <v>51.84</v>
      </c>
      <c r="I764" s="67">
        <v>16.98</v>
      </c>
      <c r="J764" s="67">
        <f t="shared" si="22"/>
        <v>34.86</v>
      </c>
      <c r="K764" s="68">
        <v>34.56</v>
      </c>
      <c r="L764" s="69">
        <v>45413</v>
      </c>
      <c r="M764" s="67">
        <f t="shared" si="23"/>
        <v>0.29999999999999716</v>
      </c>
      <c r="N764" s="198">
        <v>2</v>
      </c>
      <c r="O764" s="1" t="s">
        <v>50</v>
      </c>
      <c r="P764" s="1" t="s">
        <v>53</v>
      </c>
      <c r="Q764" s="91" t="str">
        <f>VLOOKUP(UTK[[#This Row],[ID]],DRIVER[],6,FALSE)</f>
        <v>RIZWAN</v>
      </c>
    </row>
    <row r="765" spans="1:18" ht="15" customHeight="1">
      <c r="A765" s="1">
        <v>18</v>
      </c>
      <c r="B765" s="1" t="str">
        <f>UTK[[#This Row],[DATE]]&amp;UTK[[#This Row],[VEHICLE NO]]&amp;UTK[[#This Row],[TRIP NO]]</f>
        <v>45413OD04Q41441</v>
      </c>
      <c r="C765" s="25">
        <v>45413</v>
      </c>
      <c r="D765" s="1">
        <v>34684</v>
      </c>
      <c r="E765" s="12">
        <v>312214</v>
      </c>
      <c r="F765" s="17">
        <v>4396</v>
      </c>
      <c r="G765" s="24" t="s">
        <v>38</v>
      </c>
      <c r="H765" s="67">
        <v>35</v>
      </c>
      <c r="I765" s="67">
        <v>10.38</v>
      </c>
      <c r="J765" s="67">
        <f t="shared" si="22"/>
        <v>24.619999999999997</v>
      </c>
      <c r="K765" s="68">
        <v>24.42</v>
      </c>
      <c r="L765" s="69">
        <v>45413</v>
      </c>
      <c r="M765" s="67">
        <f t="shared" si="23"/>
        <v>0.19999999999999574</v>
      </c>
      <c r="N765" s="198">
        <v>1</v>
      </c>
      <c r="O765" s="1" t="s">
        <v>50</v>
      </c>
      <c r="P765" s="1" t="s">
        <v>53</v>
      </c>
      <c r="Q765" s="91" t="str">
        <f>VLOOKUP(UTK[[#This Row],[ID]],DRIVER[],6,FALSE)</f>
        <v>KAMAN MUNDA</v>
      </c>
      <c r="R765" s="1">
        <v>226</v>
      </c>
    </row>
    <row r="766" spans="1:18" ht="15" customHeight="1">
      <c r="A766" s="1">
        <v>19</v>
      </c>
      <c r="B766" s="1" t="str">
        <f>UTK[[#This Row],[DATE]]&amp;UTK[[#This Row],[VEHICLE NO]]&amp;UTK[[#This Row],[TRIP NO]]</f>
        <v>45413OD04Q41371</v>
      </c>
      <c r="C766" s="25">
        <v>45413</v>
      </c>
      <c r="D766" s="1">
        <v>34685</v>
      </c>
      <c r="E766" s="12">
        <v>312214</v>
      </c>
      <c r="F766" s="17">
        <v>4409</v>
      </c>
      <c r="G766" s="24" t="s">
        <v>55</v>
      </c>
      <c r="H766" s="67">
        <v>33.18</v>
      </c>
      <c r="I766" s="67">
        <v>10.34</v>
      </c>
      <c r="J766" s="67">
        <f t="shared" si="22"/>
        <v>22.84</v>
      </c>
      <c r="K766" s="68">
        <v>22.5</v>
      </c>
      <c r="L766" s="69">
        <v>45413</v>
      </c>
      <c r="M766" s="67">
        <f t="shared" si="23"/>
        <v>0.33999999999999986</v>
      </c>
      <c r="N766" s="198">
        <v>1</v>
      </c>
      <c r="O766" s="1" t="s">
        <v>50</v>
      </c>
      <c r="P766" s="1" t="s">
        <v>53</v>
      </c>
      <c r="Q766" s="91" t="str">
        <f>VLOOKUP(UTK[[#This Row],[ID]],DRIVER[],6,FALSE)</f>
        <v>MADANA MAHANTA</v>
      </c>
    </row>
    <row r="767" spans="1:18" ht="15" customHeight="1">
      <c r="A767" s="1">
        <v>20</v>
      </c>
      <c r="B767" s="1" t="str">
        <f>UTK[[#This Row],[DATE]]&amp;UTK[[#This Row],[VEHICLE NO]]&amp;UTK[[#This Row],[TRIP NO]]</f>
        <v>45413OD04Q41182</v>
      </c>
      <c r="C767" s="25">
        <v>45413</v>
      </c>
      <c r="D767" s="1">
        <v>34686</v>
      </c>
      <c r="E767" s="12">
        <v>312214</v>
      </c>
      <c r="F767" s="17">
        <v>4416</v>
      </c>
      <c r="G767" s="24" t="s">
        <v>26</v>
      </c>
      <c r="H767" s="67">
        <v>51.12</v>
      </c>
      <c r="I767" s="67">
        <v>16.899999999999999</v>
      </c>
      <c r="J767" s="67">
        <f t="shared" si="22"/>
        <v>34.22</v>
      </c>
      <c r="K767" s="68">
        <v>33.82</v>
      </c>
      <c r="L767" s="69">
        <v>45413</v>
      </c>
      <c r="M767" s="67">
        <f t="shared" si="23"/>
        <v>0.39999999999999858</v>
      </c>
      <c r="N767" s="198">
        <v>2</v>
      </c>
      <c r="O767" s="1" t="s">
        <v>50</v>
      </c>
      <c r="P767" s="1" t="s">
        <v>53</v>
      </c>
      <c r="Q767" s="91" t="str">
        <f>VLOOKUP(UTK[[#This Row],[ID]],DRIVER[],6,FALSE)</f>
        <v>JUGAL KISHOR MOHANTA</v>
      </c>
    </row>
    <row r="768" spans="1:18" ht="15" customHeight="1">
      <c r="A768" s="1">
        <v>21</v>
      </c>
      <c r="B768" s="1" t="str">
        <f>UTK[[#This Row],[DATE]]&amp;UTK[[#This Row],[VEHICLE NO]]&amp;UTK[[#This Row],[TRIP NO]]</f>
        <v>45413OD04Q41782</v>
      </c>
      <c r="C768" s="25">
        <v>45413</v>
      </c>
      <c r="D768" s="1">
        <v>34687</v>
      </c>
      <c r="E768" s="12">
        <v>312214</v>
      </c>
      <c r="F768" s="17">
        <v>4417</v>
      </c>
      <c r="G768" s="24" t="s">
        <v>25</v>
      </c>
      <c r="H768" s="67">
        <v>53.2</v>
      </c>
      <c r="I768" s="67">
        <v>17.38</v>
      </c>
      <c r="J768" s="67">
        <f t="shared" si="22"/>
        <v>35.820000000000007</v>
      </c>
      <c r="K768" s="68">
        <v>35.4</v>
      </c>
      <c r="L768" s="69">
        <v>45413</v>
      </c>
      <c r="M768" s="67">
        <f t="shared" si="23"/>
        <v>0.42000000000000881</v>
      </c>
      <c r="N768" s="198">
        <v>2</v>
      </c>
      <c r="O768" s="1" t="s">
        <v>50</v>
      </c>
      <c r="P768" s="1" t="s">
        <v>53</v>
      </c>
      <c r="Q768" s="91" t="str">
        <f>VLOOKUP(UTK[[#This Row],[ID]],DRIVER[],6,FALSE)</f>
        <v>BHARAT CH MOHANTA</v>
      </c>
    </row>
    <row r="769" spans="1:18" ht="14.4" customHeight="1">
      <c r="A769" s="1">
        <v>22</v>
      </c>
      <c r="B769" s="1" t="str">
        <f>UTK[[#This Row],[DATE]]&amp;UTK[[#This Row],[VEHICLE NO]]&amp;UTK[[#This Row],[TRIP NO]]</f>
        <v>45413OD34S61372</v>
      </c>
      <c r="C769" s="25">
        <v>45413</v>
      </c>
      <c r="D769" s="1">
        <v>34688</v>
      </c>
      <c r="E769" s="12">
        <v>312214</v>
      </c>
      <c r="F769" s="17">
        <v>4415</v>
      </c>
      <c r="G769" s="24" t="s">
        <v>44</v>
      </c>
      <c r="H769" s="67">
        <v>55.96</v>
      </c>
      <c r="I769" s="67">
        <v>17.579999999999998</v>
      </c>
      <c r="J769" s="67">
        <f t="shared" si="22"/>
        <v>38.380000000000003</v>
      </c>
      <c r="K769" s="68">
        <v>37.94</v>
      </c>
      <c r="L769" s="69">
        <v>45413</v>
      </c>
      <c r="M769" s="67">
        <f t="shared" si="23"/>
        <v>0.44000000000000483</v>
      </c>
      <c r="N769" s="198">
        <v>2</v>
      </c>
      <c r="O769" s="1" t="s">
        <v>50</v>
      </c>
      <c r="P769" s="1" t="s">
        <v>53</v>
      </c>
      <c r="Q769" s="91" t="str">
        <f>VLOOKUP(UTK[[#This Row],[ID]],DRIVER[],6,FALSE)</f>
        <v>PRADIPA MALIK</v>
      </c>
    </row>
    <row r="770" spans="1:18" ht="14.4" customHeight="1">
      <c r="A770" s="1">
        <v>23</v>
      </c>
      <c r="B770" s="1" t="str">
        <f>UTK[[#This Row],[DATE]]&amp;UTK[[#This Row],[VEHICLE NO]]&amp;UTK[[#This Row],[TRIP NO]]</f>
        <v>45413OD34S26662</v>
      </c>
      <c r="C770" s="25">
        <v>45413</v>
      </c>
      <c r="D770" s="1">
        <v>34689</v>
      </c>
      <c r="E770" s="12">
        <v>312214</v>
      </c>
      <c r="F770" s="17">
        <v>4410</v>
      </c>
      <c r="G770" s="24" t="s">
        <v>45</v>
      </c>
      <c r="H770" s="67">
        <v>52.02</v>
      </c>
      <c r="I770" s="67">
        <v>17.559999999999999</v>
      </c>
      <c r="J770" s="67">
        <f t="shared" si="22"/>
        <v>34.460000000000008</v>
      </c>
      <c r="K770" s="68">
        <v>33.94</v>
      </c>
      <c r="L770" s="69">
        <v>45413</v>
      </c>
      <c r="M770" s="67">
        <f t="shared" si="23"/>
        <v>0.52000000000001023</v>
      </c>
      <c r="N770" s="198">
        <v>2</v>
      </c>
      <c r="O770" s="1" t="s">
        <v>50</v>
      </c>
      <c r="P770" s="1" t="s">
        <v>53</v>
      </c>
      <c r="Q770" s="91" t="str">
        <f>VLOOKUP(UTK[[#This Row],[ID]],DRIVER[],6,FALSE)</f>
        <v>SUDARSAN SAHOO</v>
      </c>
    </row>
    <row r="771" spans="1:18" ht="14.4" customHeight="1">
      <c r="A771" s="1">
        <v>24</v>
      </c>
      <c r="B771" s="1" t="str">
        <f>UTK[[#This Row],[DATE]]&amp;UTK[[#This Row],[VEHICLE NO]]&amp;UTK[[#This Row],[TRIP NO]]</f>
        <v>45414OD34S26271</v>
      </c>
      <c r="C771" s="25">
        <v>45414</v>
      </c>
      <c r="D771" s="1">
        <v>34690</v>
      </c>
      <c r="E771" s="12">
        <v>312214</v>
      </c>
      <c r="F771" s="17">
        <v>4452</v>
      </c>
      <c r="G771" s="24" t="s">
        <v>54</v>
      </c>
      <c r="H771" s="67">
        <v>51.42</v>
      </c>
      <c r="I771" s="67">
        <v>17</v>
      </c>
      <c r="J771" s="67">
        <f t="shared" ref="J771:J834" si="24">H771-I771</f>
        <v>34.42</v>
      </c>
      <c r="K771" s="68">
        <v>34.119999999999997</v>
      </c>
      <c r="L771" s="69">
        <v>45414</v>
      </c>
      <c r="M771" s="67">
        <f t="shared" ref="M771:M834" si="25">J771-K771</f>
        <v>0.30000000000000426</v>
      </c>
      <c r="N771" s="198">
        <v>1</v>
      </c>
      <c r="O771" s="1" t="s">
        <v>50</v>
      </c>
      <c r="P771" s="1" t="s">
        <v>53</v>
      </c>
      <c r="Q771" s="91" t="str">
        <f>VLOOKUP(UTK[[#This Row],[ID]],DRIVER[],6,FALSE)</f>
        <v>RAHID</v>
      </c>
    </row>
    <row r="772" spans="1:18" ht="14.4" customHeight="1">
      <c r="A772" s="1">
        <v>25</v>
      </c>
      <c r="B772" s="1" t="str">
        <f>UTK[[#This Row],[DATE]]&amp;UTK[[#This Row],[VEHICLE NO]]&amp;UTK[[#This Row],[TRIP NO]]</f>
        <v>45414OD34S26681</v>
      </c>
      <c r="C772" s="25">
        <v>45414</v>
      </c>
      <c r="D772" s="1">
        <v>34692</v>
      </c>
      <c r="E772" s="12">
        <v>312214</v>
      </c>
      <c r="F772" s="17">
        <v>4458</v>
      </c>
      <c r="G772" s="24" t="s">
        <v>42</v>
      </c>
      <c r="H772" s="67">
        <v>52.08</v>
      </c>
      <c r="I772" s="67">
        <v>16.940000000000001</v>
      </c>
      <c r="J772" s="67">
        <f t="shared" si="24"/>
        <v>35.14</v>
      </c>
      <c r="K772" s="68">
        <v>34.479999999999997</v>
      </c>
      <c r="L772" s="69">
        <v>45414</v>
      </c>
      <c r="M772" s="67">
        <f t="shared" si="25"/>
        <v>0.66000000000000369</v>
      </c>
      <c r="N772" s="198">
        <v>1</v>
      </c>
      <c r="O772" s="1" t="s">
        <v>50</v>
      </c>
      <c r="P772" s="1" t="s">
        <v>53</v>
      </c>
      <c r="Q772" s="91" t="str">
        <f>VLOOKUP(UTK[[#This Row],[ID]],DRIVER[],6,FALSE)</f>
        <v>RIZWAN</v>
      </c>
      <c r="R772" s="1">
        <v>208</v>
      </c>
    </row>
    <row r="773" spans="1:18" ht="14.4" customHeight="1">
      <c r="A773" s="1">
        <v>26</v>
      </c>
      <c r="B773" s="1" t="str">
        <f>UTK[[#This Row],[DATE]]&amp;UTK[[#This Row],[VEHICLE NO]]&amp;UTK[[#This Row],[TRIP NO]]</f>
        <v>45414OD04Q41551</v>
      </c>
      <c r="C773" s="25">
        <v>45414</v>
      </c>
      <c r="D773" s="1">
        <v>34693</v>
      </c>
      <c r="E773" s="12">
        <v>312214</v>
      </c>
      <c r="F773" s="17">
        <v>4461</v>
      </c>
      <c r="G773" s="24" t="s">
        <v>22</v>
      </c>
      <c r="H773" s="67">
        <v>55.8</v>
      </c>
      <c r="I773" s="67">
        <v>17.36</v>
      </c>
      <c r="J773" s="67">
        <f t="shared" si="24"/>
        <v>38.44</v>
      </c>
      <c r="K773" s="68">
        <v>38.06</v>
      </c>
      <c r="L773" s="69">
        <v>45414</v>
      </c>
      <c r="M773" s="67">
        <f t="shared" si="25"/>
        <v>0.37999999999999545</v>
      </c>
      <c r="N773" s="198">
        <v>1</v>
      </c>
      <c r="O773" s="1" t="s">
        <v>50</v>
      </c>
      <c r="P773" s="1" t="s">
        <v>53</v>
      </c>
      <c r="Q773" s="91" t="str">
        <f>VLOOKUP(UTK[[#This Row],[ID]],DRIVER[],6,FALSE)</f>
        <v>SUSANT KUMAR BAG</v>
      </c>
    </row>
    <row r="774" spans="1:18" ht="15" customHeight="1">
      <c r="A774" s="1">
        <v>27</v>
      </c>
      <c r="B774" s="1" t="str">
        <f>UTK[[#This Row],[DATE]]&amp;UTK[[#This Row],[VEHICLE NO]]&amp;UTK[[#This Row],[TRIP NO]]</f>
        <v>45414OD34S26661</v>
      </c>
      <c r="C774" s="25">
        <v>45414</v>
      </c>
      <c r="D774" s="1">
        <v>34694</v>
      </c>
      <c r="E774" s="12">
        <v>312214</v>
      </c>
      <c r="F774" s="17">
        <v>4464</v>
      </c>
      <c r="G774" s="24" t="s">
        <v>45</v>
      </c>
      <c r="H774" s="67">
        <v>55.52</v>
      </c>
      <c r="I774" s="67">
        <v>17.600000000000001</v>
      </c>
      <c r="J774" s="67">
        <f t="shared" si="24"/>
        <v>37.92</v>
      </c>
      <c r="K774" s="68">
        <v>37.44</v>
      </c>
      <c r="L774" s="69">
        <v>45414</v>
      </c>
      <c r="M774" s="67">
        <f t="shared" si="25"/>
        <v>0.48000000000000398</v>
      </c>
      <c r="N774" s="198">
        <v>1</v>
      </c>
      <c r="O774" s="1" t="s">
        <v>50</v>
      </c>
      <c r="P774" s="1" t="s">
        <v>53</v>
      </c>
      <c r="Q774" s="91" t="str">
        <f>VLOOKUP(UTK[[#This Row],[ID]],DRIVER[],6,FALSE)</f>
        <v>SUDARSAN SAHOO</v>
      </c>
    </row>
    <row r="775" spans="1:18" ht="15" customHeight="1">
      <c r="A775" s="1">
        <v>28</v>
      </c>
      <c r="B775" s="1" t="str">
        <f>UTK[[#This Row],[DATE]]&amp;UTK[[#This Row],[VEHICLE NO]]&amp;UTK[[#This Row],[TRIP NO]]</f>
        <v>45414OD34S65081</v>
      </c>
      <c r="C775" s="25">
        <v>45414</v>
      </c>
      <c r="D775" s="1">
        <v>34695</v>
      </c>
      <c r="E775" s="12">
        <v>312214</v>
      </c>
      <c r="F775" s="17">
        <v>4465</v>
      </c>
      <c r="G775" s="24" t="s">
        <v>57</v>
      </c>
      <c r="H775" s="67">
        <v>53.96</v>
      </c>
      <c r="I775" s="67">
        <v>17.34</v>
      </c>
      <c r="J775" s="67">
        <f t="shared" si="24"/>
        <v>36.620000000000005</v>
      </c>
      <c r="K775" s="68">
        <v>36.32</v>
      </c>
      <c r="L775" s="69">
        <v>45414</v>
      </c>
      <c r="M775" s="67">
        <f t="shared" si="25"/>
        <v>0.30000000000000426</v>
      </c>
      <c r="N775" s="198">
        <v>1</v>
      </c>
      <c r="O775" s="1" t="s">
        <v>50</v>
      </c>
      <c r="P775" s="1" t="s">
        <v>53</v>
      </c>
      <c r="Q775" s="91" t="str">
        <f>VLOOKUP(UTK[[#This Row],[ID]],DRIVER[],6,FALSE)</f>
        <v>NATABAR MOHANTA</v>
      </c>
    </row>
    <row r="776" spans="1:18" ht="15" customHeight="1">
      <c r="A776" s="1">
        <v>29</v>
      </c>
      <c r="B776" s="1" t="str">
        <f>UTK[[#This Row],[DATE]]&amp;UTK[[#This Row],[VEHICLE NO]]&amp;UTK[[#This Row],[TRIP NO]]</f>
        <v>45414OD34S26151</v>
      </c>
      <c r="C776" s="25">
        <v>45414</v>
      </c>
      <c r="D776" s="1">
        <v>34696</v>
      </c>
      <c r="E776" s="12">
        <v>312214</v>
      </c>
      <c r="F776" s="17">
        <v>4468</v>
      </c>
      <c r="G776" s="24" t="s">
        <v>40</v>
      </c>
      <c r="H776" s="67">
        <v>51.14</v>
      </c>
      <c r="I776" s="67">
        <v>17.100000000000001</v>
      </c>
      <c r="J776" s="67">
        <f t="shared" si="24"/>
        <v>34.04</v>
      </c>
      <c r="K776" s="68">
        <v>33.520000000000003</v>
      </c>
      <c r="L776" s="69">
        <v>45414</v>
      </c>
      <c r="M776" s="67">
        <f t="shared" si="25"/>
        <v>0.51999999999999602</v>
      </c>
      <c r="N776" s="198">
        <v>1</v>
      </c>
      <c r="O776" s="1" t="s">
        <v>50</v>
      </c>
      <c r="P776" s="1" t="s">
        <v>53</v>
      </c>
      <c r="Q776" s="91" t="str">
        <f>VLOOKUP(UTK[[#This Row],[ID]],DRIVER[],6,FALSE)</f>
        <v>BASANTA KUMAR MOHANTA</v>
      </c>
    </row>
    <row r="777" spans="1:18" ht="15" customHeight="1">
      <c r="A777" s="1">
        <v>30</v>
      </c>
      <c r="B777" s="1" t="str">
        <f>UTK[[#This Row],[DATE]]&amp;UTK[[#This Row],[VEHICLE NO]]&amp;UTK[[#This Row],[TRIP NO]]</f>
        <v>45414OD04Q41441</v>
      </c>
      <c r="C777" s="25">
        <v>45414</v>
      </c>
      <c r="D777" s="1">
        <v>34697</v>
      </c>
      <c r="E777" s="12">
        <v>312214</v>
      </c>
      <c r="F777" s="17">
        <v>4470</v>
      </c>
      <c r="G777" s="24" t="s">
        <v>38</v>
      </c>
      <c r="H777" s="67">
        <v>34.159999999999997</v>
      </c>
      <c r="I777" s="67">
        <v>10.54</v>
      </c>
      <c r="J777" s="67">
        <f t="shared" si="24"/>
        <v>23.619999999999997</v>
      </c>
      <c r="K777" s="68">
        <v>23.18</v>
      </c>
      <c r="L777" s="69">
        <v>45414</v>
      </c>
      <c r="M777" s="67">
        <f t="shared" si="25"/>
        <v>0.43999999999999773</v>
      </c>
      <c r="N777" s="198">
        <v>1</v>
      </c>
      <c r="O777" s="1" t="s">
        <v>50</v>
      </c>
      <c r="P777" s="1" t="s">
        <v>53</v>
      </c>
      <c r="Q777" s="91" t="str">
        <f>VLOOKUP(UTK[[#This Row],[ID]],DRIVER[],6,FALSE)</f>
        <v>SUSANTA KUMAR MALIK</v>
      </c>
    </row>
    <row r="778" spans="1:18" ht="15" customHeight="1">
      <c r="A778" s="1">
        <v>31</v>
      </c>
      <c r="B778" s="1" t="str">
        <f>UTK[[#This Row],[DATE]]&amp;UTK[[#This Row],[VEHICLE NO]]&amp;UTK[[#This Row],[TRIP NO]]</f>
        <v>45414OD04Q41281</v>
      </c>
      <c r="C778" s="25">
        <v>45414</v>
      </c>
      <c r="D778" s="1">
        <v>34698</v>
      </c>
      <c r="E778" s="12">
        <v>312214</v>
      </c>
      <c r="F778" s="17">
        <v>4474</v>
      </c>
      <c r="G778" s="24" t="s">
        <v>41</v>
      </c>
      <c r="H778" s="67">
        <v>34.520000000000003</v>
      </c>
      <c r="I778" s="67">
        <v>10.4</v>
      </c>
      <c r="J778" s="67">
        <f t="shared" si="24"/>
        <v>24.120000000000005</v>
      </c>
      <c r="K778" s="68">
        <v>23.98</v>
      </c>
      <c r="L778" s="69">
        <v>45414</v>
      </c>
      <c r="M778" s="67">
        <f t="shared" si="25"/>
        <v>0.14000000000000412</v>
      </c>
      <c r="N778" s="198">
        <v>1</v>
      </c>
      <c r="O778" s="1" t="s">
        <v>50</v>
      </c>
      <c r="P778" s="1" t="s">
        <v>53</v>
      </c>
      <c r="Q778" s="91" t="str">
        <f>VLOOKUP(UTK[[#This Row],[ID]],DRIVER[],6,FALSE)</f>
        <v xml:space="preserve">SUSANTA KUMAR MOHANTA </v>
      </c>
    </row>
    <row r="779" spans="1:18" ht="15" customHeight="1">
      <c r="A779" s="1">
        <v>32</v>
      </c>
      <c r="B779" s="1" t="str">
        <f>UTK[[#This Row],[DATE]]&amp;UTK[[#This Row],[VEHICLE NO]]&amp;UTK[[#This Row],[TRIP NO]]</f>
        <v>45414OD04Q41371</v>
      </c>
      <c r="C779" s="25">
        <v>45414</v>
      </c>
      <c r="D779" s="1">
        <v>34699</v>
      </c>
      <c r="E779" s="12">
        <v>312214</v>
      </c>
      <c r="F779" s="17">
        <v>4481</v>
      </c>
      <c r="G779" s="24" t="s">
        <v>55</v>
      </c>
      <c r="H779" s="67">
        <v>32.659999999999997</v>
      </c>
      <c r="I779" s="67">
        <v>10.38</v>
      </c>
      <c r="J779" s="67">
        <f t="shared" si="24"/>
        <v>22.279999999999994</v>
      </c>
      <c r="K779" s="68">
        <v>22.16</v>
      </c>
      <c r="L779" s="69">
        <v>45414</v>
      </c>
      <c r="M779" s="67">
        <f t="shared" si="25"/>
        <v>0.11999999999999389</v>
      </c>
      <c r="N779" s="198">
        <v>1</v>
      </c>
      <c r="O779" s="1" t="s">
        <v>50</v>
      </c>
      <c r="P779" s="1" t="s">
        <v>53</v>
      </c>
      <c r="Q779" s="91" t="str">
        <f>VLOOKUP(UTK[[#This Row],[ID]],DRIVER[],6,FALSE)</f>
        <v>NARAHARI MOHANTA</v>
      </c>
    </row>
    <row r="780" spans="1:18" ht="15" customHeight="1">
      <c r="A780" s="1">
        <v>33</v>
      </c>
      <c r="B780" s="1" t="str">
        <f>UTK[[#This Row],[DATE]]&amp;UTK[[#This Row],[VEHICLE NO]]&amp;UTK[[#This Row],[TRIP NO]]</f>
        <v>45414OD04Q67611</v>
      </c>
      <c r="C780" s="25">
        <v>45414</v>
      </c>
      <c r="D780" s="1">
        <v>34700</v>
      </c>
      <c r="E780" s="12">
        <v>312214</v>
      </c>
      <c r="F780" s="17">
        <v>4476</v>
      </c>
      <c r="G780" s="24" t="s">
        <v>24</v>
      </c>
      <c r="H780" s="67">
        <v>52.96</v>
      </c>
      <c r="I780" s="67">
        <v>17.82</v>
      </c>
      <c r="J780" s="67">
        <f t="shared" si="24"/>
        <v>35.14</v>
      </c>
      <c r="K780" s="68">
        <v>34.299999999999997</v>
      </c>
      <c r="L780" s="69">
        <v>45414</v>
      </c>
      <c r="M780" s="67">
        <f t="shared" si="25"/>
        <v>0.84000000000000341</v>
      </c>
      <c r="N780" s="198">
        <v>1</v>
      </c>
      <c r="O780" s="1" t="s">
        <v>50</v>
      </c>
      <c r="P780" s="1" t="s">
        <v>53</v>
      </c>
      <c r="Q780" s="91" t="str">
        <f>VLOOKUP(UTK[[#This Row],[ID]],DRIVER[],6,FALSE)</f>
        <v>PRABHAT MAHANTA</v>
      </c>
    </row>
    <row r="781" spans="1:18" ht="15" customHeight="1">
      <c r="A781" s="1">
        <v>34</v>
      </c>
      <c r="B781" s="1" t="str">
        <f>UTK[[#This Row],[DATE]]&amp;UTK[[#This Row],[VEHICLE NO]]&amp;UTK[[#This Row],[TRIP NO]]</f>
        <v>45414OD34S61371</v>
      </c>
      <c r="C781" s="25">
        <v>45414</v>
      </c>
      <c r="D781" s="1">
        <v>34701</v>
      </c>
      <c r="E781" s="12">
        <v>312214</v>
      </c>
      <c r="F781" s="17">
        <v>4477</v>
      </c>
      <c r="G781" s="24" t="s">
        <v>44</v>
      </c>
      <c r="H781" s="67">
        <v>53.22</v>
      </c>
      <c r="I781" s="67">
        <v>17.52</v>
      </c>
      <c r="J781" s="67">
        <f t="shared" si="24"/>
        <v>35.700000000000003</v>
      </c>
      <c r="K781" s="68">
        <v>34.64</v>
      </c>
      <c r="L781" s="69">
        <v>45414</v>
      </c>
      <c r="M781" s="67">
        <f t="shared" si="25"/>
        <v>1.0600000000000023</v>
      </c>
      <c r="N781" s="198">
        <v>1</v>
      </c>
      <c r="O781" s="1" t="s">
        <v>50</v>
      </c>
      <c r="P781" s="1" t="s">
        <v>53</v>
      </c>
      <c r="Q781" s="91" t="str">
        <f>VLOOKUP(UTK[[#This Row],[ID]],DRIVER[],6,FALSE)</f>
        <v>PRADIPA MALIK</v>
      </c>
    </row>
    <row r="782" spans="1:18" ht="15" customHeight="1">
      <c r="A782" s="1">
        <v>35</v>
      </c>
      <c r="B782" s="1" t="str">
        <f>UTK[[#This Row],[DATE]]&amp;UTK[[#This Row],[VEHICLE NO]]&amp;UTK[[#This Row],[TRIP NO]]</f>
        <v>45414OD04Q41731</v>
      </c>
      <c r="C782" s="25">
        <v>45414</v>
      </c>
      <c r="D782" s="1">
        <v>34702</v>
      </c>
      <c r="E782" s="12">
        <v>312214</v>
      </c>
      <c r="F782" s="17">
        <v>4478</v>
      </c>
      <c r="G782" s="24" t="s">
        <v>8</v>
      </c>
      <c r="H782" s="67">
        <v>35.520000000000003</v>
      </c>
      <c r="I782" s="67">
        <v>10.199999999999999</v>
      </c>
      <c r="J782" s="67">
        <f t="shared" si="24"/>
        <v>25.320000000000004</v>
      </c>
      <c r="K782" s="68">
        <v>24.92</v>
      </c>
      <c r="L782" s="69">
        <v>45414</v>
      </c>
      <c r="M782" s="67">
        <f t="shared" si="25"/>
        <v>0.40000000000000213</v>
      </c>
      <c r="N782" s="198">
        <v>1</v>
      </c>
      <c r="O782" s="1" t="s">
        <v>50</v>
      </c>
      <c r="P782" s="1" t="s">
        <v>53</v>
      </c>
      <c r="Q782" s="91" t="str">
        <f>VLOOKUP(UTK[[#This Row],[ID]],DRIVER[],6,FALSE)</f>
        <v>AJAYA KUMAR MAHANTA</v>
      </c>
    </row>
    <row r="783" spans="1:18" ht="15" customHeight="1">
      <c r="A783" s="1">
        <v>36</v>
      </c>
      <c r="B783" s="1" t="str">
        <f>UTK[[#This Row],[DATE]]&amp;UTK[[#This Row],[VEHICLE NO]]&amp;UTK[[#This Row],[TRIP NO]]</f>
        <v>45414OD04Q41781</v>
      </c>
      <c r="C783" s="25">
        <v>45414</v>
      </c>
      <c r="D783" s="1">
        <v>34703</v>
      </c>
      <c r="E783" s="12">
        <v>312214</v>
      </c>
      <c r="F783" s="17">
        <v>4483</v>
      </c>
      <c r="G783" s="24" t="s">
        <v>25</v>
      </c>
      <c r="H783" s="67">
        <v>55.34</v>
      </c>
      <c r="I783" s="67">
        <v>17.38</v>
      </c>
      <c r="J783" s="67">
        <f t="shared" si="24"/>
        <v>37.960000000000008</v>
      </c>
      <c r="K783" s="68">
        <v>37.36</v>
      </c>
      <c r="L783" s="69">
        <v>45414</v>
      </c>
      <c r="M783" s="67">
        <f t="shared" si="25"/>
        <v>0.60000000000000853</v>
      </c>
      <c r="N783" s="198">
        <v>1</v>
      </c>
      <c r="O783" s="1" t="s">
        <v>50</v>
      </c>
      <c r="P783" s="1" t="s">
        <v>53</v>
      </c>
      <c r="Q783" s="91" t="str">
        <f>VLOOKUP(UTK[[#This Row],[ID]],DRIVER[],6,FALSE)</f>
        <v>CHANDRAMANI MOHANTY</v>
      </c>
    </row>
    <row r="784" spans="1:18" ht="15" customHeight="1">
      <c r="A784" s="1">
        <v>37</v>
      </c>
      <c r="B784" s="1" t="str">
        <f>UTK[[#This Row],[DATE]]&amp;UTK[[#This Row],[VEHICLE NO]]&amp;UTK[[#This Row],[TRIP NO]]</f>
        <v>45414OD04Q41181</v>
      </c>
      <c r="C784" s="25">
        <v>45414</v>
      </c>
      <c r="D784" s="1">
        <v>34704</v>
      </c>
      <c r="E784" s="12">
        <v>312214</v>
      </c>
      <c r="F784" s="17">
        <v>4475</v>
      </c>
      <c r="G784" s="24" t="s">
        <v>26</v>
      </c>
      <c r="H784" s="67">
        <v>54.16</v>
      </c>
      <c r="I784" s="67">
        <v>16.86</v>
      </c>
      <c r="J784" s="67">
        <f t="shared" si="24"/>
        <v>37.299999999999997</v>
      </c>
      <c r="K784" s="68">
        <v>36.9</v>
      </c>
      <c r="L784" s="69">
        <v>45414</v>
      </c>
      <c r="M784" s="67">
        <f t="shared" si="25"/>
        <v>0.39999999999999858</v>
      </c>
      <c r="N784" s="198">
        <v>1</v>
      </c>
      <c r="O784" s="1" t="s">
        <v>50</v>
      </c>
      <c r="P784" s="1" t="s">
        <v>53</v>
      </c>
      <c r="Q784" s="91" t="str">
        <f>VLOOKUP(UTK[[#This Row],[ID]],DRIVER[],6,FALSE)</f>
        <v>KAPILENDRA MALIK</v>
      </c>
    </row>
    <row r="785" spans="1:18" ht="15" customHeight="1">
      <c r="A785" s="1">
        <v>38</v>
      </c>
      <c r="B785" s="1" t="str">
        <f>UTK[[#This Row],[DATE]]&amp;UTK[[#This Row],[VEHICLE NO]]&amp;UTK[[#This Row],[TRIP NO]]</f>
        <v>45414OD34S26272</v>
      </c>
      <c r="C785" s="25">
        <v>45414</v>
      </c>
      <c r="D785" s="1">
        <v>34705</v>
      </c>
      <c r="E785" s="12">
        <v>312214</v>
      </c>
      <c r="F785" s="17">
        <v>4504</v>
      </c>
      <c r="G785" s="24" t="s">
        <v>54</v>
      </c>
      <c r="H785" s="67">
        <v>54.48</v>
      </c>
      <c r="I785" s="67">
        <v>17</v>
      </c>
      <c r="J785" s="67">
        <f t="shared" si="24"/>
        <v>37.479999999999997</v>
      </c>
      <c r="K785" s="68">
        <v>36.979999999999997</v>
      </c>
      <c r="L785" s="69">
        <v>45414</v>
      </c>
      <c r="M785" s="67">
        <f t="shared" si="25"/>
        <v>0.5</v>
      </c>
      <c r="N785" s="198">
        <v>2</v>
      </c>
      <c r="O785" s="1" t="s">
        <v>50</v>
      </c>
      <c r="P785" s="1" t="s">
        <v>53</v>
      </c>
      <c r="Q785" s="91" t="str">
        <f>VLOOKUP(UTK[[#This Row],[ID]],DRIVER[],6,FALSE)</f>
        <v>RAHID</v>
      </c>
    </row>
    <row r="786" spans="1:18" ht="15" customHeight="1">
      <c r="A786" s="1">
        <v>39</v>
      </c>
      <c r="B786" s="1" t="str">
        <f>UTK[[#This Row],[DATE]]&amp;UTK[[#This Row],[VEHICLE NO]]&amp;UTK[[#This Row],[TRIP NO]]</f>
        <v>45414OD04Q41552</v>
      </c>
      <c r="C786" s="25">
        <v>45414</v>
      </c>
      <c r="D786" s="1">
        <v>34706</v>
      </c>
      <c r="E786" s="12">
        <v>312214</v>
      </c>
      <c r="F786" s="17">
        <v>4508</v>
      </c>
      <c r="G786" s="24" t="s">
        <v>22</v>
      </c>
      <c r="H786" s="67">
        <v>55.42</v>
      </c>
      <c r="I786" s="67">
        <v>17.36</v>
      </c>
      <c r="J786" s="67">
        <f t="shared" si="24"/>
        <v>38.06</v>
      </c>
      <c r="K786" s="68">
        <v>37.68</v>
      </c>
      <c r="L786" s="69">
        <v>45414</v>
      </c>
      <c r="M786" s="67">
        <f t="shared" si="25"/>
        <v>0.38000000000000256</v>
      </c>
      <c r="N786" s="198">
        <v>2</v>
      </c>
      <c r="O786" s="1" t="s">
        <v>50</v>
      </c>
      <c r="P786" s="1" t="s">
        <v>53</v>
      </c>
      <c r="Q786" s="91" t="str">
        <f>VLOOKUP(UTK[[#This Row],[ID]],DRIVER[],6,FALSE)</f>
        <v>SUSANT KUMAR BAG</v>
      </c>
    </row>
    <row r="787" spans="1:18" ht="15" customHeight="1">
      <c r="A787" s="1">
        <v>40</v>
      </c>
      <c r="B787" s="1" t="str">
        <f>UTK[[#This Row],[DATE]]&amp;UTK[[#This Row],[VEHICLE NO]]&amp;UTK[[#This Row],[TRIP NO]]</f>
        <v>45414OD34S65082</v>
      </c>
      <c r="C787" s="25">
        <v>45414</v>
      </c>
      <c r="D787" s="1">
        <v>34707</v>
      </c>
      <c r="E787" s="12">
        <v>312214</v>
      </c>
      <c r="F787" s="17">
        <v>4509</v>
      </c>
      <c r="G787" s="24" t="s">
        <v>57</v>
      </c>
      <c r="H787" s="67">
        <v>54.92</v>
      </c>
      <c r="I787" s="67">
        <v>17.32</v>
      </c>
      <c r="J787" s="67">
        <f t="shared" si="24"/>
        <v>37.6</v>
      </c>
      <c r="K787" s="68">
        <v>37.159999999999997</v>
      </c>
      <c r="L787" s="69">
        <v>45414</v>
      </c>
      <c r="M787" s="67">
        <f t="shared" si="25"/>
        <v>0.44000000000000483</v>
      </c>
      <c r="N787" s="198">
        <v>2</v>
      </c>
      <c r="O787" s="1" t="s">
        <v>50</v>
      </c>
      <c r="P787" s="1" t="s">
        <v>53</v>
      </c>
      <c r="Q787" s="91" t="str">
        <f>VLOOKUP(UTK[[#This Row],[ID]],DRIVER[],6,FALSE)</f>
        <v>NATABAR MOHANTA</v>
      </c>
    </row>
    <row r="788" spans="1:18" ht="15" customHeight="1">
      <c r="A788" s="1">
        <v>41</v>
      </c>
      <c r="B788" s="1" t="str">
        <f>UTK[[#This Row],[DATE]]&amp;UTK[[#This Row],[VEHICLE NO]]&amp;UTK[[#This Row],[TRIP NO]]</f>
        <v>45414OD34S26662</v>
      </c>
      <c r="C788" s="25">
        <v>45414</v>
      </c>
      <c r="D788" s="1">
        <v>34708</v>
      </c>
      <c r="E788" s="12">
        <v>312214</v>
      </c>
      <c r="F788" s="17">
        <v>4515</v>
      </c>
      <c r="G788" s="24" t="s">
        <v>45</v>
      </c>
      <c r="H788" s="67">
        <v>54</v>
      </c>
      <c r="I788" s="67">
        <v>17.579999999999998</v>
      </c>
      <c r="J788" s="67">
        <f t="shared" si="24"/>
        <v>36.42</v>
      </c>
      <c r="K788" s="68">
        <v>35.840000000000003</v>
      </c>
      <c r="L788" s="69">
        <v>45414</v>
      </c>
      <c r="M788" s="67">
        <f t="shared" si="25"/>
        <v>0.57999999999999829</v>
      </c>
      <c r="N788" s="198">
        <v>2</v>
      </c>
      <c r="O788" s="1" t="s">
        <v>50</v>
      </c>
      <c r="P788" s="1" t="s">
        <v>53</v>
      </c>
      <c r="Q788" s="91" t="str">
        <f>VLOOKUP(UTK[[#This Row],[ID]],DRIVER[],6,FALSE)</f>
        <v>SUDARSAN SAHOO</v>
      </c>
    </row>
    <row r="789" spans="1:18" ht="15" customHeight="1">
      <c r="A789" s="1">
        <v>42</v>
      </c>
      <c r="B789" s="1" t="str">
        <f>UTK[[#This Row],[DATE]]&amp;UTK[[#This Row],[VEHICLE NO]]&amp;UTK[[#This Row],[TRIP NO]]</f>
        <v>45414OD34S26152</v>
      </c>
      <c r="C789" s="25">
        <v>45414</v>
      </c>
      <c r="D789" s="1">
        <v>34709</v>
      </c>
      <c r="E789" s="12">
        <v>312214</v>
      </c>
      <c r="F789" s="17">
        <v>4529</v>
      </c>
      <c r="G789" s="24" t="s">
        <v>40</v>
      </c>
      <c r="H789" s="67">
        <v>52.92</v>
      </c>
      <c r="I789" s="67">
        <v>17.079999999999998</v>
      </c>
      <c r="J789" s="67">
        <f t="shared" si="24"/>
        <v>35.840000000000003</v>
      </c>
      <c r="K789" s="68">
        <v>35.32</v>
      </c>
      <c r="L789" s="69">
        <v>45414</v>
      </c>
      <c r="M789" s="67">
        <f t="shared" si="25"/>
        <v>0.52000000000000313</v>
      </c>
      <c r="N789" s="198">
        <v>2</v>
      </c>
      <c r="O789" s="1" t="s">
        <v>50</v>
      </c>
      <c r="P789" s="1" t="s">
        <v>53</v>
      </c>
      <c r="Q789" s="91" t="str">
        <f>VLOOKUP(UTK[[#This Row],[ID]],DRIVER[],6,FALSE)</f>
        <v>BASANTA KUMAR MOHANTA</v>
      </c>
      <c r="R789" s="1">
        <v>211</v>
      </c>
    </row>
    <row r="790" spans="1:18" ht="15" customHeight="1">
      <c r="A790" s="1">
        <v>43</v>
      </c>
      <c r="B790" s="1" t="str">
        <f>UTK[[#This Row],[DATE]]&amp;UTK[[#This Row],[VEHICLE NO]]&amp;UTK[[#This Row],[TRIP NO]]</f>
        <v>45414OD34S26682</v>
      </c>
      <c r="C790" s="25">
        <v>45414</v>
      </c>
      <c r="D790" s="1">
        <v>34710</v>
      </c>
      <c r="E790" s="12">
        <v>312214</v>
      </c>
      <c r="F790" s="17">
        <v>4531</v>
      </c>
      <c r="G790" s="24" t="s">
        <v>42</v>
      </c>
      <c r="H790" s="67">
        <v>51.72</v>
      </c>
      <c r="I790" s="67">
        <v>17.14</v>
      </c>
      <c r="J790" s="67">
        <f t="shared" si="24"/>
        <v>34.58</v>
      </c>
      <c r="K790" s="68">
        <v>34.299999999999997</v>
      </c>
      <c r="L790" s="69">
        <v>45414</v>
      </c>
      <c r="M790" s="67">
        <f t="shared" si="25"/>
        <v>0.28000000000000114</v>
      </c>
      <c r="N790" s="198">
        <v>2</v>
      </c>
      <c r="O790" s="1" t="s">
        <v>50</v>
      </c>
      <c r="P790" s="1" t="s">
        <v>53</v>
      </c>
      <c r="Q790" s="91" t="str">
        <f>VLOOKUP(UTK[[#This Row],[ID]],DRIVER[],6,FALSE)</f>
        <v>RIZWAN</v>
      </c>
    </row>
    <row r="791" spans="1:18" ht="15" customHeight="1">
      <c r="A791" s="1">
        <v>44</v>
      </c>
      <c r="B791" s="1" t="str">
        <f>UTK[[#This Row],[DATE]]&amp;UTK[[#This Row],[VEHICLE NO]]&amp;UTK[[#This Row],[TRIP NO]]</f>
        <v>45414OD04Q41282</v>
      </c>
      <c r="C791" s="25">
        <v>45414</v>
      </c>
      <c r="D791" s="1">
        <v>34711</v>
      </c>
      <c r="E791" s="12">
        <v>312214</v>
      </c>
      <c r="F791" s="17">
        <v>4538</v>
      </c>
      <c r="G791" s="24" t="s">
        <v>41</v>
      </c>
      <c r="H791" s="67">
        <v>33.24</v>
      </c>
      <c r="I791" s="67">
        <v>10.4</v>
      </c>
      <c r="J791" s="67">
        <f t="shared" si="24"/>
        <v>22.840000000000003</v>
      </c>
      <c r="K791" s="68">
        <v>22.48</v>
      </c>
      <c r="L791" s="69">
        <v>45414</v>
      </c>
      <c r="M791" s="67">
        <f t="shared" si="25"/>
        <v>0.36000000000000298</v>
      </c>
      <c r="N791" s="198">
        <v>2</v>
      </c>
      <c r="O791" s="1" t="s">
        <v>50</v>
      </c>
      <c r="P791" s="1" t="s">
        <v>53</v>
      </c>
      <c r="Q791" s="91" t="str">
        <f>VLOOKUP(UTK[[#This Row],[ID]],DRIVER[],6,FALSE)</f>
        <v xml:space="preserve">SUSANTA KUMAR MOHANTA </v>
      </c>
    </row>
    <row r="792" spans="1:18" ht="15" customHeight="1">
      <c r="A792" s="1">
        <v>45</v>
      </c>
      <c r="B792" s="1" t="str">
        <f>UTK[[#This Row],[DATE]]&amp;UTK[[#This Row],[VEHICLE NO]]&amp;UTK[[#This Row],[TRIP NO]]</f>
        <v>45414OD04Q67612</v>
      </c>
      <c r="C792" s="25">
        <v>45414</v>
      </c>
      <c r="D792" s="1">
        <v>34712</v>
      </c>
      <c r="E792" s="12">
        <v>312214</v>
      </c>
      <c r="F792" s="17">
        <v>4537</v>
      </c>
      <c r="G792" s="24" t="s">
        <v>24</v>
      </c>
      <c r="H792" s="67">
        <v>54.16</v>
      </c>
      <c r="I792" s="67">
        <v>17.84</v>
      </c>
      <c r="J792" s="67">
        <f t="shared" si="24"/>
        <v>36.319999999999993</v>
      </c>
      <c r="K792" s="68">
        <v>35.840000000000003</v>
      </c>
      <c r="L792" s="69">
        <v>45414</v>
      </c>
      <c r="M792" s="67">
        <f t="shared" si="25"/>
        <v>0.47999999999998977</v>
      </c>
      <c r="N792" s="198">
        <v>2</v>
      </c>
      <c r="O792" s="1" t="s">
        <v>50</v>
      </c>
      <c r="P792" s="1" t="s">
        <v>53</v>
      </c>
      <c r="Q792" s="91" t="str">
        <f>VLOOKUP(UTK[[#This Row],[ID]],DRIVER[],6,FALSE)</f>
        <v>PRABHAT MAHANTA</v>
      </c>
    </row>
    <row r="793" spans="1:18" ht="15" customHeight="1">
      <c r="A793" s="1">
        <v>46</v>
      </c>
      <c r="B793" s="1" t="str">
        <f>UTK[[#This Row],[DATE]]&amp;UTK[[#This Row],[VEHICLE NO]]&amp;UTK[[#This Row],[TRIP NO]]</f>
        <v>45414OD04Q41372</v>
      </c>
      <c r="C793" s="25">
        <v>45414</v>
      </c>
      <c r="D793" s="1">
        <v>34713</v>
      </c>
      <c r="E793" s="12">
        <v>312214</v>
      </c>
      <c r="F793" s="17">
        <v>4542</v>
      </c>
      <c r="G793" s="24" t="s">
        <v>55</v>
      </c>
      <c r="H793" s="67">
        <v>32.58</v>
      </c>
      <c r="I793" s="67">
        <v>10.36</v>
      </c>
      <c r="J793" s="67">
        <f t="shared" si="24"/>
        <v>22.22</v>
      </c>
      <c r="K793" s="68">
        <v>22.08</v>
      </c>
      <c r="L793" s="69">
        <v>45414</v>
      </c>
      <c r="M793" s="67">
        <f t="shared" si="25"/>
        <v>0.14000000000000057</v>
      </c>
      <c r="N793" s="198">
        <v>2</v>
      </c>
      <c r="O793" s="1" t="s">
        <v>50</v>
      </c>
      <c r="P793" s="1" t="s">
        <v>53</v>
      </c>
      <c r="Q793" s="91" t="str">
        <f>VLOOKUP(UTK[[#This Row],[ID]],DRIVER[],6,FALSE)</f>
        <v>NARAHARI MOHANTA</v>
      </c>
    </row>
    <row r="794" spans="1:18" ht="15" customHeight="1">
      <c r="A794" s="1">
        <v>47</v>
      </c>
      <c r="B794" s="1" t="str">
        <f>UTK[[#This Row],[DATE]]&amp;UTK[[#This Row],[VEHICLE NO]]&amp;UTK[[#This Row],[TRIP NO]]</f>
        <v>45414OD04Q41182</v>
      </c>
      <c r="C794" s="25">
        <v>45414</v>
      </c>
      <c r="D794" s="1">
        <v>34714</v>
      </c>
      <c r="E794" s="12">
        <v>312214</v>
      </c>
      <c r="F794" s="17">
        <v>4545</v>
      </c>
      <c r="G794" s="24" t="s">
        <v>26</v>
      </c>
      <c r="H794" s="67">
        <v>53.42</v>
      </c>
      <c r="I794" s="67">
        <v>16.899999999999999</v>
      </c>
      <c r="J794" s="67">
        <f t="shared" si="24"/>
        <v>36.520000000000003</v>
      </c>
      <c r="K794" s="68">
        <v>35.96</v>
      </c>
      <c r="L794" s="69">
        <v>45415</v>
      </c>
      <c r="M794" s="67">
        <f t="shared" si="25"/>
        <v>0.56000000000000227</v>
      </c>
      <c r="N794" s="198">
        <v>2</v>
      </c>
      <c r="O794" s="1" t="s">
        <v>50</v>
      </c>
      <c r="P794" s="1" t="s">
        <v>53</v>
      </c>
      <c r="Q794" s="91" t="str">
        <f>VLOOKUP(UTK[[#This Row],[ID]],DRIVER[],6,FALSE)</f>
        <v>KAPILENDRA MALIK</v>
      </c>
    </row>
    <row r="795" spans="1:18" ht="15" customHeight="1">
      <c r="A795" s="1">
        <v>48</v>
      </c>
      <c r="B795" s="1" t="str">
        <f>UTK[[#This Row],[DATE]]&amp;UTK[[#This Row],[VEHICLE NO]]&amp;UTK[[#This Row],[TRIP NO]]</f>
        <v>45415OD04Q41441</v>
      </c>
      <c r="C795" s="25">
        <v>45415</v>
      </c>
      <c r="D795" s="1">
        <v>34715</v>
      </c>
      <c r="E795" s="12">
        <v>312214</v>
      </c>
      <c r="F795" s="17">
        <v>4597</v>
      </c>
      <c r="G795" s="24" t="s">
        <v>38</v>
      </c>
      <c r="H795" s="67">
        <v>33.28</v>
      </c>
      <c r="I795" s="67">
        <v>10.56</v>
      </c>
      <c r="J795" s="67">
        <f t="shared" si="24"/>
        <v>22.72</v>
      </c>
      <c r="K795" s="68">
        <v>22.18</v>
      </c>
      <c r="L795" s="69">
        <v>45415</v>
      </c>
      <c r="M795" s="67">
        <f t="shared" si="25"/>
        <v>0.53999999999999915</v>
      </c>
      <c r="N795" s="198">
        <v>1</v>
      </c>
      <c r="O795" s="1" t="s">
        <v>50</v>
      </c>
      <c r="P795" s="1" t="s">
        <v>53</v>
      </c>
      <c r="Q795" s="91" t="str">
        <f>VLOOKUP(UTK[[#This Row],[ID]],DRIVER[],6,FALSE)</f>
        <v>SUSANTA KUMAR MALIK</v>
      </c>
    </row>
    <row r="796" spans="1:18" ht="15" customHeight="1">
      <c r="A796" s="1">
        <v>49</v>
      </c>
      <c r="B796" s="1" t="str">
        <f>UTK[[#This Row],[DATE]]&amp;UTK[[#This Row],[VEHICLE NO]]&amp;UTK[[#This Row],[TRIP NO]]</f>
        <v>45415OD34S26681</v>
      </c>
      <c r="C796" s="25">
        <v>45415</v>
      </c>
      <c r="D796" s="1">
        <v>34716</v>
      </c>
      <c r="E796" s="12">
        <v>312214</v>
      </c>
      <c r="F796" s="17">
        <v>4622</v>
      </c>
      <c r="G796" s="24" t="s">
        <v>42</v>
      </c>
      <c r="H796" s="67">
        <v>53.64</v>
      </c>
      <c r="I796" s="67">
        <v>17.079999999999998</v>
      </c>
      <c r="J796" s="67">
        <f t="shared" si="24"/>
        <v>36.56</v>
      </c>
      <c r="K796" s="68">
        <v>36.14</v>
      </c>
      <c r="L796" s="69">
        <v>45415</v>
      </c>
      <c r="M796" s="67">
        <f t="shared" si="25"/>
        <v>0.42000000000000171</v>
      </c>
      <c r="N796" s="198">
        <v>1</v>
      </c>
      <c r="O796" s="1" t="s">
        <v>50</v>
      </c>
      <c r="P796" s="1" t="s">
        <v>53</v>
      </c>
      <c r="Q796" s="91" t="str">
        <f>VLOOKUP(UTK[[#This Row],[ID]],DRIVER[],6,FALSE)</f>
        <v>RIZWAN</v>
      </c>
    </row>
    <row r="797" spans="1:18" ht="15" customHeight="1">
      <c r="A797" s="1">
        <v>50</v>
      </c>
      <c r="B797" s="1" t="str">
        <f>UTK[[#This Row],[DATE]]&amp;UTK[[#This Row],[VEHICLE NO]]&amp;UTK[[#This Row],[TRIP NO]]</f>
        <v>45415OD04Q41551</v>
      </c>
      <c r="C797" s="25">
        <v>45415</v>
      </c>
      <c r="D797" s="1">
        <v>34717</v>
      </c>
      <c r="E797" s="12">
        <v>312214</v>
      </c>
      <c r="F797" s="17">
        <v>4621</v>
      </c>
      <c r="G797" s="24" t="s">
        <v>22</v>
      </c>
      <c r="H797" s="67">
        <v>54.46</v>
      </c>
      <c r="I797" s="67">
        <v>17.36</v>
      </c>
      <c r="J797" s="67">
        <f t="shared" si="24"/>
        <v>37.1</v>
      </c>
      <c r="K797" s="68">
        <v>36.659999999999997</v>
      </c>
      <c r="L797" s="69">
        <v>45415</v>
      </c>
      <c r="M797" s="67">
        <f t="shared" si="25"/>
        <v>0.44000000000000483</v>
      </c>
      <c r="N797" s="198">
        <v>1</v>
      </c>
      <c r="O797" s="1" t="s">
        <v>50</v>
      </c>
      <c r="P797" s="1" t="s">
        <v>53</v>
      </c>
      <c r="Q797" s="91" t="str">
        <f>VLOOKUP(UTK[[#This Row],[ID]],DRIVER[],6,FALSE)</f>
        <v>SUSANT KUMAR BAG</v>
      </c>
    </row>
    <row r="798" spans="1:18" ht="15" customHeight="1">
      <c r="A798" s="1">
        <v>51</v>
      </c>
      <c r="B798" s="1" t="str">
        <f>UTK[[#This Row],[DATE]]&amp;UTK[[#This Row],[VEHICLE NO]]&amp;UTK[[#This Row],[TRIP NO]]</f>
        <v>45415OD34S26271</v>
      </c>
      <c r="C798" s="25">
        <v>45415</v>
      </c>
      <c r="D798" s="1">
        <v>34718</v>
      </c>
      <c r="E798" s="12">
        <v>312214</v>
      </c>
      <c r="F798" s="17">
        <v>4625</v>
      </c>
      <c r="G798" s="24" t="s">
        <v>54</v>
      </c>
      <c r="H798" s="67">
        <v>54.02</v>
      </c>
      <c r="I798" s="67">
        <v>16.98</v>
      </c>
      <c r="J798" s="67">
        <f t="shared" si="24"/>
        <v>37.040000000000006</v>
      </c>
      <c r="K798" s="68">
        <v>36.619999999999997</v>
      </c>
      <c r="L798" s="69">
        <v>45415</v>
      </c>
      <c r="M798" s="67">
        <f t="shared" si="25"/>
        <v>0.42000000000000881</v>
      </c>
      <c r="N798" s="198">
        <v>1</v>
      </c>
      <c r="O798" s="1" t="s">
        <v>50</v>
      </c>
      <c r="P798" s="1" t="s">
        <v>53</v>
      </c>
      <c r="Q798" s="91" t="str">
        <f>VLOOKUP(UTK[[#This Row],[ID]],DRIVER[],6,FALSE)</f>
        <v>RAHID</v>
      </c>
    </row>
    <row r="799" spans="1:18" ht="15" customHeight="1">
      <c r="A799" s="1">
        <v>52</v>
      </c>
      <c r="B799" s="1" t="str">
        <f>UTK[[#This Row],[DATE]]&amp;UTK[[#This Row],[VEHICLE NO]]&amp;UTK[[#This Row],[TRIP NO]]</f>
        <v>45415OD04Q41371</v>
      </c>
      <c r="C799" s="25">
        <v>45415</v>
      </c>
      <c r="D799" s="1">
        <v>34719</v>
      </c>
      <c r="E799" s="12">
        <v>312214</v>
      </c>
      <c r="F799" s="17">
        <v>4632</v>
      </c>
      <c r="G799" s="24" t="s">
        <v>55</v>
      </c>
      <c r="H799" s="67">
        <v>32.92</v>
      </c>
      <c r="I799" s="67">
        <v>10.36</v>
      </c>
      <c r="J799" s="67">
        <f t="shared" si="24"/>
        <v>22.560000000000002</v>
      </c>
      <c r="K799" s="68">
        <v>22.44</v>
      </c>
      <c r="L799" s="69">
        <v>45415</v>
      </c>
      <c r="M799" s="67">
        <f t="shared" si="25"/>
        <v>0.12000000000000099</v>
      </c>
      <c r="N799" s="198">
        <v>1</v>
      </c>
      <c r="O799" s="1" t="s">
        <v>50</v>
      </c>
      <c r="P799" s="1" t="s">
        <v>53</v>
      </c>
      <c r="Q799" s="91" t="str">
        <f>VLOOKUP(UTK[[#This Row],[ID]],DRIVER[],6,FALSE)</f>
        <v>MADANA MAHANTA</v>
      </c>
    </row>
    <row r="800" spans="1:18" ht="15" customHeight="1">
      <c r="A800" s="1">
        <v>53</v>
      </c>
      <c r="B800" s="1" t="str">
        <f>UTK[[#This Row],[DATE]]&amp;UTK[[#This Row],[VEHICLE NO]]&amp;UTK[[#This Row],[TRIP NO]]</f>
        <v>45415OD34S26151</v>
      </c>
      <c r="C800" s="25">
        <v>45415</v>
      </c>
      <c r="D800" s="1">
        <v>34720</v>
      </c>
      <c r="E800" s="12">
        <v>312214</v>
      </c>
      <c r="F800" s="17">
        <v>4633</v>
      </c>
      <c r="G800" s="24" t="s">
        <v>40</v>
      </c>
      <c r="H800" s="67">
        <v>52.6</v>
      </c>
      <c r="I800" s="67">
        <v>17.260000000000002</v>
      </c>
      <c r="J800" s="67">
        <f t="shared" si="24"/>
        <v>35.340000000000003</v>
      </c>
      <c r="K800" s="68">
        <v>34.78</v>
      </c>
      <c r="L800" s="69">
        <v>45415</v>
      </c>
      <c r="M800" s="67">
        <f t="shared" si="25"/>
        <v>0.56000000000000227</v>
      </c>
      <c r="N800" s="198">
        <v>1</v>
      </c>
      <c r="O800" s="1" t="s">
        <v>50</v>
      </c>
      <c r="P800" s="1" t="s">
        <v>53</v>
      </c>
      <c r="Q800" s="91" t="str">
        <f>VLOOKUP(UTK[[#This Row],[ID]],DRIVER[],6,FALSE)</f>
        <v>BASANTA KUMAR MOHANTA</v>
      </c>
    </row>
    <row r="801" spans="1:18" ht="15" customHeight="1">
      <c r="A801" s="1">
        <v>54</v>
      </c>
      <c r="B801" s="1" t="str">
        <f>UTK[[#This Row],[DATE]]&amp;UTK[[#This Row],[VEHICLE NO]]&amp;UTK[[#This Row],[TRIP NO]]</f>
        <v>45415OD04Q41181</v>
      </c>
      <c r="C801" s="25">
        <v>45415</v>
      </c>
      <c r="D801" s="1">
        <v>34721</v>
      </c>
      <c r="E801" s="12">
        <v>312214</v>
      </c>
      <c r="F801" s="17">
        <v>4634</v>
      </c>
      <c r="G801" s="24" t="s">
        <v>26</v>
      </c>
      <c r="H801" s="67">
        <v>53.3</v>
      </c>
      <c r="I801" s="67">
        <v>16.899999999999999</v>
      </c>
      <c r="J801" s="67">
        <f t="shared" si="24"/>
        <v>36.4</v>
      </c>
      <c r="K801" s="68">
        <v>36.04</v>
      </c>
      <c r="L801" s="69">
        <v>45415</v>
      </c>
      <c r="M801" s="67">
        <f t="shared" si="25"/>
        <v>0.35999999999999943</v>
      </c>
      <c r="N801" s="198">
        <v>1</v>
      </c>
      <c r="O801" s="1" t="s">
        <v>50</v>
      </c>
      <c r="P801" s="1" t="s">
        <v>53</v>
      </c>
      <c r="Q801" s="91" t="str">
        <f>VLOOKUP(UTK[[#This Row],[ID]],DRIVER[],6,FALSE)</f>
        <v>JUGAL KISHOR MOHANTA</v>
      </c>
    </row>
    <row r="802" spans="1:18" ht="15" customHeight="1">
      <c r="A802" s="1">
        <v>55</v>
      </c>
      <c r="B802" s="1" t="str">
        <f>UTK[[#This Row],[DATE]]&amp;UTK[[#This Row],[VEHICLE NO]]&amp;UTK[[#This Row],[TRIP NO]]</f>
        <v>45415OD04Q41781</v>
      </c>
      <c r="C802" s="25">
        <v>45415</v>
      </c>
      <c r="D802" s="1">
        <v>34722</v>
      </c>
      <c r="E802" s="12">
        <v>312214</v>
      </c>
      <c r="F802" s="17">
        <v>4639</v>
      </c>
      <c r="G802" s="24" t="s">
        <v>25</v>
      </c>
      <c r="H802" s="67">
        <v>54.32</v>
      </c>
      <c r="I802" s="67">
        <v>17.32</v>
      </c>
      <c r="J802" s="67">
        <f t="shared" si="24"/>
        <v>37</v>
      </c>
      <c r="K802" s="68">
        <v>36.56</v>
      </c>
      <c r="L802" s="69">
        <v>45415</v>
      </c>
      <c r="M802" s="67">
        <f t="shared" si="25"/>
        <v>0.43999999999999773</v>
      </c>
      <c r="N802" s="198">
        <v>1</v>
      </c>
      <c r="O802" s="1" t="s">
        <v>50</v>
      </c>
      <c r="P802" s="1" t="s">
        <v>53</v>
      </c>
      <c r="Q802" s="91" t="str">
        <f>VLOOKUP(UTK[[#This Row],[ID]],DRIVER[],6,FALSE)</f>
        <v>BHARAT CH MOHANTA</v>
      </c>
    </row>
    <row r="803" spans="1:18" ht="15" customHeight="1">
      <c r="A803" s="1">
        <v>56</v>
      </c>
      <c r="B803" s="1" t="str">
        <f>UTK[[#This Row],[DATE]]&amp;UTK[[#This Row],[VEHICLE NO]]&amp;UTK[[#This Row],[TRIP NO]]</f>
        <v>45415OD04Q41281</v>
      </c>
      <c r="C803" s="25">
        <v>45415</v>
      </c>
      <c r="D803" s="1">
        <v>34723</v>
      </c>
      <c r="E803" s="12">
        <v>312214</v>
      </c>
      <c r="F803" s="17">
        <v>4638</v>
      </c>
      <c r="G803" s="24" t="s">
        <v>41</v>
      </c>
      <c r="H803" s="67">
        <v>34.96</v>
      </c>
      <c r="I803" s="67">
        <v>10.4</v>
      </c>
      <c r="J803" s="67">
        <f t="shared" si="24"/>
        <v>24.560000000000002</v>
      </c>
      <c r="K803" s="68">
        <v>24.34</v>
      </c>
      <c r="L803" s="69">
        <v>45415</v>
      </c>
      <c r="M803" s="67">
        <f t="shared" si="25"/>
        <v>0.22000000000000242</v>
      </c>
      <c r="N803" s="198">
        <v>1</v>
      </c>
      <c r="O803" s="1" t="s">
        <v>50</v>
      </c>
      <c r="P803" s="1" t="s">
        <v>53</v>
      </c>
      <c r="Q803" s="91" t="str">
        <f>VLOOKUP(UTK[[#This Row],[ID]],DRIVER[],6,FALSE)</f>
        <v>RAKHAL CH  MOHANTA</v>
      </c>
    </row>
    <row r="804" spans="1:18" ht="15" customHeight="1">
      <c r="A804" s="1">
        <v>57</v>
      </c>
      <c r="B804" s="1" t="str">
        <f>UTK[[#This Row],[DATE]]&amp;UTK[[#This Row],[VEHICLE NO]]&amp;UTK[[#This Row],[TRIP NO]]</f>
        <v>45415OD34S65081</v>
      </c>
      <c r="C804" s="25">
        <v>45415</v>
      </c>
      <c r="D804" s="1">
        <v>34724</v>
      </c>
      <c r="E804" s="12">
        <v>312214</v>
      </c>
      <c r="F804" s="17">
        <v>4640</v>
      </c>
      <c r="G804" s="24" t="s">
        <v>57</v>
      </c>
      <c r="H804" s="67">
        <v>53.54</v>
      </c>
      <c r="I804" s="67">
        <v>17.34</v>
      </c>
      <c r="J804" s="67">
        <f t="shared" si="24"/>
        <v>36.200000000000003</v>
      </c>
      <c r="K804" s="68">
        <v>35.82</v>
      </c>
      <c r="L804" s="69">
        <v>45415</v>
      </c>
      <c r="M804" s="67">
        <f t="shared" si="25"/>
        <v>0.38000000000000256</v>
      </c>
      <c r="N804" s="198">
        <v>1</v>
      </c>
      <c r="O804" s="1" t="s">
        <v>50</v>
      </c>
      <c r="P804" s="1" t="s">
        <v>53</v>
      </c>
      <c r="Q804" s="91" t="str">
        <f>VLOOKUP(UTK[[#This Row],[ID]],DRIVER[],6,FALSE)</f>
        <v>NATABAR MOHANTA</v>
      </c>
    </row>
    <row r="805" spans="1:18" ht="15" customHeight="1">
      <c r="A805" s="1">
        <v>58</v>
      </c>
      <c r="B805" s="1" t="str">
        <f>UTK[[#This Row],[DATE]]&amp;UTK[[#This Row],[VEHICLE NO]]&amp;UTK[[#This Row],[TRIP NO]]</f>
        <v>45415OD04Q41731</v>
      </c>
      <c r="C805" s="25">
        <v>45415</v>
      </c>
      <c r="D805" s="1">
        <v>34725</v>
      </c>
      <c r="E805" s="12">
        <v>312214</v>
      </c>
      <c r="F805" s="17">
        <v>4645</v>
      </c>
      <c r="G805" s="24" t="s">
        <v>8</v>
      </c>
      <c r="H805" s="67">
        <v>33.700000000000003</v>
      </c>
      <c r="I805" s="67">
        <v>10.220000000000001</v>
      </c>
      <c r="J805" s="67">
        <f t="shared" si="24"/>
        <v>23.480000000000004</v>
      </c>
      <c r="K805" s="68">
        <v>23.18</v>
      </c>
      <c r="L805" s="69">
        <v>45415</v>
      </c>
      <c r="M805" s="67">
        <f t="shared" si="25"/>
        <v>0.30000000000000426</v>
      </c>
      <c r="N805" s="198">
        <v>1</v>
      </c>
      <c r="O805" s="1" t="s">
        <v>50</v>
      </c>
      <c r="P805" s="1" t="s">
        <v>53</v>
      </c>
      <c r="Q805" s="91" t="str">
        <f>VLOOKUP(UTK[[#This Row],[ID]],DRIVER[],6,FALSE)</f>
        <v>AJAYA KUMAR MAHANTA</v>
      </c>
    </row>
    <row r="806" spans="1:18" ht="15" customHeight="1">
      <c r="A806" s="1">
        <v>59</v>
      </c>
      <c r="B806" s="1" t="str">
        <f>UTK[[#This Row],[DATE]]&amp;UTK[[#This Row],[VEHICLE NO]]&amp;UTK[[#This Row],[TRIP NO]]</f>
        <v>45415OD04Q67611</v>
      </c>
      <c r="C806" s="25">
        <v>45415</v>
      </c>
      <c r="D806" s="1">
        <v>34726</v>
      </c>
      <c r="E806" s="12">
        <v>312214</v>
      </c>
      <c r="F806" s="17">
        <v>4643</v>
      </c>
      <c r="G806" s="24" t="s">
        <v>24</v>
      </c>
      <c r="H806" s="67">
        <v>53.74</v>
      </c>
      <c r="I806" s="67">
        <v>17.739999999999998</v>
      </c>
      <c r="J806" s="67">
        <f t="shared" si="24"/>
        <v>36</v>
      </c>
      <c r="K806" s="68">
        <v>35.54</v>
      </c>
      <c r="L806" s="69">
        <v>45416</v>
      </c>
      <c r="M806" s="67">
        <f t="shared" si="25"/>
        <v>0.46000000000000085</v>
      </c>
      <c r="N806" s="198">
        <v>1</v>
      </c>
      <c r="O806" s="1" t="s">
        <v>50</v>
      </c>
      <c r="P806" s="1" t="s">
        <v>53</v>
      </c>
      <c r="Q806" s="91" t="str">
        <f>VLOOKUP(UTK[[#This Row],[ID]],DRIVER[],6,FALSE)</f>
        <v>ABHIMANYU JENA</v>
      </c>
    </row>
    <row r="807" spans="1:18" ht="15" customHeight="1">
      <c r="A807" s="1">
        <v>60</v>
      </c>
      <c r="B807" s="1" t="str">
        <f>UTK[[#This Row],[DATE]]&amp;UTK[[#This Row],[VEHICLE NO]]&amp;UTK[[#This Row],[TRIP NO]]</f>
        <v>45415OD34S26661</v>
      </c>
      <c r="C807" s="25">
        <v>45415</v>
      </c>
      <c r="D807" s="1">
        <v>34727</v>
      </c>
      <c r="E807" s="12">
        <v>312214</v>
      </c>
      <c r="F807" s="17">
        <v>4646</v>
      </c>
      <c r="G807" s="24" t="s">
        <v>45</v>
      </c>
      <c r="H807" s="67">
        <v>54.36</v>
      </c>
      <c r="I807" s="67">
        <v>17.559999999999999</v>
      </c>
      <c r="J807" s="67">
        <f t="shared" si="24"/>
        <v>36.799999999999997</v>
      </c>
      <c r="K807" s="68">
        <v>36.22</v>
      </c>
      <c r="L807" s="69">
        <v>45416</v>
      </c>
      <c r="M807" s="67">
        <f t="shared" si="25"/>
        <v>0.57999999999999829</v>
      </c>
      <c r="N807" s="198">
        <v>1</v>
      </c>
      <c r="O807" s="1" t="s">
        <v>50</v>
      </c>
      <c r="P807" s="1" t="s">
        <v>53</v>
      </c>
      <c r="Q807" s="91" t="str">
        <f>VLOOKUP(UTK[[#This Row],[ID]],DRIVER[],6,FALSE)</f>
        <v>SUDARSAN SAHOO</v>
      </c>
    </row>
    <row r="808" spans="1:18" ht="15" customHeight="1">
      <c r="A808" s="1">
        <v>61</v>
      </c>
      <c r="B808" s="1" t="str">
        <f>UTK[[#This Row],[DATE]]&amp;UTK[[#This Row],[VEHICLE NO]]&amp;UTK[[#This Row],[TRIP NO]]</f>
        <v>45416OD34S26681</v>
      </c>
      <c r="C808" s="25">
        <v>45416</v>
      </c>
      <c r="D808" s="1">
        <v>34728</v>
      </c>
      <c r="E808" s="12">
        <v>312214</v>
      </c>
      <c r="F808" s="17">
        <v>4649</v>
      </c>
      <c r="G808" s="24" t="s">
        <v>42</v>
      </c>
      <c r="H808" s="67">
        <v>55.64</v>
      </c>
      <c r="I808" s="67">
        <v>17.100000000000001</v>
      </c>
      <c r="J808" s="67">
        <f t="shared" si="24"/>
        <v>38.54</v>
      </c>
      <c r="K808" s="68">
        <v>38.200000000000003</v>
      </c>
      <c r="L808" s="69">
        <v>45416</v>
      </c>
      <c r="M808" s="67">
        <f t="shared" si="25"/>
        <v>0.33999999999999631</v>
      </c>
      <c r="N808" s="198">
        <v>1</v>
      </c>
      <c r="O808" s="1" t="s">
        <v>50</v>
      </c>
      <c r="P808" s="1" t="s">
        <v>53</v>
      </c>
      <c r="Q808" s="91" t="str">
        <f>VLOOKUP(UTK[[#This Row],[ID]],DRIVER[],6,FALSE)</f>
        <v>RIZWAN</v>
      </c>
    </row>
    <row r="809" spans="1:18" ht="15" customHeight="1">
      <c r="A809" s="1">
        <v>62</v>
      </c>
      <c r="B809" s="1" t="str">
        <f>UTK[[#This Row],[DATE]]&amp;UTK[[#This Row],[VEHICLE NO]]&amp;UTK[[#This Row],[TRIP NO]]</f>
        <v>45416OD34S26271</v>
      </c>
      <c r="C809" s="25">
        <v>45416</v>
      </c>
      <c r="D809" s="1">
        <v>34729</v>
      </c>
      <c r="E809" s="12">
        <v>312214</v>
      </c>
      <c r="F809" s="17">
        <v>4648</v>
      </c>
      <c r="G809" s="24" t="s">
        <v>54</v>
      </c>
      <c r="H809" s="67">
        <v>55.52</v>
      </c>
      <c r="I809" s="67">
        <v>16.98</v>
      </c>
      <c r="J809" s="67">
        <f t="shared" si="24"/>
        <v>38.540000000000006</v>
      </c>
      <c r="K809" s="68">
        <v>38.04</v>
      </c>
      <c r="L809" s="69">
        <v>45416</v>
      </c>
      <c r="M809" s="67">
        <f t="shared" si="25"/>
        <v>0.50000000000000711</v>
      </c>
      <c r="N809" s="198">
        <v>1</v>
      </c>
      <c r="O809" s="1" t="s">
        <v>50</v>
      </c>
      <c r="P809" s="1" t="s">
        <v>53</v>
      </c>
      <c r="Q809" s="91" t="str">
        <f>VLOOKUP(UTK[[#This Row],[ID]],DRIVER[],6,FALSE)</f>
        <v>RAHID</v>
      </c>
      <c r="R809" s="1">
        <v>192</v>
      </c>
    </row>
    <row r="810" spans="1:18" ht="15" customHeight="1">
      <c r="A810" s="1">
        <v>63</v>
      </c>
      <c r="B810" s="1" t="str">
        <f>UTK[[#This Row],[DATE]]&amp;UTK[[#This Row],[VEHICLE NO]]&amp;UTK[[#This Row],[TRIP NO]]</f>
        <v>45416OD04Q41551</v>
      </c>
      <c r="C810" s="25">
        <v>45416</v>
      </c>
      <c r="D810" s="1">
        <v>34730</v>
      </c>
      <c r="E810" s="12">
        <v>312214</v>
      </c>
      <c r="F810" s="17">
        <v>4660</v>
      </c>
      <c r="G810" s="24" t="s">
        <v>22</v>
      </c>
      <c r="H810" s="67">
        <v>56.52</v>
      </c>
      <c r="I810" s="67">
        <v>17.420000000000002</v>
      </c>
      <c r="J810" s="67">
        <f t="shared" si="24"/>
        <v>39.1</v>
      </c>
      <c r="K810" s="68">
        <v>38.619999999999997</v>
      </c>
      <c r="L810" s="69">
        <v>45416</v>
      </c>
      <c r="M810" s="67">
        <f t="shared" si="25"/>
        <v>0.48000000000000398</v>
      </c>
      <c r="N810" s="198">
        <v>1</v>
      </c>
      <c r="O810" s="1" t="s">
        <v>50</v>
      </c>
      <c r="P810" s="1" t="s">
        <v>53</v>
      </c>
      <c r="Q810" s="91" t="str">
        <f>VLOOKUP(UTK[[#This Row],[ID]],DRIVER[],6,FALSE)</f>
        <v>SUSANT KUMAR BAG</v>
      </c>
    </row>
    <row r="811" spans="1:18" ht="15" customHeight="1">
      <c r="A811" s="1">
        <v>64</v>
      </c>
      <c r="B811" s="1" t="str">
        <f>UTK[[#This Row],[DATE]]&amp;UTK[[#This Row],[VEHICLE NO]]&amp;UTK[[#This Row],[TRIP NO]]</f>
        <v>45416OD34S65081</v>
      </c>
      <c r="C811" s="25">
        <v>45416</v>
      </c>
      <c r="D811" s="1">
        <v>34731</v>
      </c>
      <c r="E811" s="12">
        <v>312214</v>
      </c>
      <c r="F811" s="17">
        <v>4670</v>
      </c>
      <c r="G811" s="24" t="s">
        <v>57</v>
      </c>
      <c r="H811" s="67">
        <v>55.42</v>
      </c>
      <c r="I811" s="67">
        <v>17.3</v>
      </c>
      <c r="J811" s="67">
        <f t="shared" si="24"/>
        <v>38.120000000000005</v>
      </c>
      <c r="K811" s="68">
        <v>37.880000000000003</v>
      </c>
      <c r="L811" s="69">
        <v>45416</v>
      </c>
      <c r="M811" s="67">
        <f t="shared" si="25"/>
        <v>0.24000000000000199</v>
      </c>
      <c r="N811" s="198">
        <v>1</v>
      </c>
      <c r="O811" s="1" t="s">
        <v>50</v>
      </c>
      <c r="P811" s="1" t="s">
        <v>53</v>
      </c>
      <c r="Q811" s="91" t="str">
        <f>VLOOKUP(UTK[[#This Row],[ID]],DRIVER[],6,FALSE)</f>
        <v>DURGA CH MOHANTA</v>
      </c>
    </row>
    <row r="812" spans="1:18" ht="15" customHeight="1">
      <c r="A812" s="1">
        <v>65</v>
      </c>
      <c r="B812" s="1" t="str">
        <f>UTK[[#This Row],[DATE]]&amp;UTK[[#This Row],[VEHICLE NO]]&amp;UTK[[#This Row],[TRIP NO]]</f>
        <v>45416OD04Q41731</v>
      </c>
      <c r="C812" s="25">
        <v>45416</v>
      </c>
      <c r="D812" s="1">
        <v>34732</v>
      </c>
      <c r="E812" s="12">
        <v>312214</v>
      </c>
      <c r="F812" s="17">
        <v>4672</v>
      </c>
      <c r="G812" s="24" t="s">
        <v>8</v>
      </c>
      <c r="H812" s="67">
        <v>33.58</v>
      </c>
      <c r="I812" s="67">
        <v>10.220000000000001</v>
      </c>
      <c r="J812" s="67">
        <f t="shared" si="24"/>
        <v>23.36</v>
      </c>
      <c r="K812" s="68">
        <v>23.1</v>
      </c>
      <c r="L812" s="69">
        <v>45416</v>
      </c>
      <c r="M812" s="67">
        <f t="shared" si="25"/>
        <v>0.25999999999999801</v>
      </c>
      <c r="N812" s="198">
        <v>1</v>
      </c>
      <c r="O812" s="1" t="s">
        <v>50</v>
      </c>
      <c r="P812" s="1" t="s">
        <v>53</v>
      </c>
      <c r="Q812" s="91" t="str">
        <f>VLOOKUP(UTK[[#This Row],[ID]],DRIVER[],6,FALSE)</f>
        <v>AJAYA KUMAR MAHANTA</v>
      </c>
    </row>
    <row r="813" spans="1:18" ht="15" customHeight="1">
      <c r="A813" s="1">
        <v>66</v>
      </c>
      <c r="B813" s="1" t="str">
        <f>UTK[[#This Row],[DATE]]&amp;UTK[[#This Row],[VEHICLE NO]]&amp;UTK[[#This Row],[TRIP NO]]</f>
        <v>45416OD04Q41441</v>
      </c>
      <c r="C813" s="25">
        <v>45416</v>
      </c>
      <c r="D813" s="1">
        <v>34733</v>
      </c>
      <c r="E813" s="12">
        <v>312214</v>
      </c>
      <c r="F813" s="17">
        <v>4681</v>
      </c>
      <c r="G813" s="24" t="s">
        <v>38</v>
      </c>
      <c r="H813" s="67">
        <v>35.44</v>
      </c>
      <c r="I813" s="67">
        <v>10.56</v>
      </c>
      <c r="J813" s="67">
        <f t="shared" si="24"/>
        <v>24.879999999999995</v>
      </c>
      <c r="K813" s="68">
        <v>24.88</v>
      </c>
      <c r="L813" s="69">
        <v>45416</v>
      </c>
      <c r="M813" s="67">
        <f t="shared" si="25"/>
        <v>0</v>
      </c>
      <c r="N813" s="198">
        <v>1</v>
      </c>
      <c r="O813" s="1" t="s">
        <v>50</v>
      </c>
      <c r="P813" s="1" t="s">
        <v>53</v>
      </c>
      <c r="Q813" s="91" t="str">
        <f>VLOOKUP(UTK[[#This Row],[ID]],DRIVER[],6,FALSE)</f>
        <v>KAMAN MUNDA</v>
      </c>
    </row>
    <row r="814" spans="1:18" ht="15" customHeight="1">
      <c r="A814" s="1">
        <v>67</v>
      </c>
      <c r="B814" s="1" t="str">
        <f>UTK[[#This Row],[DATE]]&amp;UTK[[#This Row],[VEHICLE NO]]&amp;UTK[[#This Row],[TRIP NO]]</f>
        <v>45416OD04Q41281</v>
      </c>
      <c r="C814" s="25">
        <v>45416</v>
      </c>
      <c r="D814" s="1">
        <v>34734</v>
      </c>
      <c r="E814" s="12">
        <v>312214</v>
      </c>
      <c r="F814" s="17">
        <v>4684</v>
      </c>
      <c r="G814" s="24" t="s">
        <v>41</v>
      </c>
      <c r="H814" s="67">
        <v>35.880000000000003</v>
      </c>
      <c r="I814" s="67">
        <v>10.34</v>
      </c>
      <c r="J814" s="67">
        <f t="shared" si="24"/>
        <v>25.540000000000003</v>
      </c>
      <c r="K814" s="68">
        <v>25.5</v>
      </c>
      <c r="L814" s="69">
        <v>45416</v>
      </c>
      <c r="M814" s="67">
        <f t="shared" si="25"/>
        <v>4.00000000000027E-2</v>
      </c>
      <c r="N814" s="198">
        <v>1</v>
      </c>
      <c r="O814" s="1" t="s">
        <v>50</v>
      </c>
      <c r="P814" s="1" t="s">
        <v>53</v>
      </c>
      <c r="Q814" s="91" t="str">
        <f>VLOOKUP(UTK[[#This Row],[ID]],DRIVER[],6,FALSE)</f>
        <v xml:space="preserve">SUSANTA KUMAR MOHANTA </v>
      </c>
    </row>
    <row r="815" spans="1:18" ht="15" customHeight="1">
      <c r="A815" s="1">
        <v>68</v>
      </c>
      <c r="B815" s="1" t="str">
        <f>UTK[[#This Row],[DATE]]&amp;UTK[[#This Row],[VEHICLE NO]]&amp;UTK[[#This Row],[TRIP NO]]</f>
        <v>45416OD34S26661</v>
      </c>
      <c r="C815" s="25">
        <v>45416</v>
      </c>
      <c r="D815" s="1">
        <v>34735</v>
      </c>
      <c r="E815" s="12">
        <v>312214</v>
      </c>
      <c r="F815" s="17">
        <v>4688</v>
      </c>
      <c r="G815" s="24" t="s">
        <v>45</v>
      </c>
      <c r="H815" s="67">
        <v>55.64</v>
      </c>
      <c r="I815" s="67">
        <v>17.64</v>
      </c>
      <c r="J815" s="67">
        <f t="shared" si="24"/>
        <v>38</v>
      </c>
      <c r="K815" s="68">
        <v>38</v>
      </c>
      <c r="L815" s="69">
        <v>45416</v>
      </c>
      <c r="M815" s="67">
        <f t="shared" si="25"/>
        <v>0</v>
      </c>
      <c r="N815" s="198">
        <v>1</v>
      </c>
      <c r="O815" s="1" t="s">
        <v>50</v>
      </c>
      <c r="P815" s="1" t="s">
        <v>53</v>
      </c>
      <c r="Q815" s="91" t="str">
        <f>VLOOKUP(UTK[[#This Row],[ID]],DRIVER[],6,FALSE)</f>
        <v>SUDARSAN SAHOO</v>
      </c>
    </row>
    <row r="816" spans="1:18" ht="15" customHeight="1">
      <c r="A816" s="1">
        <v>69</v>
      </c>
      <c r="B816" s="1" t="str">
        <f>UTK[[#This Row],[DATE]]&amp;UTK[[#This Row],[VEHICLE NO]]&amp;UTK[[#This Row],[TRIP NO]]</f>
        <v>45416OD04Q41371</v>
      </c>
      <c r="C816" s="25">
        <v>45416</v>
      </c>
      <c r="D816" s="1">
        <v>34736</v>
      </c>
      <c r="E816" s="12">
        <v>312214</v>
      </c>
      <c r="F816" s="17">
        <v>4693</v>
      </c>
      <c r="G816" s="24" t="s">
        <v>55</v>
      </c>
      <c r="H816" s="67">
        <v>34.24</v>
      </c>
      <c r="I816" s="67">
        <v>10.38</v>
      </c>
      <c r="J816" s="67">
        <f t="shared" si="24"/>
        <v>23.86</v>
      </c>
      <c r="K816" s="68">
        <v>23.66</v>
      </c>
      <c r="L816" s="69">
        <v>45416</v>
      </c>
      <c r="M816" s="67">
        <f t="shared" si="25"/>
        <v>0.19999999999999929</v>
      </c>
      <c r="N816" s="198">
        <v>1</v>
      </c>
      <c r="O816" s="1" t="s">
        <v>50</v>
      </c>
      <c r="P816" s="1" t="s">
        <v>53</v>
      </c>
      <c r="Q816" s="91" t="str">
        <f>VLOOKUP(UTK[[#This Row],[ID]],DRIVER[],6,FALSE)</f>
        <v>NARAHARI MOHANTA</v>
      </c>
    </row>
    <row r="817" spans="1:17" ht="15" customHeight="1">
      <c r="A817" s="1">
        <v>70</v>
      </c>
      <c r="B817" s="1" t="str">
        <f>UTK[[#This Row],[DATE]]&amp;UTK[[#This Row],[VEHICLE NO]]&amp;UTK[[#This Row],[TRIP NO]]</f>
        <v>45416OD04Q67611</v>
      </c>
      <c r="C817" s="25">
        <v>45416</v>
      </c>
      <c r="D817" s="1">
        <v>34737</v>
      </c>
      <c r="E817" s="12">
        <v>312214</v>
      </c>
      <c r="F817" s="17">
        <v>4691</v>
      </c>
      <c r="G817" s="24" t="s">
        <v>24</v>
      </c>
      <c r="H817" s="67">
        <v>54.66</v>
      </c>
      <c r="I817" s="67">
        <v>17.760000000000002</v>
      </c>
      <c r="J817" s="67">
        <f t="shared" si="24"/>
        <v>36.899999999999991</v>
      </c>
      <c r="K817" s="68">
        <v>36.42</v>
      </c>
      <c r="L817" s="69">
        <v>45416</v>
      </c>
      <c r="M817" s="67">
        <f t="shared" si="25"/>
        <v>0.47999999999998977</v>
      </c>
      <c r="N817" s="198">
        <v>1</v>
      </c>
      <c r="O817" s="1" t="s">
        <v>50</v>
      </c>
      <c r="P817" s="1" t="s">
        <v>53</v>
      </c>
      <c r="Q817" s="91" t="str">
        <f>VLOOKUP(UTK[[#This Row],[ID]],DRIVER[],6,FALSE)</f>
        <v>PRABHAT MAHANTA</v>
      </c>
    </row>
    <row r="818" spans="1:17" ht="15" customHeight="1">
      <c r="A818" s="1">
        <v>71</v>
      </c>
      <c r="B818" s="1" t="str">
        <f>UTK[[#This Row],[DATE]]&amp;UTK[[#This Row],[VEHICLE NO]]&amp;UTK[[#This Row],[TRIP NO]]</f>
        <v>45416OD34S26151</v>
      </c>
      <c r="C818" s="25">
        <v>45416</v>
      </c>
      <c r="D818" s="1">
        <v>34738</v>
      </c>
      <c r="E818" s="12">
        <v>312214</v>
      </c>
      <c r="F818" s="17">
        <v>4690</v>
      </c>
      <c r="G818" s="24" t="s">
        <v>40</v>
      </c>
      <c r="H818" s="67">
        <v>53.58</v>
      </c>
      <c r="I818" s="67">
        <v>17.16</v>
      </c>
      <c r="J818" s="67">
        <f t="shared" si="24"/>
        <v>36.42</v>
      </c>
      <c r="K818" s="68">
        <v>35.9</v>
      </c>
      <c r="L818" s="69">
        <v>45416</v>
      </c>
      <c r="M818" s="67">
        <f t="shared" si="25"/>
        <v>0.52000000000000313</v>
      </c>
      <c r="N818" s="198">
        <v>1</v>
      </c>
      <c r="O818" s="1" t="s">
        <v>50</v>
      </c>
      <c r="P818" s="1" t="s">
        <v>53</v>
      </c>
      <c r="Q818" s="91" t="str">
        <f>VLOOKUP(UTK[[#This Row],[ID]],DRIVER[],6,FALSE)</f>
        <v>BASANTA KUMAR MOHANTA</v>
      </c>
    </row>
    <row r="819" spans="1:17" ht="15" customHeight="1">
      <c r="A819" s="1">
        <v>72</v>
      </c>
      <c r="B819" s="1" t="str">
        <f>UTK[[#This Row],[DATE]]&amp;UTK[[#This Row],[VEHICLE NO]]&amp;UTK[[#This Row],[TRIP NO]]</f>
        <v>45416OD04Q41781</v>
      </c>
      <c r="C819" s="25">
        <v>45416</v>
      </c>
      <c r="D819" s="1">
        <v>34739</v>
      </c>
      <c r="E819" s="12">
        <v>312214</v>
      </c>
      <c r="F819" s="17">
        <v>4704</v>
      </c>
      <c r="G819" s="24" t="s">
        <v>25</v>
      </c>
      <c r="H819" s="67">
        <v>55.04</v>
      </c>
      <c r="I819" s="67">
        <v>17.28</v>
      </c>
      <c r="J819" s="67">
        <f t="shared" si="24"/>
        <v>37.76</v>
      </c>
      <c r="K819" s="68">
        <v>37.159999999999997</v>
      </c>
      <c r="L819" s="69">
        <v>45416</v>
      </c>
      <c r="M819" s="67">
        <f t="shared" si="25"/>
        <v>0.60000000000000142</v>
      </c>
      <c r="N819" s="198">
        <v>1</v>
      </c>
      <c r="O819" s="1" t="s">
        <v>50</v>
      </c>
      <c r="P819" s="1" t="s">
        <v>53</v>
      </c>
      <c r="Q819" s="91" t="str">
        <f>VLOOKUP(UTK[[#This Row],[ID]],DRIVER[],6,FALSE)</f>
        <v>CHANDRAMANI MOHANTY</v>
      </c>
    </row>
    <row r="820" spans="1:17" ht="15" customHeight="1">
      <c r="A820" s="1">
        <v>73</v>
      </c>
      <c r="B820" s="1" t="str">
        <f>UTK[[#This Row],[DATE]]&amp;UTK[[#This Row],[VEHICLE NO]]&amp;UTK[[#This Row],[TRIP NO]]</f>
        <v>45416OD04Q41181</v>
      </c>
      <c r="C820" s="25">
        <v>45416</v>
      </c>
      <c r="D820" s="1">
        <v>34740</v>
      </c>
      <c r="E820" s="12">
        <v>312214</v>
      </c>
      <c r="F820" s="17">
        <v>4699</v>
      </c>
      <c r="G820" s="24" t="s">
        <v>26</v>
      </c>
      <c r="H820" s="67">
        <v>56.26</v>
      </c>
      <c r="I820" s="67">
        <v>16.82</v>
      </c>
      <c r="J820" s="67">
        <f t="shared" si="24"/>
        <v>39.44</v>
      </c>
      <c r="K820" s="68">
        <v>38.94</v>
      </c>
      <c r="L820" s="69">
        <v>45416</v>
      </c>
      <c r="M820" s="67">
        <f t="shared" si="25"/>
        <v>0.5</v>
      </c>
      <c r="N820" s="198">
        <v>1</v>
      </c>
      <c r="O820" s="1" t="s">
        <v>50</v>
      </c>
      <c r="P820" s="1" t="s">
        <v>53</v>
      </c>
      <c r="Q820" s="91" t="str">
        <f>VLOOKUP(UTK[[#This Row],[ID]],DRIVER[],6,FALSE)</f>
        <v>KALI CH KAR</v>
      </c>
    </row>
    <row r="821" spans="1:17" ht="15" customHeight="1">
      <c r="A821" s="1">
        <v>74</v>
      </c>
      <c r="B821" s="1" t="str">
        <f>UTK[[#This Row],[DATE]]&amp;UTK[[#This Row],[VEHICLE NO]]&amp;UTK[[#This Row],[TRIP NO]]</f>
        <v>45416OD34S26682</v>
      </c>
      <c r="C821" s="25">
        <v>45416</v>
      </c>
      <c r="D821" s="1">
        <v>34741</v>
      </c>
      <c r="E821" s="12">
        <v>312214</v>
      </c>
      <c r="F821" s="17">
        <v>4722</v>
      </c>
      <c r="G821" s="24" t="s">
        <v>42</v>
      </c>
      <c r="H821" s="67">
        <v>56.12</v>
      </c>
      <c r="I821" s="67">
        <v>17.02</v>
      </c>
      <c r="J821" s="67">
        <f t="shared" si="24"/>
        <v>39.099999999999994</v>
      </c>
      <c r="K821" s="68">
        <v>38.64</v>
      </c>
      <c r="L821" s="69">
        <v>45416</v>
      </c>
      <c r="M821" s="67">
        <f t="shared" si="25"/>
        <v>0.45999999999999375</v>
      </c>
      <c r="N821" s="198">
        <v>2</v>
      </c>
      <c r="O821" s="1" t="s">
        <v>50</v>
      </c>
      <c r="P821" s="1" t="s">
        <v>53</v>
      </c>
      <c r="Q821" s="91" t="str">
        <f>VLOOKUP(UTK[[#This Row],[ID]],DRIVER[],6,FALSE)</f>
        <v>RIZWAN</v>
      </c>
    </row>
    <row r="822" spans="1:17" ht="15" customHeight="1">
      <c r="A822" s="1">
        <v>75</v>
      </c>
      <c r="B822" s="1" t="str">
        <f>UTK[[#This Row],[DATE]]&amp;UTK[[#This Row],[VEHICLE NO]]&amp;UTK[[#This Row],[TRIP NO]]</f>
        <v>45416OD34S26272</v>
      </c>
      <c r="C822" s="25">
        <v>45416</v>
      </c>
      <c r="D822" s="1">
        <v>34742</v>
      </c>
      <c r="E822" s="12">
        <v>312214</v>
      </c>
      <c r="F822" s="17">
        <v>4727</v>
      </c>
      <c r="G822" s="24" t="s">
        <v>54</v>
      </c>
      <c r="H822" s="67">
        <v>53.02</v>
      </c>
      <c r="I822" s="67">
        <v>17.079999999999998</v>
      </c>
      <c r="J822" s="67">
        <f t="shared" si="24"/>
        <v>35.940000000000005</v>
      </c>
      <c r="K822" s="68">
        <v>35.380000000000003</v>
      </c>
      <c r="L822" s="69">
        <v>45416</v>
      </c>
      <c r="M822" s="67">
        <f t="shared" si="25"/>
        <v>0.56000000000000227</v>
      </c>
      <c r="N822" s="198">
        <v>2</v>
      </c>
      <c r="O822" s="1" t="s">
        <v>50</v>
      </c>
      <c r="P822" s="1" t="s">
        <v>53</v>
      </c>
      <c r="Q822" s="91" t="str">
        <f>VLOOKUP(UTK[[#This Row],[ID]],DRIVER[],6,FALSE)</f>
        <v>RAHID</v>
      </c>
    </row>
    <row r="823" spans="1:17" ht="15" customHeight="1">
      <c r="A823" s="1">
        <v>76</v>
      </c>
      <c r="B823" s="1" t="str">
        <f>UTK[[#This Row],[DATE]]&amp;UTK[[#This Row],[VEHICLE NO]]&amp;UTK[[#This Row],[TRIP NO]]</f>
        <v>45416OD04Q41552</v>
      </c>
      <c r="C823" s="25">
        <v>45416</v>
      </c>
      <c r="D823" s="1">
        <v>34743</v>
      </c>
      <c r="E823" s="12">
        <v>312214</v>
      </c>
      <c r="F823" s="17">
        <v>4731</v>
      </c>
      <c r="G823" s="24" t="s">
        <v>22</v>
      </c>
      <c r="H823" s="67">
        <v>55.04</v>
      </c>
      <c r="I823" s="67">
        <v>17.62</v>
      </c>
      <c r="J823" s="67">
        <f t="shared" si="24"/>
        <v>37.42</v>
      </c>
      <c r="K823" s="68">
        <v>37.08</v>
      </c>
      <c r="L823" s="69">
        <v>45416</v>
      </c>
      <c r="M823" s="67">
        <f t="shared" si="25"/>
        <v>0.34000000000000341</v>
      </c>
      <c r="N823" s="198">
        <v>2</v>
      </c>
      <c r="O823" s="1" t="s">
        <v>50</v>
      </c>
      <c r="P823" s="1" t="s">
        <v>53</v>
      </c>
      <c r="Q823" s="91" t="str">
        <f>VLOOKUP(UTK[[#This Row],[ID]],DRIVER[],6,FALSE)</f>
        <v>SUSANT KUMAR BAG</v>
      </c>
    </row>
    <row r="824" spans="1:17" ht="15" customHeight="1">
      <c r="A824" s="1">
        <v>77</v>
      </c>
      <c r="B824" s="1" t="str">
        <f>UTK[[#This Row],[DATE]]&amp;UTK[[#This Row],[VEHICLE NO]]&amp;UTK[[#This Row],[TRIP NO]]</f>
        <v>45416OD34S61371</v>
      </c>
      <c r="C824" s="25">
        <v>45416</v>
      </c>
      <c r="D824" s="1">
        <v>34744</v>
      </c>
      <c r="E824" s="12">
        <v>312214</v>
      </c>
      <c r="F824" s="17">
        <v>4730</v>
      </c>
      <c r="G824" s="24" t="s">
        <v>44</v>
      </c>
      <c r="H824" s="67">
        <v>56.22</v>
      </c>
      <c r="I824" s="67">
        <v>17.5</v>
      </c>
      <c r="J824" s="67">
        <f t="shared" si="24"/>
        <v>38.72</v>
      </c>
      <c r="K824" s="68">
        <v>38.26</v>
      </c>
      <c r="L824" s="69">
        <v>45416</v>
      </c>
      <c r="M824" s="67">
        <f t="shared" si="25"/>
        <v>0.46000000000000085</v>
      </c>
      <c r="N824" s="198">
        <v>1</v>
      </c>
      <c r="O824" s="1" t="s">
        <v>50</v>
      </c>
      <c r="P824" s="1" t="s">
        <v>53</v>
      </c>
      <c r="Q824" s="91" t="str">
        <f>VLOOKUP(UTK[[#This Row],[ID]],DRIVER[],6,FALSE)</f>
        <v>AKSHAYA KU SAHOO</v>
      </c>
    </row>
    <row r="825" spans="1:17" ht="15" customHeight="1">
      <c r="A825" s="1">
        <v>78</v>
      </c>
      <c r="B825" s="1" t="str">
        <f>UTK[[#This Row],[DATE]]&amp;UTK[[#This Row],[VEHICLE NO]]&amp;UTK[[#This Row],[TRIP NO]]</f>
        <v>45416OD34S65082</v>
      </c>
      <c r="C825" s="25">
        <v>45416</v>
      </c>
      <c r="D825" s="1">
        <v>34745</v>
      </c>
      <c r="E825" s="12">
        <v>312214</v>
      </c>
      <c r="F825" s="17">
        <v>4733</v>
      </c>
      <c r="G825" s="24" t="s">
        <v>57</v>
      </c>
      <c r="H825" s="67">
        <v>53.72</v>
      </c>
      <c r="I825" s="67">
        <v>17.34</v>
      </c>
      <c r="J825" s="67">
        <f t="shared" si="24"/>
        <v>36.379999999999995</v>
      </c>
      <c r="K825" s="68">
        <v>36.06</v>
      </c>
      <c r="L825" s="69">
        <v>45416</v>
      </c>
      <c r="M825" s="67">
        <f t="shared" si="25"/>
        <v>0.31999999999999318</v>
      </c>
      <c r="N825" s="198">
        <v>2</v>
      </c>
      <c r="O825" s="1" t="s">
        <v>50</v>
      </c>
      <c r="P825" s="1" t="s">
        <v>53</v>
      </c>
      <c r="Q825" s="91" t="str">
        <f>VLOOKUP(UTK[[#This Row],[ID]],DRIVER[],6,FALSE)</f>
        <v>DURGA CH MOHANTA</v>
      </c>
    </row>
    <row r="826" spans="1:17" ht="15" customHeight="1">
      <c r="A826" s="1">
        <v>79</v>
      </c>
      <c r="B826" s="1" t="str">
        <f>UTK[[#This Row],[DATE]]&amp;UTK[[#This Row],[VEHICLE NO]]&amp;UTK[[#This Row],[TRIP NO]]</f>
        <v>45416OD04Q41442</v>
      </c>
      <c r="C826" s="25">
        <v>45416</v>
      </c>
      <c r="D826" s="1">
        <v>34746</v>
      </c>
      <c r="E826" s="12">
        <v>312214</v>
      </c>
      <c r="F826" s="17">
        <v>4753</v>
      </c>
      <c r="G826" s="24" t="s">
        <v>38</v>
      </c>
      <c r="H826" s="67">
        <v>34.4</v>
      </c>
      <c r="I826" s="67">
        <v>10.52</v>
      </c>
      <c r="J826" s="67">
        <f t="shared" si="24"/>
        <v>23.88</v>
      </c>
      <c r="K826" s="68">
        <v>23.66</v>
      </c>
      <c r="L826" s="69">
        <v>45416</v>
      </c>
      <c r="M826" s="67">
        <f t="shared" si="25"/>
        <v>0.21999999999999886</v>
      </c>
      <c r="N826" s="198">
        <v>2</v>
      </c>
      <c r="O826" s="1" t="s">
        <v>50</v>
      </c>
      <c r="P826" s="1" t="s">
        <v>53</v>
      </c>
      <c r="Q826" s="91" t="str">
        <f>VLOOKUP(UTK[[#This Row],[ID]],DRIVER[],6,FALSE)</f>
        <v>KAMAN MUNDA</v>
      </c>
    </row>
    <row r="827" spans="1:17" ht="15" customHeight="1">
      <c r="A827" s="1">
        <v>80</v>
      </c>
      <c r="B827" s="1" t="str">
        <f>UTK[[#This Row],[DATE]]&amp;UTK[[#This Row],[VEHICLE NO]]&amp;UTK[[#This Row],[TRIP NO]]</f>
        <v>45416OD04Q41282</v>
      </c>
      <c r="C827" s="25">
        <v>45416</v>
      </c>
      <c r="D827" s="1">
        <v>34747</v>
      </c>
      <c r="E827" s="12">
        <v>312214</v>
      </c>
      <c r="F827" s="17">
        <v>4758</v>
      </c>
      <c r="G827" s="24" t="s">
        <v>41</v>
      </c>
      <c r="H827" s="67">
        <v>33.22</v>
      </c>
      <c r="I827" s="67">
        <v>10.34</v>
      </c>
      <c r="J827" s="67">
        <f t="shared" si="24"/>
        <v>22.88</v>
      </c>
      <c r="K827" s="68">
        <v>22.66</v>
      </c>
      <c r="L827" s="69">
        <v>45416</v>
      </c>
      <c r="M827" s="67">
        <f t="shared" si="25"/>
        <v>0.21999999999999886</v>
      </c>
      <c r="N827" s="198">
        <v>2</v>
      </c>
      <c r="O827" s="1" t="s">
        <v>50</v>
      </c>
      <c r="P827" s="1" t="s">
        <v>53</v>
      </c>
      <c r="Q827" s="91" t="str">
        <f>VLOOKUP(UTK[[#This Row],[ID]],DRIVER[],6,FALSE)</f>
        <v xml:space="preserve">SUSANTA KUMAR MOHANTA </v>
      </c>
    </row>
    <row r="828" spans="1:17" ht="15" customHeight="1">
      <c r="A828" s="1">
        <v>81</v>
      </c>
      <c r="B828" s="1" t="str">
        <f>UTK[[#This Row],[DATE]]&amp;UTK[[#This Row],[VEHICLE NO]]&amp;UTK[[#This Row],[TRIP NO]]</f>
        <v>45416OD34S26662</v>
      </c>
      <c r="C828" s="25">
        <v>45416</v>
      </c>
      <c r="D828" s="1">
        <v>34748</v>
      </c>
      <c r="E828" s="12">
        <v>312214</v>
      </c>
      <c r="F828" s="17">
        <v>4757</v>
      </c>
      <c r="G828" s="24" t="s">
        <v>45</v>
      </c>
      <c r="H828" s="67">
        <v>53.6</v>
      </c>
      <c r="I828" s="67">
        <v>17.559999999999999</v>
      </c>
      <c r="J828" s="67">
        <f t="shared" si="24"/>
        <v>36.040000000000006</v>
      </c>
      <c r="K828" s="68">
        <v>35.6</v>
      </c>
      <c r="L828" s="69">
        <v>45416</v>
      </c>
      <c r="M828" s="67">
        <f t="shared" si="25"/>
        <v>0.44000000000000483</v>
      </c>
      <c r="N828" s="198">
        <v>2</v>
      </c>
      <c r="O828" s="1" t="s">
        <v>50</v>
      </c>
      <c r="P828" s="1" t="s">
        <v>53</v>
      </c>
      <c r="Q828" s="91" t="str">
        <f>VLOOKUP(UTK[[#This Row],[ID]],DRIVER[],6,FALSE)</f>
        <v>SUDARSAN SAHOO</v>
      </c>
    </row>
    <row r="829" spans="1:17" ht="15" customHeight="1">
      <c r="A829" s="1">
        <v>82</v>
      </c>
      <c r="B829" s="1" t="str">
        <f>UTK[[#This Row],[DATE]]&amp;UTK[[#This Row],[VEHICLE NO]]&amp;UTK[[#This Row],[TRIP NO]]</f>
        <v>45416OD04Q41732</v>
      </c>
      <c r="C829" s="25">
        <v>45416</v>
      </c>
      <c r="D829" s="1">
        <v>34749</v>
      </c>
      <c r="E829" s="12">
        <v>312214</v>
      </c>
      <c r="F829" s="17">
        <v>4754</v>
      </c>
      <c r="G829" s="24" t="s">
        <v>8</v>
      </c>
      <c r="H829" s="67">
        <v>33.200000000000003</v>
      </c>
      <c r="I829" s="67">
        <v>10.18</v>
      </c>
      <c r="J829" s="67">
        <f t="shared" si="24"/>
        <v>23.020000000000003</v>
      </c>
      <c r="K829" s="68">
        <v>22.78</v>
      </c>
      <c r="L829" s="69">
        <v>45416</v>
      </c>
      <c r="M829" s="67">
        <f t="shared" si="25"/>
        <v>0.24000000000000199</v>
      </c>
      <c r="N829" s="198">
        <v>2</v>
      </c>
      <c r="O829" s="1" t="s">
        <v>50</v>
      </c>
      <c r="P829" s="1" t="s">
        <v>53</v>
      </c>
      <c r="Q829" s="91" t="str">
        <f>VLOOKUP(UTK[[#This Row],[ID]],DRIVER[],6,FALSE)</f>
        <v>AJAYA KUMAR MAHANTA</v>
      </c>
    </row>
    <row r="830" spans="1:17" ht="15" customHeight="1">
      <c r="A830" s="1">
        <v>83</v>
      </c>
      <c r="B830" s="1" t="str">
        <f>UTK[[#This Row],[DATE]]&amp;UTK[[#This Row],[VEHICLE NO]]&amp;UTK[[#This Row],[TRIP NO]]</f>
        <v>45417OD34S26661</v>
      </c>
      <c r="C830" s="25">
        <v>45417</v>
      </c>
      <c r="D830" s="1">
        <v>34750</v>
      </c>
      <c r="E830" s="12">
        <v>312214</v>
      </c>
      <c r="F830" s="17">
        <v>4765</v>
      </c>
      <c r="G830" s="24" t="s">
        <v>45</v>
      </c>
      <c r="H830" s="67">
        <v>55.86</v>
      </c>
      <c r="I830" s="67">
        <v>17.559999999999999</v>
      </c>
      <c r="J830" s="67">
        <f t="shared" si="24"/>
        <v>38.299999999999997</v>
      </c>
      <c r="K830" s="68">
        <v>37.96</v>
      </c>
      <c r="L830" s="69">
        <v>45417</v>
      </c>
      <c r="M830" s="67">
        <f t="shared" si="25"/>
        <v>0.33999999999999631</v>
      </c>
      <c r="N830" s="198">
        <v>1</v>
      </c>
      <c r="O830" s="1" t="s">
        <v>50</v>
      </c>
      <c r="P830" s="1" t="s">
        <v>53</v>
      </c>
      <c r="Q830" s="91" t="str">
        <f>VLOOKUP(UTK[[#This Row],[ID]],DRIVER[],6,FALSE)</f>
        <v>SUDARSAN SAHOO</v>
      </c>
    </row>
    <row r="831" spans="1:17" ht="15" customHeight="1">
      <c r="A831" s="1">
        <v>84</v>
      </c>
      <c r="B831" s="1" t="str">
        <f>UTK[[#This Row],[DATE]]&amp;UTK[[#This Row],[VEHICLE NO]]&amp;UTK[[#This Row],[TRIP NO]]</f>
        <v>45417OD34S26271</v>
      </c>
      <c r="C831" s="25">
        <v>45417</v>
      </c>
      <c r="D831" s="1">
        <v>34751</v>
      </c>
      <c r="E831" s="12">
        <v>312214</v>
      </c>
      <c r="F831" s="17">
        <v>4762</v>
      </c>
      <c r="G831" s="24" t="s">
        <v>54</v>
      </c>
      <c r="H831" s="67">
        <v>53.26</v>
      </c>
      <c r="I831" s="67">
        <v>17.12</v>
      </c>
      <c r="J831" s="67">
        <f t="shared" si="24"/>
        <v>36.14</v>
      </c>
      <c r="K831" s="68">
        <v>35.76</v>
      </c>
      <c r="L831" s="69">
        <v>45417</v>
      </c>
      <c r="M831" s="67">
        <f t="shared" si="25"/>
        <v>0.38000000000000256</v>
      </c>
      <c r="N831" s="198">
        <v>1</v>
      </c>
      <c r="O831" s="1" t="s">
        <v>50</v>
      </c>
      <c r="P831" s="1" t="s">
        <v>53</v>
      </c>
      <c r="Q831" s="91" t="str">
        <f>VLOOKUP(UTK[[#This Row],[ID]],DRIVER[],6,FALSE)</f>
        <v>RAHID</v>
      </c>
    </row>
    <row r="832" spans="1:17" ht="15" customHeight="1">
      <c r="A832" s="1">
        <v>85</v>
      </c>
      <c r="B832" s="1" t="str">
        <f>UTK[[#This Row],[DATE]]&amp;UTK[[#This Row],[VEHICLE NO]]&amp;UTK[[#This Row],[TRIP NO]]</f>
        <v>45417OD34S61371</v>
      </c>
      <c r="C832" s="25">
        <v>45417</v>
      </c>
      <c r="D832" s="1">
        <v>34752</v>
      </c>
      <c r="E832" s="12">
        <v>312214</v>
      </c>
      <c r="F832" s="17">
        <v>4764</v>
      </c>
      <c r="G832" s="24" t="s">
        <v>44</v>
      </c>
      <c r="H832" s="67">
        <v>54.76</v>
      </c>
      <c r="I832" s="67">
        <v>17.5</v>
      </c>
      <c r="J832" s="67">
        <f t="shared" si="24"/>
        <v>37.26</v>
      </c>
      <c r="K832" s="68">
        <v>36.86</v>
      </c>
      <c r="L832" s="69">
        <v>45417</v>
      </c>
      <c r="M832" s="67">
        <f t="shared" si="25"/>
        <v>0.39999999999999858</v>
      </c>
      <c r="N832" s="198">
        <v>1</v>
      </c>
      <c r="O832" s="1" t="s">
        <v>50</v>
      </c>
      <c r="P832" s="1" t="s">
        <v>53</v>
      </c>
      <c r="Q832" s="91" t="str">
        <f>VLOOKUP(UTK[[#This Row],[ID]],DRIVER[],6,FALSE)</f>
        <v>AKSHAYA KU SAHOO</v>
      </c>
    </row>
    <row r="833" spans="1:18" ht="15" customHeight="1">
      <c r="A833" s="1">
        <v>86</v>
      </c>
      <c r="B833" s="1" t="str">
        <f>UTK[[#This Row],[DATE]]&amp;UTK[[#This Row],[VEHICLE NO]]&amp;UTK[[#This Row],[TRIP NO]]</f>
        <v>45417OD04Q41551</v>
      </c>
      <c r="C833" s="25">
        <v>45417</v>
      </c>
      <c r="D833" s="1">
        <v>34753</v>
      </c>
      <c r="E833" s="12">
        <v>312214</v>
      </c>
      <c r="F833" s="17">
        <v>4767</v>
      </c>
      <c r="G833" s="24" t="s">
        <v>22</v>
      </c>
      <c r="H833" s="67">
        <v>56.74</v>
      </c>
      <c r="I833" s="67">
        <v>17.62</v>
      </c>
      <c r="J833" s="67">
        <f t="shared" si="24"/>
        <v>39.120000000000005</v>
      </c>
      <c r="K833" s="68">
        <v>39</v>
      </c>
      <c r="L833" s="69">
        <v>45417</v>
      </c>
      <c r="M833" s="67">
        <f t="shared" si="25"/>
        <v>0.12000000000000455</v>
      </c>
      <c r="N833" s="198">
        <v>1</v>
      </c>
      <c r="O833" s="1" t="s">
        <v>50</v>
      </c>
      <c r="P833" s="1" t="s">
        <v>53</v>
      </c>
      <c r="Q833" s="91" t="str">
        <f>VLOOKUP(UTK[[#This Row],[ID]],DRIVER[],6,FALSE)</f>
        <v>SUSANT KUMAR BAG</v>
      </c>
    </row>
    <row r="834" spans="1:18" ht="15" customHeight="1">
      <c r="A834" s="1">
        <v>87</v>
      </c>
      <c r="B834" s="1" t="str">
        <f>UTK[[#This Row],[DATE]]&amp;UTK[[#This Row],[VEHICLE NO]]&amp;UTK[[#This Row],[TRIP NO]]</f>
        <v>45417OD34S26681</v>
      </c>
      <c r="C834" s="25">
        <v>45417</v>
      </c>
      <c r="D834" s="1">
        <v>34754</v>
      </c>
      <c r="E834" s="12">
        <v>312214</v>
      </c>
      <c r="F834" s="17">
        <v>4768</v>
      </c>
      <c r="G834" s="24" t="s">
        <v>42</v>
      </c>
      <c r="H834" s="67">
        <v>53.98</v>
      </c>
      <c r="I834" s="67">
        <v>17.079999999999998</v>
      </c>
      <c r="J834" s="67">
        <f t="shared" si="24"/>
        <v>36.9</v>
      </c>
      <c r="K834" s="68">
        <v>36.58</v>
      </c>
      <c r="L834" s="69">
        <v>45417</v>
      </c>
      <c r="M834" s="67">
        <f t="shared" si="25"/>
        <v>0.32000000000000028</v>
      </c>
      <c r="N834" s="198">
        <v>1</v>
      </c>
      <c r="O834" s="1" t="s">
        <v>50</v>
      </c>
      <c r="P834" s="1" t="s">
        <v>53</v>
      </c>
      <c r="Q834" s="91" t="str">
        <f>VLOOKUP(UTK[[#This Row],[ID]],DRIVER[],6,FALSE)</f>
        <v>RIZWAN</v>
      </c>
    </row>
    <row r="835" spans="1:18" ht="15" customHeight="1">
      <c r="A835" s="1">
        <v>88</v>
      </c>
      <c r="B835" s="1" t="str">
        <f>UTK[[#This Row],[DATE]]&amp;UTK[[#This Row],[VEHICLE NO]]&amp;UTK[[#This Row],[TRIP NO]]</f>
        <v>45417OD04Q41281</v>
      </c>
      <c r="C835" s="25">
        <v>45417</v>
      </c>
      <c r="D835" s="1">
        <v>34755</v>
      </c>
      <c r="E835" s="12">
        <v>312214</v>
      </c>
      <c r="F835" s="17">
        <v>4775</v>
      </c>
      <c r="G835" s="24" t="s">
        <v>41</v>
      </c>
      <c r="H835" s="67">
        <v>31.66</v>
      </c>
      <c r="I835" s="67">
        <v>10.36</v>
      </c>
      <c r="J835" s="67">
        <f t="shared" ref="J835:J898" si="26">H835-I835</f>
        <v>21.3</v>
      </c>
      <c r="K835" s="68">
        <v>21.24</v>
      </c>
      <c r="L835" s="69">
        <v>45417</v>
      </c>
      <c r="M835" s="67">
        <f t="shared" ref="M835:M898" si="27">J835-K835</f>
        <v>6.0000000000002274E-2</v>
      </c>
      <c r="N835" s="198">
        <v>1</v>
      </c>
      <c r="O835" s="1" t="s">
        <v>50</v>
      </c>
      <c r="P835" s="1" t="s">
        <v>53</v>
      </c>
      <c r="Q835" s="91" t="str">
        <f>VLOOKUP(UTK[[#This Row],[ID]],DRIVER[],6,FALSE)</f>
        <v>RAKHAL CH  MOHANTA</v>
      </c>
    </row>
    <row r="836" spans="1:18" ht="14.4" customHeight="1">
      <c r="A836" s="1">
        <v>89</v>
      </c>
      <c r="B836" s="1" t="str">
        <f>UTK[[#This Row],[DATE]]&amp;UTK[[#This Row],[VEHICLE NO]]&amp;UTK[[#This Row],[TRIP NO]]</f>
        <v>45417OD04Q41441</v>
      </c>
      <c r="C836" s="25">
        <v>45417</v>
      </c>
      <c r="D836" s="1">
        <v>34756</v>
      </c>
      <c r="E836" s="12">
        <v>312214</v>
      </c>
      <c r="F836" s="17">
        <v>4774</v>
      </c>
      <c r="G836" s="24" t="s">
        <v>38</v>
      </c>
      <c r="H836" s="67">
        <v>35.619999999999997</v>
      </c>
      <c r="I836" s="67">
        <v>10.48</v>
      </c>
      <c r="J836" s="67">
        <f t="shared" si="26"/>
        <v>25.139999999999997</v>
      </c>
      <c r="K836" s="68">
        <v>24.9</v>
      </c>
      <c r="L836" s="69">
        <v>45417</v>
      </c>
      <c r="M836" s="67">
        <f t="shared" si="27"/>
        <v>0.23999999999999844</v>
      </c>
      <c r="N836" s="198">
        <v>1</v>
      </c>
      <c r="O836" s="1" t="s">
        <v>50</v>
      </c>
      <c r="P836" s="1" t="s">
        <v>53</v>
      </c>
      <c r="Q836" s="91" t="str">
        <f>VLOOKUP(UTK[[#This Row],[ID]],DRIVER[],6,FALSE)</f>
        <v>KAMAN MUNDA</v>
      </c>
    </row>
    <row r="837" spans="1:18" ht="14.4" customHeight="1">
      <c r="A837" s="1">
        <v>90</v>
      </c>
      <c r="B837" s="1" t="str">
        <f>UTK[[#This Row],[DATE]]&amp;UTK[[#This Row],[VEHICLE NO]]&amp;UTK[[#This Row],[TRIP NO]]</f>
        <v>45417OD04Q41731</v>
      </c>
      <c r="C837" s="25">
        <v>45417</v>
      </c>
      <c r="D837" s="1">
        <v>34757</v>
      </c>
      <c r="E837" s="12">
        <v>312214</v>
      </c>
      <c r="F837" s="17">
        <v>4773</v>
      </c>
      <c r="G837" s="24" t="s">
        <v>8</v>
      </c>
      <c r="H837" s="67">
        <v>34.700000000000003</v>
      </c>
      <c r="I837" s="67">
        <v>10.18</v>
      </c>
      <c r="J837" s="67">
        <f t="shared" si="26"/>
        <v>24.520000000000003</v>
      </c>
      <c r="K837" s="68">
        <v>24.18</v>
      </c>
      <c r="L837" s="69">
        <v>45417</v>
      </c>
      <c r="M837" s="67">
        <f t="shared" si="27"/>
        <v>0.34000000000000341</v>
      </c>
      <c r="N837" s="198">
        <v>1</v>
      </c>
      <c r="O837" s="1" t="s">
        <v>50</v>
      </c>
      <c r="P837" s="1" t="s">
        <v>53</v>
      </c>
      <c r="Q837" s="91" t="str">
        <f>VLOOKUP(UTK[[#This Row],[ID]],DRIVER[],6,FALSE)</f>
        <v>AJAYA KUMAR MAHANTA</v>
      </c>
    </row>
    <row r="838" spans="1:18" ht="14.4" customHeight="1">
      <c r="A838" s="1">
        <v>91</v>
      </c>
      <c r="B838" s="1" t="str">
        <f>UTK[[#This Row],[DATE]]&amp;UTK[[#This Row],[VEHICLE NO]]&amp;UTK[[#This Row],[TRIP NO]]</f>
        <v>45417OD04Q41371</v>
      </c>
      <c r="C838" s="25">
        <v>45417</v>
      </c>
      <c r="D838" s="1">
        <v>34758</v>
      </c>
      <c r="E838" s="12">
        <v>312214</v>
      </c>
      <c r="F838" s="17">
        <v>4778</v>
      </c>
      <c r="G838" s="24" t="s">
        <v>55</v>
      </c>
      <c r="H838" s="67">
        <v>33.6</v>
      </c>
      <c r="I838" s="67">
        <v>10.36</v>
      </c>
      <c r="J838" s="67">
        <f t="shared" si="26"/>
        <v>23.240000000000002</v>
      </c>
      <c r="K838" s="68">
        <v>23.2</v>
      </c>
      <c r="L838" s="69">
        <v>45417</v>
      </c>
      <c r="M838" s="67">
        <f t="shared" si="27"/>
        <v>4.00000000000027E-2</v>
      </c>
      <c r="N838" s="198">
        <v>1</v>
      </c>
      <c r="O838" s="1" t="s">
        <v>50</v>
      </c>
      <c r="P838" s="1" t="s">
        <v>53</v>
      </c>
      <c r="Q838" s="91" t="str">
        <f>VLOOKUP(UTK[[#This Row],[ID]],DRIVER[],6,FALSE)</f>
        <v>SUSANTA KUMAR MALIK</v>
      </c>
    </row>
    <row r="839" spans="1:18" ht="14.4" customHeight="1">
      <c r="A839" s="1">
        <v>92</v>
      </c>
      <c r="B839" s="1" t="str">
        <f>UTK[[#This Row],[DATE]]&amp;UTK[[#This Row],[VEHICLE NO]]&amp;UTK[[#This Row],[TRIP NO]]</f>
        <v>45417OD34S65081</v>
      </c>
      <c r="C839" s="25">
        <v>45417</v>
      </c>
      <c r="D839" s="1">
        <v>34759</v>
      </c>
      <c r="E839" s="12">
        <v>312214</v>
      </c>
      <c r="F839" s="17">
        <v>4781</v>
      </c>
      <c r="G839" s="24" t="s">
        <v>57</v>
      </c>
      <c r="H839" s="67">
        <v>56.68</v>
      </c>
      <c r="I839" s="67">
        <v>17.260000000000002</v>
      </c>
      <c r="J839" s="67">
        <f t="shared" si="26"/>
        <v>39.42</v>
      </c>
      <c r="K839" s="68">
        <v>39.04</v>
      </c>
      <c r="L839" s="69">
        <v>45417</v>
      </c>
      <c r="M839" s="67">
        <f t="shared" si="27"/>
        <v>0.38000000000000256</v>
      </c>
      <c r="N839" s="198">
        <v>1</v>
      </c>
      <c r="O839" s="1" t="s">
        <v>50</v>
      </c>
      <c r="P839" s="1" t="s">
        <v>53</v>
      </c>
      <c r="Q839" s="91" t="str">
        <f>VLOOKUP(UTK[[#This Row],[ID]],DRIVER[],6,FALSE)</f>
        <v>NATABAR MOHANTA</v>
      </c>
      <c r="R839" s="1">
        <v>221</v>
      </c>
    </row>
    <row r="840" spans="1:18" ht="15" customHeight="1">
      <c r="A840" s="1">
        <v>93</v>
      </c>
      <c r="B840" s="1" t="str">
        <f>UTK[[#This Row],[DATE]]&amp;UTK[[#This Row],[VEHICLE NO]]&amp;UTK[[#This Row],[TRIP NO]]</f>
        <v>45417OD04Q41781</v>
      </c>
      <c r="C840" s="25">
        <v>45417</v>
      </c>
      <c r="D840" s="1">
        <v>34760</v>
      </c>
      <c r="E840" s="12">
        <v>312214</v>
      </c>
      <c r="F840" s="17">
        <v>4789</v>
      </c>
      <c r="G840" s="24" t="s">
        <v>25</v>
      </c>
      <c r="H840" s="67">
        <v>53.76</v>
      </c>
      <c r="I840" s="67">
        <v>17.239999999999998</v>
      </c>
      <c r="J840" s="67">
        <f t="shared" si="26"/>
        <v>36.519999999999996</v>
      </c>
      <c r="K840" s="68">
        <v>36.020000000000003</v>
      </c>
      <c r="L840" s="69">
        <v>45417</v>
      </c>
      <c r="M840" s="67">
        <f t="shared" si="27"/>
        <v>0.49999999999999289</v>
      </c>
      <c r="N840" s="198">
        <v>1</v>
      </c>
      <c r="O840" s="1" t="s">
        <v>50</v>
      </c>
      <c r="P840" s="1" t="s">
        <v>53</v>
      </c>
      <c r="Q840" s="91" t="str">
        <f>VLOOKUP(UTK[[#This Row],[ID]],DRIVER[],6,FALSE)</f>
        <v>BHARAT CH MOHANTA</v>
      </c>
    </row>
    <row r="841" spans="1:18" ht="15" customHeight="1">
      <c r="A841" s="1">
        <v>94</v>
      </c>
      <c r="B841" s="1" t="str">
        <f>UTK[[#This Row],[DATE]]&amp;UTK[[#This Row],[VEHICLE NO]]&amp;UTK[[#This Row],[TRIP NO]]</f>
        <v>45417OD04Q67611</v>
      </c>
      <c r="C841" s="25">
        <v>45417</v>
      </c>
      <c r="D841" s="1">
        <v>34761</v>
      </c>
      <c r="E841" s="12">
        <v>312214</v>
      </c>
      <c r="F841" s="17">
        <v>4799</v>
      </c>
      <c r="G841" s="24" t="s">
        <v>24</v>
      </c>
      <c r="H841" s="67">
        <v>53.72</v>
      </c>
      <c r="I841" s="67">
        <v>17.7</v>
      </c>
      <c r="J841" s="67">
        <f t="shared" si="26"/>
        <v>36.019999999999996</v>
      </c>
      <c r="K841" s="68">
        <v>35.380000000000003</v>
      </c>
      <c r="L841" s="69">
        <v>45417</v>
      </c>
      <c r="M841" s="67">
        <f t="shared" si="27"/>
        <v>0.63999999999999346</v>
      </c>
      <c r="N841" s="198">
        <v>1</v>
      </c>
      <c r="O841" s="1" t="s">
        <v>50</v>
      </c>
      <c r="P841" s="1" t="s">
        <v>53</v>
      </c>
      <c r="Q841" s="91" t="str">
        <f>VLOOKUP(UTK[[#This Row],[ID]],DRIVER[],6,FALSE)</f>
        <v>ABHIMANYU JENA</v>
      </c>
    </row>
    <row r="842" spans="1:18" ht="15" customHeight="1">
      <c r="A842" s="1">
        <v>95</v>
      </c>
      <c r="B842" s="1" t="str">
        <f>UTK[[#This Row],[DATE]]&amp;UTK[[#This Row],[VEHICLE NO]]&amp;UTK[[#This Row],[TRIP NO]]</f>
        <v>45417OD34S26151</v>
      </c>
      <c r="C842" s="25">
        <v>45417</v>
      </c>
      <c r="D842" s="1">
        <v>34762</v>
      </c>
      <c r="E842" s="12">
        <v>312214</v>
      </c>
      <c r="F842" s="17">
        <v>4801</v>
      </c>
      <c r="G842" s="24" t="s">
        <v>40</v>
      </c>
      <c r="H842" s="67">
        <v>55.02</v>
      </c>
      <c r="I842" s="67">
        <v>17.14</v>
      </c>
      <c r="J842" s="67">
        <f t="shared" si="26"/>
        <v>37.880000000000003</v>
      </c>
      <c r="K842" s="68">
        <v>37.26</v>
      </c>
      <c r="L842" s="69">
        <v>45417</v>
      </c>
      <c r="M842" s="67">
        <f t="shared" si="27"/>
        <v>0.62000000000000455</v>
      </c>
      <c r="N842" s="198">
        <v>1</v>
      </c>
      <c r="O842" s="1" t="s">
        <v>50</v>
      </c>
      <c r="P842" s="1" t="s">
        <v>53</v>
      </c>
      <c r="Q842" s="91" t="str">
        <f>VLOOKUP(UTK[[#This Row],[ID]],DRIVER[],6,FALSE)</f>
        <v>KAPILENDRA MALIK</v>
      </c>
    </row>
    <row r="843" spans="1:18" ht="15" customHeight="1">
      <c r="A843" s="1">
        <v>96</v>
      </c>
      <c r="B843" s="1" t="str">
        <f>UTK[[#This Row],[DATE]]&amp;UTK[[#This Row],[VEHICLE NO]]&amp;UTK[[#This Row],[TRIP NO]]</f>
        <v>45417OD04Q41181</v>
      </c>
      <c r="C843" s="25">
        <v>45417</v>
      </c>
      <c r="D843" s="1">
        <v>34763</v>
      </c>
      <c r="E843" s="12">
        <v>312214</v>
      </c>
      <c r="F843" s="17">
        <v>4798</v>
      </c>
      <c r="G843" s="24" t="s">
        <v>26</v>
      </c>
      <c r="H843" s="67">
        <v>53.06</v>
      </c>
      <c r="I843" s="67">
        <v>16.8</v>
      </c>
      <c r="J843" s="67">
        <f t="shared" si="26"/>
        <v>36.260000000000005</v>
      </c>
      <c r="K843" s="68">
        <v>35.880000000000003</v>
      </c>
      <c r="L843" s="69">
        <v>45417</v>
      </c>
      <c r="M843" s="67">
        <f t="shared" si="27"/>
        <v>0.38000000000000256</v>
      </c>
      <c r="N843" s="198">
        <v>1</v>
      </c>
      <c r="O843" s="1" t="s">
        <v>50</v>
      </c>
      <c r="P843" s="1" t="s">
        <v>53</v>
      </c>
      <c r="Q843" s="91" t="str">
        <f>VLOOKUP(UTK[[#This Row],[ID]],DRIVER[],6,FALSE)</f>
        <v>PRADIPA MALIK</v>
      </c>
    </row>
    <row r="844" spans="1:18" ht="15" customHeight="1">
      <c r="A844" s="1">
        <v>97</v>
      </c>
      <c r="B844" s="1" t="str">
        <f>UTK[[#This Row],[DATE]]&amp;UTK[[#This Row],[VEHICLE NO]]&amp;UTK[[#This Row],[TRIP NO]]</f>
        <v>45418OD34S26661</v>
      </c>
      <c r="C844" s="25">
        <v>45418</v>
      </c>
      <c r="D844" s="1">
        <v>34764</v>
      </c>
      <c r="E844" s="12">
        <v>312214</v>
      </c>
      <c r="F844" s="17">
        <v>4807</v>
      </c>
      <c r="G844" s="24" t="s">
        <v>45</v>
      </c>
      <c r="H844" s="67">
        <v>54.2</v>
      </c>
      <c r="I844" s="67">
        <v>17.62</v>
      </c>
      <c r="J844" s="67">
        <f t="shared" si="26"/>
        <v>36.58</v>
      </c>
      <c r="K844" s="68">
        <v>35.94</v>
      </c>
      <c r="L844" s="69">
        <v>45418</v>
      </c>
      <c r="M844" s="67">
        <f t="shared" si="27"/>
        <v>0.64000000000000057</v>
      </c>
      <c r="N844" s="198">
        <v>1</v>
      </c>
      <c r="O844" s="1" t="s">
        <v>50</v>
      </c>
      <c r="P844" s="1" t="s">
        <v>53</v>
      </c>
      <c r="Q844" s="91" t="str">
        <f>VLOOKUP(UTK[[#This Row],[ID]],DRIVER[],6,FALSE)</f>
        <v>SUDARSAN SAHOO</v>
      </c>
    </row>
    <row r="845" spans="1:18" ht="15" customHeight="1">
      <c r="A845" s="1">
        <v>98</v>
      </c>
      <c r="B845" s="1" t="str">
        <f>UTK[[#This Row],[DATE]]&amp;UTK[[#This Row],[VEHICLE NO]]&amp;UTK[[#This Row],[TRIP NO]]</f>
        <v>45418OD34S26271</v>
      </c>
      <c r="C845" s="25">
        <v>45418</v>
      </c>
      <c r="D845" s="1">
        <v>34765</v>
      </c>
      <c r="E845" s="12">
        <v>312214</v>
      </c>
      <c r="F845" s="17">
        <v>4808</v>
      </c>
      <c r="G845" s="24" t="s">
        <v>54</v>
      </c>
      <c r="H845" s="67">
        <v>54.8</v>
      </c>
      <c r="I845" s="67">
        <v>17.100000000000001</v>
      </c>
      <c r="J845" s="67">
        <f t="shared" si="26"/>
        <v>37.699999999999996</v>
      </c>
      <c r="K845" s="68">
        <v>37.340000000000003</v>
      </c>
      <c r="L845" s="69">
        <v>45418</v>
      </c>
      <c r="M845" s="67">
        <f t="shared" si="27"/>
        <v>0.35999999999999233</v>
      </c>
      <c r="N845" s="198">
        <v>1</v>
      </c>
      <c r="O845" s="1" t="s">
        <v>50</v>
      </c>
      <c r="P845" s="1" t="s">
        <v>53</v>
      </c>
      <c r="Q845" s="91" t="str">
        <f>VLOOKUP(UTK[[#This Row],[ID]],DRIVER[],6,FALSE)</f>
        <v>RAHID</v>
      </c>
    </row>
    <row r="846" spans="1:18" ht="15" customHeight="1">
      <c r="A846" s="1">
        <v>99</v>
      </c>
      <c r="B846" s="1" t="str">
        <f>UTK[[#This Row],[DATE]]&amp;UTK[[#This Row],[VEHICLE NO]]&amp;UTK[[#This Row],[TRIP NO]]</f>
        <v>45418OD34S26681</v>
      </c>
      <c r="C846" s="25">
        <v>45418</v>
      </c>
      <c r="D846" s="1">
        <v>34766</v>
      </c>
      <c r="E846" s="12">
        <v>312214</v>
      </c>
      <c r="F846" s="17">
        <v>4810</v>
      </c>
      <c r="G846" s="24" t="s">
        <v>42</v>
      </c>
      <c r="H846" s="67">
        <v>55.18</v>
      </c>
      <c r="I846" s="67">
        <v>16.96</v>
      </c>
      <c r="J846" s="67">
        <f t="shared" si="26"/>
        <v>38.22</v>
      </c>
      <c r="K846" s="68">
        <v>37.799999999999997</v>
      </c>
      <c r="L846" s="69">
        <v>45418</v>
      </c>
      <c r="M846" s="67">
        <f t="shared" si="27"/>
        <v>0.42000000000000171</v>
      </c>
      <c r="N846" s="198">
        <v>1</v>
      </c>
      <c r="O846" s="1" t="s">
        <v>50</v>
      </c>
      <c r="P846" s="1" t="s">
        <v>53</v>
      </c>
      <c r="Q846" s="91" t="str">
        <f>VLOOKUP(UTK[[#This Row],[ID]],DRIVER[],6,FALSE)</f>
        <v>RIZWAN</v>
      </c>
    </row>
    <row r="847" spans="1:18" ht="15" customHeight="1">
      <c r="A847" s="1">
        <v>100</v>
      </c>
      <c r="B847" s="1" t="str">
        <f>UTK[[#This Row],[DATE]]&amp;UTK[[#This Row],[VEHICLE NO]]&amp;UTK[[#This Row],[TRIP NO]]</f>
        <v>45418OD34S26151</v>
      </c>
      <c r="C847" s="25">
        <v>45418</v>
      </c>
      <c r="D847" s="1">
        <v>34767</v>
      </c>
      <c r="E847" s="12">
        <v>312214</v>
      </c>
      <c r="F847" s="17">
        <v>4826</v>
      </c>
      <c r="G847" s="24" t="s">
        <v>40</v>
      </c>
      <c r="H847" s="67">
        <v>53.64</v>
      </c>
      <c r="I847" s="67">
        <v>17.100000000000001</v>
      </c>
      <c r="J847" s="67">
        <f t="shared" si="26"/>
        <v>36.54</v>
      </c>
      <c r="K847" s="68">
        <v>36.04</v>
      </c>
      <c r="L847" s="69">
        <v>45418</v>
      </c>
      <c r="M847" s="67">
        <f t="shared" si="27"/>
        <v>0.5</v>
      </c>
      <c r="N847" s="198">
        <v>1</v>
      </c>
      <c r="O847" s="1" t="s">
        <v>50</v>
      </c>
      <c r="P847" s="1" t="s">
        <v>53</v>
      </c>
      <c r="Q847" s="91" t="str">
        <f>VLOOKUP(UTK[[#This Row],[ID]],DRIVER[],6,FALSE)</f>
        <v>KAPILENDRA MALIK</v>
      </c>
      <c r="R847" s="1">
        <v>96</v>
      </c>
    </row>
    <row r="848" spans="1:18" ht="15" customHeight="1">
      <c r="A848" s="1">
        <v>101</v>
      </c>
      <c r="B848" s="1" t="str">
        <f>UTK[[#This Row],[DATE]]&amp;UTK[[#This Row],[VEHICLE NO]]&amp;UTK[[#This Row],[TRIP NO]]</f>
        <v>45418OD34S61371</v>
      </c>
      <c r="C848" s="25">
        <v>45418</v>
      </c>
      <c r="D848" s="1">
        <v>34768</v>
      </c>
      <c r="E848" s="12">
        <v>312214</v>
      </c>
      <c r="F848" s="17">
        <v>4827</v>
      </c>
      <c r="G848" s="24" t="s">
        <v>44</v>
      </c>
      <c r="H848" s="67">
        <v>53.36</v>
      </c>
      <c r="I848" s="67">
        <v>17.440000000000001</v>
      </c>
      <c r="J848" s="67">
        <f t="shared" si="26"/>
        <v>35.92</v>
      </c>
      <c r="K848" s="68">
        <v>35.46</v>
      </c>
      <c r="L848" s="69">
        <v>45418</v>
      </c>
      <c r="M848" s="67">
        <f t="shared" si="27"/>
        <v>0.46000000000000085</v>
      </c>
      <c r="N848" s="198">
        <v>1</v>
      </c>
      <c r="O848" s="1" t="s">
        <v>50</v>
      </c>
      <c r="P848" s="1" t="s">
        <v>53</v>
      </c>
      <c r="Q848" s="91" t="str">
        <f>VLOOKUP(UTK[[#This Row],[ID]],DRIVER[],6,FALSE)</f>
        <v>AKSHAYA KU SAHOO</v>
      </c>
      <c r="R848" s="1">
        <v>259</v>
      </c>
    </row>
    <row r="849" spans="1:18" ht="15" customHeight="1">
      <c r="A849" s="1">
        <v>102</v>
      </c>
      <c r="B849" s="1" t="str">
        <f>UTK[[#This Row],[DATE]]&amp;UTK[[#This Row],[VEHICLE NO]]&amp;UTK[[#This Row],[TRIP NO]]</f>
        <v>45418OD04Q41181</v>
      </c>
      <c r="C849" s="25">
        <v>45418</v>
      </c>
      <c r="D849" s="1">
        <v>34769</v>
      </c>
      <c r="E849" s="12">
        <v>312214</v>
      </c>
      <c r="F849" s="17">
        <v>4828</v>
      </c>
      <c r="G849" s="24" t="s">
        <v>26</v>
      </c>
      <c r="H849" s="67">
        <v>53.46</v>
      </c>
      <c r="I849" s="67">
        <v>16.8</v>
      </c>
      <c r="J849" s="67">
        <f t="shared" si="26"/>
        <v>36.659999999999997</v>
      </c>
      <c r="K849" s="68">
        <v>36.24</v>
      </c>
      <c r="L849" s="69">
        <v>45418</v>
      </c>
      <c r="M849" s="67">
        <f t="shared" si="27"/>
        <v>0.4199999999999946</v>
      </c>
      <c r="N849" s="198">
        <v>1</v>
      </c>
      <c r="O849" s="1" t="s">
        <v>50</v>
      </c>
      <c r="P849" s="1" t="s">
        <v>53</v>
      </c>
      <c r="Q849" s="91" t="str">
        <f>VLOOKUP(UTK[[#This Row],[ID]],DRIVER[],6,FALSE)</f>
        <v>PRADIPA MALIK</v>
      </c>
      <c r="R849" s="1">
        <v>206</v>
      </c>
    </row>
    <row r="850" spans="1:18" ht="15" customHeight="1">
      <c r="A850" s="1">
        <v>103</v>
      </c>
      <c r="B850" s="1" t="str">
        <f>UTK[[#This Row],[DATE]]&amp;UTK[[#This Row],[VEHICLE NO]]&amp;UTK[[#This Row],[TRIP NO]]</f>
        <v>45418OD04Q41551</v>
      </c>
      <c r="C850" s="25">
        <v>45418</v>
      </c>
      <c r="D850" s="1">
        <v>34770</v>
      </c>
      <c r="E850" s="12">
        <v>312214</v>
      </c>
      <c r="F850" s="17">
        <v>4830</v>
      </c>
      <c r="G850" s="24" t="s">
        <v>22</v>
      </c>
      <c r="H850" s="67">
        <v>55.52</v>
      </c>
      <c r="I850" s="67">
        <v>17.36</v>
      </c>
      <c r="J850" s="67">
        <f t="shared" si="26"/>
        <v>38.160000000000004</v>
      </c>
      <c r="K850" s="68">
        <v>37.799999999999997</v>
      </c>
      <c r="L850" s="69">
        <v>45418</v>
      </c>
      <c r="M850" s="67">
        <f t="shared" si="27"/>
        <v>0.36000000000000654</v>
      </c>
      <c r="N850" s="198">
        <v>1</v>
      </c>
      <c r="O850" s="1" t="s">
        <v>50</v>
      </c>
      <c r="P850" s="1" t="s">
        <v>53</v>
      </c>
      <c r="Q850" s="91" t="str">
        <f>VLOOKUP(UTK[[#This Row],[ID]],DRIVER[],6,FALSE)</f>
        <v>SUSANT KUMAR BAG</v>
      </c>
      <c r="R850" s="1">
        <v>257</v>
      </c>
    </row>
    <row r="851" spans="1:18" ht="15" customHeight="1">
      <c r="A851" s="1">
        <v>104</v>
      </c>
      <c r="B851" s="1" t="str">
        <f>UTK[[#This Row],[DATE]]&amp;UTK[[#This Row],[VEHICLE NO]]&amp;UTK[[#This Row],[TRIP NO]]</f>
        <v>45418OD04Q41441</v>
      </c>
      <c r="C851" s="25">
        <v>45418</v>
      </c>
      <c r="D851" s="1">
        <v>34771</v>
      </c>
      <c r="E851" s="12">
        <v>312214</v>
      </c>
      <c r="F851" s="17">
        <v>4831</v>
      </c>
      <c r="G851" s="24" t="s">
        <v>38</v>
      </c>
      <c r="H851" s="67">
        <v>35.46</v>
      </c>
      <c r="I851" s="67">
        <v>10.46</v>
      </c>
      <c r="J851" s="67">
        <f t="shared" si="26"/>
        <v>25</v>
      </c>
      <c r="K851" s="68">
        <v>24.74</v>
      </c>
      <c r="L851" s="69">
        <v>45418</v>
      </c>
      <c r="M851" s="67">
        <f t="shared" si="27"/>
        <v>0.26000000000000156</v>
      </c>
      <c r="N851" s="198">
        <v>1</v>
      </c>
      <c r="O851" s="1" t="s">
        <v>50</v>
      </c>
      <c r="P851" s="1" t="s">
        <v>53</v>
      </c>
      <c r="Q851" s="91" t="str">
        <f>VLOOKUP(UTK[[#This Row],[ID]],DRIVER[],6,FALSE)</f>
        <v>KAMAN MUNDA</v>
      </c>
    </row>
    <row r="852" spans="1:18" ht="15" customHeight="1">
      <c r="A852" s="1">
        <v>105</v>
      </c>
      <c r="B852" s="1" t="str">
        <f>UTK[[#This Row],[DATE]]&amp;UTK[[#This Row],[VEHICLE NO]]&amp;UTK[[#This Row],[TRIP NO]]</f>
        <v>45418OD04Q41731</v>
      </c>
      <c r="C852" s="25">
        <v>45418</v>
      </c>
      <c r="D852" s="1">
        <v>34772</v>
      </c>
      <c r="E852" s="12">
        <v>312214</v>
      </c>
      <c r="F852" s="17">
        <v>4833</v>
      </c>
      <c r="G852" s="24" t="s">
        <v>8</v>
      </c>
      <c r="H852" s="67">
        <v>35.14</v>
      </c>
      <c r="I852" s="67">
        <v>10.18</v>
      </c>
      <c r="J852" s="67">
        <f t="shared" si="26"/>
        <v>24.96</v>
      </c>
      <c r="K852" s="68">
        <v>24.8</v>
      </c>
      <c r="L852" s="69">
        <v>45418</v>
      </c>
      <c r="M852" s="67">
        <f t="shared" si="27"/>
        <v>0.16000000000000014</v>
      </c>
      <c r="N852" s="198">
        <v>1</v>
      </c>
      <c r="O852" s="1" t="s">
        <v>50</v>
      </c>
      <c r="P852" s="1" t="s">
        <v>53</v>
      </c>
      <c r="Q852" s="91" t="str">
        <f>VLOOKUP(UTK[[#This Row],[ID]],DRIVER[],6,FALSE)</f>
        <v>AJAYA KUMAR MAHANTA</v>
      </c>
      <c r="R852" s="1">
        <v>130</v>
      </c>
    </row>
    <row r="853" spans="1:18" ht="15" customHeight="1">
      <c r="A853" s="1">
        <v>106</v>
      </c>
      <c r="B853" s="1" t="str">
        <f>UTK[[#This Row],[DATE]]&amp;UTK[[#This Row],[VEHICLE NO]]&amp;UTK[[#This Row],[TRIP NO]]</f>
        <v>45418OD04Q41371</v>
      </c>
      <c r="C853" s="25">
        <v>45418</v>
      </c>
      <c r="D853" s="1">
        <v>34773</v>
      </c>
      <c r="E853" s="12">
        <v>312214</v>
      </c>
      <c r="F853" s="17">
        <v>4841</v>
      </c>
      <c r="G853" s="24" t="s">
        <v>55</v>
      </c>
      <c r="H853" s="67">
        <v>32.9</v>
      </c>
      <c r="I853" s="67">
        <v>10.3</v>
      </c>
      <c r="J853" s="67">
        <f t="shared" si="26"/>
        <v>22.599999999999998</v>
      </c>
      <c r="K853" s="68">
        <v>22.42</v>
      </c>
      <c r="L853" s="69">
        <v>45418</v>
      </c>
      <c r="M853" s="67">
        <f t="shared" si="27"/>
        <v>0.17999999999999616</v>
      </c>
      <c r="N853" s="198">
        <v>1</v>
      </c>
      <c r="O853" s="1" t="s">
        <v>50</v>
      </c>
      <c r="P853" s="1" t="s">
        <v>53</v>
      </c>
      <c r="Q853" s="91" t="str">
        <f>VLOOKUP(UTK[[#This Row],[ID]],DRIVER[],6,FALSE)</f>
        <v>NARAHARI MOHANTA</v>
      </c>
    </row>
    <row r="854" spans="1:18" ht="15" customHeight="1">
      <c r="A854" s="1">
        <v>107</v>
      </c>
      <c r="B854" s="1" t="str">
        <f>UTK[[#This Row],[DATE]]&amp;UTK[[#This Row],[VEHICLE NO]]&amp;UTK[[#This Row],[TRIP NO]]</f>
        <v>45418OD04Q41781</v>
      </c>
      <c r="C854" s="25">
        <v>45418</v>
      </c>
      <c r="D854" s="1">
        <v>34774</v>
      </c>
      <c r="E854" s="12">
        <v>312214</v>
      </c>
      <c r="F854" s="17">
        <v>4842</v>
      </c>
      <c r="G854" s="24" t="s">
        <v>25</v>
      </c>
      <c r="H854" s="26">
        <v>54.52</v>
      </c>
      <c r="I854" s="26">
        <v>17.239999999999998</v>
      </c>
      <c r="J854" s="26">
        <f t="shared" si="26"/>
        <v>37.28</v>
      </c>
      <c r="K854" s="49">
        <v>36.86</v>
      </c>
      <c r="L854" s="69">
        <v>45418</v>
      </c>
      <c r="M854" s="26">
        <f t="shared" si="27"/>
        <v>0.42000000000000171</v>
      </c>
      <c r="N854" s="198">
        <v>1</v>
      </c>
      <c r="O854" s="1" t="s">
        <v>50</v>
      </c>
      <c r="P854" s="1" t="s">
        <v>53</v>
      </c>
      <c r="Q854" s="91" t="str">
        <f>VLOOKUP(UTK[[#This Row],[ID]],DRIVER[],6,FALSE)</f>
        <v>CHANDRAMANI MOHANTY</v>
      </c>
    </row>
    <row r="855" spans="1:18" ht="15" customHeight="1">
      <c r="A855" s="1">
        <v>108</v>
      </c>
      <c r="B855" s="1" t="str">
        <f>UTK[[#This Row],[DATE]]&amp;UTK[[#This Row],[VEHICLE NO]]&amp;UTK[[#This Row],[TRIP NO]]</f>
        <v>45418OD34S26272</v>
      </c>
      <c r="C855" s="25">
        <v>45418</v>
      </c>
      <c r="D855" s="1">
        <v>34775</v>
      </c>
      <c r="E855" s="12">
        <v>312214</v>
      </c>
      <c r="F855" s="17">
        <v>4852</v>
      </c>
      <c r="G855" s="24" t="s">
        <v>54</v>
      </c>
      <c r="H855" s="26">
        <v>53.2</v>
      </c>
      <c r="I855" s="26">
        <v>17.059999999999999</v>
      </c>
      <c r="J855" s="26">
        <f t="shared" si="26"/>
        <v>36.14</v>
      </c>
      <c r="K855" s="49">
        <v>35.76</v>
      </c>
      <c r="L855" s="69">
        <v>45418</v>
      </c>
      <c r="M855" s="26">
        <f t="shared" si="27"/>
        <v>0.38000000000000256</v>
      </c>
      <c r="N855" s="198">
        <v>2</v>
      </c>
      <c r="O855" s="1" t="s">
        <v>50</v>
      </c>
      <c r="P855" s="1" t="s">
        <v>53</v>
      </c>
      <c r="Q855" s="91" t="str">
        <f>VLOOKUP(UTK[[#This Row],[ID]],DRIVER[],6,FALSE)</f>
        <v>RAHID</v>
      </c>
    </row>
    <row r="856" spans="1:18" ht="15" customHeight="1">
      <c r="A856" s="1">
        <v>109</v>
      </c>
      <c r="B856" s="1" t="str">
        <f>UTK[[#This Row],[DATE]]&amp;UTK[[#This Row],[VEHICLE NO]]&amp;UTK[[#This Row],[TRIP NO]]</f>
        <v>45418OD34S26662</v>
      </c>
      <c r="C856" s="25">
        <v>45418</v>
      </c>
      <c r="D856" s="1">
        <v>34776</v>
      </c>
      <c r="E856" s="12">
        <v>312214</v>
      </c>
      <c r="F856" s="17">
        <v>4857</v>
      </c>
      <c r="G856" s="24" t="s">
        <v>45</v>
      </c>
      <c r="H856" s="26">
        <v>53.88</v>
      </c>
      <c r="I856" s="26">
        <v>17.579999999999998</v>
      </c>
      <c r="J856" s="26">
        <f t="shared" si="26"/>
        <v>36.300000000000004</v>
      </c>
      <c r="K856" s="49">
        <v>35.9</v>
      </c>
      <c r="L856" s="69">
        <v>45418</v>
      </c>
      <c r="M856" s="26">
        <f t="shared" si="27"/>
        <v>0.40000000000000568</v>
      </c>
      <c r="N856" s="198">
        <v>2</v>
      </c>
      <c r="O856" s="1" t="s">
        <v>50</v>
      </c>
      <c r="P856" s="1" t="s">
        <v>53</v>
      </c>
      <c r="Q856" s="91" t="str">
        <f>VLOOKUP(UTK[[#This Row],[ID]],DRIVER[],6,FALSE)</f>
        <v>SUDARSAN SAHOO</v>
      </c>
    </row>
    <row r="857" spans="1:18" ht="15" customHeight="1">
      <c r="A857" s="1">
        <v>110</v>
      </c>
      <c r="B857" s="1" t="str">
        <f>UTK[[#This Row],[DATE]]&amp;UTK[[#This Row],[VEHICLE NO]]&amp;UTK[[#This Row],[TRIP NO]]</f>
        <v>45418OD34S26682</v>
      </c>
      <c r="C857" s="25">
        <v>45418</v>
      </c>
      <c r="D857" s="1">
        <v>34777</v>
      </c>
      <c r="E857" s="12">
        <v>312214</v>
      </c>
      <c r="F857" s="17">
        <v>4861</v>
      </c>
      <c r="G857" s="24" t="s">
        <v>42</v>
      </c>
      <c r="H857" s="26">
        <v>53.86</v>
      </c>
      <c r="I857" s="26">
        <v>17.02</v>
      </c>
      <c r="J857" s="26">
        <f t="shared" si="26"/>
        <v>36.840000000000003</v>
      </c>
      <c r="K857" s="49">
        <v>36.5</v>
      </c>
      <c r="L857" s="69">
        <v>45418</v>
      </c>
      <c r="M857" s="26">
        <f t="shared" si="27"/>
        <v>0.34000000000000341</v>
      </c>
      <c r="N857" s="198">
        <v>2</v>
      </c>
      <c r="O857" s="1" t="s">
        <v>50</v>
      </c>
      <c r="P857" s="1" t="s">
        <v>53</v>
      </c>
      <c r="Q857" s="91" t="str">
        <f>VLOOKUP(UTK[[#This Row],[ID]],DRIVER[],6,FALSE)</f>
        <v>RIZWAN</v>
      </c>
    </row>
    <row r="858" spans="1:18" ht="15" customHeight="1">
      <c r="A858" s="1">
        <v>111</v>
      </c>
      <c r="B858" s="1" t="str">
        <f>UTK[[#This Row],[DATE]]&amp;UTK[[#This Row],[VEHICLE NO]]&amp;UTK[[#This Row],[TRIP NO]]</f>
        <v>45418OD34S65081</v>
      </c>
      <c r="C858" s="25">
        <v>45418</v>
      </c>
      <c r="D858" s="1">
        <v>34778</v>
      </c>
      <c r="E858" s="12">
        <v>312214</v>
      </c>
      <c r="F858" s="17">
        <v>4873</v>
      </c>
      <c r="G858" s="24" t="s">
        <v>57</v>
      </c>
      <c r="H858" s="26">
        <v>55.84</v>
      </c>
      <c r="I858" s="26">
        <v>17.420000000000002</v>
      </c>
      <c r="J858" s="26">
        <f t="shared" si="26"/>
        <v>38.42</v>
      </c>
      <c r="K858" s="49">
        <v>38.24</v>
      </c>
      <c r="L858" s="69">
        <v>45418</v>
      </c>
      <c r="M858" s="26">
        <f t="shared" si="27"/>
        <v>0.17999999999999972</v>
      </c>
      <c r="N858" s="198">
        <v>1</v>
      </c>
      <c r="O858" s="1" t="s">
        <v>50</v>
      </c>
      <c r="P858" s="1" t="s">
        <v>53</v>
      </c>
      <c r="Q858" s="91" t="str">
        <f>VLOOKUP(UTK[[#This Row],[ID]],DRIVER[],6,FALSE)</f>
        <v>DURGA CH MOHANTA</v>
      </c>
    </row>
    <row r="859" spans="1:18" ht="15" customHeight="1">
      <c r="A859" s="1">
        <v>112</v>
      </c>
      <c r="B859" s="1" t="str">
        <f>UTK[[#This Row],[DATE]]&amp;UTK[[#This Row],[VEHICLE NO]]&amp;UTK[[#This Row],[TRIP NO]]</f>
        <v>45418OD04Q41281</v>
      </c>
      <c r="C859" s="25">
        <v>45418</v>
      </c>
      <c r="D859" s="1">
        <v>34779</v>
      </c>
      <c r="E859" s="12">
        <v>312214</v>
      </c>
      <c r="F859" s="17">
        <v>4874</v>
      </c>
      <c r="G859" s="24" t="s">
        <v>41</v>
      </c>
      <c r="H859" s="26">
        <v>34.520000000000003</v>
      </c>
      <c r="I859" s="26">
        <v>10.3</v>
      </c>
      <c r="J859" s="26">
        <f t="shared" si="26"/>
        <v>24.220000000000002</v>
      </c>
      <c r="K859" s="49">
        <v>24.08</v>
      </c>
      <c r="L859" s="69">
        <v>45418</v>
      </c>
      <c r="M859" s="26">
        <f t="shared" si="27"/>
        <v>0.14000000000000412</v>
      </c>
      <c r="N859" s="198">
        <v>1</v>
      </c>
      <c r="O859" s="1" t="s">
        <v>50</v>
      </c>
      <c r="P859" s="1" t="s">
        <v>53</v>
      </c>
      <c r="Q859" s="91" t="str">
        <f>VLOOKUP(UTK[[#This Row],[ID]],DRIVER[],6,FALSE)</f>
        <v xml:space="preserve">SUSANTA KUMAR MOHANTA </v>
      </c>
    </row>
    <row r="860" spans="1:18" ht="15" customHeight="1">
      <c r="A860" s="1">
        <v>113</v>
      </c>
      <c r="B860" s="1" t="str">
        <f>UTK[[#This Row],[DATE]]&amp;UTK[[#This Row],[VEHICLE NO]]&amp;UTK[[#This Row],[TRIP NO]]</f>
        <v>45418OD34S26152</v>
      </c>
      <c r="C860" s="25">
        <v>45418</v>
      </c>
      <c r="D860" s="1">
        <v>34780</v>
      </c>
      <c r="E860" s="12">
        <v>312214</v>
      </c>
      <c r="F860" s="17">
        <v>4893</v>
      </c>
      <c r="G860" s="24" t="s">
        <v>40</v>
      </c>
      <c r="H860" s="26">
        <v>52.04</v>
      </c>
      <c r="I860" s="26">
        <v>17.2</v>
      </c>
      <c r="J860" s="26">
        <f t="shared" si="26"/>
        <v>34.840000000000003</v>
      </c>
      <c r="K860" s="49">
        <v>34.32</v>
      </c>
      <c r="L860" s="69">
        <v>45418</v>
      </c>
      <c r="M860" s="26">
        <f t="shared" si="27"/>
        <v>0.52000000000000313</v>
      </c>
      <c r="N860" s="198">
        <v>2</v>
      </c>
      <c r="O860" s="1" t="s">
        <v>50</v>
      </c>
      <c r="P860" s="1" t="s">
        <v>53</v>
      </c>
      <c r="Q860" s="91" t="str">
        <f>VLOOKUP(UTK[[#This Row],[ID]],DRIVER[],6,FALSE)</f>
        <v>KAPILENDRA MALIK</v>
      </c>
    </row>
    <row r="861" spans="1:18" ht="15" customHeight="1">
      <c r="A861" s="1">
        <v>114</v>
      </c>
      <c r="B861" s="1" t="str">
        <f>UTK[[#This Row],[DATE]]&amp;UTK[[#This Row],[VEHICLE NO]]&amp;UTK[[#This Row],[TRIP NO]]</f>
        <v>45418OD04Q41442</v>
      </c>
      <c r="C861" s="25">
        <v>45418</v>
      </c>
      <c r="D861" s="1">
        <v>34781</v>
      </c>
      <c r="E861" s="12">
        <v>312214</v>
      </c>
      <c r="F861" s="17">
        <v>4898</v>
      </c>
      <c r="G861" s="24" t="s">
        <v>38</v>
      </c>
      <c r="H861" s="26">
        <v>34.619999999999997</v>
      </c>
      <c r="I861" s="26">
        <v>10.46</v>
      </c>
      <c r="J861" s="26">
        <f t="shared" si="26"/>
        <v>24.159999999999997</v>
      </c>
      <c r="K861" s="49">
        <v>24</v>
      </c>
      <c r="L861" s="69">
        <v>45418</v>
      </c>
      <c r="M861" s="26">
        <f t="shared" si="27"/>
        <v>0.15999999999999659</v>
      </c>
      <c r="N861" s="198">
        <v>2</v>
      </c>
      <c r="O861" s="1" t="s">
        <v>50</v>
      </c>
      <c r="P861" s="1" t="s">
        <v>53</v>
      </c>
      <c r="Q861" s="91" t="str">
        <f>VLOOKUP(UTK[[#This Row],[ID]],DRIVER[],6,FALSE)</f>
        <v>KAMAN MUNDA</v>
      </c>
    </row>
    <row r="862" spans="1:18" ht="15" customHeight="1">
      <c r="A862" s="1">
        <v>115</v>
      </c>
      <c r="B862" s="1" t="str">
        <f>UTK[[#This Row],[DATE]]&amp;UTK[[#This Row],[VEHICLE NO]]&amp;UTK[[#This Row],[TRIP NO]]</f>
        <v>45418OD34S61372</v>
      </c>
      <c r="C862" s="25">
        <v>45418</v>
      </c>
      <c r="D862" s="1">
        <v>34782</v>
      </c>
      <c r="E862" s="12">
        <v>312214</v>
      </c>
      <c r="F862" s="17">
        <v>4901</v>
      </c>
      <c r="G862" s="24" t="s">
        <v>44</v>
      </c>
      <c r="H862" s="26">
        <v>55.54</v>
      </c>
      <c r="I862" s="26">
        <v>17.66</v>
      </c>
      <c r="J862" s="26">
        <f t="shared" si="26"/>
        <v>37.879999999999995</v>
      </c>
      <c r="K862" s="49">
        <v>37.520000000000003</v>
      </c>
      <c r="L862" s="69">
        <v>45418</v>
      </c>
      <c r="M862" s="26">
        <f t="shared" si="27"/>
        <v>0.35999999999999233</v>
      </c>
      <c r="N862" s="198">
        <v>2</v>
      </c>
      <c r="O862" s="1" t="s">
        <v>50</v>
      </c>
      <c r="P862" s="1" t="s">
        <v>53</v>
      </c>
      <c r="Q862" s="91" t="str">
        <f>VLOOKUP(UTK[[#This Row],[ID]],DRIVER[],6,FALSE)</f>
        <v>AKSHAYA KU SAHOO</v>
      </c>
    </row>
    <row r="863" spans="1:18" ht="15" customHeight="1">
      <c r="A863" s="1">
        <v>116</v>
      </c>
      <c r="B863" s="1" t="str">
        <f>UTK[[#This Row],[DATE]]&amp;UTK[[#This Row],[VEHICLE NO]]&amp;UTK[[#This Row],[TRIP NO]]</f>
        <v>45418OD04Q41182</v>
      </c>
      <c r="C863" s="25">
        <v>45418</v>
      </c>
      <c r="D863" s="1">
        <v>34783</v>
      </c>
      <c r="E863" s="12">
        <v>312214</v>
      </c>
      <c r="F863" s="17">
        <v>4909</v>
      </c>
      <c r="G863" s="24" t="s">
        <v>26</v>
      </c>
      <c r="H863" s="26">
        <v>53.28</v>
      </c>
      <c r="I863" s="26">
        <v>17</v>
      </c>
      <c r="J863" s="26">
        <f t="shared" si="26"/>
        <v>36.28</v>
      </c>
      <c r="K863" s="49">
        <v>35.92</v>
      </c>
      <c r="L863" s="69">
        <v>45418</v>
      </c>
      <c r="M863" s="26">
        <f t="shared" si="27"/>
        <v>0.35999999999999943</v>
      </c>
      <c r="N863" s="198">
        <v>2</v>
      </c>
      <c r="O863" s="1" t="s">
        <v>50</v>
      </c>
      <c r="P863" s="1" t="s">
        <v>53</v>
      </c>
      <c r="Q863" s="91" t="str">
        <f>VLOOKUP(UTK[[#This Row],[ID]],DRIVER[],6,FALSE)</f>
        <v>PRADIPA MALIK</v>
      </c>
    </row>
    <row r="864" spans="1:18" ht="15" customHeight="1">
      <c r="A864" s="1">
        <v>117</v>
      </c>
      <c r="B864" s="1" t="str">
        <f>UTK[[#This Row],[DATE]]&amp;UTK[[#This Row],[VEHICLE NO]]&amp;UTK[[#This Row],[TRIP NO]]</f>
        <v>45418OD04Q41782</v>
      </c>
      <c r="C864" s="25">
        <v>45418</v>
      </c>
      <c r="D864" s="1">
        <v>34784</v>
      </c>
      <c r="E864" s="12">
        <v>312214</v>
      </c>
      <c r="F864" s="17">
        <v>4922</v>
      </c>
      <c r="G864" s="24" t="s">
        <v>25</v>
      </c>
      <c r="H864" s="26">
        <v>54.14</v>
      </c>
      <c r="I864" s="26">
        <v>17.22</v>
      </c>
      <c r="J864" s="26">
        <f t="shared" si="26"/>
        <v>36.92</v>
      </c>
      <c r="K864" s="49">
        <v>36.520000000000003</v>
      </c>
      <c r="L864" s="69">
        <v>45418</v>
      </c>
      <c r="M864" s="26">
        <f t="shared" si="27"/>
        <v>0.39999999999999858</v>
      </c>
      <c r="N864" s="198">
        <v>2</v>
      </c>
      <c r="O864" s="1" t="s">
        <v>50</v>
      </c>
      <c r="P864" s="1" t="s">
        <v>53</v>
      </c>
      <c r="Q864" s="91" t="str">
        <f>VLOOKUP(UTK[[#This Row],[ID]],DRIVER[],6,FALSE)</f>
        <v>CHANDRAMANI MOHANTY</v>
      </c>
    </row>
    <row r="865" spans="1:18" ht="15" customHeight="1">
      <c r="A865" s="1">
        <v>118</v>
      </c>
      <c r="B865" s="1" t="str">
        <f>UTK[[#This Row],[DATE]]&amp;UTK[[#This Row],[VEHICLE NO]]&amp;UTK[[#This Row],[TRIP NO]]</f>
        <v>45418OD04Q41552</v>
      </c>
      <c r="C865" s="25">
        <v>45418</v>
      </c>
      <c r="D865" s="1">
        <v>34785</v>
      </c>
      <c r="E865" s="12">
        <v>312214</v>
      </c>
      <c r="F865" s="17">
        <v>4923</v>
      </c>
      <c r="G865" s="24" t="s">
        <v>22</v>
      </c>
      <c r="H865" s="26">
        <v>54.66</v>
      </c>
      <c r="I865" s="26">
        <v>17.579999999999998</v>
      </c>
      <c r="J865" s="26">
        <f t="shared" si="26"/>
        <v>37.08</v>
      </c>
      <c r="K865" s="49">
        <v>36.76</v>
      </c>
      <c r="L865" s="69">
        <v>45418</v>
      </c>
      <c r="M865" s="26">
        <f t="shared" si="27"/>
        <v>0.32000000000000028</v>
      </c>
      <c r="N865" s="198">
        <v>2</v>
      </c>
      <c r="O865" s="1" t="s">
        <v>50</v>
      </c>
      <c r="P865" s="1" t="s">
        <v>53</v>
      </c>
      <c r="Q865" s="91" t="str">
        <f>VLOOKUP(UTK[[#This Row],[ID]],DRIVER[],6,FALSE)</f>
        <v>SUSANT KUMAR BAG</v>
      </c>
    </row>
    <row r="866" spans="1:18" ht="15" customHeight="1">
      <c r="A866" s="1">
        <v>119</v>
      </c>
      <c r="B866" s="1" t="str">
        <f>UTK[[#This Row],[DATE]]&amp;UTK[[#This Row],[VEHICLE NO]]&amp;UTK[[#This Row],[TRIP NO]]</f>
        <v>45418OD04Q41732</v>
      </c>
      <c r="C866" s="25">
        <v>45418</v>
      </c>
      <c r="D866" s="1">
        <v>34786</v>
      </c>
      <c r="E866" s="12">
        <v>312214</v>
      </c>
      <c r="F866" s="17">
        <v>4927</v>
      </c>
      <c r="G866" s="24" t="s">
        <v>8</v>
      </c>
      <c r="H866" s="26">
        <v>32.979999999999997</v>
      </c>
      <c r="I866" s="26">
        <v>10.34</v>
      </c>
      <c r="J866" s="26">
        <f t="shared" si="26"/>
        <v>22.639999999999997</v>
      </c>
      <c r="K866" s="49">
        <v>22.46</v>
      </c>
      <c r="L866" s="69">
        <v>45418</v>
      </c>
      <c r="M866" s="26">
        <f t="shared" si="27"/>
        <v>0.17999999999999616</v>
      </c>
      <c r="N866" s="198">
        <v>2</v>
      </c>
      <c r="O866" s="1" t="s">
        <v>50</v>
      </c>
      <c r="P866" s="1" t="s">
        <v>53</v>
      </c>
      <c r="Q866" s="91" t="str">
        <f>VLOOKUP(UTK[[#This Row],[ID]],DRIVER[],6,FALSE)</f>
        <v>AJAYA KUMAR MAHANTA</v>
      </c>
    </row>
    <row r="867" spans="1:18" ht="15" customHeight="1">
      <c r="A867" s="1">
        <v>120</v>
      </c>
      <c r="B867" s="1" t="str">
        <f>UTK[[#This Row],[DATE]]&amp;UTK[[#This Row],[VEHICLE NO]]&amp;UTK[[#This Row],[TRIP NO]]</f>
        <v>45418OD04Q41372</v>
      </c>
      <c r="C867" s="25">
        <v>45418</v>
      </c>
      <c r="D867" s="1">
        <v>34787</v>
      </c>
      <c r="E867" s="12">
        <v>312214</v>
      </c>
      <c r="F867" s="17">
        <v>4929</v>
      </c>
      <c r="G867" s="24" t="s">
        <v>55</v>
      </c>
      <c r="H867" s="26">
        <v>33.26</v>
      </c>
      <c r="I867" s="26">
        <v>10.32</v>
      </c>
      <c r="J867" s="26">
        <f t="shared" si="26"/>
        <v>22.939999999999998</v>
      </c>
      <c r="K867" s="49">
        <v>22.58</v>
      </c>
      <c r="L867" s="69">
        <v>45418</v>
      </c>
      <c r="M867" s="26">
        <f t="shared" si="27"/>
        <v>0.35999999999999943</v>
      </c>
      <c r="N867" s="198">
        <v>2</v>
      </c>
      <c r="O867" s="1" t="s">
        <v>50</v>
      </c>
      <c r="P867" s="1" t="s">
        <v>53</v>
      </c>
      <c r="Q867" s="91" t="str">
        <f>VLOOKUP(UTK[[#This Row],[ID]],DRIVER[],6,FALSE)</f>
        <v>NARAHARI MOHANTA</v>
      </c>
    </row>
    <row r="868" spans="1:18" ht="15" customHeight="1">
      <c r="A868" s="1">
        <v>121</v>
      </c>
      <c r="B868" s="1" t="str">
        <f>UTK[[#This Row],[DATE]]&amp;UTK[[#This Row],[VEHICLE NO]]&amp;UTK[[#This Row],[TRIP NO]]</f>
        <v>45419OD34S26681</v>
      </c>
      <c r="C868" s="25">
        <v>45419</v>
      </c>
      <c r="D868" s="1">
        <v>34788</v>
      </c>
      <c r="E868" s="12">
        <v>312214</v>
      </c>
      <c r="F868" s="17">
        <v>4963</v>
      </c>
      <c r="G868" s="24" t="s">
        <v>42</v>
      </c>
      <c r="H868" s="26">
        <v>54.02</v>
      </c>
      <c r="I868" s="26">
        <v>17</v>
      </c>
      <c r="J868" s="26">
        <f t="shared" si="26"/>
        <v>37.020000000000003</v>
      </c>
      <c r="K868" s="49">
        <v>36.54</v>
      </c>
      <c r="L868" s="69">
        <v>45419</v>
      </c>
      <c r="M868" s="26">
        <f t="shared" si="27"/>
        <v>0.48000000000000398</v>
      </c>
      <c r="N868" s="198">
        <v>1</v>
      </c>
      <c r="O868" s="1" t="s">
        <v>50</v>
      </c>
      <c r="P868" s="1" t="s">
        <v>53</v>
      </c>
      <c r="Q868" s="91" t="str">
        <f>VLOOKUP(UTK[[#This Row],[ID]],DRIVER[],6,FALSE)</f>
        <v>RIZWAN</v>
      </c>
    </row>
    <row r="869" spans="1:18" ht="15" customHeight="1">
      <c r="A869" s="1">
        <v>122</v>
      </c>
      <c r="B869" s="1" t="str">
        <f>UTK[[#This Row],[DATE]]&amp;UTK[[#This Row],[VEHICLE NO]]&amp;UTK[[#This Row],[TRIP NO]]</f>
        <v>45419OD34S61371</v>
      </c>
      <c r="C869" s="25">
        <v>45419</v>
      </c>
      <c r="D869" s="1">
        <v>34789</v>
      </c>
      <c r="E869" s="12">
        <v>312214</v>
      </c>
      <c r="F869" s="17">
        <v>4969</v>
      </c>
      <c r="G869" s="24" t="s">
        <v>44</v>
      </c>
      <c r="H869" s="26">
        <v>54.52</v>
      </c>
      <c r="I869" s="26">
        <v>17.62</v>
      </c>
      <c r="J869" s="26">
        <f t="shared" si="26"/>
        <v>36.900000000000006</v>
      </c>
      <c r="K869" s="49">
        <v>36.520000000000003</v>
      </c>
      <c r="L869" s="69">
        <v>45419</v>
      </c>
      <c r="M869" s="26">
        <f t="shared" si="27"/>
        <v>0.38000000000000256</v>
      </c>
      <c r="N869" s="198">
        <v>1</v>
      </c>
      <c r="O869" s="1" t="s">
        <v>50</v>
      </c>
      <c r="P869" s="1" t="s">
        <v>53</v>
      </c>
      <c r="Q869" s="91" t="str">
        <f>VLOOKUP(UTK[[#This Row],[ID]],DRIVER[],6,FALSE)</f>
        <v>AKSHAYA KU SAHOO</v>
      </c>
    </row>
    <row r="870" spans="1:18" ht="15" customHeight="1">
      <c r="A870" s="1">
        <v>123</v>
      </c>
      <c r="B870" s="1" t="str">
        <f>UTK[[#This Row],[DATE]]&amp;UTK[[#This Row],[VEHICLE NO]]&amp;UTK[[#This Row],[TRIP NO]]</f>
        <v>45419OD34S26271</v>
      </c>
      <c r="C870" s="25">
        <v>45419</v>
      </c>
      <c r="D870" s="1">
        <v>34790</v>
      </c>
      <c r="E870" s="12">
        <v>312214</v>
      </c>
      <c r="F870" s="17">
        <v>4973</v>
      </c>
      <c r="G870" s="24" t="s">
        <v>54</v>
      </c>
      <c r="H870" s="26">
        <v>53.06</v>
      </c>
      <c r="I870" s="26">
        <v>17.059999999999999</v>
      </c>
      <c r="J870" s="26">
        <f t="shared" si="26"/>
        <v>36</v>
      </c>
      <c r="K870" s="49">
        <v>35.64</v>
      </c>
      <c r="L870" s="69">
        <v>45419</v>
      </c>
      <c r="M870" s="26">
        <f t="shared" si="27"/>
        <v>0.35999999999999943</v>
      </c>
      <c r="N870" s="198">
        <v>1</v>
      </c>
      <c r="O870" s="1" t="s">
        <v>50</v>
      </c>
      <c r="P870" s="1" t="s">
        <v>53</v>
      </c>
      <c r="Q870" s="91" t="str">
        <f>VLOOKUP(UTK[[#This Row],[ID]],DRIVER[],6,FALSE)</f>
        <v>RAHID</v>
      </c>
    </row>
    <row r="871" spans="1:18" ht="15" customHeight="1">
      <c r="A871" s="1">
        <v>124</v>
      </c>
      <c r="B871" s="1" t="str">
        <f>UTK[[#This Row],[DATE]]&amp;UTK[[#This Row],[VEHICLE NO]]&amp;UTK[[#This Row],[TRIP NO]]</f>
        <v>45419OD34S26661</v>
      </c>
      <c r="C871" s="25">
        <v>45419</v>
      </c>
      <c r="D871" s="1">
        <v>34791</v>
      </c>
      <c r="E871" s="12">
        <v>312214</v>
      </c>
      <c r="F871" s="17">
        <v>4971</v>
      </c>
      <c r="G871" s="24" t="s">
        <v>45</v>
      </c>
      <c r="H871" s="26">
        <v>55.26</v>
      </c>
      <c r="I871" s="26">
        <v>17.54</v>
      </c>
      <c r="J871" s="26">
        <f t="shared" si="26"/>
        <v>37.72</v>
      </c>
      <c r="K871" s="49">
        <v>37.28</v>
      </c>
      <c r="L871" s="69">
        <v>45419</v>
      </c>
      <c r="M871" s="26">
        <f t="shared" si="27"/>
        <v>0.43999999999999773</v>
      </c>
      <c r="N871" s="198">
        <v>1</v>
      </c>
      <c r="O871" s="1" t="s">
        <v>50</v>
      </c>
      <c r="P871" s="1" t="s">
        <v>53</v>
      </c>
      <c r="Q871" s="91" t="str">
        <f>VLOOKUP(UTK[[#This Row],[ID]],DRIVER[],6,FALSE)</f>
        <v>SUDARSAN SAHOO</v>
      </c>
      <c r="R871" s="1">
        <v>239</v>
      </c>
    </row>
    <row r="872" spans="1:18" ht="15" customHeight="1">
      <c r="A872" s="1">
        <v>125</v>
      </c>
      <c r="B872" s="1" t="str">
        <f>UTK[[#This Row],[DATE]]&amp;UTK[[#This Row],[VEHICLE NO]]&amp;UTK[[#This Row],[TRIP NO]]</f>
        <v>45419OD04Q41551</v>
      </c>
      <c r="C872" s="25">
        <v>45419</v>
      </c>
      <c r="D872" s="1">
        <v>34792</v>
      </c>
      <c r="E872" s="12">
        <v>312214</v>
      </c>
      <c r="F872" s="17">
        <v>4982</v>
      </c>
      <c r="G872" s="24" t="s">
        <v>22</v>
      </c>
      <c r="H872" s="26">
        <v>55.28</v>
      </c>
      <c r="I872" s="26">
        <v>17.559999999999999</v>
      </c>
      <c r="J872" s="26">
        <f t="shared" si="26"/>
        <v>37.72</v>
      </c>
      <c r="K872" s="49">
        <v>37.4</v>
      </c>
      <c r="L872" s="69">
        <v>45419</v>
      </c>
      <c r="M872" s="26">
        <f t="shared" si="27"/>
        <v>0.32000000000000028</v>
      </c>
      <c r="N872" s="198">
        <v>1</v>
      </c>
      <c r="O872" s="1" t="s">
        <v>50</v>
      </c>
      <c r="P872" s="1" t="s">
        <v>53</v>
      </c>
      <c r="Q872" s="91" t="str">
        <f>VLOOKUP(UTK[[#This Row],[ID]],DRIVER[],6,FALSE)</f>
        <v>SUSANT KUMAR BAG</v>
      </c>
    </row>
    <row r="873" spans="1:18" ht="15" customHeight="1">
      <c r="A873" s="1">
        <v>126</v>
      </c>
      <c r="B873" s="1" t="str">
        <f>UTK[[#This Row],[DATE]]&amp;UTK[[#This Row],[VEHICLE NO]]&amp;UTK[[#This Row],[TRIP NO]]</f>
        <v>45419OD34S65081</v>
      </c>
      <c r="C873" s="25">
        <v>45419</v>
      </c>
      <c r="D873" s="1">
        <v>34793</v>
      </c>
      <c r="E873" s="12">
        <v>312214</v>
      </c>
      <c r="F873" s="17">
        <v>4983</v>
      </c>
      <c r="G873" s="24" t="s">
        <v>57</v>
      </c>
      <c r="H873" s="26">
        <v>55.58</v>
      </c>
      <c r="I873" s="26">
        <v>17.420000000000002</v>
      </c>
      <c r="J873" s="26">
        <f t="shared" si="26"/>
        <v>38.159999999999997</v>
      </c>
      <c r="K873" s="49">
        <v>37.82</v>
      </c>
      <c r="L873" s="69">
        <v>45419</v>
      </c>
      <c r="M873" s="26">
        <f t="shared" si="27"/>
        <v>0.33999999999999631</v>
      </c>
      <c r="N873" s="198">
        <v>1</v>
      </c>
      <c r="O873" s="1" t="s">
        <v>50</v>
      </c>
      <c r="P873" s="1" t="s">
        <v>53</v>
      </c>
      <c r="Q873" s="91" t="str">
        <f>VLOOKUP(UTK[[#This Row],[ID]],DRIVER[],6,FALSE)</f>
        <v>NATABAR MOHANTA</v>
      </c>
    </row>
    <row r="874" spans="1:18" ht="15" customHeight="1">
      <c r="A874" s="1">
        <v>127</v>
      </c>
      <c r="B874" s="1" t="str">
        <f>UTK[[#This Row],[DATE]]&amp;UTK[[#This Row],[VEHICLE NO]]&amp;UTK[[#This Row],[TRIP NO]]</f>
        <v>45419OD04Q41281</v>
      </c>
      <c r="C874" s="25">
        <v>45419</v>
      </c>
      <c r="D874" s="1">
        <v>34794</v>
      </c>
      <c r="E874" s="12">
        <v>312214</v>
      </c>
      <c r="F874" s="17">
        <v>4984</v>
      </c>
      <c r="G874" s="24" t="s">
        <v>41</v>
      </c>
      <c r="H874" s="26">
        <v>35.92</v>
      </c>
      <c r="I874" s="26">
        <v>10.3</v>
      </c>
      <c r="J874" s="26">
        <f t="shared" si="26"/>
        <v>25.62</v>
      </c>
      <c r="K874" s="49">
        <v>25.08</v>
      </c>
      <c r="L874" s="69">
        <v>45419</v>
      </c>
      <c r="M874" s="26">
        <f t="shared" si="27"/>
        <v>0.5400000000000027</v>
      </c>
      <c r="N874" s="198">
        <v>1</v>
      </c>
      <c r="O874" s="1" t="s">
        <v>50</v>
      </c>
      <c r="P874" s="1" t="s">
        <v>53</v>
      </c>
      <c r="Q874" s="91" t="str">
        <f>VLOOKUP(UTK[[#This Row],[ID]],DRIVER[],6,FALSE)</f>
        <v>RAKHAL CH  MOHANTA</v>
      </c>
      <c r="R874" s="1">
        <v>174</v>
      </c>
    </row>
    <row r="875" spans="1:18" ht="15" customHeight="1">
      <c r="A875" s="1">
        <v>128</v>
      </c>
      <c r="B875" s="1" t="str">
        <f>UTK[[#This Row],[DATE]]&amp;UTK[[#This Row],[VEHICLE NO]]&amp;UTK[[#This Row],[TRIP NO]]</f>
        <v>45419OD04Q41371</v>
      </c>
      <c r="C875" s="25">
        <v>45419</v>
      </c>
      <c r="D875" s="1">
        <v>34795</v>
      </c>
      <c r="E875" s="12">
        <v>312214</v>
      </c>
      <c r="F875" s="17">
        <v>4986</v>
      </c>
      <c r="G875" s="24" t="s">
        <v>55</v>
      </c>
      <c r="H875" s="26">
        <v>34.479999999999997</v>
      </c>
      <c r="I875" s="26">
        <v>10.32</v>
      </c>
      <c r="J875" s="26">
        <f t="shared" si="26"/>
        <v>24.159999999999997</v>
      </c>
      <c r="K875" s="49">
        <v>24.02</v>
      </c>
      <c r="L875" s="69">
        <v>45419</v>
      </c>
      <c r="M875" s="26">
        <f t="shared" si="27"/>
        <v>0.13999999999999702</v>
      </c>
      <c r="N875" s="198">
        <v>1</v>
      </c>
      <c r="O875" s="1" t="s">
        <v>50</v>
      </c>
      <c r="P875" s="1" t="s">
        <v>53</v>
      </c>
      <c r="Q875" s="91" t="str">
        <f>VLOOKUP(UTK[[#This Row],[ID]],DRIVER[],6,FALSE)</f>
        <v>MADANA MAHANTA</v>
      </c>
    </row>
    <row r="876" spans="1:18" ht="15" customHeight="1">
      <c r="A876" s="1">
        <v>129</v>
      </c>
      <c r="B876" s="1" t="str">
        <f>UTK[[#This Row],[DATE]]&amp;UTK[[#This Row],[VEHICLE NO]]&amp;UTK[[#This Row],[TRIP NO]]</f>
        <v>45419OD04Q41731</v>
      </c>
      <c r="C876" s="25">
        <v>45419</v>
      </c>
      <c r="D876" s="1">
        <v>34796</v>
      </c>
      <c r="E876" s="12">
        <v>312214</v>
      </c>
      <c r="F876" s="17">
        <v>4988</v>
      </c>
      <c r="G876" s="24" t="s">
        <v>8</v>
      </c>
      <c r="H876" s="26">
        <v>35.4</v>
      </c>
      <c r="I876" s="26">
        <v>10.28</v>
      </c>
      <c r="J876" s="26">
        <f t="shared" si="26"/>
        <v>25.119999999999997</v>
      </c>
      <c r="K876" s="49">
        <v>24.84</v>
      </c>
      <c r="L876" s="69">
        <v>45419</v>
      </c>
      <c r="M876" s="26">
        <f t="shared" si="27"/>
        <v>0.27999999999999758</v>
      </c>
      <c r="N876" s="198">
        <v>1</v>
      </c>
      <c r="O876" s="1" t="s">
        <v>50</v>
      </c>
      <c r="P876" s="1" t="s">
        <v>53</v>
      </c>
      <c r="Q876" s="91" t="str">
        <f>VLOOKUP(UTK[[#This Row],[ID]],DRIVER[],6,FALSE)</f>
        <v>AJAYA KUMAR MAHANTA</v>
      </c>
    </row>
    <row r="877" spans="1:18" ht="15" customHeight="1">
      <c r="A877" s="1">
        <v>130</v>
      </c>
      <c r="B877" s="1" t="str">
        <f>UTK[[#This Row],[DATE]]&amp;UTK[[#This Row],[VEHICLE NO]]&amp;UTK[[#This Row],[TRIP NO]]</f>
        <v>45419OD04Q41781</v>
      </c>
      <c r="C877" s="25">
        <v>45419</v>
      </c>
      <c r="D877" s="1">
        <v>34797</v>
      </c>
      <c r="E877" s="12">
        <v>312214</v>
      </c>
      <c r="F877" s="17">
        <v>4992</v>
      </c>
      <c r="G877" s="24" t="s">
        <v>25</v>
      </c>
      <c r="H877" s="26">
        <v>51.54</v>
      </c>
      <c r="I877" s="26">
        <v>17.2</v>
      </c>
      <c r="J877" s="26">
        <f t="shared" si="26"/>
        <v>34.340000000000003</v>
      </c>
      <c r="K877" s="49">
        <v>33.94</v>
      </c>
      <c r="L877" s="69">
        <v>45419</v>
      </c>
      <c r="M877" s="26">
        <f t="shared" si="27"/>
        <v>0.40000000000000568</v>
      </c>
      <c r="N877" s="198">
        <v>1</v>
      </c>
      <c r="O877" s="1" t="s">
        <v>50</v>
      </c>
      <c r="P877" s="1" t="s">
        <v>53</v>
      </c>
      <c r="Q877" s="91" t="str">
        <f>VLOOKUP(UTK[[#This Row],[ID]],DRIVER[],6,FALSE)</f>
        <v>BHARAT CH MOHANTA</v>
      </c>
    </row>
    <row r="878" spans="1:18" ht="15" customHeight="1">
      <c r="A878" s="1">
        <v>131</v>
      </c>
      <c r="B878" s="1" t="str">
        <f>UTK[[#This Row],[DATE]]&amp;UTK[[#This Row],[VEHICLE NO]]&amp;UTK[[#This Row],[TRIP NO]]</f>
        <v>45419OD04Q41181</v>
      </c>
      <c r="C878" s="25">
        <v>45419</v>
      </c>
      <c r="D878" s="1">
        <v>34798</v>
      </c>
      <c r="E878" s="12">
        <v>312214</v>
      </c>
      <c r="F878" s="17">
        <v>4996</v>
      </c>
      <c r="G878" s="24" t="s">
        <v>26</v>
      </c>
      <c r="H878" s="26">
        <v>52.22</v>
      </c>
      <c r="I878" s="26">
        <v>16.940000000000001</v>
      </c>
      <c r="J878" s="26">
        <f t="shared" si="26"/>
        <v>35.28</v>
      </c>
      <c r="K878" s="49">
        <v>34.96</v>
      </c>
      <c r="L878" s="69">
        <v>45419</v>
      </c>
      <c r="M878" s="26">
        <f t="shared" si="27"/>
        <v>0.32000000000000028</v>
      </c>
      <c r="N878" s="198">
        <v>1</v>
      </c>
      <c r="O878" s="1" t="s">
        <v>50</v>
      </c>
      <c r="P878" s="1" t="s">
        <v>53</v>
      </c>
      <c r="Q878" s="91" t="str">
        <f>VLOOKUP(UTK[[#This Row],[ID]],DRIVER[],6,FALSE)</f>
        <v>JUGAL KISHOR MOHANTA</v>
      </c>
    </row>
    <row r="879" spans="1:18" ht="15" customHeight="1">
      <c r="A879" s="1">
        <v>132</v>
      </c>
      <c r="B879" s="1" t="str">
        <f>UTK[[#This Row],[DATE]]&amp;UTK[[#This Row],[VEHICLE NO]]&amp;UTK[[#This Row],[TRIP NO]]</f>
        <v>45419OD04Q41441</v>
      </c>
      <c r="C879" s="25">
        <v>45419</v>
      </c>
      <c r="D879" s="1">
        <v>34799</v>
      </c>
      <c r="E879" s="12">
        <v>312214</v>
      </c>
      <c r="F879" s="17">
        <v>4997</v>
      </c>
      <c r="G879" s="24" t="s">
        <v>38</v>
      </c>
      <c r="H879" s="26">
        <v>34.619999999999997</v>
      </c>
      <c r="I879" s="26">
        <v>10.44</v>
      </c>
      <c r="J879" s="26">
        <f t="shared" si="26"/>
        <v>24.18</v>
      </c>
      <c r="K879" s="49">
        <v>23.98</v>
      </c>
      <c r="L879" s="69">
        <v>45419</v>
      </c>
      <c r="M879" s="26">
        <f t="shared" si="27"/>
        <v>0.19999999999999929</v>
      </c>
      <c r="N879" s="198">
        <v>1</v>
      </c>
      <c r="O879" s="1" t="s">
        <v>50</v>
      </c>
      <c r="P879" s="1" t="s">
        <v>53</v>
      </c>
      <c r="Q879" s="91" t="str">
        <f>VLOOKUP(UTK[[#This Row],[ID]],DRIVER[],6,FALSE)</f>
        <v>KAMAN MUNDA</v>
      </c>
    </row>
    <row r="880" spans="1:18" ht="15" customHeight="1">
      <c r="A880" s="1">
        <v>133</v>
      </c>
      <c r="B880" s="1" t="str">
        <f>UTK[[#This Row],[DATE]]&amp;UTK[[#This Row],[VEHICLE NO]]&amp;UTK[[#This Row],[TRIP NO]]</f>
        <v>45419OD34S26151</v>
      </c>
      <c r="C880" s="25">
        <v>45419</v>
      </c>
      <c r="D880" s="1">
        <v>34800</v>
      </c>
      <c r="E880" s="12">
        <v>312214</v>
      </c>
      <c r="F880" s="17">
        <v>5015</v>
      </c>
      <c r="G880" s="24" t="s">
        <v>40</v>
      </c>
      <c r="H880" s="26">
        <v>52.56</v>
      </c>
      <c r="I880" s="26">
        <v>17.22</v>
      </c>
      <c r="J880" s="26">
        <f t="shared" si="26"/>
        <v>35.340000000000003</v>
      </c>
      <c r="K880" s="49">
        <v>34.74</v>
      </c>
      <c r="L880" s="69">
        <v>45419</v>
      </c>
      <c r="M880" s="26">
        <f t="shared" si="27"/>
        <v>0.60000000000000142</v>
      </c>
      <c r="N880" s="198">
        <v>1</v>
      </c>
      <c r="O880" s="1" t="s">
        <v>50</v>
      </c>
      <c r="P880" s="1" t="s">
        <v>53</v>
      </c>
      <c r="Q880" s="91" t="str">
        <f>VLOOKUP(UTK[[#This Row],[ID]],DRIVER[],6,FALSE)</f>
        <v>KAPILENDRA MALIK</v>
      </c>
    </row>
    <row r="881" spans="1:17" ht="15" customHeight="1">
      <c r="A881" s="1">
        <v>134</v>
      </c>
      <c r="B881" s="1" t="str">
        <f>UTK[[#This Row],[DATE]]&amp;UTK[[#This Row],[VEHICLE NO]]&amp;UTK[[#This Row],[TRIP NO]]</f>
        <v>45419OD34S26682</v>
      </c>
      <c r="C881" s="25">
        <v>45419</v>
      </c>
      <c r="D881" s="1">
        <v>34801</v>
      </c>
      <c r="E881" s="12">
        <v>312214</v>
      </c>
      <c r="F881" s="17">
        <v>5024</v>
      </c>
      <c r="G881" s="24" t="s">
        <v>42</v>
      </c>
      <c r="H881" s="26">
        <v>53.08</v>
      </c>
      <c r="I881" s="26">
        <v>17.100000000000001</v>
      </c>
      <c r="J881" s="26">
        <f t="shared" si="26"/>
        <v>35.979999999999997</v>
      </c>
      <c r="K881" s="49">
        <v>35.659999999999997</v>
      </c>
      <c r="L881" s="69">
        <v>45419</v>
      </c>
      <c r="M881" s="26">
        <f t="shared" si="27"/>
        <v>0.32000000000000028</v>
      </c>
      <c r="N881" s="198">
        <v>2</v>
      </c>
      <c r="O881" s="1" t="s">
        <v>50</v>
      </c>
      <c r="P881" s="1" t="s">
        <v>53</v>
      </c>
      <c r="Q881" s="91" t="str">
        <f>VLOOKUP(UTK[[#This Row],[ID]],DRIVER[],6,FALSE)</f>
        <v>RIZWAN</v>
      </c>
    </row>
    <row r="882" spans="1:17" ht="15" customHeight="1">
      <c r="A882" s="1">
        <v>135</v>
      </c>
      <c r="B882" s="1" t="str">
        <f>UTK[[#This Row],[DATE]]&amp;UTK[[#This Row],[VEHICLE NO]]&amp;UTK[[#This Row],[TRIP NO]]</f>
        <v>45419OD34S61372</v>
      </c>
      <c r="C882" s="25">
        <v>45419</v>
      </c>
      <c r="D882" s="1">
        <v>34802</v>
      </c>
      <c r="E882" s="12">
        <v>312214</v>
      </c>
      <c r="F882" s="17">
        <v>5039</v>
      </c>
      <c r="G882" s="24" t="s">
        <v>44</v>
      </c>
      <c r="H882" s="26">
        <v>57.08</v>
      </c>
      <c r="I882" s="26">
        <v>17.62</v>
      </c>
      <c r="J882" s="26">
        <f t="shared" si="26"/>
        <v>39.459999999999994</v>
      </c>
      <c r="K882" s="49">
        <v>38.86</v>
      </c>
      <c r="L882" s="69">
        <v>45419</v>
      </c>
      <c r="M882" s="26">
        <f t="shared" si="27"/>
        <v>0.59999999999999432</v>
      </c>
      <c r="N882" s="198">
        <v>2</v>
      </c>
      <c r="O882" s="1" t="s">
        <v>50</v>
      </c>
      <c r="P882" s="1" t="s">
        <v>53</v>
      </c>
      <c r="Q882" s="91" t="str">
        <f>VLOOKUP(UTK[[#This Row],[ID]],DRIVER[],6,FALSE)</f>
        <v>AKSHAYA KU SAHOO</v>
      </c>
    </row>
    <row r="883" spans="1:17" ht="15" customHeight="1">
      <c r="A883" s="1">
        <v>136</v>
      </c>
      <c r="B883" s="1" t="str">
        <f>UTK[[#This Row],[DATE]]&amp;UTK[[#This Row],[VEHICLE NO]]&amp;UTK[[#This Row],[TRIP NO]]</f>
        <v>45419OD04Q41552</v>
      </c>
      <c r="C883" s="25">
        <v>45419</v>
      </c>
      <c r="D883" s="1">
        <v>34803</v>
      </c>
      <c r="E883" s="12">
        <v>312214</v>
      </c>
      <c r="F883" s="17">
        <v>5047</v>
      </c>
      <c r="G883" s="24" t="s">
        <v>22</v>
      </c>
      <c r="H883" s="26">
        <v>55.76</v>
      </c>
      <c r="I883" s="26">
        <v>17.579999999999998</v>
      </c>
      <c r="J883" s="26">
        <f t="shared" si="26"/>
        <v>38.18</v>
      </c>
      <c r="K883" s="49">
        <v>37.74</v>
      </c>
      <c r="L883" s="69">
        <v>45419</v>
      </c>
      <c r="M883" s="26">
        <f t="shared" si="27"/>
        <v>0.43999999999999773</v>
      </c>
      <c r="N883" s="198">
        <v>2</v>
      </c>
      <c r="O883" s="1" t="s">
        <v>50</v>
      </c>
      <c r="P883" s="1" t="s">
        <v>53</v>
      </c>
      <c r="Q883" s="91" t="str">
        <f>VLOOKUP(UTK[[#This Row],[ID]],DRIVER[],6,FALSE)</f>
        <v>SUSANT KUMAR BAG</v>
      </c>
    </row>
    <row r="884" spans="1:17" ht="15" customHeight="1">
      <c r="A884" s="1">
        <v>137</v>
      </c>
      <c r="B884" s="1" t="str">
        <f>UTK[[#This Row],[DATE]]&amp;UTK[[#This Row],[VEHICLE NO]]&amp;UTK[[#This Row],[TRIP NO]]</f>
        <v>45419OD34S26272</v>
      </c>
      <c r="C884" s="25">
        <v>45419</v>
      </c>
      <c r="D884" s="1">
        <v>34804</v>
      </c>
      <c r="E884" s="12">
        <v>312214</v>
      </c>
      <c r="F884" s="17">
        <v>5049</v>
      </c>
      <c r="G884" s="24" t="s">
        <v>54</v>
      </c>
      <c r="H884" s="26">
        <v>52.7</v>
      </c>
      <c r="I884" s="26">
        <v>17.079999999999998</v>
      </c>
      <c r="J884" s="26">
        <f t="shared" si="26"/>
        <v>35.620000000000005</v>
      </c>
      <c r="K884" s="49">
        <v>35.119999999999997</v>
      </c>
      <c r="L884" s="69">
        <v>45419</v>
      </c>
      <c r="M884" s="26">
        <f t="shared" si="27"/>
        <v>0.50000000000000711</v>
      </c>
      <c r="N884" s="198">
        <v>2</v>
      </c>
      <c r="O884" s="1" t="s">
        <v>50</v>
      </c>
      <c r="P884" s="1" t="s">
        <v>53</v>
      </c>
      <c r="Q884" s="91" t="str">
        <f>VLOOKUP(UTK[[#This Row],[ID]],DRIVER[],6,FALSE)</f>
        <v>RAHID</v>
      </c>
    </row>
    <row r="885" spans="1:17" ht="15" customHeight="1">
      <c r="A885" s="1">
        <v>138</v>
      </c>
      <c r="B885" s="1" t="str">
        <f>UTK[[#This Row],[DATE]]&amp;UTK[[#This Row],[VEHICLE NO]]&amp;UTK[[#This Row],[TRIP NO]]</f>
        <v>45419OD34S65082</v>
      </c>
      <c r="C885" s="25">
        <v>45419</v>
      </c>
      <c r="D885" s="1">
        <v>34805</v>
      </c>
      <c r="E885" s="12">
        <v>312214</v>
      </c>
      <c r="F885" s="17">
        <v>5055</v>
      </c>
      <c r="G885" s="24" t="s">
        <v>57</v>
      </c>
      <c r="H885" s="26">
        <v>54.46</v>
      </c>
      <c r="I885" s="26">
        <v>17.420000000000002</v>
      </c>
      <c r="J885" s="26">
        <f t="shared" si="26"/>
        <v>37.04</v>
      </c>
      <c r="K885" s="49">
        <v>36.6</v>
      </c>
      <c r="L885" s="69">
        <v>45419</v>
      </c>
      <c r="M885" s="26">
        <f t="shared" si="27"/>
        <v>0.43999999999999773</v>
      </c>
      <c r="N885" s="198">
        <v>2</v>
      </c>
      <c r="O885" s="1" t="s">
        <v>50</v>
      </c>
      <c r="P885" s="1" t="s">
        <v>53</v>
      </c>
      <c r="Q885" s="91" t="str">
        <f>VLOOKUP(UTK[[#This Row],[ID]],DRIVER[],6,FALSE)</f>
        <v>NATABAR MOHANTA</v>
      </c>
    </row>
    <row r="886" spans="1:17" ht="15" customHeight="1">
      <c r="A886" s="1">
        <v>139</v>
      </c>
      <c r="B886" s="1" t="str">
        <f>UTK[[#This Row],[DATE]]&amp;UTK[[#This Row],[VEHICLE NO]]&amp;UTK[[#This Row],[TRIP NO]]</f>
        <v>45419OD04Q41782</v>
      </c>
      <c r="C886" s="25">
        <v>45419</v>
      </c>
      <c r="D886" s="1">
        <v>34806</v>
      </c>
      <c r="E886" s="12">
        <v>312214</v>
      </c>
      <c r="F886" s="17">
        <v>5056</v>
      </c>
      <c r="G886" s="24" t="s">
        <v>25</v>
      </c>
      <c r="H886" s="26">
        <v>54.46</v>
      </c>
      <c r="I886" s="26">
        <v>17.2</v>
      </c>
      <c r="J886" s="26">
        <f t="shared" si="26"/>
        <v>37.260000000000005</v>
      </c>
      <c r="K886" s="49">
        <v>36.840000000000003</v>
      </c>
      <c r="L886" s="69">
        <v>45419</v>
      </c>
      <c r="M886" s="26">
        <f t="shared" si="27"/>
        <v>0.42000000000000171</v>
      </c>
      <c r="N886" s="198">
        <v>2</v>
      </c>
      <c r="O886" s="1" t="s">
        <v>50</v>
      </c>
      <c r="P886" s="1" t="s">
        <v>53</v>
      </c>
      <c r="Q886" s="91" t="str">
        <f>VLOOKUP(UTK[[#This Row],[ID]],DRIVER[],6,FALSE)</f>
        <v>BHARAT CH MOHANTA</v>
      </c>
    </row>
    <row r="887" spans="1:17" ht="15" customHeight="1">
      <c r="A887" s="1">
        <v>140</v>
      </c>
      <c r="B887" s="1" t="str">
        <f>UTK[[#This Row],[DATE]]&amp;UTK[[#This Row],[VEHICLE NO]]&amp;UTK[[#This Row],[TRIP NO]]</f>
        <v>45419OD04Q41282</v>
      </c>
      <c r="C887" s="25">
        <v>45419</v>
      </c>
      <c r="D887" s="1">
        <v>34807</v>
      </c>
      <c r="E887" s="12">
        <v>312214</v>
      </c>
      <c r="F887" s="17">
        <v>5057</v>
      </c>
      <c r="G887" s="24" t="s">
        <v>41</v>
      </c>
      <c r="H887" s="26">
        <v>33.64</v>
      </c>
      <c r="I887" s="26">
        <v>10.48</v>
      </c>
      <c r="J887" s="26">
        <f t="shared" si="26"/>
        <v>23.16</v>
      </c>
      <c r="K887" s="49">
        <v>22.84</v>
      </c>
      <c r="L887" s="69">
        <v>45419</v>
      </c>
      <c r="M887" s="26">
        <f t="shared" si="27"/>
        <v>0.32000000000000028</v>
      </c>
      <c r="N887" s="198">
        <v>2</v>
      </c>
      <c r="O887" s="1" t="s">
        <v>50</v>
      </c>
      <c r="P887" s="1" t="s">
        <v>53</v>
      </c>
      <c r="Q887" s="91" t="str">
        <f>VLOOKUP(UTK[[#This Row],[ID]],DRIVER[],6,FALSE)</f>
        <v>RAKHAL CH  MOHANTA</v>
      </c>
    </row>
    <row r="888" spans="1:17" ht="15" customHeight="1">
      <c r="A888" s="1">
        <v>141</v>
      </c>
      <c r="B888" s="1" t="str">
        <f>UTK[[#This Row],[DATE]]&amp;UTK[[#This Row],[VEHICLE NO]]&amp;UTK[[#This Row],[TRIP NO]]</f>
        <v>45419OD34S26662</v>
      </c>
      <c r="C888" s="25">
        <v>45419</v>
      </c>
      <c r="D888" s="1">
        <v>34808</v>
      </c>
      <c r="E888" s="12">
        <v>312214</v>
      </c>
      <c r="F888" s="17">
        <v>5054</v>
      </c>
      <c r="G888" s="24" t="s">
        <v>45</v>
      </c>
      <c r="H888" s="26">
        <v>56.52</v>
      </c>
      <c r="I888" s="26">
        <v>17.78</v>
      </c>
      <c r="J888" s="26">
        <f t="shared" si="26"/>
        <v>38.74</v>
      </c>
      <c r="K888" s="49">
        <v>38.22</v>
      </c>
      <c r="L888" s="69">
        <v>45419</v>
      </c>
      <c r="M888" s="26">
        <f t="shared" si="27"/>
        <v>0.52000000000000313</v>
      </c>
      <c r="N888" s="198">
        <v>2</v>
      </c>
      <c r="O888" s="1" t="s">
        <v>50</v>
      </c>
      <c r="P888" s="1" t="s">
        <v>53</v>
      </c>
      <c r="Q888" s="91" t="str">
        <f>VLOOKUP(UTK[[#This Row],[ID]],DRIVER[],6,FALSE)</f>
        <v>SUDARSAN SAHOO</v>
      </c>
    </row>
    <row r="889" spans="1:17" ht="15" customHeight="1">
      <c r="A889" s="1">
        <v>142</v>
      </c>
      <c r="B889" s="1" t="str">
        <f>UTK[[#This Row],[DATE]]&amp;UTK[[#This Row],[VEHICLE NO]]&amp;UTK[[#This Row],[TRIP NO]]</f>
        <v>45419OD04Q41182</v>
      </c>
      <c r="C889" s="25">
        <v>45419</v>
      </c>
      <c r="D889" s="1">
        <v>34809</v>
      </c>
      <c r="E889" s="12">
        <v>312214</v>
      </c>
      <c r="F889" s="17">
        <v>5065</v>
      </c>
      <c r="G889" s="24" t="s">
        <v>26</v>
      </c>
      <c r="H889" s="26">
        <v>53.8</v>
      </c>
      <c r="I889" s="26">
        <v>16.920000000000002</v>
      </c>
      <c r="J889" s="26">
        <f t="shared" si="26"/>
        <v>36.879999999999995</v>
      </c>
      <c r="K889" s="49">
        <v>36.46</v>
      </c>
      <c r="L889" s="69">
        <v>45419</v>
      </c>
      <c r="M889" s="26">
        <f t="shared" si="27"/>
        <v>0.4199999999999946</v>
      </c>
      <c r="N889" s="198">
        <v>2</v>
      </c>
      <c r="O889" s="1" t="s">
        <v>50</v>
      </c>
      <c r="P889" s="1" t="s">
        <v>53</v>
      </c>
      <c r="Q889" s="91" t="str">
        <f>VLOOKUP(UTK[[#This Row],[ID]],DRIVER[],6,FALSE)</f>
        <v>JUGAL KISHOR MOHANTA</v>
      </c>
    </row>
    <row r="890" spans="1:17" ht="15" customHeight="1">
      <c r="A890" s="1">
        <v>143</v>
      </c>
      <c r="B890" s="1" t="str">
        <f>UTK[[#This Row],[DATE]]&amp;UTK[[#This Row],[VEHICLE NO]]&amp;UTK[[#This Row],[TRIP NO]]</f>
        <v>45419OD04Q41372</v>
      </c>
      <c r="C890" s="25">
        <v>45419</v>
      </c>
      <c r="D890" s="1">
        <v>34810</v>
      </c>
      <c r="E890" s="12">
        <v>312214</v>
      </c>
      <c r="F890" s="17">
        <v>5063</v>
      </c>
      <c r="G890" s="24" t="s">
        <v>55</v>
      </c>
      <c r="H890" s="26">
        <v>33.880000000000003</v>
      </c>
      <c r="I890" s="26">
        <v>10.26</v>
      </c>
      <c r="J890" s="26">
        <f t="shared" si="26"/>
        <v>23.620000000000005</v>
      </c>
      <c r="K890" s="49">
        <v>23.34</v>
      </c>
      <c r="L890" s="69">
        <v>45419</v>
      </c>
      <c r="M890" s="26">
        <f t="shared" si="27"/>
        <v>0.28000000000000469</v>
      </c>
      <c r="N890" s="198">
        <v>2</v>
      </c>
      <c r="O890" s="1" t="s">
        <v>50</v>
      </c>
      <c r="P890" s="1" t="s">
        <v>53</v>
      </c>
      <c r="Q890" s="91" t="str">
        <f>VLOOKUP(UTK[[#This Row],[ID]],DRIVER[],6,FALSE)</f>
        <v>MADANA MAHANTA</v>
      </c>
    </row>
    <row r="891" spans="1:17" ht="15" customHeight="1">
      <c r="A891" s="1">
        <v>144</v>
      </c>
      <c r="B891" s="1" t="str">
        <f>UTK[[#This Row],[DATE]]&amp;UTK[[#This Row],[VEHICLE NO]]&amp;UTK[[#This Row],[TRIP NO]]</f>
        <v>45419OD04Q41442</v>
      </c>
      <c r="C891" s="25">
        <v>45419</v>
      </c>
      <c r="D891" s="1">
        <v>34811</v>
      </c>
      <c r="E891" s="12">
        <v>312214</v>
      </c>
      <c r="F891" s="17">
        <v>5068</v>
      </c>
      <c r="G891" s="24" t="s">
        <v>38</v>
      </c>
      <c r="H891" s="26">
        <v>33.86</v>
      </c>
      <c r="I891" s="26">
        <v>10.42</v>
      </c>
      <c r="J891" s="26">
        <f t="shared" si="26"/>
        <v>23.439999999999998</v>
      </c>
      <c r="K891" s="49">
        <v>23.14</v>
      </c>
      <c r="L891" s="69">
        <v>45419</v>
      </c>
      <c r="M891" s="26">
        <f t="shared" si="27"/>
        <v>0.29999999999999716</v>
      </c>
      <c r="N891" s="198">
        <v>2</v>
      </c>
      <c r="O891" s="1" t="s">
        <v>50</v>
      </c>
      <c r="P891" s="1" t="s">
        <v>53</v>
      </c>
      <c r="Q891" s="91" t="str">
        <f>VLOOKUP(UTK[[#This Row],[ID]],DRIVER[],6,FALSE)</f>
        <v>KAMAN MUNDA</v>
      </c>
    </row>
    <row r="892" spans="1:17" ht="15" customHeight="1">
      <c r="A892" s="1">
        <v>145</v>
      </c>
      <c r="B892" s="1" t="str">
        <f>UTK[[#This Row],[DATE]]&amp;UTK[[#This Row],[VEHICLE NO]]&amp;UTK[[#This Row],[TRIP NO]]</f>
        <v>45419OD04Q41732</v>
      </c>
      <c r="C892" s="25">
        <v>45419</v>
      </c>
      <c r="D892" s="1">
        <v>34812</v>
      </c>
      <c r="E892" s="12">
        <v>312214</v>
      </c>
      <c r="F892" s="17">
        <v>5070</v>
      </c>
      <c r="G892" s="24" t="s">
        <v>8</v>
      </c>
      <c r="H892" s="26">
        <v>33.08</v>
      </c>
      <c r="I892" s="26">
        <v>10.3</v>
      </c>
      <c r="J892" s="26">
        <f t="shared" si="26"/>
        <v>22.779999999999998</v>
      </c>
      <c r="K892" s="49">
        <v>22.5</v>
      </c>
      <c r="L892" s="69">
        <v>45419</v>
      </c>
      <c r="M892" s="26">
        <f t="shared" si="27"/>
        <v>0.27999999999999758</v>
      </c>
      <c r="N892" s="198">
        <v>2</v>
      </c>
      <c r="O892" s="1" t="s">
        <v>50</v>
      </c>
      <c r="P892" s="1" t="s">
        <v>53</v>
      </c>
      <c r="Q892" s="91" t="str">
        <f>VLOOKUP(UTK[[#This Row],[ID]],DRIVER[],6,FALSE)</f>
        <v>AJAYA KUMAR MAHANTA</v>
      </c>
    </row>
    <row r="893" spans="1:17" ht="15" customHeight="1">
      <c r="A893" s="1">
        <v>146</v>
      </c>
      <c r="B893" s="1" t="str">
        <f>UTK[[#This Row],[DATE]]&amp;UTK[[#This Row],[VEHICLE NO]]&amp;UTK[[#This Row],[TRIP NO]]</f>
        <v>45419OD34S26152</v>
      </c>
      <c r="C893" s="25">
        <v>45419</v>
      </c>
      <c r="D893" s="1">
        <v>34813</v>
      </c>
      <c r="E893" s="12">
        <v>312214</v>
      </c>
      <c r="F893" s="17">
        <v>5090</v>
      </c>
      <c r="G893" s="24" t="s">
        <v>40</v>
      </c>
      <c r="H893" s="26">
        <v>53.16</v>
      </c>
      <c r="I893" s="26">
        <v>17.16</v>
      </c>
      <c r="J893" s="26">
        <f t="shared" si="26"/>
        <v>36</v>
      </c>
      <c r="K893" s="49">
        <v>35.58</v>
      </c>
      <c r="L893" s="69">
        <v>45419</v>
      </c>
      <c r="M893" s="26">
        <f t="shared" si="27"/>
        <v>0.42000000000000171</v>
      </c>
      <c r="N893" s="198">
        <v>2</v>
      </c>
      <c r="O893" s="1" t="s">
        <v>50</v>
      </c>
      <c r="P893" s="1" t="s">
        <v>53</v>
      </c>
      <c r="Q893" s="91" t="str">
        <f>VLOOKUP(UTK[[#This Row],[ID]],DRIVER[],6,FALSE)</f>
        <v>KAPILENDRA MALIK</v>
      </c>
    </row>
    <row r="894" spans="1:17" ht="15" customHeight="1">
      <c r="A894" s="1">
        <v>147</v>
      </c>
      <c r="B894" s="1" t="str">
        <f>UTK[[#This Row],[DATE]]&amp;UTK[[#This Row],[VEHICLE NO]]&amp;UTK[[#This Row],[TRIP NO]]</f>
        <v>45420OD34S26271</v>
      </c>
      <c r="C894" s="25">
        <v>45420</v>
      </c>
      <c r="D894" s="1">
        <v>34814</v>
      </c>
      <c r="E894" s="12">
        <v>312214</v>
      </c>
      <c r="F894" s="17">
        <v>5105</v>
      </c>
      <c r="G894" s="24" t="s">
        <v>54</v>
      </c>
      <c r="H894" s="26">
        <v>53.46</v>
      </c>
      <c r="I894" s="26">
        <v>17.16</v>
      </c>
      <c r="J894" s="26">
        <f t="shared" si="26"/>
        <v>36.299999999999997</v>
      </c>
      <c r="K894" s="49">
        <v>35.96</v>
      </c>
      <c r="L894" s="69">
        <v>45420</v>
      </c>
      <c r="M894" s="26">
        <f t="shared" si="27"/>
        <v>0.33999999999999631</v>
      </c>
      <c r="N894" s="198">
        <v>1</v>
      </c>
      <c r="O894" s="1" t="s">
        <v>50</v>
      </c>
      <c r="P894" s="1" t="s">
        <v>53</v>
      </c>
      <c r="Q894" s="91" t="str">
        <f>VLOOKUP(UTK[[#This Row],[ID]],DRIVER[],6,FALSE)</f>
        <v>RAHID</v>
      </c>
    </row>
    <row r="895" spans="1:17" ht="15" customHeight="1">
      <c r="A895" s="1">
        <v>148</v>
      </c>
      <c r="B895" s="1" t="str">
        <f>UTK[[#This Row],[DATE]]&amp;UTK[[#This Row],[VEHICLE NO]]&amp;UTK[[#This Row],[TRIP NO]]</f>
        <v>45420OD34S26681</v>
      </c>
      <c r="C895" s="25">
        <v>45420</v>
      </c>
      <c r="D895" s="1">
        <v>34815</v>
      </c>
      <c r="E895" s="12">
        <v>312214</v>
      </c>
      <c r="F895" s="17">
        <v>5116</v>
      </c>
      <c r="G895" s="24" t="s">
        <v>42</v>
      </c>
      <c r="H895" s="26">
        <v>54.7</v>
      </c>
      <c r="I895" s="26">
        <v>17.04</v>
      </c>
      <c r="J895" s="26">
        <f t="shared" si="26"/>
        <v>37.660000000000004</v>
      </c>
      <c r="K895" s="49">
        <v>37.299999999999997</v>
      </c>
      <c r="L895" s="69">
        <v>45420</v>
      </c>
      <c r="M895" s="26">
        <f t="shared" si="27"/>
        <v>0.36000000000000654</v>
      </c>
      <c r="N895" s="198">
        <v>1</v>
      </c>
      <c r="O895" s="1" t="s">
        <v>50</v>
      </c>
      <c r="P895" s="1" t="s">
        <v>53</v>
      </c>
      <c r="Q895" s="91" t="str">
        <f>VLOOKUP(UTK[[#This Row],[ID]],DRIVER[],6,FALSE)</f>
        <v>RIZWAN</v>
      </c>
    </row>
    <row r="896" spans="1:17" ht="15" customHeight="1">
      <c r="A896" s="1">
        <v>149</v>
      </c>
      <c r="B896" s="1" t="str">
        <f>UTK[[#This Row],[DATE]]&amp;UTK[[#This Row],[VEHICLE NO]]&amp;UTK[[#This Row],[TRIP NO]]</f>
        <v>45420OD34S26151</v>
      </c>
      <c r="C896" s="25">
        <v>45420</v>
      </c>
      <c r="D896" s="1">
        <v>34816</v>
      </c>
      <c r="E896" s="12">
        <v>312214</v>
      </c>
      <c r="F896" s="17">
        <v>5122</v>
      </c>
      <c r="G896" s="24" t="s">
        <v>40</v>
      </c>
      <c r="H896" s="26">
        <v>54.46</v>
      </c>
      <c r="I896" s="26">
        <v>17.18</v>
      </c>
      <c r="J896" s="26">
        <f t="shared" si="26"/>
        <v>37.28</v>
      </c>
      <c r="K896" s="49">
        <v>37.24</v>
      </c>
      <c r="L896" s="69">
        <v>45420</v>
      </c>
      <c r="M896" s="26">
        <f t="shared" si="27"/>
        <v>3.9999999999999147E-2</v>
      </c>
      <c r="N896" s="198">
        <v>1</v>
      </c>
      <c r="O896" s="1" t="s">
        <v>50</v>
      </c>
      <c r="P896" s="1" t="s">
        <v>53</v>
      </c>
      <c r="Q896" s="91" t="str">
        <f>VLOOKUP(UTK[[#This Row],[ID]],DRIVER[],6,FALSE)</f>
        <v>KAPILENDRA MALIK</v>
      </c>
    </row>
    <row r="897" spans="1:18" ht="15" customHeight="1">
      <c r="A897" s="1">
        <v>150</v>
      </c>
      <c r="B897" s="1" t="str">
        <f>UTK[[#This Row],[DATE]]&amp;UTK[[#This Row],[VEHICLE NO]]&amp;UTK[[#This Row],[TRIP NO]]</f>
        <v>45420OD04Q41551</v>
      </c>
      <c r="C897" s="25">
        <v>45420</v>
      </c>
      <c r="D897" s="1">
        <v>34817</v>
      </c>
      <c r="E897" s="12">
        <v>312214</v>
      </c>
      <c r="F897" s="17">
        <v>5128</v>
      </c>
      <c r="G897" s="24" t="s">
        <v>22</v>
      </c>
      <c r="H897" s="26">
        <v>56.06</v>
      </c>
      <c r="I897" s="26">
        <v>17.600000000000001</v>
      </c>
      <c r="J897" s="26">
        <f t="shared" si="26"/>
        <v>38.46</v>
      </c>
      <c r="K897" s="49">
        <v>38.18</v>
      </c>
      <c r="L897" s="69">
        <v>45420</v>
      </c>
      <c r="M897" s="26">
        <f t="shared" si="27"/>
        <v>0.28000000000000114</v>
      </c>
      <c r="N897" s="198">
        <v>1</v>
      </c>
      <c r="O897" s="1" t="s">
        <v>50</v>
      </c>
      <c r="P897" s="1" t="s">
        <v>53</v>
      </c>
      <c r="Q897" s="91" t="str">
        <f>VLOOKUP(UTK[[#This Row],[ID]],DRIVER[],6,FALSE)</f>
        <v>SUSANT KUMAR BAG</v>
      </c>
    </row>
    <row r="898" spans="1:18" ht="15" customHeight="1">
      <c r="A898" s="1">
        <v>151</v>
      </c>
      <c r="B898" s="1" t="str">
        <f>UTK[[#This Row],[DATE]]&amp;UTK[[#This Row],[VEHICLE NO]]&amp;UTK[[#This Row],[TRIP NO]]</f>
        <v>45420OD34S65081</v>
      </c>
      <c r="C898" s="25">
        <v>45420</v>
      </c>
      <c r="D898" s="1">
        <v>34818</v>
      </c>
      <c r="E898" s="12">
        <v>312214</v>
      </c>
      <c r="F898" s="17">
        <v>5130</v>
      </c>
      <c r="G898" s="24" t="s">
        <v>57</v>
      </c>
      <c r="H898" s="26">
        <v>52.4</v>
      </c>
      <c r="I898" s="26">
        <v>17.420000000000002</v>
      </c>
      <c r="J898" s="26">
        <f t="shared" si="26"/>
        <v>34.979999999999997</v>
      </c>
      <c r="K898" s="49">
        <v>34.479999999999997</v>
      </c>
      <c r="L898" s="69">
        <v>45420</v>
      </c>
      <c r="M898" s="26">
        <f t="shared" si="27"/>
        <v>0.5</v>
      </c>
      <c r="N898" s="198">
        <v>1</v>
      </c>
      <c r="O898" s="1" t="s">
        <v>50</v>
      </c>
      <c r="P898" s="1" t="s">
        <v>53</v>
      </c>
      <c r="Q898" s="91" t="str">
        <f>VLOOKUP(UTK[[#This Row],[ID]],DRIVER[],6,FALSE)</f>
        <v>DURGA CH MOHANTA</v>
      </c>
    </row>
    <row r="899" spans="1:18" ht="15" customHeight="1">
      <c r="A899" s="1">
        <v>152</v>
      </c>
      <c r="B899" s="1" t="str">
        <f>UTK[[#This Row],[DATE]]&amp;UTK[[#This Row],[VEHICLE NO]]&amp;UTK[[#This Row],[TRIP NO]]</f>
        <v>45420OD04Q41731</v>
      </c>
      <c r="C899" s="25">
        <v>45420</v>
      </c>
      <c r="D899" s="1">
        <v>34819</v>
      </c>
      <c r="E899" s="12">
        <v>312214</v>
      </c>
      <c r="F899" s="17">
        <v>5132</v>
      </c>
      <c r="G899" s="24" t="s">
        <v>8</v>
      </c>
      <c r="H899" s="26">
        <v>32.76</v>
      </c>
      <c r="I899" s="26">
        <v>10.32</v>
      </c>
      <c r="J899" s="26">
        <f t="shared" ref="J899:J962" si="28">H899-I899</f>
        <v>22.439999999999998</v>
      </c>
      <c r="K899" s="49">
        <v>22.12</v>
      </c>
      <c r="L899" s="69">
        <v>45420</v>
      </c>
      <c r="M899" s="26">
        <f t="shared" ref="M899:M962" si="29">J899-K899</f>
        <v>0.31999999999999673</v>
      </c>
      <c r="N899" s="198">
        <v>1</v>
      </c>
      <c r="O899" s="1" t="s">
        <v>50</v>
      </c>
      <c r="P899" s="1" t="s">
        <v>53</v>
      </c>
      <c r="Q899" s="91" t="str">
        <f>VLOOKUP(UTK[[#This Row],[ID]],DRIVER[],6,FALSE)</f>
        <v>AJAYA KUMAR MAHANTA</v>
      </c>
    </row>
    <row r="900" spans="1:18" ht="15" customHeight="1">
      <c r="A900" s="1">
        <v>153</v>
      </c>
      <c r="B900" s="1" t="str">
        <f>UTK[[#This Row],[DATE]]&amp;UTK[[#This Row],[VEHICLE NO]]&amp;UTK[[#This Row],[TRIP NO]]</f>
        <v>45420OD04Q41181</v>
      </c>
      <c r="C900" s="25">
        <v>45420</v>
      </c>
      <c r="D900" s="1">
        <v>34820</v>
      </c>
      <c r="E900" s="12">
        <v>312214</v>
      </c>
      <c r="F900" s="17">
        <v>5138</v>
      </c>
      <c r="G900" s="24" t="s">
        <v>26</v>
      </c>
      <c r="H900" s="74">
        <v>54.4</v>
      </c>
      <c r="I900" s="74">
        <v>16.96</v>
      </c>
      <c r="J900" s="74">
        <f t="shared" si="28"/>
        <v>37.44</v>
      </c>
      <c r="K900" s="75">
        <v>36.96</v>
      </c>
      <c r="L900" s="69">
        <v>45420</v>
      </c>
      <c r="M900" s="74">
        <f t="shared" si="29"/>
        <v>0.47999999999999687</v>
      </c>
      <c r="N900" s="198">
        <v>1</v>
      </c>
      <c r="O900" s="1" t="s">
        <v>50</v>
      </c>
      <c r="P900" s="1" t="s">
        <v>53</v>
      </c>
      <c r="Q900" s="91" t="str">
        <f>VLOOKUP(UTK[[#This Row],[ID]],DRIVER[],6,FALSE)</f>
        <v>PRADIPA MALIK</v>
      </c>
    </row>
    <row r="901" spans="1:18" ht="15" customHeight="1">
      <c r="A901" s="1">
        <v>154</v>
      </c>
      <c r="B901" s="1" t="str">
        <f>UTK[[#This Row],[DATE]]&amp;UTK[[#This Row],[VEHICLE NO]]&amp;UTK[[#This Row],[TRIP NO]]</f>
        <v>45420OD34S61371</v>
      </c>
      <c r="C901" s="25">
        <v>45420</v>
      </c>
      <c r="D901" s="1">
        <v>34821</v>
      </c>
      <c r="E901" s="12">
        <v>312214</v>
      </c>
      <c r="F901" s="17">
        <v>5140</v>
      </c>
      <c r="G901" s="24" t="s">
        <v>44</v>
      </c>
      <c r="H901" s="74">
        <v>58.24</v>
      </c>
      <c r="I901" s="74">
        <v>17.600000000000001</v>
      </c>
      <c r="J901" s="74">
        <f t="shared" si="28"/>
        <v>40.64</v>
      </c>
      <c r="K901" s="75">
        <v>40.200000000000003</v>
      </c>
      <c r="L901" s="69">
        <v>45420</v>
      </c>
      <c r="M901" s="74">
        <f t="shared" si="29"/>
        <v>0.43999999999999773</v>
      </c>
      <c r="N901" s="198">
        <v>1</v>
      </c>
      <c r="O901" s="1" t="s">
        <v>50</v>
      </c>
      <c r="P901" s="1" t="s">
        <v>53</v>
      </c>
      <c r="Q901" s="91" t="str">
        <f>VLOOKUP(UTK[[#This Row],[ID]],DRIVER[],6,FALSE)</f>
        <v>AKSHAYA KU SAHOO</v>
      </c>
    </row>
    <row r="902" spans="1:18" ht="15" customHeight="1">
      <c r="A902" s="1">
        <v>155</v>
      </c>
      <c r="B902" s="1" t="str">
        <f>UTK[[#This Row],[DATE]]&amp;UTK[[#This Row],[VEHICLE NO]]&amp;UTK[[#This Row],[TRIP NO]]</f>
        <v>45420OD04Q41281</v>
      </c>
      <c r="C902" s="25">
        <v>45420</v>
      </c>
      <c r="D902" s="1">
        <v>34822</v>
      </c>
      <c r="E902" s="12">
        <v>312214</v>
      </c>
      <c r="F902" s="17">
        <v>5155</v>
      </c>
      <c r="G902" s="24" t="s">
        <v>41</v>
      </c>
      <c r="H902" s="74">
        <v>33.54</v>
      </c>
      <c r="I902" s="74">
        <v>10.46</v>
      </c>
      <c r="J902" s="74">
        <f t="shared" si="28"/>
        <v>23.08</v>
      </c>
      <c r="K902" s="75">
        <v>22.62</v>
      </c>
      <c r="L902" s="69">
        <v>45420</v>
      </c>
      <c r="M902" s="74">
        <f t="shared" si="29"/>
        <v>0.4599999999999973</v>
      </c>
      <c r="N902" s="198">
        <v>1</v>
      </c>
      <c r="O902" s="1" t="s">
        <v>50</v>
      </c>
      <c r="P902" s="1" t="s">
        <v>53</v>
      </c>
      <c r="Q902" s="91" t="str">
        <f>VLOOKUP(UTK[[#This Row],[ID]],DRIVER[],6,FALSE)</f>
        <v xml:space="preserve">SUSANTA KUMAR MOHANTA </v>
      </c>
    </row>
    <row r="903" spans="1:18" ht="15" customHeight="1">
      <c r="A903" s="1">
        <v>156</v>
      </c>
      <c r="B903" s="1" t="str">
        <f>UTK[[#This Row],[DATE]]&amp;UTK[[#This Row],[VEHICLE NO]]&amp;UTK[[#This Row],[TRIP NO]]</f>
        <v>45420OD04Q41441</v>
      </c>
      <c r="C903" s="25">
        <v>45420</v>
      </c>
      <c r="D903" s="1">
        <v>34823</v>
      </c>
      <c r="E903" s="12">
        <v>312214</v>
      </c>
      <c r="F903" s="17">
        <v>5152</v>
      </c>
      <c r="G903" s="24" t="s">
        <v>38</v>
      </c>
      <c r="H903" s="74">
        <v>33.799999999999997</v>
      </c>
      <c r="I903" s="74">
        <v>10.4</v>
      </c>
      <c r="J903" s="74">
        <f t="shared" si="28"/>
        <v>23.4</v>
      </c>
      <c r="K903" s="75">
        <v>23</v>
      </c>
      <c r="L903" s="69">
        <v>45420</v>
      </c>
      <c r="M903" s="74">
        <f t="shared" si="29"/>
        <v>0.39999999999999858</v>
      </c>
      <c r="N903" s="198">
        <v>1</v>
      </c>
      <c r="O903" s="1" t="s">
        <v>50</v>
      </c>
      <c r="P903" s="1" t="s">
        <v>53</v>
      </c>
      <c r="Q903" s="91" t="str">
        <f>VLOOKUP(UTK[[#This Row],[ID]],DRIVER[],6,FALSE)</f>
        <v>SUSANTA KUMAR MALIK</v>
      </c>
    </row>
    <row r="904" spans="1:18" ht="15" customHeight="1">
      <c r="A904" s="1">
        <v>157</v>
      </c>
      <c r="B904" s="1" t="str">
        <f>UTK[[#This Row],[DATE]]&amp;UTK[[#This Row],[VEHICLE NO]]&amp;UTK[[#This Row],[TRIP NO]]</f>
        <v>45420OD04Q41371</v>
      </c>
      <c r="C904" s="25">
        <v>45420</v>
      </c>
      <c r="D904" s="1">
        <v>34824</v>
      </c>
      <c r="E904" s="12">
        <v>312214</v>
      </c>
      <c r="F904" s="17">
        <v>5154</v>
      </c>
      <c r="G904" s="24" t="s">
        <v>55</v>
      </c>
      <c r="H904" s="74">
        <v>33.880000000000003</v>
      </c>
      <c r="I904" s="74">
        <v>10.3</v>
      </c>
      <c r="J904" s="74">
        <f t="shared" si="28"/>
        <v>23.580000000000002</v>
      </c>
      <c r="K904" s="75">
        <v>23.52</v>
      </c>
      <c r="L904" s="69">
        <v>45420</v>
      </c>
      <c r="M904" s="74">
        <f t="shared" si="29"/>
        <v>6.0000000000002274E-2</v>
      </c>
      <c r="N904" s="198">
        <v>1</v>
      </c>
      <c r="O904" s="1" t="s">
        <v>50</v>
      </c>
      <c r="P904" s="1" t="s">
        <v>53</v>
      </c>
      <c r="Q904" s="91" t="str">
        <f>VLOOKUP(UTK[[#This Row],[ID]],DRIVER[],6,FALSE)</f>
        <v>NARAHARI MOHANTA</v>
      </c>
      <c r="R904" s="1">
        <v>240</v>
      </c>
    </row>
    <row r="905" spans="1:18" ht="15" customHeight="1">
      <c r="A905" s="1">
        <v>158</v>
      </c>
      <c r="B905" s="1" t="str">
        <f>UTK[[#This Row],[DATE]]&amp;UTK[[#This Row],[VEHICLE NO]]&amp;UTK[[#This Row],[TRIP NO]]</f>
        <v>45420OD04Q41781</v>
      </c>
      <c r="C905" s="25">
        <v>45420</v>
      </c>
      <c r="D905" s="1">
        <v>34825</v>
      </c>
      <c r="E905" s="12">
        <v>312214</v>
      </c>
      <c r="F905" s="17">
        <v>5159</v>
      </c>
      <c r="G905" s="24" t="s">
        <v>25</v>
      </c>
      <c r="H905" s="74">
        <v>55.16</v>
      </c>
      <c r="I905" s="74">
        <v>17.16</v>
      </c>
      <c r="J905" s="74">
        <f t="shared" si="28"/>
        <v>38</v>
      </c>
      <c r="K905" s="75">
        <v>37.5</v>
      </c>
      <c r="L905" s="69">
        <v>45420</v>
      </c>
      <c r="M905" s="74">
        <f t="shared" si="29"/>
        <v>0.5</v>
      </c>
      <c r="N905" s="198">
        <v>1</v>
      </c>
      <c r="O905" s="1" t="s">
        <v>50</v>
      </c>
      <c r="P905" s="1" t="s">
        <v>53</v>
      </c>
      <c r="Q905" s="91" t="str">
        <f>VLOOKUP(UTK[[#This Row],[ID]],DRIVER[],6,FALSE)</f>
        <v>CHANDRAMANI MOHANTY</v>
      </c>
      <c r="R905" s="1">
        <v>231</v>
      </c>
    </row>
    <row r="906" spans="1:18" ht="15" customHeight="1">
      <c r="A906" s="1">
        <v>159</v>
      </c>
      <c r="B906" s="1" t="str">
        <f>UTK[[#This Row],[DATE]]&amp;UTK[[#This Row],[VEHICLE NO]]&amp;UTK[[#This Row],[TRIP NO]]</f>
        <v>45420OD34S26661</v>
      </c>
      <c r="C906" s="25">
        <v>45420</v>
      </c>
      <c r="D906" s="1">
        <v>34826</v>
      </c>
      <c r="E906" s="12">
        <v>312214</v>
      </c>
      <c r="F906" s="17">
        <v>5169</v>
      </c>
      <c r="G906" s="24" t="s">
        <v>45</v>
      </c>
      <c r="H906" s="74">
        <v>55.34</v>
      </c>
      <c r="I906" s="74">
        <v>17.760000000000002</v>
      </c>
      <c r="J906" s="74">
        <f t="shared" si="28"/>
        <v>37.58</v>
      </c>
      <c r="K906" s="75">
        <v>36.9</v>
      </c>
      <c r="L906" s="69">
        <v>45420</v>
      </c>
      <c r="M906" s="74">
        <f t="shared" si="29"/>
        <v>0.67999999999999972</v>
      </c>
      <c r="N906" s="198">
        <v>1</v>
      </c>
      <c r="O906" s="1" t="s">
        <v>50</v>
      </c>
      <c r="P906" s="1" t="s">
        <v>53</v>
      </c>
      <c r="Q906" s="91" t="str">
        <f>VLOOKUP(UTK[[#This Row],[ID]],DRIVER[],6,FALSE)</f>
        <v>SUDARSAN SAHOO</v>
      </c>
    </row>
    <row r="907" spans="1:18" ht="15" customHeight="1">
      <c r="A907" s="1">
        <v>160</v>
      </c>
      <c r="B907" s="1" t="str">
        <f>UTK[[#This Row],[DATE]]&amp;UTK[[#This Row],[VEHICLE NO]]&amp;UTK[[#This Row],[TRIP NO]]</f>
        <v>45420OD34S26272</v>
      </c>
      <c r="C907" s="25">
        <v>45420</v>
      </c>
      <c r="D907" s="1">
        <v>34827</v>
      </c>
      <c r="E907" s="12">
        <v>312214</v>
      </c>
      <c r="F907" s="17">
        <v>5178</v>
      </c>
      <c r="G907" s="24" t="s">
        <v>54</v>
      </c>
      <c r="H907" s="74">
        <v>55.02</v>
      </c>
      <c r="I907" s="74">
        <v>17.059999999999999</v>
      </c>
      <c r="J907" s="74">
        <f t="shared" si="28"/>
        <v>37.960000000000008</v>
      </c>
      <c r="K907" s="75">
        <v>37.6</v>
      </c>
      <c r="L907" s="69">
        <v>45420</v>
      </c>
      <c r="M907" s="74">
        <f t="shared" si="29"/>
        <v>0.36000000000000654</v>
      </c>
      <c r="N907" s="198">
        <v>2</v>
      </c>
      <c r="O907" s="1" t="s">
        <v>50</v>
      </c>
      <c r="P907" s="1" t="s">
        <v>53</v>
      </c>
      <c r="Q907" s="91" t="str">
        <f>VLOOKUP(UTK[[#This Row],[ID]],DRIVER[],6,FALSE)</f>
        <v>RAHID</v>
      </c>
    </row>
    <row r="908" spans="1:18" ht="15" customHeight="1">
      <c r="A908" s="1">
        <v>161</v>
      </c>
      <c r="B908" s="1" t="str">
        <f>UTK[[#This Row],[DATE]]&amp;UTK[[#This Row],[VEHICLE NO]]&amp;UTK[[#This Row],[TRIP NO]]</f>
        <v>45420OD34S26682</v>
      </c>
      <c r="C908" s="25">
        <v>45420</v>
      </c>
      <c r="D908" s="1">
        <v>34828</v>
      </c>
      <c r="E908" s="12">
        <v>312214</v>
      </c>
      <c r="F908" s="17">
        <v>5180</v>
      </c>
      <c r="G908" s="24" t="s">
        <v>42</v>
      </c>
      <c r="H908" s="74">
        <v>53.48</v>
      </c>
      <c r="I908" s="74">
        <v>17.079999999999998</v>
      </c>
      <c r="J908" s="74">
        <f t="shared" si="28"/>
        <v>36.4</v>
      </c>
      <c r="K908" s="75">
        <v>36.24</v>
      </c>
      <c r="L908" s="69">
        <v>45420</v>
      </c>
      <c r="M908" s="74">
        <f t="shared" si="29"/>
        <v>0.15999999999999659</v>
      </c>
      <c r="N908" s="198">
        <v>2</v>
      </c>
      <c r="O908" s="1" t="s">
        <v>50</v>
      </c>
      <c r="P908" s="1" t="s">
        <v>53</v>
      </c>
      <c r="Q908" s="91" t="str">
        <f>VLOOKUP(UTK[[#This Row],[ID]],DRIVER[],6,FALSE)</f>
        <v>RIZWAN</v>
      </c>
      <c r="R908" s="1">
        <v>229</v>
      </c>
    </row>
    <row r="909" spans="1:18" ht="15" customHeight="1">
      <c r="A909" s="1">
        <v>162</v>
      </c>
      <c r="B909" s="1" t="str">
        <f>UTK[[#This Row],[DATE]]&amp;UTK[[#This Row],[VEHICLE NO]]&amp;UTK[[#This Row],[TRIP NO]]</f>
        <v>45420OD34S65082</v>
      </c>
      <c r="C909" s="25">
        <v>45420</v>
      </c>
      <c r="D909" s="1">
        <v>34829</v>
      </c>
      <c r="E909" s="12">
        <v>312214</v>
      </c>
      <c r="F909" s="17">
        <v>5195</v>
      </c>
      <c r="G909" s="24" t="s">
        <v>57</v>
      </c>
      <c r="H909" s="74">
        <v>54.12</v>
      </c>
      <c r="I909" s="74">
        <v>17.54</v>
      </c>
      <c r="J909" s="74">
        <f t="shared" si="28"/>
        <v>36.58</v>
      </c>
      <c r="K909" s="75">
        <v>36.58</v>
      </c>
      <c r="L909" s="69">
        <v>45420</v>
      </c>
      <c r="M909" s="74">
        <f t="shared" si="29"/>
        <v>0</v>
      </c>
      <c r="N909" s="198">
        <v>2</v>
      </c>
      <c r="O909" s="1" t="s">
        <v>50</v>
      </c>
      <c r="P909" s="1" t="s">
        <v>53</v>
      </c>
      <c r="Q909" s="91" t="str">
        <f>VLOOKUP(UTK[[#This Row],[ID]],DRIVER[],6,FALSE)</f>
        <v>DURGA CH MOHANTA</v>
      </c>
    </row>
    <row r="910" spans="1:18" ht="15" customHeight="1">
      <c r="A910" s="1">
        <v>163</v>
      </c>
      <c r="B910" s="1" t="str">
        <f>UTK[[#This Row],[DATE]]&amp;UTK[[#This Row],[VEHICLE NO]]&amp;UTK[[#This Row],[TRIP NO]]</f>
        <v>45420OD34S26152</v>
      </c>
      <c r="C910" s="25">
        <v>45420</v>
      </c>
      <c r="D910" s="1">
        <v>34830</v>
      </c>
      <c r="E910" s="12">
        <v>312214</v>
      </c>
      <c r="F910" s="17">
        <v>5196</v>
      </c>
      <c r="G910" s="24" t="s">
        <v>40</v>
      </c>
      <c r="H910" s="74">
        <v>56.4</v>
      </c>
      <c r="I910" s="74">
        <v>17.12</v>
      </c>
      <c r="J910" s="74">
        <f t="shared" si="28"/>
        <v>39.28</v>
      </c>
      <c r="K910" s="75">
        <v>39.22</v>
      </c>
      <c r="L910" s="69">
        <v>45420</v>
      </c>
      <c r="M910" s="74">
        <f t="shared" si="29"/>
        <v>6.0000000000002274E-2</v>
      </c>
      <c r="N910" s="198">
        <v>2</v>
      </c>
      <c r="O910" s="1" t="s">
        <v>50</v>
      </c>
      <c r="P910" s="1" t="s">
        <v>53</v>
      </c>
      <c r="Q910" s="91" t="str">
        <f>VLOOKUP(UTK[[#This Row],[ID]],DRIVER[],6,FALSE)</f>
        <v>KAPILENDRA MALIK</v>
      </c>
    </row>
    <row r="911" spans="1:18" ht="15" customHeight="1">
      <c r="A911" s="1">
        <v>164</v>
      </c>
      <c r="B911" s="1" t="str">
        <f>UTK[[#This Row],[DATE]]&amp;UTK[[#This Row],[VEHICLE NO]]&amp;UTK[[#This Row],[TRIP NO]]</f>
        <v>45420OD34S61372</v>
      </c>
      <c r="C911" s="25">
        <v>45420</v>
      </c>
      <c r="D911" s="1">
        <v>34831</v>
      </c>
      <c r="E911" s="12">
        <v>312214</v>
      </c>
      <c r="F911" s="17">
        <v>5217</v>
      </c>
      <c r="G911" s="24" t="s">
        <v>44</v>
      </c>
      <c r="H911" s="74">
        <v>55.32</v>
      </c>
      <c r="I911" s="74">
        <v>17.62</v>
      </c>
      <c r="J911" s="74">
        <f t="shared" si="28"/>
        <v>37.700000000000003</v>
      </c>
      <c r="K911" s="75">
        <v>37.200000000000003</v>
      </c>
      <c r="L911" s="69">
        <v>45420</v>
      </c>
      <c r="M911" s="74">
        <f t="shared" si="29"/>
        <v>0.5</v>
      </c>
      <c r="N911" s="198">
        <v>2</v>
      </c>
      <c r="O911" s="1" t="s">
        <v>50</v>
      </c>
      <c r="P911" s="1" t="s">
        <v>53</v>
      </c>
      <c r="Q911" s="91" t="str">
        <f>VLOOKUP(UTK[[#This Row],[ID]],DRIVER[],6,FALSE)</f>
        <v>AKSHAYA KU SAHOO</v>
      </c>
    </row>
    <row r="912" spans="1:18" ht="15" customHeight="1">
      <c r="A912" s="1">
        <v>165</v>
      </c>
      <c r="B912" s="1" t="str">
        <f>UTK[[#This Row],[DATE]]&amp;UTK[[#This Row],[VEHICLE NO]]&amp;UTK[[#This Row],[TRIP NO]]</f>
        <v>45420OD04Q41552</v>
      </c>
      <c r="C912" s="25">
        <v>45420</v>
      </c>
      <c r="D912" s="1">
        <v>34832</v>
      </c>
      <c r="E912" s="12">
        <v>312214</v>
      </c>
      <c r="F912" s="17">
        <v>5221</v>
      </c>
      <c r="G912" s="24" t="s">
        <v>22</v>
      </c>
      <c r="H912" s="74">
        <v>57.58</v>
      </c>
      <c r="I912" s="74">
        <v>17.52</v>
      </c>
      <c r="J912" s="74">
        <f t="shared" si="28"/>
        <v>40.06</v>
      </c>
      <c r="K912" s="75">
        <v>39.26</v>
      </c>
      <c r="L912" s="69">
        <v>45420</v>
      </c>
      <c r="M912" s="74">
        <f t="shared" si="29"/>
        <v>0.80000000000000426</v>
      </c>
      <c r="N912" s="198">
        <v>2</v>
      </c>
      <c r="O912" s="1" t="s">
        <v>50</v>
      </c>
      <c r="P912" s="1" t="s">
        <v>53</v>
      </c>
      <c r="Q912" s="91" t="str">
        <f>VLOOKUP(UTK[[#This Row],[ID]],DRIVER[],6,FALSE)</f>
        <v>SUSANT KUMAR BAG</v>
      </c>
    </row>
    <row r="913" spans="1:17" ht="15" customHeight="1">
      <c r="A913" s="1">
        <v>166</v>
      </c>
      <c r="B913" s="1" t="str">
        <f>UTK[[#This Row],[DATE]]&amp;UTK[[#This Row],[VEHICLE NO]]&amp;UTK[[#This Row],[TRIP NO]]</f>
        <v>45420OD04Q41182</v>
      </c>
      <c r="C913" s="25">
        <v>45420</v>
      </c>
      <c r="D913" s="1">
        <v>34833</v>
      </c>
      <c r="E913" s="12">
        <v>312214</v>
      </c>
      <c r="F913" s="17">
        <v>5212</v>
      </c>
      <c r="G913" s="24" t="s">
        <v>26</v>
      </c>
      <c r="H913" s="74">
        <v>51.48</v>
      </c>
      <c r="I913" s="74">
        <v>17.079999999999998</v>
      </c>
      <c r="J913" s="74">
        <f t="shared" si="28"/>
        <v>34.4</v>
      </c>
      <c r="K913" s="75">
        <v>33.86</v>
      </c>
      <c r="L913" s="69">
        <v>45420</v>
      </c>
      <c r="M913" s="74">
        <f t="shared" si="29"/>
        <v>0.53999999999999915</v>
      </c>
      <c r="N913" s="198">
        <v>2</v>
      </c>
      <c r="O913" s="1" t="s">
        <v>50</v>
      </c>
      <c r="P913" s="1" t="s">
        <v>53</v>
      </c>
      <c r="Q913" s="91" t="str">
        <f>VLOOKUP(UTK[[#This Row],[ID]],DRIVER[],6,FALSE)</f>
        <v>PRADIPA MALIK</v>
      </c>
    </row>
    <row r="914" spans="1:17" ht="15" customHeight="1">
      <c r="A914" s="1">
        <v>167</v>
      </c>
      <c r="B914" s="1" t="str">
        <f>UTK[[#This Row],[DATE]]&amp;UTK[[#This Row],[VEHICLE NO]]&amp;UTK[[#This Row],[TRIP NO]]</f>
        <v>45420OD04Q41732</v>
      </c>
      <c r="C914" s="25">
        <v>45420</v>
      </c>
      <c r="D914" s="1">
        <v>34834</v>
      </c>
      <c r="E914" s="12">
        <v>312214</v>
      </c>
      <c r="F914" s="17">
        <v>5229</v>
      </c>
      <c r="G914" s="24" t="s">
        <v>8</v>
      </c>
      <c r="H914" s="74">
        <v>34.340000000000003</v>
      </c>
      <c r="I914" s="74">
        <v>10.3</v>
      </c>
      <c r="J914" s="74">
        <f t="shared" si="28"/>
        <v>24.040000000000003</v>
      </c>
      <c r="K914" s="75">
        <v>23.78</v>
      </c>
      <c r="L914" s="69">
        <v>45420</v>
      </c>
      <c r="M914" s="74">
        <f t="shared" si="29"/>
        <v>0.26000000000000156</v>
      </c>
      <c r="N914" s="198">
        <v>2</v>
      </c>
      <c r="O914" s="1" t="s">
        <v>50</v>
      </c>
      <c r="P914" s="1" t="s">
        <v>53</v>
      </c>
      <c r="Q914" s="91" t="str">
        <f>VLOOKUP(UTK[[#This Row],[ID]],DRIVER[],6,FALSE)</f>
        <v>AJAYA KUMAR MAHANTA</v>
      </c>
    </row>
    <row r="915" spans="1:17" ht="15" customHeight="1">
      <c r="A915" s="1">
        <v>168</v>
      </c>
      <c r="B915" s="1" t="str">
        <f>UTK[[#This Row],[DATE]]&amp;UTK[[#This Row],[VEHICLE NO]]&amp;UTK[[#This Row],[TRIP NO]]</f>
        <v>45420OD04Q41282</v>
      </c>
      <c r="C915" s="25">
        <v>45420</v>
      </c>
      <c r="D915" s="1">
        <v>34835</v>
      </c>
      <c r="E915" s="12">
        <v>312214</v>
      </c>
      <c r="F915" s="17">
        <v>5236</v>
      </c>
      <c r="G915" s="24" t="s">
        <v>41</v>
      </c>
      <c r="H915" s="74">
        <v>34.520000000000003</v>
      </c>
      <c r="I915" s="74">
        <v>10.46</v>
      </c>
      <c r="J915" s="74">
        <f t="shared" si="28"/>
        <v>24.060000000000002</v>
      </c>
      <c r="K915" s="75">
        <v>23.66</v>
      </c>
      <c r="L915" s="69">
        <v>45420</v>
      </c>
      <c r="M915" s="74">
        <f t="shared" si="29"/>
        <v>0.40000000000000213</v>
      </c>
      <c r="N915" s="198">
        <v>2</v>
      </c>
      <c r="O915" s="1" t="s">
        <v>50</v>
      </c>
      <c r="P915" s="1" t="s">
        <v>53</v>
      </c>
      <c r="Q915" s="91" t="str">
        <f>VLOOKUP(UTK[[#This Row],[ID]],DRIVER[],6,FALSE)</f>
        <v xml:space="preserve">SUSANTA KUMAR MOHANTA </v>
      </c>
    </row>
    <row r="916" spans="1:17" ht="15" customHeight="1">
      <c r="A916" s="1">
        <v>169</v>
      </c>
      <c r="B916" s="1" t="str">
        <f>UTK[[#This Row],[DATE]]&amp;UTK[[#This Row],[VEHICLE NO]]&amp;UTK[[#This Row],[TRIP NO]]</f>
        <v>45420OD04Q41782</v>
      </c>
      <c r="C916" s="25">
        <v>45420</v>
      </c>
      <c r="D916" s="1">
        <v>34836</v>
      </c>
      <c r="E916" s="12">
        <v>312214</v>
      </c>
      <c r="F916" s="17">
        <v>5240</v>
      </c>
      <c r="G916" s="24" t="s">
        <v>25</v>
      </c>
      <c r="H916" s="74">
        <v>55.26</v>
      </c>
      <c r="I916" s="74">
        <v>17.32</v>
      </c>
      <c r="J916" s="74">
        <f t="shared" si="28"/>
        <v>37.94</v>
      </c>
      <c r="K916" s="75">
        <v>37.299999999999997</v>
      </c>
      <c r="L916" s="69">
        <v>45420</v>
      </c>
      <c r="M916" s="74">
        <f t="shared" si="29"/>
        <v>0.64000000000000057</v>
      </c>
      <c r="N916" s="198">
        <v>2</v>
      </c>
      <c r="O916" s="1" t="s">
        <v>50</v>
      </c>
      <c r="P916" s="1" t="s">
        <v>53</v>
      </c>
      <c r="Q916" s="91" t="str">
        <f>VLOOKUP(UTK[[#This Row],[ID]],DRIVER[],6,FALSE)</f>
        <v>CHANDRAMANI MOHANTY</v>
      </c>
    </row>
    <row r="917" spans="1:17" ht="15" customHeight="1">
      <c r="A917" s="1">
        <v>170</v>
      </c>
      <c r="B917" s="1" t="str">
        <f>UTK[[#This Row],[DATE]]&amp;UTK[[#This Row],[VEHICLE NO]]&amp;UTK[[#This Row],[TRIP NO]]</f>
        <v>45420OD04Q41442</v>
      </c>
      <c r="C917" s="25">
        <v>45420</v>
      </c>
      <c r="D917" s="1">
        <v>34837</v>
      </c>
      <c r="E917" s="12">
        <v>312214</v>
      </c>
      <c r="F917" s="17">
        <v>5239</v>
      </c>
      <c r="G917" s="24" t="s">
        <v>38</v>
      </c>
      <c r="H917" s="74">
        <v>34.26</v>
      </c>
      <c r="I917" s="74">
        <v>10.38</v>
      </c>
      <c r="J917" s="74">
        <f t="shared" si="28"/>
        <v>23.879999999999995</v>
      </c>
      <c r="K917" s="75">
        <v>23.6</v>
      </c>
      <c r="L917" s="69">
        <v>45420</v>
      </c>
      <c r="M917" s="74">
        <f t="shared" si="29"/>
        <v>0.27999999999999403</v>
      </c>
      <c r="N917" s="198">
        <v>2</v>
      </c>
      <c r="O917" s="1" t="s">
        <v>50</v>
      </c>
      <c r="P917" s="1" t="s">
        <v>53</v>
      </c>
      <c r="Q917" s="91" t="str">
        <f>VLOOKUP(UTK[[#This Row],[ID]],DRIVER[],6,FALSE)</f>
        <v>SUSANTA KUMAR MALIK</v>
      </c>
    </row>
    <row r="918" spans="1:17" ht="15" customHeight="1">
      <c r="A918" s="1">
        <v>171</v>
      </c>
      <c r="B918" s="1" t="str">
        <f>UTK[[#This Row],[DATE]]&amp;UTK[[#This Row],[VEHICLE NO]]&amp;UTK[[#This Row],[TRIP NO]]</f>
        <v>45420OD04Q41372</v>
      </c>
      <c r="C918" s="25">
        <v>45420</v>
      </c>
      <c r="D918" s="1">
        <v>34838</v>
      </c>
      <c r="E918" s="12">
        <v>312214</v>
      </c>
      <c r="F918" s="17">
        <v>5244</v>
      </c>
      <c r="G918" s="24" t="s">
        <v>55</v>
      </c>
      <c r="H918" s="74">
        <v>32.72</v>
      </c>
      <c r="I918" s="74">
        <v>10.46</v>
      </c>
      <c r="J918" s="74">
        <f t="shared" si="28"/>
        <v>22.259999999999998</v>
      </c>
      <c r="K918" s="75">
        <v>22.1</v>
      </c>
      <c r="L918" s="69">
        <v>45420</v>
      </c>
      <c r="M918" s="74">
        <f t="shared" si="29"/>
        <v>0.15999999999999659</v>
      </c>
      <c r="N918" s="198">
        <v>2</v>
      </c>
      <c r="O918" s="1" t="s">
        <v>50</v>
      </c>
      <c r="P918" s="1" t="s">
        <v>53</v>
      </c>
      <c r="Q918" s="91" t="str">
        <f>VLOOKUP(UTK[[#This Row],[ID]],DRIVER[],6,FALSE)</f>
        <v>NARAHARI MOHANTA</v>
      </c>
    </row>
    <row r="919" spans="1:17" ht="15" customHeight="1">
      <c r="A919" s="1">
        <v>172</v>
      </c>
      <c r="B919" s="1" t="str">
        <f>UTK[[#This Row],[DATE]]&amp;UTK[[#This Row],[VEHICLE NO]]&amp;UTK[[#This Row],[TRIP NO]]</f>
        <v>45421OD34S26271</v>
      </c>
      <c r="C919" s="25">
        <v>45421</v>
      </c>
      <c r="D919" s="1">
        <v>34839</v>
      </c>
      <c r="E919" s="12">
        <v>312214</v>
      </c>
      <c r="F919" s="17">
        <v>5250</v>
      </c>
      <c r="G919" s="24" t="s">
        <v>54</v>
      </c>
      <c r="H919" s="74">
        <v>49.08</v>
      </c>
      <c r="I919" s="74">
        <v>17.079999999999998</v>
      </c>
      <c r="J919" s="74">
        <f t="shared" si="28"/>
        <v>32</v>
      </c>
      <c r="K919" s="75">
        <v>31.68</v>
      </c>
      <c r="L919" s="69">
        <v>45421</v>
      </c>
      <c r="M919" s="74">
        <f t="shared" si="29"/>
        <v>0.32000000000000028</v>
      </c>
      <c r="N919" s="198">
        <v>1</v>
      </c>
      <c r="O919" s="1" t="s">
        <v>50</v>
      </c>
      <c r="P919" s="1" t="s">
        <v>53</v>
      </c>
      <c r="Q919" s="91" t="str">
        <f>VLOOKUP(UTK[[#This Row],[ID]],DRIVER[],6,FALSE)</f>
        <v>RAHID</v>
      </c>
    </row>
    <row r="920" spans="1:17" ht="15" customHeight="1">
      <c r="A920" s="1">
        <v>173</v>
      </c>
      <c r="B920" s="1" t="str">
        <f>UTK[[#This Row],[DATE]]&amp;UTK[[#This Row],[VEHICLE NO]]&amp;UTK[[#This Row],[TRIP NO]]</f>
        <v>45421OD34S26681</v>
      </c>
      <c r="C920" s="25">
        <v>45421</v>
      </c>
      <c r="D920" s="1">
        <v>34840</v>
      </c>
      <c r="E920" s="12">
        <v>312214</v>
      </c>
      <c r="F920" s="17">
        <v>5252</v>
      </c>
      <c r="G920" s="24" t="s">
        <v>42</v>
      </c>
      <c r="H920" s="74">
        <v>52.8</v>
      </c>
      <c r="I920" s="74">
        <v>17.18</v>
      </c>
      <c r="J920" s="74">
        <f t="shared" si="28"/>
        <v>35.619999999999997</v>
      </c>
      <c r="K920" s="75">
        <v>35.32</v>
      </c>
      <c r="L920" s="69">
        <v>45421</v>
      </c>
      <c r="M920" s="74">
        <f t="shared" si="29"/>
        <v>0.29999999999999716</v>
      </c>
      <c r="N920" s="198">
        <v>1</v>
      </c>
      <c r="O920" s="1" t="s">
        <v>50</v>
      </c>
      <c r="P920" s="1" t="s">
        <v>53</v>
      </c>
      <c r="Q920" s="91" t="str">
        <f>VLOOKUP(UTK[[#This Row],[ID]],DRIVER[],6,FALSE)</f>
        <v>RIZWAN</v>
      </c>
    </row>
    <row r="921" spans="1:17" ht="15" customHeight="1">
      <c r="A921" s="1">
        <v>174</v>
      </c>
      <c r="B921" s="1" t="str">
        <f>UTK[[#This Row],[DATE]]&amp;UTK[[#This Row],[VEHICLE NO]]&amp;UTK[[#This Row],[TRIP NO]]</f>
        <v>45421OD34S61371</v>
      </c>
      <c r="C921" s="25">
        <v>45421</v>
      </c>
      <c r="D921" s="1">
        <v>34841</v>
      </c>
      <c r="E921" s="12">
        <v>312214</v>
      </c>
      <c r="F921" s="17">
        <v>5265</v>
      </c>
      <c r="G921" s="24" t="s">
        <v>44</v>
      </c>
      <c r="H921" s="74">
        <v>54.38</v>
      </c>
      <c r="I921" s="74">
        <v>17.600000000000001</v>
      </c>
      <c r="J921" s="74">
        <f t="shared" si="28"/>
        <v>36.78</v>
      </c>
      <c r="K921" s="75">
        <v>36.42</v>
      </c>
      <c r="L921" s="69">
        <v>45421</v>
      </c>
      <c r="M921" s="74">
        <f t="shared" si="29"/>
        <v>0.35999999999999943</v>
      </c>
      <c r="N921" s="198">
        <v>1</v>
      </c>
      <c r="O921" s="1" t="s">
        <v>50</v>
      </c>
      <c r="P921" s="1" t="s">
        <v>53</v>
      </c>
      <c r="Q921" s="91" t="str">
        <f>VLOOKUP(UTK[[#This Row],[ID]],DRIVER[],6,FALSE)</f>
        <v>AKSHAYA KU SAHOO</v>
      </c>
    </row>
    <row r="922" spans="1:17" ht="15" customHeight="1">
      <c r="A922" s="1">
        <v>175</v>
      </c>
      <c r="B922" s="1" t="str">
        <f>UTK[[#This Row],[DATE]]&amp;UTK[[#This Row],[VEHICLE NO]]&amp;UTK[[#This Row],[TRIP NO]]</f>
        <v>45421OD04Q41731</v>
      </c>
      <c r="C922" s="25">
        <v>45421</v>
      </c>
      <c r="D922" s="1">
        <v>34842</v>
      </c>
      <c r="E922" s="12">
        <v>312214</v>
      </c>
      <c r="F922" s="17">
        <v>5270</v>
      </c>
      <c r="G922" s="24" t="s">
        <v>8</v>
      </c>
      <c r="H922" s="74">
        <v>33.68</v>
      </c>
      <c r="I922" s="74">
        <v>10.3</v>
      </c>
      <c r="J922" s="74">
        <f t="shared" si="28"/>
        <v>23.38</v>
      </c>
      <c r="K922" s="75">
        <v>23.12</v>
      </c>
      <c r="L922" s="69">
        <v>45421</v>
      </c>
      <c r="M922" s="74">
        <f t="shared" si="29"/>
        <v>0.25999999999999801</v>
      </c>
      <c r="N922" s="198">
        <v>1</v>
      </c>
      <c r="O922" s="1" t="s">
        <v>50</v>
      </c>
      <c r="P922" s="1" t="s">
        <v>53</v>
      </c>
      <c r="Q922" s="91" t="str">
        <f>VLOOKUP(UTK[[#This Row],[ID]],DRIVER[],6,FALSE)</f>
        <v>AJAYA KUMAR MAHANTA</v>
      </c>
    </row>
    <row r="923" spans="1:17" ht="14.4" customHeight="1">
      <c r="A923" s="1">
        <v>176</v>
      </c>
      <c r="B923" s="1" t="str">
        <f>UTK[[#This Row],[DATE]]&amp;UTK[[#This Row],[VEHICLE NO]]&amp;UTK[[#This Row],[TRIP NO]]</f>
        <v>45421OD04Q41551</v>
      </c>
      <c r="C923" s="25">
        <v>45421</v>
      </c>
      <c r="D923" s="1">
        <v>34843</v>
      </c>
      <c r="E923" s="12">
        <v>312214</v>
      </c>
      <c r="F923" s="17">
        <v>5276</v>
      </c>
      <c r="G923" s="24" t="s">
        <v>22</v>
      </c>
      <c r="H923" s="74">
        <v>55.72</v>
      </c>
      <c r="I923" s="74">
        <v>17.579999999999998</v>
      </c>
      <c r="J923" s="74">
        <f t="shared" si="28"/>
        <v>38.14</v>
      </c>
      <c r="K923" s="75">
        <v>37.96</v>
      </c>
      <c r="L923" s="69">
        <v>45421</v>
      </c>
      <c r="M923" s="74">
        <f t="shared" si="29"/>
        <v>0.17999999999999972</v>
      </c>
      <c r="N923" s="198">
        <v>1</v>
      </c>
      <c r="O923" s="1" t="s">
        <v>50</v>
      </c>
      <c r="P923" s="1" t="s">
        <v>53</v>
      </c>
      <c r="Q923" s="91" t="str">
        <f>VLOOKUP(UTK[[#This Row],[ID]],DRIVER[],6,FALSE)</f>
        <v>SUSANT KUMAR BAG</v>
      </c>
    </row>
    <row r="924" spans="1:17" ht="14.4" customHeight="1">
      <c r="A924" s="1">
        <v>177</v>
      </c>
      <c r="B924" s="1" t="str">
        <f>UTK[[#This Row],[DATE]]&amp;UTK[[#This Row],[VEHICLE NO]]&amp;UTK[[#This Row],[TRIP NO]]</f>
        <v>45421OD04Q41441</v>
      </c>
      <c r="C924" s="25">
        <v>45421</v>
      </c>
      <c r="D924" s="1">
        <v>34844</v>
      </c>
      <c r="E924" s="12">
        <v>312214</v>
      </c>
      <c r="F924" s="17">
        <v>5277</v>
      </c>
      <c r="G924" s="24" t="s">
        <v>38</v>
      </c>
      <c r="H924" s="74">
        <v>33.44</v>
      </c>
      <c r="I924" s="74">
        <v>10.38</v>
      </c>
      <c r="J924" s="74">
        <f t="shared" si="28"/>
        <v>23.059999999999995</v>
      </c>
      <c r="K924" s="75">
        <v>22.82</v>
      </c>
      <c r="L924" s="69">
        <v>45421</v>
      </c>
      <c r="M924" s="74">
        <f t="shared" si="29"/>
        <v>0.23999999999999488</v>
      </c>
      <c r="N924" s="198">
        <v>1</v>
      </c>
      <c r="O924" s="1" t="s">
        <v>50</v>
      </c>
      <c r="P924" s="1" t="s">
        <v>53</v>
      </c>
      <c r="Q924" s="91" t="str">
        <f>VLOOKUP(UTK[[#This Row],[ID]],DRIVER[],6,FALSE)</f>
        <v xml:space="preserve">SUSANTA KUMAR MOHANTA </v>
      </c>
    </row>
    <row r="925" spans="1:17" ht="15" customHeight="1">
      <c r="A925" s="1">
        <v>178</v>
      </c>
      <c r="B925" s="1" t="str">
        <f>UTK[[#This Row],[DATE]]&amp;UTK[[#This Row],[VEHICLE NO]]&amp;UTK[[#This Row],[TRIP NO]]</f>
        <v>45421OD34S65081</v>
      </c>
      <c r="C925" s="25">
        <v>45421</v>
      </c>
      <c r="D925" s="1">
        <v>34845</v>
      </c>
      <c r="E925" s="12">
        <v>312214</v>
      </c>
      <c r="F925" s="17">
        <v>5281</v>
      </c>
      <c r="G925" s="24" t="s">
        <v>57</v>
      </c>
      <c r="H925" s="74">
        <v>54.54</v>
      </c>
      <c r="I925" s="74">
        <v>17.38</v>
      </c>
      <c r="J925" s="74">
        <f t="shared" si="28"/>
        <v>37.159999999999997</v>
      </c>
      <c r="K925" s="75">
        <v>36.880000000000003</v>
      </c>
      <c r="L925" s="69">
        <v>45421</v>
      </c>
      <c r="M925" s="74">
        <f t="shared" si="29"/>
        <v>0.27999999999999403</v>
      </c>
      <c r="N925" s="198">
        <v>1</v>
      </c>
      <c r="O925" s="1" t="s">
        <v>50</v>
      </c>
      <c r="P925" s="1" t="s">
        <v>53</v>
      </c>
      <c r="Q925" s="91" t="str">
        <f>VLOOKUP(UTK[[#This Row],[ID]],DRIVER[],6,FALSE)</f>
        <v>NATABAR MOHANTA</v>
      </c>
    </row>
    <row r="926" spans="1:17" ht="15" customHeight="1">
      <c r="A926" s="1">
        <v>179</v>
      </c>
      <c r="B926" s="1" t="str">
        <f>UTK[[#This Row],[DATE]]&amp;UTK[[#This Row],[VEHICLE NO]]&amp;UTK[[#This Row],[TRIP NO]]</f>
        <v>45421OD04Q41371</v>
      </c>
      <c r="C926" s="25">
        <v>45421</v>
      </c>
      <c r="D926" s="1">
        <v>34846</v>
      </c>
      <c r="E926" s="12">
        <v>312214</v>
      </c>
      <c r="F926" s="17">
        <v>5284</v>
      </c>
      <c r="G926" s="24" t="s">
        <v>55</v>
      </c>
      <c r="H926" s="74">
        <v>33.520000000000003</v>
      </c>
      <c r="I926" s="74">
        <v>10.48</v>
      </c>
      <c r="J926" s="74">
        <f t="shared" si="28"/>
        <v>23.040000000000003</v>
      </c>
      <c r="K926" s="75">
        <v>23.04</v>
      </c>
      <c r="L926" s="69">
        <v>45421</v>
      </c>
      <c r="M926" s="74">
        <f t="shared" si="29"/>
        <v>0</v>
      </c>
      <c r="N926" s="198">
        <v>1</v>
      </c>
      <c r="O926" s="1" t="s">
        <v>50</v>
      </c>
      <c r="P926" s="1" t="s">
        <v>53</v>
      </c>
      <c r="Q926" s="91" t="str">
        <f>VLOOKUP(UTK[[#This Row],[ID]],DRIVER[],6,FALSE)</f>
        <v>MADANA MAHANTA</v>
      </c>
    </row>
    <row r="927" spans="1:17" ht="15" customHeight="1">
      <c r="A927" s="1">
        <v>180</v>
      </c>
      <c r="B927" s="1" t="str">
        <f>UTK[[#This Row],[DATE]]&amp;UTK[[#This Row],[VEHICLE NO]]&amp;UTK[[#This Row],[TRIP NO]]</f>
        <v>45421OD04Q41281</v>
      </c>
      <c r="C927" s="25">
        <v>45421</v>
      </c>
      <c r="D927" s="1">
        <v>34847</v>
      </c>
      <c r="E927" s="12">
        <v>312214</v>
      </c>
      <c r="F927" s="17">
        <v>5296</v>
      </c>
      <c r="G927" s="24" t="s">
        <v>41</v>
      </c>
      <c r="H927" s="74">
        <v>32.380000000000003</v>
      </c>
      <c r="I927" s="74">
        <v>10.48</v>
      </c>
      <c r="J927" s="74">
        <f t="shared" si="28"/>
        <v>21.900000000000002</v>
      </c>
      <c r="K927" s="75">
        <v>21.72</v>
      </c>
      <c r="L927" s="69">
        <v>45421</v>
      </c>
      <c r="M927" s="74">
        <f t="shared" si="29"/>
        <v>0.18000000000000327</v>
      </c>
      <c r="N927" s="198">
        <v>1</v>
      </c>
      <c r="O927" s="1" t="s">
        <v>50</v>
      </c>
      <c r="P927" s="1" t="s">
        <v>53</v>
      </c>
      <c r="Q927" s="91" t="str">
        <f>VLOOKUP(UTK[[#This Row],[ID]],DRIVER[],6,FALSE)</f>
        <v>RAKHAL CH  MOHANTA</v>
      </c>
    </row>
    <row r="928" spans="1:17" ht="15" customHeight="1">
      <c r="A928" s="1">
        <v>181</v>
      </c>
      <c r="B928" s="1" t="str">
        <f>UTK[[#This Row],[DATE]]&amp;UTK[[#This Row],[VEHICLE NO]]&amp;UTK[[#This Row],[TRIP NO]]</f>
        <v>45421OD04Q41781</v>
      </c>
      <c r="C928" s="25">
        <v>45421</v>
      </c>
      <c r="D928" s="1">
        <v>34848</v>
      </c>
      <c r="E928" s="12">
        <v>312214</v>
      </c>
      <c r="F928" s="17">
        <v>5299</v>
      </c>
      <c r="G928" s="24" t="s">
        <v>25</v>
      </c>
      <c r="H928" s="74">
        <v>55.52</v>
      </c>
      <c r="I928" s="74">
        <v>17.36</v>
      </c>
      <c r="J928" s="74">
        <f t="shared" si="28"/>
        <v>38.160000000000004</v>
      </c>
      <c r="K928" s="75">
        <v>37.32</v>
      </c>
      <c r="L928" s="69">
        <v>45421</v>
      </c>
      <c r="M928" s="74">
        <f t="shared" si="29"/>
        <v>0.84000000000000341</v>
      </c>
      <c r="N928" s="198">
        <v>1</v>
      </c>
      <c r="O928" s="1" t="s">
        <v>50</v>
      </c>
      <c r="P928" s="1" t="s">
        <v>53</v>
      </c>
      <c r="Q928" s="91" t="str">
        <f>VLOOKUP(UTK[[#This Row],[ID]],DRIVER[],6,FALSE)</f>
        <v>BHARAT CH MOHANTA</v>
      </c>
    </row>
    <row r="929" spans="1:18" ht="15" customHeight="1">
      <c r="A929" s="1">
        <v>182</v>
      </c>
      <c r="B929" s="1" t="str">
        <f>UTK[[#This Row],[DATE]]&amp;UTK[[#This Row],[VEHICLE NO]]&amp;UTK[[#This Row],[TRIP NO]]</f>
        <v>45421OD34S26151</v>
      </c>
      <c r="C929" s="25">
        <v>45421</v>
      </c>
      <c r="D929" s="1">
        <v>34849</v>
      </c>
      <c r="E929" s="12">
        <v>312214</v>
      </c>
      <c r="F929" s="17">
        <v>5311</v>
      </c>
      <c r="G929" s="24" t="s">
        <v>40</v>
      </c>
      <c r="H929" s="74">
        <v>52.12</v>
      </c>
      <c r="I929" s="74">
        <v>17.12</v>
      </c>
      <c r="J929" s="74">
        <f t="shared" si="28"/>
        <v>35</v>
      </c>
      <c r="K929" s="75">
        <v>34.380000000000003</v>
      </c>
      <c r="L929" s="69">
        <v>45421</v>
      </c>
      <c r="M929" s="74">
        <f t="shared" si="29"/>
        <v>0.61999999999999744</v>
      </c>
      <c r="N929" s="198">
        <v>1</v>
      </c>
      <c r="O929" s="1" t="s">
        <v>50</v>
      </c>
      <c r="P929" s="1" t="s">
        <v>53</v>
      </c>
      <c r="Q929" s="91" t="str">
        <f>VLOOKUP(UTK[[#This Row],[ID]],DRIVER[],6,FALSE)</f>
        <v>BASANTA KUMAR MOHANTA</v>
      </c>
    </row>
    <row r="930" spans="1:18" ht="15" customHeight="1">
      <c r="A930" s="1">
        <v>183</v>
      </c>
      <c r="B930" s="1" t="str">
        <f>UTK[[#This Row],[DATE]]&amp;UTK[[#This Row],[VEHICLE NO]]&amp;UTK[[#This Row],[TRIP NO]]</f>
        <v>45421OD34S26682</v>
      </c>
      <c r="C930" s="25">
        <v>45421</v>
      </c>
      <c r="D930" s="1">
        <v>34850</v>
      </c>
      <c r="E930" s="12">
        <v>312214</v>
      </c>
      <c r="F930" s="17">
        <v>5312</v>
      </c>
      <c r="G930" s="24" t="s">
        <v>42</v>
      </c>
      <c r="H930" s="74">
        <v>53.3</v>
      </c>
      <c r="I930" s="74">
        <v>17.14</v>
      </c>
      <c r="J930" s="74">
        <f t="shared" si="28"/>
        <v>36.159999999999997</v>
      </c>
      <c r="K930" s="75">
        <v>35.880000000000003</v>
      </c>
      <c r="L930" s="69">
        <v>45421</v>
      </c>
      <c r="M930" s="74">
        <f t="shared" si="29"/>
        <v>0.27999999999999403</v>
      </c>
      <c r="N930" s="198">
        <v>2</v>
      </c>
      <c r="O930" s="1" t="s">
        <v>50</v>
      </c>
      <c r="P930" s="1" t="s">
        <v>53</v>
      </c>
      <c r="Q930" s="91" t="str">
        <f>VLOOKUP(UTK[[#This Row],[ID]],DRIVER[],6,FALSE)</f>
        <v>DURGA CH MOHANTA</v>
      </c>
    </row>
    <row r="931" spans="1:18" ht="15" customHeight="1">
      <c r="A931" s="1">
        <v>184</v>
      </c>
      <c r="B931" s="1" t="str">
        <f>UTK[[#This Row],[DATE]]&amp;UTK[[#This Row],[VEHICLE NO]]&amp;UTK[[#This Row],[TRIP NO]]</f>
        <v>45421OD34S26272</v>
      </c>
      <c r="C931" s="25">
        <v>45421</v>
      </c>
      <c r="D931" s="1">
        <v>34851</v>
      </c>
      <c r="E931" s="12">
        <v>312214</v>
      </c>
      <c r="F931" s="17">
        <v>5313</v>
      </c>
      <c r="G931" s="24" t="s">
        <v>54</v>
      </c>
      <c r="H931" s="74">
        <v>53</v>
      </c>
      <c r="I931" s="74">
        <v>17.04</v>
      </c>
      <c r="J931" s="74">
        <f t="shared" si="28"/>
        <v>35.96</v>
      </c>
      <c r="K931" s="75">
        <v>35.58</v>
      </c>
      <c r="L931" s="69">
        <v>45421</v>
      </c>
      <c r="M931" s="74">
        <f t="shared" si="29"/>
        <v>0.38000000000000256</v>
      </c>
      <c r="N931" s="198">
        <v>2</v>
      </c>
      <c r="O931" s="1" t="s">
        <v>50</v>
      </c>
      <c r="P931" s="1" t="s">
        <v>53</v>
      </c>
      <c r="Q931" s="91" t="str">
        <f>VLOOKUP(UTK[[#This Row],[ID]],DRIVER[],6,FALSE)</f>
        <v>PRABHAT MAHANTA</v>
      </c>
    </row>
    <row r="932" spans="1:18" ht="15" customHeight="1">
      <c r="A932" s="1">
        <v>185</v>
      </c>
      <c r="B932" s="1" t="str">
        <f>UTK[[#This Row],[DATE]]&amp;UTK[[#This Row],[VEHICLE NO]]&amp;UTK[[#This Row],[TRIP NO]]</f>
        <v>45421OD04Q41732</v>
      </c>
      <c r="C932" s="25">
        <v>45421</v>
      </c>
      <c r="D932" s="1">
        <v>34852</v>
      </c>
      <c r="E932" s="12">
        <v>312214</v>
      </c>
      <c r="F932" s="17">
        <v>5359</v>
      </c>
      <c r="G932" s="24" t="s">
        <v>8</v>
      </c>
      <c r="H932" s="74">
        <v>34.200000000000003</v>
      </c>
      <c r="I932" s="74">
        <v>10.3</v>
      </c>
      <c r="J932" s="74">
        <f t="shared" si="28"/>
        <v>23.900000000000002</v>
      </c>
      <c r="K932" s="75">
        <v>23.34</v>
      </c>
      <c r="L932" s="69">
        <v>45421</v>
      </c>
      <c r="M932" s="74">
        <f t="shared" si="29"/>
        <v>0.56000000000000227</v>
      </c>
      <c r="N932" s="198">
        <v>2</v>
      </c>
      <c r="O932" s="1" t="s">
        <v>50</v>
      </c>
      <c r="P932" s="1" t="s">
        <v>53</v>
      </c>
      <c r="Q932" s="91" t="str">
        <f>VLOOKUP(UTK[[#This Row],[ID]],DRIVER[],6,FALSE)</f>
        <v>AJAYA KUMAR MAHANTA</v>
      </c>
    </row>
    <row r="933" spans="1:18" ht="15" customHeight="1">
      <c r="A933" s="1">
        <v>186</v>
      </c>
      <c r="B933" s="1" t="str">
        <f>UTK[[#This Row],[DATE]]&amp;UTK[[#This Row],[VEHICLE NO]]&amp;UTK[[#This Row],[TRIP NO]]</f>
        <v>45424OD04Q41731</v>
      </c>
      <c r="C933" s="25">
        <v>45424</v>
      </c>
      <c r="D933" s="1">
        <v>34853</v>
      </c>
      <c r="E933" s="12">
        <v>312214</v>
      </c>
      <c r="F933" s="17">
        <v>5592</v>
      </c>
      <c r="G933" s="24" t="s">
        <v>8</v>
      </c>
      <c r="H933" s="74">
        <v>31.44</v>
      </c>
      <c r="I933" s="74">
        <v>10.34</v>
      </c>
      <c r="J933" s="74">
        <f t="shared" si="28"/>
        <v>21.1</v>
      </c>
      <c r="K933" s="75">
        <v>20.78</v>
      </c>
      <c r="L933" s="76">
        <v>45424</v>
      </c>
      <c r="M933" s="74">
        <f t="shared" si="29"/>
        <v>0.32000000000000028</v>
      </c>
      <c r="N933" s="198">
        <v>1</v>
      </c>
      <c r="O933" s="1" t="s">
        <v>50</v>
      </c>
      <c r="P933" s="1" t="s">
        <v>53</v>
      </c>
      <c r="Q933" s="91" t="str">
        <f>VLOOKUP(UTK[[#This Row],[ID]],DRIVER[],6,FALSE)</f>
        <v>AJAYA KUMAR MAHANTA</v>
      </c>
    </row>
    <row r="934" spans="1:18" ht="15" customHeight="1">
      <c r="A934" s="1">
        <v>187</v>
      </c>
      <c r="B934" s="1" t="str">
        <f>UTK[[#This Row],[DATE]]&amp;UTK[[#This Row],[VEHICLE NO]]&amp;UTK[[#This Row],[TRIP NO]]</f>
        <v>45424OD34S26271</v>
      </c>
      <c r="C934" s="25">
        <v>45424</v>
      </c>
      <c r="D934" s="1">
        <v>34854</v>
      </c>
      <c r="E934" s="12">
        <v>312214</v>
      </c>
      <c r="F934" s="17">
        <v>5595</v>
      </c>
      <c r="G934" s="24" t="s">
        <v>54</v>
      </c>
      <c r="H934" s="74">
        <v>52.38</v>
      </c>
      <c r="I934" s="74">
        <v>16.98</v>
      </c>
      <c r="J934" s="74">
        <f t="shared" si="28"/>
        <v>35.400000000000006</v>
      </c>
      <c r="K934" s="75">
        <v>35.1</v>
      </c>
      <c r="L934" s="76">
        <v>45424</v>
      </c>
      <c r="M934" s="74">
        <f t="shared" si="29"/>
        <v>0.30000000000000426</v>
      </c>
      <c r="N934" s="198">
        <v>1</v>
      </c>
      <c r="O934" s="1" t="s">
        <v>50</v>
      </c>
      <c r="P934" s="1" t="s">
        <v>53</v>
      </c>
      <c r="Q934" s="91" t="str">
        <f>VLOOKUP(UTK[[#This Row],[ID]],DRIVER[],6,FALSE)</f>
        <v>KAPILENDRA MALIK</v>
      </c>
      <c r="R934" s="1">
        <v>230</v>
      </c>
    </row>
    <row r="935" spans="1:18" ht="15" customHeight="1">
      <c r="A935" s="1">
        <v>188</v>
      </c>
      <c r="B935" s="1" t="str">
        <f>UTK[[#This Row],[DATE]]&amp;UTK[[#This Row],[VEHICLE NO]]&amp;UTK[[#This Row],[TRIP NO]]</f>
        <v>45424OD34S65081</v>
      </c>
      <c r="C935" s="25">
        <v>45424</v>
      </c>
      <c r="D935" s="1">
        <v>34855</v>
      </c>
      <c r="E935" s="12">
        <v>312214</v>
      </c>
      <c r="F935" s="17">
        <v>5596</v>
      </c>
      <c r="G935" s="24" t="s">
        <v>57</v>
      </c>
      <c r="H935" s="74">
        <v>56.2</v>
      </c>
      <c r="I935" s="74">
        <v>17.36</v>
      </c>
      <c r="J935" s="74">
        <f t="shared" si="28"/>
        <v>38.840000000000003</v>
      </c>
      <c r="K935" s="75">
        <v>38.44</v>
      </c>
      <c r="L935" s="76">
        <v>45424</v>
      </c>
      <c r="M935" s="74">
        <f t="shared" si="29"/>
        <v>0.40000000000000568</v>
      </c>
      <c r="N935" s="198">
        <v>1</v>
      </c>
      <c r="O935" s="1" t="s">
        <v>50</v>
      </c>
      <c r="P935" s="1" t="s">
        <v>53</v>
      </c>
      <c r="Q935" s="91" t="str">
        <f>VLOOKUP(UTK[[#This Row],[ID]],DRIVER[],6,FALSE)</f>
        <v>DURGA CH MOHANTA</v>
      </c>
    </row>
    <row r="936" spans="1:18" ht="15" customHeight="1">
      <c r="A936" s="1">
        <v>189</v>
      </c>
      <c r="B936" s="1" t="str">
        <f>UTK[[#This Row],[DATE]]&amp;UTK[[#This Row],[VEHICLE NO]]&amp;UTK[[#This Row],[TRIP NO]]</f>
        <v>45424OD04Q41441</v>
      </c>
      <c r="C936" s="25">
        <v>45424</v>
      </c>
      <c r="D936" s="1">
        <v>34856</v>
      </c>
      <c r="E936" s="12">
        <v>312214</v>
      </c>
      <c r="F936" s="17">
        <v>5603</v>
      </c>
      <c r="G936" s="24" t="s">
        <v>38</v>
      </c>
      <c r="H936" s="74">
        <v>33.26</v>
      </c>
      <c r="I936" s="74">
        <v>10.38</v>
      </c>
      <c r="J936" s="74">
        <f t="shared" si="28"/>
        <v>22.879999999999995</v>
      </c>
      <c r="K936" s="75">
        <v>22.62</v>
      </c>
      <c r="L936" s="76">
        <v>45424</v>
      </c>
      <c r="M936" s="74">
        <f t="shared" si="29"/>
        <v>0.25999999999999446</v>
      </c>
      <c r="N936" s="198">
        <v>1</v>
      </c>
      <c r="O936" s="1" t="s">
        <v>50</v>
      </c>
      <c r="P936" s="1" t="s">
        <v>53</v>
      </c>
      <c r="Q936" s="91" t="str">
        <f>VLOOKUP(UTK[[#This Row],[ID]],DRIVER[],6,FALSE)</f>
        <v>SUSANTA KUMAR MALIK</v>
      </c>
    </row>
    <row r="937" spans="1:18" ht="15" customHeight="1">
      <c r="A937" s="1">
        <v>190</v>
      </c>
      <c r="B937" s="1" t="str">
        <f>UTK[[#This Row],[DATE]]&amp;UTK[[#This Row],[VEHICLE NO]]&amp;UTK[[#This Row],[TRIP NO]]</f>
        <v>45424OD04Q41371</v>
      </c>
      <c r="C937" s="25">
        <v>45424</v>
      </c>
      <c r="D937" s="1">
        <v>34857</v>
      </c>
      <c r="E937" s="12">
        <v>312214</v>
      </c>
      <c r="F937" s="17">
        <v>5601</v>
      </c>
      <c r="G937" s="24" t="s">
        <v>55</v>
      </c>
      <c r="H937" s="74">
        <v>33.880000000000003</v>
      </c>
      <c r="I937" s="74">
        <v>10.5</v>
      </c>
      <c r="J937" s="74">
        <f t="shared" si="28"/>
        <v>23.380000000000003</v>
      </c>
      <c r="K937" s="75">
        <v>23.38</v>
      </c>
      <c r="L937" s="76">
        <v>45424</v>
      </c>
      <c r="M937" s="74">
        <f t="shared" si="29"/>
        <v>0</v>
      </c>
      <c r="N937" s="198">
        <v>1</v>
      </c>
      <c r="O937" s="1" t="s">
        <v>50</v>
      </c>
      <c r="P937" s="1" t="s">
        <v>53</v>
      </c>
      <c r="Q937" s="91" t="str">
        <f>VLOOKUP(UTK[[#This Row],[ID]],DRIVER[],6,FALSE)</f>
        <v>NARAHARI MOHANTA</v>
      </c>
    </row>
    <row r="938" spans="1:18" ht="15" customHeight="1">
      <c r="A938" s="1">
        <v>191</v>
      </c>
      <c r="B938" s="1" t="str">
        <f>UTK[[#This Row],[DATE]]&amp;UTK[[#This Row],[VEHICLE NO]]&amp;UTK[[#This Row],[TRIP NO]]</f>
        <v>45424OD34S26681</v>
      </c>
      <c r="C938" s="25">
        <v>45424</v>
      </c>
      <c r="D938" s="1">
        <v>34858</v>
      </c>
      <c r="E938" s="12">
        <v>312214</v>
      </c>
      <c r="F938" s="17">
        <v>5608</v>
      </c>
      <c r="G938" s="24" t="s">
        <v>42</v>
      </c>
      <c r="H938" s="74">
        <v>53.66</v>
      </c>
      <c r="I938" s="74">
        <v>17.100000000000001</v>
      </c>
      <c r="J938" s="74">
        <f t="shared" si="28"/>
        <v>36.559999999999995</v>
      </c>
      <c r="K938" s="75">
        <v>35.96</v>
      </c>
      <c r="L938" s="76">
        <v>45424</v>
      </c>
      <c r="M938" s="74">
        <f t="shared" si="29"/>
        <v>0.59999999999999432</v>
      </c>
      <c r="N938" s="198">
        <v>1</v>
      </c>
      <c r="O938" s="1" t="s">
        <v>50</v>
      </c>
      <c r="P938" s="1" t="s">
        <v>53</v>
      </c>
      <c r="Q938" s="91" t="str">
        <f>VLOOKUP(UTK[[#This Row],[ID]],DRIVER[],6,FALSE)</f>
        <v>PRADIPA MALIK</v>
      </c>
    </row>
    <row r="939" spans="1:18" ht="15" customHeight="1">
      <c r="A939" s="1">
        <v>192</v>
      </c>
      <c r="B939" s="1" t="str">
        <f>UTK[[#This Row],[DATE]]&amp;UTK[[#This Row],[VEHICLE NO]]&amp;UTK[[#This Row],[TRIP NO]]</f>
        <v>45424OD34S26151</v>
      </c>
      <c r="C939" s="25">
        <v>45424</v>
      </c>
      <c r="D939" s="1">
        <v>34859</v>
      </c>
      <c r="E939" s="12">
        <v>312214</v>
      </c>
      <c r="F939" s="17">
        <v>5602</v>
      </c>
      <c r="G939" s="24" t="s">
        <v>40</v>
      </c>
      <c r="H939" s="74">
        <v>53.82</v>
      </c>
      <c r="I939" s="74">
        <v>17.14</v>
      </c>
      <c r="J939" s="74">
        <f t="shared" si="28"/>
        <v>36.68</v>
      </c>
      <c r="K939" s="75">
        <v>35.58</v>
      </c>
      <c r="L939" s="76">
        <v>45424</v>
      </c>
      <c r="M939" s="74">
        <f t="shared" si="29"/>
        <v>1.1000000000000014</v>
      </c>
      <c r="N939" s="198">
        <v>1</v>
      </c>
      <c r="O939" s="1" t="s">
        <v>50</v>
      </c>
      <c r="P939" s="1" t="s">
        <v>53</v>
      </c>
      <c r="Q939" s="91" t="str">
        <f>VLOOKUP(UTK[[#This Row],[ID]],DRIVER[],6,FALSE)</f>
        <v>BASANTA KUMAR MOHANTA</v>
      </c>
    </row>
    <row r="940" spans="1:18" ht="15" customHeight="1">
      <c r="A940" s="1">
        <v>193</v>
      </c>
      <c r="B940" s="1" t="str">
        <f>UTK[[#This Row],[DATE]]&amp;UTK[[#This Row],[VEHICLE NO]]&amp;UTK[[#This Row],[TRIP NO]]</f>
        <v>45424OD04Q41551</v>
      </c>
      <c r="C940" s="25">
        <v>45424</v>
      </c>
      <c r="D940" s="1">
        <v>34860</v>
      </c>
      <c r="E940" s="12">
        <v>312214</v>
      </c>
      <c r="F940" s="17">
        <v>5606</v>
      </c>
      <c r="G940" s="24" t="s">
        <v>22</v>
      </c>
      <c r="H940" s="74">
        <v>53.62</v>
      </c>
      <c r="I940" s="74">
        <v>17.36</v>
      </c>
      <c r="J940" s="74">
        <f t="shared" si="28"/>
        <v>36.26</v>
      </c>
      <c r="K940" s="75">
        <v>35.72</v>
      </c>
      <c r="L940" s="76">
        <v>45424</v>
      </c>
      <c r="M940" s="74">
        <f t="shared" si="29"/>
        <v>0.53999999999999915</v>
      </c>
      <c r="N940" s="198">
        <v>1</v>
      </c>
      <c r="O940" s="1" t="s">
        <v>50</v>
      </c>
      <c r="P940" s="1" t="s">
        <v>53</v>
      </c>
      <c r="Q940" s="91" t="str">
        <f>VLOOKUP(UTK[[#This Row],[ID]],DRIVER[],6,FALSE)</f>
        <v>JUGAL KISHOR MOHANTA</v>
      </c>
    </row>
    <row r="941" spans="1:18" ht="15" customHeight="1">
      <c r="A941" s="1">
        <v>194</v>
      </c>
      <c r="B941" s="1" t="str">
        <f>UTK[[#This Row],[DATE]]&amp;UTK[[#This Row],[VEHICLE NO]]&amp;UTK[[#This Row],[TRIP NO]]</f>
        <v>45424OD34S61371</v>
      </c>
      <c r="C941" s="25">
        <v>45424</v>
      </c>
      <c r="D941" s="1">
        <v>34861</v>
      </c>
      <c r="E941" s="12">
        <v>312214</v>
      </c>
      <c r="F941" s="17">
        <v>5605</v>
      </c>
      <c r="G941" s="24" t="s">
        <v>44</v>
      </c>
      <c r="H941" s="74">
        <v>55.3</v>
      </c>
      <c r="I941" s="74">
        <v>17.579999999999998</v>
      </c>
      <c r="J941" s="74">
        <f t="shared" si="28"/>
        <v>37.72</v>
      </c>
      <c r="K941" s="75">
        <v>37.28</v>
      </c>
      <c r="L941" s="76">
        <v>45424</v>
      </c>
      <c r="M941" s="74">
        <f t="shared" si="29"/>
        <v>0.43999999999999773</v>
      </c>
      <c r="N941" s="198">
        <v>1</v>
      </c>
      <c r="O941" s="1" t="s">
        <v>50</v>
      </c>
      <c r="P941" s="1" t="s">
        <v>53</v>
      </c>
      <c r="Q941" s="91" t="str">
        <f>VLOOKUP(UTK[[#This Row],[ID]],DRIVER[],6,FALSE)</f>
        <v>PRABHAT MAHANTA</v>
      </c>
    </row>
    <row r="942" spans="1:18" ht="15" customHeight="1">
      <c r="A942" s="1">
        <v>195</v>
      </c>
      <c r="B942" s="1" t="str">
        <f>UTK[[#This Row],[DATE]]&amp;UTK[[#This Row],[VEHICLE NO]]&amp;UTK[[#This Row],[TRIP NO]]</f>
        <v>45424OD04Q41281</v>
      </c>
      <c r="C942" s="25">
        <v>45424</v>
      </c>
      <c r="D942" s="1">
        <v>34862</v>
      </c>
      <c r="E942" s="12">
        <v>312214</v>
      </c>
      <c r="F942" s="17">
        <v>5619</v>
      </c>
      <c r="G942" s="24" t="s">
        <v>41</v>
      </c>
      <c r="H942" s="74">
        <v>31.88</v>
      </c>
      <c r="I942" s="74">
        <v>10.48</v>
      </c>
      <c r="J942" s="74">
        <f t="shared" si="28"/>
        <v>21.4</v>
      </c>
      <c r="K942" s="75">
        <v>21.14</v>
      </c>
      <c r="L942" s="76">
        <v>45424</v>
      </c>
      <c r="M942" s="74">
        <f t="shared" si="29"/>
        <v>0.25999999999999801</v>
      </c>
      <c r="N942" s="198">
        <v>1</v>
      </c>
      <c r="O942" s="1" t="s">
        <v>50</v>
      </c>
      <c r="P942" s="1" t="s">
        <v>53</v>
      </c>
      <c r="Q942" s="91" t="str">
        <f>VLOOKUP(UTK[[#This Row],[ID]],DRIVER[],6,FALSE)</f>
        <v xml:space="preserve">SUSANTA KUMAR MOHANTA </v>
      </c>
    </row>
    <row r="943" spans="1:18" ht="15" customHeight="1">
      <c r="A943" s="1">
        <v>196</v>
      </c>
      <c r="B943" s="1" t="str">
        <f>UTK[[#This Row],[DATE]]&amp;UTK[[#This Row],[VEHICLE NO]]&amp;UTK[[#This Row],[TRIP NO]]</f>
        <v>45424OD04Q41781</v>
      </c>
      <c r="C943" s="25">
        <v>45424</v>
      </c>
      <c r="D943" s="1">
        <v>34863</v>
      </c>
      <c r="E943" s="12">
        <v>312214</v>
      </c>
      <c r="F943" s="17">
        <v>5645</v>
      </c>
      <c r="G943" s="24" t="s">
        <v>25</v>
      </c>
      <c r="H943" s="74">
        <v>51.98</v>
      </c>
      <c r="I943" s="74">
        <v>17.34</v>
      </c>
      <c r="J943" s="74">
        <f t="shared" si="28"/>
        <v>34.64</v>
      </c>
      <c r="K943" s="75">
        <v>34.200000000000003</v>
      </c>
      <c r="L943" s="76">
        <v>45424</v>
      </c>
      <c r="M943" s="74">
        <f t="shared" si="29"/>
        <v>0.43999999999999773</v>
      </c>
      <c r="N943" s="198">
        <v>1</v>
      </c>
      <c r="O943" s="1" t="s">
        <v>50</v>
      </c>
      <c r="P943" s="1" t="s">
        <v>53</v>
      </c>
      <c r="Q943" s="91" t="str">
        <f>VLOOKUP(UTK[[#This Row],[ID]],DRIVER[],6,FALSE)</f>
        <v>CHANDRAMANI MOHANTY</v>
      </c>
    </row>
    <row r="944" spans="1:18" ht="15" customHeight="1">
      <c r="A944" s="1">
        <v>197</v>
      </c>
      <c r="B944" s="1" t="str">
        <f>UTK[[#This Row],[DATE]]&amp;UTK[[#This Row],[VEHICLE NO]]&amp;UTK[[#This Row],[TRIP NO]]</f>
        <v>45425OD34S65081</v>
      </c>
      <c r="C944" s="25">
        <v>45425</v>
      </c>
      <c r="D944" s="1">
        <v>34864</v>
      </c>
      <c r="E944" s="12">
        <v>312214</v>
      </c>
      <c r="F944" s="17">
        <v>5680</v>
      </c>
      <c r="G944" s="24" t="s">
        <v>57</v>
      </c>
      <c r="H944" s="74">
        <v>54.82</v>
      </c>
      <c r="I944" s="74">
        <v>17.32</v>
      </c>
      <c r="J944" s="74">
        <f t="shared" si="28"/>
        <v>37.5</v>
      </c>
      <c r="K944" s="75">
        <v>36.799999999999997</v>
      </c>
      <c r="L944" s="76">
        <v>45425</v>
      </c>
      <c r="M944" s="74">
        <f t="shared" si="29"/>
        <v>0.70000000000000284</v>
      </c>
      <c r="N944" s="198">
        <v>1</v>
      </c>
      <c r="O944" s="1" t="s">
        <v>50</v>
      </c>
      <c r="P944" s="1" t="s">
        <v>53</v>
      </c>
      <c r="Q944" s="91" t="str">
        <f>VLOOKUP(UTK[[#This Row],[ID]],DRIVER[],6,FALSE)</f>
        <v>NATABAR MOHANTA</v>
      </c>
    </row>
    <row r="945" spans="1:18" ht="15" customHeight="1">
      <c r="A945" s="1">
        <v>198</v>
      </c>
      <c r="B945" s="1" t="str">
        <f>UTK[[#This Row],[DATE]]&amp;UTK[[#This Row],[VEHICLE NO]]&amp;UTK[[#This Row],[TRIP NO]]</f>
        <v>45425OD04Q41371</v>
      </c>
      <c r="C945" s="25">
        <v>45425</v>
      </c>
      <c r="D945" s="1">
        <v>34865</v>
      </c>
      <c r="E945" s="12">
        <v>312214</v>
      </c>
      <c r="F945" s="17">
        <v>5685</v>
      </c>
      <c r="G945" s="24" t="s">
        <v>55</v>
      </c>
      <c r="H945" s="74">
        <v>32.94</v>
      </c>
      <c r="I945" s="74">
        <v>10.44</v>
      </c>
      <c r="J945" s="74">
        <f t="shared" si="28"/>
        <v>22.5</v>
      </c>
      <c r="K945" s="75">
        <v>22.38</v>
      </c>
      <c r="L945" s="76">
        <v>45425</v>
      </c>
      <c r="M945" s="74">
        <f t="shared" si="29"/>
        <v>0.12000000000000099</v>
      </c>
      <c r="N945" s="198">
        <v>1</v>
      </c>
      <c r="O945" s="1" t="s">
        <v>50</v>
      </c>
      <c r="P945" s="1" t="s">
        <v>53</v>
      </c>
      <c r="Q945" s="91" t="str">
        <f>VLOOKUP(UTK[[#This Row],[ID]],DRIVER[],6,FALSE)</f>
        <v>MADANA MAHANTA</v>
      </c>
    </row>
    <row r="946" spans="1:18" ht="15" customHeight="1">
      <c r="A946" s="1">
        <v>199</v>
      </c>
      <c r="B946" s="1" t="str">
        <f>UTK[[#This Row],[DATE]]&amp;UTK[[#This Row],[VEHICLE NO]]&amp;UTK[[#This Row],[TRIP NO]]</f>
        <v>45425OD04Q41281</v>
      </c>
      <c r="C946" s="25">
        <v>45425</v>
      </c>
      <c r="D946" s="1">
        <v>34866</v>
      </c>
      <c r="E946" s="12">
        <v>312214</v>
      </c>
      <c r="F946" s="17">
        <v>5686</v>
      </c>
      <c r="G946" s="24" t="s">
        <v>41</v>
      </c>
      <c r="H946" s="74">
        <v>33.42</v>
      </c>
      <c r="I946" s="74">
        <v>10.44</v>
      </c>
      <c r="J946" s="74">
        <f t="shared" si="28"/>
        <v>22.980000000000004</v>
      </c>
      <c r="K946" s="75">
        <v>22.68</v>
      </c>
      <c r="L946" s="76">
        <v>45425</v>
      </c>
      <c r="M946" s="74">
        <f t="shared" si="29"/>
        <v>0.30000000000000426</v>
      </c>
      <c r="N946" s="198">
        <v>1</v>
      </c>
      <c r="O946" s="1" t="s">
        <v>50</v>
      </c>
      <c r="P946" s="1" t="s">
        <v>53</v>
      </c>
      <c r="Q946" s="91" t="str">
        <f>VLOOKUP(UTK[[#This Row],[ID]],DRIVER[],6,FALSE)</f>
        <v>RAKHAL CH  MOHANTA</v>
      </c>
    </row>
    <row r="947" spans="1:18" ht="15" customHeight="1">
      <c r="A947" s="1">
        <v>200</v>
      </c>
      <c r="B947" s="1" t="str">
        <f>UTK[[#This Row],[DATE]]&amp;UTK[[#This Row],[VEHICLE NO]]&amp;UTK[[#This Row],[TRIP NO]]</f>
        <v>45425OD04Q41781</v>
      </c>
      <c r="C947" s="25">
        <v>45425</v>
      </c>
      <c r="D947" s="1">
        <v>34867</v>
      </c>
      <c r="E947" s="12">
        <v>312214</v>
      </c>
      <c r="F947" s="17">
        <v>5687</v>
      </c>
      <c r="G947" s="24" t="s">
        <v>25</v>
      </c>
      <c r="H947" s="74">
        <v>51.18</v>
      </c>
      <c r="I947" s="74">
        <v>17.32</v>
      </c>
      <c r="J947" s="74">
        <f t="shared" si="28"/>
        <v>33.86</v>
      </c>
      <c r="K947" s="75">
        <v>33.200000000000003</v>
      </c>
      <c r="L947" s="76">
        <v>45425</v>
      </c>
      <c r="M947" s="74">
        <f t="shared" si="29"/>
        <v>0.65999999999999659</v>
      </c>
      <c r="N947" s="198">
        <v>1</v>
      </c>
      <c r="O947" s="1" t="s">
        <v>50</v>
      </c>
      <c r="P947" s="1" t="s">
        <v>53</v>
      </c>
      <c r="Q947" s="91" t="str">
        <f>VLOOKUP(UTK[[#This Row],[ID]],DRIVER[],6,FALSE)</f>
        <v>BHARAT CH MOHANTA</v>
      </c>
    </row>
    <row r="948" spans="1:18" ht="15" customHeight="1">
      <c r="A948" s="1">
        <v>201</v>
      </c>
      <c r="B948" s="1" t="str">
        <f>UTK[[#This Row],[DATE]]&amp;UTK[[#This Row],[VEHICLE NO]]&amp;UTK[[#This Row],[TRIP NO]]</f>
        <v>45425OD04Q41731</v>
      </c>
      <c r="C948" s="25">
        <v>45425</v>
      </c>
      <c r="D948" s="1">
        <v>34868</v>
      </c>
      <c r="E948" s="12">
        <v>312214</v>
      </c>
      <c r="F948" s="17">
        <v>5702</v>
      </c>
      <c r="G948" s="24" t="s">
        <v>8</v>
      </c>
      <c r="H948" s="74">
        <v>32.6</v>
      </c>
      <c r="I948" s="74">
        <v>10.28</v>
      </c>
      <c r="J948" s="74">
        <f t="shared" si="28"/>
        <v>22.32</v>
      </c>
      <c r="K948" s="75">
        <v>22.04</v>
      </c>
      <c r="L948" s="76">
        <v>45425</v>
      </c>
      <c r="M948" s="74">
        <f t="shared" si="29"/>
        <v>0.28000000000000114</v>
      </c>
      <c r="N948" s="198">
        <v>1</v>
      </c>
      <c r="O948" s="1" t="s">
        <v>50</v>
      </c>
      <c r="P948" s="1" t="s">
        <v>53</v>
      </c>
      <c r="Q948" s="91" t="str">
        <f>VLOOKUP(UTK[[#This Row],[ID]],DRIVER[],6,FALSE)</f>
        <v>AJAYA KUMAR MAHANTA</v>
      </c>
    </row>
    <row r="949" spans="1:18" ht="15" customHeight="1">
      <c r="A949" s="1">
        <v>202</v>
      </c>
      <c r="B949" s="1" t="str">
        <f>UTK[[#This Row],[DATE]]&amp;UTK[[#This Row],[VEHICLE NO]]&amp;UTK[[#This Row],[TRIP NO]]</f>
        <v>45425OD04Q41441</v>
      </c>
      <c r="C949" s="25">
        <v>45425</v>
      </c>
      <c r="D949" s="1">
        <v>34869</v>
      </c>
      <c r="E949" s="12">
        <v>312214</v>
      </c>
      <c r="F949" s="17">
        <v>5695</v>
      </c>
      <c r="G949" s="24" t="s">
        <v>38</v>
      </c>
      <c r="H949" s="74">
        <v>31.5</v>
      </c>
      <c r="I949" s="74">
        <v>10.38</v>
      </c>
      <c r="J949" s="74">
        <f t="shared" si="28"/>
        <v>21.119999999999997</v>
      </c>
      <c r="K949" s="75">
        <v>20.68</v>
      </c>
      <c r="L949" s="76">
        <v>45425</v>
      </c>
      <c r="M949" s="74">
        <f t="shared" si="29"/>
        <v>0.43999999999999773</v>
      </c>
      <c r="N949" s="198">
        <v>1</v>
      </c>
      <c r="O949" s="1" t="s">
        <v>50</v>
      </c>
      <c r="P949" s="1" t="s">
        <v>53</v>
      </c>
      <c r="Q949" s="91" t="str">
        <f>VLOOKUP(UTK[[#This Row],[ID]],DRIVER[],6,FALSE)</f>
        <v>KAMAN MUNDA</v>
      </c>
      <c r="R949" s="1">
        <v>290</v>
      </c>
    </row>
    <row r="950" spans="1:18" ht="15" customHeight="1">
      <c r="A950" s="1">
        <v>203</v>
      </c>
      <c r="B950" s="1" t="str">
        <f>UTK[[#This Row],[DATE]]&amp;UTK[[#This Row],[VEHICLE NO]]&amp;UTK[[#This Row],[TRIP NO]]</f>
        <v>45425OD04Q41551</v>
      </c>
      <c r="C950" s="25">
        <v>45425</v>
      </c>
      <c r="D950" s="1">
        <v>34871</v>
      </c>
      <c r="E950" s="12">
        <v>312214</v>
      </c>
      <c r="F950" s="17">
        <v>5700</v>
      </c>
      <c r="G950" s="24" t="s">
        <v>22</v>
      </c>
      <c r="H950" s="74">
        <v>52.84</v>
      </c>
      <c r="I950" s="74">
        <v>17.34</v>
      </c>
      <c r="J950" s="74">
        <f t="shared" si="28"/>
        <v>35.5</v>
      </c>
      <c r="K950" s="75">
        <v>35.119999999999997</v>
      </c>
      <c r="L950" s="76">
        <v>45425</v>
      </c>
      <c r="M950" s="74">
        <f t="shared" si="29"/>
        <v>0.38000000000000256</v>
      </c>
      <c r="N950" s="198">
        <v>1</v>
      </c>
      <c r="O950" s="1" t="s">
        <v>50</v>
      </c>
      <c r="P950" s="1" t="s">
        <v>53</v>
      </c>
      <c r="Q950" s="91" t="str">
        <f>VLOOKUP(UTK[[#This Row],[ID]],DRIVER[],6,FALSE)</f>
        <v>JUGAL KISHOR MOHANTA</v>
      </c>
    </row>
    <row r="951" spans="1:18" ht="15" customHeight="1">
      <c r="A951" s="1">
        <v>204</v>
      </c>
      <c r="B951" s="1" t="str">
        <f>UTK[[#This Row],[DATE]]&amp;UTK[[#This Row],[VEHICLE NO]]&amp;UTK[[#This Row],[TRIP NO]]</f>
        <v>45425OD34S26151</v>
      </c>
      <c r="C951" s="25">
        <v>45425</v>
      </c>
      <c r="D951" s="1">
        <v>34872</v>
      </c>
      <c r="E951" s="12">
        <v>312214</v>
      </c>
      <c r="F951" s="17">
        <v>5724</v>
      </c>
      <c r="G951" s="24" t="s">
        <v>40</v>
      </c>
      <c r="H951" s="74">
        <v>52.8</v>
      </c>
      <c r="I951" s="74">
        <v>17.12</v>
      </c>
      <c r="J951" s="74">
        <f t="shared" si="28"/>
        <v>35.679999999999993</v>
      </c>
      <c r="K951" s="75">
        <v>34.700000000000003</v>
      </c>
      <c r="L951" s="76">
        <v>45425</v>
      </c>
      <c r="M951" s="74">
        <f t="shared" si="29"/>
        <v>0.97999999999998977</v>
      </c>
      <c r="N951" s="198">
        <v>1</v>
      </c>
      <c r="O951" s="1" t="s">
        <v>50</v>
      </c>
      <c r="P951" s="1" t="s">
        <v>53</v>
      </c>
      <c r="Q951" s="91" t="str">
        <f>VLOOKUP(UTK[[#This Row],[ID]],DRIVER[],6,FALSE)</f>
        <v>BASANTA KUMAR MOHANTA</v>
      </c>
    </row>
    <row r="952" spans="1:18" ht="15" customHeight="1">
      <c r="A952" s="1">
        <v>205</v>
      </c>
      <c r="B952" s="1" t="str">
        <f>UTK[[#This Row],[DATE]]&amp;UTK[[#This Row],[VEHICLE NO]]&amp;UTK[[#This Row],[TRIP NO]]</f>
        <v>45425OD34S26681</v>
      </c>
      <c r="C952" s="25">
        <v>45425</v>
      </c>
      <c r="D952" s="1">
        <v>34873</v>
      </c>
      <c r="E952" s="12">
        <v>312214</v>
      </c>
      <c r="F952" s="17">
        <v>5723</v>
      </c>
      <c r="G952" s="24" t="s">
        <v>42</v>
      </c>
      <c r="H952" s="74">
        <v>51.8</v>
      </c>
      <c r="I952" s="74">
        <v>17.16</v>
      </c>
      <c r="J952" s="74">
        <f t="shared" si="28"/>
        <v>34.64</v>
      </c>
      <c r="K952" s="75">
        <v>34.1</v>
      </c>
      <c r="L952" s="76">
        <v>45425</v>
      </c>
      <c r="M952" s="74">
        <f t="shared" si="29"/>
        <v>0.53999999999999915</v>
      </c>
      <c r="N952" s="198">
        <v>1</v>
      </c>
      <c r="O952" s="1" t="s">
        <v>50</v>
      </c>
      <c r="P952" s="1" t="s">
        <v>53</v>
      </c>
      <c r="Q952" s="91" t="str">
        <f>VLOOKUP(UTK[[#This Row],[ID]],DRIVER[],6,FALSE)</f>
        <v>PRADIPA MALIK</v>
      </c>
    </row>
    <row r="953" spans="1:18" ht="15" customHeight="1">
      <c r="A953" s="1">
        <v>206</v>
      </c>
      <c r="B953" s="1" t="str">
        <f>UTK[[#This Row],[DATE]]&amp;UTK[[#This Row],[VEHICLE NO]]&amp;UTK[[#This Row],[TRIP NO]]</f>
        <v>45425OD34S61371</v>
      </c>
      <c r="C953" s="25">
        <v>45425</v>
      </c>
      <c r="D953" s="1">
        <v>34874</v>
      </c>
      <c r="E953" s="12">
        <v>312214</v>
      </c>
      <c r="F953" s="17">
        <v>5729</v>
      </c>
      <c r="G953" s="24" t="s">
        <v>44</v>
      </c>
      <c r="H953" s="74">
        <v>54.92</v>
      </c>
      <c r="I953" s="74">
        <v>17.5</v>
      </c>
      <c r="J953" s="74">
        <f t="shared" si="28"/>
        <v>37.42</v>
      </c>
      <c r="K953" s="75">
        <v>36.840000000000003</v>
      </c>
      <c r="L953" s="76">
        <v>45425</v>
      </c>
      <c r="M953" s="74">
        <f t="shared" si="29"/>
        <v>0.57999999999999829</v>
      </c>
      <c r="N953" s="198">
        <v>1</v>
      </c>
      <c r="O953" s="1" t="s">
        <v>50</v>
      </c>
      <c r="P953" s="1" t="s">
        <v>53</v>
      </c>
      <c r="Q953" s="91" t="str">
        <f>VLOOKUP(UTK[[#This Row],[ID]],DRIVER[],6,FALSE)</f>
        <v>PRABHAT MAHANTA</v>
      </c>
    </row>
    <row r="954" spans="1:18" ht="15" customHeight="1">
      <c r="A954" s="1">
        <v>207</v>
      </c>
      <c r="B954" s="1" t="str">
        <f>UTK[[#This Row],[DATE]]&amp;UTK[[#This Row],[VEHICLE NO]]&amp;UTK[[#This Row],[TRIP NO]]</f>
        <v>45425OD34S26271</v>
      </c>
      <c r="C954" s="25">
        <v>45425</v>
      </c>
      <c r="D954" s="1">
        <v>34875</v>
      </c>
      <c r="E954" s="12">
        <v>312214</v>
      </c>
      <c r="F954" s="17">
        <v>5731</v>
      </c>
      <c r="G954" s="24" t="s">
        <v>54</v>
      </c>
      <c r="H954" s="74">
        <v>50.84</v>
      </c>
      <c r="I954" s="74">
        <v>17.079999999999998</v>
      </c>
      <c r="J954" s="74">
        <f t="shared" si="28"/>
        <v>33.760000000000005</v>
      </c>
      <c r="K954" s="75">
        <v>33.22</v>
      </c>
      <c r="L954" s="76">
        <v>45425</v>
      </c>
      <c r="M954" s="74">
        <f t="shared" si="29"/>
        <v>0.54000000000000625</v>
      </c>
      <c r="N954" s="198">
        <v>1</v>
      </c>
      <c r="O954" s="1" t="s">
        <v>50</v>
      </c>
      <c r="P954" s="1" t="s">
        <v>53</v>
      </c>
      <c r="Q954" s="91" t="str">
        <f>VLOOKUP(UTK[[#This Row],[ID]],DRIVER[],6,FALSE)</f>
        <v>KAPILENDRA MALIK</v>
      </c>
    </row>
    <row r="955" spans="1:18" ht="15" customHeight="1">
      <c r="A955" s="1">
        <v>208</v>
      </c>
      <c r="B955" s="1" t="str">
        <f>UTK[[#This Row],[DATE]]&amp;UTK[[#This Row],[VEHICLE NO]]&amp;UTK[[#This Row],[TRIP NO]]</f>
        <v>45425OD34S65082</v>
      </c>
      <c r="C955" s="25">
        <v>45425</v>
      </c>
      <c r="D955" s="1">
        <v>34876</v>
      </c>
      <c r="E955" s="12">
        <v>312214</v>
      </c>
      <c r="F955" s="17">
        <v>5789</v>
      </c>
      <c r="G955" s="24" t="s">
        <v>57</v>
      </c>
      <c r="H955" s="74">
        <v>53.8</v>
      </c>
      <c r="I955" s="74">
        <v>17.32</v>
      </c>
      <c r="J955" s="74">
        <f t="shared" si="28"/>
        <v>36.479999999999997</v>
      </c>
      <c r="K955" s="75">
        <v>36.04</v>
      </c>
      <c r="L955" s="76">
        <v>45425</v>
      </c>
      <c r="M955" s="74">
        <f t="shared" si="29"/>
        <v>0.43999999999999773</v>
      </c>
      <c r="N955" s="198">
        <v>2</v>
      </c>
      <c r="O955" s="1" t="s">
        <v>50</v>
      </c>
      <c r="P955" s="1" t="s">
        <v>53</v>
      </c>
      <c r="Q955" s="91" t="str">
        <f>VLOOKUP(UTK[[#This Row],[ID]],DRIVER[],6,FALSE)</f>
        <v>NATABAR MOHANTA</v>
      </c>
    </row>
    <row r="956" spans="1:18" ht="15" customHeight="1">
      <c r="A956" s="1">
        <v>209</v>
      </c>
      <c r="B956" s="1" t="str">
        <f>UTK[[#This Row],[DATE]]&amp;UTK[[#This Row],[VEHICLE NO]]&amp;UTK[[#This Row],[TRIP NO]]</f>
        <v>45425OD04Q41782</v>
      </c>
      <c r="C956" s="25">
        <v>45425</v>
      </c>
      <c r="D956" s="1">
        <v>34877</v>
      </c>
      <c r="E956" s="12">
        <v>312214</v>
      </c>
      <c r="F956" s="17">
        <v>5806</v>
      </c>
      <c r="G956" s="24" t="s">
        <v>25</v>
      </c>
      <c r="H956" s="74">
        <v>49.98</v>
      </c>
      <c r="I956" s="74">
        <v>17.3</v>
      </c>
      <c r="J956" s="74">
        <f t="shared" si="28"/>
        <v>32.679999999999993</v>
      </c>
      <c r="K956" s="75">
        <v>32.44</v>
      </c>
      <c r="L956" s="76">
        <v>45426</v>
      </c>
      <c r="M956" s="74">
        <f t="shared" si="29"/>
        <v>0.23999999999999488</v>
      </c>
      <c r="N956" s="198">
        <v>2</v>
      </c>
      <c r="O956" s="1" t="s">
        <v>50</v>
      </c>
      <c r="P956" s="1" t="s">
        <v>53</v>
      </c>
      <c r="Q956" s="91" t="str">
        <f>VLOOKUP(UTK[[#This Row],[ID]],DRIVER[],6,FALSE)</f>
        <v>BHARAT CH MOHANTA</v>
      </c>
    </row>
    <row r="957" spans="1:18" ht="15" customHeight="1">
      <c r="A957" s="1">
        <v>210</v>
      </c>
      <c r="B957" s="1" t="str">
        <f>UTK[[#This Row],[DATE]]&amp;UTK[[#This Row],[VEHICLE NO]]&amp;UTK[[#This Row],[TRIP NO]]</f>
        <v>45425OD04Q41372</v>
      </c>
      <c r="C957" s="25">
        <v>45425</v>
      </c>
      <c r="D957" s="1">
        <v>34878</v>
      </c>
      <c r="E957" s="12">
        <v>312214</v>
      </c>
      <c r="F957" s="17">
        <v>5814</v>
      </c>
      <c r="G957" s="24" t="s">
        <v>55</v>
      </c>
      <c r="H957" s="74">
        <v>32.6</v>
      </c>
      <c r="I957" s="74">
        <v>10.42</v>
      </c>
      <c r="J957" s="74">
        <f t="shared" si="28"/>
        <v>22.18</v>
      </c>
      <c r="K957" s="75">
        <v>21.86</v>
      </c>
      <c r="L957" s="76">
        <v>45426</v>
      </c>
      <c r="M957" s="74">
        <f t="shared" si="29"/>
        <v>0.32000000000000028</v>
      </c>
      <c r="N957" s="198">
        <v>2</v>
      </c>
      <c r="O957" s="1" t="s">
        <v>50</v>
      </c>
      <c r="P957" s="1" t="s">
        <v>53</v>
      </c>
      <c r="Q957" s="91" t="str">
        <f>VLOOKUP(UTK[[#This Row],[ID]],DRIVER[],6,FALSE)</f>
        <v>MADANA MAHANTA</v>
      </c>
    </row>
    <row r="958" spans="1:18" ht="15" customHeight="1">
      <c r="A958" s="1">
        <v>211</v>
      </c>
      <c r="B958" s="1" t="str">
        <f>UTK[[#This Row],[DATE]]&amp;UTK[[#This Row],[VEHICLE NO]]&amp;UTK[[#This Row],[TRIP NO]]</f>
        <v>45426OD04Q41731</v>
      </c>
      <c r="C958" s="25">
        <v>45426</v>
      </c>
      <c r="D958" s="1">
        <v>34879</v>
      </c>
      <c r="E958" s="12">
        <v>312214</v>
      </c>
      <c r="F958" s="17">
        <v>5841</v>
      </c>
      <c r="G958" s="24" t="s">
        <v>8</v>
      </c>
      <c r="H958" s="74">
        <v>32.1</v>
      </c>
      <c r="I958" s="74">
        <v>10.36</v>
      </c>
      <c r="J958" s="74">
        <f t="shared" si="28"/>
        <v>21.740000000000002</v>
      </c>
      <c r="K958" s="75">
        <v>21.62</v>
      </c>
      <c r="L958" s="76">
        <v>45426</v>
      </c>
      <c r="M958" s="74">
        <f t="shared" si="29"/>
        <v>0.12000000000000099</v>
      </c>
      <c r="N958" s="198">
        <v>1</v>
      </c>
      <c r="O958" s="1" t="s">
        <v>50</v>
      </c>
      <c r="P958" s="1" t="s">
        <v>53</v>
      </c>
      <c r="Q958" s="91" t="str">
        <f>VLOOKUP(UTK[[#This Row],[ID]],DRIVER[],6,FALSE)</f>
        <v>AJAYA KUMAR MAHANTA</v>
      </c>
    </row>
    <row r="959" spans="1:18" ht="15" customHeight="1">
      <c r="A959" s="1">
        <v>212</v>
      </c>
      <c r="B959" s="1" t="str">
        <f>UTK[[#This Row],[DATE]]&amp;UTK[[#This Row],[VEHICLE NO]]&amp;UTK[[#This Row],[TRIP NO]]</f>
        <v>45426OD04Q41281</v>
      </c>
      <c r="C959" s="25">
        <v>45426</v>
      </c>
      <c r="D959" s="1">
        <v>34880</v>
      </c>
      <c r="E959" s="12">
        <v>312214</v>
      </c>
      <c r="F959" s="17">
        <v>5864</v>
      </c>
      <c r="G959" s="24" t="s">
        <v>41</v>
      </c>
      <c r="H959" s="74">
        <v>32.92</v>
      </c>
      <c r="I959" s="74">
        <v>10.44</v>
      </c>
      <c r="J959" s="74">
        <f t="shared" si="28"/>
        <v>22.480000000000004</v>
      </c>
      <c r="K959" s="75">
        <v>22.08</v>
      </c>
      <c r="L959" s="76">
        <v>45426</v>
      </c>
      <c r="M959" s="74">
        <f t="shared" si="29"/>
        <v>0.40000000000000568</v>
      </c>
      <c r="N959" s="198">
        <v>1</v>
      </c>
      <c r="O959" s="1" t="s">
        <v>50</v>
      </c>
      <c r="P959" s="1" t="s">
        <v>53</v>
      </c>
      <c r="Q959" s="91" t="str">
        <f>VLOOKUP(UTK[[#This Row],[ID]],DRIVER[],6,FALSE)</f>
        <v xml:space="preserve">SUSANTA KUMAR MOHANTA </v>
      </c>
    </row>
    <row r="960" spans="1:18" ht="15" customHeight="1">
      <c r="A960" s="1">
        <v>213</v>
      </c>
      <c r="B960" s="1" t="str">
        <f>UTK[[#This Row],[DATE]]&amp;UTK[[#This Row],[VEHICLE NO]]&amp;UTK[[#This Row],[TRIP NO]]</f>
        <v>45426OD04Q41441</v>
      </c>
      <c r="C960" s="25">
        <v>45426</v>
      </c>
      <c r="D960" s="1">
        <v>34881</v>
      </c>
      <c r="E960" s="12">
        <v>312214</v>
      </c>
      <c r="F960" s="17">
        <v>5867</v>
      </c>
      <c r="G960" s="24" t="s">
        <v>38</v>
      </c>
      <c r="H960" s="74">
        <v>34.54</v>
      </c>
      <c r="I960" s="74">
        <v>10.6</v>
      </c>
      <c r="J960" s="74">
        <f t="shared" si="28"/>
        <v>23.939999999999998</v>
      </c>
      <c r="K960" s="75">
        <v>23.5</v>
      </c>
      <c r="L960" s="76">
        <v>45426</v>
      </c>
      <c r="M960" s="74">
        <f t="shared" si="29"/>
        <v>0.43999999999999773</v>
      </c>
      <c r="N960" s="198">
        <v>1</v>
      </c>
      <c r="O960" s="1" t="s">
        <v>50</v>
      </c>
      <c r="P960" s="1" t="s">
        <v>53</v>
      </c>
      <c r="Q960" s="91" t="str">
        <f>VLOOKUP(UTK[[#This Row],[ID]],DRIVER[],6,FALSE)</f>
        <v>SUSANTA KUMAR MALIK</v>
      </c>
    </row>
    <row r="961" spans="1:18" ht="15" customHeight="1">
      <c r="A961" s="1">
        <v>214</v>
      </c>
      <c r="B961" s="1" t="str">
        <f>UTK[[#This Row],[DATE]]&amp;UTK[[#This Row],[VEHICLE NO]]&amp;UTK[[#This Row],[TRIP NO]]</f>
        <v>45426OD34S26271</v>
      </c>
      <c r="C961" s="25">
        <v>45426</v>
      </c>
      <c r="D961" s="1">
        <v>34882</v>
      </c>
      <c r="E961" s="12">
        <v>312214</v>
      </c>
      <c r="F961" s="17">
        <v>5865</v>
      </c>
      <c r="G961" s="24" t="s">
        <v>54</v>
      </c>
      <c r="H961" s="74">
        <v>53</v>
      </c>
      <c r="I961" s="74">
        <v>17.16</v>
      </c>
      <c r="J961" s="74">
        <f t="shared" si="28"/>
        <v>35.840000000000003</v>
      </c>
      <c r="K961" s="75">
        <v>35.380000000000003</v>
      </c>
      <c r="L961" s="76">
        <v>45426</v>
      </c>
      <c r="M961" s="74">
        <f t="shared" si="29"/>
        <v>0.46000000000000085</v>
      </c>
      <c r="N961" s="198">
        <v>1</v>
      </c>
      <c r="O961" s="1" t="s">
        <v>50</v>
      </c>
      <c r="P961" s="1" t="s">
        <v>53</v>
      </c>
      <c r="Q961" s="91" t="str">
        <f>VLOOKUP(UTK[[#This Row],[ID]],DRIVER[],6,FALSE)</f>
        <v>KAPILENDRA MALIK</v>
      </c>
    </row>
    <row r="962" spans="1:18" ht="15" customHeight="1">
      <c r="A962" s="1">
        <v>215</v>
      </c>
      <c r="B962" s="1" t="str">
        <f>UTK[[#This Row],[DATE]]&amp;UTK[[#This Row],[VEHICLE NO]]&amp;UTK[[#This Row],[TRIP NO]]</f>
        <v>45426OD34S26681</v>
      </c>
      <c r="C962" s="25">
        <v>45426</v>
      </c>
      <c r="D962" s="1">
        <v>34883</v>
      </c>
      <c r="E962" s="12">
        <v>312214</v>
      </c>
      <c r="F962" s="17">
        <v>5868</v>
      </c>
      <c r="G962" s="24" t="s">
        <v>42</v>
      </c>
      <c r="H962" s="74">
        <v>52.64</v>
      </c>
      <c r="I962" s="74">
        <v>17.420000000000002</v>
      </c>
      <c r="J962" s="74">
        <f t="shared" si="28"/>
        <v>35.22</v>
      </c>
      <c r="K962" s="75">
        <v>34.979999999999997</v>
      </c>
      <c r="L962" s="76">
        <v>45426</v>
      </c>
      <c r="M962" s="74">
        <f t="shared" si="29"/>
        <v>0.24000000000000199</v>
      </c>
      <c r="N962" s="198">
        <v>1</v>
      </c>
      <c r="O962" s="1" t="s">
        <v>50</v>
      </c>
      <c r="P962" s="1" t="s">
        <v>53</v>
      </c>
      <c r="Q962" s="91" t="str">
        <f>VLOOKUP(UTK[[#This Row],[ID]],DRIVER[],6,FALSE)</f>
        <v>PRADIPA MALIK</v>
      </c>
    </row>
    <row r="963" spans="1:18" ht="15" customHeight="1">
      <c r="A963" s="1">
        <v>216</v>
      </c>
      <c r="B963" s="1" t="str">
        <f>UTK[[#This Row],[DATE]]&amp;UTK[[#This Row],[VEHICLE NO]]&amp;UTK[[#This Row],[TRIP NO]]</f>
        <v>45426OD04Q41551</v>
      </c>
      <c r="C963" s="25">
        <v>45426</v>
      </c>
      <c r="D963" s="1">
        <v>34884</v>
      </c>
      <c r="E963" s="12">
        <v>312214</v>
      </c>
      <c r="F963" s="17">
        <v>5874</v>
      </c>
      <c r="G963" s="24" t="s">
        <v>22</v>
      </c>
      <c r="H963" s="74">
        <v>53.12</v>
      </c>
      <c r="I963" s="74">
        <v>17.32</v>
      </c>
      <c r="J963" s="74">
        <f t="shared" ref="J963:J1026" si="30">H963-I963</f>
        <v>35.799999999999997</v>
      </c>
      <c r="K963" s="75">
        <v>35.299999999999997</v>
      </c>
      <c r="L963" s="76">
        <v>45426</v>
      </c>
      <c r="M963" s="74">
        <f t="shared" ref="M963:M1026" si="31">J963-K963</f>
        <v>0.5</v>
      </c>
      <c r="N963" s="198">
        <v>1</v>
      </c>
      <c r="O963" s="1" t="s">
        <v>50</v>
      </c>
      <c r="P963" s="1" t="s">
        <v>53</v>
      </c>
      <c r="Q963" s="91" t="str">
        <f>VLOOKUP(UTK[[#This Row],[ID]],DRIVER[],6,FALSE)</f>
        <v>JUGAL KISHOR MOHANTA</v>
      </c>
    </row>
    <row r="964" spans="1:18" ht="15" customHeight="1">
      <c r="A964" s="1">
        <v>217</v>
      </c>
      <c r="B964" s="1" t="str">
        <f>UTK[[#This Row],[DATE]]&amp;UTK[[#This Row],[VEHICLE NO]]&amp;UTK[[#This Row],[TRIP NO]]</f>
        <v>45426OD04Q41371</v>
      </c>
      <c r="C964" s="25">
        <v>45426</v>
      </c>
      <c r="D964" s="1">
        <v>34885</v>
      </c>
      <c r="E964" s="12">
        <v>312214</v>
      </c>
      <c r="F964" s="17">
        <v>5877</v>
      </c>
      <c r="G964" s="24" t="s">
        <v>55</v>
      </c>
      <c r="H964" s="74">
        <v>32.6</v>
      </c>
      <c r="I964" s="74">
        <v>10.52</v>
      </c>
      <c r="J964" s="74">
        <f t="shared" si="30"/>
        <v>22.080000000000002</v>
      </c>
      <c r="K964" s="75">
        <v>22</v>
      </c>
      <c r="L964" s="76">
        <v>45426</v>
      </c>
      <c r="M964" s="74">
        <f t="shared" si="31"/>
        <v>8.0000000000001847E-2</v>
      </c>
      <c r="N964" s="198">
        <v>1</v>
      </c>
      <c r="O964" s="1" t="s">
        <v>50</v>
      </c>
      <c r="P964" s="1" t="s">
        <v>53</v>
      </c>
      <c r="Q964" s="91" t="str">
        <f>VLOOKUP(UTK[[#This Row],[ID]],DRIVER[],6,FALSE)</f>
        <v>NARAHARI MOHANTA</v>
      </c>
    </row>
    <row r="965" spans="1:18" ht="15" customHeight="1">
      <c r="A965" s="1">
        <v>218</v>
      </c>
      <c r="B965" s="1" t="str">
        <f>UTK[[#This Row],[DATE]]&amp;UTK[[#This Row],[VEHICLE NO]]&amp;UTK[[#This Row],[TRIP NO]]</f>
        <v>45426OD34S65081</v>
      </c>
      <c r="C965" s="25">
        <v>45426</v>
      </c>
      <c r="D965" s="1">
        <v>34886</v>
      </c>
      <c r="E965" s="12">
        <v>312214</v>
      </c>
      <c r="F965" s="17">
        <v>5878</v>
      </c>
      <c r="G965" s="24" t="s">
        <v>57</v>
      </c>
      <c r="H965" s="74">
        <v>56.78</v>
      </c>
      <c r="I965" s="74">
        <v>17.32</v>
      </c>
      <c r="J965" s="74">
        <f t="shared" si="30"/>
        <v>39.46</v>
      </c>
      <c r="K965" s="75">
        <v>39.04</v>
      </c>
      <c r="L965" s="76">
        <v>45426</v>
      </c>
      <c r="M965" s="74">
        <f t="shared" si="31"/>
        <v>0.42000000000000171</v>
      </c>
      <c r="N965" s="198">
        <v>1</v>
      </c>
      <c r="O965" s="1" t="s">
        <v>50</v>
      </c>
      <c r="P965" s="1" t="s">
        <v>53</v>
      </c>
      <c r="Q965" s="91" t="str">
        <f>VLOOKUP(UTK[[#This Row],[ID]],DRIVER[],6,FALSE)</f>
        <v>DURGA CH MOHANTA</v>
      </c>
    </row>
    <row r="966" spans="1:18" ht="15" customHeight="1">
      <c r="A966" s="1">
        <v>219</v>
      </c>
      <c r="B966" s="1" t="str">
        <f>UTK[[#This Row],[DATE]]&amp;UTK[[#This Row],[VEHICLE NO]]&amp;UTK[[#This Row],[TRIP NO]]</f>
        <v>45426OD04Q41781</v>
      </c>
      <c r="C966" s="25">
        <v>45426</v>
      </c>
      <c r="D966" s="1">
        <v>34887</v>
      </c>
      <c r="E966" s="12">
        <v>312214</v>
      </c>
      <c r="F966" s="17">
        <v>5885</v>
      </c>
      <c r="G966" s="24" t="s">
        <v>25</v>
      </c>
      <c r="H966" s="74">
        <v>52.76</v>
      </c>
      <c r="I966" s="74">
        <v>17.32</v>
      </c>
      <c r="J966" s="74">
        <f t="shared" si="30"/>
        <v>35.44</v>
      </c>
      <c r="K966" s="75">
        <v>35.020000000000003</v>
      </c>
      <c r="L966" s="76">
        <v>45426</v>
      </c>
      <c r="M966" s="74">
        <f t="shared" si="31"/>
        <v>0.4199999999999946</v>
      </c>
      <c r="N966" s="198">
        <v>1</v>
      </c>
      <c r="O966" s="1" t="s">
        <v>50</v>
      </c>
      <c r="P966" s="1" t="s">
        <v>53</v>
      </c>
      <c r="Q966" s="91" t="str">
        <f>VLOOKUP(UTK[[#This Row],[ID]],DRIVER[],6,FALSE)</f>
        <v>CHANDRAMANI MOHANTY</v>
      </c>
    </row>
    <row r="967" spans="1:18" ht="15" customHeight="1">
      <c r="A967" s="1">
        <v>220</v>
      </c>
      <c r="B967" s="1" t="str">
        <f>UTK[[#This Row],[DATE]]&amp;UTK[[#This Row],[VEHICLE NO]]&amp;UTK[[#This Row],[TRIP NO]]</f>
        <v>45426OD34S26151</v>
      </c>
      <c r="C967" s="25">
        <v>45426</v>
      </c>
      <c r="D967" s="1">
        <v>34888</v>
      </c>
      <c r="E967" s="12">
        <v>312214</v>
      </c>
      <c r="F967" s="17">
        <v>5889</v>
      </c>
      <c r="G967" s="24" t="s">
        <v>40</v>
      </c>
      <c r="H967" s="74">
        <v>52.82</v>
      </c>
      <c r="I967" s="74">
        <v>17.18</v>
      </c>
      <c r="J967" s="74">
        <f t="shared" si="30"/>
        <v>35.64</v>
      </c>
      <c r="K967" s="75">
        <v>34.799999999999997</v>
      </c>
      <c r="L967" s="76">
        <v>45426</v>
      </c>
      <c r="M967" s="74">
        <f t="shared" si="31"/>
        <v>0.84000000000000341</v>
      </c>
      <c r="N967" s="198">
        <v>1</v>
      </c>
      <c r="O967" s="1" t="s">
        <v>50</v>
      </c>
      <c r="P967" s="1" t="s">
        <v>53</v>
      </c>
      <c r="Q967" s="91" t="str">
        <f>VLOOKUP(UTK[[#This Row],[ID]],DRIVER[],6,FALSE)</f>
        <v>BASANTA KUMAR MOHANTA</v>
      </c>
      <c r="R967" s="1">
        <v>242</v>
      </c>
    </row>
    <row r="968" spans="1:18" ht="15" customHeight="1">
      <c r="A968" s="1">
        <v>221</v>
      </c>
      <c r="B968" s="1" t="str">
        <f>UTK[[#This Row],[DATE]]&amp;UTK[[#This Row],[VEHICLE NO]]&amp;UTK[[#This Row],[TRIP NO]]</f>
        <v>45426OD34S26661</v>
      </c>
      <c r="C968" s="25">
        <v>45426</v>
      </c>
      <c r="D968" s="1">
        <v>34889</v>
      </c>
      <c r="E968" s="12">
        <v>312214</v>
      </c>
      <c r="F968" s="17">
        <v>5906</v>
      </c>
      <c r="G968" s="24" t="s">
        <v>45</v>
      </c>
      <c r="H968" s="74">
        <v>56.14</v>
      </c>
      <c r="I968" s="74">
        <v>17.420000000000002</v>
      </c>
      <c r="J968" s="74">
        <f t="shared" si="30"/>
        <v>38.72</v>
      </c>
      <c r="K968" s="75">
        <v>38.06</v>
      </c>
      <c r="L968" s="76">
        <v>45426</v>
      </c>
      <c r="M968" s="74">
        <f t="shared" si="31"/>
        <v>0.65999999999999659</v>
      </c>
      <c r="N968" s="198">
        <v>1</v>
      </c>
      <c r="O968" s="1" t="s">
        <v>50</v>
      </c>
      <c r="P968" s="1" t="s">
        <v>53</v>
      </c>
      <c r="Q968" s="91" t="str">
        <f>VLOOKUP(UTK[[#This Row],[ID]],DRIVER[],6,FALSE)</f>
        <v>PRAHALLAD KUMAR DAS</v>
      </c>
    </row>
    <row r="969" spans="1:18" ht="15" customHeight="1">
      <c r="A969" s="1">
        <v>222</v>
      </c>
      <c r="B969" s="1" t="str">
        <f>UTK[[#This Row],[DATE]]&amp;UTK[[#This Row],[VEHICLE NO]]&amp;UTK[[#This Row],[TRIP NO]]</f>
        <v>45426OD04Q41391</v>
      </c>
      <c r="C969" s="25">
        <v>45426</v>
      </c>
      <c r="D969" s="1">
        <v>34890</v>
      </c>
      <c r="E969" s="12">
        <v>312214</v>
      </c>
      <c r="F969" s="17">
        <v>5909</v>
      </c>
      <c r="G969" s="24" t="s">
        <v>21</v>
      </c>
      <c r="H969" s="74">
        <v>55.22</v>
      </c>
      <c r="I969" s="74">
        <v>17.440000000000001</v>
      </c>
      <c r="J969" s="74">
        <f t="shared" si="30"/>
        <v>37.78</v>
      </c>
      <c r="K969" s="75">
        <v>37.200000000000003</v>
      </c>
      <c r="L969" s="76">
        <v>45426</v>
      </c>
      <c r="M969" s="74">
        <f t="shared" si="31"/>
        <v>0.57999999999999829</v>
      </c>
      <c r="N969" s="198">
        <v>1</v>
      </c>
      <c r="O969" s="1" t="s">
        <v>50</v>
      </c>
      <c r="P969" s="1" t="s">
        <v>53</v>
      </c>
      <c r="Q969" s="91" t="str">
        <f>VLOOKUP(UTK[[#This Row],[ID]],DRIVER[],6,FALSE)</f>
        <v>BENUDHAR PRADHAN</v>
      </c>
    </row>
    <row r="970" spans="1:18" ht="15" customHeight="1">
      <c r="A970" s="1">
        <v>223</v>
      </c>
      <c r="B970" s="1" t="str">
        <f>UTK[[#This Row],[DATE]]&amp;UTK[[#This Row],[VEHICLE NO]]&amp;UTK[[#This Row],[TRIP NO]]</f>
        <v>45426OD34S61371</v>
      </c>
      <c r="C970" s="25">
        <v>45426</v>
      </c>
      <c r="D970" s="1">
        <v>34891</v>
      </c>
      <c r="E970" s="12">
        <v>312214</v>
      </c>
      <c r="F970" s="17">
        <v>5910</v>
      </c>
      <c r="G970" s="24" t="s">
        <v>44</v>
      </c>
      <c r="H970" s="74">
        <v>55.36</v>
      </c>
      <c r="I970" s="74">
        <v>17.48</v>
      </c>
      <c r="J970" s="74">
        <f t="shared" si="30"/>
        <v>37.879999999999995</v>
      </c>
      <c r="K970" s="75">
        <v>37.26</v>
      </c>
      <c r="L970" s="76">
        <v>45426</v>
      </c>
      <c r="M970" s="74">
        <f t="shared" si="31"/>
        <v>0.61999999999999744</v>
      </c>
      <c r="N970" s="198">
        <v>1</v>
      </c>
      <c r="O970" s="1" t="s">
        <v>50</v>
      </c>
      <c r="P970" s="1" t="s">
        <v>53</v>
      </c>
      <c r="Q970" s="91" t="str">
        <f>VLOOKUP(UTK[[#This Row],[ID]],DRIVER[],6,FALSE)</f>
        <v>MURALIDHAR MOHANTA</v>
      </c>
    </row>
    <row r="971" spans="1:18" ht="15" customHeight="1">
      <c r="A971" s="1">
        <v>224</v>
      </c>
      <c r="B971" s="1" t="str">
        <f>UTK[[#This Row],[DATE]]&amp;UTK[[#This Row],[VEHICLE NO]]&amp;UTK[[#This Row],[TRIP NO]]</f>
        <v>45426OD04Q41732</v>
      </c>
      <c r="C971" s="25">
        <v>45426</v>
      </c>
      <c r="D971" s="1">
        <v>34892</v>
      </c>
      <c r="E971" s="12">
        <v>312214</v>
      </c>
      <c r="F971" s="17">
        <v>5943</v>
      </c>
      <c r="G971" s="24" t="s">
        <v>8</v>
      </c>
      <c r="H971" s="74">
        <v>32.979999999999997</v>
      </c>
      <c r="I971" s="74">
        <v>10.28</v>
      </c>
      <c r="J971" s="74">
        <f t="shared" si="30"/>
        <v>22.699999999999996</v>
      </c>
      <c r="K971" s="75">
        <v>22.58</v>
      </c>
      <c r="L971" s="76">
        <v>45427</v>
      </c>
      <c r="M971" s="74">
        <f t="shared" si="31"/>
        <v>0.11999999999999744</v>
      </c>
      <c r="N971" s="198">
        <v>2</v>
      </c>
      <c r="O971" s="1" t="s">
        <v>50</v>
      </c>
      <c r="P971" s="1" t="s">
        <v>53</v>
      </c>
      <c r="Q971" s="91" t="str">
        <f>VLOOKUP(UTK[[#This Row],[ID]],DRIVER[],6,FALSE)</f>
        <v>AJAYA KUMAR MAHANTA</v>
      </c>
    </row>
    <row r="972" spans="1:18" ht="15" customHeight="1">
      <c r="A972" s="1">
        <v>225</v>
      </c>
      <c r="B972" s="1" t="str">
        <f>UTK[[#This Row],[DATE]]&amp;UTK[[#This Row],[VEHICLE NO]]&amp;UTK[[#This Row],[TRIP NO]]</f>
        <v>45427OD04Q41731</v>
      </c>
      <c r="C972" s="25">
        <v>45427</v>
      </c>
      <c r="D972" s="1">
        <v>34893</v>
      </c>
      <c r="E972" s="12">
        <v>312214</v>
      </c>
      <c r="F972" s="17">
        <v>5977</v>
      </c>
      <c r="G972" s="24" t="s">
        <v>8</v>
      </c>
      <c r="H972" s="74">
        <v>34.64</v>
      </c>
      <c r="I972" s="74">
        <v>10.220000000000001</v>
      </c>
      <c r="J972" s="74">
        <f t="shared" si="30"/>
        <v>24.42</v>
      </c>
      <c r="K972" s="75">
        <v>23.98</v>
      </c>
      <c r="L972" s="76">
        <v>45427</v>
      </c>
      <c r="M972" s="74">
        <f t="shared" si="31"/>
        <v>0.44000000000000128</v>
      </c>
      <c r="N972" s="198">
        <v>1</v>
      </c>
      <c r="O972" s="1" t="s">
        <v>50</v>
      </c>
      <c r="P972" s="1" t="s">
        <v>53</v>
      </c>
      <c r="Q972" s="91" t="str">
        <f>VLOOKUP(UTK[[#This Row],[ID]],DRIVER[],6,FALSE)</f>
        <v>AJAYA KUMAR MAHANTA</v>
      </c>
    </row>
    <row r="973" spans="1:18" ht="15" customHeight="1">
      <c r="A973" s="1">
        <v>226</v>
      </c>
      <c r="B973" s="1" t="str">
        <f>UTK[[#This Row],[DATE]]&amp;UTK[[#This Row],[VEHICLE NO]]&amp;UTK[[#This Row],[TRIP NO]]</f>
        <v>45427OD04Q41551</v>
      </c>
      <c r="C973" s="25">
        <v>45427</v>
      </c>
      <c r="D973" s="1">
        <v>34894</v>
      </c>
      <c r="E973" s="12">
        <v>312214</v>
      </c>
      <c r="F973" s="17">
        <v>5979</v>
      </c>
      <c r="G973" s="24" t="s">
        <v>22</v>
      </c>
      <c r="H973" s="74">
        <v>54.42</v>
      </c>
      <c r="I973" s="74">
        <v>17.36</v>
      </c>
      <c r="J973" s="74">
        <f t="shared" si="30"/>
        <v>37.06</v>
      </c>
      <c r="K973" s="75">
        <v>36.36</v>
      </c>
      <c r="L973" s="76">
        <v>45427</v>
      </c>
      <c r="M973" s="74">
        <f t="shared" si="31"/>
        <v>0.70000000000000284</v>
      </c>
      <c r="N973" s="198">
        <v>1</v>
      </c>
      <c r="O973" s="1" t="s">
        <v>50</v>
      </c>
      <c r="P973" s="1" t="s">
        <v>53</v>
      </c>
      <c r="Q973" s="91" t="str">
        <f>VLOOKUP(UTK[[#This Row],[ID]],DRIVER[],6,FALSE)</f>
        <v>SUSANT KUMAR BAG</v>
      </c>
      <c r="R973" s="1">
        <v>231</v>
      </c>
    </row>
    <row r="974" spans="1:18" ht="15" customHeight="1">
      <c r="A974" s="1">
        <v>227</v>
      </c>
      <c r="B974" s="1" t="str">
        <f>UTK[[#This Row],[DATE]]&amp;UTK[[#This Row],[VEHICLE NO]]&amp;UTK[[#This Row],[TRIP NO]]</f>
        <v>45427OD04Q41281</v>
      </c>
      <c r="C974" s="25">
        <v>45427</v>
      </c>
      <c r="D974" s="1">
        <v>34896</v>
      </c>
      <c r="E974" s="12">
        <v>312214</v>
      </c>
      <c r="F974" s="17">
        <v>5984</v>
      </c>
      <c r="G974" s="24" t="s">
        <v>41</v>
      </c>
      <c r="H974" s="74">
        <v>34.82</v>
      </c>
      <c r="I974" s="74">
        <v>10.4</v>
      </c>
      <c r="J974" s="74">
        <f t="shared" si="30"/>
        <v>24.42</v>
      </c>
      <c r="K974" s="75">
        <v>23.92</v>
      </c>
      <c r="L974" s="76">
        <v>45427</v>
      </c>
      <c r="M974" s="74">
        <f t="shared" si="31"/>
        <v>0.5</v>
      </c>
      <c r="N974" s="198">
        <v>1</v>
      </c>
      <c r="O974" s="1" t="s">
        <v>50</v>
      </c>
      <c r="P974" s="1" t="s">
        <v>53</v>
      </c>
      <c r="Q974" s="91" t="str">
        <f>VLOOKUP(UTK[[#This Row],[ID]],DRIVER[],6,FALSE)</f>
        <v>RAKHAL CH  MOHANTA</v>
      </c>
    </row>
    <row r="975" spans="1:18" ht="15" customHeight="1">
      <c r="A975" s="1">
        <v>228</v>
      </c>
      <c r="B975" s="1" t="str">
        <f>UTK[[#This Row],[DATE]]&amp;UTK[[#This Row],[VEHICLE NO]]&amp;UTK[[#This Row],[TRIP NO]]</f>
        <v>45427OD04Q41371</v>
      </c>
      <c r="C975" s="25">
        <v>45427</v>
      </c>
      <c r="D975" s="1">
        <v>34897</v>
      </c>
      <c r="E975" s="12">
        <v>312214</v>
      </c>
      <c r="F975" s="17">
        <v>5988</v>
      </c>
      <c r="G975" s="24" t="s">
        <v>55</v>
      </c>
      <c r="H975" s="74">
        <v>34.700000000000003</v>
      </c>
      <c r="I975" s="74">
        <v>10.44</v>
      </c>
      <c r="J975" s="74">
        <f t="shared" si="30"/>
        <v>24.260000000000005</v>
      </c>
      <c r="K975" s="75">
        <v>23.9</v>
      </c>
      <c r="L975" s="76">
        <v>45427</v>
      </c>
      <c r="M975" s="74">
        <f t="shared" si="31"/>
        <v>0.36000000000000654</v>
      </c>
      <c r="N975" s="198">
        <v>1</v>
      </c>
      <c r="O975" s="1" t="s">
        <v>50</v>
      </c>
      <c r="P975" s="1" t="s">
        <v>53</v>
      </c>
      <c r="Q975" s="91" t="str">
        <f>VLOOKUP(UTK[[#This Row],[ID]],DRIVER[],6,FALSE)</f>
        <v>MADANA MAHANTA</v>
      </c>
    </row>
    <row r="976" spans="1:18" ht="15" customHeight="1">
      <c r="A976" s="1">
        <v>229</v>
      </c>
      <c r="B976" s="1" t="str">
        <f>UTK[[#This Row],[DATE]]&amp;UTK[[#This Row],[VEHICLE NO]]&amp;UTK[[#This Row],[TRIP NO]]</f>
        <v>45427OD04Q41781</v>
      </c>
      <c r="C976" s="25">
        <v>45427</v>
      </c>
      <c r="D976" s="1">
        <v>34898</v>
      </c>
      <c r="E976" s="12">
        <v>312214</v>
      </c>
      <c r="F976" s="17">
        <v>5986</v>
      </c>
      <c r="G976" s="24" t="s">
        <v>25</v>
      </c>
      <c r="H976" s="74">
        <v>51.56</v>
      </c>
      <c r="I976" s="74">
        <v>17.260000000000002</v>
      </c>
      <c r="J976" s="74">
        <f t="shared" si="30"/>
        <v>34.299999999999997</v>
      </c>
      <c r="K976" s="75">
        <v>33.86</v>
      </c>
      <c r="L976" s="76">
        <v>45427</v>
      </c>
      <c r="M976" s="74">
        <f t="shared" si="31"/>
        <v>0.43999999999999773</v>
      </c>
      <c r="N976" s="198">
        <v>1</v>
      </c>
      <c r="O976" s="1" t="s">
        <v>50</v>
      </c>
      <c r="P976" s="1" t="s">
        <v>53</v>
      </c>
      <c r="Q976" s="91" t="str">
        <f>VLOOKUP(UTK[[#This Row],[ID]],DRIVER[],6,FALSE)</f>
        <v>BHARAT CH MOHANTA</v>
      </c>
    </row>
    <row r="977" spans="1:18" ht="15" customHeight="1">
      <c r="A977" s="1">
        <v>230</v>
      </c>
      <c r="B977" s="1" t="str">
        <f>UTK[[#This Row],[DATE]]&amp;UTK[[#This Row],[VEHICLE NO]]&amp;UTK[[#This Row],[TRIP NO]]</f>
        <v>45427OD34S61371</v>
      </c>
      <c r="C977" s="25">
        <v>45427</v>
      </c>
      <c r="D977" s="1">
        <v>34899</v>
      </c>
      <c r="E977" s="12">
        <v>312214</v>
      </c>
      <c r="F977" s="17">
        <v>5989</v>
      </c>
      <c r="G977" s="24" t="s">
        <v>44</v>
      </c>
      <c r="H977" s="74">
        <v>53.9</v>
      </c>
      <c r="I977" s="74">
        <v>17.440000000000001</v>
      </c>
      <c r="J977" s="74">
        <f t="shared" si="30"/>
        <v>36.459999999999994</v>
      </c>
      <c r="K977" s="75">
        <v>35.9</v>
      </c>
      <c r="L977" s="76">
        <v>45427</v>
      </c>
      <c r="M977" s="74">
        <f t="shared" si="31"/>
        <v>0.55999999999999517</v>
      </c>
      <c r="N977" s="198">
        <v>1</v>
      </c>
      <c r="O977" s="1" t="s">
        <v>50</v>
      </c>
      <c r="P977" s="1" t="s">
        <v>53</v>
      </c>
      <c r="Q977" s="91" t="str">
        <f>VLOOKUP(UTK[[#This Row],[ID]],DRIVER[],6,FALSE)</f>
        <v>MURALIDHAR MOHANTA</v>
      </c>
      <c r="R977" s="1">
        <v>238</v>
      </c>
    </row>
    <row r="978" spans="1:18" ht="15" customHeight="1">
      <c r="A978" s="1">
        <v>231</v>
      </c>
      <c r="B978" s="1" t="str">
        <f>UTK[[#This Row],[DATE]]&amp;UTK[[#This Row],[VEHICLE NO]]&amp;UTK[[#This Row],[TRIP NO]]</f>
        <v>45427OD34S26661</v>
      </c>
      <c r="C978" s="25">
        <v>45427</v>
      </c>
      <c r="D978" s="1">
        <v>34900</v>
      </c>
      <c r="E978" s="12">
        <v>312214</v>
      </c>
      <c r="F978" s="17">
        <v>5993</v>
      </c>
      <c r="G978" s="24" t="s">
        <v>45</v>
      </c>
      <c r="H978" s="74">
        <v>52.46</v>
      </c>
      <c r="I978" s="74">
        <v>17.52</v>
      </c>
      <c r="J978" s="74">
        <f t="shared" si="30"/>
        <v>34.94</v>
      </c>
      <c r="K978" s="75">
        <v>34.5</v>
      </c>
      <c r="L978" s="76">
        <v>45427</v>
      </c>
      <c r="M978" s="74">
        <f t="shared" si="31"/>
        <v>0.43999999999999773</v>
      </c>
      <c r="N978" s="198">
        <v>1</v>
      </c>
      <c r="O978" s="1" t="s">
        <v>50</v>
      </c>
      <c r="P978" s="1" t="s">
        <v>53</v>
      </c>
      <c r="Q978" s="91" t="str">
        <f>VLOOKUP(UTK[[#This Row],[ID]],DRIVER[],6,FALSE)</f>
        <v>PRAHALLAD KUMAR DAS</v>
      </c>
    </row>
    <row r="979" spans="1:18" ht="15" customHeight="1">
      <c r="A979" s="1">
        <v>232</v>
      </c>
      <c r="B979" s="1" t="str">
        <f>UTK[[#This Row],[DATE]]&amp;UTK[[#This Row],[VEHICLE NO]]&amp;UTK[[#This Row],[TRIP NO]]</f>
        <v>45427OD34S26271</v>
      </c>
      <c r="C979" s="25">
        <v>45427</v>
      </c>
      <c r="D979" s="1">
        <v>34901</v>
      </c>
      <c r="E979" s="12">
        <v>312214</v>
      </c>
      <c r="F979" s="17">
        <v>5994</v>
      </c>
      <c r="G979" s="24" t="s">
        <v>54</v>
      </c>
      <c r="H979" s="74">
        <v>54.28</v>
      </c>
      <c r="I979" s="74">
        <v>17.059999999999999</v>
      </c>
      <c r="J979" s="74">
        <f t="shared" si="30"/>
        <v>37.22</v>
      </c>
      <c r="K979" s="75">
        <v>36.54</v>
      </c>
      <c r="L979" s="76">
        <v>45427</v>
      </c>
      <c r="M979" s="74">
        <f t="shared" si="31"/>
        <v>0.67999999999999972</v>
      </c>
      <c r="N979" s="198">
        <v>1</v>
      </c>
      <c r="O979" s="1" t="s">
        <v>50</v>
      </c>
      <c r="P979" s="1" t="s">
        <v>53</v>
      </c>
      <c r="Q979" s="91" t="str">
        <f>VLOOKUP(UTK[[#This Row],[ID]],DRIVER[],6,FALSE)</f>
        <v>KAPILENDRA MALIK</v>
      </c>
    </row>
    <row r="980" spans="1:18" ht="15" customHeight="1">
      <c r="A980" s="1">
        <v>233</v>
      </c>
      <c r="B980" s="1" t="str">
        <f>UTK[[#This Row],[DATE]]&amp;UTK[[#This Row],[VEHICLE NO]]&amp;UTK[[#This Row],[TRIP NO]]</f>
        <v>45427OD04Q41391</v>
      </c>
      <c r="C980" s="25">
        <v>45427</v>
      </c>
      <c r="D980" s="1">
        <v>34902</v>
      </c>
      <c r="E980" s="12">
        <v>312214</v>
      </c>
      <c r="F980" s="17">
        <v>5998</v>
      </c>
      <c r="G980" s="24" t="s">
        <v>21</v>
      </c>
      <c r="H980" s="77">
        <v>54.48</v>
      </c>
      <c r="I980" s="77">
        <v>17.48</v>
      </c>
      <c r="J980" s="77">
        <f t="shared" si="30"/>
        <v>37</v>
      </c>
      <c r="K980" s="78">
        <v>35.979999999999997</v>
      </c>
      <c r="L980" s="76">
        <v>45427</v>
      </c>
      <c r="M980" s="77">
        <f t="shared" si="31"/>
        <v>1.0200000000000031</v>
      </c>
      <c r="N980" s="198">
        <v>1</v>
      </c>
      <c r="O980" s="1" t="s">
        <v>50</v>
      </c>
      <c r="P980" s="1" t="s">
        <v>53</v>
      </c>
      <c r="Q980" s="91" t="str">
        <f>VLOOKUP(UTK[[#This Row],[ID]],DRIVER[],6,FALSE)</f>
        <v>DURGA CH MOHANTA</v>
      </c>
      <c r="R980" s="14"/>
    </row>
    <row r="981" spans="1:18" ht="15" customHeight="1">
      <c r="A981" s="1">
        <v>234</v>
      </c>
      <c r="B981" s="1" t="str">
        <f>UTK[[#This Row],[DATE]]&amp;UTK[[#This Row],[VEHICLE NO]]&amp;UTK[[#This Row],[TRIP NO]]</f>
        <v>45427OD34S26681</v>
      </c>
      <c r="C981" s="25">
        <v>45427</v>
      </c>
      <c r="D981" s="1">
        <v>34903</v>
      </c>
      <c r="E981" s="12">
        <v>312214</v>
      </c>
      <c r="F981" s="17">
        <v>5999</v>
      </c>
      <c r="G981" s="24" t="s">
        <v>42</v>
      </c>
      <c r="H981" s="77">
        <v>54.26</v>
      </c>
      <c r="I981" s="77">
        <v>16.98</v>
      </c>
      <c r="J981" s="77">
        <f t="shared" si="30"/>
        <v>37.28</v>
      </c>
      <c r="K981" s="78">
        <v>36.78</v>
      </c>
      <c r="L981" s="76">
        <v>45427</v>
      </c>
      <c r="M981" s="77">
        <f t="shared" si="31"/>
        <v>0.5</v>
      </c>
      <c r="N981" s="198">
        <v>1</v>
      </c>
      <c r="O981" s="1" t="s">
        <v>50</v>
      </c>
      <c r="P981" s="1" t="s">
        <v>53</v>
      </c>
      <c r="Q981" s="91" t="str">
        <f>VLOOKUP(UTK[[#This Row],[ID]],DRIVER[],6,FALSE)</f>
        <v>DHULESWAR PERAI</v>
      </c>
      <c r="R981" s="14"/>
    </row>
    <row r="982" spans="1:18" ht="15" customHeight="1">
      <c r="A982" s="1">
        <v>235</v>
      </c>
      <c r="B982" s="1" t="str">
        <f>UTK[[#This Row],[DATE]]&amp;UTK[[#This Row],[VEHICLE NO]]&amp;UTK[[#This Row],[TRIP NO]]</f>
        <v>45427OD04Q41441</v>
      </c>
      <c r="C982" s="25">
        <v>45427</v>
      </c>
      <c r="D982" s="1">
        <v>34904</v>
      </c>
      <c r="E982" s="12">
        <v>312214</v>
      </c>
      <c r="F982" s="17">
        <v>6010</v>
      </c>
      <c r="G982" s="24" t="s">
        <v>38</v>
      </c>
      <c r="H982" s="77">
        <v>35.06</v>
      </c>
      <c r="I982" s="77">
        <v>10.62</v>
      </c>
      <c r="J982" s="77">
        <f t="shared" si="30"/>
        <v>24.440000000000005</v>
      </c>
      <c r="K982" s="78">
        <v>24.04</v>
      </c>
      <c r="L982" s="76">
        <v>45427</v>
      </c>
      <c r="M982" s="77">
        <f t="shared" si="31"/>
        <v>0.40000000000000568</v>
      </c>
      <c r="N982" s="198">
        <v>1</v>
      </c>
      <c r="O982" s="1" t="s">
        <v>50</v>
      </c>
      <c r="P982" s="1" t="s">
        <v>53</v>
      </c>
      <c r="Q982" s="91" t="str">
        <f>VLOOKUP(UTK[[#This Row],[ID]],DRIVER[],6,FALSE)</f>
        <v>KAMAN MUNDA</v>
      </c>
      <c r="R982" s="14">
        <v>140</v>
      </c>
    </row>
    <row r="983" spans="1:18" ht="15" customHeight="1">
      <c r="A983" s="1">
        <v>236</v>
      </c>
      <c r="B983" s="1" t="str">
        <f>UTK[[#This Row],[DATE]]&amp;UTK[[#This Row],[VEHICLE NO]]&amp;UTK[[#This Row],[TRIP NO]]</f>
        <v>45427OD34S65081</v>
      </c>
      <c r="C983" s="25">
        <v>45427</v>
      </c>
      <c r="D983" s="1">
        <v>34905</v>
      </c>
      <c r="E983" s="12">
        <v>312214</v>
      </c>
      <c r="F983" s="17">
        <v>6015</v>
      </c>
      <c r="G983" s="24" t="s">
        <v>57</v>
      </c>
      <c r="H983" s="77">
        <v>52.38</v>
      </c>
      <c r="I983" s="77">
        <v>17.239999999999998</v>
      </c>
      <c r="J983" s="77">
        <f t="shared" si="30"/>
        <v>35.14</v>
      </c>
      <c r="K983" s="78">
        <v>34.76</v>
      </c>
      <c r="L983" s="76">
        <v>45427</v>
      </c>
      <c r="M983" s="77">
        <f t="shared" si="31"/>
        <v>0.38000000000000256</v>
      </c>
      <c r="N983" s="198">
        <v>1</v>
      </c>
      <c r="O983" s="1" t="s">
        <v>50</v>
      </c>
      <c r="P983" s="1" t="s">
        <v>53</v>
      </c>
      <c r="Q983" s="91" t="str">
        <f>VLOOKUP(UTK[[#This Row],[ID]],DRIVER[],6,FALSE)</f>
        <v>NATABAR MOHANTA</v>
      </c>
      <c r="R983" s="14">
        <v>238</v>
      </c>
    </row>
    <row r="984" spans="1:18" ht="15" customHeight="1">
      <c r="A984" s="1">
        <v>237</v>
      </c>
      <c r="B984" s="1" t="str">
        <f>UTK[[#This Row],[DATE]]&amp;UTK[[#This Row],[VEHICLE NO]]&amp;UTK[[#This Row],[TRIP NO]]</f>
        <v>45427OD34S26151</v>
      </c>
      <c r="C984" s="25">
        <v>45427</v>
      </c>
      <c r="D984" s="1">
        <v>34906</v>
      </c>
      <c r="E984" s="12">
        <v>312214</v>
      </c>
      <c r="F984" s="17">
        <v>6016</v>
      </c>
      <c r="G984" s="24" t="s">
        <v>40</v>
      </c>
      <c r="H984" s="77">
        <v>52.4</v>
      </c>
      <c r="I984" s="77">
        <v>17.2</v>
      </c>
      <c r="J984" s="77">
        <f t="shared" si="30"/>
        <v>35.200000000000003</v>
      </c>
      <c r="K984" s="78">
        <v>34.799999999999997</v>
      </c>
      <c r="L984" s="76">
        <v>45427</v>
      </c>
      <c r="M984" s="77">
        <f t="shared" si="31"/>
        <v>0.40000000000000568</v>
      </c>
      <c r="N984" s="198">
        <v>1</v>
      </c>
      <c r="O984" s="1" t="s">
        <v>50</v>
      </c>
      <c r="P984" s="1" t="s">
        <v>53</v>
      </c>
      <c r="Q984" s="91" t="str">
        <f>VLOOKUP(UTK[[#This Row],[ID]],DRIVER[],6,FALSE)</f>
        <v>BASANTA KUMAR MOHANTA</v>
      </c>
      <c r="R984" s="14"/>
    </row>
    <row r="985" spans="1:18" ht="14.4" customHeight="1">
      <c r="A985" s="1">
        <v>238</v>
      </c>
      <c r="B985" s="1" t="str">
        <f>UTK[[#This Row],[DATE]]&amp;UTK[[#This Row],[VEHICLE NO]]&amp;UTK[[#This Row],[TRIP NO]]</f>
        <v>45427OD04Q41782</v>
      </c>
      <c r="C985" s="25">
        <v>45427</v>
      </c>
      <c r="D985" s="1">
        <v>34907</v>
      </c>
      <c r="E985" s="12">
        <v>312214</v>
      </c>
      <c r="F985" s="17">
        <v>6061</v>
      </c>
      <c r="G985" s="24" t="s">
        <v>25</v>
      </c>
      <c r="H985" s="77">
        <v>53.14</v>
      </c>
      <c r="I985" s="77">
        <v>17.260000000000002</v>
      </c>
      <c r="J985" s="77">
        <f t="shared" si="30"/>
        <v>35.879999999999995</v>
      </c>
      <c r="K985" s="78">
        <v>35.299999999999997</v>
      </c>
      <c r="L985" s="76">
        <v>45427</v>
      </c>
      <c r="M985" s="77">
        <f t="shared" si="31"/>
        <v>0.57999999999999829</v>
      </c>
      <c r="N985" s="198">
        <v>2</v>
      </c>
      <c r="O985" s="1" t="s">
        <v>50</v>
      </c>
      <c r="P985" s="1" t="s">
        <v>53</v>
      </c>
      <c r="Q985" s="91" t="str">
        <f>VLOOKUP(UTK[[#This Row],[ID]],DRIVER[],6,FALSE)</f>
        <v>BHARAT CH MOHANTA</v>
      </c>
      <c r="R985" s="14"/>
    </row>
    <row r="986" spans="1:18" ht="14.4" customHeight="1">
      <c r="A986" s="1">
        <v>239</v>
      </c>
      <c r="B986" s="1" t="str">
        <f>UTK[[#This Row],[DATE]]&amp;UTK[[#This Row],[VEHICLE NO]]&amp;UTK[[#This Row],[TRIP NO]]</f>
        <v>45427OD04Q41282</v>
      </c>
      <c r="C986" s="25">
        <v>45427</v>
      </c>
      <c r="D986" s="1">
        <v>34908</v>
      </c>
      <c r="E986" s="12">
        <v>312214</v>
      </c>
      <c r="F986" s="17">
        <v>6065</v>
      </c>
      <c r="G986" s="24" t="s">
        <v>41</v>
      </c>
      <c r="H986" s="77">
        <v>35.06</v>
      </c>
      <c r="I986" s="77">
        <v>10.44</v>
      </c>
      <c r="J986" s="77">
        <f t="shared" si="30"/>
        <v>24.620000000000005</v>
      </c>
      <c r="K986" s="78">
        <v>24.06</v>
      </c>
      <c r="L986" s="76">
        <v>45427</v>
      </c>
      <c r="M986" s="77">
        <f t="shared" si="31"/>
        <v>0.56000000000000583</v>
      </c>
      <c r="N986" s="198">
        <v>2</v>
      </c>
      <c r="O986" s="1" t="s">
        <v>50</v>
      </c>
      <c r="P986" s="1" t="s">
        <v>53</v>
      </c>
      <c r="Q986" s="91" t="str">
        <f>VLOOKUP(UTK[[#This Row],[ID]],DRIVER[],6,FALSE)</f>
        <v>RAKHAL CH  MOHANTA</v>
      </c>
      <c r="R986" s="14"/>
    </row>
    <row r="987" spans="1:18" ht="15" customHeight="1">
      <c r="A987" s="1">
        <v>240</v>
      </c>
      <c r="B987" s="1" t="str">
        <f>UTK[[#This Row],[DATE]]&amp;UTK[[#This Row],[VEHICLE NO]]&amp;UTK[[#This Row],[TRIP NO]]</f>
        <v>45427OD04Q41552</v>
      </c>
      <c r="C987" s="25">
        <v>45427</v>
      </c>
      <c r="D987" s="1">
        <v>34909</v>
      </c>
      <c r="E987" s="12">
        <v>312214</v>
      </c>
      <c r="F987" s="17">
        <v>6098</v>
      </c>
      <c r="G987" s="24" t="s">
        <v>22</v>
      </c>
      <c r="H987" s="77">
        <v>57.28</v>
      </c>
      <c r="I987" s="77">
        <v>17.5</v>
      </c>
      <c r="J987" s="77">
        <f t="shared" si="30"/>
        <v>39.78</v>
      </c>
      <c r="K987" s="78">
        <v>38.159999999999997</v>
      </c>
      <c r="L987" s="79">
        <v>45428</v>
      </c>
      <c r="M987" s="77">
        <f t="shared" si="31"/>
        <v>1.6200000000000045</v>
      </c>
      <c r="N987" s="198">
        <v>2</v>
      </c>
      <c r="O987" s="1" t="s">
        <v>50</v>
      </c>
      <c r="P987" s="1" t="s">
        <v>53</v>
      </c>
      <c r="Q987" s="91" t="str">
        <f>VLOOKUP(UTK[[#This Row],[ID]],DRIVER[],6,FALSE)</f>
        <v>SUSANT KUMAR BAG</v>
      </c>
      <c r="R987" s="14"/>
    </row>
    <row r="988" spans="1:18" ht="15" customHeight="1">
      <c r="A988" s="1">
        <v>241</v>
      </c>
      <c r="B988" s="1" t="str">
        <f>UTK[[#This Row],[DATE]]&amp;UTK[[#This Row],[VEHICLE NO]]&amp;UTK[[#This Row],[TRIP NO]]</f>
        <v>45427OD04Q41732</v>
      </c>
      <c r="C988" s="25">
        <v>45427</v>
      </c>
      <c r="D988" s="1">
        <v>34910</v>
      </c>
      <c r="E988" s="12">
        <v>312214</v>
      </c>
      <c r="F988" s="17">
        <v>6100</v>
      </c>
      <c r="G988" s="24" t="s">
        <v>8</v>
      </c>
      <c r="H988" s="77">
        <v>34.94</v>
      </c>
      <c r="I988" s="77">
        <v>10.199999999999999</v>
      </c>
      <c r="J988" s="77">
        <f t="shared" si="30"/>
        <v>24.74</v>
      </c>
      <c r="K988" s="78">
        <v>23.92</v>
      </c>
      <c r="L988" s="79">
        <v>45428</v>
      </c>
      <c r="M988" s="77">
        <f t="shared" si="31"/>
        <v>0.81999999999999673</v>
      </c>
      <c r="N988" s="198">
        <v>2</v>
      </c>
      <c r="O988" s="1" t="s">
        <v>50</v>
      </c>
      <c r="P988" s="1" t="s">
        <v>53</v>
      </c>
      <c r="Q988" s="91" t="str">
        <f>VLOOKUP(UTK[[#This Row],[ID]],DRIVER[],6,FALSE)</f>
        <v>AJAYA KUMAR MAHANTA</v>
      </c>
      <c r="R988" s="14"/>
    </row>
    <row r="989" spans="1:18" ht="15" customHeight="1">
      <c r="A989" s="1">
        <v>242</v>
      </c>
      <c r="B989" s="1" t="str">
        <f>UTK[[#This Row],[DATE]]&amp;UTK[[#This Row],[VEHICLE NO]]&amp;UTK[[#This Row],[TRIP NO]]</f>
        <v>45427OD04Q41372</v>
      </c>
      <c r="C989" s="25">
        <v>45427</v>
      </c>
      <c r="D989" s="1">
        <v>34911</v>
      </c>
      <c r="E989" s="12">
        <v>312214</v>
      </c>
      <c r="F989" s="17">
        <v>6107</v>
      </c>
      <c r="G989" s="24" t="s">
        <v>55</v>
      </c>
      <c r="H989" s="77">
        <v>33.64</v>
      </c>
      <c r="I989" s="77">
        <v>10.34</v>
      </c>
      <c r="J989" s="77">
        <f t="shared" si="30"/>
        <v>23.3</v>
      </c>
      <c r="K989" s="78">
        <v>22.88</v>
      </c>
      <c r="L989" s="79">
        <v>45428</v>
      </c>
      <c r="M989" s="77">
        <f t="shared" si="31"/>
        <v>0.42000000000000171</v>
      </c>
      <c r="N989" s="198">
        <v>2</v>
      </c>
      <c r="O989" s="1" t="s">
        <v>50</v>
      </c>
      <c r="P989" s="1" t="s">
        <v>53</v>
      </c>
      <c r="Q989" s="91" t="str">
        <f>VLOOKUP(UTK[[#This Row],[ID]],DRIVER[],6,FALSE)</f>
        <v>MADANA MAHANTA</v>
      </c>
      <c r="R989" s="14"/>
    </row>
    <row r="990" spans="1:18" ht="15" customHeight="1">
      <c r="A990" s="1">
        <v>243</v>
      </c>
      <c r="B990" s="1" t="str">
        <f>UTK[[#This Row],[DATE]]&amp;UTK[[#This Row],[VEHICLE NO]]&amp;UTK[[#This Row],[TRIP NO]]</f>
        <v>45428OD34S61371</v>
      </c>
      <c r="C990" s="25">
        <v>45428</v>
      </c>
      <c r="D990" s="1">
        <v>34912</v>
      </c>
      <c r="E990" s="12">
        <v>312214</v>
      </c>
      <c r="F990" s="17">
        <v>6118</v>
      </c>
      <c r="G990" s="24" t="s">
        <v>44</v>
      </c>
      <c r="H990" s="77">
        <v>52.62</v>
      </c>
      <c r="I990" s="77">
        <v>17.62</v>
      </c>
      <c r="J990" s="77">
        <f t="shared" si="30"/>
        <v>35</v>
      </c>
      <c r="K990" s="78">
        <v>34.78</v>
      </c>
      <c r="L990" s="79">
        <v>45428</v>
      </c>
      <c r="M990" s="77">
        <f t="shared" si="31"/>
        <v>0.21999999999999886</v>
      </c>
      <c r="N990" s="198">
        <v>1</v>
      </c>
      <c r="O990" s="1" t="s">
        <v>50</v>
      </c>
      <c r="P990" s="1" t="s">
        <v>53</v>
      </c>
      <c r="Q990" s="91" t="str">
        <f>VLOOKUP(UTK[[#This Row],[ID]],DRIVER[],6,FALSE)</f>
        <v>MURALIDHAR MOHANTA</v>
      </c>
      <c r="R990" s="14"/>
    </row>
    <row r="991" spans="1:18" ht="15" customHeight="1">
      <c r="A991" s="1">
        <v>244</v>
      </c>
      <c r="B991" s="1" t="str">
        <f>UTK[[#This Row],[DATE]]&amp;UTK[[#This Row],[VEHICLE NO]]&amp;UTK[[#This Row],[TRIP NO]]</f>
        <v>45428OD34S26661</v>
      </c>
      <c r="C991" s="25">
        <v>45428</v>
      </c>
      <c r="D991" s="1">
        <v>34913</v>
      </c>
      <c r="E991" s="12">
        <v>312214</v>
      </c>
      <c r="F991" s="17">
        <v>6113</v>
      </c>
      <c r="G991" s="24" t="s">
        <v>45</v>
      </c>
      <c r="H991" s="77">
        <v>53.9</v>
      </c>
      <c r="I991" s="77">
        <v>17.48</v>
      </c>
      <c r="J991" s="77">
        <f t="shared" si="30"/>
        <v>36.42</v>
      </c>
      <c r="K991" s="78">
        <v>36.020000000000003</v>
      </c>
      <c r="L991" s="79">
        <v>45428</v>
      </c>
      <c r="M991" s="77">
        <f t="shared" si="31"/>
        <v>0.39999999999999858</v>
      </c>
      <c r="N991" s="198">
        <v>1</v>
      </c>
      <c r="O991" s="1" t="s">
        <v>50</v>
      </c>
      <c r="P991" s="1" t="s">
        <v>53</v>
      </c>
      <c r="Q991" s="91" t="str">
        <f>VLOOKUP(UTK[[#This Row],[ID]],DRIVER[],6,FALSE)</f>
        <v>PRAHALLAD KUMAR DAS</v>
      </c>
      <c r="R991" s="14"/>
    </row>
    <row r="992" spans="1:18" ht="15" customHeight="1">
      <c r="A992" s="1">
        <v>245</v>
      </c>
      <c r="B992" s="1" t="str">
        <f>UTK[[#This Row],[DATE]]&amp;UTK[[#This Row],[VEHICLE NO]]&amp;UTK[[#This Row],[TRIP NO]]</f>
        <v>45428OD04Q41391</v>
      </c>
      <c r="C992" s="25">
        <v>45428</v>
      </c>
      <c r="D992" s="1">
        <v>34914</v>
      </c>
      <c r="E992" s="12">
        <v>312214</v>
      </c>
      <c r="F992" s="17">
        <v>6115</v>
      </c>
      <c r="G992" s="24" t="s">
        <v>21</v>
      </c>
      <c r="H992" s="77">
        <v>53.9</v>
      </c>
      <c r="I992" s="77">
        <v>17.48</v>
      </c>
      <c r="J992" s="77">
        <f t="shared" si="30"/>
        <v>36.42</v>
      </c>
      <c r="K992" s="78">
        <v>36.159999999999997</v>
      </c>
      <c r="L992" s="79">
        <v>45428</v>
      </c>
      <c r="M992" s="77">
        <f t="shared" si="31"/>
        <v>0.26000000000000512</v>
      </c>
      <c r="N992" s="198">
        <v>1</v>
      </c>
      <c r="O992" s="1" t="s">
        <v>50</v>
      </c>
      <c r="P992" s="1" t="s">
        <v>53</v>
      </c>
      <c r="Q992" s="91" t="str">
        <f>VLOOKUP(UTK[[#This Row],[ID]],DRIVER[],6,FALSE)</f>
        <v>DURGA CH MOHANTA</v>
      </c>
      <c r="R992" s="14"/>
    </row>
    <row r="993" spans="1:18" ht="15" customHeight="1">
      <c r="A993" s="1">
        <v>246</v>
      </c>
      <c r="B993" s="1" t="str">
        <f>UTK[[#This Row],[DATE]]&amp;UTK[[#This Row],[VEHICLE NO]]&amp;UTK[[#This Row],[TRIP NO]]</f>
        <v>45428OD34S26271</v>
      </c>
      <c r="C993" s="25">
        <v>45428</v>
      </c>
      <c r="D993" s="1">
        <v>34915</v>
      </c>
      <c r="E993" s="12">
        <v>312214</v>
      </c>
      <c r="F993" s="17">
        <v>6114</v>
      </c>
      <c r="G993" s="24" t="s">
        <v>54</v>
      </c>
      <c r="H993" s="77">
        <v>55.38</v>
      </c>
      <c r="I993" s="77">
        <v>17.059999999999999</v>
      </c>
      <c r="J993" s="77">
        <f t="shared" si="30"/>
        <v>38.320000000000007</v>
      </c>
      <c r="K993" s="78">
        <v>37.92</v>
      </c>
      <c r="L993" s="79">
        <v>45428</v>
      </c>
      <c r="M993" s="77">
        <f t="shared" si="31"/>
        <v>0.40000000000000568</v>
      </c>
      <c r="N993" s="198">
        <v>1</v>
      </c>
      <c r="O993" s="1" t="s">
        <v>50</v>
      </c>
      <c r="P993" s="1" t="s">
        <v>53</v>
      </c>
      <c r="Q993" s="91" t="str">
        <f>VLOOKUP(UTK[[#This Row],[ID]],DRIVER[],6,FALSE)</f>
        <v>KAPILENDRA MALIK</v>
      </c>
      <c r="R993" s="14"/>
    </row>
    <row r="994" spans="1:18" ht="15" customHeight="1">
      <c r="A994" s="1">
        <v>247</v>
      </c>
      <c r="B994" s="1" t="str">
        <f>UTK[[#This Row],[DATE]]&amp;UTK[[#This Row],[VEHICLE NO]]&amp;UTK[[#This Row],[TRIP NO]]</f>
        <v>45428OD34S26681</v>
      </c>
      <c r="C994" s="25">
        <v>45428</v>
      </c>
      <c r="D994" s="1">
        <v>34916</v>
      </c>
      <c r="E994" s="12">
        <v>312214</v>
      </c>
      <c r="F994" s="17">
        <v>6116</v>
      </c>
      <c r="G994" s="24" t="s">
        <v>42</v>
      </c>
      <c r="H994" s="77">
        <v>53.34</v>
      </c>
      <c r="I994" s="77">
        <v>16.96</v>
      </c>
      <c r="J994" s="77">
        <f t="shared" si="30"/>
        <v>36.380000000000003</v>
      </c>
      <c r="K994" s="78">
        <v>36.18</v>
      </c>
      <c r="L994" s="79">
        <v>45428</v>
      </c>
      <c r="M994" s="77">
        <f t="shared" si="31"/>
        <v>0.20000000000000284</v>
      </c>
      <c r="N994" s="198">
        <v>1</v>
      </c>
      <c r="O994" s="1" t="s">
        <v>50</v>
      </c>
      <c r="P994" s="1" t="s">
        <v>53</v>
      </c>
      <c r="Q994" s="91" t="str">
        <f>VLOOKUP(UTK[[#This Row],[ID]],DRIVER[],6,FALSE)</f>
        <v>DHULESWAR PERAI</v>
      </c>
      <c r="R994" s="14"/>
    </row>
    <row r="995" spans="1:18" ht="15" customHeight="1">
      <c r="A995" s="1">
        <v>248</v>
      </c>
      <c r="B995" s="1" t="str">
        <f>UTK[[#This Row],[DATE]]&amp;UTK[[#This Row],[VEHICLE NO]]&amp;UTK[[#This Row],[TRIP NO]]</f>
        <v>45428OD04Q41551</v>
      </c>
      <c r="C995" s="25">
        <v>45428</v>
      </c>
      <c r="D995" s="1">
        <v>34917</v>
      </c>
      <c r="E995" s="12">
        <v>312214</v>
      </c>
      <c r="F995" s="17">
        <v>6128</v>
      </c>
      <c r="G995" s="24" t="s">
        <v>22</v>
      </c>
      <c r="H995" s="77">
        <v>53.34</v>
      </c>
      <c r="I995" s="77">
        <v>17.46</v>
      </c>
      <c r="J995" s="77">
        <f t="shared" si="30"/>
        <v>35.880000000000003</v>
      </c>
      <c r="K995" s="78">
        <v>35.46</v>
      </c>
      <c r="L995" s="79">
        <v>45428</v>
      </c>
      <c r="M995" s="77">
        <f t="shared" si="31"/>
        <v>0.42000000000000171</v>
      </c>
      <c r="N995" s="198">
        <v>1</v>
      </c>
      <c r="O995" s="1" t="s">
        <v>50</v>
      </c>
      <c r="P995" s="1" t="s">
        <v>53</v>
      </c>
      <c r="Q995" s="91" t="str">
        <f>VLOOKUP(UTK[[#This Row],[ID]],DRIVER[],6,FALSE)</f>
        <v>SUSANT KUMAR BAG</v>
      </c>
      <c r="R995" s="14"/>
    </row>
    <row r="996" spans="1:18" ht="15" customHeight="1">
      <c r="A996" s="1">
        <v>249</v>
      </c>
      <c r="B996" s="1" t="str">
        <f>UTK[[#This Row],[DATE]]&amp;UTK[[#This Row],[VEHICLE NO]]&amp;UTK[[#This Row],[TRIP NO]]</f>
        <v>45428OD04Q41731</v>
      </c>
      <c r="C996" s="25">
        <v>45428</v>
      </c>
      <c r="D996" s="1">
        <v>34918</v>
      </c>
      <c r="E996" s="12">
        <v>312214</v>
      </c>
      <c r="F996" s="17">
        <v>6130</v>
      </c>
      <c r="G996" s="24" t="s">
        <v>8</v>
      </c>
      <c r="H996" s="77">
        <v>35.14</v>
      </c>
      <c r="I996" s="77">
        <v>10.26</v>
      </c>
      <c r="J996" s="77">
        <f t="shared" si="30"/>
        <v>24.880000000000003</v>
      </c>
      <c r="K996" s="78">
        <v>24.28</v>
      </c>
      <c r="L996" s="79">
        <v>45428</v>
      </c>
      <c r="M996" s="77">
        <f t="shared" si="31"/>
        <v>0.60000000000000142</v>
      </c>
      <c r="N996" s="198">
        <v>1</v>
      </c>
      <c r="O996" s="1" t="s">
        <v>50</v>
      </c>
      <c r="P996" s="1" t="s">
        <v>53</v>
      </c>
      <c r="Q996" s="91" t="str">
        <f>VLOOKUP(UTK[[#This Row],[ID]],DRIVER[],6,FALSE)</f>
        <v>AJAYA KUMAR MAHANTA</v>
      </c>
      <c r="R996" s="14">
        <v>200</v>
      </c>
    </row>
    <row r="997" spans="1:18" ht="15" customHeight="1">
      <c r="A997" s="1">
        <v>250</v>
      </c>
      <c r="B997" s="1" t="str">
        <f>UTK[[#This Row],[DATE]]&amp;UTK[[#This Row],[VEHICLE NO]]&amp;UTK[[#This Row],[TRIP NO]]</f>
        <v>45428OD34S65081</v>
      </c>
      <c r="C997" s="25">
        <v>45428</v>
      </c>
      <c r="D997" s="1">
        <v>34919</v>
      </c>
      <c r="E997" s="12">
        <v>312214</v>
      </c>
      <c r="F997" s="17">
        <v>6133</v>
      </c>
      <c r="G997" s="24" t="s">
        <v>57</v>
      </c>
      <c r="H997" s="77">
        <v>55.54</v>
      </c>
      <c r="I997" s="77">
        <v>17.420000000000002</v>
      </c>
      <c r="J997" s="77">
        <f t="shared" si="30"/>
        <v>38.119999999999997</v>
      </c>
      <c r="K997" s="78">
        <v>37.58</v>
      </c>
      <c r="L997" s="79">
        <v>45428</v>
      </c>
      <c r="M997" s="77">
        <f t="shared" si="31"/>
        <v>0.53999999999999915</v>
      </c>
      <c r="N997" s="198">
        <v>1</v>
      </c>
      <c r="O997" s="1" t="s">
        <v>50</v>
      </c>
      <c r="P997" s="1" t="s">
        <v>53</v>
      </c>
      <c r="Q997" s="91" t="str">
        <f>VLOOKUP(UTK[[#This Row],[ID]],DRIVER[],6,FALSE)</f>
        <v>NATABAR MOHANTA</v>
      </c>
      <c r="R997" s="14"/>
    </row>
    <row r="998" spans="1:18" ht="14.4" customHeight="1">
      <c r="A998" s="1">
        <v>251</v>
      </c>
      <c r="B998" s="1" t="str">
        <f>UTK[[#This Row],[DATE]]&amp;UTK[[#This Row],[VEHICLE NO]]&amp;UTK[[#This Row],[TRIP NO]]</f>
        <v>45428OD34S26151</v>
      </c>
      <c r="C998" s="25">
        <v>45428</v>
      </c>
      <c r="D998" s="1">
        <v>34920</v>
      </c>
      <c r="E998" s="12">
        <v>312214</v>
      </c>
      <c r="F998" s="17">
        <v>6148</v>
      </c>
      <c r="G998" s="24" t="s">
        <v>40</v>
      </c>
      <c r="H998" s="77">
        <v>54.46</v>
      </c>
      <c r="I998" s="77">
        <v>17.16</v>
      </c>
      <c r="J998" s="77">
        <f t="shared" si="30"/>
        <v>37.299999999999997</v>
      </c>
      <c r="K998" s="78">
        <v>36.24</v>
      </c>
      <c r="L998" s="79">
        <v>45428</v>
      </c>
      <c r="M998" s="77">
        <f t="shared" si="31"/>
        <v>1.0599999999999952</v>
      </c>
      <c r="N998" s="198">
        <v>1</v>
      </c>
      <c r="O998" s="1" t="s">
        <v>50</v>
      </c>
      <c r="P998" s="1" t="s">
        <v>53</v>
      </c>
      <c r="Q998" s="91" t="str">
        <f>VLOOKUP(UTK[[#This Row],[ID]],DRIVER[],6,FALSE)</f>
        <v>BASANTA KUMAR MOHANTA</v>
      </c>
      <c r="R998" s="14"/>
    </row>
    <row r="999" spans="1:18" ht="15" customHeight="1">
      <c r="A999" s="1">
        <v>252</v>
      </c>
      <c r="B999" s="1" t="str">
        <f>UTK[[#This Row],[DATE]]&amp;UTK[[#This Row],[VEHICLE NO]]&amp;UTK[[#This Row],[TRIP NO]]</f>
        <v>45428OD04Q41371</v>
      </c>
      <c r="C999" s="25">
        <v>45428</v>
      </c>
      <c r="D999" s="1">
        <v>34921</v>
      </c>
      <c r="E999" s="12">
        <v>312214</v>
      </c>
      <c r="F999" s="17">
        <v>6150</v>
      </c>
      <c r="G999" s="24" t="s">
        <v>55</v>
      </c>
      <c r="H999" s="77">
        <v>32.46</v>
      </c>
      <c r="I999" s="77">
        <v>10.36</v>
      </c>
      <c r="J999" s="77">
        <f t="shared" si="30"/>
        <v>22.1</v>
      </c>
      <c r="K999" s="78">
        <v>21.36</v>
      </c>
      <c r="L999" s="79">
        <v>45428</v>
      </c>
      <c r="M999" s="77">
        <f t="shared" si="31"/>
        <v>0.74000000000000199</v>
      </c>
      <c r="N999" s="198">
        <v>1</v>
      </c>
      <c r="O999" s="1" t="s">
        <v>50</v>
      </c>
      <c r="P999" s="1" t="s">
        <v>53</v>
      </c>
      <c r="Q999" s="91" t="str">
        <f>VLOOKUP(UTK[[#This Row],[ID]],DRIVER[],6,FALSE)</f>
        <v>NARAHARI MOHANTA</v>
      </c>
      <c r="R999" s="14"/>
    </row>
    <row r="1000" spans="1:18" ht="15" customHeight="1">
      <c r="A1000" s="1">
        <v>253</v>
      </c>
      <c r="B1000" s="1" t="str">
        <f>UTK[[#This Row],[DATE]]&amp;UTK[[#This Row],[VEHICLE NO]]&amp;UTK[[#This Row],[TRIP NO]]</f>
        <v>45428OD04Q67611</v>
      </c>
      <c r="C1000" s="25">
        <v>45428</v>
      </c>
      <c r="D1000" s="1">
        <v>34922</v>
      </c>
      <c r="E1000" s="12">
        <v>312214</v>
      </c>
      <c r="F1000" s="17">
        <v>6146</v>
      </c>
      <c r="G1000" s="24" t="s">
        <v>24</v>
      </c>
      <c r="H1000" s="77">
        <v>53.9</v>
      </c>
      <c r="I1000" s="77">
        <v>17.7</v>
      </c>
      <c r="J1000" s="77">
        <f t="shared" si="30"/>
        <v>36.200000000000003</v>
      </c>
      <c r="K1000" s="78">
        <v>35.76</v>
      </c>
      <c r="L1000" s="79">
        <v>45428</v>
      </c>
      <c r="M1000" s="77">
        <f t="shared" si="31"/>
        <v>0.44000000000000483</v>
      </c>
      <c r="N1000" s="198">
        <v>1</v>
      </c>
      <c r="O1000" s="1" t="s">
        <v>50</v>
      </c>
      <c r="P1000" s="1" t="s">
        <v>53</v>
      </c>
      <c r="Q1000" s="91" t="str">
        <f>VLOOKUP(UTK[[#This Row],[ID]],DRIVER[],6,FALSE)</f>
        <v>PRABHAT MAHANTA</v>
      </c>
      <c r="R1000" s="14"/>
    </row>
    <row r="1001" spans="1:18" ht="15" customHeight="1">
      <c r="A1001" s="1">
        <v>254</v>
      </c>
      <c r="B1001" s="1" t="str">
        <f>UTK[[#This Row],[DATE]]&amp;UTK[[#This Row],[VEHICLE NO]]&amp;UTK[[#This Row],[TRIP NO]]</f>
        <v>45428OD04Q41281</v>
      </c>
      <c r="C1001" s="25">
        <v>45428</v>
      </c>
      <c r="D1001" s="1">
        <v>34923</v>
      </c>
      <c r="E1001" s="12">
        <v>312214</v>
      </c>
      <c r="F1001" s="17">
        <v>6151</v>
      </c>
      <c r="G1001" s="24" t="s">
        <v>41</v>
      </c>
      <c r="H1001" s="77">
        <v>32.520000000000003</v>
      </c>
      <c r="I1001" s="77">
        <v>10.38</v>
      </c>
      <c r="J1001" s="77">
        <f t="shared" si="30"/>
        <v>22.14</v>
      </c>
      <c r="K1001" s="78">
        <v>21.34</v>
      </c>
      <c r="L1001" s="79">
        <v>45428</v>
      </c>
      <c r="M1001" s="77">
        <f t="shared" si="31"/>
        <v>0.80000000000000071</v>
      </c>
      <c r="N1001" s="198">
        <v>1</v>
      </c>
      <c r="O1001" s="1" t="s">
        <v>50</v>
      </c>
      <c r="P1001" s="1" t="s">
        <v>53</v>
      </c>
      <c r="Q1001" s="91" t="str">
        <f>VLOOKUP(UTK[[#This Row],[ID]],DRIVER[],6,FALSE)</f>
        <v xml:space="preserve">SUSANTA KUMAR MOHANTA </v>
      </c>
      <c r="R1001" s="14"/>
    </row>
    <row r="1002" spans="1:18" ht="15" customHeight="1">
      <c r="A1002" s="1">
        <v>255</v>
      </c>
      <c r="B1002" s="1" t="str">
        <f>UTK[[#This Row],[DATE]]&amp;UTK[[#This Row],[VEHICLE NO]]&amp;UTK[[#This Row],[TRIP NO]]</f>
        <v>45428OD04Q41781</v>
      </c>
      <c r="C1002" s="25">
        <v>45428</v>
      </c>
      <c r="D1002" s="1">
        <v>34924</v>
      </c>
      <c r="E1002" s="12">
        <v>312214</v>
      </c>
      <c r="F1002" s="17">
        <v>6165</v>
      </c>
      <c r="G1002" s="24" t="s">
        <v>25</v>
      </c>
      <c r="H1002" s="77">
        <v>53.66</v>
      </c>
      <c r="I1002" s="77">
        <v>17.239999999999998</v>
      </c>
      <c r="J1002" s="77">
        <f t="shared" si="30"/>
        <v>36.42</v>
      </c>
      <c r="K1002" s="78">
        <v>35.200000000000003</v>
      </c>
      <c r="L1002" s="79">
        <v>45428</v>
      </c>
      <c r="M1002" s="77">
        <f t="shared" si="31"/>
        <v>1.2199999999999989</v>
      </c>
      <c r="N1002" s="198">
        <v>1</v>
      </c>
      <c r="O1002" s="1" t="s">
        <v>50</v>
      </c>
      <c r="P1002" s="1" t="s">
        <v>53</v>
      </c>
      <c r="Q1002" s="91" t="str">
        <f>VLOOKUP(UTK[[#This Row],[ID]],DRIVER[],6,FALSE)</f>
        <v>CHANDRAMANI MOHANTY</v>
      </c>
      <c r="R1002" s="14"/>
    </row>
    <row r="1003" spans="1:18" ht="15" customHeight="1">
      <c r="A1003" s="1">
        <v>256</v>
      </c>
      <c r="B1003" s="1" t="str">
        <f>UTK[[#This Row],[DATE]]&amp;UTK[[#This Row],[VEHICLE NO]]&amp;UTK[[#This Row],[TRIP NO]]</f>
        <v>45428OD34S26662</v>
      </c>
      <c r="C1003" s="25">
        <v>45428</v>
      </c>
      <c r="D1003" s="1">
        <v>34925</v>
      </c>
      <c r="E1003" s="12">
        <v>312214</v>
      </c>
      <c r="F1003" s="17">
        <v>6167</v>
      </c>
      <c r="G1003" s="24" t="s">
        <v>45</v>
      </c>
      <c r="H1003" s="77">
        <v>52.42</v>
      </c>
      <c r="I1003" s="77">
        <v>17.48</v>
      </c>
      <c r="J1003" s="77">
        <f t="shared" si="30"/>
        <v>34.94</v>
      </c>
      <c r="K1003" s="78">
        <v>33.119999999999997</v>
      </c>
      <c r="L1003" s="79">
        <v>45428</v>
      </c>
      <c r="M1003" s="77">
        <f t="shared" si="31"/>
        <v>1.8200000000000003</v>
      </c>
      <c r="N1003" s="198">
        <v>2</v>
      </c>
      <c r="O1003" s="1" t="s">
        <v>50</v>
      </c>
      <c r="P1003" s="1" t="s">
        <v>53</v>
      </c>
      <c r="Q1003" s="91" t="str">
        <f>VLOOKUP(UTK[[#This Row],[ID]],DRIVER[],6,FALSE)</f>
        <v>PRAHALLAD KUMAR DAS</v>
      </c>
      <c r="R1003" s="14"/>
    </row>
    <row r="1004" spans="1:18" ht="15" customHeight="1">
      <c r="A1004" s="1">
        <v>257</v>
      </c>
      <c r="B1004" s="1" t="str">
        <f>UTK[[#This Row],[DATE]]&amp;UTK[[#This Row],[VEHICLE NO]]&amp;UTK[[#This Row],[TRIP NO]]</f>
        <v>45428OD34S61372</v>
      </c>
      <c r="C1004" s="25">
        <v>45428</v>
      </c>
      <c r="D1004" s="1">
        <v>34926</v>
      </c>
      <c r="E1004" s="12">
        <v>312214</v>
      </c>
      <c r="F1004" s="17">
        <v>6170</v>
      </c>
      <c r="G1004" s="24" t="s">
        <v>44</v>
      </c>
      <c r="H1004" s="77">
        <v>51.46</v>
      </c>
      <c r="I1004" s="77">
        <v>17.600000000000001</v>
      </c>
      <c r="J1004" s="77">
        <f t="shared" si="30"/>
        <v>33.86</v>
      </c>
      <c r="K1004" s="78">
        <v>32.82</v>
      </c>
      <c r="L1004" s="79">
        <v>45428</v>
      </c>
      <c r="M1004" s="77">
        <f t="shared" si="31"/>
        <v>1.0399999999999991</v>
      </c>
      <c r="N1004" s="198">
        <v>2</v>
      </c>
      <c r="O1004" s="1" t="s">
        <v>50</v>
      </c>
      <c r="P1004" s="1" t="s">
        <v>53</v>
      </c>
      <c r="Q1004" s="91" t="str">
        <f>VLOOKUP(UTK[[#This Row],[ID]],DRIVER[],6,FALSE)</f>
        <v>MURALIDHAR MOHANTA</v>
      </c>
      <c r="R1004" s="14"/>
    </row>
    <row r="1005" spans="1:18" ht="15" customHeight="1">
      <c r="A1005" s="1">
        <v>258</v>
      </c>
      <c r="B1005" s="1" t="str">
        <f>UTK[[#This Row],[DATE]]&amp;UTK[[#This Row],[VEHICLE NO]]&amp;UTK[[#This Row],[TRIP NO]]</f>
        <v>45428OD04Q41392</v>
      </c>
      <c r="C1005" s="25">
        <v>45428</v>
      </c>
      <c r="D1005" s="1">
        <v>34927</v>
      </c>
      <c r="E1005" s="12">
        <v>312214</v>
      </c>
      <c r="F1005" s="17">
        <v>6186</v>
      </c>
      <c r="G1005" s="24" t="s">
        <v>21</v>
      </c>
      <c r="H1005" s="77">
        <v>50.76</v>
      </c>
      <c r="I1005" s="77">
        <v>17.48</v>
      </c>
      <c r="J1005" s="77">
        <f t="shared" si="30"/>
        <v>33.28</v>
      </c>
      <c r="K1005" s="78">
        <v>32.54</v>
      </c>
      <c r="L1005" s="79">
        <v>45428</v>
      </c>
      <c r="M1005" s="77">
        <f t="shared" si="31"/>
        <v>0.74000000000000199</v>
      </c>
      <c r="N1005" s="198">
        <v>2</v>
      </c>
      <c r="O1005" s="1" t="s">
        <v>50</v>
      </c>
      <c r="P1005" s="1" t="s">
        <v>53</v>
      </c>
      <c r="Q1005" s="91" t="str">
        <f>VLOOKUP(UTK[[#This Row],[ID]],DRIVER[],6,FALSE)</f>
        <v>DURGA CH MOHANTA</v>
      </c>
      <c r="R1005" s="14"/>
    </row>
    <row r="1006" spans="1:18" ht="15" customHeight="1">
      <c r="A1006" s="1">
        <v>259</v>
      </c>
      <c r="B1006" s="1" t="str">
        <f>UTK[[#This Row],[DATE]]&amp;UTK[[#This Row],[VEHICLE NO]]&amp;UTK[[#This Row],[TRIP NO]]</f>
        <v>45428OD34S26682</v>
      </c>
      <c r="C1006" s="25">
        <v>45428</v>
      </c>
      <c r="D1006" s="1">
        <v>34928</v>
      </c>
      <c r="E1006" s="12">
        <v>312214</v>
      </c>
      <c r="F1006" s="17">
        <v>6187</v>
      </c>
      <c r="G1006" s="24" t="s">
        <v>42</v>
      </c>
      <c r="H1006" s="77">
        <v>52.88</v>
      </c>
      <c r="I1006" s="77">
        <v>16.98</v>
      </c>
      <c r="J1006" s="77">
        <f t="shared" si="30"/>
        <v>35.900000000000006</v>
      </c>
      <c r="K1006" s="78">
        <v>35.159999999999997</v>
      </c>
      <c r="L1006" s="79">
        <v>45428</v>
      </c>
      <c r="M1006" s="77">
        <f t="shared" si="31"/>
        <v>0.74000000000000909</v>
      </c>
      <c r="N1006" s="198">
        <v>2</v>
      </c>
      <c r="O1006" s="1" t="s">
        <v>50</v>
      </c>
      <c r="P1006" s="1" t="s">
        <v>53</v>
      </c>
      <c r="Q1006" s="91" t="str">
        <f>VLOOKUP(UTK[[#This Row],[ID]],DRIVER[],6,FALSE)</f>
        <v>DHULESWAR PERAI</v>
      </c>
      <c r="R1006" s="14"/>
    </row>
    <row r="1007" spans="1:18" ht="15" customHeight="1">
      <c r="A1007" s="1">
        <v>260</v>
      </c>
      <c r="B1007" s="1" t="str">
        <f>UTK[[#This Row],[DATE]]&amp;UTK[[#This Row],[VEHICLE NO]]&amp;UTK[[#This Row],[TRIP NO]]</f>
        <v>45428OD04Q41552</v>
      </c>
      <c r="C1007" s="25">
        <v>45428</v>
      </c>
      <c r="D1007" s="1">
        <v>34929</v>
      </c>
      <c r="E1007" s="12">
        <v>312214</v>
      </c>
      <c r="F1007" s="17">
        <v>6214</v>
      </c>
      <c r="G1007" s="24" t="s">
        <v>22</v>
      </c>
      <c r="H1007" s="77">
        <v>53.98</v>
      </c>
      <c r="I1007" s="77">
        <v>17.440000000000001</v>
      </c>
      <c r="J1007" s="77">
        <f t="shared" si="30"/>
        <v>36.539999999999992</v>
      </c>
      <c r="K1007" s="78">
        <v>36</v>
      </c>
      <c r="L1007" s="79">
        <v>45428</v>
      </c>
      <c r="M1007" s="77">
        <f t="shared" si="31"/>
        <v>0.53999999999999204</v>
      </c>
      <c r="N1007" s="198">
        <v>2</v>
      </c>
      <c r="O1007" s="1" t="s">
        <v>50</v>
      </c>
      <c r="P1007" s="1" t="s">
        <v>53</v>
      </c>
      <c r="Q1007" s="91" t="str">
        <f>VLOOKUP(UTK[[#This Row],[ID]],DRIVER[],6,FALSE)</f>
        <v>SUSANT KUMAR BAG</v>
      </c>
      <c r="R1007" s="14"/>
    </row>
    <row r="1008" spans="1:18" ht="15" customHeight="1">
      <c r="A1008" s="1">
        <v>261</v>
      </c>
      <c r="B1008" s="1" t="str">
        <f>UTK[[#This Row],[DATE]]&amp;UTK[[#This Row],[VEHICLE NO]]&amp;UTK[[#This Row],[TRIP NO]]</f>
        <v>45428OD04Q41732</v>
      </c>
      <c r="C1008" s="25">
        <v>45428</v>
      </c>
      <c r="D1008" s="1">
        <v>34930</v>
      </c>
      <c r="E1008" s="12">
        <v>312214</v>
      </c>
      <c r="F1008" s="17">
        <v>6239</v>
      </c>
      <c r="G1008" s="24" t="s">
        <v>8</v>
      </c>
      <c r="H1008" s="77">
        <v>32.46</v>
      </c>
      <c r="I1008" s="77">
        <v>10.36</v>
      </c>
      <c r="J1008" s="77">
        <f t="shared" si="30"/>
        <v>22.1</v>
      </c>
      <c r="K1008" s="78">
        <v>21.92</v>
      </c>
      <c r="L1008" s="79">
        <v>45428</v>
      </c>
      <c r="M1008" s="77">
        <f t="shared" si="31"/>
        <v>0.17999999999999972</v>
      </c>
      <c r="N1008" s="198">
        <v>2</v>
      </c>
      <c r="O1008" s="1" t="s">
        <v>50</v>
      </c>
      <c r="P1008" s="1" t="s">
        <v>53</v>
      </c>
      <c r="Q1008" s="91" t="str">
        <f>VLOOKUP(UTK[[#This Row],[ID]],DRIVER[],6,FALSE)</f>
        <v>AJAYA KUMAR MAHANTA</v>
      </c>
      <c r="R1008" s="14"/>
    </row>
    <row r="1009" spans="1:18" ht="15" customHeight="1">
      <c r="A1009" s="1">
        <v>262</v>
      </c>
      <c r="B1009" s="1" t="str">
        <f>UTK[[#This Row],[DATE]]&amp;UTK[[#This Row],[VEHICLE NO]]&amp;UTK[[#This Row],[TRIP NO]]</f>
        <v>45428OD34S65082</v>
      </c>
      <c r="C1009" s="25">
        <v>45428</v>
      </c>
      <c r="D1009" s="1">
        <v>34931</v>
      </c>
      <c r="E1009" s="12">
        <v>312214</v>
      </c>
      <c r="F1009" s="17">
        <v>6257</v>
      </c>
      <c r="G1009" s="24" t="s">
        <v>57</v>
      </c>
      <c r="H1009" s="77">
        <v>53.16</v>
      </c>
      <c r="I1009" s="77">
        <v>17.440000000000001</v>
      </c>
      <c r="J1009" s="77">
        <f t="shared" si="30"/>
        <v>35.72</v>
      </c>
      <c r="K1009" s="78">
        <v>35.36</v>
      </c>
      <c r="L1009" s="79">
        <v>45428</v>
      </c>
      <c r="M1009" s="77">
        <f t="shared" si="31"/>
        <v>0.35999999999999943</v>
      </c>
      <c r="N1009" s="198">
        <v>2</v>
      </c>
      <c r="O1009" s="1" t="s">
        <v>50</v>
      </c>
      <c r="P1009" s="1" t="s">
        <v>53</v>
      </c>
      <c r="Q1009" s="91" t="str">
        <f>VLOOKUP(UTK[[#This Row],[ID]],DRIVER[],6,FALSE)</f>
        <v>NATABAR MOHANTA</v>
      </c>
      <c r="R1009" s="14"/>
    </row>
    <row r="1010" spans="1:18" ht="15" customHeight="1">
      <c r="A1010" s="1">
        <v>263</v>
      </c>
      <c r="B1010" s="1" t="str">
        <f>UTK[[#This Row],[DATE]]&amp;UTK[[#This Row],[VEHICLE NO]]&amp;UTK[[#This Row],[TRIP NO]]</f>
        <v>45428OD34S26152</v>
      </c>
      <c r="C1010" s="25">
        <v>45428</v>
      </c>
      <c r="D1010" s="1">
        <v>34932</v>
      </c>
      <c r="E1010" s="12">
        <v>312214</v>
      </c>
      <c r="F1010" s="17">
        <v>6261</v>
      </c>
      <c r="G1010" s="24" t="s">
        <v>40</v>
      </c>
      <c r="H1010" s="77">
        <v>52.76</v>
      </c>
      <c r="I1010" s="77">
        <v>17.16</v>
      </c>
      <c r="J1010" s="77">
        <f t="shared" si="30"/>
        <v>35.599999999999994</v>
      </c>
      <c r="K1010" s="78">
        <v>35.26</v>
      </c>
      <c r="L1010" s="79">
        <v>45428</v>
      </c>
      <c r="M1010" s="77">
        <f t="shared" si="31"/>
        <v>0.33999999999999631</v>
      </c>
      <c r="N1010" s="198">
        <v>2</v>
      </c>
      <c r="O1010" s="1" t="s">
        <v>50</v>
      </c>
      <c r="P1010" s="1" t="s">
        <v>53</v>
      </c>
      <c r="Q1010" s="91" t="str">
        <f>VLOOKUP(UTK[[#This Row],[ID]],DRIVER[],6,FALSE)</f>
        <v>BASANTA KUMAR MOHANTA</v>
      </c>
      <c r="R1010" s="14"/>
    </row>
    <row r="1011" spans="1:18" ht="15" customHeight="1">
      <c r="A1011" s="1">
        <v>264</v>
      </c>
      <c r="B1011" s="1" t="str">
        <f>UTK[[#This Row],[DATE]]&amp;UTK[[#This Row],[VEHICLE NO]]&amp;UTK[[#This Row],[TRIP NO]]</f>
        <v>45428OD04Q41282</v>
      </c>
      <c r="C1011" s="25">
        <v>45428</v>
      </c>
      <c r="D1011" s="1">
        <v>34933</v>
      </c>
      <c r="E1011" s="12">
        <v>312214</v>
      </c>
      <c r="F1011" s="17">
        <v>6279</v>
      </c>
      <c r="G1011" s="24" t="s">
        <v>41</v>
      </c>
      <c r="H1011" s="77">
        <v>34.6</v>
      </c>
      <c r="I1011" s="77">
        <v>10.36</v>
      </c>
      <c r="J1011" s="77">
        <f t="shared" si="30"/>
        <v>24.240000000000002</v>
      </c>
      <c r="K1011" s="78">
        <v>24.02</v>
      </c>
      <c r="L1011" s="79">
        <v>45429</v>
      </c>
      <c r="M1011" s="77">
        <f t="shared" si="31"/>
        <v>0.22000000000000242</v>
      </c>
      <c r="N1011" s="198">
        <v>2</v>
      </c>
      <c r="O1011" s="1" t="s">
        <v>50</v>
      </c>
      <c r="P1011" s="1" t="s">
        <v>53</v>
      </c>
      <c r="Q1011" s="91" t="str">
        <f>VLOOKUP(UTK[[#This Row],[ID]],DRIVER[],6,FALSE)</f>
        <v xml:space="preserve">SUSANTA KUMAR MOHANTA </v>
      </c>
      <c r="R1011" s="14"/>
    </row>
    <row r="1012" spans="1:18" ht="15" customHeight="1">
      <c r="A1012" s="1">
        <v>265</v>
      </c>
      <c r="B1012" s="1" t="str">
        <f>UTK[[#This Row],[DATE]]&amp;UTK[[#This Row],[VEHICLE NO]]&amp;UTK[[#This Row],[TRIP NO]]</f>
        <v>45428OD04Q41372</v>
      </c>
      <c r="C1012" s="25">
        <v>45428</v>
      </c>
      <c r="D1012" s="1">
        <v>34934</v>
      </c>
      <c r="E1012" s="12">
        <v>312214</v>
      </c>
      <c r="F1012" s="17">
        <v>6273</v>
      </c>
      <c r="G1012" s="24" t="s">
        <v>55</v>
      </c>
      <c r="H1012" s="77">
        <v>34.479999999999997</v>
      </c>
      <c r="I1012" s="77">
        <v>10.36</v>
      </c>
      <c r="J1012" s="77">
        <f t="shared" si="30"/>
        <v>24.119999999999997</v>
      </c>
      <c r="K1012" s="78">
        <v>23.82</v>
      </c>
      <c r="L1012" s="79">
        <v>45429</v>
      </c>
      <c r="M1012" s="77">
        <f t="shared" si="31"/>
        <v>0.29999999999999716</v>
      </c>
      <c r="N1012" s="198">
        <v>2</v>
      </c>
      <c r="O1012" s="1" t="s">
        <v>50</v>
      </c>
      <c r="P1012" s="1" t="s">
        <v>53</v>
      </c>
      <c r="Q1012" s="91" t="str">
        <f>VLOOKUP(UTK[[#This Row],[ID]],DRIVER[],6,FALSE)</f>
        <v>NARAHARI MOHANTA</v>
      </c>
      <c r="R1012" s="14"/>
    </row>
    <row r="1013" spans="1:18" ht="15" customHeight="1">
      <c r="A1013" s="1">
        <v>266</v>
      </c>
      <c r="B1013" s="1" t="str">
        <f>UTK[[#This Row],[DATE]]&amp;UTK[[#This Row],[VEHICLE NO]]&amp;UTK[[#This Row],[TRIP NO]]</f>
        <v>45428OD04Q67612</v>
      </c>
      <c r="C1013" s="25">
        <v>45428</v>
      </c>
      <c r="D1013" s="1">
        <v>34935</v>
      </c>
      <c r="E1013" s="12">
        <v>312214</v>
      </c>
      <c r="F1013" s="17">
        <v>6277</v>
      </c>
      <c r="G1013" s="24" t="s">
        <v>24</v>
      </c>
      <c r="H1013" s="77">
        <v>56.46</v>
      </c>
      <c r="I1013" s="77">
        <v>17.7</v>
      </c>
      <c r="J1013" s="77">
        <f t="shared" si="30"/>
        <v>38.760000000000005</v>
      </c>
      <c r="K1013" s="78">
        <v>38.5</v>
      </c>
      <c r="L1013" s="79">
        <v>45429</v>
      </c>
      <c r="M1013" s="77">
        <f t="shared" si="31"/>
        <v>0.26000000000000512</v>
      </c>
      <c r="N1013" s="198">
        <v>2</v>
      </c>
      <c r="O1013" s="1" t="s">
        <v>50</v>
      </c>
      <c r="P1013" s="1" t="s">
        <v>53</v>
      </c>
      <c r="Q1013" s="91" t="str">
        <f>VLOOKUP(UTK[[#This Row],[ID]],DRIVER[],6,FALSE)</f>
        <v>PRABHAT MAHANTA</v>
      </c>
      <c r="R1013" s="14"/>
    </row>
    <row r="1014" spans="1:18" ht="15" customHeight="1">
      <c r="A1014" s="1">
        <v>267</v>
      </c>
      <c r="B1014" s="1" t="str">
        <f>UTK[[#This Row],[DATE]]&amp;UTK[[#This Row],[VEHICLE NO]]&amp;UTK[[#This Row],[TRIP NO]]</f>
        <v>45428OD04Q41782</v>
      </c>
      <c r="C1014" s="25">
        <v>45428</v>
      </c>
      <c r="D1014" s="1">
        <v>34936</v>
      </c>
      <c r="E1014" s="12">
        <v>312214</v>
      </c>
      <c r="F1014" s="17">
        <v>6275</v>
      </c>
      <c r="G1014" s="24" t="s">
        <v>25</v>
      </c>
      <c r="H1014" s="77">
        <v>54.54</v>
      </c>
      <c r="I1014" s="77">
        <v>17.2</v>
      </c>
      <c r="J1014" s="77">
        <f t="shared" si="30"/>
        <v>37.340000000000003</v>
      </c>
      <c r="K1014" s="78">
        <v>37.1</v>
      </c>
      <c r="L1014" s="79">
        <v>45429</v>
      </c>
      <c r="M1014" s="77">
        <f t="shared" si="31"/>
        <v>0.24000000000000199</v>
      </c>
      <c r="N1014" s="198">
        <v>2</v>
      </c>
      <c r="O1014" s="1" t="s">
        <v>50</v>
      </c>
      <c r="P1014" s="1" t="s">
        <v>53</v>
      </c>
      <c r="Q1014" s="91" t="str">
        <f>VLOOKUP(UTK[[#This Row],[ID]],DRIVER[],6,FALSE)</f>
        <v>CHANDRAMANI MOHANTY</v>
      </c>
      <c r="R1014" s="14">
        <v>216</v>
      </c>
    </row>
    <row r="1015" spans="1:18" ht="15" customHeight="1">
      <c r="A1015" s="1">
        <v>268</v>
      </c>
      <c r="B1015" s="1" t="str">
        <f>UTK[[#This Row],[DATE]]&amp;UTK[[#This Row],[VEHICLE NO]]&amp;UTK[[#This Row],[TRIP NO]]</f>
        <v>45428OD34S61373</v>
      </c>
      <c r="C1015" s="25">
        <v>45428</v>
      </c>
      <c r="D1015" s="1">
        <v>34937</v>
      </c>
      <c r="E1015" s="12">
        <v>312214</v>
      </c>
      <c r="F1015" s="17">
        <v>6276</v>
      </c>
      <c r="G1015" s="24" t="s">
        <v>44</v>
      </c>
      <c r="H1015" s="77">
        <v>54.82</v>
      </c>
      <c r="I1015" s="77">
        <v>17.600000000000001</v>
      </c>
      <c r="J1015" s="77">
        <f t="shared" si="30"/>
        <v>37.22</v>
      </c>
      <c r="K1015" s="78">
        <v>36.72</v>
      </c>
      <c r="L1015" s="79">
        <v>45429</v>
      </c>
      <c r="M1015" s="77">
        <f t="shared" si="31"/>
        <v>0.5</v>
      </c>
      <c r="N1015" s="198">
        <v>3</v>
      </c>
      <c r="O1015" s="1" t="s">
        <v>50</v>
      </c>
      <c r="P1015" s="1" t="s">
        <v>53</v>
      </c>
      <c r="Q1015" s="91" t="str">
        <f>VLOOKUP(UTK[[#This Row],[ID]],DRIVER[],6,FALSE)</f>
        <v>MURALIDHAR MOHANTA</v>
      </c>
      <c r="R1015" s="14"/>
    </row>
    <row r="1016" spans="1:18" ht="15" customHeight="1">
      <c r="A1016" s="1">
        <v>269</v>
      </c>
      <c r="B1016" s="1" t="str">
        <f>UTK[[#This Row],[DATE]]&amp;UTK[[#This Row],[VEHICLE NO]]&amp;UTK[[#This Row],[TRIP NO]]</f>
        <v>45428OD34S26663</v>
      </c>
      <c r="C1016" s="25">
        <v>45428</v>
      </c>
      <c r="D1016" s="1">
        <v>34938</v>
      </c>
      <c r="E1016" s="12">
        <v>312214</v>
      </c>
      <c r="F1016" s="17">
        <v>6280</v>
      </c>
      <c r="G1016" s="24" t="s">
        <v>45</v>
      </c>
      <c r="H1016" s="77">
        <v>56.34</v>
      </c>
      <c r="I1016" s="77">
        <v>17.440000000000001</v>
      </c>
      <c r="J1016" s="77">
        <f t="shared" si="30"/>
        <v>38.900000000000006</v>
      </c>
      <c r="K1016" s="78">
        <v>38.619999999999997</v>
      </c>
      <c r="L1016" s="79">
        <v>45429</v>
      </c>
      <c r="M1016" s="77">
        <f t="shared" si="31"/>
        <v>0.28000000000000824</v>
      </c>
      <c r="N1016" s="198">
        <v>3</v>
      </c>
      <c r="O1016" s="1" t="s">
        <v>50</v>
      </c>
      <c r="P1016" s="1" t="s">
        <v>53</v>
      </c>
      <c r="Q1016" s="91" t="str">
        <f>VLOOKUP(UTK[[#This Row],[ID]],DRIVER[],6,FALSE)</f>
        <v>JUGAL KISHOR MOHANTA</v>
      </c>
      <c r="R1016" s="14"/>
    </row>
    <row r="1017" spans="1:18" ht="15" customHeight="1">
      <c r="A1017" s="1">
        <v>270</v>
      </c>
      <c r="B1017" s="1" t="str">
        <f>UTK[[#This Row],[DATE]]&amp;UTK[[#This Row],[VEHICLE NO]]&amp;UTK[[#This Row],[TRIP NO]]</f>
        <v>45429OD04Q41731</v>
      </c>
      <c r="C1017" s="25">
        <v>45429</v>
      </c>
      <c r="D1017" s="1">
        <v>34939</v>
      </c>
      <c r="E1017" s="12">
        <v>312214</v>
      </c>
      <c r="F1017" s="17">
        <v>6301</v>
      </c>
      <c r="G1017" s="24" t="s">
        <v>8</v>
      </c>
      <c r="H1017" s="77">
        <v>34.72</v>
      </c>
      <c r="I1017" s="77">
        <v>10.3</v>
      </c>
      <c r="J1017" s="77">
        <f t="shared" si="30"/>
        <v>24.419999999999998</v>
      </c>
      <c r="K1017" s="78">
        <v>24.14</v>
      </c>
      <c r="L1017" s="79">
        <v>45429</v>
      </c>
      <c r="M1017" s="77">
        <f t="shared" si="31"/>
        <v>0.27999999999999758</v>
      </c>
      <c r="N1017" s="198">
        <v>1</v>
      </c>
      <c r="O1017" s="1" t="s">
        <v>50</v>
      </c>
      <c r="P1017" s="1" t="s">
        <v>53</v>
      </c>
      <c r="Q1017" s="91" t="str">
        <f>VLOOKUP(UTK[[#This Row],[ID]],DRIVER[],6,FALSE)</f>
        <v>AJAYA KUMAR MAHANTA</v>
      </c>
      <c r="R1017" s="14"/>
    </row>
    <row r="1018" spans="1:18" ht="15" customHeight="1">
      <c r="A1018" s="1">
        <v>271</v>
      </c>
      <c r="B1018" s="1" t="str">
        <f>UTK[[#This Row],[DATE]]&amp;UTK[[#This Row],[VEHICLE NO]]&amp;UTK[[#This Row],[TRIP NO]]</f>
        <v>45429OD34S65081</v>
      </c>
      <c r="C1018" s="25">
        <v>45429</v>
      </c>
      <c r="D1018" s="1">
        <v>34940</v>
      </c>
      <c r="E1018" s="12">
        <v>312214</v>
      </c>
      <c r="F1018" s="17">
        <v>6312</v>
      </c>
      <c r="G1018" s="24" t="s">
        <v>57</v>
      </c>
      <c r="H1018" s="77">
        <v>52.78</v>
      </c>
      <c r="I1018" s="77">
        <v>17.399999999999999</v>
      </c>
      <c r="J1018" s="77">
        <f t="shared" si="30"/>
        <v>35.380000000000003</v>
      </c>
      <c r="K1018" s="78">
        <v>34.619999999999997</v>
      </c>
      <c r="L1018" s="79">
        <v>45429</v>
      </c>
      <c r="M1018" s="77">
        <f t="shared" si="31"/>
        <v>0.76000000000000512</v>
      </c>
      <c r="N1018" s="198">
        <v>1</v>
      </c>
      <c r="O1018" s="1" t="s">
        <v>50</v>
      </c>
      <c r="P1018" s="1" t="s">
        <v>53</v>
      </c>
      <c r="Q1018" s="91" t="str">
        <f>VLOOKUP(UTK[[#This Row],[ID]],DRIVER[],6,FALSE)</f>
        <v>NATABAR MOHANTA</v>
      </c>
      <c r="R1018" s="14"/>
    </row>
    <row r="1019" spans="1:18" ht="15" customHeight="1">
      <c r="A1019" s="1">
        <v>272</v>
      </c>
      <c r="B1019" s="1" t="str">
        <f>UTK[[#This Row],[DATE]]&amp;UTK[[#This Row],[VEHICLE NO]]&amp;UTK[[#This Row],[TRIP NO]]</f>
        <v>45429OD04Q67611</v>
      </c>
      <c r="C1019" s="25">
        <v>45429</v>
      </c>
      <c r="D1019" s="1">
        <v>34941</v>
      </c>
      <c r="E1019" s="12">
        <v>312214</v>
      </c>
      <c r="F1019" s="17">
        <v>6310</v>
      </c>
      <c r="G1019" s="24" t="s">
        <v>24</v>
      </c>
      <c r="H1019" s="77">
        <v>54.24</v>
      </c>
      <c r="I1019" s="77">
        <v>17.66</v>
      </c>
      <c r="J1019" s="77">
        <f t="shared" si="30"/>
        <v>36.58</v>
      </c>
      <c r="K1019" s="78">
        <v>36.18</v>
      </c>
      <c r="L1019" s="79">
        <v>45429</v>
      </c>
      <c r="M1019" s="77">
        <f t="shared" si="31"/>
        <v>0.39999999999999858</v>
      </c>
      <c r="N1019" s="198">
        <v>1</v>
      </c>
      <c r="O1019" s="1" t="s">
        <v>50</v>
      </c>
      <c r="P1019" s="1" t="s">
        <v>53</v>
      </c>
      <c r="Q1019" s="91" t="str">
        <f>VLOOKUP(UTK[[#This Row],[ID]],DRIVER[],6,FALSE)</f>
        <v>JUGAL KISHOR MOHANTA</v>
      </c>
      <c r="R1019" s="1">
        <v>226</v>
      </c>
    </row>
    <row r="1020" spans="1:18" ht="15" customHeight="1">
      <c r="A1020" s="1">
        <v>273</v>
      </c>
      <c r="B1020" s="1" t="str">
        <f>UTK[[#This Row],[DATE]]&amp;UTK[[#This Row],[VEHICLE NO]]&amp;UTK[[#This Row],[TRIP NO]]</f>
        <v>45429OD04Q41391</v>
      </c>
      <c r="C1020" s="25">
        <v>45429</v>
      </c>
      <c r="D1020" s="1">
        <v>34942</v>
      </c>
      <c r="E1020" s="12">
        <v>312214</v>
      </c>
      <c r="F1020" s="17">
        <v>6314</v>
      </c>
      <c r="G1020" s="24" t="s">
        <v>21</v>
      </c>
      <c r="H1020" s="77">
        <v>51.82</v>
      </c>
      <c r="I1020" s="77">
        <v>17.46</v>
      </c>
      <c r="J1020" s="77">
        <f t="shared" si="30"/>
        <v>34.36</v>
      </c>
      <c r="K1020" s="78">
        <v>34.020000000000003</v>
      </c>
      <c r="L1020" s="79">
        <v>45429</v>
      </c>
      <c r="M1020" s="77">
        <f t="shared" si="31"/>
        <v>0.33999999999999631</v>
      </c>
      <c r="N1020" s="198">
        <v>1</v>
      </c>
      <c r="O1020" s="1" t="s">
        <v>50</v>
      </c>
      <c r="P1020" s="1" t="s">
        <v>53</v>
      </c>
      <c r="Q1020" s="91" t="str">
        <f>VLOOKUP(UTK[[#This Row],[ID]],DRIVER[],6,FALSE)</f>
        <v>DURGA CH MOHANTA</v>
      </c>
    </row>
    <row r="1021" spans="1:18" ht="15" customHeight="1">
      <c r="A1021" s="1">
        <v>274</v>
      </c>
      <c r="B1021" s="1" t="str">
        <f>UTK[[#This Row],[DATE]]&amp;UTK[[#This Row],[VEHICLE NO]]&amp;UTK[[#This Row],[TRIP NO]]</f>
        <v>45429OD34S26661</v>
      </c>
      <c r="C1021" s="25">
        <v>45429</v>
      </c>
      <c r="D1021" s="1">
        <v>34943</v>
      </c>
      <c r="E1021" s="12">
        <v>312214</v>
      </c>
      <c r="F1021" s="17">
        <v>6315</v>
      </c>
      <c r="G1021" s="24" t="s">
        <v>45</v>
      </c>
      <c r="H1021" s="77">
        <v>52.58</v>
      </c>
      <c r="I1021" s="77">
        <v>17.46</v>
      </c>
      <c r="J1021" s="77">
        <f t="shared" si="30"/>
        <v>35.119999999999997</v>
      </c>
      <c r="K1021" s="78">
        <v>34.520000000000003</v>
      </c>
      <c r="L1021" s="79">
        <v>45429</v>
      </c>
      <c r="M1021" s="77">
        <f t="shared" si="31"/>
        <v>0.59999999999999432</v>
      </c>
      <c r="N1021" s="198">
        <v>1</v>
      </c>
      <c r="O1021" s="1" t="s">
        <v>50</v>
      </c>
      <c r="P1021" s="1" t="s">
        <v>53</v>
      </c>
      <c r="Q1021" s="91" t="str">
        <f>VLOOKUP(UTK[[#This Row],[ID]],DRIVER[],6,FALSE)</f>
        <v>PRAHALLAD KUMAR DAS</v>
      </c>
    </row>
    <row r="1022" spans="1:18" ht="15" customHeight="1">
      <c r="A1022" s="1">
        <v>275</v>
      </c>
      <c r="B1022" s="1" t="str">
        <f>UTK[[#This Row],[DATE]]&amp;UTK[[#This Row],[VEHICLE NO]]&amp;UTK[[#This Row],[TRIP NO]]</f>
        <v>45429OD04Q41371</v>
      </c>
      <c r="C1022" s="25">
        <v>45429</v>
      </c>
      <c r="D1022" s="1">
        <v>34944</v>
      </c>
      <c r="E1022" s="12">
        <v>312214</v>
      </c>
      <c r="F1022" s="17">
        <v>6320</v>
      </c>
      <c r="G1022" s="24" t="s">
        <v>55</v>
      </c>
      <c r="H1022" s="77">
        <v>33.380000000000003</v>
      </c>
      <c r="I1022" s="77">
        <v>10.3</v>
      </c>
      <c r="J1022" s="77">
        <f t="shared" si="30"/>
        <v>23.080000000000002</v>
      </c>
      <c r="K1022" s="78">
        <v>22.92</v>
      </c>
      <c r="L1022" s="79">
        <v>45429</v>
      </c>
      <c r="M1022" s="77">
        <f t="shared" si="31"/>
        <v>0.16000000000000014</v>
      </c>
      <c r="N1022" s="198">
        <v>1</v>
      </c>
      <c r="O1022" s="1" t="s">
        <v>50</v>
      </c>
      <c r="P1022" s="1" t="s">
        <v>53</v>
      </c>
      <c r="Q1022" s="91" t="str">
        <f>VLOOKUP(UTK[[#This Row],[ID]],DRIVER[],6,FALSE)</f>
        <v>MADANA MAHANTA</v>
      </c>
    </row>
    <row r="1023" spans="1:18" ht="15" customHeight="1">
      <c r="A1023" s="1">
        <v>276</v>
      </c>
      <c r="B1023" s="1" t="str">
        <f>UTK[[#This Row],[DATE]]&amp;UTK[[#This Row],[VEHICLE NO]]&amp;UTK[[#This Row],[TRIP NO]]</f>
        <v>45429OD04Q41551</v>
      </c>
      <c r="C1023" s="25">
        <v>45429</v>
      </c>
      <c r="D1023" s="1">
        <v>34945</v>
      </c>
      <c r="E1023" s="12">
        <v>312214</v>
      </c>
      <c r="F1023" s="17">
        <v>6319</v>
      </c>
      <c r="G1023" s="24" t="s">
        <v>22</v>
      </c>
      <c r="H1023" s="77">
        <v>55.6</v>
      </c>
      <c r="I1023" s="77">
        <v>17.46</v>
      </c>
      <c r="J1023" s="77">
        <f t="shared" si="30"/>
        <v>38.14</v>
      </c>
      <c r="K1023" s="78">
        <v>37.28</v>
      </c>
      <c r="L1023" s="79">
        <v>45429</v>
      </c>
      <c r="M1023" s="77">
        <f t="shared" si="31"/>
        <v>0.85999999999999943</v>
      </c>
      <c r="N1023" s="198">
        <v>1</v>
      </c>
      <c r="O1023" s="1" t="s">
        <v>50</v>
      </c>
      <c r="P1023" s="1" t="s">
        <v>53</v>
      </c>
      <c r="Q1023" s="91" t="str">
        <f>VLOOKUP(UTK[[#This Row],[ID]],DRIVER[],6,FALSE)</f>
        <v>PRADIPA MALIK</v>
      </c>
    </row>
    <row r="1024" spans="1:18" ht="15" customHeight="1">
      <c r="A1024" s="1">
        <v>277</v>
      </c>
      <c r="B1024" s="1" t="str">
        <f>UTK[[#This Row],[DATE]]&amp;UTK[[#This Row],[VEHICLE NO]]&amp;UTK[[#This Row],[TRIP NO]]</f>
        <v>45429OD04Q41281</v>
      </c>
      <c r="C1024" s="25">
        <v>45429</v>
      </c>
      <c r="D1024" s="1">
        <v>34946</v>
      </c>
      <c r="E1024" s="12">
        <v>312214</v>
      </c>
      <c r="F1024" s="17">
        <v>6333</v>
      </c>
      <c r="G1024" s="24" t="s">
        <v>41</v>
      </c>
      <c r="H1024" s="77">
        <v>34.380000000000003</v>
      </c>
      <c r="I1024" s="77">
        <v>10.36</v>
      </c>
      <c r="J1024" s="77">
        <f t="shared" si="30"/>
        <v>24.020000000000003</v>
      </c>
      <c r="K1024" s="78">
        <v>23.62</v>
      </c>
      <c r="L1024" s="79">
        <v>45429</v>
      </c>
      <c r="M1024" s="77">
        <f t="shared" si="31"/>
        <v>0.40000000000000213</v>
      </c>
      <c r="N1024" s="198">
        <v>1</v>
      </c>
      <c r="O1024" s="1" t="s">
        <v>50</v>
      </c>
      <c r="P1024" s="1" t="s">
        <v>53</v>
      </c>
      <c r="Q1024" s="91" t="str">
        <f>VLOOKUP(UTK[[#This Row],[ID]],DRIVER[],6,FALSE)</f>
        <v>RAKHAL CH  MOHANTA</v>
      </c>
    </row>
    <row r="1025" spans="1:17" ht="15" customHeight="1">
      <c r="A1025" s="1">
        <v>278</v>
      </c>
      <c r="B1025" s="1" t="str">
        <f>UTK[[#This Row],[DATE]]&amp;UTK[[#This Row],[VEHICLE NO]]&amp;UTK[[#This Row],[TRIP NO]]</f>
        <v>45429OD34S26681</v>
      </c>
      <c r="C1025" s="25">
        <v>45429</v>
      </c>
      <c r="D1025" s="1">
        <v>34947</v>
      </c>
      <c r="E1025" s="12">
        <v>312214</v>
      </c>
      <c r="F1025" s="17">
        <v>6335</v>
      </c>
      <c r="G1025" s="24" t="s">
        <v>42</v>
      </c>
      <c r="H1025" s="77">
        <v>52</v>
      </c>
      <c r="I1025" s="77">
        <v>16.98</v>
      </c>
      <c r="J1025" s="77">
        <f t="shared" si="30"/>
        <v>35.019999999999996</v>
      </c>
      <c r="K1025" s="78">
        <v>34.76</v>
      </c>
      <c r="L1025" s="79">
        <v>45429</v>
      </c>
      <c r="M1025" s="77">
        <f t="shared" si="31"/>
        <v>0.25999999999999801</v>
      </c>
      <c r="N1025" s="198">
        <v>1</v>
      </c>
      <c r="O1025" s="1" t="s">
        <v>50</v>
      </c>
      <c r="P1025" s="1" t="s">
        <v>53</v>
      </c>
      <c r="Q1025" s="91" t="str">
        <f>VLOOKUP(UTK[[#This Row],[ID]],DRIVER[],6,FALSE)</f>
        <v>DHULESWAR PERAI</v>
      </c>
    </row>
    <row r="1026" spans="1:17" ht="15" customHeight="1">
      <c r="A1026" s="1">
        <v>279</v>
      </c>
      <c r="B1026" s="1" t="str">
        <f>UTK[[#This Row],[DATE]]&amp;UTK[[#This Row],[VEHICLE NO]]&amp;UTK[[#This Row],[TRIP NO]]</f>
        <v>45429OD34S26151</v>
      </c>
      <c r="C1026" s="25">
        <v>45429</v>
      </c>
      <c r="D1026" s="1">
        <v>34948</v>
      </c>
      <c r="E1026" s="12">
        <v>312214</v>
      </c>
      <c r="F1026" s="17">
        <v>6334</v>
      </c>
      <c r="G1026" s="24" t="s">
        <v>40</v>
      </c>
      <c r="H1026" s="77">
        <v>52.76</v>
      </c>
      <c r="I1026" s="77">
        <v>17.14</v>
      </c>
      <c r="J1026" s="77">
        <f t="shared" si="30"/>
        <v>35.619999999999997</v>
      </c>
      <c r="K1026" s="78">
        <v>35.159999999999997</v>
      </c>
      <c r="L1026" s="79">
        <v>45429</v>
      </c>
      <c r="M1026" s="77">
        <f t="shared" si="31"/>
        <v>0.46000000000000085</v>
      </c>
      <c r="N1026" s="198">
        <v>1</v>
      </c>
      <c r="O1026" s="1" t="s">
        <v>50</v>
      </c>
      <c r="P1026" s="1" t="s">
        <v>53</v>
      </c>
      <c r="Q1026" s="91" t="str">
        <f>VLOOKUP(UTK[[#This Row],[ID]],DRIVER[],6,FALSE)</f>
        <v>BASANTA KUMAR MOHANTA</v>
      </c>
    </row>
    <row r="1027" spans="1:17" ht="15" customHeight="1">
      <c r="A1027" s="1">
        <v>280</v>
      </c>
      <c r="B1027" s="1" t="str">
        <f>UTK[[#This Row],[DATE]]&amp;UTK[[#This Row],[VEHICLE NO]]&amp;UTK[[#This Row],[TRIP NO]]</f>
        <v>45429OD34S61371</v>
      </c>
      <c r="C1027" s="25">
        <v>45429</v>
      </c>
      <c r="D1027" s="1">
        <v>34949</v>
      </c>
      <c r="E1027" s="12">
        <v>312214</v>
      </c>
      <c r="F1027" s="17">
        <v>6338</v>
      </c>
      <c r="G1027" s="24" t="s">
        <v>44</v>
      </c>
      <c r="H1027" s="77">
        <v>53.78</v>
      </c>
      <c r="I1027" s="77">
        <v>17.579999999999998</v>
      </c>
      <c r="J1027" s="77">
        <f t="shared" ref="J1027:J1090" si="32">H1027-I1027</f>
        <v>36.200000000000003</v>
      </c>
      <c r="K1027" s="78">
        <v>35.94</v>
      </c>
      <c r="L1027" s="79">
        <v>45429</v>
      </c>
      <c r="M1027" s="77">
        <f t="shared" ref="M1027:M1090" si="33">J1027-K1027</f>
        <v>0.26000000000000512</v>
      </c>
      <c r="N1027" s="198">
        <v>1</v>
      </c>
      <c r="O1027" s="1" t="s">
        <v>50</v>
      </c>
      <c r="P1027" s="1" t="s">
        <v>53</v>
      </c>
      <c r="Q1027" s="91" t="str">
        <f>VLOOKUP(UTK[[#This Row],[ID]],DRIVER[],6,FALSE)</f>
        <v>MURALIDHAR MOHANTA</v>
      </c>
    </row>
    <row r="1028" spans="1:17" ht="15" customHeight="1">
      <c r="A1028" s="1">
        <v>281</v>
      </c>
      <c r="B1028" s="1" t="str">
        <f>UTK[[#This Row],[DATE]]&amp;UTK[[#This Row],[VEHICLE NO]]&amp;UTK[[#This Row],[TRIP NO]]</f>
        <v>45429OD04Q41781</v>
      </c>
      <c r="C1028" s="25">
        <v>45429</v>
      </c>
      <c r="D1028" s="1">
        <v>34950</v>
      </c>
      <c r="E1028" s="12">
        <v>312214</v>
      </c>
      <c r="F1028" s="17">
        <v>6360</v>
      </c>
      <c r="G1028" s="24" t="s">
        <v>25</v>
      </c>
      <c r="H1028" s="77">
        <v>53.62</v>
      </c>
      <c r="I1028" s="77">
        <v>17.239999999999998</v>
      </c>
      <c r="J1028" s="77">
        <f t="shared" si="32"/>
        <v>36.379999999999995</v>
      </c>
      <c r="K1028" s="78">
        <v>35.880000000000003</v>
      </c>
      <c r="L1028" s="79">
        <v>45429</v>
      </c>
      <c r="M1028" s="77">
        <f t="shared" si="33"/>
        <v>0.49999999999999289</v>
      </c>
      <c r="N1028" s="198">
        <v>1</v>
      </c>
      <c r="O1028" s="1" t="s">
        <v>50</v>
      </c>
      <c r="P1028" s="1" t="s">
        <v>53</v>
      </c>
      <c r="Q1028" s="91" t="str">
        <f>VLOOKUP(UTK[[#This Row],[ID]],DRIVER[],6,FALSE)</f>
        <v>BHARAT CH MOHANTA</v>
      </c>
    </row>
    <row r="1029" spans="1:17" ht="15" customHeight="1">
      <c r="A1029" s="1">
        <v>282</v>
      </c>
      <c r="B1029" s="1" t="str">
        <f>UTK[[#This Row],[DATE]]&amp;UTK[[#This Row],[VEHICLE NO]]&amp;UTK[[#This Row],[TRIP NO]]</f>
        <v>45429OD34S26271</v>
      </c>
      <c r="C1029" s="25">
        <v>45429</v>
      </c>
      <c r="D1029" s="1">
        <v>34951</v>
      </c>
      <c r="E1029" s="12">
        <v>312214</v>
      </c>
      <c r="F1029" s="17">
        <v>6365</v>
      </c>
      <c r="G1029" s="24" t="s">
        <v>54</v>
      </c>
      <c r="H1029" s="77">
        <v>54.76</v>
      </c>
      <c r="I1029" s="77">
        <v>17</v>
      </c>
      <c r="J1029" s="77">
        <f t="shared" si="32"/>
        <v>37.76</v>
      </c>
      <c r="K1029" s="78">
        <v>37.42</v>
      </c>
      <c r="L1029" s="79">
        <v>45429</v>
      </c>
      <c r="M1029" s="77">
        <f t="shared" si="33"/>
        <v>0.33999999999999631</v>
      </c>
      <c r="N1029" s="198">
        <v>1</v>
      </c>
      <c r="O1029" s="1" t="s">
        <v>50</v>
      </c>
      <c r="P1029" s="1" t="s">
        <v>53</v>
      </c>
      <c r="Q1029" s="91" t="str">
        <f>VLOOKUP(UTK[[#This Row],[ID]],DRIVER[],6,FALSE)</f>
        <v>KALI CH KAR</v>
      </c>
    </row>
    <row r="1030" spans="1:17" ht="15" customHeight="1">
      <c r="A1030" s="1">
        <v>283</v>
      </c>
      <c r="B1030" s="1" t="str">
        <f>UTK[[#This Row],[DATE]]&amp;UTK[[#This Row],[VEHICLE NO]]&amp;UTK[[#This Row],[TRIP NO]]</f>
        <v>45429OD34S65082</v>
      </c>
      <c r="C1030" s="25">
        <v>45429</v>
      </c>
      <c r="D1030" s="1">
        <v>34952</v>
      </c>
      <c r="E1030" s="12">
        <v>312214</v>
      </c>
      <c r="F1030" s="17">
        <v>6383</v>
      </c>
      <c r="G1030" s="24" t="s">
        <v>57</v>
      </c>
      <c r="H1030" s="77">
        <v>55.44</v>
      </c>
      <c r="I1030" s="77">
        <v>17.5</v>
      </c>
      <c r="J1030" s="77">
        <f t="shared" si="32"/>
        <v>37.94</v>
      </c>
      <c r="K1030" s="78">
        <v>37.700000000000003</v>
      </c>
      <c r="L1030" s="79">
        <v>45429</v>
      </c>
      <c r="M1030" s="77">
        <f t="shared" si="33"/>
        <v>0.23999999999999488</v>
      </c>
      <c r="N1030" s="198">
        <v>2</v>
      </c>
      <c r="O1030" s="1" t="s">
        <v>50</v>
      </c>
      <c r="P1030" s="1" t="s">
        <v>53</v>
      </c>
      <c r="Q1030" s="91" t="str">
        <f>VLOOKUP(UTK[[#This Row],[ID]],DRIVER[],6,FALSE)</f>
        <v>NATABAR MOHANTA</v>
      </c>
    </row>
    <row r="1031" spans="1:17" ht="15" customHeight="1">
      <c r="A1031" s="1">
        <v>284</v>
      </c>
      <c r="B1031" s="1" t="str">
        <f>UTK[[#This Row],[DATE]]&amp;UTK[[#This Row],[VEHICLE NO]]&amp;UTK[[#This Row],[TRIP NO]]</f>
        <v>45429OD04Q41392</v>
      </c>
      <c r="C1031" s="25">
        <v>45429</v>
      </c>
      <c r="D1031" s="1">
        <v>34953</v>
      </c>
      <c r="E1031" s="12">
        <v>312214</v>
      </c>
      <c r="F1031" s="17">
        <v>6391</v>
      </c>
      <c r="G1031" s="24" t="s">
        <v>21</v>
      </c>
      <c r="H1031" s="77">
        <v>55.08</v>
      </c>
      <c r="I1031" s="77">
        <v>17.399999999999999</v>
      </c>
      <c r="J1031" s="77">
        <f t="shared" si="32"/>
        <v>37.68</v>
      </c>
      <c r="K1031" s="78">
        <v>37.340000000000003</v>
      </c>
      <c r="L1031" s="79">
        <v>45429</v>
      </c>
      <c r="M1031" s="77">
        <f t="shared" si="33"/>
        <v>0.33999999999999631</v>
      </c>
      <c r="N1031" s="198">
        <v>2</v>
      </c>
      <c r="O1031" s="1" t="s">
        <v>50</v>
      </c>
      <c r="P1031" s="1" t="s">
        <v>53</v>
      </c>
      <c r="Q1031" s="91" t="str">
        <f>VLOOKUP(UTK[[#This Row],[ID]],DRIVER[],6,FALSE)</f>
        <v>DURGA CH MOHANTA</v>
      </c>
    </row>
    <row r="1032" spans="1:17" ht="15" customHeight="1">
      <c r="A1032" s="1">
        <v>285</v>
      </c>
      <c r="B1032" s="1" t="str">
        <f>UTK[[#This Row],[DATE]]&amp;UTK[[#This Row],[VEHICLE NO]]&amp;UTK[[#This Row],[TRIP NO]]</f>
        <v>45429OD34S26662</v>
      </c>
      <c r="C1032" s="25">
        <v>45429</v>
      </c>
      <c r="D1032" s="1">
        <v>34954</v>
      </c>
      <c r="E1032" s="12">
        <v>312214</v>
      </c>
      <c r="F1032" s="17">
        <v>6390</v>
      </c>
      <c r="G1032" s="24" t="s">
        <v>45</v>
      </c>
      <c r="H1032" s="77">
        <v>52.76</v>
      </c>
      <c r="I1032" s="77">
        <v>17.420000000000002</v>
      </c>
      <c r="J1032" s="77">
        <f t="shared" si="32"/>
        <v>35.339999999999996</v>
      </c>
      <c r="K1032" s="78">
        <v>34.78</v>
      </c>
      <c r="L1032" s="79">
        <v>45429</v>
      </c>
      <c r="M1032" s="77">
        <f t="shared" si="33"/>
        <v>0.55999999999999517</v>
      </c>
      <c r="N1032" s="198">
        <v>2</v>
      </c>
      <c r="O1032" s="1" t="s">
        <v>50</v>
      </c>
      <c r="P1032" s="1" t="s">
        <v>53</v>
      </c>
      <c r="Q1032" s="91" t="str">
        <f>VLOOKUP(UTK[[#This Row],[ID]],DRIVER[],6,FALSE)</f>
        <v>PRAHALLAD KUMAR DAS</v>
      </c>
    </row>
    <row r="1033" spans="1:17" ht="15" customHeight="1">
      <c r="A1033" s="1">
        <v>286</v>
      </c>
      <c r="B1033" s="1" t="str">
        <f>UTK[[#This Row],[DATE]]&amp;UTK[[#This Row],[VEHICLE NO]]&amp;UTK[[#This Row],[TRIP NO]]</f>
        <v>45429OD04Q67612</v>
      </c>
      <c r="C1033" s="25">
        <v>45429</v>
      </c>
      <c r="D1033" s="1">
        <v>34955</v>
      </c>
      <c r="E1033" s="12">
        <v>312214</v>
      </c>
      <c r="F1033" s="17">
        <v>6389</v>
      </c>
      <c r="G1033" s="24" t="s">
        <v>24</v>
      </c>
      <c r="H1033" s="77">
        <v>55.18</v>
      </c>
      <c r="I1033" s="77">
        <v>17.8</v>
      </c>
      <c r="J1033" s="77">
        <f t="shared" si="32"/>
        <v>37.379999999999995</v>
      </c>
      <c r="K1033" s="78">
        <v>36.9</v>
      </c>
      <c r="L1033" s="79">
        <v>45429</v>
      </c>
      <c r="M1033" s="77">
        <f t="shared" si="33"/>
        <v>0.47999999999999687</v>
      </c>
      <c r="N1033" s="198">
        <v>2</v>
      </c>
      <c r="O1033" s="1" t="s">
        <v>50</v>
      </c>
      <c r="P1033" s="1" t="s">
        <v>53</v>
      </c>
      <c r="Q1033" s="91" t="str">
        <f>VLOOKUP(UTK[[#This Row],[ID]],DRIVER[],6,FALSE)</f>
        <v>JUGAL KISHOR MOHANTA</v>
      </c>
    </row>
    <row r="1034" spans="1:17" ht="15" customHeight="1">
      <c r="A1034" s="1">
        <v>287</v>
      </c>
      <c r="B1034" s="1" t="str">
        <f>UTK[[#This Row],[DATE]]&amp;UTK[[#This Row],[VEHICLE NO]]&amp;UTK[[#This Row],[TRIP NO]]</f>
        <v>45429OD04Q41732</v>
      </c>
      <c r="C1034" s="25">
        <v>45429</v>
      </c>
      <c r="D1034" s="1">
        <v>34956</v>
      </c>
      <c r="E1034" s="12">
        <v>312214</v>
      </c>
      <c r="F1034" s="17">
        <v>6413</v>
      </c>
      <c r="G1034" s="24" t="s">
        <v>8</v>
      </c>
      <c r="H1034" s="77">
        <v>33.619999999999997</v>
      </c>
      <c r="I1034" s="77">
        <v>10.3</v>
      </c>
      <c r="J1034" s="77">
        <f t="shared" si="32"/>
        <v>23.319999999999997</v>
      </c>
      <c r="K1034" s="78">
        <v>23.1</v>
      </c>
      <c r="L1034" s="79">
        <v>45429</v>
      </c>
      <c r="M1034" s="77">
        <f t="shared" si="33"/>
        <v>0.21999999999999531</v>
      </c>
      <c r="N1034" s="198">
        <v>2</v>
      </c>
      <c r="O1034" s="1" t="s">
        <v>50</v>
      </c>
      <c r="P1034" s="1" t="s">
        <v>53</v>
      </c>
      <c r="Q1034" s="91" t="str">
        <f>VLOOKUP(UTK[[#This Row],[ID]],DRIVER[],6,FALSE)</f>
        <v>AJAYA KUMAR MAHANTA</v>
      </c>
    </row>
    <row r="1035" spans="1:17" ht="15" customHeight="1">
      <c r="A1035" s="1">
        <v>288</v>
      </c>
      <c r="B1035" s="1" t="str">
        <f>UTK[[#This Row],[DATE]]&amp;UTK[[#This Row],[VEHICLE NO]]&amp;UTK[[#This Row],[TRIP NO]]</f>
        <v>45429OD04Q41552</v>
      </c>
      <c r="C1035" s="25">
        <v>45429</v>
      </c>
      <c r="D1035" s="1">
        <v>34957</v>
      </c>
      <c r="E1035" s="12">
        <v>312214</v>
      </c>
      <c r="F1035" s="17">
        <v>6422</v>
      </c>
      <c r="G1035" s="24" t="s">
        <v>22</v>
      </c>
      <c r="H1035" s="77">
        <v>56.14</v>
      </c>
      <c r="I1035" s="77">
        <v>17.36</v>
      </c>
      <c r="J1035" s="77">
        <f t="shared" si="32"/>
        <v>38.78</v>
      </c>
      <c r="K1035" s="78">
        <v>38.06</v>
      </c>
      <c r="L1035" s="79">
        <v>45429</v>
      </c>
      <c r="M1035" s="77">
        <f t="shared" si="33"/>
        <v>0.71999999999999886</v>
      </c>
      <c r="N1035" s="198">
        <v>2</v>
      </c>
      <c r="O1035" s="1" t="s">
        <v>50</v>
      </c>
      <c r="P1035" s="1" t="s">
        <v>53</v>
      </c>
      <c r="Q1035" s="91" t="str">
        <f>VLOOKUP(UTK[[#This Row],[ID]],DRIVER[],6,FALSE)</f>
        <v>PRADIPA MALIK</v>
      </c>
    </row>
    <row r="1036" spans="1:17" ht="15" customHeight="1">
      <c r="A1036" s="1">
        <v>289</v>
      </c>
      <c r="B1036" s="1" t="str">
        <f>UTK[[#This Row],[DATE]]&amp;UTK[[#This Row],[VEHICLE NO]]&amp;UTK[[#This Row],[TRIP NO]]</f>
        <v>45429OD04Q41181</v>
      </c>
      <c r="C1036" s="25">
        <v>45429</v>
      </c>
      <c r="D1036" s="1">
        <v>34958</v>
      </c>
      <c r="E1036" s="12">
        <v>312214</v>
      </c>
      <c r="F1036" s="17">
        <v>6419</v>
      </c>
      <c r="G1036" s="24" t="s">
        <v>26</v>
      </c>
      <c r="H1036" s="77">
        <v>50.78</v>
      </c>
      <c r="I1036" s="77">
        <v>16.86</v>
      </c>
      <c r="J1036" s="77">
        <f t="shared" si="32"/>
        <v>33.92</v>
      </c>
      <c r="K1036" s="78">
        <v>33.28</v>
      </c>
      <c r="L1036" s="79">
        <v>45429</v>
      </c>
      <c r="M1036" s="77">
        <f t="shared" si="33"/>
        <v>0.64000000000000057</v>
      </c>
      <c r="N1036" s="198">
        <v>1</v>
      </c>
      <c r="O1036" s="1" t="s">
        <v>50</v>
      </c>
      <c r="P1036" s="1" t="s">
        <v>53</v>
      </c>
      <c r="Q1036" s="91" t="str">
        <f>VLOOKUP(UTK[[#This Row],[ID]],DRIVER[],6,FALSE)</f>
        <v>ABHIMANYU JENA</v>
      </c>
    </row>
    <row r="1037" spans="1:17" ht="15" customHeight="1">
      <c r="A1037" s="1">
        <v>290</v>
      </c>
      <c r="B1037" s="1" t="str">
        <f>UTK[[#This Row],[DATE]]&amp;UTK[[#This Row],[VEHICLE NO]]&amp;UTK[[#This Row],[TRIP NO]]</f>
        <v>45429OD04Q41372</v>
      </c>
      <c r="C1037" s="25">
        <v>45429</v>
      </c>
      <c r="D1037" s="1">
        <v>34959</v>
      </c>
      <c r="E1037" s="12">
        <v>312214</v>
      </c>
      <c r="F1037" s="17">
        <v>6424</v>
      </c>
      <c r="G1037" s="24" t="s">
        <v>55</v>
      </c>
      <c r="H1037" s="77">
        <v>33.9</v>
      </c>
      <c r="I1037" s="77">
        <v>10.28</v>
      </c>
      <c r="J1037" s="77">
        <f t="shared" si="32"/>
        <v>23.619999999999997</v>
      </c>
      <c r="K1037" s="78">
        <v>23.28</v>
      </c>
      <c r="L1037" s="79">
        <v>45430</v>
      </c>
      <c r="M1037" s="77">
        <f t="shared" si="33"/>
        <v>0.33999999999999631</v>
      </c>
      <c r="N1037" s="198">
        <v>2</v>
      </c>
      <c r="O1037" s="1" t="s">
        <v>50</v>
      </c>
      <c r="P1037" s="1" t="s">
        <v>53</v>
      </c>
      <c r="Q1037" s="91" t="str">
        <f>VLOOKUP(UTK[[#This Row],[ID]],DRIVER[],6,FALSE)</f>
        <v>MADANA MAHANTA</v>
      </c>
    </row>
    <row r="1038" spans="1:17" ht="15" customHeight="1">
      <c r="A1038" s="1">
        <v>291</v>
      </c>
      <c r="B1038" s="1" t="str">
        <f>UTK[[#This Row],[DATE]]&amp;UTK[[#This Row],[VEHICLE NO]]&amp;UTK[[#This Row],[TRIP NO]]</f>
        <v>45429OD34S26682</v>
      </c>
      <c r="C1038" s="25">
        <v>45429</v>
      </c>
      <c r="D1038" s="1">
        <v>34960</v>
      </c>
      <c r="E1038" s="12">
        <v>312214</v>
      </c>
      <c r="F1038" s="17">
        <v>6429</v>
      </c>
      <c r="G1038" s="24" t="s">
        <v>42</v>
      </c>
      <c r="H1038" s="77">
        <v>52.54</v>
      </c>
      <c r="I1038" s="77">
        <v>16.96</v>
      </c>
      <c r="J1038" s="77">
        <f t="shared" si="32"/>
        <v>35.58</v>
      </c>
      <c r="K1038" s="78">
        <v>34.9</v>
      </c>
      <c r="L1038" s="79">
        <v>45430</v>
      </c>
      <c r="M1038" s="77">
        <f t="shared" si="33"/>
        <v>0.67999999999999972</v>
      </c>
      <c r="N1038" s="198">
        <v>2</v>
      </c>
      <c r="O1038" s="1" t="s">
        <v>50</v>
      </c>
      <c r="P1038" s="1" t="s">
        <v>53</v>
      </c>
      <c r="Q1038" s="91" t="str">
        <f>VLOOKUP(UTK[[#This Row],[ID]],DRIVER[],6,FALSE)</f>
        <v>DHULESWAR PERAI</v>
      </c>
    </row>
    <row r="1039" spans="1:17" ht="15" customHeight="1">
      <c r="A1039" s="1">
        <v>292</v>
      </c>
      <c r="B1039" s="1" t="str">
        <f>UTK[[#This Row],[DATE]]&amp;UTK[[#This Row],[VEHICLE NO]]&amp;UTK[[#This Row],[TRIP NO]]</f>
        <v>45429OD34S61372</v>
      </c>
      <c r="C1039" s="25">
        <v>45429</v>
      </c>
      <c r="D1039" s="1">
        <v>34961</v>
      </c>
      <c r="E1039" s="12">
        <v>312214</v>
      </c>
      <c r="F1039" s="17">
        <v>6428</v>
      </c>
      <c r="G1039" s="24" t="s">
        <v>44</v>
      </c>
      <c r="H1039" s="77">
        <v>56.62</v>
      </c>
      <c r="I1039" s="77">
        <v>17.559999999999999</v>
      </c>
      <c r="J1039" s="77">
        <f t="shared" si="32"/>
        <v>39.06</v>
      </c>
      <c r="K1039" s="78">
        <v>38.479999999999997</v>
      </c>
      <c r="L1039" s="79">
        <v>45430</v>
      </c>
      <c r="M1039" s="77">
        <f t="shared" si="33"/>
        <v>0.5800000000000054</v>
      </c>
      <c r="N1039" s="198">
        <v>2</v>
      </c>
      <c r="O1039" s="1" t="s">
        <v>50</v>
      </c>
      <c r="P1039" s="1" t="s">
        <v>53</v>
      </c>
      <c r="Q1039" s="91" t="str">
        <f>VLOOKUP(UTK[[#This Row],[ID]],DRIVER[],6,FALSE)</f>
        <v>MURALIDHAR MOHANTA</v>
      </c>
    </row>
    <row r="1040" spans="1:17" ht="15" customHeight="1">
      <c r="A1040" s="1">
        <v>293</v>
      </c>
      <c r="B1040" s="1" t="str">
        <f>UTK[[#This Row],[DATE]]&amp;UTK[[#This Row],[VEHICLE NO]]&amp;UTK[[#This Row],[TRIP NO]]</f>
        <v>45429OD34S26152</v>
      </c>
      <c r="C1040" s="25">
        <v>45429</v>
      </c>
      <c r="D1040" s="1">
        <v>34962</v>
      </c>
      <c r="E1040" s="12">
        <v>312214</v>
      </c>
      <c r="F1040" s="17">
        <v>6430</v>
      </c>
      <c r="G1040" s="24" t="s">
        <v>40</v>
      </c>
      <c r="H1040" s="77">
        <v>55.74</v>
      </c>
      <c r="I1040" s="77">
        <v>17.239999999999998</v>
      </c>
      <c r="J1040" s="77">
        <f t="shared" si="32"/>
        <v>38.5</v>
      </c>
      <c r="K1040" s="78">
        <v>37.9</v>
      </c>
      <c r="L1040" s="79">
        <v>45430</v>
      </c>
      <c r="M1040" s="77">
        <f t="shared" si="33"/>
        <v>0.60000000000000142</v>
      </c>
      <c r="N1040" s="198">
        <v>2</v>
      </c>
      <c r="O1040" s="1" t="s">
        <v>50</v>
      </c>
      <c r="P1040" s="1" t="s">
        <v>53</v>
      </c>
      <c r="Q1040" s="91" t="str">
        <f>VLOOKUP(UTK[[#This Row],[ID]],DRIVER[],6,FALSE)</f>
        <v>BHARAT CH MOHANTA</v>
      </c>
    </row>
    <row r="1041" spans="1:18" ht="15" customHeight="1">
      <c r="A1041" s="1">
        <v>294</v>
      </c>
      <c r="B1041" s="1" t="str">
        <f>UTK[[#This Row],[DATE]]&amp;UTK[[#This Row],[VEHICLE NO]]&amp;UTK[[#This Row],[TRIP NO]]</f>
        <v>45430OD04Q41731</v>
      </c>
      <c r="C1041" s="25">
        <v>45430</v>
      </c>
      <c r="D1041" s="1">
        <v>34963</v>
      </c>
      <c r="E1041" s="12">
        <v>312214</v>
      </c>
      <c r="F1041" s="17">
        <v>6456</v>
      </c>
      <c r="G1041" s="24" t="s">
        <v>8</v>
      </c>
      <c r="H1041" s="77">
        <v>36.64</v>
      </c>
      <c r="I1041" s="77">
        <v>10.32</v>
      </c>
      <c r="J1041" s="77">
        <f t="shared" si="32"/>
        <v>26.32</v>
      </c>
      <c r="K1041" s="78">
        <v>23.74</v>
      </c>
      <c r="L1041" s="79">
        <v>45430</v>
      </c>
      <c r="M1041" s="77">
        <f t="shared" si="33"/>
        <v>2.5800000000000018</v>
      </c>
      <c r="N1041" s="198">
        <v>1</v>
      </c>
      <c r="O1041" s="1" t="s">
        <v>50</v>
      </c>
      <c r="P1041" s="1" t="s">
        <v>53</v>
      </c>
      <c r="Q1041" s="91" t="str">
        <f>VLOOKUP(UTK[[#This Row],[ID]],DRIVER[],6,FALSE)</f>
        <v>AJAYA KUMAR MAHANTA</v>
      </c>
    </row>
    <row r="1042" spans="1:18" ht="15" customHeight="1">
      <c r="A1042" s="1">
        <v>295</v>
      </c>
      <c r="B1042" s="1" t="str">
        <f>UTK[[#This Row],[DATE]]&amp;UTK[[#This Row],[VEHICLE NO]]&amp;UTK[[#This Row],[TRIP NO]]</f>
        <v>45430OD04Q41551</v>
      </c>
      <c r="C1042" s="25">
        <v>45430</v>
      </c>
      <c r="D1042" s="1">
        <v>34964</v>
      </c>
      <c r="E1042" s="12">
        <v>312214</v>
      </c>
      <c r="F1042" s="17">
        <v>6469</v>
      </c>
      <c r="G1042" s="24" t="s">
        <v>22</v>
      </c>
      <c r="H1042" s="77">
        <v>55.06</v>
      </c>
      <c r="I1042" s="77">
        <v>17.36</v>
      </c>
      <c r="J1042" s="77">
        <f t="shared" si="32"/>
        <v>37.700000000000003</v>
      </c>
      <c r="K1042" s="78">
        <v>36.82</v>
      </c>
      <c r="L1042" s="79">
        <v>45430</v>
      </c>
      <c r="M1042" s="77">
        <f t="shared" si="33"/>
        <v>0.88000000000000256</v>
      </c>
      <c r="N1042" s="198">
        <v>1</v>
      </c>
      <c r="O1042" s="1" t="s">
        <v>50</v>
      </c>
      <c r="P1042" s="1" t="s">
        <v>53</v>
      </c>
      <c r="Q1042" s="91" t="str">
        <f>VLOOKUP(UTK[[#This Row],[ID]],DRIVER[],6,FALSE)</f>
        <v>SUSANT KUMAR BAG</v>
      </c>
    </row>
    <row r="1043" spans="1:18" ht="15" customHeight="1">
      <c r="A1043" s="1">
        <v>296</v>
      </c>
      <c r="B1043" s="1" t="str">
        <f>UTK[[#This Row],[DATE]]&amp;UTK[[#This Row],[VEHICLE NO]]&amp;UTK[[#This Row],[TRIP NO]]</f>
        <v>45430OD34S26681</v>
      </c>
      <c r="C1043" s="25">
        <v>45430</v>
      </c>
      <c r="D1043" s="1">
        <v>34965</v>
      </c>
      <c r="E1043" s="12">
        <v>312214</v>
      </c>
      <c r="F1043" s="17">
        <v>6472</v>
      </c>
      <c r="G1043" s="24" t="s">
        <v>42</v>
      </c>
      <c r="H1043" s="77">
        <v>56.94</v>
      </c>
      <c r="I1043" s="77">
        <v>16.940000000000001</v>
      </c>
      <c r="J1043" s="77">
        <f t="shared" si="32"/>
        <v>40</v>
      </c>
      <c r="K1043" s="78">
        <v>39.200000000000003</v>
      </c>
      <c r="L1043" s="79">
        <v>45430</v>
      </c>
      <c r="M1043" s="77">
        <f t="shared" si="33"/>
        <v>0.79999999999999716</v>
      </c>
      <c r="N1043" s="198">
        <v>1</v>
      </c>
      <c r="O1043" s="1" t="s">
        <v>50</v>
      </c>
      <c r="P1043" s="1" t="s">
        <v>53</v>
      </c>
      <c r="Q1043" s="91" t="str">
        <f>VLOOKUP(UTK[[#This Row],[ID]],DRIVER[],6,FALSE)</f>
        <v>DHULESWAR PERAI</v>
      </c>
      <c r="R1043" s="1">
        <v>238</v>
      </c>
    </row>
    <row r="1044" spans="1:18" ht="15" customHeight="1">
      <c r="A1044" s="1">
        <v>297</v>
      </c>
      <c r="B1044" s="1" t="str">
        <f>UTK[[#This Row],[DATE]]&amp;UTK[[#This Row],[VEHICLE NO]]&amp;UTK[[#This Row],[TRIP NO]]</f>
        <v>45430OD34S26661</v>
      </c>
      <c r="C1044" s="25">
        <v>45430</v>
      </c>
      <c r="D1044" s="1">
        <v>34966</v>
      </c>
      <c r="E1044" s="12">
        <v>312214</v>
      </c>
      <c r="F1044" s="17">
        <v>6484</v>
      </c>
      <c r="G1044" s="24" t="s">
        <v>45</v>
      </c>
      <c r="H1044" s="77">
        <v>56.32</v>
      </c>
      <c r="I1044" s="77">
        <v>17.420000000000002</v>
      </c>
      <c r="J1044" s="77">
        <f t="shared" si="32"/>
        <v>38.9</v>
      </c>
      <c r="K1044" s="78">
        <v>38.479999999999997</v>
      </c>
      <c r="L1044" s="79">
        <v>45430</v>
      </c>
      <c r="M1044" s="77">
        <f t="shared" si="33"/>
        <v>0.42000000000000171</v>
      </c>
      <c r="N1044" s="198">
        <v>1</v>
      </c>
      <c r="O1044" s="1" t="s">
        <v>50</v>
      </c>
      <c r="P1044" s="1" t="s">
        <v>53</v>
      </c>
      <c r="Q1044" s="91" t="str">
        <f>VLOOKUP(UTK[[#This Row],[ID]],DRIVER[],6,FALSE)</f>
        <v>PRAHALLAD KUMAR DAS</v>
      </c>
      <c r="R1044" s="1">
        <v>228</v>
      </c>
    </row>
    <row r="1045" spans="1:18" ht="15" customHeight="1">
      <c r="A1045" s="1">
        <v>298</v>
      </c>
      <c r="B1045" s="1" t="str">
        <f>UTK[[#This Row],[DATE]]&amp;UTK[[#This Row],[VEHICLE NO]]&amp;UTK[[#This Row],[TRIP NO]]</f>
        <v>45430OD34S61371</v>
      </c>
      <c r="C1045" s="25">
        <v>45430</v>
      </c>
      <c r="D1045" s="1">
        <v>34967</v>
      </c>
      <c r="E1045" s="12">
        <v>312214</v>
      </c>
      <c r="F1045" s="17">
        <v>6486</v>
      </c>
      <c r="G1045" s="24" t="s">
        <v>44</v>
      </c>
      <c r="H1045" s="77">
        <v>56</v>
      </c>
      <c r="I1045" s="77">
        <v>17.559999999999999</v>
      </c>
      <c r="J1045" s="77">
        <f t="shared" si="32"/>
        <v>38.44</v>
      </c>
      <c r="K1045" s="78">
        <v>37.26</v>
      </c>
      <c r="L1045" s="79">
        <v>45430</v>
      </c>
      <c r="M1045" s="77">
        <f t="shared" si="33"/>
        <v>1.1799999999999997</v>
      </c>
      <c r="N1045" s="198">
        <v>1</v>
      </c>
      <c r="O1045" s="1" t="s">
        <v>50</v>
      </c>
      <c r="P1045" s="1" t="s">
        <v>53</v>
      </c>
      <c r="Q1045" s="91" t="str">
        <f>VLOOKUP(UTK[[#This Row],[ID]],DRIVER[],6,FALSE)</f>
        <v>MURALIDHAR MOHANTA</v>
      </c>
    </row>
    <row r="1046" spans="1:18" ht="15" customHeight="1">
      <c r="A1046" s="1">
        <v>299</v>
      </c>
      <c r="B1046" s="1" t="str">
        <f>UTK[[#This Row],[DATE]]&amp;UTK[[#This Row],[VEHICLE NO]]&amp;UTK[[#This Row],[TRIP NO]]</f>
        <v>45430OD34S26271</v>
      </c>
      <c r="C1046" s="25">
        <v>45430</v>
      </c>
      <c r="D1046" s="1">
        <v>34968</v>
      </c>
      <c r="E1046" s="12">
        <v>312214</v>
      </c>
      <c r="F1046" s="17">
        <v>6485</v>
      </c>
      <c r="G1046" s="24" t="s">
        <v>54</v>
      </c>
      <c r="H1046" s="77">
        <v>53.42</v>
      </c>
      <c r="I1046" s="77">
        <v>16.96</v>
      </c>
      <c r="J1046" s="77">
        <f t="shared" si="32"/>
        <v>36.46</v>
      </c>
      <c r="K1046" s="78">
        <v>36.159999999999997</v>
      </c>
      <c r="L1046" s="79">
        <v>45430</v>
      </c>
      <c r="M1046" s="77">
        <f t="shared" si="33"/>
        <v>0.30000000000000426</v>
      </c>
      <c r="N1046" s="198">
        <v>1</v>
      </c>
      <c r="O1046" s="1" t="s">
        <v>50</v>
      </c>
      <c r="P1046" s="1" t="s">
        <v>53</v>
      </c>
      <c r="Q1046" s="91" t="str">
        <f>VLOOKUP(UTK[[#This Row],[ID]],DRIVER[],6,FALSE)</f>
        <v>KAPILENDRA MALIK</v>
      </c>
    </row>
    <row r="1047" spans="1:18" ht="15" customHeight="1">
      <c r="A1047" s="1">
        <v>300</v>
      </c>
      <c r="B1047" s="1" t="str">
        <f>UTK[[#This Row],[DATE]]&amp;UTK[[#This Row],[VEHICLE NO]]&amp;UTK[[#This Row],[TRIP NO]]</f>
        <v>45430OD34S26151</v>
      </c>
      <c r="C1047" s="25">
        <v>45430</v>
      </c>
      <c r="D1047" s="1">
        <v>34969</v>
      </c>
      <c r="E1047" s="12">
        <v>312214</v>
      </c>
      <c r="F1047" s="17">
        <v>6493</v>
      </c>
      <c r="G1047" s="24" t="s">
        <v>40</v>
      </c>
      <c r="H1047" s="77">
        <v>56</v>
      </c>
      <c r="I1047" s="77">
        <v>17.12</v>
      </c>
      <c r="J1047" s="77">
        <f t="shared" si="32"/>
        <v>38.879999999999995</v>
      </c>
      <c r="K1047" s="78">
        <v>37.86</v>
      </c>
      <c r="L1047" s="79">
        <v>45430</v>
      </c>
      <c r="M1047" s="77">
        <f t="shared" si="33"/>
        <v>1.019999999999996</v>
      </c>
      <c r="N1047" s="198">
        <v>1</v>
      </c>
      <c r="O1047" s="1" t="s">
        <v>50</v>
      </c>
      <c r="P1047" s="1" t="s">
        <v>53</v>
      </c>
      <c r="Q1047" s="91" t="str">
        <f>VLOOKUP(UTK[[#This Row],[ID]],DRIVER[],6,FALSE)</f>
        <v>BASANTA KUMAR MOHANTA</v>
      </c>
    </row>
    <row r="1048" spans="1:18" ht="15" customHeight="1">
      <c r="A1048" s="1">
        <v>301</v>
      </c>
      <c r="B1048" s="1" t="str">
        <f>UTK[[#This Row],[DATE]]&amp;UTK[[#This Row],[VEHICLE NO]]&amp;UTK[[#This Row],[TRIP NO]]</f>
        <v>45430OD04Q41371</v>
      </c>
      <c r="C1048" s="25">
        <v>45430</v>
      </c>
      <c r="D1048" s="1">
        <v>34970</v>
      </c>
      <c r="E1048" s="12">
        <v>312214</v>
      </c>
      <c r="F1048" s="17">
        <v>6495</v>
      </c>
      <c r="G1048" s="24" t="s">
        <v>55</v>
      </c>
      <c r="H1048" s="77">
        <v>34.86</v>
      </c>
      <c r="I1048" s="77">
        <v>10.32</v>
      </c>
      <c r="J1048" s="77">
        <f t="shared" si="32"/>
        <v>24.54</v>
      </c>
      <c r="K1048" s="78">
        <v>23.86</v>
      </c>
      <c r="L1048" s="79">
        <v>45430</v>
      </c>
      <c r="M1048" s="77">
        <f t="shared" si="33"/>
        <v>0.67999999999999972</v>
      </c>
      <c r="N1048" s="198">
        <v>1</v>
      </c>
      <c r="O1048" s="1" t="s">
        <v>50</v>
      </c>
      <c r="P1048" s="1" t="s">
        <v>53</v>
      </c>
      <c r="Q1048" s="91" t="str">
        <f>VLOOKUP(UTK[[#This Row],[ID]],DRIVER[],6,FALSE)</f>
        <v>NARAHARI MOHANTA</v>
      </c>
    </row>
    <row r="1049" spans="1:18" ht="15" customHeight="1">
      <c r="A1049" s="1">
        <v>302</v>
      </c>
      <c r="B1049" s="1" t="str">
        <f>UTK[[#This Row],[DATE]]&amp;UTK[[#This Row],[VEHICLE NO]]&amp;UTK[[#This Row],[TRIP NO]]</f>
        <v>45430OD04Q41391</v>
      </c>
      <c r="C1049" s="25">
        <v>45430</v>
      </c>
      <c r="D1049" s="1">
        <v>34971</v>
      </c>
      <c r="E1049" s="12">
        <v>312214</v>
      </c>
      <c r="F1049" s="17">
        <v>6505</v>
      </c>
      <c r="G1049" s="24" t="s">
        <v>21</v>
      </c>
      <c r="H1049" s="77">
        <v>52.78</v>
      </c>
      <c r="I1049" s="77">
        <v>17.36</v>
      </c>
      <c r="J1049" s="77">
        <f t="shared" si="32"/>
        <v>35.42</v>
      </c>
      <c r="K1049" s="78">
        <v>35.06</v>
      </c>
      <c r="L1049" s="79">
        <v>45430</v>
      </c>
      <c r="M1049" s="77">
        <f t="shared" si="33"/>
        <v>0.35999999999999943</v>
      </c>
      <c r="N1049" s="198">
        <v>1</v>
      </c>
      <c r="O1049" s="1" t="s">
        <v>50</v>
      </c>
      <c r="P1049" s="1" t="s">
        <v>53</v>
      </c>
      <c r="Q1049" s="91" t="str">
        <f>VLOOKUP(UTK[[#This Row],[ID]],DRIVER[],6,FALSE)</f>
        <v>PRADIPA MALIK</v>
      </c>
    </row>
    <row r="1050" spans="1:18" ht="15" customHeight="1">
      <c r="A1050" s="1">
        <v>303</v>
      </c>
      <c r="B1050" s="1" t="str">
        <f>UTK[[#This Row],[DATE]]&amp;UTK[[#This Row],[VEHICLE NO]]&amp;UTK[[#This Row],[TRIP NO]]</f>
        <v>45430OD04Q67611</v>
      </c>
      <c r="C1050" s="25">
        <v>45430</v>
      </c>
      <c r="D1050" s="1">
        <v>34972</v>
      </c>
      <c r="E1050" s="12">
        <v>312214</v>
      </c>
      <c r="F1050" s="17">
        <v>6500</v>
      </c>
      <c r="G1050" s="24" t="s">
        <v>24</v>
      </c>
      <c r="H1050" s="77">
        <v>56.54</v>
      </c>
      <c r="I1050" s="77">
        <v>17.8</v>
      </c>
      <c r="J1050" s="77">
        <f t="shared" si="32"/>
        <v>38.739999999999995</v>
      </c>
      <c r="K1050" s="78">
        <v>38.04</v>
      </c>
      <c r="L1050" s="79">
        <v>45430</v>
      </c>
      <c r="M1050" s="77">
        <f t="shared" si="33"/>
        <v>0.69999999999999574</v>
      </c>
      <c r="N1050" s="198">
        <v>1</v>
      </c>
      <c r="O1050" s="1" t="s">
        <v>50</v>
      </c>
      <c r="P1050" s="1" t="s">
        <v>53</v>
      </c>
      <c r="Q1050" s="91" t="str">
        <f>VLOOKUP(UTK[[#This Row],[ID]],DRIVER[],6,FALSE)</f>
        <v>PRABHAT MAHANTA</v>
      </c>
    </row>
    <row r="1051" spans="1:18" ht="15" customHeight="1">
      <c r="A1051" s="1">
        <v>304</v>
      </c>
      <c r="B1051" s="1" t="str">
        <f>UTK[[#This Row],[DATE]]&amp;UTK[[#This Row],[VEHICLE NO]]&amp;UTK[[#This Row],[TRIP NO]]</f>
        <v>45430OD04Q41781</v>
      </c>
      <c r="C1051" s="25">
        <v>45430</v>
      </c>
      <c r="D1051" s="1">
        <v>34973</v>
      </c>
      <c r="E1051" s="12">
        <v>312214</v>
      </c>
      <c r="F1051" s="17">
        <v>6504</v>
      </c>
      <c r="G1051" s="24" t="s">
        <v>25</v>
      </c>
      <c r="H1051" s="77">
        <v>52.92</v>
      </c>
      <c r="I1051" s="77">
        <v>17.239999999999998</v>
      </c>
      <c r="J1051" s="77">
        <f t="shared" si="32"/>
        <v>35.680000000000007</v>
      </c>
      <c r="K1051" s="78">
        <v>34.68</v>
      </c>
      <c r="L1051" s="79">
        <v>45430</v>
      </c>
      <c r="M1051" s="77">
        <f t="shared" si="33"/>
        <v>1.0000000000000071</v>
      </c>
      <c r="N1051" s="198">
        <v>1</v>
      </c>
      <c r="O1051" s="1" t="s">
        <v>50</v>
      </c>
      <c r="P1051" s="1" t="s">
        <v>53</v>
      </c>
      <c r="Q1051" s="91" t="str">
        <f>VLOOKUP(UTK[[#This Row],[ID]],DRIVER[],6,FALSE)</f>
        <v>CHANDRAMANI MOHANTY</v>
      </c>
    </row>
    <row r="1052" spans="1:18" ht="15" customHeight="1">
      <c r="A1052" s="1">
        <v>305</v>
      </c>
      <c r="B1052" s="1" t="str">
        <f>UTK[[#This Row],[DATE]]&amp;UTK[[#This Row],[VEHICLE NO]]&amp;UTK[[#This Row],[TRIP NO]]</f>
        <v>45430OD04Q41181</v>
      </c>
      <c r="C1052" s="25">
        <v>45430</v>
      </c>
      <c r="D1052" s="1">
        <v>34974</v>
      </c>
      <c r="E1052" s="12">
        <v>312214</v>
      </c>
      <c r="F1052" s="17">
        <v>6506</v>
      </c>
      <c r="G1052" s="24" t="s">
        <v>26</v>
      </c>
      <c r="H1052" s="77">
        <v>52.34</v>
      </c>
      <c r="I1052" s="77">
        <v>16.899999999999999</v>
      </c>
      <c r="J1052" s="77">
        <f t="shared" si="32"/>
        <v>35.440000000000005</v>
      </c>
      <c r="K1052" s="78">
        <v>35.159999999999997</v>
      </c>
      <c r="L1052" s="79">
        <v>45430</v>
      </c>
      <c r="M1052" s="77">
        <f t="shared" si="33"/>
        <v>0.28000000000000824</v>
      </c>
      <c r="N1052" s="198">
        <v>1</v>
      </c>
      <c r="O1052" s="1" t="s">
        <v>50</v>
      </c>
      <c r="P1052" s="1" t="s">
        <v>53</v>
      </c>
      <c r="Q1052" s="91" t="str">
        <f>VLOOKUP(UTK[[#This Row],[ID]],DRIVER[],6,FALSE)</f>
        <v>ABHIMANYU JENA</v>
      </c>
    </row>
    <row r="1053" spans="1:18" ht="15" customHeight="1">
      <c r="A1053" s="1">
        <v>306</v>
      </c>
      <c r="B1053" s="1" t="str">
        <f>UTK[[#This Row],[DATE]]&amp;UTK[[#This Row],[VEHICLE NO]]&amp;UTK[[#This Row],[TRIP NO]]</f>
        <v>45430OD04Q41732</v>
      </c>
      <c r="C1053" s="25">
        <v>45430</v>
      </c>
      <c r="D1053" s="1">
        <v>34975</v>
      </c>
      <c r="E1053" s="12">
        <v>312214</v>
      </c>
      <c r="F1053" s="17">
        <v>6527</v>
      </c>
      <c r="G1053" s="24" t="s">
        <v>8</v>
      </c>
      <c r="H1053" s="77">
        <v>34.58</v>
      </c>
      <c r="I1053" s="77">
        <v>10.32</v>
      </c>
      <c r="J1053" s="77">
        <f t="shared" si="32"/>
        <v>24.259999999999998</v>
      </c>
      <c r="K1053" s="78">
        <v>23.86</v>
      </c>
      <c r="L1053" s="79">
        <v>45430</v>
      </c>
      <c r="M1053" s="77">
        <f t="shared" si="33"/>
        <v>0.39999999999999858</v>
      </c>
      <c r="N1053" s="198">
        <v>2</v>
      </c>
      <c r="O1053" s="1" t="s">
        <v>50</v>
      </c>
      <c r="P1053" s="1" t="s">
        <v>53</v>
      </c>
      <c r="Q1053" s="91" t="str">
        <f>VLOOKUP(UTK[[#This Row],[ID]],DRIVER[],6,FALSE)</f>
        <v>AJAYA KUMAR MAHANTA</v>
      </c>
    </row>
    <row r="1054" spans="1:18" ht="14.4">
      <c r="A1054" s="1">
        <v>307</v>
      </c>
      <c r="B1054" s="1" t="str">
        <f>UTK[[#This Row],[DATE]]&amp;UTK[[#This Row],[VEHICLE NO]]&amp;UTK[[#This Row],[TRIP NO]]</f>
        <v>45430OD04Q41231</v>
      </c>
      <c r="C1054" s="25">
        <v>45430</v>
      </c>
      <c r="D1054" s="1">
        <v>34976</v>
      </c>
      <c r="E1054" s="12">
        <v>312214</v>
      </c>
      <c r="F1054" s="17">
        <v>6541</v>
      </c>
      <c r="G1054" s="24" t="s">
        <v>39</v>
      </c>
      <c r="H1054" s="77">
        <v>53.9</v>
      </c>
      <c r="I1054" s="77">
        <v>17.260000000000002</v>
      </c>
      <c r="J1054" s="77">
        <f t="shared" si="32"/>
        <v>36.64</v>
      </c>
      <c r="K1054" s="78">
        <v>36.32</v>
      </c>
      <c r="L1054" s="79">
        <v>45430</v>
      </c>
      <c r="M1054" s="77">
        <f t="shared" si="33"/>
        <v>0.32000000000000028</v>
      </c>
      <c r="N1054" s="198">
        <v>1</v>
      </c>
      <c r="O1054" s="1" t="s">
        <v>50</v>
      </c>
      <c r="P1054" s="1" t="s">
        <v>53</v>
      </c>
      <c r="Q1054" s="91" t="str">
        <f>VLOOKUP(UTK[[#This Row],[ID]],DRIVER[],6,FALSE)</f>
        <v>SWAPAN KUMAR MOHANTA</v>
      </c>
    </row>
    <row r="1055" spans="1:18" ht="15" customHeight="1">
      <c r="A1055" s="1">
        <v>308</v>
      </c>
      <c r="B1055" s="1" t="str">
        <f>UTK[[#This Row],[DATE]]&amp;UTK[[#This Row],[VEHICLE NO]]&amp;UTK[[#This Row],[TRIP NO]]</f>
        <v>45430OD04Q41281</v>
      </c>
      <c r="C1055" s="25">
        <v>45430</v>
      </c>
      <c r="D1055" s="1">
        <v>34977</v>
      </c>
      <c r="E1055" s="12">
        <v>312214</v>
      </c>
      <c r="F1055" s="17">
        <v>6535</v>
      </c>
      <c r="G1055" s="24" t="s">
        <v>41</v>
      </c>
      <c r="H1055" s="77">
        <v>35.020000000000003</v>
      </c>
      <c r="I1055" s="77">
        <v>10.26</v>
      </c>
      <c r="J1055" s="77">
        <f t="shared" si="32"/>
        <v>24.760000000000005</v>
      </c>
      <c r="K1055" s="78">
        <v>24.22</v>
      </c>
      <c r="L1055" s="79">
        <v>45430</v>
      </c>
      <c r="M1055" s="77">
        <f t="shared" si="33"/>
        <v>0.54000000000000625</v>
      </c>
      <c r="N1055" s="198">
        <v>1</v>
      </c>
      <c r="O1055" s="1" t="s">
        <v>50</v>
      </c>
      <c r="P1055" s="1" t="s">
        <v>53</v>
      </c>
      <c r="Q1055" s="91" t="str">
        <f>VLOOKUP(UTK[[#This Row],[ID]],DRIVER[],6,FALSE)</f>
        <v xml:space="preserve">SUSANTA KUMAR MOHANTA </v>
      </c>
    </row>
    <row r="1056" spans="1:18" ht="15" customHeight="1">
      <c r="A1056" s="1">
        <v>309</v>
      </c>
      <c r="B1056" s="1" t="str">
        <f>UTK[[#This Row],[DATE]]&amp;UTK[[#This Row],[VEHICLE NO]]&amp;UTK[[#This Row],[TRIP NO]]</f>
        <v>45430OD04Q41552</v>
      </c>
      <c r="C1056" s="25">
        <v>45430</v>
      </c>
      <c r="D1056" s="1">
        <v>34978</v>
      </c>
      <c r="E1056" s="12">
        <v>312214</v>
      </c>
      <c r="F1056" s="17">
        <v>6575</v>
      </c>
      <c r="G1056" s="24" t="s">
        <v>22</v>
      </c>
      <c r="H1056" s="77">
        <v>54.14</v>
      </c>
      <c r="I1056" s="77">
        <v>17.34</v>
      </c>
      <c r="J1056" s="77">
        <f t="shared" si="32"/>
        <v>36.799999999999997</v>
      </c>
      <c r="K1056" s="78">
        <v>36.479999999999997</v>
      </c>
      <c r="L1056" s="79">
        <v>45431</v>
      </c>
      <c r="M1056" s="77">
        <f t="shared" si="33"/>
        <v>0.32000000000000028</v>
      </c>
      <c r="N1056" s="198">
        <v>2</v>
      </c>
      <c r="O1056" s="1" t="s">
        <v>50</v>
      </c>
      <c r="P1056" s="1" t="s">
        <v>53</v>
      </c>
      <c r="Q1056" s="91" t="str">
        <f>VLOOKUP(UTK[[#This Row],[ID]],DRIVER[],6,FALSE)</f>
        <v>SUSANT KUMAR BAG</v>
      </c>
    </row>
    <row r="1057" spans="1:18" ht="15" customHeight="1">
      <c r="A1057" s="1">
        <v>310</v>
      </c>
      <c r="B1057" s="1" t="str">
        <f>UTK[[#This Row],[DATE]]&amp;UTK[[#This Row],[VEHICLE NO]]&amp;UTK[[#This Row],[TRIP NO]]</f>
        <v>45430OD34S61391</v>
      </c>
      <c r="C1057" s="25">
        <v>45430</v>
      </c>
      <c r="D1057" s="1">
        <v>34979</v>
      </c>
      <c r="E1057" s="12">
        <v>312214</v>
      </c>
      <c r="F1057" s="17">
        <v>6582</v>
      </c>
      <c r="G1057" s="24" t="s">
        <v>52</v>
      </c>
      <c r="H1057" s="77">
        <v>56.3</v>
      </c>
      <c r="I1057" s="77">
        <v>17.54</v>
      </c>
      <c r="J1057" s="77">
        <f t="shared" si="32"/>
        <v>38.76</v>
      </c>
      <c r="K1057" s="78">
        <v>38.5</v>
      </c>
      <c r="L1057" s="79">
        <v>45431</v>
      </c>
      <c r="M1057" s="77">
        <f t="shared" si="33"/>
        <v>0.25999999999999801</v>
      </c>
      <c r="N1057" s="198">
        <v>1</v>
      </c>
      <c r="O1057" s="1" t="s">
        <v>50</v>
      </c>
      <c r="P1057" s="1" t="s">
        <v>53</v>
      </c>
      <c r="Q1057" s="91" t="str">
        <f>VLOOKUP(UTK[[#This Row],[ID]],DRIVER[],6,FALSE)</f>
        <v>DURGA CH MOHANTA</v>
      </c>
    </row>
    <row r="1058" spans="1:18" ht="15" customHeight="1">
      <c r="A1058" s="1">
        <v>311</v>
      </c>
      <c r="B1058" s="1" t="str">
        <f>UTK[[#This Row],[DATE]]&amp;UTK[[#This Row],[VEHICLE NO]]&amp;UTK[[#This Row],[TRIP NO]]</f>
        <v>45430OD34S26152</v>
      </c>
      <c r="C1058" s="25">
        <v>45430</v>
      </c>
      <c r="D1058" s="1">
        <v>34980</v>
      </c>
      <c r="E1058" s="12">
        <v>312214</v>
      </c>
      <c r="F1058" s="17">
        <v>6586</v>
      </c>
      <c r="G1058" s="24" t="s">
        <v>40</v>
      </c>
      <c r="H1058" s="77">
        <v>54.5</v>
      </c>
      <c r="I1058" s="77">
        <v>17.100000000000001</v>
      </c>
      <c r="J1058" s="77">
        <f t="shared" si="32"/>
        <v>37.4</v>
      </c>
      <c r="K1058" s="78">
        <v>37.04</v>
      </c>
      <c r="L1058" s="79">
        <v>45431</v>
      </c>
      <c r="M1058" s="77">
        <f t="shared" si="33"/>
        <v>0.35999999999999943</v>
      </c>
      <c r="N1058" s="198">
        <v>2</v>
      </c>
      <c r="O1058" s="1" t="s">
        <v>50</v>
      </c>
      <c r="P1058" s="1" t="s">
        <v>53</v>
      </c>
      <c r="Q1058" s="91" t="str">
        <f>VLOOKUP(UTK[[#This Row],[ID]],DRIVER[],6,FALSE)</f>
        <v>BASANTA KUMAR MOHANTA</v>
      </c>
    </row>
    <row r="1059" spans="1:18" ht="15" customHeight="1">
      <c r="A1059" s="1">
        <v>312</v>
      </c>
      <c r="B1059" s="1" t="str">
        <f>UTK[[#This Row],[DATE]]&amp;UTK[[#This Row],[VEHICLE NO]]&amp;UTK[[#This Row],[TRIP NO]]</f>
        <v>45431OD04Q41551</v>
      </c>
      <c r="C1059" s="25">
        <v>45431</v>
      </c>
      <c r="D1059" s="1">
        <v>34981</v>
      </c>
      <c r="E1059" s="12">
        <v>312214</v>
      </c>
      <c r="F1059" s="17">
        <v>6615</v>
      </c>
      <c r="G1059" s="24" t="s">
        <v>22</v>
      </c>
      <c r="H1059" s="77">
        <v>55.6</v>
      </c>
      <c r="I1059" s="77">
        <v>17.32</v>
      </c>
      <c r="J1059" s="77">
        <f t="shared" si="32"/>
        <v>38.28</v>
      </c>
      <c r="K1059" s="78">
        <v>38.020000000000003</v>
      </c>
      <c r="L1059" s="79">
        <v>45431</v>
      </c>
      <c r="M1059" s="77">
        <f t="shared" si="33"/>
        <v>0.25999999999999801</v>
      </c>
      <c r="N1059" s="198">
        <v>1</v>
      </c>
      <c r="O1059" s="1" t="s">
        <v>50</v>
      </c>
      <c r="P1059" s="1" t="s">
        <v>53</v>
      </c>
      <c r="Q1059" s="91" t="str">
        <f>VLOOKUP(UTK[[#This Row],[ID]],DRIVER[],6,FALSE)</f>
        <v>SUSANT KUMAR BAG</v>
      </c>
    </row>
    <row r="1060" spans="1:18" ht="15" customHeight="1">
      <c r="A1060" s="1">
        <v>313</v>
      </c>
      <c r="B1060" s="1" t="str">
        <f>UTK[[#This Row],[DATE]]&amp;UTK[[#This Row],[VEHICLE NO]]&amp;UTK[[#This Row],[TRIP NO]]</f>
        <v>45431OD04Q41731</v>
      </c>
      <c r="C1060" s="25">
        <v>45431</v>
      </c>
      <c r="D1060" s="1">
        <v>34982</v>
      </c>
      <c r="E1060" s="12">
        <v>312214</v>
      </c>
      <c r="F1060" s="17">
        <v>6616</v>
      </c>
      <c r="G1060" s="24" t="s">
        <v>8</v>
      </c>
      <c r="H1060" s="77">
        <v>33.78</v>
      </c>
      <c r="I1060" s="77">
        <v>10.34</v>
      </c>
      <c r="J1060" s="77">
        <f t="shared" si="32"/>
        <v>23.44</v>
      </c>
      <c r="K1060" s="78">
        <v>23.14</v>
      </c>
      <c r="L1060" s="79">
        <v>45431</v>
      </c>
      <c r="M1060" s="77">
        <f t="shared" si="33"/>
        <v>0.30000000000000071</v>
      </c>
      <c r="N1060" s="198">
        <v>1</v>
      </c>
      <c r="O1060" s="1" t="s">
        <v>50</v>
      </c>
      <c r="P1060" s="1" t="s">
        <v>53</v>
      </c>
      <c r="Q1060" s="91" t="str">
        <f>VLOOKUP(UTK[[#This Row],[ID]],DRIVER[],6,FALSE)</f>
        <v>AJAYA KUMAR MAHANTA</v>
      </c>
    </row>
    <row r="1061" spans="1:18" ht="15" customHeight="1">
      <c r="A1061" s="1">
        <v>314</v>
      </c>
      <c r="B1061" s="1" t="str">
        <f>UTK[[#This Row],[DATE]]&amp;UTK[[#This Row],[VEHICLE NO]]&amp;UTK[[#This Row],[TRIP NO]]</f>
        <v>45431OD34S26661</v>
      </c>
      <c r="C1061" s="25">
        <v>45431</v>
      </c>
      <c r="D1061" s="1">
        <v>34983</v>
      </c>
      <c r="E1061" s="12">
        <v>312214</v>
      </c>
      <c r="F1061" s="17">
        <v>6617</v>
      </c>
      <c r="G1061" s="24" t="s">
        <v>45</v>
      </c>
      <c r="H1061" s="77">
        <v>53.16</v>
      </c>
      <c r="I1061" s="77">
        <v>17.600000000000001</v>
      </c>
      <c r="J1061" s="77">
        <f t="shared" si="32"/>
        <v>35.559999999999995</v>
      </c>
      <c r="K1061" s="78">
        <v>35.200000000000003</v>
      </c>
      <c r="L1061" s="79">
        <v>45431</v>
      </c>
      <c r="M1061" s="77">
        <f t="shared" si="33"/>
        <v>0.35999999999999233</v>
      </c>
      <c r="N1061" s="198">
        <v>1</v>
      </c>
      <c r="O1061" s="1" t="s">
        <v>50</v>
      </c>
      <c r="P1061" s="1" t="s">
        <v>53</v>
      </c>
      <c r="Q1061" s="91" t="str">
        <f>VLOOKUP(UTK[[#This Row],[ID]],DRIVER[],6,FALSE)</f>
        <v>PRAHALLAD KUMAR DAS</v>
      </c>
    </row>
    <row r="1062" spans="1:18" ht="15" customHeight="1">
      <c r="A1062" s="1">
        <v>315</v>
      </c>
      <c r="B1062" s="1" t="str">
        <f>UTK[[#This Row],[DATE]]&amp;UTK[[#This Row],[VEHICLE NO]]&amp;UTK[[#This Row],[TRIP NO]]</f>
        <v>45431OD34S61371</v>
      </c>
      <c r="C1062" s="25">
        <v>45431</v>
      </c>
      <c r="D1062" s="1">
        <v>34984</v>
      </c>
      <c r="E1062" s="12">
        <v>312214</v>
      </c>
      <c r="F1062" s="17">
        <v>6618</v>
      </c>
      <c r="G1062" s="24" t="s">
        <v>44</v>
      </c>
      <c r="H1062" s="77">
        <v>54.1</v>
      </c>
      <c r="I1062" s="77">
        <v>17.559999999999999</v>
      </c>
      <c r="J1062" s="77">
        <f t="shared" si="32"/>
        <v>36.540000000000006</v>
      </c>
      <c r="K1062" s="78">
        <v>35.86</v>
      </c>
      <c r="L1062" s="79">
        <v>45431</v>
      </c>
      <c r="M1062" s="77">
        <f t="shared" si="33"/>
        <v>0.68000000000000682</v>
      </c>
      <c r="N1062" s="198">
        <v>1</v>
      </c>
      <c r="O1062" s="1" t="s">
        <v>50</v>
      </c>
      <c r="P1062" s="1" t="s">
        <v>53</v>
      </c>
      <c r="Q1062" s="91" t="str">
        <f>VLOOKUP(UTK[[#This Row],[ID]],DRIVER[],6,FALSE)</f>
        <v>MURALIDHAR MOHANTA</v>
      </c>
    </row>
    <row r="1063" spans="1:18" ht="15" customHeight="1">
      <c r="A1063" s="1">
        <v>316</v>
      </c>
      <c r="B1063" s="1" t="str">
        <f>UTK[[#This Row],[DATE]]&amp;UTK[[#This Row],[VEHICLE NO]]&amp;UTK[[#This Row],[TRIP NO]]</f>
        <v>45431OD04Q67611</v>
      </c>
      <c r="C1063" s="25">
        <v>45431</v>
      </c>
      <c r="D1063" s="1">
        <v>34985</v>
      </c>
      <c r="E1063" s="12">
        <v>312214</v>
      </c>
      <c r="F1063" s="17">
        <v>6619</v>
      </c>
      <c r="G1063" s="24" t="s">
        <v>24</v>
      </c>
      <c r="H1063" s="77">
        <v>54.54</v>
      </c>
      <c r="I1063" s="77">
        <v>17.82</v>
      </c>
      <c r="J1063" s="77">
        <f t="shared" si="32"/>
        <v>36.72</v>
      </c>
      <c r="K1063" s="78">
        <v>36.26</v>
      </c>
      <c r="L1063" s="79">
        <v>45431</v>
      </c>
      <c r="M1063" s="77">
        <f t="shared" si="33"/>
        <v>0.46000000000000085</v>
      </c>
      <c r="N1063" s="198">
        <v>1</v>
      </c>
      <c r="O1063" s="1" t="s">
        <v>50</v>
      </c>
      <c r="P1063" s="1" t="s">
        <v>53</v>
      </c>
      <c r="Q1063" s="91" t="str">
        <f>VLOOKUP(UTK[[#This Row],[ID]],DRIVER[],6,FALSE)</f>
        <v>DURGA CH MOHANTA</v>
      </c>
    </row>
    <row r="1064" spans="1:18" ht="15" customHeight="1">
      <c r="A1064" s="1">
        <v>317</v>
      </c>
      <c r="B1064" s="1" t="str">
        <f>UTK[[#This Row],[DATE]]&amp;UTK[[#This Row],[VEHICLE NO]]&amp;UTK[[#This Row],[TRIP NO]]</f>
        <v>45431OD34S61391</v>
      </c>
      <c r="C1064" s="25">
        <v>45431</v>
      </c>
      <c r="D1064" s="1">
        <v>34986</v>
      </c>
      <c r="E1064" s="12">
        <v>312214</v>
      </c>
      <c r="F1064" s="17">
        <v>6620</v>
      </c>
      <c r="G1064" s="24" t="s">
        <v>52</v>
      </c>
      <c r="H1064" s="77">
        <v>56.7</v>
      </c>
      <c r="I1064" s="77">
        <v>17.46</v>
      </c>
      <c r="J1064" s="77">
        <f t="shared" si="32"/>
        <v>39.24</v>
      </c>
      <c r="K1064" s="78">
        <v>38.380000000000003</v>
      </c>
      <c r="L1064" s="79">
        <v>45431</v>
      </c>
      <c r="M1064" s="77">
        <f t="shared" si="33"/>
        <v>0.85999999999999943</v>
      </c>
      <c r="N1064" s="198">
        <v>1</v>
      </c>
      <c r="O1064" s="1" t="s">
        <v>50</v>
      </c>
      <c r="P1064" s="1" t="s">
        <v>53</v>
      </c>
      <c r="Q1064" s="91" t="str">
        <f>VLOOKUP(UTK[[#This Row],[ID]],DRIVER[],6,FALSE)</f>
        <v>PRADIPA MALIK</v>
      </c>
    </row>
    <row r="1065" spans="1:18" ht="15" customHeight="1">
      <c r="A1065" s="1">
        <v>318</v>
      </c>
      <c r="B1065" s="1" t="str">
        <f>UTK[[#This Row],[DATE]]&amp;UTK[[#This Row],[VEHICLE NO]]&amp;UTK[[#This Row],[TRIP NO]]</f>
        <v>45431OD04Q41181</v>
      </c>
      <c r="C1065" s="25">
        <v>45431</v>
      </c>
      <c r="D1065" s="1">
        <v>34987</v>
      </c>
      <c r="E1065" s="12">
        <v>312214</v>
      </c>
      <c r="F1065" s="17">
        <v>6622</v>
      </c>
      <c r="G1065" s="24" t="s">
        <v>26</v>
      </c>
      <c r="H1065" s="77">
        <v>52.84</v>
      </c>
      <c r="I1065" s="77">
        <v>16.86</v>
      </c>
      <c r="J1065" s="77">
        <f t="shared" si="32"/>
        <v>35.980000000000004</v>
      </c>
      <c r="K1065" s="78">
        <v>35.4</v>
      </c>
      <c r="L1065" s="79">
        <v>45431</v>
      </c>
      <c r="M1065" s="77">
        <f t="shared" si="33"/>
        <v>0.5800000000000054</v>
      </c>
      <c r="N1065" s="198">
        <v>1</v>
      </c>
      <c r="O1065" s="1" t="s">
        <v>50</v>
      </c>
      <c r="P1065" s="1" t="s">
        <v>53</v>
      </c>
      <c r="Q1065" s="91" t="str">
        <f>VLOOKUP(UTK[[#This Row],[ID]],DRIVER[],6,FALSE)</f>
        <v>ABHIMANYU JENA</v>
      </c>
    </row>
    <row r="1066" spans="1:18" ht="15" customHeight="1">
      <c r="A1066" s="1">
        <v>319</v>
      </c>
      <c r="B1066" s="1" t="str">
        <f>UTK[[#This Row],[DATE]]&amp;UTK[[#This Row],[VEHICLE NO]]&amp;UTK[[#This Row],[TRIP NO]]</f>
        <v>45431OD04Q41281</v>
      </c>
      <c r="C1066" s="25">
        <v>45431</v>
      </c>
      <c r="D1066" s="1">
        <v>34988</v>
      </c>
      <c r="E1066" s="12">
        <v>312214</v>
      </c>
      <c r="F1066" s="17">
        <v>6637</v>
      </c>
      <c r="G1066" s="24" t="s">
        <v>41</v>
      </c>
      <c r="H1066" s="77">
        <v>34</v>
      </c>
      <c r="I1066" s="77">
        <v>10.3</v>
      </c>
      <c r="J1066" s="77">
        <f t="shared" si="32"/>
        <v>23.7</v>
      </c>
      <c r="K1066" s="78">
        <v>23.02</v>
      </c>
      <c r="L1066" s="79">
        <v>45431</v>
      </c>
      <c r="M1066" s="77">
        <f t="shared" si="33"/>
        <v>0.67999999999999972</v>
      </c>
      <c r="N1066" s="198">
        <v>1</v>
      </c>
      <c r="O1066" s="1" t="s">
        <v>50</v>
      </c>
      <c r="P1066" s="1" t="s">
        <v>53</v>
      </c>
      <c r="Q1066" s="91" t="str">
        <f>VLOOKUP(UTK[[#This Row],[ID]],DRIVER[],6,FALSE)</f>
        <v>RAKHAL CH  MOHANTA</v>
      </c>
    </row>
    <row r="1067" spans="1:18" ht="15" customHeight="1">
      <c r="A1067" s="1">
        <v>320</v>
      </c>
      <c r="B1067" s="1" t="str">
        <f>UTK[[#This Row],[DATE]]&amp;UTK[[#This Row],[VEHICLE NO]]&amp;UTK[[#This Row],[TRIP NO]]</f>
        <v>45431OD04Q41781</v>
      </c>
      <c r="C1067" s="25">
        <v>45431</v>
      </c>
      <c r="D1067" s="1">
        <v>34989</v>
      </c>
      <c r="E1067" s="12">
        <v>312214</v>
      </c>
      <c r="F1067" s="17">
        <v>6638</v>
      </c>
      <c r="G1067" s="24" t="s">
        <v>25</v>
      </c>
      <c r="H1067" s="77">
        <v>52.84</v>
      </c>
      <c r="I1067" s="77">
        <v>17.22</v>
      </c>
      <c r="J1067" s="77">
        <f t="shared" si="32"/>
        <v>35.620000000000005</v>
      </c>
      <c r="K1067" s="78">
        <v>34.880000000000003</v>
      </c>
      <c r="L1067" s="79">
        <v>45431</v>
      </c>
      <c r="M1067" s="77">
        <f t="shared" si="33"/>
        <v>0.74000000000000199</v>
      </c>
      <c r="N1067" s="198">
        <v>1</v>
      </c>
      <c r="O1067" s="1" t="s">
        <v>50</v>
      </c>
      <c r="P1067" s="1" t="s">
        <v>53</v>
      </c>
      <c r="Q1067" s="91" t="str">
        <f>VLOOKUP(UTK[[#This Row],[ID]],DRIVER[],6,FALSE)</f>
        <v>BHARAT CH MOHANTA</v>
      </c>
    </row>
    <row r="1068" spans="1:18" ht="14.4">
      <c r="A1068" s="1">
        <v>321</v>
      </c>
      <c r="B1068" s="1" t="str">
        <f>UTK[[#This Row],[DATE]]&amp;UTK[[#This Row],[VEHICLE NO]]&amp;UTK[[#This Row],[TRIP NO]]</f>
        <v>45431OD04Q41231</v>
      </c>
      <c r="C1068" s="25">
        <v>45431</v>
      </c>
      <c r="D1068" s="1">
        <v>34990</v>
      </c>
      <c r="E1068" s="12">
        <v>312214</v>
      </c>
      <c r="F1068" s="17">
        <v>6640</v>
      </c>
      <c r="G1068" s="24" t="s">
        <v>39</v>
      </c>
      <c r="H1068" s="77">
        <v>53.3</v>
      </c>
      <c r="I1068" s="77">
        <v>17.260000000000002</v>
      </c>
      <c r="J1068" s="77">
        <f t="shared" si="32"/>
        <v>36.039999999999992</v>
      </c>
      <c r="K1068" s="78">
        <v>35.24</v>
      </c>
      <c r="L1068" s="79">
        <v>45431</v>
      </c>
      <c r="M1068" s="77">
        <f t="shared" si="33"/>
        <v>0.79999999999999005</v>
      </c>
      <c r="N1068" s="198">
        <v>1</v>
      </c>
      <c r="O1068" s="1" t="s">
        <v>50</v>
      </c>
      <c r="P1068" s="1" t="s">
        <v>53</v>
      </c>
      <c r="Q1068" s="91" t="str">
        <f>VLOOKUP(UTK[[#This Row],[ID]],DRIVER[],6,FALSE)</f>
        <v>SWAPAN KUMAR MOHANTA</v>
      </c>
    </row>
    <row r="1069" spans="1:18" ht="15.6" customHeight="1">
      <c r="A1069" s="1">
        <v>322</v>
      </c>
      <c r="B1069" s="1" t="str">
        <f>UTK[[#This Row],[DATE]]&amp;UTK[[#This Row],[VEHICLE NO]]&amp;UTK[[#This Row],[TRIP NO]]</f>
        <v>45431OD04Q41391</v>
      </c>
      <c r="C1069" s="25">
        <v>45431</v>
      </c>
      <c r="D1069" s="1">
        <v>34991</v>
      </c>
      <c r="E1069" s="12">
        <v>312214</v>
      </c>
      <c r="F1069" s="17">
        <v>6642</v>
      </c>
      <c r="G1069" s="24" t="s">
        <v>21</v>
      </c>
      <c r="H1069" s="77">
        <v>54.22</v>
      </c>
      <c r="I1069" s="77">
        <v>17.36</v>
      </c>
      <c r="J1069" s="77">
        <f t="shared" si="32"/>
        <v>36.86</v>
      </c>
      <c r="K1069" s="78">
        <v>35.700000000000003</v>
      </c>
      <c r="L1069" s="79">
        <v>45431</v>
      </c>
      <c r="M1069" s="77">
        <f t="shared" si="33"/>
        <v>1.1599999999999966</v>
      </c>
      <c r="N1069" s="198">
        <v>1</v>
      </c>
      <c r="O1069" s="1" t="s">
        <v>50</v>
      </c>
      <c r="P1069" s="1" t="s">
        <v>53</v>
      </c>
      <c r="Q1069" s="91" t="str">
        <f>VLOOKUP(UTK[[#This Row],[ID]],DRIVER[],6,FALSE)</f>
        <v>JUGAL KISHOR MOHANTA</v>
      </c>
    </row>
    <row r="1070" spans="1:18" ht="15" customHeight="1">
      <c r="A1070" s="1">
        <v>323</v>
      </c>
      <c r="B1070" s="1" t="str">
        <f>UTK[[#This Row],[DATE]]&amp;UTK[[#This Row],[VEHICLE NO]]&amp;UTK[[#This Row],[TRIP NO]]</f>
        <v>45431OD34S26151</v>
      </c>
      <c r="C1070" s="25">
        <v>45431</v>
      </c>
      <c r="D1070" s="1">
        <v>34992</v>
      </c>
      <c r="E1070" s="12">
        <v>312214</v>
      </c>
      <c r="F1070" s="17">
        <v>6643</v>
      </c>
      <c r="G1070" s="24" t="s">
        <v>40</v>
      </c>
      <c r="H1070" s="77">
        <v>53.06</v>
      </c>
      <c r="I1070" s="77">
        <v>17.100000000000001</v>
      </c>
      <c r="J1070" s="77">
        <f t="shared" si="32"/>
        <v>35.96</v>
      </c>
      <c r="K1070" s="78">
        <v>35.26</v>
      </c>
      <c r="L1070" s="79">
        <v>45431</v>
      </c>
      <c r="M1070" s="77">
        <f t="shared" si="33"/>
        <v>0.70000000000000284</v>
      </c>
      <c r="N1070" s="198">
        <v>1</v>
      </c>
      <c r="O1070" s="1" t="s">
        <v>50</v>
      </c>
      <c r="P1070" s="1" t="s">
        <v>53</v>
      </c>
      <c r="Q1070" s="91" t="str">
        <f>VLOOKUP(UTK[[#This Row],[ID]],DRIVER[],6,FALSE)</f>
        <v>BASANTA KUMAR MOHANTA</v>
      </c>
    </row>
    <row r="1071" spans="1:18" ht="14.4" customHeight="1">
      <c r="A1071" s="1">
        <v>324</v>
      </c>
      <c r="B1071" s="1" t="str">
        <f>UTK[[#This Row],[DATE]]&amp;UTK[[#This Row],[VEHICLE NO]]&amp;UTK[[#This Row],[TRIP NO]]</f>
        <v>45431OD34S26681</v>
      </c>
      <c r="C1071" s="25">
        <v>45431</v>
      </c>
      <c r="D1071" s="1">
        <v>34993</v>
      </c>
      <c r="E1071" s="12">
        <v>312214</v>
      </c>
      <c r="F1071" s="17">
        <v>6646</v>
      </c>
      <c r="G1071" s="24" t="s">
        <v>42</v>
      </c>
      <c r="H1071" s="77">
        <v>52.04</v>
      </c>
      <c r="I1071" s="77">
        <v>17.12</v>
      </c>
      <c r="J1071" s="77">
        <f t="shared" si="32"/>
        <v>34.92</v>
      </c>
      <c r="K1071" s="78">
        <v>33.9</v>
      </c>
      <c r="L1071" s="79">
        <v>45431</v>
      </c>
      <c r="M1071" s="77">
        <f t="shared" si="33"/>
        <v>1.0200000000000031</v>
      </c>
      <c r="N1071" s="198">
        <v>1</v>
      </c>
      <c r="O1071" s="1" t="s">
        <v>50</v>
      </c>
      <c r="P1071" s="1" t="s">
        <v>53</v>
      </c>
      <c r="Q1071" s="91" t="str">
        <f>VLOOKUP(UTK[[#This Row],[ID]],DRIVER[],6,FALSE)</f>
        <v>DHULESWAR PERAI</v>
      </c>
    </row>
    <row r="1072" spans="1:18" ht="14.4" customHeight="1">
      <c r="A1072" s="1">
        <v>325</v>
      </c>
      <c r="B1072" s="1" t="str">
        <f>UTK[[#This Row],[DATE]]&amp;UTK[[#This Row],[VEHICLE NO]]&amp;UTK[[#This Row],[TRIP NO]]</f>
        <v>45431OD04Q41371</v>
      </c>
      <c r="C1072" s="25">
        <v>45431</v>
      </c>
      <c r="D1072" s="1">
        <v>34994</v>
      </c>
      <c r="E1072" s="12">
        <v>312214</v>
      </c>
      <c r="F1072" s="17">
        <v>6641</v>
      </c>
      <c r="G1072" s="24" t="s">
        <v>55</v>
      </c>
      <c r="H1072" s="77">
        <v>32.840000000000003</v>
      </c>
      <c r="I1072" s="77">
        <v>10.28</v>
      </c>
      <c r="J1072" s="77">
        <f t="shared" si="32"/>
        <v>22.560000000000002</v>
      </c>
      <c r="K1072" s="78">
        <v>21.94</v>
      </c>
      <c r="L1072" s="79">
        <v>45431</v>
      </c>
      <c r="M1072" s="77">
        <f t="shared" si="33"/>
        <v>0.62000000000000099</v>
      </c>
      <c r="N1072" s="198">
        <v>1</v>
      </c>
      <c r="O1072" s="1" t="s">
        <v>50</v>
      </c>
      <c r="P1072" s="1" t="s">
        <v>53</v>
      </c>
      <c r="Q1072" s="91" t="str">
        <f>VLOOKUP(UTK[[#This Row],[ID]],DRIVER[],6,FALSE)</f>
        <v>MADANA MAHANTA</v>
      </c>
      <c r="R1072" s="1">
        <v>245</v>
      </c>
    </row>
    <row r="1073" spans="1:18" ht="14.4" customHeight="1">
      <c r="A1073" s="1">
        <v>326</v>
      </c>
      <c r="B1073" s="1" t="str">
        <f>UTK[[#This Row],[DATE]]&amp;UTK[[#This Row],[VEHICLE NO]]&amp;UTK[[#This Row],[TRIP NO]]</f>
        <v>45431OD34S26271</v>
      </c>
      <c r="C1073" s="25">
        <v>45431</v>
      </c>
      <c r="D1073" s="1">
        <v>34995</v>
      </c>
      <c r="E1073" s="12">
        <v>312214</v>
      </c>
      <c r="F1073" s="17">
        <v>6657</v>
      </c>
      <c r="G1073" s="24" t="s">
        <v>54</v>
      </c>
      <c r="H1073" s="77">
        <v>53.42</v>
      </c>
      <c r="I1073" s="77">
        <v>16.96</v>
      </c>
      <c r="J1073" s="77">
        <f t="shared" si="32"/>
        <v>36.46</v>
      </c>
      <c r="K1073" s="78">
        <v>35.58</v>
      </c>
      <c r="L1073" s="79">
        <v>45431</v>
      </c>
      <c r="M1073" s="77">
        <f t="shared" si="33"/>
        <v>0.88000000000000256</v>
      </c>
      <c r="N1073" s="198">
        <v>1</v>
      </c>
      <c r="O1073" s="1" t="s">
        <v>50</v>
      </c>
      <c r="P1073" s="1" t="s">
        <v>53</v>
      </c>
      <c r="Q1073" s="91" t="str">
        <f>VLOOKUP(UTK[[#This Row],[ID]],DRIVER[],6,FALSE)</f>
        <v>KAPILENDRA MALIK</v>
      </c>
    </row>
    <row r="1074" spans="1:18" ht="15" customHeight="1">
      <c r="A1074" s="1">
        <v>327</v>
      </c>
      <c r="B1074" s="1" t="str">
        <f>UTK[[#This Row],[DATE]]&amp;UTK[[#This Row],[VEHICLE NO]]&amp;UTK[[#This Row],[TRIP NO]]</f>
        <v>45431OD04Q41552</v>
      </c>
      <c r="C1074" s="25">
        <v>45431</v>
      </c>
      <c r="D1074" s="1">
        <v>34996</v>
      </c>
      <c r="E1074" s="12">
        <v>312214</v>
      </c>
      <c r="F1074" s="17">
        <v>6677</v>
      </c>
      <c r="G1074" s="24" t="s">
        <v>22</v>
      </c>
      <c r="H1074" s="77">
        <v>54.8</v>
      </c>
      <c r="I1074" s="77">
        <v>17.28</v>
      </c>
      <c r="J1074" s="77">
        <f t="shared" si="32"/>
        <v>37.519999999999996</v>
      </c>
      <c r="K1074" s="78">
        <v>37.26</v>
      </c>
      <c r="L1074" s="79">
        <v>45432</v>
      </c>
      <c r="M1074" s="77">
        <f t="shared" si="33"/>
        <v>0.25999999999999801</v>
      </c>
      <c r="N1074" s="198">
        <v>2</v>
      </c>
      <c r="O1074" s="1" t="s">
        <v>50</v>
      </c>
      <c r="P1074" s="1" t="s">
        <v>53</v>
      </c>
      <c r="Q1074" s="91" t="str">
        <f>VLOOKUP(UTK[[#This Row],[ID]],DRIVER[],6,FALSE)</f>
        <v>SUSANT KUMAR BAG</v>
      </c>
    </row>
    <row r="1075" spans="1:18" ht="15" customHeight="1">
      <c r="A1075" s="1">
        <v>328</v>
      </c>
      <c r="B1075" s="1" t="str">
        <f>UTK[[#This Row],[DATE]]&amp;UTK[[#This Row],[VEHICLE NO]]&amp;UTK[[#This Row],[TRIP NO]]</f>
        <v>45431OD34S26662</v>
      </c>
      <c r="C1075" s="25">
        <v>45431</v>
      </c>
      <c r="D1075" s="1">
        <v>34997</v>
      </c>
      <c r="E1075" s="12">
        <v>312214</v>
      </c>
      <c r="F1075" s="17">
        <v>6679</v>
      </c>
      <c r="G1075" s="24" t="s">
        <v>45</v>
      </c>
      <c r="H1075" s="77">
        <v>52.54</v>
      </c>
      <c r="I1075" s="77">
        <v>17.579999999999998</v>
      </c>
      <c r="J1075" s="77">
        <f t="shared" si="32"/>
        <v>34.96</v>
      </c>
      <c r="K1075" s="78">
        <v>34.18</v>
      </c>
      <c r="L1075" s="79">
        <v>45432</v>
      </c>
      <c r="M1075" s="77">
        <f t="shared" si="33"/>
        <v>0.78000000000000114</v>
      </c>
      <c r="N1075" s="198">
        <v>2</v>
      </c>
      <c r="O1075" s="1" t="s">
        <v>50</v>
      </c>
      <c r="P1075" s="1" t="s">
        <v>53</v>
      </c>
      <c r="Q1075" s="91" t="str">
        <f>VLOOKUP(UTK[[#This Row],[ID]],DRIVER[],6,FALSE)</f>
        <v>PRAHALLAD KUMAR DAS</v>
      </c>
    </row>
    <row r="1076" spans="1:18" ht="15" customHeight="1">
      <c r="A1076" s="1">
        <v>329</v>
      </c>
      <c r="B1076" s="1" t="str">
        <f>UTK[[#This Row],[DATE]]&amp;UTK[[#This Row],[VEHICLE NO]]&amp;UTK[[#This Row],[TRIP NO]]</f>
        <v>45431OD04Q67612</v>
      </c>
      <c r="C1076" s="25">
        <v>45431</v>
      </c>
      <c r="D1076" s="1">
        <v>34998</v>
      </c>
      <c r="E1076" s="12">
        <v>312214</v>
      </c>
      <c r="F1076" s="17">
        <v>6683</v>
      </c>
      <c r="G1076" s="24" t="s">
        <v>24</v>
      </c>
      <c r="H1076" s="77">
        <v>55.18</v>
      </c>
      <c r="I1076" s="77">
        <v>17.8</v>
      </c>
      <c r="J1076" s="77">
        <f t="shared" si="32"/>
        <v>37.379999999999995</v>
      </c>
      <c r="K1076" s="78">
        <v>37.04</v>
      </c>
      <c r="L1076" s="79">
        <v>45432</v>
      </c>
      <c r="M1076" s="77">
        <f t="shared" si="33"/>
        <v>0.33999999999999631</v>
      </c>
      <c r="N1076" s="198">
        <v>2</v>
      </c>
      <c r="O1076" s="1" t="s">
        <v>50</v>
      </c>
      <c r="P1076" s="1" t="s">
        <v>53</v>
      </c>
      <c r="Q1076" s="91" t="str">
        <f>VLOOKUP(UTK[[#This Row],[ID]],DRIVER[],6,FALSE)</f>
        <v>DURGA CH MOHANTA</v>
      </c>
    </row>
    <row r="1077" spans="1:18" ht="15" customHeight="1">
      <c r="A1077" s="1">
        <v>330</v>
      </c>
      <c r="B1077" s="1" t="str">
        <f>UTK[[#This Row],[DATE]]&amp;UTK[[#This Row],[VEHICLE NO]]&amp;UTK[[#This Row],[TRIP NO]]</f>
        <v>45431OD34S61372</v>
      </c>
      <c r="C1077" s="25">
        <v>45431</v>
      </c>
      <c r="D1077" s="1">
        <v>34999</v>
      </c>
      <c r="E1077" s="12">
        <v>312214</v>
      </c>
      <c r="F1077" s="17">
        <v>6681</v>
      </c>
      <c r="G1077" s="24" t="s">
        <v>44</v>
      </c>
      <c r="H1077" s="77">
        <v>54.36</v>
      </c>
      <c r="I1077" s="77">
        <v>17.52</v>
      </c>
      <c r="J1077" s="77">
        <f t="shared" si="32"/>
        <v>36.840000000000003</v>
      </c>
      <c r="K1077" s="78">
        <v>36.58</v>
      </c>
      <c r="L1077" s="79">
        <v>45432</v>
      </c>
      <c r="M1077" s="77">
        <f t="shared" si="33"/>
        <v>0.26000000000000512</v>
      </c>
      <c r="N1077" s="198">
        <v>2</v>
      </c>
      <c r="O1077" s="1" t="s">
        <v>50</v>
      </c>
      <c r="P1077" s="1" t="s">
        <v>53</v>
      </c>
      <c r="Q1077" s="91" t="str">
        <f>VLOOKUP(UTK[[#This Row],[ID]],DRIVER[],6,FALSE)</f>
        <v>MURALIDHAR MOHANTA</v>
      </c>
    </row>
    <row r="1078" spans="1:18" ht="15" customHeight="1">
      <c r="A1078" s="1">
        <v>331</v>
      </c>
      <c r="B1078" s="1" t="str">
        <f>UTK[[#This Row],[DATE]]&amp;UTK[[#This Row],[VEHICLE NO]]&amp;UTK[[#This Row],[TRIP NO]]</f>
        <v>45431OD04Q41732</v>
      </c>
      <c r="C1078" s="25">
        <v>45431</v>
      </c>
      <c r="D1078" s="1">
        <v>35000</v>
      </c>
      <c r="E1078" s="12">
        <v>312214</v>
      </c>
      <c r="F1078" s="17">
        <v>6682</v>
      </c>
      <c r="G1078" s="24" t="s">
        <v>8</v>
      </c>
      <c r="H1078" s="77">
        <v>34.659999999999997</v>
      </c>
      <c r="I1078" s="77">
        <v>10.3</v>
      </c>
      <c r="J1078" s="77">
        <f t="shared" si="32"/>
        <v>24.359999999999996</v>
      </c>
      <c r="K1078" s="78">
        <v>23.92</v>
      </c>
      <c r="L1078" s="79">
        <v>45432</v>
      </c>
      <c r="M1078" s="77">
        <f t="shared" si="33"/>
        <v>0.43999999999999417</v>
      </c>
      <c r="N1078" s="198">
        <v>2</v>
      </c>
      <c r="O1078" s="1" t="s">
        <v>50</v>
      </c>
      <c r="P1078" s="1" t="s">
        <v>53</v>
      </c>
      <c r="Q1078" s="91" t="str">
        <f>VLOOKUP(UTK[[#This Row],[ID]],DRIVER[],6,FALSE)</f>
        <v>AJAYA KUMAR MAHANTA</v>
      </c>
    </row>
    <row r="1079" spans="1:18" ht="15" customHeight="1">
      <c r="A1079" s="1">
        <v>332</v>
      </c>
      <c r="B1079" s="1" t="str">
        <f>UTK[[#This Row],[DATE]]&amp;UTK[[#This Row],[VEHICLE NO]]&amp;UTK[[#This Row],[TRIP NO]]</f>
        <v>45431OD34S61391</v>
      </c>
      <c r="C1079" s="25">
        <v>45431</v>
      </c>
      <c r="D1079" s="1">
        <v>63005</v>
      </c>
      <c r="E1079" s="12">
        <v>312214</v>
      </c>
      <c r="F1079" s="17">
        <v>6691</v>
      </c>
      <c r="G1079" s="24" t="s">
        <v>52</v>
      </c>
      <c r="H1079" s="77">
        <v>56.38</v>
      </c>
      <c r="I1079" s="77">
        <v>17.48</v>
      </c>
      <c r="J1079" s="77">
        <f t="shared" si="32"/>
        <v>38.900000000000006</v>
      </c>
      <c r="K1079" s="78">
        <v>38</v>
      </c>
      <c r="L1079" s="79">
        <v>45432</v>
      </c>
      <c r="M1079" s="77">
        <f t="shared" si="33"/>
        <v>0.90000000000000568</v>
      </c>
      <c r="N1079" s="198">
        <v>1</v>
      </c>
      <c r="O1079" s="1" t="s">
        <v>50</v>
      </c>
      <c r="P1079" s="1" t="s">
        <v>53</v>
      </c>
      <c r="Q1079" s="91" t="str">
        <f>VLOOKUP(UTK[[#This Row],[ID]],DRIVER[],6,FALSE)</f>
        <v>PRADIPA MALIK</v>
      </c>
    </row>
    <row r="1080" spans="1:18" ht="15" customHeight="1">
      <c r="A1080" s="1">
        <v>333</v>
      </c>
      <c r="B1080" s="1" t="str">
        <f>UTK[[#This Row],[DATE]]&amp;UTK[[#This Row],[VEHICLE NO]]&amp;UTK[[#This Row],[TRIP NO]]</f>
        <v>45431OD34S65081</v>
      </c>
      <c r="C1080" s="25">
        <v>45431</v>
      </c>
      <c r="D1080" s="1">
        <v>63006</v>
      </c>
      <c r="E1080" s="12">
        <v>312214</v>
      </c>
      <c r="F1080" s="17">
        <v>6694</v>
      </c>
      <c r="G1080" s="24" t="s">
        <v>57</v>
      </c>
      <c r="H1080" s="77">
        <v>54.56</v>
      </c>
      <c r="I1080" s="77">
        <v>17.32</v>
      </c>
      <c r="J1080" s="77">
        <f t="shared" si="32"/>
        <v>37.24</v>
      </c>
      <c r="K1080" s="78">
        <v>36.880000000000003</v>
      </c>
      <c r="L1080" s="79">
        <v>45432</v>
      </c>
      <c r="M1080" s="77">
        <f t="shared" si="33"/>
        <v>0.35999999999999943</v>
      </c>
      <c r="N1080" s="198">
        <v>1</v>
      </c>
      <c r="O1080" s="1" t="s">
        <v>50</v>
      </c>
      <c r="P1080" s="1" t="s">
        <v>53</v>
      </c>
      <c r="Q1080" s="91" t="str">
        <f>VLOOKUP(UTK[[#This Row],[ID]],DRIVER[],6,FALSE)</f>
        <v>NATABAR MOHANTA</v>
      </c>
    </row>
    <row r="1081" spans="1:18" ht="15" customHeight="1">
      <c r="A1081" s="1">
        <v>334</v>
      </c>
      <c r="B1081" s="1" t="str">
        <f>UTK[[#This Row],[DATE]]&amp;UTK[[#This Row],[VEHICLE NO]]&amp;UTK[[#This Row],[TRIP NO]]</f>
        <v>45431OD04Q41781</v>
      </c>
      <c r="C1081" s="25">
        <v>45431</v>
      </c>
      <c r="D1081" s="1">
        <v>63007</v>
      </c>
      <c r="E1081" s="12">
        <v>312214</v>
      </c>
      <c r="F1081" s="17">
        <v>6699</v>
      </c>
      <c r="G1081" s="24" t="s">
        <v>25</v>
      </c>
      <c r="H1081" s="77">
        <v>53.28</v>
      </c>
      <c r="I1081" s="77">
        <v>17.260000000000002</v>
      </c>
      <c r="J1081" s="77">
        <f t="shared" si="32"/>
        <v>36.019999999999996</v>
      </c>
      <c r="K1081" s="78">
        <v>35.700000000000003</v>
      </c>
      <c r="L1081" s="79">
        <v>45432</v>
      </c>
      <c r="M1081" s="77">
        <f t="shared" si="33"/>
        <v>0.31999999999999318</v>
      </c>
      <c r="N1081" s="198">
        <v>1</v>
      </c>
      <c r="O1081" s="1" t="s">
        <v>50</v>
      </c>
      <c r="P1081" s="1" t="s">
        <v>53</v>
      </c>
      <c r="Q1081" s="91" t="str">
        <f>VLOOKUP(UTK[[#This Row],[ID]],DRIVER[],6,FALSE)</f>
        <v>BHARAT CH MOHANTA</v>
      </c>
    </row>
    <row r="1082" spans="1:18" ht="15" customHeight="1">
      <c r="A1082" s="1">
        <v>335</v>
      </c>
      <c r="B1082" s="1" t="str">
        <f>UTK[[#This Row],[DATE]]&amp;UTK[[#This Row],[VEHICLE NO]]&amp;UTK[[#This Row],[TRIP NO]]</f>
        <v>45431OD34S26151</v>
      </c>
      <c r="C1082" s="25">
        <v>45431</v>
      </c>
      <c r="D1082" s="1">
        <v>63008</v>
      </c>
      <c r="E1082" s="12">
        <v>312214</v>
      </c>
      <c r="F1082" s="17">
        <v>6702</v>
      </c>
      <c r="G1082" s="24" t="s">
        <v>40</v>
      </c>
      <c r="H1082" s="77">
        <v>53.52</v>
      </c>
      <c r="I1082" s="77">
        <v>17.04</v>
      </c>
      <c r="J1082" s="77">
        <f t="shared" si="32"/>
        <v>36.480000000000004</v>
      </c>
      <c r="K1082" s="78">
        <v>36.159999999999997</v>
      </c>
      <c r="L1082" s="79">
        <v>45432</v>
      </c>
      <c r="M1082" s="77">
        <f t="shared" si="33"/>
        <v>0.32000000000000739</v>
      </c>
      <c r="N1082" s="198">
        <v>1</v>
      </c>
      <c r="O1082" s="1" t="s">
        <v>50</v>
      </c>
      <c r="P1082" s="1" t="s">
        <v>53</v>
      </c>
      <c r="Q1082" s="91" t="str">
        <f>VLOOKUP(UTK[[#This Row],[ID]],DRIVER[],6,FALSE)</f>
        <v>BASANTA KUMAR MOHANTA</v>
      </c>
    </row>
    <row r="1083" spans="1:18" ht="15" customHeight="1">
      <c r="A1083" s="1">
        <v>336</v>
      </c>
      <c r="B1083" s="1" t="str">
        <f>UTK[[#This Row],[DATE]]&amp;UTK[[#This Row],[VEHICLE NO]]&amp;UTK[[#This Row],[TRIP NO]]</f>
        <v>45431OD04Q41281</v>
      </c>
      <c r="C1083" s="25">
        <v>45431</v>
      </c>
      <c r="D1083" s="1">
        <v>63009</v>
      </c>
      <c r="E1083" s="12">
        <v>312214</v>
      </c>
      <c r="F1083" s="17">
        <v>6700</v>
      </c>
      <c r="G1083" s="24" t="s">
        <v>41</v>
      </c>
      <c r="H1083" s="77">
        <v>35.32</v>
      </c>
      <c r="I1083" s="77">
        <v>10.28</v>
      </c>
      <c r="J1083" s="77">
        <f t="shared" si="32"/>
        <v>25.04</v>
      </c>
      <c r="K1083" s="78">
        <v>24.48</v>
      </c>
      <c r="L1083" s="79">
        <v>45432</v>
      </c>
      <c r="M1083" s="77">
        <f t="shared" si="33"/>
        <v>0.55999999999999872</v>
      </c>
      <c r="N1083" s="198">
        <v>1</v>
      </c>
      <c r="O1083" s="1" t="s">
        <v>50</v>
      </c>
      <c r="P1083" s="1" t="s">
        <v>53</v>
      </c>
      <c r="Q1083" s="91" t="str">
        <f>VLOOKUP(UTK[[#This Row],[ID]],DRIVER[],6,FALSE)</f>
        <v>RAKHAL CH  MOHANTA</v>
      </c>
    </row>
    <row r="1084" spans="1:18" ht="14.4" customHeight="1">
      <c r="A1084" s="1">
        <v>337</v>
      </c>
      <c r="B1084" s="1" t="str">
        <f>UTK[[#This Row],[DATE]]&amp;UTK[[#This Row],[VEHICLE NO]]&amp;UTK[[#This Row],[TRIP NO]]</f>
        <v>45431OD04Q41181</v>
      </c>
      <c r="C1084" s="25">
        <v>45431</v>
      </c>
      <c r="D1084" s="1">
        <v>63010</v>
      </c>
      <c r="E1084" s="12">
        <v>312214</v>
      </c>
      <c r="F1084" s="17">
        <v>6698</v>
      </c>
      <c r="G1084" s="24" t="s">
        <v>26</v>
      </c>
      <c r="H1084" s="77">
        <v>54.44</v>
      </c>
      <c r="I1084" s="77">
        <v>16.84</v>
      </c>
      <c r="J1084" s="77">
        <f t="shared" si="32"/>
        <v>37.599999999999994</v>
      </c>
      <c r="K1084" s="78">
        <v>36.880000000000003</v>
      </c>
      <c r="L1084" s="79">
        <v>45432</v>
      </c>
      <c r="M1084" s="77">
        <f t="shared" si="33"/>
        <v>0.71999999999999176</v>
      </c>
      <c r="N1084" s="198">
        <v>1</v>
      </c>
      <c r="O1084" s="1" t="s">
        <v>50</v>
      </c>
      <c r="P1084" s="1" t="s">
        <v>53</v>
      </c>
      <c r="Q1084" s="91" t="str">
        <f>VLOOKUP(UTK[[#This Row],[ID]],DRIVER[],6,FALSE)</f>
        <v>ABHIMANYU JENA</v>
      </c>
    </row>
    <row r="1085" spans="1:18" ht="14.4">
      <c r="A1085" s="1">
        <v>338</v>
      </c>
      <c r="B1085" s="1" t="str">
        <f>UTK[[#This Row],[DATE]]&amp;UTK[[#This Row],[VEHICLE NO]]&amp;UTK[[#This Row],[TRIP NO]]</f>
        <v>45431OD04Q41231</v>
      </c>
      <c r="C1085" s="25">
        <v>45431</v>
      </c>
      <c r="D1085" s="1">
        <v>63011</v>
      </c>
      <c r="E1085" s="12">
        <v>312214</v>
      </c>
      <c r="F1085" s="17">
        <v>6703</v>
      </c>
      <c r="G1085" s="24" t="s">
        <v>39</v>
      </c>
      <c r="H1085" s="77">
        <v>55.08</v>
      </c>
      <c r="I1085" s="77">
        <v>17.28</v>
      </c>
      <c r="J1085" s="77">
        <f t="shared" si="32"/>
        <v>37.799999999999997</v>
      </c>
      <c r="K1085" s="78">
        <v>36.96</v>
      </c>
      <c r="L1085" s="79">
        <v>45432</v>
      </c>
      <c r="M1085" s="77">
        <f t="shared" si="33"/>
        <v>0.83999999999999631</v>
      </c>
      <c r="N1085" s="198">
        <v>1</v>
      </c>
      <c r="O1085" s="1" t="s">
        <v>50</v>
      </c>
      <c r="P1085" s="1" t="s">
        <v>53</v>
      </c>
      <c r="Q1085" s="91" t="str">
        <f>VLOOKUP(UTK[[#This Row],[ID]],DRIVER[],6,FALSE)</f>
        <v>SWAPAN KUMAR MOHANTA</v>
      </c>
    </row>
    <row r="1086" spans="1:18" ht="15" customHeight="1">
      <c r="A1086" s="1">
        <v>339</v>
      </c>
      <c r="B1086" s="1" t="str">
        <f>UTK[[#This Row],[DATE]]&amp;UTK[[#This Row],[VEHICLE NO]]&amp;UTK[[#This Row],[TRIP NO]]</f>
        <v>45431OD04Q41391</v>
      </c>
      <c r="C1086" s="25">
        <v>45431</v>
      </c>
      <c r="D1086" s="1">
        <v>63012</v>
      </c>
      <c r="E1086" s="12">
        <v>312214</v>
      </c>
      <c r="F1086" s="17">
        <v>6705</v>
      </c>
      <c r="G1086" s="24" t="s">
        <v>21</v>
      </c>
      <c r="H1086" s="77">
        <v>54.82</v>
      </c>
      <c r="I1086" s="77">
        <v>17.38</v>
      </c>
      <c r="J1086" s="77">
        <f t="shared" si="32"/>
        <v>37.44</v>
      </c>
      <c r="K1086" s="78">
        <v>37.08</v>
      </c>
      <c r="L1086" s="79">
        <v>45432</v>
      </c>
      <c r="M1086" s="77">
        <f t="shared" si="33"/>
        <v>0.35999999999999943</v>
      </c>
      <c r="N1086" s="198">
        <v>1</v>
      </c>
      <c r="O1086" s="1" t="s">
        <v>50</v>
      </c>
      <c r="P1086" s="1" t="s">
        <v>53</v>
      </c>
      <c r="Q1086" s="91" t="str">
        <f>VLOOKUP(UTK[[#This Row],[ID]],DRIVER[],6,FALSE)</f>
        <v>JUGAL KISHOR MOHANTA</v>
      </c>
    </row>
    <row r="1087" spans="1:18" ht="15" customHeight="1">
      <c r="A1087" s="1">
        <v>340</v>
      </c>
      <c r="B1087" s="1" t="str">
        <f>UTK[[#This Row],[DATE]]&amp;UTK[[#This Row],[VEHICLE NO]]&amp;UTK[[#This Row],[TRIP NO]]</f>
        <v>45433OD34S26661</v>
      </c>
      <c r="C1087" s="25">
        <v>45433</v>
      </c>
      <c r="D1087" s="1">
        <v>63013</v>
      </c>
      <c r="E1087" s="12">
        <v>312214</v>
      </c>
      <c r="F1087" s="17">
        <v>6728</v>
      </c>
      <c r="G1087" s="24" t="s">
        <v>45</v>
      </c>
      <c r="H1087" s="77">
        <v>52.24</v>
      </c>
      <c r="I1087" s="77">
        <v>17.46</v>
      </c>
      <c r="J1087" s="77">
        <f t="shared" si="32"/>
        <v>34.78</v>
      </c>
      <c r="K1087" s="78">
        <v>34.42</v>
      </c>
      <c r="L1087" s="79">
        <v>45433</v>
      </c>
      <c r="M1087" s="77">
        <f t="shared" si="33"/>
        <v>0.35999999999999943</v>
      </c>
      <c r="N1087" s="198">
        <v>1</v>
      </c>
      <c r="O1087" s="1" t="s">
        <v>50</v>
      </c>
      <c r="P1087" s="1" t="s">
        <v>53</v>
      </c>
      <c r="Q1087" s="91" t="str">
        <f>VLOOKUP(UTK[[#This Row],[ID]],DRIVER[],6,FALSE)</f>
        <v>PRAHALLAD KUMAR DAS</v>
      </c>
    </row>
    <row r="1088" spans="1:18" ht="15" customHeight="1">
      <c r="A1088" s="1">
        <v>341</v>
      </c>
      <c r="B1088" s="1" t="str">
        <f>UTK[[#This Row],[DATE]]&amp;UTK[[#This Row],[VEHICLE NO]]&amp;UTK[[#This Row],[TRIP NO]]</f>
        <v>45433OD04Q41551</v>
      </c>
      <c r="C1088" s="25">
        <v>45433</v>
      </c>
      <c r="D1088" s="1">
        <v>63014</v>
      </c>
      <c r="E1088" s="12">
        <v>312214</v>
      </c>
      <c r="F1088" s="17">
        <v>6729</v>
      </c>
      <c r="G1088" s="24" t="s">
        <v>22</v>
      </c>
      <c r="H1088" s="77">
        <v>52.96</v>
      </c>
      <c r="I1088" s="77">
        <v>17.239999999999998</v>
      </c>
      <c r="J1088" s="77">
        <f t="shared" si="32"/>
        <v>35.72</v>
      </c>
      <c r="K1088" s="78">
        <v>35.06</v>
      </c>
      <c r="L1088" s="79">
        <v>45433</v>
      </c>
      <c r="M1088" s="77">
        <f t="shared" si="33"/>
        <v>0.65999999999999659</v>
      </c>
      <c r="N1088" s="198">
        <v>1</v>
      </c>
      <c r="O1088" s="1" t="s">
        <v>50</v>
      </c>
      <c r="P1088" s="1" t="s">
        <v>53</v>
      </c>
      <c r="Q1088" s="91" t="str">
        <f>VLOOKUP(UTK[[#This Row],[ID]],DRIVER[],6,FALSE)</f>
        <v>SUSANT KUMAR BAG</v>
      </c>
      <c r="R1088" s="1">
        <v>100</v>
      </c>
    </row>
    <row r="1089" spans="1:18" ht="15" customHeight="1">
      <c r="A1089" s="1">
        <v>342</v>
      </c>
      <c r="B1089" s="1" t="str">
        <f>UTK[[#This Row],[DATE]]&amp;UTK[[#This Row],[VEHICLE NO]]&amp;UTK[[#This Row],[TRIP NO]]</f>
        <v>45433OD04Q41391</v>
      </c>
      <c r="C1089" s="25">
        <v>45433</v>
      </c>
      <c r="D1089" s="1">
        <v>63015</v>
      </c>
      <c r="E1089" s="12">
        <v>312214</v>
      </c>
      <c r="F1089" s="17">
        <v>6742</v>
      </c>
      <c r="G1089" s="24" t="s">
        <v>21</v>
      </c>
      <c r="H1089" s="77">
        <v>55.4</v>
      </c>
      <c r="I1089" s="77">
        <v>17.34</v>
      </c>
      <c r="J1089" s="77">
        <f t="shared" si="32"/>
        <v>38.06</v>
      </c>
      <c r="K1089" s="78">
        <v>37.22</v>
      </c>
      <c r="L1089" s="79">
        <v>45433</v>
      </c>
      <c r="M1089" s="77">
        <f t="shared" si="33"/>
        <v>0.84000000000000341</v>
      </c>
      <c r="N1089" s="198">
        <v>1</v>
      </c>
      <c r="O1089" s="1" t="s">
        <v>50</v>
      </c>
      <c r="P1089" s="1" t="s">
        <v>53</v>
      </c>
      <c r="Q1089" s="91" t="str">
        <f>VLOOKUP(UTK[[#This Row],[ID]],DRIVER[],6,FALSE)</f>
        <v>JUGAL KISHOR MOHANTA</v>
      </c>
      <c r="R1089" s="1">
        <v>100</v>
      </c>
    </row>
    <row r="1090" spans="1:18" ht="15" customHeight="1">
      <c r="A1090" s="1">
        <v>343</v>
      </c>
      <c r="B1090" s="1" t="str">
        <f>UTK[[#This Row],[DATE]]&amp;UTK[[#This Row],[VEHICLE NO]]&amp;UTK[[#This Row],[TRIP NO]]</f>
        <v>45433OD34S26681</v>
      </c>
      <c r="C1090" s="25">
        <v>45433</v>
      </c>
      <c r="D1090" s="1">
        <v>63016</v>
      </c>
      <c r="E1090" s="12">
        <v>312214</v>
      </c>
      <c r="F1090" s="17">
        <v>6747</v>
      </c>
      <c r="G1090" s="24" t="s">
        <v>42</v>
      </c>
      <c r="H1090" s="77">
        <v>54.14</v>
      </c>
      <c r="I1090" s="77">
        <v>17.100000000000001</v>
      </c>
      <c r="J1090" s="77">
        <f t="shared" si="32"/>
        <v>37.04</v>
      </c>
      <c r="K1090" s="78">
        <v>36.78</v>
      </c>
      <c r="L1090" s="79">
        <v>45433</v>
      </c>
      <c r="M1090" s="77">
        <f t="shared" si="33"/>
        <v>0.25999999999999801</v>
      </c>
      <c r="N1090" s="198">
        <v>1</v>
      </c>
      <c r="O1090" s="1" t="s">
        <v>50</v>
      </c>
      <c r="P1090" s="1" t="s">
        <v>53</v>
      </c>
      <c r="Q1090" s="91" t="str">
        <f>VLOOKUP(UTK[[#This Row],[ID]],DRIVER[],6,FALSE)</f>
        <v>DHULESWAR PERAI</v>
      </c>
    </row>
    <row r="1091" spans="1:18" ht="15" customHeight="1">
      <c r="A1091" s="1">
        <v>344</v>
      </c>
      <c r="B1091" s="1" t="str">
        <f>UTK[[#This Row],[DATE]]&amp;UTK[[#This Row],[VEHICLE NO]]&amp;UTK[[#This Row],[TRIP NO]]</f>
        <v>45433OD04Q41281</v>
      </c>
      <c r="C1091" s="25">
        <v>45433</v>
      </c>
      <c r="D1091" s="1">
        <v>63017</v>
      </c>
      <c r="E1091" s="12">
        <v>312214</v>
      </c>
      <c r="F1091" s="17">
        <v>6752</v>
      </c>
      <c r="G1091" s="24" t="s">
        <v>41</v>
      </c>
      <c r="H1091" s="77">
        <v>32.78</v>
      </c>
      <c r="I1091" s="77">
        <v>10.28</v>
      </c>
      <c r="J1091" s="77">
        <f t="shared" ref="J1091:J1154" si="34">H1091-I1091</f>
        <v>22.5</v>
      </c>
      <c r="K1091" s="78">
        <v>22.02</v>
      </c>
      <c r="L1091" s="79">
        <v>45433</v>
      </c>
      <c r="M1091" s="77">
        <f t="shared" ref="M1091:M1154" si="35">J1091-K1091</f>
        <v>0.48000000000000043</v>
      </c>
      <c r="N1091" s="198">
        <v>1</v>
      </c>
      <c r="O1091" s="1" t="s">
        <v>50</v>
      </c>
      <c r="P1091" s="1" t="s">
        <v>53</v>
      </c>
      <c r="Q1091" s="91" t="str">
        <f>VLOOKUP(UTK[[#This Row],[ID]],DRIVER[],6,FALSE)</f>
        <v>RAKHAL CH  MOHANTA</v>
      </c>
    </row>
    <row r="1092" spans="1:18" ht="14.4">
      <c r="A1092" s="1">
        <v>345</v>
      </c>
      <c r="B1092" s="1" t="str">
        <f>UTK[[#This Row],[DATE]]&amp;UTK[[#This Row],[VEHICLE NO]]&amp;UTK[[#This Row],[TRIP NO]]</f>
        <v>45433OD04Q41231</v>
      </c>
      <c r="C1092" s="25">
        <v>45433</v>
      </c>
      <c r="D1092" s="1">
        <v>63018</v>
      </c>
      <c r="E1092" s="12">
        <v>312214</v>
      </c>
      <c r="F1092" s="17">
        <v>6759</v>
      </c>
      <c r="G1092" s="24" t="s">
        <v>39</v>
      </c>
      <c r="H1092" s="77">
        <v>55.36</v>
      </c>
      <c r="I1092" s="77">
        <v>17.22</v>
      </c>
      <c r="J1092" s="77">
        <f t="shared" si="34"/>
        <v>38.14</v>
      </c>
      <c r="K1092" s="78">
        <v>37.56</v>
      </c>
      <c r="L1092" s="79">
        <v>45433</v>
      </c>
      <c r="M1092" s="77">
        <f t="shared" si="35"/>
        <v>0.57999999999999829</v>
      </c>
      <c r="N1092" s="198">
        <v>1</v>
      </c>
      <c r="O1092" s="1" t="s">
        <v>50</v>
      </c>
      <c r="P1092" s="1" t="s">
        <v>53</v>
      </c>
      <c r="Q1092" s="91" t="str">
        <f>VLOOKUP(UTK[[#This Row],[ID]],DRIVER[],6,FALSE)</f>
        <v>NATABAR MOHANTA</v>
      </c>
    </row>
    <row r="1093" spans="1:18" ht="15" customHeight="1">
      <c r="A1093" s="1">
        <v>346</v>
      </c>
      <c r="B1093" s="1" t="str">
        <f>UTK[[#This Row],[DATE]]&amp;UTK[[#This Row],[VEHICLE NO]]&amp;UTK[[#This Row],[TRIP NO]]</f>
        <v>45433OD04Q41371</v>
      </c>
      <c r="C1093" s="25">
        <v>45433</v>
      </c>
      <c r="D1093" s="1">
        <v>63019</v>
      </c>
      <c r="E1093" s="12">
        <v>312214</v>
      </c>
      <c r="F1093" s="17">
        <v>6765</v>
      </c>
      <c r="G1093" s="24" t="s">
        <v>55</v>
      </c>
      <c r="H1093" s="77">
        <v>33.380000000000003</v>
      </c>
      <c r="I1093" s="77">
        <v>10.44</v>
      </c>
      <c r="J1093" s="77">
        <f t="shared" si="34"/>
        <v>22.940000000000005</v>
      </c>
      <c r="K1093" s="78">
        <v>22.484000000000002</v>
      </c>
      <c r="L1093" s="79">
        <v>45433</v>
      </c>
      <c r="M1093" s="77">
        <f t="shared" si="35"/>
        <v>0.45600000000000307</v>
      </c>
      <c r="N1093" s="198">
        <v>1</v>
      </c>
      <c r="O1093" s="1" t="s">
        <v>50</v>
      </c>
      <c r="P1093" s="1" t="s">
        <v>53</v>
      </c>
      <c r="Q1093" s="91" t="str">
        <f>VLOOKUP(UTK[[#This Row],[ID]],DRIVER[],6,FALSE)</f>
        <v>MADANA MAHANTA</v>
      </c>
    </row>
    <row r="1094" spans="1:18" ht="15" customHeight="1">
      <c r="A1094" s="1">
        <v>347</v>
      </c>
      <c r="B1094" s="1" t="str">
        <f>UTK[[#This Row],[DATE]]&amp;UTK[[#This Row],[VEHICLE NO]]&amp;UTK[[#This Row],[TRIP NO]]</f>
        <v>45433OD04Q41731</v>
      </c>
      <c r="C1094" s="25">
        <v>45433</v>
      </c>
      <c r="D1094" s="1">
        <v>63020</v>
      </c>
      <c r="E1094" s="12">
        <v>312214</v>
      </c>
      <c r="F1094" s="17">
        <v>6767</v>
      </c>
      <c r="G1094" s="24" t="s">
        <v>8</v>
      </c>
      <c r="H1094" s="77">
        <v>32.5</v>
      </c>
      <c r="I1094" s="77">
        <v>10.28</v>
      </c>
      <c r="J1094" s="77">
        <f t="shared" si="34"/>
        <v>22.22</v>
      </c>
      <c r="K1094" s="78">
        <v>21.74</v>
      </c>
      <c r="L1094" s="79">
        <v>45433</v>
      </c>
      <c r="M1094" s="77">
        <f t="shared" si="35"/>
        <v>0.48000000000000043</v>
      </c>
      <c r="N1094" s="198">
        <v>1</v>
      </c>
      <c r="O1094" s="1" t="s">
        <v>50</v>
      </c>
      <c r="P1094" s="1" t="s">
        <v>53</v>
      </c>
      <c r="Q1094" s="91" t="str">
        <f>VLOOKUP(UTK[[#This Row],[ID]],DRIVER[],6,FALSE)</f>
        <v>AJAYA KUMAR MAHANTA</v>
      </c>
    </row>
    <row r="1095" spans="1:18" ht="15" customHeight="1">
      <c r="A1095" s="1">
        <v>348</v>
      </c>
      <c r="B1095" s="1" t="str">
        <f>UTK[[#This Row],[DATE]]&amp;UTK[[#This Row],[VEHICLE NO]]&amp;UTK[[#This Row],[TRIP NO]]</f>
        <v>45433OD34S61371</v>
      </c>
      <c r="C1095" s="25">
        <v>45433</v>
      </c>
      <c r="D1095" s="1">
        <v>63021</v>
      </c>
      <c r="E1095" s="12">
        <v>312214</v>
      </c>
      <c r="F1095" s="17">
        <v>6778</v>
      </c>
      <c r="G1095" s="24" t="s">
        <v>44</v>
      </c>
      <c r="H1095" s="77">
        <v>55.32</v>
      </c>
      <c r="I1095" s="77">
        <v>17.52</v>
      </c>
      <c r="J1095" s="77">
        <f t="shared" si="34"/>
        <v>37.799999999999997</v>
      </c>
      <c r="K1095" s="78">
        <v>37.340000000000003</v>
      </c>
      <c r="L1095" s="79">
        <v>45433</v>
      </c>
      <c r="M1095" s="77">
        <f t="shared" si="35"/>
        <v>0.45999999999999375</v>
      </c>
      <c r="N1095" s="198">
        <v>1</v>
      </c>
      <c r="O1095" s="1" t="s">
        <v>50</v>
      </c>
      <c r="P1095" s="1" t="s">
        <v>53</v>
      </c>
      <c r="Q1095" s="91" t="str">
        <f>VLOOKUP(UTK[[#This Row],[ID]],DRIVER[],6,FALSE)</f>
        <v>MURALIDHAR MOHANTA</v>
      </c>
    </row>
    <row r="1096" spans="1:18" ht="15" customHeight="1">
      <c r="A1096" s="1">
        <v>349</v>
      </c>
      <c r="B1096" s="1" t="str">
        <f>UTK[[#This Row],[DATE]]&amp;UTK[[#This Row],[VEHICLE NO]]&amp;UTK[[#This Row],[TRIP NO]]</f>
        <v>45433OD34S61391</v>
      </c>
      <c r="C1096" s="25">
        <v>45433</v>
      </c>
      <c r="D1096" s="1">
        <v>63022</v>
      </c>
      <c r="E1096" s="12">
        <v>312214</v>
      </c>
      <c r="F1096" s="17">
        <v>6775</v>
      </c>
      <c r="G1096" s="24" t="s">
        <v>52</v>
      </c>
      <c r="H1096" s="77">
        <v>53.62</v>
      </c>
      <c r="I1096" s="77">
        <v>17.399999999999999</v>
      </c>
      <c r="J1096" s="77">
        <f t="shared" si="34"/>
        <v>36.22</v>
      </c>
      <c r="K1096" s="78">
        <v>35.94</v>
      </c>
      <c r="L1096" s="79">
        <v>45433</v>
      </c>
      <c r="M1096" s="77">
        <f t="shared" si="35"/>
        <v>0.28000000000000114</v>
      </c>
      <c r="N1096" s="198">
        <v>1</v>
      </c>
      <c r="O1096" s="1" t="s">
        <v>50</v>
      </c>
      <c r="P1096" s="1" t="s">
        <v>53</v>
      </c>
      <c r="Q1096" s="91" t="str">
        <f>VLOOKUP(UTK[[#This Row],[ID]],DRIVER[],6,FALSE)</f>
        <v>PRADIPA MALIK</v>
      </c>
    </row>
    <row r="1097" spans="1:18" ht="15" customHeight="1">
      <c r="A1097" s="1">
        <v>350</v>
      </c>
      <c r="B1097" s="1" t="str">
        <f>UTK[[#This Row],[DATE]]&amp;UTK[[#This Row],[VEHICLE NO]]&amp;UTK[[#This Row],[TRIP NO]]</f>
        <v>45433OD04Q67611</v>
      </c>
      <c r="C1097" s="25">
        <v>45433</v>
      </c>
      <c r="D1097" s="1">
        <v>63023</v>
      </c>
      <c r="E1097" s="12">
        <v>312214</v>
      </c>
      <c r="F1097" s="17">
        <v>6777</v>
      </c>
      <c r="G1097" s="24" t="s">
        <v>24</v>
      </c>
      <c r="H1097" s="77">
        <v>53.6</v>
      </c>
      <c r="I1097" s="77">
        <v>17.760000000000002</v>
      </c>
      <c r="J1097" s="77">
        <f t="shared" si="34"/>
        <v>35.840000000000003</v>
      </c>
      <c r="K1097" s="78">
        <v>35.4</v>
      </c>
      <c r="L1097" s="79">
        <v>45433</v>
      </c>
      <c r="M1097" s="77">
        <f t="shared" si="35"/>
        <v>0.44000000000000483</v>
      </c>
      <c r="N1097" s="198">
        <v>1</v>
      </c>
      <c r="O1097" s="1" t="s">
        <v>50</v>
      </c>
      <c r="P1097" s="1" t="s">
        <v>53</v>
      </c>
      <c r="Q1097" s="91" t="str">
        <f>VLOOKUP(UTK[[#This Row],[ID]],DRIVER[],6,FALSE)</f>
        <v>PRABHAT MAHANTA</v>
      </c>
    </row>
    <row r="1098" spans="1:18" ht="15" customHeight="1">
      <c r="A1098" s="1">
        <v>351</v>
      </c>
      <c r="B1098" s="1" t="str">
        <f>UTK[[#This Row],[DATE]]&amp;UTK[[#This Row],[VEHICLE NO]]&amp;UTK[[#This Row],[TRIP NO]]</f>
        <v>45433OD34S26271</v>
      </c>
      <c r="C1098" s="25">
        <v>45433</v>
      </c>
      <c r="D1098" s="1">
        <v>63024</v>
      </c>
      <c r="E1098" s="12">
        <v>312214</v>
      </c>
      <c r="F1098" s="17">
        <v>6787</v>
      </c>
      <c r="G1098" s="24" t="s">
        <v>54</v>
      </c>
      <c r="H1098" s="77">
        <v>53.92</v>
      </c>
      <c r="I1098" s="77">
        <v>16.940000000000001</v>
      </c>
      <c r="J1098" s="77">
        <f t="shared" si="34"/>
        <v>36.980000000000004</v>
      </c>
      <c r="K1098" s="78">
        <v>36.56</v>
      </c>
      <c r="L1098" s="79">
        <v>45433</v>
      </c>
      <c r="M1098" s="77">
        <f t="shared" si="35"/>
        <v>0.42000000000000171</v>
      </c>
      <c r="N1098" s="198">
        <v>1</v>
      </c>
      <c r="O1098" s="1" t="s">
        <v>50</v>
      </c>
      <c r="P1098" s="1" t="s">
        <v>53</v>
      </c>
      <c r="Q1098" s="91" t="str">
        <f>VLOOKUP(UTK[[#This Row],[ID]],DRIVER[],6,FALSE)</f>
        <v>SUDARSAN SAHOO</v>
      </c>
    </row>
    <row r="1099" spans="1:18" ht="15" customHeight="1">
      <c r="A1099" s="1">
        <v>352</v>
      </c>
      <c r="B1099" s="1" t="str">
        <f>UTK[[#This Row],[DATE]]&amp;UTK[[#This Row],[VEHICLE NO]]&amp;UTK[[#This Row],[TRIP NO]]</f>
        <v>45433OD34S65081</v>
      </c>
      <c r="C1099" s="25">
        <v>45433</v>
      </c>
      <c r="D1099" s="1">
        <v>63025</v>
      </c>
      <c r="E1099" s="12">
        <v>312214</v>
      </c>
      <c r="F1099" s="17">
        <v>6798</v>
      </c>
      <c r="G1099" s="24" t="s">
        <v>57</v>
      </c>
      <c r="H1099" s="77">
        <v>49.3</v>
      </c>
      <c r="I1099" s="77">
        <v>17.34</v>
      </c>
      <c r="J1099" s="77">
        <f t="shared" si="34"/>
        <v>31.959999999999997</v>
      </c>
      <c r="K1099" s="78">
        <v>31.76</v>
      </c>
      <c r="L1099" s="79">
        <v>45433</v>
      </c>
      <c r="M1099" s="77">
        <f t="shared" si="35"/>
        <v>0.19999999999999574</v>
      </c>
      <c r="N1099" s="198">
        <v>1</v>
      </c>
      <c r="O1099" s="1" t="s">
        <v>50</v>
      </c>
      <c r="P1099" s="1" t="s">
        <v>53</v>
      </c>
      <c r="Q1099" s="91" t="str">
        <f>VLOOKUP(UTK[[#This Row],[ID]],DRIVER[],6,FALSE)</f>
        <v>SWAPAN KUMAR MOHANTA</v>
      </c>
    </row>
    <row r="1100" spans="1:18" ht="15" customHeight="1">
      <c r="A1100" s="1">
        <v>353</v>
      </c>
      <c r="B1100" s="1" t="str">
        <f>UTK[[#This Row],[DATE]]&amp;UTK[[#This Row],[VEHICLE NO]]&amp;UTK[[#This Row],[TRIP NO]]</f>
        <v>45433OD04Q41781</v>
      </c>
      <c r="C1100" s="25">
        <v>45433</v>
      </c>
      <c r="D1100" s="1">
        <v>63026</v>
      </c>
      <c r="E1100" s="12">
        <v>312214</v>
      </c>
      <c r="F1100" s="17">
        <v>6801</v>
      </c>
      <c r="G1100" s="24" t="s">
        <v>25</v>
      </c>
      <c r="H1100" s="77">
        <v>53</v>
      </c>
      <c r="I1100" s="77">
        <v>17.22</v>
      </c>
      <c r="J1100" s="77">
        <f t="shared" si="34"/>
        <v>35.78</v>
      </c>
      <c r="K1100" s="78">
        <v>35.44</v>
      </c>
      <c r="L1100" s="79">
        <v>45433</v>
      </c>
      <c r="M1100" s="77">
        <f t="shared" si="35"/>
        <v>0.34000000000000341</v>
      </c>
      <c r="N1100" s="198">
        <v>1</v>
      </c>
      <c r="O1100" s="1" t="s">
        <v>50</v>
      </c>
      <c r="P1100" s="1" t="s">
        <v>53</v>
      </c>
      <c r="Q1100" s="91" t="str">
        <f>VLOOKUP(UTK[[#This Row],[ID]],DRIVER[],6,FALSE)</f>
        <v>BHARAT CH MOHANTA</v>
      </c>
    </row>
    <row r="1101" spans="1:18" ht="15" customHeight="1">
      <c r="A1101" s="1">
        <v>354</v>
      </c>
      <c r="B1101" s="1" t="str">
        <f>UTK[[#This Row],[DATE]]&amp;UTK[[#This Row],[VEHICLE NO]]&amp;UTK[[#This Row],[TRIP NO]]</f>
        <v>45433OD34S26151</v>
      </c>
      <c r="C1101" s="25">
        <v>45433</v>
      </c>
      <c r="D1101" s="1">
        <v>63027</v>
      </c>
      <c r="E1101" s="12">
        <v>312214</v>
      </c>
      <c r="F1101" s="17">
        <v>6814</v>
      </c>
      <c r="G1101" s="24" t="s">
        <v>40</v>
      </c>
      <c r="H1101" s="77">
        <v>55.58</v>
      </c>
      <c r="I1101" s="77">
        <v>17</v>
      </c>
      <c r="J1101" s="77">
        <f t="shared" si="34"/>
        <v>38.58</v>
      </c>
      <c r="K1101" s="78">
        <v>37.92</v>
      </c>
      <c r="L1101" s="79">
        <v>45433</v>
      </c>
      <c r="M1101" s="77">
        <f t="shared" si="35"/>
        <v>0.65999999999999659</v>
      </c>
      <c r="N1101" s="198">
        <v>1</v>
      </c>
      <c r="O1101" s="1" t="s">
        <v>50</v>
      </c>
      <c r="P1101" s="1" t="s">
        <v>53</v>
      </c>
      <c r="Q1101" s="91" t="str">
        <f>VLOOKUP(UTK[[#This Row],[ID]],DRIVER[],6,FALSE)</f>
        <v>NABI AHMAD</v>
      </c>
    </row>
    <row r="1102" spans="1:18" ht="15" customHeight="1">
      <c r="A1102" s="1">
        <v>355</v>
      </c>
      <c r="B1102" s="1" t="str">
        <f>UTK[[#This Row],[DATE]]&amp;UTK[[#This Row],[VEHICLE NO]]&amp;UTK[[#This Row],[TRIP NO]]</f>
        <v>45433OD04Q41701</v>
      </c>
      <c r="C1102" s="25">
        <v>45433</v>
      </c>
      <c r="D1102" s="1">
        <v>63028</v>
      </c>
      <c r="E1102" s="12">
        <v>312214</v>
      </c>
      <c r="F1102" s="17">
        <v>6822</v>
      </c>
      <c r="G1102" s="24" t="s">
        <v>10</v>
      </c>
      <c r="H1102" s="77">
        <v>32.799999999999997</v>
      </c>
      <c r="I1102" s="77">
        <v>10.34</v>
      </c>
      <c r="J1102" s="77">
        <f t="shared" si="34"/>
        <v>22.459999999999997</v>
      </c>
      <c r="K1102" s="78">
        <v>22.3</v>
      </c>
      <c r="L1102" s="79">
        <v>45433</v>
      </c>
      <c r="M1102" s="77">
        <f t="shared" si="35"/>
        <v>0.15999999999999659</v>
      </c>
      <c r="N1102" s="198">
        <v>1</v>
      </c>
      <c r="O1102" s="1" t="s">
        <v>50</v>
      </c>
      <c r="P1102" s="1" t="s">
        <v>53</v>
      </c>
      <c r="Q1102" s="91" t="str">
        <f>VLOOKUP(UTK[[#This Row],[ID]],DRIVER[],6,FALSE)</f>
        <v>SUSANTA KUMAR MALIK</v>
      </c>
    </row>
    <row r="1103" spans="1:18" ht="15" customHeight="1">
      <c r="A1103" s="1">
        <v>356</v>
      </c>
      <c r="B1103" s="1" t="str">
        <f>UTK[[#This Row],[DATE]]&amp;UTK[[#This Row],[VEHICLE NO]]&amp;UTK[[#This Row],[TRIP NO]]</f>
        <v>45433OD04Q41181</v>
      </c>
      <c r="C1103" s="25">
        <v>45433</v>
      </c>
      <c r="D1103" s="1">
        <v>63029</v>
      </c>
      <c r="E1103" s="12">
        <v>312214</v>
      </c>
      <c r="F1103" s="17">
        <v>6829</v>
      </c>
      <c r="G1103" s="24" t="s">
        <v>26</v>
      </c>
      <c r="H1103" s="77">
        <v>51.84</v>
      </c>
      <c r="I1103" s="77">
        <v>16.8</v>
      </c>
      <c r="J1103" s="77">
        <f t="shared" si="34"/>
        <v>35.040000000000006</v>
      </c>
      <c r="K1103" s="78">
        <v>34.72</v>
      </c>
      <c r="L1103" s="79">
        <v>45433</v>
      </c>
      <c r="M1103" s="77">
        <f t="shared" si="35"/>
        <v>0.32000000000000739</v>
      </c>
      <c r="N1103" s="198">
        <v>1</v>
      </c>
      <c r="O1103" s="1" t="s">
        <v>50</v>
      </c>
      <c r="P1103" s="1" t="s">
        <v>53</v>
      </c>
      <c r="Q1103" s="91" t="str">
        <f>VLOOKUP(UTK[[#This Row],[ID]],DRIVER[],6,FALSE)</f>
        <v>DURGA CH MOHANTA</v>
      </c>
    </row>
    <row r="1104" spans="1:18" ht="15" customHeight="1">
      <c r="A1104" s="1">
        <v>357</v>
      </c>
      <c r="B1104" s="1" t="str">
        <f>UTK[[#This Row],[DATE]]&amp;UTK[[#This Row],[VEHICLE NO]]&amp;UTK[[#This Row],[TRIP NO]]</f>
        <v>45434OD04Q41551</v>
      </c>
      <c r="C1104" s="25">
        <v>45434</v>
      </c>
      <c r="D1104" s="1">
        <v>63030</v>
      </c>
      <c r="E1104" s="12">
        <v>312214</v>
      </c>
      <c r="F1104" s="17">
        <v>6854</v>
      </c>
      <c r="G1104" s="24" t="s">
        <v>22</v>
      </c>
      <c r="H1104" s="82">
        <v>55.9</v>
      </c>
      <c r="I1104" s="82">
        <v>17.38</v>
      </c>
      <c r="J1104" s="82">
        <f t="shared" si="34"/>
        <v>38.519999999999996</v>
      </c>
      <c r="K1104" s="83">
        <v>38.14</v>
      </c>
      <c r="L1104" s="79">
        <v>45434</v>
      </c>
      <c r="M1104" s="82">
        <f t="shared" si="35"/>
        <v>0.37999999999999545</v>
      </c>
      <c r="N1104" s="198">
        <v>1</v>
      </c>
      <c r="O1104" s="1" t="s">
        <v>50</v>
      </c>
      <c r="P1104" s="1" t="s">
        <v>53</v>
      </c>
      <c r="Q1104" s="91" t="str">
        <f>VLOOKUP(UTK[[#This Row],[ID]],DRIVER[],6,FALSE)</f>
        <v>SUSANT KUMAR BAG</v>
      </c>
    </row>
    <row r="1105" spans="1:18" ht="14.4">
      <c r="A1105" s="1">
        <v>358</v>
      </c>
      <c r="B1105" s="1" t="str">
        <f>UTK[[#This Row],[DATE]]&amp;UTK[[#This Row],[VEHICLE NO]]&amp;UTK[[#This Row],[TRIP NO]]</f>
        <v>45434OD04Q41231</v>
      </c>
      <c r="C1105" s="25">
        <v>45434</v>
      </c>
      <c r="D1105" s="1">
        <v>63031</v>
      </c>
      <c r="E1105" s="12">
        <v>312214</v>
      </c>
      <c r="F1105" s="17">
        <v>6867</v>
      </c>
      <c r="G1105" s="24" t="s">
        <v>39</v>
      </c>
      <c r="H1105" s="82">
        <v>52.86</v>
      </c>
      <c r="I1105" s="82">
        <v>17.239999999999998</v>
      </c>
      <c r="J1105" s="82">
        <f t="shared" si="34"/>
        <v>35.620000000000005</v>
      </c>
      <c r="K1105" s="83">
        <v>35.24</v>
      </c>
      <c r="L1105" s="79">
        <v>45434</v>
      </c>
      <c r="M1105" s="82">
        <f t="shared" si="35"/>
        <v>0.38000000000000256</v>
      </c>
      <c r="N1105" s="198">
        <v>1</v>
      </c>
      <c r="O1105" s="1" t="s">
        <v>50</v>
      </c>
      <c r="P1105" s="1" t="s">
        <v>53</v>
      </c>
      <c r="Q1105" s="91" t="str">
        <f>VLOOKUP(UTK[[#This Row],[ID]],DRIVER[],6,FALSE)</f>
        <v>DURGA CH MOHANTA</v>
      </c>
    </row>
    <row r="1106" spans="1:18" ht="15" customHeight="1">
      <c r="A1106" s="1">
        <v>359</v>
      </c>
      <c r="B1106" s="1" t="str">
        <f>UTK[[#This Row],[DATE]]&amp;UTK[[#This Row],[VEHICLE NO]]&amp;UTK[[#This Row],[TRIP NO]]</f>
        <v>45434OD04Q41731</v>
      </c>
      <c r="C1106" s="25">
        <v>45434</v>
      </c>
      <c r="D1106" s="1">
        <v>63032</v>
      </c>
      <c r="E1106" s="12">
        <v>312214</v>
      </c>
      <c r="F1106" s="17">
        <v>6872</v>
      </c>
      <c r="G1106" s="24" t="s">
        <v>8</v>
      </c>
      <c r="H1106" s="82">
        <v>34.06</v>
      </c>
      <c r="I1106" s="82">
        <v>10.3</v>
      </c>
      <c r="J1106" s="82">
        <f t="shared" si="34"/>
        <v>23.76</v>
      </c>
      <c r="K1106" s="83">
        <v>23.5</v>
      </c>
      <c r="L1106" s="79">
        <v>45434</v>
      </c>
      <c r="M1106" s="82">
        <f t="shared" si="35"/>
        <v>0.26000000000000156</v>
      </c>
      <c r="N1106" s="198">
        <v>1</v>
      </c>
      <c r="O1106" s="1" t="s">
        <v>50</v>
      </c>
      <c r="P1106" s="1" t="s">
        <v>53</v>
      </c>
      <c r="Q1106" s="91" t="str">
        <f>VLOOKUP(UTK[[#This Row],[ID]],DRIVER[],6,FALSE)</f>
        <v>AJAYA KUMAR MAHANTA</v>
      </c>
    </row>
    <row r="1107" spans="1:18" ht="15" customHeight="1">
      <c r="A1107" s="1">
        <v>360</v>
      </c>
      <c r="B1107" s="1" t="str">
        <f>UTK[[#This Row],[DATE]]&amp;UTK[[#This Row],[VEHICLE NO]]&amp;UTK[[#This Row],[TRIP NO]]</f>
        <v>45434OD34S61371</v>
      </c>
      <c r="C1107" s="25">
        <v>45434</v>
      </c>
      <c r="D1107" s="1">
        <v>63033</v>
      </c>
      <c r="E1107" s="12">
        <v>312214</v>
      </c>
      <c r="F1107" s="17">
        <v>6885</v>
      </c>
      <c r="G1107" s="24" t="s">
        <v>44</v>
      </c>
      <c r="H1107" s="82">
        <v>53.24</v>
      </c>
      <c r="I1107" s="82">
        <v>17.5</v>
      </c>
      <c r="J1107" s="82">
        <f t="shared" si="34"/>
        <v>35.74</v>
      </c>
      <c r="K1107" s="83">
        <v>35.200000000000003</v>
      </c>
      <c r="L1107" s="79">
        <v>45434</v>
      </c>
      <c r="M1107" s="82">
        <f t="shared" si="35"/>
        <v>0.53999999999999915</v>
      </c>
      <c r="N1107" s="198">
        <v>1</v>
      </c>
      <c r="O1107" s="1" t="s">
        <v>50</v>
      </c>
      <c r="P1107" s="1" t="s">
        <v>53</v>
      </c>
      <c r="Q1107" s="91" t="str">
        <f>VLOOKUP(UTK[[#This Row],[ID]],DRIVER[],6,FALSE)</f>
        <v>MURALIDHAR MOHANTA</v>
      </c>
    </row>
    <row r="1108" spans="1:18" ht="15" customHeight="1">
      <c r="A1108" s="1">
        <v>361</v>
      </c>
      <c r="B1108" s="1" t="str">
        <f>UTK[[#This Row],[DATE]]&amp;UTK[[#This Row],[VEHICLE NO]]&amp;UTK[[#This Row],[TRIP NO]]</f>
        <v>45434OD04Q41701</v>
      </c>
      <c r="C1108" s="25">
        <v>45434</v>
      </c>
      <c r="D1108" s="1">
        <v>63034</v>
      </c>
      <c r="E1108" s="12">
        <v>312214</v>
      </c>
      <c r="F1108" s="17">
        <v>6911</v>
      </c>
      <c r="G1108" s="24" t="s">
        <v>10</v>
      </c>
      <c r="H1108" s="82">
        <v>34.06</v>
      </c>
      <c r="I1108" s="82">
        <v>10.3</v>
      </c>
      <c r="J1108" s="82">
        <f t="shared" si="34"/>
        <v>23.76</v>
      </c>
      <c r="K1108" s="83">
        <v>23.38</v>
      </c>
      <c r="L1108" s="79">
        <v>45434</v>
      </c>
      <c r="M1108" s="82">
        <f t="shared" si="35"/>
        <v>0.38000000000000256</v>
      </c>
      <c r="N1108" s="198">
        <v>1</v>
      </c>
      <c r="O1108" s="1" t="s">
        <v>50</v>
      </c>
      <c r="P1108" s="1" t="s">
        <v>53</v>
      </c>
      <c r="Q1108" s="91" t="str">
        <f>VLOOKUP(UTK[[#This Row],[ID]],DRIVER[],6,FALSE)</f>
        <v>SUSANTA KUMAR MALIK</v>
      </c>
    </row>
    <row r="1109" spans="1:18" ht="15" customHeight="1">
      <c r="A1109" s="1">
        <v>362</v>
      </c>
      <c r="B1109" s="1" t="str">
        <f>UTK[[#This Row],[DATE]]&amp;UTK[[#This Row],[VEHICLE NO]]&amp;UTK[[#This Row],[TRIP NO]]</f>
        <v>45434OD34S26661</v>
      </c>
      <c r="C1109" s="25">
        <v>45434</v>
      </c>
      <c r="D1109" s="1">
        <v>63035</v>
      </c>
      <c r="E1109" s="12">
        <v>312214</v>
      </c>
      <c r="F1109" s="17">
        <v>6912</v>
      </c>
      <c r="G1109" s="24" t="s">
        <v>45</v>
      </c>
      <c r="H1109" s="82">
        <v>55.5</v>
      </c>
      <c r="I1109" s="82">
        <v>17.52</v>
      </c>
      <c r="J1109" s="82">
        <f t="shared" si="34"/>
        <v>37.980000000000004</v>
      </c>
      <c r="K1109" s="83">
        <v>37.42</v>
      </c>
      <c r="L1109" s="79">
        <v>45434</v>
      </c>
      <c r="M1109" s="82">
        <f t="shared" si="35"/>
        <v>0.56000000000000227</v>
      </c>
      <c r="N1109" s="198">
        <v>1</v>
      </c>
      <c r="O1109" s="1" t="s">
        <v>50</v>
      </c>
      <c r="P1109" s="1" t="s">
        <v>53</v>
      </c>
      <c r="Q1109" s="91" t="str">
        <f>VLOOKUP(UTK[[#This Row],[ID]],DRIVER[],6,FALSE)</f>
        <v>PRAHALLAD KUMAR DAS</v>
      </c>
    </row>
    <row r="1110" spans="1:18" ht="15" customHeight="1">
      <c r="A1110" s="1">
        <v>363</v>
      </c>
      <c r="B1110" s="1" t="str">
        <f>UTK[[#This Row],[DATE]]&amp;UTK[[#This Row],[VEHICLE NO]]&amp;UTK[[#This Row],[TRIP NO]]</f>
        <v>45434OD34S61391</v>
      </c>
      <c r="C1110" s="25">
        <v>45434</v>
      </c>
      <c r="D1110" s="1">
        <v>63036</v>
      </c>
      <c r="E1110" s="12">
        <v>312214</v>
      </c>
      <c r="F1110" s="17">
        <v>6908</v>
      </c>
      <c r="G1110" s="24" t="s">
        <v>52</v>
      </c>
      <c r="H1110" s="82">
        <v>51.54</v>
      </c>
      <c r="I1110" s="82">
        <v>17.399999999999999</v>
      </c>
      <c r="J1110" s="82">
        <f t="shared" si="34"/>
        <v>34.14</v>
      </c>
      <c r="K1110" s="83">
        <v>33.72</v>
      </c>
      <c r="L1110" s="79">
        <v>45434</v>
      </c>
      <c r="M1110" s="82">
        <f t="shared" si="35"/>
        <v>0.42000000000000171</v>
      </c>
      <c r="N1110" s="198">
        <v>1</v>
      </c>
      <c r="O1110" s="1" t="s">
        <v>50</v>
      </c>
      <c r="P1110" s="1" t="s">
        <v>53</v>
      </c>
      <c r="Q1110" s="91" t="str">
        <f>VLOOKUP(UTK[[#This Row],[ID]],DRIVER[],6,FALSE)</f>
        <v>PRADIPA MALIK</v>
      </c>
    </row>
    <row r="1111" spans="1:18" ht="15" customHeight="1">
      <c r="A1111" s="1">
        <v>364</v>
      </c>
      <c r="B1111" s="1" t="str">
        <f>UTK[[#This Row],[DATE]]&amp;UTK[[#This Row],[VEHICLE NO]]&amp;UTK[[#This Row],[TRIP NO]]</f>
        <v>45434OD04Q67611</v>
      </c>
      <c r="C1111" s="25">
        <v>45434</v>
      </c>
      <c r="D1111" s="1">
        <v>63037</v>
      </c>
      <c r="E1111" s="12">
        <v>312214</v>
      </c>
      <c r="F1111" s="17">
        <v>6920</v>
      </c>
      <c r="G1111" s="24" t="s">
        <v>24</v>
      </c>
      <c r="H1111" s="82">
        <v>54.68</v>
      </c>
      <c r="I1111" s="82">
        <v>17.760000000000002</v>
      </c>
      <c r="J1111" s="82">
        <f t="shared" si="34"/>
        <v>36.92</v>
      </c>
      <c r="K1111" s="83">
        <v>36.56</v>
      </c>
      <c r="L1111" s="79">
        <v>45434</v>
      </c>
      <c r="M1111" s="82">
        <f t="shared" si="35"/>
        <v>0.35999999999999943</v>
      </c>
      <c r="N1111" s="198">
        <v>1</v>
      </c>
      <c r="O1111" s="1" t="s">
        <v>50</v>
      </c>
      <c r="P1111" s="1" t="s">
        <v>53</v>
      </c>
      <c r="Q1111" s="91" t="str">
        <f>VLOOKUP(UTK[[#This Row],[ID]],DRIVER[],6,FALSE)</f>
        <v>KAPILENDRA MALIK</v>
      </c>
    </row>
    <row r="1112" spans="1:18" ht="15" customHeight="1">
      <c r="A1112" s="1">
        <v>365</v>
      </c>
      <c r="B1112" s="1" t="str">
        <f>UTK[[#This Row],[DATE]]&amp;UTK[[#This Row],[VEHICLE NO]]&amp;UTK[[#This Row],[TRIP NO]]</f>
        <v>45434OD34S26681</v>
      </c>
      <c r="C1112" s="25">
        <v>45434</v>
      </c>
      <c r="D1112" s="1">
        <v>63038</v>
      </c>
      <c r="E1112" s="12">
        <v>312214</v>
      </c>
      <c r="F1112" s="17">
        <v>6924</v>
      </c>
      <c r="G1112" s="24" t="s">
        <v>42</v>
      </c>
      <c r="H1112" s="82">
        <v>52.34</v>
      </c>
      <c r="I1112" s="82">
        <v>17.059999999999999</v>
      </c>
      <c r="J1112" s="82">
        <f t="shared" si="34"/>
        <v>35.28</v>
      </c>
      <c r="K1112" s="83">
        <v>34.880000000000003</v>
      </c>
      <c r="L1112" s="79">
        <v>45434</v>
      </c>
      <c r="M1112" s="82">
        <f t="shared" si="35"/>
        <v>0.39999999999999858</v>
      </c>
      <c r="N1112" s="198">
        <v>1</v>
      </c>
      <c r="O1112" s="1" t="s">
        <v>50</v>
      </c>
      <c r="P1112" s="1" t="s">
        <v>53</v>
      </c>
      <c r="Q1112" s="91" t="str">
        <f>VLOOKUP(UTK[[#This Row],[ID]],DRIVER[],6,FALSE)</f>
        <v>DHULESWAR PERAI</v>
      </c>
    </row>
    <row r="1113" spans="1:18" ht="15" customHeight="1">
      <c r="A1113" s="1">
        <v>366</v>
      </c>
      <c r="B1113" s="1" t="str">
        <f>UTK[[#This Row],[DATE]]&amp;UTK[[#This Row],[VEHICLE NO]]&amp;UTK[[#This Row],[TRIP NO]]</f>
        <v>45434OD04Q41181</v>
      </c>
      <c r="C1113" s="25">
        <v>45434</v>
      </c>
      <c r="D1113" s="1">
        <v>63039</v>
      </c>
      <c r="E1113" s="12">
        <v>312214</v>
      </c>
      <c r="F1113" s="17">
        <v>6923</v>
      </c>
      <c r="G1113" s="24" t="s">
        <v>26</v>
      </c>
      <c r="H1113" s="82">
        <v>54.36</v>
      </c>
      <c r="I1113" s="82">
        <v>16.82</v>
      </c>
      <c r="J1113" s="82">
        <f t="shared" si="34"/>
        <v>37.54</v>
      </c>
      <c r="K1113" s="83">
        <v>37.22</v>
      </c>
      <c r="L1113" s="79">
        <v>45434</v>
      </c>
      <c r="M1113" s="82">
        <f t="shared" si="35"/>
        <v>0.32000000000000028</v>
      </c>
      <c r="N1113" s="198">
        <v>1</v>
      </c>
      <c r="O1113" s="1" t="s">
        <v>50</v>
      </c>
      <c r="P1113" s="1" t="s">
        <v>53</v>
      </c>
      <c r="Q1113" s="91" t="str">
        <f>VLOOKUP(UTK[[#This Row],[ID]],DRIVER[],6,FALSE)</f>
        <v>ABHIMANYU JENA</v>
      </c>
    </row>
    <row r="1114" spans="1:18" ht="15" customHeight="1">
      <c r="A1114" s="1">
        <v>367</v>
      </c>
      <c r="B1114" s="1" t="str">
        <f>UTK[[#This Row],[DATE]]&amp;UTK[[#This Row],[VEHICLE NO]]&amp;UTK[[#This Row],[TRIP NO]]</f>
        <v>45434OD34S26271</v>
      </c>
      <c r="C1114" s="25">
        <v>45434</v>
      </c>
      <c r="D1114" s="1">
        <v>63040</v>
      </c>
      <c r="E1114" s="12">
        <v>312214</v>
      </c>
      <c r="F1114" s="17">
        <v>6925</v>
      </c>
      <c r="G1114" s="24" t="s">
        <v>54</v>
      </c>
      <c r="H1114" s="82">
        <v>55.04</v>
      </c>
      <c r="I1114" s="82">
        <v>17.02</v>
      </c>
      <c r="J1114" s="82">
        <f t="shared" si="34"/>
        <v>38.019999999999996</v>
      </c>
      <c r="K1114" s="83">
        <v>37.64</v>
      </c>
      <c r="L1114" s="79">
        <v>45434</v>
      </c>
      <c r="M1114" s="82">
        <f t="shared" si="35"/>
        <v>0.37999999999999545</v>
      </c>
      <c r="N1114" s="198">
        <v>1</v>
      </c>
      <c r="O1114" s="1" t="s">
        <v>50</v>
      </c>
      <c r="P1114" s="1" t="s">
        <v>53</v>
      </c>
      <c r="Q1114" s="91" t="str">
        <f>VLOOKUP(UTK[[#This Row],[ID]],DRIVER[],6,FALSE)</f>
        <v>SUDARSAN SAHOO</v>
      </c>
    </row>
    <row r="1115" spans="1:18" ht="15" customHeight="1">
      <c r="A1115" s="1">
        <v>368</v>
      </c>
      <c r="B1115" s="1" t="str">
        <f>UTK[[#This Row],[DATE]]&amp;UTK[[#This Row],[VEHICLE NO]]&amp;UTK[[#This Row],[TRIP NO]]</f>
        <v>45434OD34S26151</v>
      </c>
      <c r="C1115" s="25">
        <v>45434</v>
      </c>
      <c r="D1115" s="1">
        <v>63041</v>
      </c>
      <c r="E1115" s="12">
        <v>312214</v>
      </c>
      <c r="F1115" s="17">
        <v>6930</v>
      </c>
      <c r="G1115" s="24" t="s">
        <v>40</v>
      </c>
      <c r="H1115" s="82">
        <v>54.82</v>
      </c>
      <c r="I1115" s="82">
        <v>17.02</v>
      </c>
      <c r="J1115" s="82">
        <f t="shared" si="34"/>
        <v>37.799999999999997</v>
      </c>
      <c r="K1115" s="83">
        <v>37.299999999999997</v>
      </c>
      <c r="L1115" s="79">
        <v>45434</v>
      </c>
      <c r="M1115" s="82">
        <f t="shared" si="35"/>
        <v>0.5</v>
      </c>
      <c r="N1115" s="198">
        <v>1</v>
      </c>
      <c r="O1115" s="1" t="s">
        <v>50</v>
      </c>
      <c r="P1115" s="1" t="s">
        <v>53</v>
      </c>
      <c r="Q1115" s="91" t="str">
        <f>VLOOKUP(UTK[[#This Row],[ID]],DRIVER[],6,FALSE)</f>
        <v>NABI AHMAD</v>
      </c>
      <c r="R1115" s="1">
        <v>259</v>
      </c>
    </row>
    <row r="1116" spans="1:18" ht="15" customHeight="1">
      <c r="A1116" s="1">
        <v>369</v>
      </c>
      <c r="B1116" s="1" t="str">
        <f>UTK[[#This Row],[DATE]]&amp;UTK[[#This Row],[VEHICLE NO]]&amp;UTK[[#This Row],[TRIP NO]]</f>
        <v>45434OD04Q41781</v>
      </c>
      <c r="C1116" s="25">
        <v>45434</v>
      </c>
      <c r="D1116" s="1">
        <v>63042</v>
      </c>
      <c r="E1116" s="12">
        <v>312214</v>
      </c>
      <c r="F1116" s="17">
        <v>6933</v>
      </c>
      <c r="G1116" s="24" t="s">
        <v>25</v>
      </c>
      <c r="H1116" s="82">
        <v>54.76</v>
      </c>
      <c r="I1116" s="82">
        <v>17.2</v>
      </c>
      <c r="J1116" s="82">
        <f t="shared" si="34"/>
        <v>37.56</v>
      </c>
      <c r="K1116" s="83">
        <v>37.22</v>
      </c>
      <c r="L1116" s="79">
        <v>45434</v>
      </c>
      <c r="M1116" s="82">
        <f t="shared" si="35"/>
        <v>0.34000000000000341</v>
      </c>
      <c r="N1116" s="198">
        <v>1</v>
      </c>
      <c r="O1116" s="1" t="s">
        <v>50</v>
      </c>
      <c r="P1116" s="1" t="s">
        <v>53</v>
      </c>
      <c r="Q1116" s="91" t="str">
        <f>VLOOKUP(UTK[[#This Row],[ID]],DRIVER[],6,FALSE)</f>
        <v>CHANDRAMANI MOHANTY</v>
      </c>
    </row>
    <row r="1117" spans="1:18" ht="15" customHeight="1">
      <c r="A1117" s="1">
        <v>370</v>
      </c>
      <c r="B1117" s="1" t="str">
        <f>UTK[[#This Row],[DATE]]&amp;UTK[[#This Row],[VEHICLE NO]]&amp;UTK[[#This Row],[TRIP NO]]</f>
        <v>45434OD04Q41281</v>
      </c>
      <c r="C1117" s="25">
        <v>45434</v>
      </c>
      <c r="D1117" s="1">
        <v>63043</v>
      </c>
      <c r="E1117" s="12">
        <v>312214</v>
      </c>
      <c r="F1117" s="17">
        <v>6936</v>
      </c>
      <c r="G1117" s="24" t="s">
        <v>41</v>
      </c>
      <c r="H1117" s="82">
        <v>34.200000000000003</v>
      </c>
      <c r="I1117" s="82">
        <v>10.24</v>
      </c>
      <c r="J1117" s="82">
        <f t="shared" si="34"/>
        <v>23.96</v>
      </c>
      <c r="K1117" s="83">
        <v>23.58</v>
      </c>
      <c r="L1117" s="79">
        <v>45434</v>
      </c>
      <c r="M1117" s="82">
        <f t="shared" si="35"/>
        <v>0.38000000000000256</v>
      </c>
      <c r="N1117" s="198">
        <v>1</v>
      </c>
      <c r="O1117" s="1" t="s">
        <v>50</v>
      </c>
      <c r="P1117" s="1" t="s">
        <v>53</v>
      </c>
      <c r="Q1117" s="91" t="str">
        <f>VLOOKUP(UTK[[#This Row],[ID]],DRIVER[],6,FALSE)</f>
        <v xml:space="preserve">SUSANTA KUMAR MOHANTA </v>
      </c>
      <c r="R1117" s="1">
        <v>275</v>
      </c>
    </row>
    <row r="1118" spans="1:18" ht="15" customHeight="1">
      <c r="A1118" s="1">
        <v>371</v>
      </c>
      <c r="B1118" s="1" t="str">
        <f>UTK[[#This Row],[DATE]]&amp;UTK[[#This Row],[VEHICLE NO]]&amp;UTK[[#This Row],[TRIP NO]]</f>
        <v>45434OD04Q41371</v>
      </c>
      <c r="C1118" s="25">
        <v>45434</v>
      </c>
      <c r="D1118" s="1">
        <v>63044</v>
      </c>
      <c r="E1118" s="12">
        <v>312214</v>
      </c>
      <c r="F1118" s="17">
        <v>6935</v>
      </c>
      <c r="G1118" s="24" t="s">
        <v>55</v>
      </c>
      <c r="H1118" s="82">
        <v>34.96</v>
      </c>
      <c r="I1118" s="82">
        <v>10.48</v>
      </c>
      <c r="J1118" s="82">
        <f t="shared" si="34"/>
        <v>24.48</v>
      </c>
      <c r="K1118" s="83">
        <v>23.78</v>
      </c>
      <c r="L1118" s="79">
        <v>45434</v>
      </c>
      <c r="M1118" s="82">
        <f t="shared" si="35"/>
        <v>0.69999999999999929</v>
      </c>
      <c r="N1118" s="198">
        <v>1</v>
      </c>
      <c r="O1118" s="1" t="s">
        <v>50</v>
      </c>
      <c r="P1118" s="1" t="s">
        <v>53</v>
      </c>
      <c r="Q1118" s="91" t="str">
        <f>VLOOKUP(UTK[[#This Row],[ID]],DRIVER[],6,FALSE)</f>
        <v>NARAHARI MOHANTA</v>
      </c>
    </row>
    <row r="1119" spans="1:18" ht="15" customHeight="1">
      <c r="A1119" s="1">
        <v>372</v>
      </c>
      <c r="B1119" s="1" t="str">
        <f>UTK[[#This Row],[DATE]]&amp;UTK[[#This Row],[VEHICLE NO]]&amp;UTK[[#This Row],[TRIP NO]]</f>
        <v>45434OD04Q41391</v>
      </c>
      <c r="C1119" s="25">
        <v>45434</v>
      </c>
      <c r="D1119" s="1">
        <v>63045</v>
      </c>
      <c r="E1119" s="12">
        <v>312214</v>
      </c>
      <c r="F1119" s="17">
        <v>6937</v>
      </c>
      <c r="G1119" s="24" t="s">
        <v>21</v>
      </c>
      <c r="H1119" s="82">
        <v>54.98</v>
      </c>
      <c r="I1119" s="82">
        <v>17.420000000000002</v>
      </c>
      <c r="J1119" s="82">
        <f t="shared" si="34"/>
        <v>37.559999999999995</v>
      </c>
      <c r="K1119" s="83">
        <v>37.200000000000003</v>
      </c>
      <c r="L1119" s="79">
        <v>45434</v>
      </c>
      <c r="M1119" s="82">
        <f t="shared" si="35"/>
        <v>0.35999999999999233</v>
      </c>
      <c r="N1119" s="198">
        <v>1</v>
      </c>
      <c r="O1119" s="1" t="s">
        <v>50</v>
      </c>
      <c r="P1119" s="1" t="s">
        <v>53</v>
      </c>
      <c r="Q1119" s="91" t="str">
        <f>VLOOKUP(UTK[[#This Row],[ID]],DRIVER[],6,FALSE)</f>
        <v>KALI CH KAR</v>
      </c>
    </row>
    <row r="1120" spans="1:18" ht="15" customHeight="1">
      <c r="A1120" s="1">
        <v>373</v>
      </c>
      <c r="B1120" s="1" t="str">
        <f>UTK[[#This Row],[DATE]]&amp;UTK[[#This Row],[VEHICLE NO]]&amp;UTK[[#This Row],[TRIP NO]]</f>
        <v>45434OD04Q41552</v>
      </c>
      <c r="C1120" s="25">
        <v>45434</v>
      </c>
      <c r="D1120" s="1">
        <v>63046</v>
      </c>
      <c r="E1120" s="12">
        <v>312214</v>
      </c>
      <c r="F1120" s="17">
        <v>6961</v>
      </c>
      <c r="G1120" s="24" t="s">
        <v>22</v>
      </c>
      <c r="H1120" s="82">
        <v>52.58</v>
      </c>
      <c r="I1120" s="82">
        <v>17.34</v>
      </c>
      <c r="J1120" s="82">
        <f t="shared" si="34"/>
        <v>35.239999999999995</v>
      </c>
      <c r="K1120" s="83">
        <v>34.979999999999997</v>
      </c>
      <c r="L1120" s="84">
        <v>45435</v>
      </c>
      <c r="M1120" s="82">
        <f t="shared" si="35"/>
        <v>0.25999999999999801</v>
      </c>
      <c r="N1120" s="198">
        <v>2</v>
      </c>
      <c r="O1120" s="1" t="s">
        <v>50</v>
      </c>
      <c r="P1120" s="1" t="s">
        <v>53</v>
      </c>
      <c r="Q1120" s="91" t="str">
        <f>VLOOKUP(UTK[[#This Row],[ID]],DRIVER[],6,FALSE)</f>
        <v>SUSANT KUMAR BAG</v>
      </c>
    </row>
    <row r="1121" spans="1:18" ht="15" customHeight="1">
      <c r="A1121" s="1">
        <v>374</v>
      </c>
      <c r="B1121" s="1" t="str">
        <f>UTK[[#This Row],[DATE]]&amp;UTK[[#This Row],[VEHICLE NO]]&amp;UTK[[#This Row],[TRIP NO]]</f>
        <v>45434OD34S65081</v>
      </c>
      <c r="C1121" s="25">
        <v>45434</v>
      </c>
      <c r="D1121" s="1">
        <v>63047</v>
      </c>
      <c r="E1121" s="12">
        <v>312214</v>
      </c>
      <c r="F1121" s="17">
        <v>6971</v>
      </c>
      <c r="G1121" s="24" t="s">
        <v>57</v>
      </c>
      <c r="H1121" s="82">
        <v>52</v>
      </c>
      <c r="I1121" s="82">
        <v>17.32</v>
      </c>
      <c r="J1121" s="82">
        <f t="shared" si="34"/>
        <v>34.68</v>
      </c>
      <c r="K1121" s="83">
        <v>34.42</v>
      </c>
      <c r="L1121" s="84">
        <v>45435</v>
      </c>
      <c r="M1121" s="82">
        <f t="shared" si="35"/>
        <v>0.25999999999999801</v>
      </c>
      <c r="N1121" s="198">
        <v>1</v>
      </c>
      <c r="O1121" s="1" t="s">
        <v>50</v>
      </c>
      <c r="P1121" s="1" t="s">
        <v>53</v>
      </c>
      <c r="Q1121" s="91" t="str">
        <f>VLOOKUP(UTK[[#This Row],[ID]],DRIVER[],6,FALSE)</f>
        <v>SWAPAN KUMAR MOHANTA</v>
      </c>
    </row>
    <row r="1122" spans="1:18" ht="15" customHeight="1">
      <c r="A1122" s="1">
        <v>375</v>
      </c>
      <c r="B1122" s="1" t="str">
        <f>UTK[[#This Row],[DATE]]&amp;UTK[[#This Row],[VEHICLE NO]]&amp;UTK[[#This Row],[TRIP NO]]</f>
        <v>45434OD04Q41732</v>
      </c>
      <c r="C1122" s="25">
        <v>45434</v>
      </c>
      <c r="D1122" s="1">
        <v>63048</v>
      </c>
      <c r="E1122" s="12">
        <v>312214</v>
      </c>
      <c r="F1122" s="17">
        <v>6974</v>
      </c>
      <c r="G1122" s="24" t="s">
        <v>8</v>
      </c>
      <c r="H1122" s="82">
        <v>33.340000000000003</v>
      </c>
      <c r="I1122" s="82">
        <v>10.26</v>
      </c>
      <c r="J1122" s="82">
        <f t="shared" si="34"/>
        <v>23.080000000000005</v>
      </c>
      <c r="K1122" s="83">
        <v>22.94</v>
      </c>
      <c r="L1122" s="84">
        <v>45435</v>
      </c>
      <c r="M1122" s="82">
        <f t="shared" si="35"/>
        <v>0.14000000000000412</v>
      </c>
      <c r="N1122" s="198">
        <v>2</v>
      </c>
      <c r="O1122" s="1" t="s">
        <v>50</v>
      </c>
      <c r="P1122" s="1" t="s">
        <v>53</v>
      </c>
      <c r="Q1122" s="91" t="str">
        <f>VLOOKUP(UTK[[#This Row],[ID]],DRIVER[],6,FALSE)</f>
        <v>AJAYA KUMAR MAHANTA</v>
      </c>
    </row>
    <row r="1123" spans="1:18" ht="14.4">
      <c r="A1123" s="1">
        <v>376</v>
      </c>
      <c r="B1123" s="1" t="str">
        <f>UTK[[#This Row],[DATE]]&amp;UTK[[#This Row],[VEHICLE NO]]&amp;UTK[[#This Row],[TRIP NO]]</f>
        <v>45434OD04Q41232</v>
      </c>
      <c r="C1123" s="25">
        <v>45434</v>
      </c>
      <c r="D1123" s="1">
        <v>63049</v>
      </c>
      <c r="E1123" s="12">
        <v>312214</v>
      </c>
      <c r="F1123" s="17">
        <v>6984</v>
      </c>
      <c r="G1123" s="24" t="s">
        <v>39</v>
      </c>
      <c r="H1123" s="82">
        <v>52.68</v>
      </c>
      <c r="I1123" s="82">
        <v>17.18</v>
      </c>
      <c r="J1123" s="82">
        <f t="shared" si="34"/>
        <v>35.5</v>
      </c>
      <c r="K1123" s="83">
        <v>35.1</v>
      </c>
      <c r="L1123" s="84">
        <v>45435</v>
      </c>
      <c r="M1123" s="82">
        <f t="shared" si="35"/>
        <v>0.39999999999999858</v>
      </c>
      <c r="N1123" s="198">
        <v>2</v>
      </c>
      <c r="O1123" s="1" t="s">
        <v>50</v>
      </c>
      <c r="P1123" s="1" t="s">
        <v>53</v>
      </c>
      <c r="Q1123" s="91" t="str">
        <f>VLOOKUP(UTK[[#This Row],[ID]],DRIVER[],6,FALSE)</f>
        <v>DURGA CH MOHANTA</v>
      </c>
    </row>
    <row r="1124" spans="1:18" ht="15" customHeight="1">
      <c r="A1124" s="1">
        <v>377</v>
      </c>
      <c r="B1124" s="1" t="str">
        <f>UTK[[#This Row],[DATE]]&amp;UTK[[#This Row],[VEHICLE NO]]&amp;UTK[[#This Row],[TRIP NO]]</f>
        <v>45434OD34S61372</v>
      </c>
      <c r="C1124" s="25">
        <v>45434</v>
      </c>
      <c r="D1124" s="1">
        <v>63050</v>
      </c>
      <c r="E1124" s="12">
        <v>312214</v>
      </c>
      <c r="F1124" s="17">
        <v>6987</v>
      </c>
      <c r="G1124" s="24" t="s">
        <v>44</v>
      </c>
      <c r="H1124" s="82">
        <v>53.24</v>
      </c>
      <c r="I1124" s="82">
        <v>17.48</v>
      </c>
      <c r="J1124" s="82">
        <f t="shared" si="34"/>
        <v>35.760000000000005</v>
      </c>
      <c r="K1124" s="83">
        <v>35.479999999999997</v>
      </c>
      <c r="L1124" s="84">
        <v>45435</v>
      </c>
      <c r="M1124" s="82">
        <f t="shared" si="35"/>
        <v>0.28000000000000824</v>
      </c>
      <c r="N1124" s="198">
        <v>2</v>
      </c>
      <c r="O1124" s="1" t="s">
        <v>50</v>
      </c>
      <c r="P1124" s="1" t="s">
        <v>53</v>
      </c>
      <c r="Q1124" s="91" t="str">
        <f>VLOOKUP(UTK[[#This Row],[ID]],DRIVER[],6,FALSE)</f>
        <v>MURALIDHAR MOHANTA</v>
      </c>
    </row>
    <row r="1125" spans="1:18" ht="15" customHeight="1">
      <c r="A1125" s="1">
        <v>378</v>
      </c>
      <c r="B1125" s="1" t="str">
        <f>UTK[[#This Row],[DATE]]&amp;UTK[[#This Row],[VEHICLE NO]]&amp;UTK[[#This Row],[TRIP NO]]</f>
        <v>45434OD34S61392</v>
      </c>
      <c r="C1125" s="25">
        <v>45434</v>
      </c>
      <c r="D1125" s="1">
        <v>63051</v>
      </c>
      <c r="E1125" s="12">
        <v>312214</v>
      </c>
      <c r="F1125" s="17">
        <v>6993</v>
      </c>
      <c r="G1125" s="24" t="s">
        <v>52</v>
      </c>
      <c r="H1125" s="82">
        <v>53.84</v>
      </c>
      <c r="I1125" s="82">
        <v>17.46</v>
      </c>
      <c r="J1125" s="82">
        <f t="shared" si="34"/>
        <v>36.380000000000003</v>
      </c>
      <c r="K1125" s="83">
        <v>35.979999999999997</v>
      </c>
      <c r="L1125" s="84">
        <v>45435</v>
      </c>
      <c r="M1125" s="82">
        <f t="shared" si="35"/>
        <v>0.40000000000000568</v>
      </c>
      <c r="N1125" s="198">
        <v>2</v>
      </c>
      <c r="O1125" s="1" t="s">
        <v>50</v>
      </c>
      <c r="P1125" s="1" t="s">
        <v>53</v>
      </c>
      <c r="Q1125" s="91" t="str">
        <f>VLOOKUP(UTK[[#This Row],[ID]],DRIVER[],6,FALSE)</f>
        <v>PRADIPA MALIK</v>
      </c>
    </row>
    <row r="1126" spans="1:18" ht="15" customHeight="1">
      <c r="A1126" s="1">
        <v>379</v>
      </c>
      <c r="B1126" s="1" t="str">
        <f>UTK[[#This Row],[DATE]]&amp;UTK[[#This Row],[VEHICLE NO]]&amp;UTK[[#This Row],[TRIP NO]]</f>
        <v>45434OD34S26662</v>
      </c>
      <c r="C1126" s="25">
        <v>45434</v>
      </c>
      <c r="D1126" s="1">
        <v>63052</v>
      </c>
      <c r="E1126" s="12">
        <v>312214</v>
      </c>
      <c r="F1126" s="17">
        <v>6994</v>
      </c>
      <c r="G1126" s="24" t="s">
        <v>45</v>
      </c>
      <c r="H1126" s="82">
        <v>52.92</v>
      </c>
      <c r="I1126" s="82">
        <v>17.5</v>
      </c>
      <c r="J1126" s="82">
        <f t="shared" si="34"/>
        <v>35.42</v>
      </c>
      <c r="K1126" s="83">
        <v>34.56</v>
      </c>
      <c r="L1126" s="84">
        <v>45435</v>
      </c>
      <c r="M1126" s="82">
        <f t="shared" si="35"/>
        <v>0.85999999999999943</v>
      </c>
      <c r="N1126" s="198">
        <v>2</v>
      </c>
      <c r="O1126" s="1" t="s">
        <v>50</v>
      </c>
      <c r="P1126" s="1" t="s">
        <v>53</v>
      </c>
      <c r="Q1126" s="91" t="str">
        <f>VLOOKUP(UTK[[#This Row],[ID]],DRIVER[],6,FALSE)</f>
        <v>PRAHALLAD KUMAR DAS</v>
      </c>
    </row>
    <row r="1127" spans="1:18" ht="15" customHeight="1">
      <c r="A1127" s="1">
        <v>380</v>
      </c>
      <c r="B1127" s="1" t="str">
        <f>UTK[[#This Row],[DATE]]&amp;UTK[[#This Row],[VEHICLE NO]]&amp;UTK[[#This Row],[TRIP NO]]</f>
        <v>45435OD34S26151</v>
      </c>
      <c r="C1127" s="25">
        <v>45435</v>
      </c>
      <c r="D1127" s="1">
        <v>63053</v>
      </c>
      <c r="E1127" s="12">
        <v>312214</v>
      </c>
      <c r="F1127" s="17">
        <v>7012</v>
      </c>
      <c r="G1127" s="24" t="s">
        <v>40</v>
      </c>
      <c r="H1127" s="82">
        <v>50.86</v>
      </c>
      <c r="I1127" s="82">
        <v>17.2</v>
      </c>
      <c r="J1127" s="82">
        <f t="shared" si="34"/>
        <v>33.659999999999997</v>
      </c>
      <c r="K1127" s="83">
        <v>33.299999999999997</v>
      </c>
      <c r="L1127" s="84">
        <v>45435</v>
      </c>
      <c r="M1127" s="82">
        <f t="shared" si="35"/>
        <v>0.35999999999999943</v>
      </c>
      <c r="N1127" s="198">
        <v>1</v>
      </c>
      <c r="O1127" s="1" t="s">
        <v>50</v>
      </c>
      <c r="P1127" s="1" t="s">
        <v>53</v>
      </c>
      <c r="Q1127" s="91" t="str">
        <f>VLOOKUP(UTK[[#This Row],[ID]],DRIVER[],6,FALSE)</f>
        <v>NABI AHMAD</v>
      </c>
    </row>
    <row r="1128" spans="1:18" ht="15" customHeight="1">
      <c r="A1128" s="1">
        <v>381</v>
      </c>
      <c r="B1128" s="1" t="str">
        <f>UTK[[#This Row],[DATE]]&amp;UTK[[#This Row],[VEHICLE NO]]&amp;UTK[[#This Row],[TRIP NO]]</f>
        <v>45435OD04Q41551</v>
      </c>
      <c r="C1128" s="25">
        <v>45435</v>
      </c>
      <c r="D1128" s="1">
        <v>63054</v>
      </c>
      <c r="E1128" s="12">
        <v>312214</v>
      </c>
      <c r="F1128" s="17">
        <v>7018</v>
      </c>
      <c r="G1128" s="24" t="s">
        <v>22</v>
      </c>
      <c r="H1128" s="82">
        <v>52.26</v>
      </c>
      <c r="I1128" s="82">
        <v>17.32</v>
      </c>
      <c r="J1128" s="82">
        <f t="shared" si="34"/>
        <v>34.94</v>
      </c>
      <c r="K1128" s="83">
        <v>34.64</v>
      </c>
      <c r="L1128" s="84">
        <v>45435</v>
      </c>
      <c r="M1128" s="82">
        <f t="shared" si="35"/>
        <v>0.29999999999999716</v>
      </c>
      <c r="N1128" s="198">
        <v>1</v>
      </c>
      <c r="O1128" s="1" t="s">
        <v>50</v>
      </c>
      <c r="P1128" s="1" t="s">
        <v>53</v>
      </c>
      <c r="Q1128" s="91" t="str">
        <f>VLOOKUP(UTK[[#This Row],[ID]],DRIVER[],6,FALSE)</f>
        <v>SUSANT KUMAR BAG</v>
      </c>
      <c r="R1128" s="1">
        <v>185</v>
      </c>
    </row>
    <row r="1129" spans="1:18" ht="15" customHeight="1">
      <c r="A1129" s="1">
        <v>382</v>
      </c>
      <c r="B1129" s="1" t="str">
        <f>UTK[[#This Row],[DATE]]&amp;UTK[[#This Row],[VEHICLE NO]]&amp;UTK[[#This Row],[TRIP NO]]</f>
        <v>45435OD04Q41701</v>
      </c>
      <c r="C1129" s="25">
        <v>45435</v>
      </c>
      <c r="D1129" s="1">
        <v>63055</v>
      </c>
      <c r="E1129" s="12">
        <v>312214</v>
      </c>
      <c r="F1129" s="17">
        <v>7023</v>
      </c>
      <c r="G1129" s="24" t="s">
        <v>10</v>
      </c>
      <c r="H1129" s="82">
        <v>34.94</v>
      </c>
      <c r="I1129" s="82">
        <v>10.34</v>
      </c>
      <c r="J1129" s="82">
        <f t="shared" si="34"/>
        <v>24.599999999999998</v>
      </c>
      <c r="K1129" s="83">
        <v>24.34</v>
      </c>
      <c r="L1129" s="84">
        <v>45435</v>
      </c>
      <c r="M1129" s="82">
        <f t="shared" si="35"/>
        <v>0.25999999999999801</v>
      </c>
      <c r="N1129" s="198">
        <v>1</v>
      </c>
      <c r="O1129" s="1" t="s">
        <v>50</v>
      </c>
      <c r="P1129" s="1" t="s">
        <v>53</v>
      </c>
      <c r="Q1129" s="91" t="str">
        <f>VLOOKUP(UTK[[#This Row],[ID]],DRIVER[],6,FALSE)</f>
        <v>KAMAN MUNDA</v>
      </c>
    </row>
    <row r="1130" spans="1:18" ht="15" customHeight="1">
      <c r="A1130" s="1">
        <v>383</v>
      </c>
      <c r="B1130" s="1" t="str">
        <f>UTK[[#This Row],[DATE]]&amp;UTK[[#This Row],[VEHICLE NO]]&amp;UTK[[#This Row],[TRIP NO]]</f>
        <v>45435OD34S26681</v>
      </c>
      <c r="C1130" s="25">
        <v>45435</v>
      </c>
      <c r="D1130" s="1">
        <v>63056</v>
      </c>
      <c r="E1130" s="12">
        <v>312214</v>
      </c>
      <c r="F1130" s="17">
        <v>7022</v>
      </c>
      <c r="G1130" s="24" t="s">
        <v>42</v>
      </c>
      <c r="H1130" s="82">
        <v>51.82</v>
      </c>
      <c r="I1130" s="82">
        <v>17.100000000000001</v>
      </c>
      <c r="J1130" s="82">
        <f t="shared" si="34"/>
        <v>34.72</v>
      </c>
      <c r="K1130" s="83">
        <v>34.200000000000003</v>
      </c>
      <c r="L1130" s="84">
        <v>45435</v>
      </c>
      <c r="M1130" s="82">
        <f t="shared" si="35"/>
        <v>0.51999999999999602</v>
      </c>
      <c r="N1130" s="198">
        <v>1</v>
      </c>
      <c r="O1130" s="1" t="s">
        <v>50</v>
      </c>
      <c r="P1130" s="1" t="s">
        <v>53</v>
      </c>
      <c r="Q1130" s="91" t="str">
        <f>VLOOKUP(UTK[[#This Row],[ID]],DRIVER[],6,FALSE)</f>
        <v>DHULESWAR PERAI</v>
      </c>
    </row>
    <row r="1131" spans="1:18" ht="15" customHeight="1">
      <c r="A1131" s="1">
        <v>384</v>
      </c>
      <c r="B1131" s="1" t="str">
        <f>UTK[[#This Row],[DATE]]&amp;UTK[[#This Row],[VEHICLE NO]]&amp;UTK[[#This Row],[TRIP NO]]</f>
        <v>45435OD04Q41371</v>
      </c>
      <c r="C1131" s="25">
        <v>45435</v>
      </c>
      <c r="D1131" s="1">
        <v>63057</v>
      </c>
      <c r="E1131" s="12">
        <v>312214</v>
      </c>
      <c r="F1131" s="17">
        <v>7028</v>
      </c>
      <c r="G1131" s="24" t="s">
        <v>55</v>
      </c>
      <c r="H1131" s="82">
        <v>34.44</v>
      </c>
      <c r="I1131" s="82">
        <v>10.42</v>
      </c>
      <c r="J1131" s="82">
        <f t="shared" si="34"/>
        <v>24.019999999999996</v>
      </c>
      <c r="K1131" s="83">
        <v>23.86</v>
      </c>
      <c r="L1131" s="84">
        <v>45435</v>
      </c>
      <c r="M1131" s="82">
        <f t="shared" si="35"/>
        <v>0.15999999999999659</v>
      </c>
      <c r="N1131" s="198">
        <v>1</v>
      </c>
      <c r="O1131" s="1" t="s">
        <v>50</v>
      </c>
      <c r="P1131" s="1" t="s">
        <v>53</v>
      </c>
      <c r="Q1131" s="91" t="str">
        <f>VLOOKUP(UTK[[#This Row],[ID]],DRIVER[],6,FALSE)</f>
        <v>MADANA MAHANTA</v>
      </c>
    </row>
    <row r="1132" spans="1:18" ht="15" customHeight="1">
      <c r="A1132" s="1">
        <v>385</v>
      </c>
      <c r="B1132" s="1" t="str">
        <f>UTK[[#This Row],[DATE]]&amp;UTK[[#This Row],[VEHICLE NO]]&amp;UTK[[#This Row],[TRIP NO]]</f>
        <v>45435OD04Q41281</v>
      </c>
      <c r="C1132" s="25">
        <v>45435</v>
      </c>
      <c r="D1132" s="1">
        <v>63058</v>
      </c>
      <c r="E1132" s="12">
        <v>312214</v>
      </c>
      <c r="F1132" s="17">
        <v>7029</v>
      </c>
      <c r="G1132" s="24" t="s">
        <v>41</v>
      </c>
      <c r="H1132" s="82">
        <v>35.020000000000003</v>
      </c>
      <c r="I1132" s="82">
        <v>10.28</v>
      </c>
      <c r="J1132" s="82">
        <f t="shared" si="34"/>
        <v>24.740000000000002</v>
      </c>
      <c r="K1132" s="83">
        <v>24.6</v>
      </c>
      <c r="L1132" s="84">
        <v>45435</v>
      </c>
      <c r="M1132" s="82">
        <f t="shared" si="35"/>
        <v>0.14000000000000057</v>
      </c>
      <c r="N1132" s="198">
        <v>1</v>
      </c>
      <c r="O1132" s="1" t="s">
        <v>50</v>
      </c>
      <c r="P1132" s="1" t="s">
        <v>53</v>
      </c>
      <c r="Q1132" s="91" t="str">
        <f>VLOOKUP(UTK[[#This Row],[ID]],DRIVER[],6,FALSE)</f>
        <v>RAKHAL CH  MOHANTA</v>
      </c>
    </row>
    <row r="1133" spans="1:18" ht="15" customHeight="1">
      <c r="A1133" s="1">
        <v>386</v>
      </c>
      <c r="B1133" s="1" t="str">
        <f>UTK[[#This Row],[DATE]]&amp;UTK[[#This Row],[VEHICLE NO]]&amp;UTK[[#This Row],[TRIP NO]]</f>
        <v>45435OD04Q41181</v>
      </c>
      <c r="C1133" s="25">
        <v>45435</v>
      </c>
      <c r="D1133" s="1">
        <v>63059</v>
      </c>
      <c r="E1133" s="12">
        <v>312214</v>
      </c>
      <c r="F1133" s="17">
        <v>7030</v>
      </c>
      <c r="G1133" s="24" t="s">
        <v>26</v>
      </c>
      <c r="H1133" s="82">
        <v>54.52</v>
      </c>
      <c r="I1133" s="82">
        <v>16.8</v>
      </c>
      <c r="J1133" s="82">
        <f t="shared" si="34"/>
        <v>37.72</v>
      </c>
      <c r="K1133" s="83">
        <v>37.520000000000003</v>
      </c>
      <c r="L1133" s="84">
        <v>45435</v>
      </c>
      <c r="M1133" s="82">
        <f t="shared" si="35"/>
        <v>0.19999999999999574</v>
      </c>
      <c r="N1133" s="198">
        <v>1</v>
      </c>
      <c r="O1133" s="1" t="s">
        <v>50</v>
      </c>
      <c r="P1133" s="1" t="s">
        <v>53</v>
      </c>
      <c r="Q1133" s="91" t="str">
        <f>VLOOKUP(UTK[[#This Row],[ID]],DRIVER[],6,FALSE)</f>
        <v>ABHIMANYU JENA</v>
      </c>
    </row>
    <row r="1134" spans="1:18" ht="15" customHeight="1">
      <c r="A1134" s="1">
        <v>387</v>
      </c>
      <c r="B1134" s="1" t="str">
        <f>UTK[[#This Row],[DATE]]&amp;UTK[[#This Row],[VEHICLE NO]]&amp;UTK[[#This Row],[TRIP NO]]</f>
        <v>45435OD34S26271</v>
      </c>
      <c r="C1134" s="25">
        <v>45435</v>
      </c>
      <c r="D1134" s="1">
        <v>63060</v>
      </c>
      <c r="E1134" s="12">
        <v>312214</v>
      </c>
      <c r="F1134" s="17">
        <v>7034</v>
      </c>
      <c r="G1134" s="24" t="s">
        <v>54</v>
      </c>
      <c r="H1134" s="82">
        <v>51.68</v>
      </c>
      <c r="I1134" s="82">
        <v>16.98</v>
      </c>
      <c r="J1134" s="82">
        <f t="shared" si="34"/>
        <v>34.700000000000003</v>
      </c>
      <c r="K1134" s="83">
        <v>34.380000000000003</v>
      </c>
      <c r="L1134" s="84">
        <v>45435</v>
      </c>
      <c r="M1134" s="82">
        <f t="shared" si="35"/>
        <v>0.32000000000000028</v>
      </c>
      <c r="N1134" s="198">
        <v>1</v>
      </c>
      <c r="O1134" s="1" t="s">
        <v>50</v>
      </c>
      <c r="P1134" s="1" t="s">
        <v>53</v>
      </c>
      <c r="Q1134" s="91" t="str">
        <f>VLOOKUP(UTK[[#This Row],[ID]],DRIVER[],6,FALSE)</f>
        <v>KAPILENDRA MALIK</v>
      </c>
    </row>
    <row r="1135" spans="1:18" ht="15" customHeight="1">
      <c r="A1135" s="1">
        <v>388</v>
      </c>
      <c r="B1135" s="1" t="str">
        <f>UTK[[#This Row],[DATE]]&amp;UTK[[#This Row],[VEHICLE NO]]&amp;UTK[[#This Row],[TRIP NO]]</f>
        <v>45435OD04Q41781</v>
      </c>
      <c r="C1135" s="25">
        <v>45435</v>
      </c>
      <c r="D1135" s="1">
        <v>63061</v>
      </c>
      <c r="E1135" s="12">
        <v>312214</v>
      </c>
      <c r="F1135" s="17">
        <v>7041</v>
      </c>
      <c r="G1135" s="24" t="s">
        <v>25</v>
      </c>
      <c r="H1135" s="82">
        <v>51.84</v>
      </c>
      <c r="I1135" s="82">
        <v>17.16</v>
      </c>
      <c r="J1135" s="82">
        <f t="shared" si="34"/>
        <v>34.680000000000007</v>
      </c>
      <c r="K1135" s="83">
        <v>34.119999999999997</v>
      </c>
      <c r="L1135" s="84">
        <v>45435</v>
      </c>
      <c r="M1135" s="82">
        <f t="shared" si="35"/>
        <v>0.56000000000000938</v>
      </c>
      <c r="N1135" s="198">
        <v>1</v>
      </c>
      <c r="O1135" s="1" t="s">
        <v>50</v>
      </c>
      <c r="P1135" s="1" t="s">
        <v>53</v>
      </c>
      <c r="Q1135" s="91" t="str">
        <f>VLOOKUP(UTK[[#This Row],[ID]],DRIVER[],6,FALSE)</f>
        <v>BHARAT CH MOHANTA</v>
      </c>
    </row>
    <row r="1136" spans="1:18" ht="15" customHeight="1">
      <c r="A1136" s="1">
        <v>389</v>
      </c>
      <c r="B1136" s="1" t="str">
        <f>UTK[[#This Row],[DATE]]&amp;UTK[[#This Row],[VEHICLE NO]]&amp;UTK[[#This Row],[TRIP NO]]</f>
        <v>45435OD34S26661</v>
      </c>
      <c r="C1136" s="25">
        <v>45435</v>
      </c>
      <c r="D1136" s="1">
        <v>63062</v>
      </c>
      <c r="E1136" s="12">
        <v>312214</v>
      </c>
      <c r="F1136" s="17">
        <v>7045</v>
      </c>
      <c r="G1136" s="24" t="s">
        <v>45</v>
      </c>
      <c r="H1136" s="82">
        <v>56.08</v>
      </c>
      <c r="I1136" s="82">
        <v>17.52</v>
      </c>
      <c r="J1136" s="82">
        <f t="shared" si="34"/>
        <v>38.56</v>
      </c>
      <c r="K1136" s="83">
        <v>37.159999999999997</v>
      </c>
      <c r="L1136" s="84">
        <v>45435</v>
      </c>
      <c r="M1136" s="82">
        <f t="shared" si="35"/>
        <v>1.4000000000000057</v>
      </c>
      <c r="N1136" s="198">
        <v>1</v>
      </c>
      <c r="O1136" s="1" t="s">
        <v>50</v>
      </c>
      <c r="P1136" s="1" t="s">
        <v>53</v>
      </c>
      <c r="Q1136" s="91" t="str">
        <f>VLOOKUP(UTK[[#This Row],[ID]],DRIVER[],6,FALSE)</f>
        <v>PRAHALLAD KUMAR DAS</v>
      </c>
    </row>
    <row r="1137" spans="1:18" ht="14.4">
      <c r="A1137" s="1">
        <v>390</v>
      </c>
      <c r="B1137" s="1" t="str">
        <f>UTK[[#This Row],[DATE]]&amp;UTK[[#This Row],[VEHICLE NO]]&amp;UTK[[#This Row],[TRIP NO]]</f>
        <v>45435OD04Q41231</v>
      </c>
      <c r="C1137" s="25">
        <v>45435</v>
      </c>
      <c r="D1137" s="1">
        <v>63063</v>
      </c>
      <c r="E1137" s="12">
        <v>312214</v>
      </c>
      <c r="F1137" s="17">
        <v>7047</v>
      </c>
      <c r="G1137" s="24" t="s">
        <v>39</v>
      </c>
      <c r="H1137" s="82">
        <v>51.8</v>
      </c>
      <c r="I1137" s="82">
        <v>17.2</v>
      </c>
      <c r="J1137" s="82">
        <f t="shared" si="34"/>
        <v>34.599999999999994</v>
      </c>
      <c r="K1137" s="83">
        <v>33.94</v>
      </c>
      <c r="L1137" s="84">
        <v>45435</v>
      </c>
      <c r="M1137" s="82">
        <f t="shared" si="35"/>
        <v>0.65999999999999659</v>
      </c>
      <c r="N1137" s="198">
        <v>1</v>
      </c>
      <c r="O1137" s="1" t="s">
        <v>50</v>
      </c>
      <c r="P1137" s="1" t="s">
        <v>53</v>
      </c>
      <c r="Q1137" s="91" t="str">
        <f>VLOOKUP(UTK[[#This Row],[ID]],DRIVER[],6,FALSE)</f>
        <v>NATABAR MOHANTA</v>
      </c>
    </row>
    <row r="1138" spans="1:18" ht="15" customHeight="1">
      <c r="A1138" s="1">
        <v>391</v>
      </c>
      <c r="B1138" s="1" t="str">
        <f>UTK[[#This Row],[DATE]]&amp;UTK[[#This Row],[VEHICLE NO]]&amp;UTK[[#This Row],[TRIP NO]]</f>
        <v>45435OD34S61391</v>
      </c>
      <c r="C1138" s="25">
        <v>45435</v>
      </c>
      <c r="D1138" s="1">
        <v>63064</v>
      </c>
      <c r="E1138" s="12">
        <v>312214</v>
      </c>
      <c r="F1138" s="17">
        <v>7049</v>
      </c>
      <c r="G1138" s="24" t="s">
        <v>52</v>
      </c>
      <c r="H1138" s="82">
        <v>53.3</v>
      </c>
      <c r="I1138" s="82">
        <v>17.46</v>
      </c>
      <c r="J1138" s="82">
        <f t="shared" si="34"/>
        <v>35.839999999999996</v>
      </c>
      <c r="K1138" s="83">
        <v>35.200000000000003</v>
      </c>
      <c r="L1138" s="84">
        <v>45435</v>
      </c>
      <c r="M1138" s="82">
        <f t="shared" si="35"/>
        <v>0.63999999999999346</v>
      </c>
      <c r="N1138" s="198">
        <v>1</v>
      </c>
      <c r="O1138" s="1" t="s">
        <v>50</v>
      </c>
      <c r="P1138" s="1" t="s">
        <v>53</v>
      </c>
      <c r="Q1138" s="91" t="str">
        <f>VLOOKUP(UTK[[#This Row],[ID]],DRIVER[],6,FALSE)</f>
        <v>PRADIPA MALIK</v>
      </c>
    </row>
    <row r="1139" spans="1:18" ht="15" customHeight="1">
      <c r="A1139" s="1">
        <v>392</v>
      </c>
      <c r="B1139" s="1" t="str">
        <f>UTK[[#This Row],[DATE]]&amp;UTK[[#This Row],[VEHICLE NO]]&amp;UTK[[#This Row],[TRIP NO]]</f>
        <v>45435OD34S65081</v>
      </c>
      <c r="C1139" s="25">
        <v>45435</v>
      </c>
      <c r="D1139" s="1">
        <v>63065</v>
      </c>
      <c r="E1139" s="12">
        <v>312214</v>
      </c>
      <c r="F1139" s="17">
        <v>7053</v>
      </c>
      <c r="G1139" s="24" t="s">
        <v>57</v>
      </c>
      <c r="H1139" s="82">
        <v>52.28</v>
      </c>
      <c r="I1139" s="82">
        <v>17.3</v>
      </c>
      <c r="J1139" s="82">
        <f t="shared" si="34"/>
        <v>34.980000000000004</v>
      </c>
      <c r="K1139" s="83">
        <v>34.14</v>
      </c>
      <c r="L1139" s="84">
        <v>45435</v>
      </c>
      <c r="M1139" s="82">
        <f t="shared" si="35"/>
        <v>0.84000000000000341</v>
      </c>
      <c r="N1139" s="198">
        <v>1</v>
      </c>
      <c r="O1139" s="1" t="s">
        <v>50</v>
      </c>
      <c r="P1139" s="1" t="s">
        <v>53</v>
      </c>
      <c r="Q1139" s="91" t="str">
        <f>VLOOKUP(UTK[[#This Row],[ID]],DRIVER[],6,FALSE)</f>
        <v>SWAPAN KUMAR MOHANTA</v>
      </c>
    </row>
    <row r="1140" spans="1:18" ht="15" customHeight="1">
      <c r="A1140" s="1">
        <v>393</v>
      </c>
      <c r="B1140" s="1" t="str">
        <f>UTK[[#This Row],[DATE]]&amp;UTK[[#This Row],[VEHICLE NO]]&amp;UTK[[#This Row],[TRIP NO]]</f>
        <v>45435OD04Q41731</v>
      </c>
      <c r="C1140" s="25">
        <v>45435</v>
      </c>
      <c r="D1140" s="1">
        <v>63066</v>
      </c>
      <c r="E1140" s="12">
        <v>312214</v>
      </c>
      <c r="F1140" s="17">
        <v>7062</v>
      </c>
      <c r="G1140" s="24" t="s">
        <v>8</v>
      </c>
      <c r="H1140" s="82">
        <v>31.46</v>
      </c>
      <c r="I1140" s="82">
        <v>10.26</v>
      </c>
      <c r="J1140" s="82">
        <f t="shared" si="34"/>
        <v>21.200000000000003</v>
      </c>
      <c r="K1140" s="83">
        <v>21.1</v>
      </c>
      <c r="L1140" s="84">
        <v>45435</v>
      </c>
      <c r="M1140" s="82">
        <f t="shared" si="35"/>
        <v>0.10000000000000142</v>
      </c>
      <c r="N1140" s="198">
        <v>1</v>
      </c>
      <c r="O1140" s="1" t="s">
        <v>50</v>
      </c>
      <c r="P1140" s="1" t="s">
        <v>53</v>
      </c>
      <c r="Q1140" s="91" t="str">
        <f>VLOOKUP(UTK[[#This Row],[ID]],DRIVER[],6,FALSE)</f>
        <v>AJAYA KUMAR MAHANTA</v>
      </c>
    </row>
    <row r="1141" spans="1:18" ht="15" customHeight="1">
      <c r="A1141" s="1">
        <v>394</v>
      </c>
      <c r="B1141" s="1" t="str">
        <f>UTK[[#This Row],[DATE]]&amp;UTK[[#This Row],[VEHICLE NO]]&amp;UTK[[#This Row],[TRIP NO]]</f>
        <v>45435OD04Q67611</v>
      </c>
      <c r="C1141" s="25">
        <v>45435</v>
      </c>
      <c r="D1141" s="1">
        <v>63067</v>
      </c>
      <c r="E1141" s="12">
        <v>312214</v>
      </c>
      <c r="F1141" s="17">
        <v>7061</v>
      </c>
      <c r="G1141" s="24" t="s">
        <v>24</v>
      </c>
      <c r="H1141" s="82">
        <v>50.62</v>
      </c>
      <c r="I1141" s="82">
        <v>17.739999999999998</v>
      </c>
      <c r="J1141" s="82">
        <f t="shared" si="34"/>
        <v>32.879999999999995</v>
      </c>
      <c r="K1141" s="83">
        <v>32.520000000000003</v>
      </c>
      <c r="L1141" s="84">
        <v>45435</v>
      </c>
      <c r="M1141" s="82">
        <f t="shared" si="35"/>
        <v>0.35999999999999233</v>
      </c>
      <c r="N1141" s="198">
        <v>1</v>
      </c>
      <c r="O1141" s="1" t="s">
        <v>50</v>
      </c>
      <c r="P1141" s="1" t="s">
        <v>53</v>
      </c>
      <c r="Q1141" s="91" t="str">
        <f>VLOOKUP(UTK[[#This Row],[ID]],DRIVER[],6,FALSE)</f>
        <v>SUDARSAN SAHOO</v>
      </c>
    </row>
    <row r="1142" spans="1:18" ht="14.4" customHeight="1">
      <c r="A1142" s="1">
        <v>395</v>
      </c>
      <c r="B1142" s="1" t="str">
        <f>UTK[[#This Row],[DATE]]&amp;UTK[[#This Row],[VEHICLE NO]]&amp;UTK[[#This Row],[TRIP NO]]</f>
        <v>45435OD34S61371</v>
      </c>
      <c r="C1142" s="25">
        <v>45435</v>
      </c>
      <c r="D1142" s="1">
        <v>63068</v>
      </c>
      <c r="E1142" s="12">
        <v>312214</v>
      </c>
      <c r="F1142" s="17">
        <v>7070</v>
      </c>
      <c r="G1142" s="24" t="s">
        <v>44</v>
      </c>
      <c r="H1142" s="82">
        <v>53.02</v>
      </c>
      <c r="I1142" s="82">
        <v>17.48</v>
      </c>
      <c r="J1142" s="82">
        <f t="shared" si="34"/>
        <v>35.540000000000006</v>
      </c>
      <c r="K1142" s="83">
        <v>35.28</v>
      </c>
      <c r="L1142" s="84">
        <v>45435</v>
      </c>
      <c r="M1142" s="82">
        <f t="shared" si="35"/>
        <v>0.26000000000000512</v>
      </c>
      <c r="N1142" s="198">
        <v>1</v>
      </c>
      <c r="O1142" s="1" t="s">
        <v>50</v>
      </c>
      <c r="P1142" s="1" t="s">
        <v>53</v>
      </c>
      <c r="Q1142" s="91" t="str">
        <f>VLOOKUP(UTK[[#This Row],[ID]],DRIVER[],6,FALSE)</f>
        <v>MURALIDHAR MOHANTA</v>
      </c>
      <c r="R1142" s="1">
        <v>255</v>
      </c>
    </row>
    <row r="1143" spans="1:18" ht="14.4" customHeight="1">
      <c r="A1143" s="1">
        <v>396</v>
      </c>
      <c r="B1143" s="1" t="str">
        <f>UTK[[#This Row],[DATE]]&amp;UTK[[#This Row],[VEHICLE NO]]&amp;UTK[[#This Row],[TRIP NO]]</f>
        <v>45435OD04Q41391</v>
      </c>
      <c r="C1143" s="25">
        <v>45435</v>
      </c>
      <c r="D1143" s="1">
        <v>63069</v>
      </c>
      <c r="E1143" s="12">
        <v>312214</v>
      </c>
      <c r="F1143" s="17">
        <v>7077</v>
      </c>
      <c r="G1143" s="24" t="s">
        <v>21</v>
      </c>
      <c r="H1143" s="82">
        <v>53.34</v>
      </c>
      <c r="I1143" s="82">
        <v>17.420000000000002</v>
      </c>
      <c r="J1143" s="82">
        <f t="shared" si="34"/>
        <v>35.92</v>
      </c>
      <c r="K1143" s="83">
        <v>35.380000000000003</v>
      </c>
      <c r="L1143" s="84">
        <v>45435</v>
      </c>
      <c r="M1143" s="82">
        <f t="shared" si="35"/>
        <v>0.53999999999999915</v>
      </c>
      <c r="N1143" s="198">
        <v>1</v>
      </c>
      <c r="O1143" s="1" t="s">
        <v>50</v>
      </c>
      <c r="P1143" s="1" t="s">
        <v>53</v>
      </c>
      <c r="Q1143" s="91" t="str">
        <f>VLOOKUP(UTK[[#This Row],[ID]],DRIVER[],6,FALSE)</f>
        <v>KALI CH KAR</v>
      </c>
      <c r="R1143" s="1">
        <v>210</v>
      </c>
    </row>
    <row r="1144" spans="1:18" ht="14.4" customHeight="1">
      <c r="A1144" s="1">
        <v>397</v>
      </c>
      <c r="B1144" s="1" t="str">
        <f>UTK[[#This Row],[DATE]]&amp;UTK[[#This Row],[VEHICLE NO]]&amp;UTK[[#This Row],[TRIP NO]]</f>
        <v>45435OD34S26152</v>
      </c>
      <c r="C1144" s="25">
        <v>45435</v>
      </c>
      <c r="D1144" s="1">
        <v>63070</v>
      </c>
      <c r="E1144" s="12">
        <v>312214</v>
      </c>
      <c r="F1144" s="17">
        <v>7143</v>
      </c>
      <c r="G1144" s="24" t="s">
        <v>40</v>
      </c>
      <c r="H1144" s="82">
        <v>55.98</v>
      </c>
      <c r="I1144" s="82">
        <v>17.18</v>
      </c>
      <c r="J1144" s="82">
        <f t="shared" si="34"/>
        <v>38.799999999999997</v>
      </c>
      <c r="K1144" s="83">
        <v>38.14</v>
      </c>
      <c r="L1144" s="84">
        <v>45435</v>
      </c>
      <c r="M1144" s="82">
        <f t="shared" si="35"/>
        <v>0.65999999999999659</v>
      </c>
      <c r="N1144" s="198">
        <v>2</v>
      </c>
      <c r="O1144" s="1" t="s">
        <v>50</v>
      </c>
      <c r="P1144" s="1" t="s">
        <v>53</v>
      </c>
      <c r="Q1144" s="91" t="str">
        <f>VLOOKUP(UTK[[#This Row],[ID]],DRIVER[],6,FALSE)</f>
        <v>NABI AHMAD</v>
      </c>
    </row>
    <row r="1145" spans="1:18" ht="15" customHeight="1">
      <c r="A1145" s="1">
        <v>398</v>
      </c>
      <c r="B1145" s="1" t="str">
        <f>UTK[[#This Row],[DATE]]&amp;UTK[[#This Row],[VEHICLE NO]]&amp;UTK[[#This Row],[TRIP NO]]</f>
        <v>45435OD04Q41702</v>
      </c>
      <c r="C1145" s="25">
        <v>45435</v>
      </c>
      <c r="D1145" s="1">
        <v>63071</v>
      </c>
      <c r="E1145" s="12">
        <v>312214</v>
      </c>
      <c r="F1145" s="17">
        <v>7146</v>
      </c>
      <c r="G1145" s="24" t="s">
        <v>10</v>
      </c>
      <c r="H1145" s="82">
        <v>33.82</v>
      </c>
      <c r="I1145" s="82">
        <v>10.3</v>
      </c>
      <c r="J1145" s="82">
        <f t="shared" si="34"/>
        <v>23.52</v>
      </c>
      <c r="K1145" s="83">
        <v>23.06</v>
      </c>
      <c r="L1145" s="84">
        <v>45436</v>
      </c>
      <c r="M1145" s="82">
        <f t="shared" si="35"/>
        <v>0.46000000000000085</v>
      </c>
      <c r="N1145" s="198">
        <v>2</v>
      </c>
      <c r="O1145" s="1" t="s">
        <v>50</v>
      </c>
      <c r="P1145" s="1" t="s">
        <v>53</v>
      </c>
      <c r="Q1145" s="91" t="str">
        <f>VLOOKUP(UTK[[#This Row],[ID]],DRIVER[],6,FALSE)</f>
        <v>KAMAN MUNDA</v>
      </c>
    </row>
    <row r="1146" spans="1:18" ht="15" customHeight="1">
      <c r="A1146" s="1">
        <v>399</v>
      </c>
      <c r="B1146" s="1" t="str">
        <f>UTK[[#This Row],[DATE]]&amp;UTK[[#This Row],[VEHICLE NO]]&amp;UTK[[#This Row],[TRIP NO]]</f>
        <v>45435OD34S26682</v>
      </c>
      <c r="C1146" s="25">
        <v>45435</v>
      </c>
      <c r="D1146" s="1">
        <v>63072</v>
      </c>
      <c r="E1146" s="12">
        <v>312214</v>
      </c>
      <c r="F1146" s="17">
        <v>7155</v>
      </c>
      <c r="G1146" s="24" t="s">
        <v>42</v>
      </c>
      <c r="H1146" s="82">
        <v>54.62</v>
      </c>
      <c r="I1146" s="82">
        <v>17.04</v>
      </c>
      <c r="J1146" s="82">
        <f t="shared" si="34"/>
        <v>37.58</v>
      </c>
      <c r="K1146" s="83">
        <v>37.18</v>
      </c>
      <c r="L1146" s="84">
        <v>45436</v>
      </c>
      <c r="M1146" s="82">
        <f t="shared" si="35"/>
        <v>0.39999999999999858</v>
      </c>
      <c r="N1146" s="198">
        <v>2</v>
      </c>
      <c r="O1146" s="1" t="s">
        <v>50</v>
      </c>
      <c r="P1146" s="1" t="s">
        <v>53</v>
      </c>
      <c r="Q1146" s="91" t="str">
        <f>VLOOKUP(UTK[[#This Row],[ID]],DRIVER[],6,FALSE)</f>
        <v>DHULESWAR PERAI</v>
      </c>
    </row>
    <row r="1147" spans="1:18" ht="15" customHeight="1">
      <c r="A1147" s="1">
        <v>400</v>
      </c>
      <c r="B1147" s="1" t="str">
        <f>UTK[[#This Row],[DATE]]&amp;UTK[[#This Row],[VEHICLE NO]]&amp;UTK[[#This Row],[TRIP NO]]</f>
        <v>45435OD04Q41372</v>
      </c>
      <c r="C1147" s="25">
        <v>45435</v>
      </c>
      <c r="D1147" s="1">
        <v>63073</v>
      </c>
      <c r="E1147" s="12">
        <v>312214</v>
      </c>
      <c r="F1147" s="17">
        <v>7151</v>
      </c>
      <c r="G1147" s="24" t="s">
        <v>55</v>
      </c>
      <c r="H1147" s="82">
        <v>33.14</v>
      </c>
      <c r="I1147" s="82">
        <v>10.36</v>
      </c>
      <c r="J1147" s="82">
        <f t="shared" si="34"/>
        <v>22.78</v>
      </c>
      <c r="K1147" s="83">
        <v>22.28</v>
      </c>
      <c r="L1147" s="84">
        <v>45436</v>
      </c>
      <c r="M1147" s="82">
        <f t="shared" si="35"/>
        <v>0.5</v>
      </c>
      <c r="N1147" s="198">
        <v>2</v>
      </c>
      <c r="O1147" s="1" t="s">
        <v>50</v>
      </c>
      <c r="P1147" s="1" t="s">
        <v>53</v>
      </c>
      <c r="Q1147" s="91" t="str">
        <f>VLOOKUP(UTK[[#This Row],[ID]],DRIVER[],6,FALSE)</f>
        <v>MADANA MAHANTA</v>
      </c>
    </row>
    <row r="1148" spans="1:18" ht="15" customHeight="1">
      <c r="A1148" s="1">
        <v>401</v>
      </c>
      <c r="B1148" s="1" t="str">
        <f>UTK[[#This Row],[DATE]]&amp;UTK[[#This Row],[VEHICLE NO]]&amp;UTK[[#This Row],[TRIP NO]]</f>
        <v>45435OD04Q41182</v>
      </c>
      <c r="C1148" s="25">
        <v>45435</v>
      </c>
      <c r="D1148" s="1">
        <v>63074</v>
      </c>
      <c r="E1148" s="12">
        <v>312214</v>
      </c>
      <c r="F1148" s="17">
        <v>7157</v>
      </c>
      <c r="G1148" s="24" t="s">
        <v>26</v>
      </c>
      <c r="H1148" s="82">
        <v>55.5</v>
      </c>
      <c r="I1148" s="82">
        <v>16.78</v>
      </c>
      <c r="J1148" s="82">
        <f t="shared" si="34"/>
        <v>38.72</v>
      </c>
      <c r="K1148" s="83">
        <v>37.96</v>
      </c>
      <c r="L1148" s="85">
        <v>45436</v>
      </c>
      <c r="M1148" s="82">
        <f t="shared" si="35"/>
        <v>0.75999999999999801</v>
      </c>
      <c r="N1148" s="198">
        <v>2</v>
      </c>
      <c r="O1148" s="1" t="s">
        <v>50</v>
      </c>
      <c r="P1148" s="1" t="s">
        <v>53</v>
      </c>
      <c r="Q1148" s="91" t="str">
        <f>VLOOKUP(UTK[[#This Row],[ID]],DRIVER[],6,FALSE)</f>
        <v>ABHIMANYU JENA</v>
      </c>
      <c r="R1148" s="1">
        <v>274</v>
      </c>
    </row>
    <row r="1149" spans="1:18" ht="15" customHeight="1">
      <c r="A1149" s="1">
        <v>402</v>
      </c>
      <c r="B1149" s="1" t="str">
        <f>UTK[[#This Row],[DATE]]&amp;UTK[[#This Row],[VEHICLE NO]]&amp;UTK[[#This Row],[TRIP NO]]</f>
        <v>45435OD34S26272</v>
      </c>
      <c r="C1149" s="25">
        <v>45435</v>
      </c>
      <c r="D1149" s="1">
        <v>63075</v>
      </c>
      <c r="E1149" s="12">
        <v>312214</v>
      </c>
      <c r="F1149" s="17">
        <v>7169</v>
      </c>
      <c r="G1149" s="24" t="s">
        <v>54</v>
      </c>
      <c r="H1149" s="82">
        <v>55.28</v>
      </c>
      <c r="I1149" s="82">
        <v>16.920000000000002</v>
      </c>
      <c r="J1149" s="82">
        <f t="shared" si="34"/>
        <v>38.36</v>
      </c>
      <c r="K1149" s="83">
        <v>37.380000000000003</v>
      </c>
      <c r="L1149" s="85">
        <v>45436</v>
      </c>
      <c r="M1149" s="82">
        <f t="shared" si="35"/>
        <v>0.97999999999999687</v>
      </c>
      <c r="N1149" s="198">
        <v>2</v>
      </c>
      <c r="O1149" s="1" t="s">
        <v>50</v>
      </c>
      <c r="P1149" s="1" t="s">
        <v>53</v>
      </c>
      <c r="Q1149" s="91" t="str">
        <f>VLOOKUP(UTK[[#This Row],[ID]],DRIVER[],6,FALSE)</f>
        <v>KAPILENDRA MALIK</v>
      </c>
    </row>
    <row r="1150" spans="1:18" ht="15" customHeight="1">
      <c r="A1150" s="1">
        <v>403</v>
      </c>
      <c r="B1150" s="1" t="str">
        <f>UTK[[#This Row],[DATE]]&amp;UTK[[#This Row],[VEHICLE NO]]&amp;UTK[[#This Row],[TRIP NO]]</f>
        <v>45435OD34S26662</v>
      </c>
      <c r="C1150" s="25">
        <v>45435</v>
      </c>
      <c r="D1150" s="1">
        <v>63076</v>
      </c>
      <c r="E1150" s="12">
        <v>312214</v>
      </c>
      <c r="F1150" s="17">
        <v>7174</v>
      </c>
      <c r="G1150" s="24" t="s">
        <v>45</v>
      </c>
      <c r="H1150" s="82">
        <v>53.86</v>
      </c>
      <c r="I1150" s="82">
        <v>17.48</v>
      </c>
      <c r="J1150" s="82">
        <f t="shared" si="34"/>
        <v>36.379999999999995</v>
      </c>
      <c r="K1150" s="83">
        <v>35.799999999999997</v>
      </c>
      <c r="L1150" s="85">
        <v>45436</v>
      </c>
      <c r="M1150" s="82">
        <f t="shared" si="35"/>
        <v>0.57999999999999829</v>
      </c>
      <c r="N1150" s="198">
        <v>2</v>
      </c>
      <c r="O1150" s="1" t="s">
        <v>50</v>
      </c>
      <c r="P1150" s="1" t="s">
        <v>53</v>
      </c>
      <c r="Q1150" s="91" t="str">
        <f>VLOOKUP(UTK[[#This Row],[ID]],DRIVER[],6,FALSE)</f>
        <v>PRAHALLAD KUMAR DAS</v>
      </c>
    </row>
    <row r="1151" spans="1:18" ht="15" customHeight="1">
      <c r="A1151" s="1">
        <v>404</v>
      </c>
      <c r="B1151" s="1" t="str">
        <f>UTK[[#This Row],[DATE]]&amp;UTK[[#This Row],[VEHICLE NO]]&amp;UTK[[#This Row],[TRIP NO]]</f>
        <v>45435OD04Q41782</v>
      </c>
      <c r="C1151" s="25">
        <v>45435</v>
      </c>
      <c r="D1151" s="1">
        <v>63077</v>
      </c>
      <c r="E1151" s="12">
        <v>312214</v>
      </c>
      <c r="F1151" s="17">
        <v>7175</v>
      </c>
      <c r="G1151" s="24" t="s">
        <v>25</v>
      </c>
      <c r="H1151" s="82">
        <v>54.66</v>
      </c>
      <c r="I1151" s="82">
        <v>17.16</v>
      </c>
      <c r="J1151" s="82">
        <f t="shared" si="34"/>
        <v>37.5</v>
      </c>
      <c r="K1151" s="83">
        <v>36.96</v>
      </c>
      <c r="L1151" s="85">
        <v>45436</v>
      </c>
      <c r="M1151" s="82">
        <f t="shared" si="35"/>
        <v>0.53999999999999915</v>
      </c>
      <c r="N1151" s="198">
        <v>2</v>
      </c>
      <c r="O1151" s="1" t="s">
        <v>50</v>
      </c>
      <c r="P1151" s="1" t="s">
        <v>53</v>
      </c>
      <c r="Q1151" s="91" t="str">
        <f>VLOOKUP(UTK[[#This Row],[ID]],DRIVER[],6,FALSE)</f>
        <v>BHARAT CH MOHANTA</v>
      </c>
    </row>
    <row r="1152" spans="1:18" ht="14.4">
      <c r="A1152" s="1">
        <v>405</v>
      </c>
      <c r="B1152" s="1" t="str">
        <f>UTK[[#This Row],[DATE]]&amp;UTK[[#This Row],[VEHICLE NO]]&amp;UTK[[#This Row],[TRIP NO]]</f>
        <v>45435OD04Q41232</v>
      </c>
      <c r="C1152" s="25">
        <v>45435</v>
      </c>
      <c r="D1152" s="1">
        <v>63078</v>
      </c>
      <c r="E1152" s="12">
        <v>312214</v>
      </c>
      <c r="F1152" s="17">
        <v>7176</v>
      </c>
      <c r="G1152" s="24" t="s">
        <v>39</v>
      </c>
      <c r="H1152" s="82">
        <v>54.92</v>
      </c>
      <c r="I1152" s="82">
        <v>17.2</v>
      </c>
      <c r="J1152" s="82">
        <f t="shared" si="34"/>
        <v>37.72</v>
      </c>
      <c r="K1152" s="83">
        <v>37.380000000000003</v>
      </c>
      <c r="L1152" s="85">
        <v>45436</v>
      </c>
      <c r="M1152" s="82">
        <f t="shared" si="35"/>
        <v>0.33999999999999631</v>
      </c>
      <c r="N1152" s="198">
        <v>2</v>
      </c>
      <c r="O1152" s="1" t="s">
        <v>50</v>
      </c>
      <c r="P1152" s="1" t="s">
        <v>53</v>
      </c>
      <c r="Q1152" s="91" t="str">
        <f>VLOOKUP(UTK[[#This Row],[ID]],DRIVER[],6,FALSE)</f>
        <v>NATABAR MOHANTA</v>
      </c>
    </row>
    <row r="1153" spans="1:18" ht="15" customHeight="1">
      <c r="A1153" s="1">
        <v>406</v>
      </c>
      <c r="B1153" s="1" t="str">
        <f>UTK[[#This Row],[DATE]]&amp;UTK[[#This Row],[VEHICLE NO]]&amp;UTK[[#This Row],[TRIP NO]]</f>
        <v>45435OD34S61392</v>
      </c>
      <c r="C1153" s="25">
        <v>45435</v>
      </c>
      <c r="D1153" s="1">
        <v>63079</v>
      </c>
      <c r="E1153" s="12">
        <v>312214</v>
      </c>
      <c r="F1153" s="17">
        <v>7177</v>
      </c>
      <c r="G1153" s="24" t="s">
        <v>52</v>
      </c>
      <c r="H1153" s="82">
        <v>54.12</v>
      </c>
      <c r="I1153" s="82">
        <v>17.399999999999999</v>
      </c>
      <c r="J1153" s="82">
        <f t="shared" si="34"/>
        <v>36.72</v>
      </c>
      <c r="K1153" s="83">
        <v>36.36</v>
      </c>
      <c r="L1153" s="85">
        <v>45436</v>
      </c>
      <c r="M1153" s="82">
        <f t="shared" si="35"/>
        <v>0.35999999999999943</v>
      </c>
      <c r="N1153" s="198">
        <v>2</v>
      </c>
      <c r="O1153" s="1" t="s">
        <v>50</v>
      </c>
      <c r="P1153" s="1" t="s">
        <v>53</v>
      </c>
      <c r="Q1153" s="91" t="str">
        <f>VLOOKUP(UTK[[#This Row],[ID]],DRIVER[],6,FALSE)</f>
        <v>PRADIPA MALIK</v>
      </c>
    </row>
    <row r="1154" spans="1:18" ht="15" customHeight="1">
      <c r="A1154" s="1">
        <v>407</v>
      </c>
      <c r="B1154" s="1" t="str">
        <f>UTK[[#This Row],[DATE]]&amp;UTK[[#This Row],[VEHICLE NO]]&amp;UTK[[#This Row],[TRIP NO]]</f>
        <v>45435OD04Q41282</v>
      </c>
      <c r="C1154" s="25">
        <v>45435</v>
      </c>
      <c r="D1154" s="1">
        <v>63080</v>
      </c>
      <c r="E1154" s="12">
        <v>312214</v>
      </c>
      <c r="F1154" s="17">
        <v>7181</v>
      </c>
      <c r="G1154" s="24" t="s">
        <v>41</v>
      </c>
      <c r="H1154" s="82">
        <v>33.979999999999997</v>
      </c>
      <c r="I1154" s="82">
        <v>10.44</v>
      </c>
      <c r="J1154" s="82">
        <f t="shared" si="34"/>
        <v>23.54</v>
      </c>
      <c r="K1154" s="83">
        <v>23.36</v>
      </c>
      <c r="L1154" s="85">
        <v>45436</v>
      </c>
      <c r="M1154" s="82">
        <f t="shared" si="35"/>
        <v>0.17999999999999972</v>
      </c>
      <c r="N1154" s="198">
        <v>2</v>
      </c>
      <c r="O1154" s="1" t="s">
        <v>50</v>
      </c>
      <c r="P1154" s="1" t="s">
        <v>53</v>
      </c>
      <c r="Q1154" s="91" t="str">
        <f>VLOOKUP(UTK[[#This Row],[ID]],DRIVER[],6,FALSE)</f>
        <v>RAKHAL CH  MOHANTA</v>
      </c>
    </row>
    <row r="1155" spans="1:18" ht="15" customHeight="1">
      <c r="A1155" s="1">
        <v>408</v>
      </c>
      <c r="B1155" s="1" t="str">
        <f>UTK[[#This Row],[DATE]]&amp;UTK[[#This Row],[VEHICLE NO]]&amp;UTK[[#This Row],[TRIP NO]]</f>
        <v>45435OD34S65082</v>
      </c>
      <c r="C1155" s="25">
        <v>45435</v>
      </c>
      <c r="D1155" s="1">
        <v>63081</v>
      </c>
      <c r="E1155" s="12">
        <v>312214</v>
      </c>
      <c r="F1155" s="17">
        <v>7184</v>
      </c>
      <c r="G1155" s="24" t="s">
        <v>57</v>
      </c>
      <c r="H1155" s="82">
        <v>54.72</v>
      </c>
      <c r="I1155" s="82">
        <v>17.32</v>
      </c>
      <c r="J1155" s="82">
        <f t="shared" ref="J1155:J1218" si="36">H1155-I1155</f>
        <v>37.4</v>
      </c>
      <c r="K1155" s="83">
        <v>37.020000000000003</v>
      </c>
      <c r="L1155" s="85">
        <v>45436</v>
      </c>
      <c r="M1155" s="82">
        <f t="shared" ref="M1155:M1218" si="37">J1155-K1155</f>
        <v>0.37999999999999545</v>
      </c>
      <c r="N1155" s="198">
        <v>2</v>
      </c>
      <c r="O1155" s="1" t="s">
        <v>50</v>
      </c>
      <c r="P1155" s="1" t="s">
        <v>53</v>
      </c>
      <c r="Q1155" s="91" t="str">
        <f>VLOOKUP(UTK[[#This Row],[ID]],DRIVER[],6,FALSE)</f>
        <v>SWAPAN KUMAR MOHANTA</v>
      </c>
    </row>
    <row r="1156" spans="1:18" ht="14.4" customHeight="1">
      <c r="A1156" s="1">
        <v>409</v>
      </c>
      <c r="B1156" s="1" t="str">
        <f>UTK[[#This Row],[DATE]]&amp;UTK[[#This Row],[VEHICLE NO]]&amp;UTK[[#This Row],[TRIP NO]]</f>
        <v>45435OD04Q41732</v>
      </c>
      <c r="C1156" s="25">
        <v>45435</v>
      </c>
      <c r="D1156" s="1">
        <v>63082</v>
      </c>
      <c r="E1156" s="12">
        <v>312214</v>
      </c>
      <c r="F1156" s="17">
        <v>7186</v>
      </c>
      <c r="G1156" s="24" t="s">
        <v>8</v>
      </c>
      <c r="H1156" s="82">
        <v>32.840000000000003</v>
      </c>
      <c r="I1156" s="82">
        <v>10.199999999999999</v>
      </c>
      <c r="J1156" s="82">
        <f t="shared" si="36"/>
        <v>22.640000000000004</v>
      </c>
      <c r="K1156" s="83">
        <v>22.38</v>
      </c>
      <c r="L1156" s="85">
        <v>45436</v>
      </c>
      <c r="M1156" s="82">
        <f t="shared" si="37"/>
        <v>0.26000000000000512</v>
      </c>
      <c r="N1156" s="198">
        <v>2</v>
      </c>
      <c r="O1156" s="1" t="s">
        <v>50</v>
      </c>
      <c r="P1156" s="1" t="s">
        <v>53</v>
      </c>
      <c r="Q1156" s="91" t="str">
        <f>VLOOKUP(UTK[[#This Row],[ID]],DRIVER[],6,FALSE)</f>
        <v>AJAYA KUMAR MAHANTA</v>
      </c>
    </row>
    <row r="1157" spans="1:18" ht="15" customHeight="1">
      <c r="A1157" s="1">
        <v>410</v>
      </c>
      <c r="B1157" s="1" t="str">
        <f>UTK[[#This Row],[DATE]]&amp;UTK[[#This Row],[VEHICLE NO]]&amp;UTK[[#This Row],[TRIP NO]]</f>
        <v>45435OD04Q41392</v>
      </c>
      <c r="C1157" s="25">
        <v>45435</v>
      </c>
      <c r="D1157" s="1">
        <v>63083</v>
      </c>
      <c r="E1157" s="12">
        <v>312214</v>
      </c>
      <c r="F1157" s="17">
        <v>7190</v>
      </c>
      <c r="G1157" s="24" t="s">
        <v>21</v>
      </c>
      <c r="H1157" s="82">
        <v>55.08</v>
      </c>
      <c r="I1157" s="82">
        <v>17.7</v>
      </c>
      <c r="J1157" s="82">
        <f t="shared" si="36"/>
        <v>37.379999999999995</v>
      </c>
      <c r="K1157" s="83">
        <v>36.94</v>
      </c>
      <c r="L1157" s="85">
        <v>45436</v>
      </c>
      <c r="M1157" s="82">
        <f t="shared" si="37"/>
        <v>0.43999999999999773</v>
      </c>
      <c r="N1157" s="198">
        <v>2</v>
      </c>
      <c r="O1157" s="1" t="s">
        <v>50</v>
      </c>
      <c r="P1157" s="1" t="s">
        <v>53</v>
      </c>
      <c r="Q1157" s="91" t="str">
        <f>VLOOKUP(UTK[[#This Row],[ID]],DRIVER[],6,FALSE)</f>
        <v>SUSANT KUMAR BAG</v>
      </c>
    </row>
    <row r="1158" spans="1:18" ht="15" customHeight="1">
      <c r="A1158" s="1">
        <v>411</v>
      </c>
      <c r="B1158" s="1" t="str">
        <f>UTK[[#This Row],[DATE]]&amp;UTK[[#This Row],[VEHICLE NO]]&amp;UTK[[#This Row],[TRIP NO]]</f>
        <v>45435OD34S61372</v>
      </c>
      <c r="C1158" s="25">
        <v>45435</v>
      </c>
      <c r="D1158" s="1">
        <v>63084</v>
      </c>
      <c r="E1158" s="12">
        <v>312214</v>
      </c>
      <c r="F1158" s="17">
        <v>7192</v>
      </c>
      <c r="G1158" s="24" t="s">
        <v>44</v>
      </c>
      <c r="H1158" s="82">
        <v>57</v>
      </c>
      <c r="I1158" s="82">
        <v>17.64</v>
      </c>
      <c r="J1158" s="82">
        <f t="shared" si="36"/>
        <v>39.36</v>
      </c>
      <c r="K1158" s="83">
        <v>38.979999999999997</v>
      </c>
      <c r="L1158" s="85">
        <v>45436</v>
      </c>
      <c r="M1158" s="82">
        <f t="shared" si="37"/>
        <v>0.38000000000000256</v>
      </c>
      <c r="N1158" s="198">
        <v>2</v>
      </c>
      <c r="O1158" s="1" t="s">
        <v>50</v>
      </c>
      <c r="P1158" s="1" t="s">
        <v>53</v>
      </c>
      <c r="Q1158" s="91" t="str">
        <f>VLOOKUP(UTK[[#This Row],[ID]],DRIVER[],6,FALSE)</f>
        <v>MURALIDHAR MOHANTA</v>
      </c>
    </row>
    <row r="1159" spans="1:18" ht="15" customHeight="1">
      <c r="A1159" s="1">
        <v>412</v>
      </c>
      <c r="B1159" s="1" t="str">
        <f>UTK[[#This Row],[DATE]]&amp;UTK[[#This Row],[VEHICLE NO]]&amp;UTK[[#This Row],[TRIP NO]]</f>
        <v>45435OD04Q67612</v>
      </c>
      <c r="C1159" s="25">
        <v>45435</v>
      </c>
      <c r="D1159" s="1">
        <v>63085</v>
      </c>
      <c r="E1159" s="12">
        <v>312214</v>
      </c>
      <c r="F1159" s="17">
        <v>7189</v>
      </c>
      <c r="G1159" s="24" t="s">
        <v>24</v>
      </c>
      <c r="H1159" s="82">
        <v>54.5</v>
      </c>
      <c r="I1159" s="82">
        <v>17.7</v>
      </c>
      <c r="J1159" s="82">
        <f t="shared" si="36"/>
        <v>36.799999999999997</v>
      </c>
      <c r="K1159" s="83">
        <v>36.44</v>
      </c>
      <c r="L1159" s="85">
        <v>45436</v>
      </c>
      <c r="M1159" s="82">
        <f t="shared" si="37"/>
        <v>0.35999999999999943</v>
      </c>
      <c r="N1159" s="198">
        <v>2</v>
      </c>
      <c r="O1159" s="1" t="s">
        <v>50</v>
      </c>
      <c r="P1159" s="1" t="s">
        <v>53</v>
      </c>
      <c r="Q1159" s="91" t="str">
        <f>VLOOKUP(UTK[[#This Row],[ID]],DRIVER[],6,FALSE)</f>
        <v>SUDARSAN SAHOO</v>
      </c>
    </row>
    <row r="1160" spans="1:18" ht="15" customHeight="1">
      <c r="A1160" s="1">
        <v>413</v>
      </c>
      <c r="B1160" s="1" t="str">
        <f>UTK[[#This Row],[DATE]]&amp;UTK[[#This Row],[VEHICLE NO]]&amp;UTK[[#This Row],[TRIP NO]]</f>
        <v>45436OD34S26151</v>
      </c>
      <c r="C1160" s="25">
        <v>45436</v>
      </c>
      <c r="D1160" s="1">
        <v>63086</v>
      </c>
      <c r="E1160" s="12">
        <v>312214</v>
      </c>
      <c r="F1160" s="17">
        <v>7201</v>
      </c>
      <c r="G1160" s="24" t="s">
        <v>40</v>
      </c>
      <c r="H1160" s="82">
        <v>54.86</v>
      </c>
      <c r="I1160" s="82">
        <v>17.16</v>
      </c>
      <c r="J1160" s="82">
        <f t="shared" si="36"/>
        <v>37.700000000000003</v>
      </c>
      <c r="K1160" s="83">
        <v>36.92</v>
      </c>
      <c r="L1160" s="85">
        <v>45436</v>
      </c>
      <c r="M1160" s="82">
        <f t="shared" si="37"/>
        <v>0.78000000000000114</v>
      </c>
      <c r="N1160" s="198">
        <v>1</v>
      </c>
      <c r="O1160" s="1" t="s">
        <v>50</v>
      </c>
      <c r="P1160" s="1" t="s">
        <v>53</v>
      </c>
      <c r="Q1160" s="91" t="str">
        <f>VLOOKUP(UTK[[#This Row],[ID]],DRIVER[],6,FALSE)</f>
        <v>NABI AHMAD</v>
      </c>
    </row>
    <row r="1161" spans="1:18" ht="15" customHeight="1">
      <c r="A1161" s="1">
        <v>414</v>
      </c>
      <c r="B1161" s="1" t="str">
        <f>UTK[[#This Row],[DATE]]&amp;UTK[[#This Row],[VEHICLE NO]]&amp;UTK[[#This Row],[TRIP NO]]</f>
        <v>45436OD04Q41701</v>
      </c>
      <c r="C1161" s="25">
        <v>45436</v>
      </c>
      <c r="D1161" s="1">
        <v>63087</v>
      </c>
      <c r="E1161" s="12">
        <v>312214</v>
      </c>
      <c r="F1161" s="17">
        <v>7260</v>
      </c>
      <c r="G1161" s="24" t="s">
        <v>10</v>
      </c>
      <c r="H1161" s="82">
        <v>33.54</v>
      </c>
      <c r="I1161" s="82">
        <v>10.32</v>
      </c>
      <c r="J1161" s="82">
        <f t="shared" si="36"/>
        <v>23.22</v>
      </c>
      <c r="K1161" s="83">
        <v>22.34</v>
      </c>
      <c r="L1161" s="85">
        <v>45436</v>
      </c>
      <c r="M1161" s="82">
        <f t="shared" si="37"/>
        <v>0.87999999999999901</v>
      </c>
      <c r="N1161" s="198">
        <v>1</v>
      </c>
      <c r="O1161" s="1" t="s">
        <v>50</v>
      </c>
      <c r="P1161" s="1" t="s">
        <v>53</v>
      </c>
      <c r="Q1161" s="91" t="str">
        <f>VLOOKUP(UTK[[#This Row],[ID]],DRIVER[],6,FALSE)</f>
        <v>KAMAN MUNDA</v>
      </c>
    </row>
    <row r="1162" spans="1:18" ht="15" customHeight="1">
      <c r="A1162" s="1">
        <v>415</v>
      </c>
      <c r="B1162" s="1" t="str">
        <f>UTK[[#This Row],[DATE]]&amp;UTK[[#This Row],[VEHICLE NO]]&amp;UTK[[#This Row],[TRIP NO]]</f>
        <v>45436OD04Q41731</v>
      </c>
      <c r="C1162" s="25">
        <v>45436</v>
      </c>
      <c r="D1162" s="1">
        <v>63088</v>
      </c>
      <c r="E1162" s="12">
        <v>312214</v>
      </c>
      <c r="F1162" s="17">
        <v>7265</v>
      </c>
      <c r="G1162" s="24" t="s">
        <v>8</v>
      </c>
      <c r="H1162" s="82">
        <v>33.700000000000003</v>
      </c>
      <c r="I1162" s="82">
        <v>10.220000000000001</v>
      </c>
      <c r="J1162" s="82">
        <f t="shared" si="36"/>
        <v>23.480000000000004</v>
      </c>
      <c r="K1162" s="83">
        <v>22.9</v>
      </c>
      <c r="L1162" s="85">
        <v>45436</v>
      </c>
      <c r="M1162" s="82">
        <f t="shared" si="37"/>
        <v>0.5800000000000054</v>
      </c>
      <c r="N1162" s="198">
        <v>1</v>
      </c>
      <c r="O1162" s="1" t="s">
        <v>50</v>
      </c>
      <c r="P1162" s="1" t="s">
        <v>53</v>
      </c>
      <c r="Q1162" s="91" t="str">
        <f>VLOOKUP(UTK[[#This Row],[ID]],DRIVER[],6,FALSE)</f>
        <v>SUSANTA KUMAR MALIK</v>
      </c>
    </row>
    <row r="1163" spans="1:18" ht="15" customHeight="1">
      <c r="A1163" s="1">
        <v>416</v>
      </c>
      <c r="B1163" s="1" t="str">
        <f>UTK[[#This Row],[DATE]]&amp;UTK[[#This Row],[VEHICLE NO]]&amp;UTK[[#This Row],[TRIP NO]]</f>
        <v>45436OD04Q41181</v>
      </c>
      <c r="C1163" s="25">
        <v>45436</v>
      </c>
      <c r="D1163" s="1">
        <v>63089</v>
      </c>
      <c r="E1163" s="12">
        <v>312214</v>
      </c>
      <c r="F1163" s="17">
        <v>7264</v>
      </c>
      <c r="G1163" s="24" t="s">
        <v>26</v>
      </c>
      <c r="H1163" s="82">
        <v>57.92</v>
      </c>
      <c r="I1163" s="82">
        <v>17.02</v>
      </c>
      <c r="J1163" s="82">
        <f t="shared" si="36"/>
        <v>40.900000000000006</v>
      </c>
      <c r="K1163" s="83">
        <v>40.36</v>
      </c>
      <c r="L1163" s="85">
        <v>45436</v>
      </c>
      <c r="M1163" s="82">
        <f t="shared" si="37"/>
        <v>0.54000000000000625</v>
      </c>
      <c r="N1163" s="198">
        <v>1</v>
      </c>
      <c r="O1163" s="1" t="s">
        <v>50</v>
      </c>
      <c r="P1163" s="1" t="s">
        <v>53</v>
      </c>
      <c r="Q1163" s="91" t="str">
        <f>VLOOKUP(UTK[[#This Row],[ID]],DRIVER[],6,FALSE)</f>
        <v>ABHIMANYU JENA</v>
      </c>
    </row>
    <row r="1164" spans="1:18" ht="14.4">
      <c r="A1164" s="1">
        <v>417</v>
      </c>
      <c r="B1164" s="1" t="str">
        <f>UTK[[#This Row],[DATE]]&amp;UTK[[#This Row],[VEHICLE NO]]&amp;UTK[[#This Row],[TRIP NO]]</f>
        <v>45436OD04Q41231</v>
      </c>
      <c r="C1164" s="25">
        <v>45436</v>
      </c>
      <c r="D1164" s="1">
        <v>63090</v>
      </c>
      <c r="E1164" s="12">
        <v>312214</v>
      </c>
      <c r="F1164" s="17">
        <v>7261</v>
      </c>
      <c r="G1164" s="24" t="s">
        <v>39</v>
      </c>
      <c r="H1164" s="82">
        <v>57</v>
      </c>
      <c r="I1164" s="82">
        <v>17.22</v>
      </c>
      <c r="J1164" s="82">
        <f t="shared" si="36"/>
        <v>39.78</v>
      </c>
      <c r="K1164" s="83">
        <v>38.74</v>
      </c>
      <c r="L1164" s="85">
        <v>45436</v>
      </c>
      <c r="M1164" s="82">
        <f t="shared" si="37"/>
        <v>1.0399999999999991</v>
      </c>
      <c r="N1164" s="198">
        <v>1</v>
      </c>
      <c r="O1164" s="1" t="s">
        <v>50</v>
      </c>
      <c r="P1164" s="1" t="s">
        <v>53</v>
      </c>
      <c r="Q1164" s="91" t="str">
        <f>VLOOKUP(UTK[[#This Row],[ID]],DRIVER[],6,FALSE)</f>
        <v>DURGA CH MOHANTA</v>
      </c>
      <c r="R1164" s="1">
        <v>262</v>
      </c>
    </row>
    <row r="1165" spans="1:18" ht="15" customHeight="1">
      <c r="A1165" s="1">
        <v>418</v>
      </c>
      <c r="B1165" s="1" t="str">
        <f>UTK[[#This Row],[DATE]]&amp;UTK[[#This Row],[VEHICLE NO]]&amp;UTK[[#This Row],[TRIP NO]]</f>
        <v>45436OD04Q41281</v>
      </c>
      <c r="C1165" s="25">
        <v>45436</v>
      </c>
      <c r="D1165" s="1">
        <v>63091</v>
      </c>
      <c r="E1165" s="12">
        <v>312214</v>
      </c>
      <c r="F1165" s="17">
        <v>7267</v>
      </c>
      <c r="G1165" s="24" t="s">
        <v>41</v>
      </c>
      <c r="H1165" s="82">
        <v>33.76</v>
      </c>
      <c r="I1165" s="82">
        <v>10.44</v>
      </c>
      <c r="J1165" s="82">
        <f t="shared" si="36"/>
        <v>23.32</v>
      </c>
      <c r="K1165" s="83">
        <v>22.6</v>
      </c>
      <c r="L1165" s="85">
        <v>45436</v>
      </c>
      <c r="M1165" s="82">
        <f t="shared" si="37"/>
        <v>0.71999999999999886</v>
      </c>
      <c r="N1165" s="198">
        <v>1</v>
      </c>
      <c r="O1165" s="1" t="s">
        <v>50</v>
      </c>
      <c r="P1165" s="1" t="s">
        <v>53</v>
      </c>
      <c r="Q1165" s="91" t="str">
        <f>VLOOKUP(UTK[[#This Row],[ID]],DRIVER[],6,FALSE)</f>
        <v xml:space="preserve">SUSANTA KUMAR MOHANTA </v>
      </c>
    </row>
    <row r="1166" spans="1:18" ht="15" customHeight="1">
      <c r="A1166" s="1">
        <v>419</v>
      </c>
      <c r="B1166" s="1" t="str">
        <f>UTK[[#This Row],[DATE]]&amp;UTK[[#This Row],[VEHICLE NO]]&amp;UTK[[#This Row],[TRIP NO]]</f>
        <v>45436OD34S26681</v>
      </c>
      <c r="C1166" s="25">
        <v>45436</v>
      </c>
      <c r="D1166" s="1">
        <v>63092</v>
      </c>
      <c r="E1166" s="12">
        <v>312214</v>
      </c>
      <c r="F1166" s="17">
        <v>7263</v>
      </c>
      <c r="G1166" s="24" t="s">
        <v>42</v>
      </c>
      <c r="H1166" s="82">
        <v>55.68</v>
      </c>
      <c r="I1166" s="82">
        <v>17.059999999999999</v>
      </c>
      <c r="J1166" s="82">
        <f t="shared" si="36"/>
        <v>38.620000000000005</v>
      </c>
      <c r="K1166" s="83">
        <v>37.68</v>
      </c>
      <c r="L1166" s="85">
        <v>45436</v>
      </c>
      <c r="M1166" s="82">
        <f t="shared" si="37"/>
        <v>0.94000000000000483</v>
      </c>
      <c r="N1166" s="198">
        <v>1</v>
      </c>
      <c r="O1166" s="1" t="s">
        <v>50</v>
      </c>
      <c r="P1166" s="1" t="s">
        <v>53</v>
      </c>
      <c r="Q1166" s="91" t="str">
        <f>VLOOKUP(UTK[[#This Row],[ID]],DRIVER[],6,FALSE)</f>
        <v>BASANTA KUMAR MOHANTA</v>
      </c>
    </row>
    <row r="1167" spans="1:18" ht="15" customHeight="1">
      <c r="A1167" s="1">
        <v>420</v>
      </c>
      <c r="B1167" s="1" t="str">
        <f>UTK[[#This Row],[DATE]]&amp;UTK[[#This Row],[VEHICLE NO]]&amp;UTK[[#This Row],[TRIP NO]]</f>
        <v>45436OD04Q41781</v>
      </c>
      <c r="C1167" s="25">
        <v>45436</v>
      </c>
      <c r="D1167" s="1">
        <v>63093</v>
      </c>
      <c r="E1167" s="12">
        <v>312214</v>
      </c>
      <c r="F1167" s="17">
        <v>7272</v>
      </c>
      <c r="G1167" s="24" t="s">
        <v>25</v>
      </c>
      <c r="H1167" s="82">
        <v>53.82</v>
      </c>
      <c r="I1167" s="82">
        <v>17.16</v>
      </c>
      <c r="J1167" s="82">
        <f t="shared" si="36"/>
        <v>36.659999999999997</v>
      </c>
      <c r="K1167" s="83">
        <v>36.200000000000003</v>
      </c>
      <c r="L1167" s="85">
        <v>45436</v>
      </c>
      <c r="M1167" s="82">
        <f t="shared" si="37"/>
        <v>0.45999999999999375</v>
      </c>
      <c r="N1167" s="198">
        <v>1</v>
      </c>
      <c r="O1167" s="1" t="s">
        <v>50</v>
      </c>
      <c r="P1167" s="1" t="s">
        <v>53</v>
      </c>
      <c r="Q1167" s="91" t="str">
        <f>VLOOKUP(UTK[[#This Row],[ID]],DRIVER[],6,FALSE)</f>
        <v>BHARAT CH MOHANTA</v>
      </c>
    </row>
    <row r="1168" spans="1:18" ht="15" customHeight="1">
      <c r="A1168" s="1">
        <v>421</v>
      </c>
      <c r="B1168" s="1" t="str">
        <f>UTK[[#This Row],[DATE]]&amp;UTK[[#This Row],[VEHICLE NO]]&amp;UTK[[#This Row],[TRIP NO]]</f>
        <v>45436OD34S65081</v>
      </c>
      <c r="C1168" s="25">
        <v>45436</v>
      </c>
      <c r="D1168" s="1">
        <v>63094</v>
      </c>
      <c r="E1168" s="12">
        <v>312214</v>
      </c>
      <c r="F1168" s="17">
        <v>7273</v>
      </c>
      <c r="G1168" s="24" t="s">
        <v>57</v>
      </c>
      <c r="H1168" s="82">
        <v>51.8</v>
      </c>
      <c r="I1168" s="82">
        <v>17.28</v>
      </c>
      <c r="J1168" s="82">
        <f t="shared" si="36"/>
        <v>34.519999999999996</v>
      </c>
      <c r="K1168" s="83">
        <v>34</v>
      </c>
      <c r="L1168" s="85">
        <v>45436</v>
      </c>
      <c r="M1168" s="82">
        <f t="shared" si="37"/>
        <v>0.51999999999999602</v>
      </c>
      <c r="N1168" s="198">
        <v>1</v>
      </c>
      <c r="O1168" s="1" t="s">
        <v>50</v>
      </c>
      <c r="P1168" s="1" t="s">
        <v>53</v>
      </c>
      <c r="Q1168" s="91" t="str">
        <f>VLOOKUP(UTK[[#This Row],[ID]],DRIVER[],6,FALSE)</f>
        <v>SWAPAN KUMAR MOHANTA</v>
      </c>
      <c r="R1168" s="1">
        <v>225</v>
      </c>
    </row>
    <row r="1169" spans="1:18" ht="15" customHeight="1">
      <c r="A1169" s="1">
        <v>422</v>
      </c>
      <c r="B1169" s="1" t="str">
        <f>UTK[[#This Row],[DATE]]&amp;UTK[[#This Row],[VEHICLE NO]]&amp;UTK[[#This Row],[TRIP NO]]</f>
        <v>45436OD04Q41391</v>
      </c>
      <c r="C1169" s="25">
        <v>45436</v>
      </c>
      <c r="D1169" s="1">
        <v>63095</v>
      </c>
      <c r="E1169" s="12">
        <v>312214</v>
      </c>
      <c r="F1169" s="17">
        <v>7266</v>
      </c>
      <c r="G1169" s="24" t="s">
        <v>21</v>
      </c>
      <c r="H1169" s="82">
        <v>52</v>
      </c>
      <c r="I1169" s="82">
        <v>17.579999999999998</v>
      </c>
      <c r="J1169" s="82">
        <f t="shared" si="36"/>
        <v>34.42</v>
      </c>
      <c r="K1169" s="83">
        <v>34.020000000000003</v>
      </c>
      <c r="L1169" s="85">
        <v>45436</v>
      </c>
      <c r="M1169" s="82">
        <f t="shared" si="37"/>
        <v>0.39999999999999858</v>
      </c>
      <c r="N1169" s="198">
        <v>1</v>
      </c>
      <c r="O1169" s="1" t="s">
        <v>50</v>
      </c>
      <c r="P1169" s="1" t="s">
        <v>53</v>
      </c>
      <c r="Q1169" s="91" t="str">
        <f>VLOOKUP(UTK[[#This Row],[ID]],DRIVER[],6,FALSE)</f>
        <v>KALI CH KAR</v>
      </c>
    </row>
    <row r="1170" spans="1:18" ht="15" customHeight="1">
      <c r="A1170" s="1">
        <v>423</v>
      </c>
      <c r="B1170" s="1" t="str">
        <f>UTK[[#This Row],[DATE]]&amp;UTK[[#This Row],[VEHICLE NO]]&amp;UTK[[#This Row],[TRIP NO]]</f>
        <v>45436OD04Q41371</v>
      </c>
      <c r="C1170" s="25">
        <v>45436</v>
      </c>
      <c r="D1170" s="1">
        <v>63096</v>
      </c>
      <c r="E1170" s="12">
        <v>312214</v>
      </c>
      <c r="F1170" s="17">
        <v>7271</v>
      </c>
      <c r="G1170" s="24" t="s">
        <v>55</v>
      </c>
      <c r="H1170" s="82">
        <v>34.119999999999997</v>
      </c>
      <c r="I1170" s="82">
        <v>10.38</v>
      </c>
      <c r="J1170" s="82">
        <f t="shared" si="36"/>
        <v>23.739999999999995</v>
      </c>
      <c r="K1170" s="83">
        <v>23.36</v>
      </c>
      <c r="L1170" s="85">
        <v>45436</v>
      </c>
      <c r="M1170" s="82">
        <f t="shared" si="37"/>
        <v>0.37999999999999545</v>
      </c>
      <c r="N1170" s="198">
        <v>1</v>
      </c>
      <c r="O1170" s="1" t="s">
        <v>50</v>
      </c>
      <c r="P1170" s="1" t="s">
        <v>53</v>
      </c>
      <c r="Q1170" s="91" t="str">
        <f>VLOOKUP(UTK[[#This Row],[ID]],DRIVER[],6,FALSE)</f>
        <v>NARAHARI MOHANTA</v>
      </c>
    </row>
    <row r="1171" spans="1:18" ht="15" customHeight="1">
      <c r="A1171" s="1">
        <v>424</v>
      </c>
      <c r="B1171" s="1" t="str">
        <f>UTK[[#This Row],[DATE]]&amp;UTK[[#This Row],[VEHICLE NO]]&amp;UTK[[#This Row],[TRIP NO]]</f>
        <v>45436OD04Q67611</v>
      </c>
      <c r="C1171" s="25">
        <v>45436</v>
      </c>
      <c r="D1171" s="1">
        <v>63097</v>
      </c>
      <c r="E1171" s="12">
        <v>312214</v>
      </c>
      <c r="F1171" s="17">
        <v>7070</v>
      </c>
      <c r="G1171" s="24" t="s">
        <v>24</v>
      </c>
      <c r="H1171" s="82">
        <v>57.34</v>
      </c>
      <c r="I1171" s="82">
        <v>17.64</v>
      </c>
      <c r="J1171" s="82">
        <f t="shared" si="36"/>
        <v>39.700000000000003</v>
      </c>
      <c r="K1171" s="83">
        <v>39.22</v>
      </c>
      <c r="L1171" s="85">
        <v>45436</v>
      </c>
      <c r="M1171" s="82">
        <f t="shared" si="37"/>
        <v>0.48000000000000398</v>
      </c>
      <c r="N1171" s="198">
        <v>1</v>
      </c>
      <c r="O1171" s="1" t="s">
        <v>50</v>
      </c>
      <c r="P1171" s="1" t="s">
        <v>53</v>
      </c>
      <c r="Q1171" s="91" t="str">
        <f>VLOOKUP(UTK[[#This Row],[ID]],DRIVER[],6,FALSE)</f>
        <v>SUDARSAN SAHOO</v>
      </c>
    </row>
    <row r="1172" spans="1:18" ht="15" customHeight="1">
      <c r="A1172" s="1">
        <v>425</v>
      </c>
      <c r="B1172" s="1" t="str">
        <f>UTK[[#This Row],[DATE]]&amp;UTK[[#This Row],[VEHICLE NO]]&amp;UTK[[#This Row],[TRIP NO]]</f>
        <v>45436OD34S61371</v>
      </c>
      <c r="C1172" s="25">
        <v>45436</v>
      </c>
      <c r="D1172" s="1">
        <v>63098</v>
      </c>
      <c r="E1172" s="12">
        <v>312214</v>
      </c>
      <c r="F1172" s="17">
        <v>7278</v>
      </c>
      <c r="G1172" s="24" t="s">
        <v>44</v>
      </c>
      <c r="H1172" s="82">
        <v>56.82</v>
      </c>
      <c r="I1172" s="82">
        <v>17.64</v>
      </c>
      <c r="J1172" s="82">
        <f t="shared" si="36"/>
        <v>39.18</v>
      </c>
      <c r="K1172" s="83">
        <v>38.799999999999997</v>
      </c>
      <c r="L1172" s="85">
        <v>45436</v>
      </c>
      <c r="M1172" s="82">
        <f t="shared" si="37"/>
        <v>0.38000000000000256</v>
      </c>
      <c r="N1172" s="198">
        <v>1</v>
      </c>
      <c r="O1172" s="1" t="s">
        <v>50</v>
      </c>
      <c r="P1172" s="1" t="s">
        <v>53</v>
      </c>
      <c r="Q1172" s="91" t="str">
        <f>VLOOKUP(UTK[[#This Row],[ID]],DRIVER[],6,FALSE)</f>
        <v>MURALIDHAR MOHANTA</v>
      </c>
    </row>
    <row r="1173" spans="1:18" ht="15" customHeight="1">
      <c r="A1173" s="1">
        <v>426</v>
      </c>
      <c r="B1173" s="1" t="str">
        <f>UTK[[#This Row],[DATE]]&amp;UTK[[#This Row],[VEHICLE NO]]&amp;UTK[[#This Row],[TRIP NO]]</f>
        <v>45436OD04Q41551</v>
      </c>
      <c r="C1173" s="25">
        <v>45436</v>
      </c>
      <c r="D1173" s="1">
        <v>63099</v>
      </c>
      <c r="E1173" s="12">
        <v>312214</v>
      </c>
      <c r="F1173" s="17">
        <v>7334</v>
      </c>
      <c r="G1173" s="24" t="s">
        <v>22</v>
      </c>
      <c r="H1173" s="82">
        <v>55.04</v>
      </c>
      <c r="I1173" s="82">
        <v>17.440000000000001</v>
      </c>
      <c r="J1173" s="82">
        <f t="shared" si="36"/>
        <v>37.599999999999994</v>
      </c>
      <c r="K1173" s="83">
        <v>36.68</v>
      </c>
      <c r="L1173" s="85">
        <v>45436</v>
      </c>
      <c r="M1173" s="82">
        <f t="shared" si="37"/>
        <v>0.9199999999999946</v>
      </c>
      <c r="N1173" s="198">
        <v>1</v>
      </c>
      <c r="O1173" s="1" t="s">
        <v>50</v>
      </c>
      <c r="P1173" s="1" t="s">
        <v>53</v>
      </c>
      <c r="Q1173" s="91" t="str">
        <f>VLOOKUP(UTK[[#This Row],[ID]],DRIVER[],6,FALSE)</f>
        <v>SUSANT KUMAR BAG</v>
      </c>
    </row>
    <row r="1174" spans="1:18" ht="15" customHeight="1">
      <c r="A1174" s="1">
        <v>427</v>
      </c>
      <c r="B1174" s="1" t="str">
        <f>UTK[[#This Row],[DATE]]&amp;UTK[[#This Row],[VEHICLE NO]]&amp;UTK[[#This Row],[TRIP NO]]</f>
        <v>45436OD34S61391</v>
      </c>
      <c r="C1174" s="25">
        <v>45436</v>
      </c>
      <c r="D1174" s="1">
        <v>63100</v>
      </c>
      <c r="E1174" s="12">
        <v>312214</v>
      </c>
      <c r="F1174" s="17">
        <v>7331</v>
      </c>
      <c r="G1174" s="24" t="s">
        <v>52</v>
      </c>
      <c r="H1174" s="82">
        <v>56.08</v>
      </c>
      <c r="I1174" s="82">
        <v>17.38</v>
      </c>
      <c r="J1174" s="82">
        <f t="shared" si="36"/>
        <v>38.700000000000003</v>
      </c>
      <c r="K1174" s="83">
        <v>37.9</v>
      </c>
      <c r="L1174" s="85">
        <v>45436</v>
      </c>
      <c r="M1174" s="82">
        <f t="shared" si="37"/>
        <v>0.80000000000000426</v>
      </c>
      <c r="N1174" s="198">
        <v>1</v>
      </c>
      <c r="O1174" s="1" t="s">
        <v>50</v>
      </c>
      <c r="P1174" s="1" t="s">
        <v>53</v>
      </c>
      <c r="Q1174" s="91" t="str">
        <f>VLOOKUP(UTK[[#This Row],[ID]],DRIVER[],6,FALSE)</f>
        <v>PRADIPA MALIK</v>
      </c>
      <c r="R1174" s="1">
        <v>278</v>
      </c>
    </row>
    <row r="1175" spans="1:18" ht="15" customHeight="1">
      <c r="A1175" s="1">
        <v>428</v>
      </c>
      <c r="B1175" s="1" t="str">
        <f>UTK[[#This Row],[DATE]]&amp;UTK[[#This Row],[VEHICLE NO]]&amp;UTK[[#This Row],[TRIP NO]]</f>
        <v>45436OD34S26661</v>
      </c>
      <c r="C1175" s="25">
        <v>45436</v>
      </c>
      <c r="D1175" s="1">
        <v>63101</v>
      </c>
      <c r="E1175" s="12">
        <v>312214</v>
      </c>
      <c r="F1175" s="17">
        <v>7332</v>
      </c>
      <c r="G1175" s="24" t="s">
        <v>45</v>
      </c>
      <c r="H1175" s="82">
        <v>54.7</v>
      </c>
      <c r="I1175" s="82">
        <v>17.46</v>
      </c>
      <c r="J1175" s="82">
        <f t="shared" si="36"/>
        <v>37.24</v>
      </c>
      <c r="K1175" s="83">
        <v>36.72</v>
      </c>
      <c r="L1175" s="85">
        <v>45436</v>
      </c>
      <c r="M1175" s="82">
        <f t="shared" si="37"/>
        <v>0.52000000000000313</v>
      </c>
      <c r="N1175" s="198">
        <v>1</v>
      </c>
      <c r="O1175" s="1" t="s">
        <v>50</v>
      </c>
      <c r="P1175" s="1" t="s">
        <v>53</v>
      </c>
      <c r="Q1175" s="91" t="str">
        <f>VLOOKUP(UTK[[#This Row],[ID]],DRIVER[],6,FALSE)</f>
        <v>NATABAR MOHANTA</v>
      </c>
    </row>
    <row r="1176" spans="1:18" ht="15" customHeight="1">
      <c r="A1176" s="1">
        <v>429</v>
      </c>
      <c r="B1176" s="1" t="str">
        <f>UTK[[#This Row],[DATE]]&amp;UTK[[#This Row],[VEHICLE NO]]&amp;UTK[[#This Row],[TRIP NO]]</f>
        <v>45436OD34S26152</v>
      </c>
      <c r="C1176" s="25">
        <v>45436</v>
      </c>
      <c r="D1176" s="1">
        <v>63102</v>
      </c>
      <c r="E1176" s="12">
        <v>312214</v>
      </c>
      <c r="F1176" s="17">
        <v>7374</v>
      </c>
      <c r="G1176" s="24" t="s">
        <v>40</v>
      </c>
      <c r="H1176" s="82">
        <v>54.46</v>
      </c>
      <c r="I1176" s="82">
        <v>17.12</v>
      </c>
      <c r="J1176" s="82">
        <f t="shared" si="36"/>
        <v>37.340000000000003</v>
      </c>
      <c r="K1176" s="83">
        <v>36.119999999999997</v>
      </c>
      <c r="L1176" s="85">
        <v>45436</v>
      </c>
      <c r="M1176" s="82">
        <f t="shared" si="37"/>
        <v>1.220000000000006</v>
      </c>
      <c r="N1176" s="198">
        <v>2</v>
      </c>
      <c r="O1176" s="1" t="s">
        <v>50</v>
      </c>
      <c r="P1176" s="1" t="s">
        <v>53</v>
      </c>
      <c r="Q1176" s="91" t="str">
        <f>VLOOKUP(UTK[[#This Row],[ID]],DRIVER[],6,FALSE)</f>
        <v>NABI AHMAD</v>
      </c>
    </row>
    <row r="1177" spans="1:18" ht="15" customHeight="1">
      <c r="A1177" s="1">
        <v>430</v>
      </c>
      <c r="B1177" s="1" t="str">
        <f>UTK[[#This Row],[DATE]]&amp;UTK[[#This Row],[VEHICLE NO]]&amp;UTK[[#This Row],[TRIP NO]]</f>
        <v>45437OD04Q41701</v>
      </c>
      <c r="C1177" s="25">
        <v>45437</v>
      </c>
      <c r="D1177" s="1">
        <v>63103</v>
      </c>
      <c r="E1177" s="12">
        <v>312214</v>
      </c>
      <c r="F1177" s="17">
        <v>7385</v>
      </c>
      <c r="G1177" s="24" t="s">
        <v>10</v>
      </c>
      <c r="H1177" s="82">
        <v>34.64</v>
      </c>
      <c r="I1177" s="82">
        <v>10.32</v>
      </c>
      <c r="J1177" s="82">
        <f t="shared" si="36"/>
        <v>24.32</v>
      </c>
      <c r="K1177" s="83">
        <v>23.64</v>
      </c>
      <c r="L1177" s="85">
        <v>45437</v>
      </c>
      <c r="M1177" s="82">
        <f t="shared" si="37"/>
        <v>0.67999999999999972</v>
      </c>
      <c r="N1177" s="198">
        <v>1</v>
      </c>
      <c r="O1177" s="1" t="s">
        <v>50</v>
      </c>
      <c r="P1177" s="1" t="s">
        <v>53</v>
      </c>
      <c r="Q1177" s="91" t="str">
        <f>VLOOKUP(UTK[[#This Row],[ID]],DRIVER[],6,FALSE)</f>
        <v>KAMAN MUNDA</v>
      </c>
    </row>
    <row r="1178" spans="1:18" ht="15" customHeight="1">
      <c r="A1178" s="1">
        <v>431</v>
      </c>
      <c r="B1178" s="1" t="str">
        <f>UTK[[#This Row],[DATE]]&amp;UTK[[#This Row],[VEHICLE NO]]&amp;UTK[[#This Row],[TRIP NO]]</f>
        <v>45437OD04Q41371</v>
      </c>
      <c r="C1178" s="25">
        <v>45437</v>
      </c>
      <c r="D1178" s="1">
        <v>63104</v>
      </c>
      <c r="E1178" s="12">
        <v>312214</v>
      </c>
      <c r="F1178" s="17">
        <v>7387</v>
      </c>
      <c r="G1178" s="24" t="s">
        <v>55</v>
      </c>
      <c r="H1178" s="82">
        <v>34.380000000000003</v>
      </c>
      <c r="I1178" s="82">
        <v>10.38</v>
      </c>
      <c r="J1178" s="82">
        <f t="shared" si="36"/>
        <v>24</v>
      </c>
      <c r="K1178" s="83">
        <v>23.5</v>
      </c>
      <c r="L1178" s="85">
        <v>45437</v>
      </c>
      <c r="M1178" s="82">
        <f t="shared" si="37"/>
        <v>0.5</v>
      </c>
      <c r="N1178" s="198">
        <v>1</v>
      </c>
      <c r="O1178" s="1" t="s">
        <v>50</v>
      </c>
      <c r="P1178" s="1" t="s">
        <v>53</v>
      </c>
      <c r="Q1178" s="91" t="str">
        <f>VLOOKUP(UTK[[#This Row],[ID]],DRIVER[],6,FALSE)</f>
        <v>MADANA MAHANTA</v>
      </c>
    </row>
    <row r="1179" spans="1:18" ht="15" customHeight="1">
      <c r="A1179" s="1">
        <v>432</v>
      </c>
      <c r="B1179" s="1" t="str">
        <f>UTK[[#This Row],[DATE]]&amp;UTK[[#This Row],[VEHICLE NO]]&amp;UTK[[#This Row],[TRIP NO]]</f>
        <v>45437OD04Q41281</v>
      </c>
      <c r="C1179" s="25">
        <v>45437</v>
      </c>
      <c r="D1179" s="1">
        <v>63105</v>
      </c>
      <c r="E1179" s="12">
        <v>312214</v>
      </c>
      <c r="F1179" s="17">
        <v>7388</v>
      </c>
      <c r="G1179" s="24" t="s">
        <v>41</v>
      </c>
      <c r="H1179" s="82">
        <v>35.619999999999997</v>
      </c>
      <c r="I1179" s="82">
        <v>10.5</v>
      </c>
      <c r="J1179" s="82">
        <f t="shared" si="36"/>
        <v>25.119999999999997</v>
      </c>
      <c r="K1179" s="83">
        <v>24.4</v>
      </c>
      <c r="L1179" s="85">
        <v>45437</v>
      </c>
      <c r="M1179" s="82">
        <f t="shared" si="37"/>
        <v>0.71999999999999886</v>
      </c>
      <c r="N1179" s="198">
        <v>1</v>
      </c>
      <c r="O1179" s="1" t="s">
        <v>50</v>
      </c>
      <c r="P1179" s="1" t="s">
        <v>53</v>
      </c>
      <c r="Q1179" s="91" t="str">
        <f>VLOOKUP(UTK[[#This Row],[ID]],DRIVER[],6,FALSE)</f>
        <v>RAKHAL CH  MOHANTA</v>
      </c>
    </row>
    <row r="1180" spans="1:18" ht="15" customHeight="1">
      <c r="A1180" s="1">
        <v>433</v>
      </c>
      <c r="B1180" s="1" t="str">
        <f>UTK[[#This Row],[DATE]]&amp;UTK[[#This Row],[VEHICLE NO]]&amp;UTK[[#This Row],[TRIP NO]]</f>
        <v>45437OD04Q41731</v>
      </c>
      <c r="C1180" s="25">
        <v>45437</v>
      </c>
      <c r="D1180" s="1">
        <v>63106</v>
      </c>
      <c r="E1180" s="12">
        <v>312214</v>
      </c>
      <c r="F1180" s="17">
        <v>7401</v>
      </c>
      <c r="G1180" s="24" t="s">
        <v>8</v>
      </c>
      <c r="H1180" s="82">
        <v>34.479999999999997</v>
      </c>
      <c r="I1180" s="82">
        <v>10.199999999999999</v>
      </c>
      <c r="J1180" s="82">
        <f t="shared" si="36"/>
        <v>24.279999999999998</v>
      </c>
      <c r="K1180" s="83">
        <v>23.86</v>
      </c>
      <c r="L1180" s="85">
        <v>45437</v>
      </c>
      <c r="M1180" s="82">
        <f t="shared" si="37"/>
        <v>0.41999999999999815</v>
      </c>
      <c r="N1180" s="198">
        <v>1</v>
      </c>
      <c r="O1180" s="1" t="s">
        <v>50</v>
      </c>
      <c r="P1180" s="1" t="s">
        <v>53</v>
      </c>
      <c r="Q1180" s="91" t="str">
        <f>VLOOKUP(UTK[[#This Row],[ID]],DRIVER[],6,FALSE)</f>
        <v>SUSANTA KUMAR MALIK</v>
      </c>
      <c r="R1180" s="1">
        <v>192</v>
      </c>
    </row>
    <row r="1181" spans="1:18" ht="15" customHeight="1">
      <c r="A1181" s="1">
        <v>434</v>
      </c>
      <c r="B1181" s="1" t="str">
        <f>UTK[[#This Row],[DATE]]&amp;UTK[[#This Row],[VEHICLE NO]]&amp;UTK[[#This Row],[TRIP NO]]</f>
        <v>45437OD04Q41181</v>
      </c>
      <c r="C1181" s="25">
        <v>45437</v>
      </c>
      <c r="D1181" s="1">
        <v>63107</v>
      </c>
      <c r="E1181" s="12">
        <v>312214</v>
      </c>
      <c r="F1181" s="17">
        <v>7405</v>
      </c>
      <c r="G1181" s="24" t="s">
        <v>26</v>
      </c>
      <c r="H1181" s="82">
        <v>50.74</v>
      </c>
      <c r="I1181" s="82">
        <v>16.98</v>
      </c>
      <c r="J1181" s="82">
        <f t="shared" si="36"/>
        <v>33.760000000000005</v>
      </c>
      <c r="K1181" s="83">
        <v>33.44</v>
      </c>
      <c r="L1181" s="85">
        <v>45437</v>
      </c>
      <c r="M1181" s="82">
        <f t="shared" si="37"/>
        <v>0.32000000000000739</v>
      </c>
      <c r="N1181" s="198">
        <v>1</v>
      </c>
      <c r="O1181" s="1" t="s">
        <v>50</v>
      </c>
      <c r="P1181" s="1" t="s">
        <v>53</v>
      </c>
      <c r="Q1181" s="91" t="str">
        <f>VLOOKUP(UTK[[#This Row],[ID]],DRIVER[],6,FALSE)</f>
        <v>ABHIMANYU JENA</v>
      </c>
    </row>
    <row r="1182" spans="1:18" ht="15" customHeight="1">
      <c r="A1182" s="1">
        <v>435</v>
      </c>
      <c r="B1182" s="1" t="str">
        <f>UTK[[#This Row],[DATE]]&amp;UTK[[#This Row],[VEHICLE NO]]&amp;UTK[[#This Row],[TRIP NO]]</f>
        <v>45437OD04Q67611</v>
      </c>
      <c r="C1182" s="25">
        <v>45437</v>
      </c>
      <c r="D1182" s="1">
        <v>63108</v>
      </c>
      <c r="E1182" s="12">
        <v>312214</v>
      </c>
      <c r="F1182" s="17">
        <v>7403</v>
      </c>
      <c r="G1182" s="24" t="s">
        <v>24</v>
      </c>
      <c r="H1182" s="82">
        <v>54.28</v>
      </c>
      <c r="I1182" s="82">
        <v>17.72</v>
      </c>
      <c r="J1182" s="82">
        <f t="shared" si="36"/>
        <v>36.56</v>
      </c>
      <c r="K1182" s="83">
        <v>35.619999999999997</v>
      </c>
      <c r="L1182" s="85">
        <v>45437</v>
      </c>
      <c r="M1182" s="82">
        <f t="shared" si="37"/>
        <v>0.94000000000000483</v>
      </c>
      <c r="N1182" s="198">
        <v>1</v>
      </c>
      <c r="O1182" s="1" t="s">
        <v>50</v>
      </c>
      <c r="P1182" s="1" t="s">
        <v>53</v>
      </c>
      <c r="Q1182" s="91" t="str">
        <f>VLOOKUP(UTK[[#This Row],[ID]],DRIVER[],6,FALSE)</f>
        <v>DHULESWAR PERAI</v>
      </c>
      <c r="R1182" s="1">
        <v>218</v>
      </c>
    </row>
    <row r="1183" spans="1:18" ht="14.4">
      <c r="A1183" s="1">
        <v>436</v>
      </c>
      <c r="B1183" s="1" t="str">
        <f>UTK[[#This Row],[DATE]]&amp;UTK[[#This Row],[VEHICLE NO]]&amp;UTK[[#This Row],[TRIP NO]]</f>
        <v>45437OD04Q41231</v>
      </c>
      <c r="C1183" s="25">
        <v>45437</v>
      </c>
      <c r="D1183" s="1">
        <v>63109</v>
      </c>
      <c r="E1183" s="12">
        <v>312214</v>
      </c>
      <c r="F1183" s="17">
        <v>7407</v>
      </c>
      <c r="G1183" s="24" t="s">
        <v>39</v>
      </c>
      <c r="H1183" s="82">
        <v>53.46</v>
      </c>
      <c r="I1183" s="82">
        <v>17.420000000000002</v>
      </c>
      <c r="J1183" s="82">
        <f t="shared" si="36"/>
        <v>36.04</v>
      </c>
      <c r="K1183" s="83">
        <v>34.700000000000003</v>
      </c>
      <c r="L1183" s="85">
        <v>45437</v>
      </c>
      <c r="M1183" s="82">
        <f t="shared" si="37"/>
        <v>1.3399999999999963</v>
      </c>
      <c r="N1183" s="198">
        <v>1</v>
      </c>
      <c r="O1183" s="1" t="s">
        <v>50</v>
      </c>
      <c r="P1183" s="1" t="s">
        <v>53</v>
      </c>
      <c r="Q1183" s="91" t="str">
        <f>VLOOKUP(UTK[[#This Row],[ID]],DRIVER[],6,FALSE)</f>
        <v>NATABAR MOHANTA</v>
      </c>
    </row>
    <row r="1184" spans="1:18" ht="15" customHeight="1">
      <c r="A1184" s="1">
        <v>437</v>
      </c>
      <c r="B1184" s="1" t="str">
        <f>UTK[[#This Row],[DATE]]&amp;UTK[[#This Row],[VEHICLE NO]]&amp;UTK[[#This Row],[TRIP NO]]</f>
        <v>45437OD04Q41781</v>
      </c>
      <c r="C1184" s="25">
        <v>45437</v>
      </c>
      <c r="D1184" s="1">
        <v>63110</v>
      </c>
      <c r="E1184" s="12">
        <v>312214</v>
      </c>
      <c r="F1184" s="17">
        <v>7420</v>
      </c>
      <c r="G1184" s="24" t="s">
        <v>25</v>
      </c>
      <c r="H1184" s="82">
        <v>51.3</v>
      </c>
      <c r="I1184" s="82">
        <v>17.14</v>
      </c>
      <c r="J1184" s="82">
        <f t="shared" si="36"/>
        <v>34.159999999999997</v>
      </c>
      <c r="K1184" s="83">
        <v>33.700000000000003</v>
      </c>
      <c r="L1184" s="85">
        <v>45437</v>
      </c>
      <c r="M1184" s="82">
        <f t="shared" si="37"/>
        <v>0.45999999999999375</v>
      </c>
      <c r="N1184" s="198">
        <v>1</v>
      </c>
      <c r="O1184" s="1" t="s">
        <v>50</v>
      </c>
      <c r="P1184" s="1" t="s">
        <v>53</v>
      </c>
      <c r="Q1184" s="91" t="str">
        <f>VLOOKUP(UTK[[#This Row],[ID]],DRIVER[],6,FALSE)</f>
        <v>BHARAT CH MOHANTA</v>
      </c>
      <c r="R1184" s="1">
        <v>213</v>
      </c>
    </row>
    <row r="1185" spans="1:18" ht="15" customHeight="1">
      <c r="A1185" s="1">
        <v>438</v>
      </c>
      <c r="B1185" s="1" t="str">
        <f>UTK[[#This Row],[DATE]]&amp;UTK[[#This Row],[VEHICLE NO]]&amp;UTK[[#This Row],[TRIP NO]]</f>
        <v>45437OD34S26661</v>
      </c>
      <c r="C1185" s="25">
        <v>45437</v>
      </c>
      <c r="D1185" s="1">
        <v>63111</v>
      </c>
      <c r="E1185" s="12">
        <v>312214</v>
      </c>
      <c r="F1185" s="17">
        <v>7425</v>
      </c>
      <c r="G1185" s="24" t="s">
        <v>45</v>
      </c>
      <c r="H1185" s="82">
        <v>53.96</v>
      </c>
      <c r="I1185" s="82">
        <v>17.399999999999999</v>
      </c>
      <c r="J1185" s="82">
        <f t="shared" si="36"/>
        <v>36.56</v>
      </c>
      <c r="K1185" s="83">
        <v>35.68</v>
      </c>
      <c r="L1185" s="85">
        <v>45437</v>
      </c>
      <c r="M1185" s="82">
        <f t="shared" si="37"/>
        <v>0.88000000000000256</v>
      </c>
      <c r="N1185" s="198">
        <v>1</v>
      </c>
      <c r="O1185" s="1" t="s">
        <v>50</v>
      </c>
      <c r="P1185" s="1" t="s">
        <v>53</v>
      </c>
      <c r="Q1185" s="91" t="str">
        <f>VLOOKUP(UTK[[#This Row],[ID]],DRIVER[],6,FALSE)</f>
        <v>PRAHALLAD KUMAR DAS</v>
      </c>
    </row>
    <row r="1186" spans="1:18" ht="14.4" customHeight="1">
      <c r="A1186" s="1">
        <v>439</v>
      </c>
      <c r="B1186" s="1" t="str">
        <f>UTK[[#This Row],[DATE]]&amp;UTK[[#This Row],[VEHICLE NO]]&amp;UTK[[#This Row],[TRIP NO]]</f>
        <v>45437OD34S61391</v>
      </c>
      <c r="C1186" s="25">
        <v>45437</v>
      </c>
      <c r="D1186" s="1">
        <v>63112</v>
      </c>
      <c r="E1186" s="12">
        <v>312214</v>
      </c>
      <c r="F1186" s="17">
        <v>7432</v>
      </c>
      <c r="G1186" s="24" t="s">
        <v>52</v>
      </c>
      <c r="H1186" s="82">
        <v>56.7</v>
      </c>
      <c r="I1186" s="82">
        <v>17.579999999999998</v>
      </c>
      <c r="J1186" s="82">
        <f t="shared" si="36"/>
        <v>39.120000000000005</v>
      </c>
      <c r="K1186" s="83">
        <v>38.340000000000003</v>
      </c>
      <c r="L1186" s="85">
        <v>45437</v>
      </c>
      <c r="M1186" s="82">
        <f t="shared" si="37"/>
        <v>0.78000000000000114</v>
      </c>
      <c r="N1186" s="198">
        <v>1</v>
      </c>
      <c r="O1186" s="1" t="s">
        <v>50</v>
      </c>
      <c r="P1186" s="1" t="s">
        <v>53</v>
      </c>
      <c r="Q1186" s="91" t="str">
        <f>VLOOKUP(UTK[[#This Row],[ID]],DRIVER[],6,FALSE)</f>
        <v>PRADIPA MALIK</v>
      </c>
    </row>
    <row r="1187" spans="1:18" ht="14.4" customHeight="1">
      <c r="A1187" s="1">
        <v>440</v>
      </c>
      <c r="B1187" s="1" t="str">
        <f>UTK[[#This Row],[DATE]]&amp;UTK[[#This Row],[VEHICLE NO]]&amp;UTK[[#This Row],[TRIP NO]]</f>
        <v>45437OD04Q41551</v>
      </c>
      <c r="C1187" s="25">
        <v>45437</v>
      </c>
      <c r="D1187" s="1">
        <v>63113</v>
      </c>
      <c r="E1187" s="12">
        <v>312214</v>
      </c>
      <c r="F1187" s="17">
        <v>7431</v>
      </c>
      <c r="G1187" s="24" t="s">
        <v>22</v>
      </c>
      <c r="H1187" s="82">
        <v>54.96</v>
      </c>
      <c r="I1187" s="82">
        <v>17.46</v>
      </c>
      <c r="J1187" s="82">
        <f t="shared" si="36"/>
        <v>37.5</v>
      </c>
      <c r="K1187" s="83">
        <v>37.06</v>
      </c>
      <c r="L1187" s="85">
        <v>45437</v>
      </c>
      <c r="M1187" s="82">
        <f t="shared" si="37"/>
        <v>0.43999999999999773</v>
      </c>
      <c r="N1187" s="198">
        <v>1</v>
      </c>
      <c r="O1187" s="1" t="s">
        <v>50</v>
      </c>
      <c r="P1187" s="1" t="s">
        <v>53</v>
      </c>
      <c r="Q1187" s="91" t="str">
        <f>VLOOKUP(UTK[[#This Row],[ID]],DRIVER[],6,FALSE)</f>
        <v>SUSANT KUMAR BAG</v>
      </c>
    </row>
    <row r="1188" spans="1:18" ht="14.4" customHeight="1">
      <c r="A1188" s="1">
        <v>441</v>
      </c>
      <c r="B1188" s="1" t="str">
        <f>UTK[[#This Row],[DATE]]&amp;UTK[[#This Row],[VEHICLE NO]]&amp;UTK[[#This Row],[TRIP NO]]</f>
        <v>45437OD34S65081</v>
      </c>
      <c r="C1188" s="25">
        <v>45437</v>
      </c>
      <c r="D1188" s="1">
        <v>63114</v>
      </c>
      <c r="E1188" s="12">
        <v>312214</v>
      </c>
      <c r="F1188" s="17">
        <v>7440</v>
      </c>
      <c r="G1188" s="24" t="s">
        <v>57</v>
      </c>
      <c r="H1188" s="82">
        <v>54.14</v>
      </c>
      <c r="I1188" s="82">
        <v>17.5</v>
      </c>
      <c r="J1188" s="82">
        <f t="shared" si="36"/>
        <v>36.64</v>
      </c>
      <c r="K1188" s="83">
        <v>35.979999999999997</v>
      </c>
      <c r="L1188" s="85">
        <v>45437</v>
      </c>
      <c r="M1188" s="82">
        <f t="shared" si="37"/>
        <v>0.66000000000000369</v>
      </c>
      <c r="N1188" s="198">
        <v>1</v>
      </c>
      <c r="O1188" s="1" t="s">
        <v>50</v>
      </c>
      <c r="P1188" s="1" t="s">
        <v>53</v>
      </c>
      <c r="Q1188" s="91" t="str">
        <f>VLOOKUP(UTK[[#This Row],[ID]],DRIVER[],6,FALSE)</f>
        <v>SWAPAN KUMAR MOHANTA</v>
      </c>
    </row>
    <row r="1189" spans="1:18" ht="14.4" customHeight="1">
      <c r="A1189" s="1">
        <v>442</v>
      </c>
      <c r="B1189" s="1" t="str">
        <f>UTK[[#This Row],[DATE]]&amp;UTK[[#This Row],[VEHICLE NO]]&amp;UTK[[#This Row],[TRIP NO]]</f>
        <v>45437OD04Q41391</v>
      </c>
      <c r="C1189" s="25">
        <v>45437</v>
      </c>
      <c r="D1189" s="1">
        <v>63115</v>
      </c>
      <c r="E1189" s="12">
        <v>312214</v>
      </c>
      <c r="F1189" s="17">
        <v>7441</v>
      </c>
      <c r="G1189" s="24" t="s">
        <v>21</v>
      </c>
      <c r="H1189" s="82">
        <v>53.5</v>
      </c>
      <c r="I1189" s="82">
        <v>17.579999999999998</v>
      </c>
      <c r="J1189" s="82">
        <f t="shared" si="36"/>
        <v>35.92</v>
      </c>
      <c r="K1189" s="83">
        <v>35.28</v>
      </c>
      <c r="L1189" s="85">
        <v>45437</v>
      </c>
      <c r="M1189" s="82">
        <f t="shared" si="37"/>
        <v>0.64000000000000057</v>
      </c>
      <c r="N1189" s="198">
        <v>1</v>
      </c>
      <c r="O1189" s="1" t="s">
        <v>50</v>
      </c>
      <c r="P1189" s="1" t="s">
        <v>53</v>
      </c>
      <c r="Q1189" s="91" t="str">
        <f>VLOOKUP(UTK[[#This Row],[ID]],DRIVER[],6,FALSE)</f>
        <v>KALI CH KAR</v>
      </c>
    </row>
    <row r="1190" spans="1:18" ht="15" customHeight="1">
      <c r="A1190" s="1">
        <v>443</v>
      </c>
      <c r="B1190" s="1" t="str">
        <f>UTK[[#This Row],[DATE]]&amp;UTK[[#This Row],[VEHICLE NO]]&amp;UTK[[#This Row],[TRIP NO]]</f>
        <v>45437OD34S26151</v>
      </c>
      <c r="C1190" s="25">
        <v>45437</v>
      </c>
      <c r="D1190" s="1">
        <v>63116</v>
      </c>
      <c r="E1190" s="12">
        <v>312214</v>
      </c>
      <c r="F1190" s="17">
        <v>7442</v>
      </c>
      <c r="G1190" s="24" t="s">
        <v>40</v>
      </c>
      <c r="H1190" s="82">
        <v>50.18</v>
      </c>
      <c r="I1190" s="82">
        <v>17.12</v>
      </c>
      <c r="J1190" s="82">
        <f t="shared" si="36"/>
        <v>33.06</v>
      </c>
      <c r="K1190" s="83">
        <v>32.700000000000003</v>
      </c>
      <c r="L1190" s="85">
        <v>45437</v>
      </c>
      <c r="M1190" s="82">
        <f t="shared" si="37"/>
        <v>0.35999999999999943</v>
      </c>
      <c r="N1190" s="198">
        <v>1</v>
      </c>
      <c r="O1190" s="1" t="s">
        <v>50</v>
      </c>
      <c r="P1190" s="1" t="s">
        <v>53</v>
      </c>
      <c r="Q1190" s="91" t="str">
        <f>VLOOKUP(UTK[[#This Row],[ID]],DRIVER[],6,FALSE)</f>
        <v>NABI AHMAD</v>
      </c>
    </row>
    <row r="1191" spans="1:18" ht="15" customHeight="1">
      <c r="A1191" s="1">
        <v>444</v>
      </c>
      <c r="B1191" s="1" t="str">
        <f>UTK[[#This Row],[DATE]]&amp;UTK[[#This Row],[VEHICLE NO]]&amp;UTK[[#This Row],[TRIP NO]]</f>
        <v>45437OD34S61371</v>
      </c>
      <c r="C1191" s="25">
        <v>45437</v>
      </c>
      <c r="D1191" s="1">
        <v>63117</v>
      </c>
      <c r="E1191" s="12">
        <v>312214</v>
      </c>
      <c r="F1191" s="17">
        <v>7435</v>
      </c>
      <c r="G1191" s="24" t="s">
        <v>44</v>
      </c>
      <c r="H1191" s="82">
        <v>55.24</v>
      </c>
      <c r="I1191" s="82">
        <v>17.64</v>
      </c>
      <c r="J1191" s="82">
        <f t="shared" si="36"/>
        <v>37.6</v>
      </c>
      <c r="K1191" s="83">
        <v>36.32</v>
      </c>
      <c r="L1191" s="85">
        <v>45437</v>
      </c>
      <c r="M1191" s="82">
        <f t="shared" si="37"/>
        <v>1.2800000000000011</v>
      </c>
      <c r="N1191" s="198">
        <v>1</v>
      </c>
      <c r="O1191" s="1" t="s">
        <v>50</v>
      </c>
      <c r="P1191" s="1" t="s">
        <v>53</v>
      </c>
      <c r="Q1191" s="91" t="str">
        <f>VLOOKUP(UTK[[#This Row],[ID]],DRIVER[],6,FALSE)</f>
        <v>BASANTA KUMAR MOHANTA</v>
      </c>
    </row>
    <row r="1192" spans="1:18" ht="15" customHeight="1">
      <c r="A1192" s="1">
        <v>445</v>
      </c>
      <c r="B1192" s="1" t="str">
        <f>UTK[[#This Row],[DATE]]&amp;UTK[[#This Row],[VEHICLE NO]]&amp;UTK[[#This Row],[TRIP NO]]</f>
        <v>45437OD34S26271</v>
      </c>
      <c r="C1192" s="25">
        <v>45437</v>
      </c>
      <c r="D1192" s="1">
        <v>63118</v>
      </c>
      <c r="E1192" s="12">
        <v>312214</v>
      </c>
      <c r="F1192" s="17">
        <v>7472</v>
      </c>
      <c r="G1192" s="24" t="s">
        <v>54</v>
      </c>
      <c r="H1192" s="82">
        <v>54.98</v>
      </c>
      <c r="I1192" s="82">
        <v>16.899999999999999</v>
      </c>
      <c r="J1192" s="82">
        <f t="shared" si="36"/>
        <v>38.08</v>
      </c>
      <c r="K1192" s="83">
        <v>37.619999999999997</v>
      </c>
      <c r="L1192" s="85">
        <v>45437</v>
      </c>
      <c r="M1192" s="82">
        <f t="shared" si="37"/>
        <v>0.46000000000000085</v>
      </c>
      <c r="N1192" s="198">
        <v>1</v>
      </c>
      <c r="O1192" s="1" t="s">
        <v>50</v>
      </c>
      <c r="P1192" s="1" t="s">
        <v>53</v>
      </c>
      <c r="Q1192" s="91" t="str">
        <f>VLOOKUP(UTK[[#This Row],[ID]],DRIVER[],6,FALSE)</f>
        <v>KAPILENDRA MALIK</v>
      </c>
      <c r="R1192" s="1">
        <v>290</v>
      </c>
    </row>
    <row r="1193" spans="1:18" ht="15" customHeight="1">
      <c r="A1193" s="1">
        <v>446</v>
      </c>
      <c r="B1193" s="1" t="str">
        <f>UTK[[#This Row],[DATE]]&amp;UTK[[#This Row],[VEHICLE NO]]&amp;UTK[[#This Row],[TRIP NO]]</f>
        <v>45437OD34S26681</v>
      </c>
      <c r="C1193" s="25">
        <v>45437</v>
      </c>
      <c r="D1193" s="1">
        <v>63119</v>
      </c>
      <c r="E1193" s="12">
        <v>312214</v>
      </c>
      <c r="F1193" s="17">
        <v>7483</v>
      </c>
      <c r="G1193" s="24" t="s">
        <v>42</v>
      </c>
      <c r="H1193" s="82">
        <v>57.58</v>
      </c>
      <c r="I1193" s="82">
        <v>17</v>
      </c>
      <c r="J1193" s="82">
        <f t="shared" si="36"/>
        <v>40.58</v>
      </c>
      <c r="K1193" s="83">
        <v>40</v>
      </c>
      <c r="L1193" s="85">
        <v>45437</v>
      </c>
      <c r="M1193" s="82">
        <f t="shared" si="37"/>
        <v>0.57999999999999829</v>
      </c>
      <c r="N1193" s="198">
        <v>1</v>
      </c>
      <c r="O1193" s="1" t="s">
        <v>50</v>
      </c>
      <c r="P1193" s="1" t="s">
        <v>53</v>
      </c>
      <c r="Q1193" s="91" t="str">
        <f>VLOOKUP(UTK[[#This Row],[ID]],DRIVER[],6,FALSE)</f>
        <v>BASANTA KUMAR MOHANTA</v>
      </c>
    </row>
    <row r="1194" spans="1:18" ht="15" customHeight="1">
      <c r="A1194" s="1">
        <v>447</v>
      </c>
      <c r="B1194" s="1" t="str">
        <f>UTK[[#This Row],[DATE]]&amp;UTK[[#This Row],[VEHICLE NO]]&amp;UTK[[#This Row],[TRIP NO]]</f>
        <v>45437OD04Q41702</v>
      </c>
      <c r="C1194" s="25">
        <v>45437</v>
      </c>
      <c r="D1194" s="1">
        <v>63120</v>
      </c>
      <c r="E1194" s="12">
        <v>312214</v>
      </c>
      <c r="F1194" s="17">
        <v>7492</v>
      </c>
      <c r="G1194" s="24" t="s">
        <v>10</v>
      </c>
      <c r="H1194" s="82">
        <v>34.56</v>
      </c>
      <c r="I1194" s="82">
        <v>10.28</v>
      </c>
      <c r="J1194" s="82">
        <f t="shared" si="36"/>
        <v>24.28</v>
      </c>
      <c r="K1194" s="83">
        <v>23.96</v>
      </c>
      <c r="L1194" s="85">
        <v>45437</v>
      </c>
      <c r="M1194" s="82">
        <f t="shared" si="37"/>
        <v>0.32000000000000028</v>
      </c>
      <c r="N1194" s="198">
        <v>2</v>
      </c>
      <c r="O1194" s="1" t="s">
        <v>50</v>
      </c>
      <c r="P1194" s="1" t="s">
        <v>53</v>
      </c>
      <c r="Q1194" s="91" t="str">
        <f>VLOOKUP(UTK[[#This Row],[ID]],DRIVER[],6,FALSE)</f>
        <v>KAMAN MUNDA</v>
      </c>
    </row>
    <row r="1195" spans="1:18" ht="15" customHeight="1">
      <c r="A1195" s="1">
        <v>448</v>
      </c>
      <c r="B1195" s="1" t="str">
        <f>UTK[[#This Row],[DATE]]&amp;UTK[[#This Row],[VEHICLE NO]]&amp;UTK[[#This Row],[TRIP NO]]</f>
        <v>45437OD04Q41372</v>
      </c>
      <c r="C1195" s="25">
        <v>45437</v>
      </c>
      <c r="D1195" s="1">
        <v>63121</v>
      </c>
      <c r="E1195" s="12">
        <v>312214</v>
      </c>
      <c r="F1195" s="17">
        <v>7500</v>
      </c>
      <c r="G1195" s="24" t="s">
        <v>55</v>
      </c>
      <c r="H1195" s="82">
        <v>34.340000000000003</v>
      </c>
      <c r="I1195" s="82">
        <v>10.34</v>
      </c>
      <c r="J1195" s="82">
        <f t="shared" si="36"/>
        <v>24.000000000000004</v>
      </c>
      <c r="K1195" s="83">
        <v>23.74</v>
      </c>
      <c r="L1195" s="85">
        <v>45437</v>
      </c>
      <c r="M1195" s="82">
        <f t="shared" si="37"/>
        <v>0.26000000000000512</v>
      </c>
      <c r="N1195" s="198">
        <v>2</v>
      </c>
      <c r="O1195" s="1" t="s">
        <v>50</v>
      </c>
      <c r="P1195" s="1" t="s">
        <v>53</v>
      </c>
      <c r="Q1195" s="91" t="str">
        <f>VLOOKUP(UTK[[#This Row],[ID]],DRIVER[],6,FALSE)</f>
        <v>MADANA MAHANTA</v>
      </c>
    </row>
    <row r="1196" spans="1:18" ht="15" customHeight="1">
      <c r="A1196" s="1">
        <v>449</v>
      </c>
      <c r="B1196" s="1" t="str">
        <f>UTK[[#This Row],[DATE]]&amp;UTK[[#This Row],[VEHICLE NO]]&amp;UTK[[#This Row],[TRIP NO]]</f>
        <v>45437OD04Q41282</v>
      </c>
      <c r="C1196" s="25">
        <v>45437</v>
      </c>
      <c r="D1196" s="1">
        <v>63122</v>
      </c>
      <c r="E1196" s="12">
        <v>312214</v>
      </c>
      <c r="F1196" s="17">
        <v>7506</v>
      </c>
      <c r="G1196" s="24" t="s">
        <v>41</v>
      </c>
      <c r="H1196" s="82">
        <v>34.72</v>
      </c>
      <c r="I1196" s="82">
        <v>10.44</v>
      </c>
      <c r="J1196" s="82">
        <f t="shared" si="36"/>
        <v>24.28</v>
      </c>
      <c r="K1196" s="83">
        <v>23.32</v>
      </c>
      <c r="L1196" s="85">
        <v>45437</v>
      </c>
      <c r="M1196" s="82">
        <f t="shared" si="37"/>
        <v>0.96000000000000085</v>
      </c>
      <c r="N1196" s="198">
        <v>2</v>
      </c>
      <c r="O1196" s="1" t="s">
        <v>50</v>
      </c>
      <c r="P1196" s="1" t="s">
        <v>53</v>
      </c>
      <c r="Q1196" s="91" t="str">
        <f>VLOOKUP(UTK[[#This Row],[ID]],DRIVER[],6,FALSE)</f>
        <v>RAKHAL CH  MOHANTA</v>
      </c>
    </row>
    <row r="1197" spans="1:18" ht="15" customHeight="1">
      <c r="A1197" s="1">
        <v>450</v>
      </c>
      <c r="B1197" s="1" t="str">
        <f>UTK[[#This Row],[DATE]]&amp;UTK[[#This Row],[VEHICLE NO]]&amp;UTK[[#This Row],[TRIP NO]]</f>
        <v>45437OD04Q67612</v>
      </c>
      <c r="C1197" s="25">
        <v>45437</v>
      </c>
      <c r="D1197" s="1">
        <v>63123</v>
      </c>
      <c r="E1197" s="12">
        <v>312214</v>
      </c>
      <c r="F1197" s="17">
        <v>7508</v>
      </c>
      <c r="G1197" s="24" t="s">
        <v>24</v>
      </c>
      <c r="H1197" s="82">
        <v>55.34</v>
      </c>
      <c r="I1197" s="82">
        <v>17.88</v>
      </c>
      <c r="J1197" s="82">
        <f t="shared" si="36"/>
        <v>37.460000000000008</v>
      </c>
      <c r="K1197" s="83">
        <v>35.479999999999997</v>
      </c>
      <c r="L1197" s="85">
        <v>45437</v>
      </c>
      <c r="M1197" s="82">
        <f t="shared" si="37"/>
        <v>1.9800000000000111</v>
      </c>
      <c r="N1197" s="198">
        <v>2</v>
      </c>
      <c r="O1197" s="1" t="s">
        <v>50</v>
      </c>
      <c r="P1197" s="1" t="s">
        <v>53</v>
      </c>
      <c r="Q1197" s="91" t="str">
        <f>VLOOKUP(UTK[[#This Row],[ID]],DRIVER[],6,FALSE)</f>
        <v>DHULESWAR PERAI</v>
      </c>
    </row>
    <row r="1198" spans="1:18" ht="15" customHeight="1">
      <c r="A1198" s="1">
        <v>451</v>
      </c>
      <c r="B1198" s="1" t="str">
        <f>UTK[[#This Row],[DATE]]&amp;UTK[[#This Row],[VEHICLE NO]]&amp;UTK[[#This Row],[TRIP NO]]</f>
        <v>45437OD04Q41782</v>
      </c>
      <c r="C1198" s="25">
        <v>45437</v>
      </c>
      <c r="D1198" s="1">
        <v>63124</v>
      </c>
      <c r="E1198" s="12">
        <v>312214</v>
      </c>
      <c r="F1198" s="17">
        <v>7514</v>
      </c>
      <c r="G1198" s="24" t="s">
        <v>25</v>
      </c>
      <c r="H1198" s="82">
        <v>54.92</v>
      </c>
      <c r="I1198" s="82">
        <v>17.3</v>
      </c>
      <c r="J1198" s="82">
        <f t="shared" si="36"/>
        <v>37.620000000000005</v>
      </c>
      <c r="K1198" s="83">
        <v>36.04</v>
      </c>
      <c r="L1198" s="85">
        <v>45437</v>
      </c>
      <c r="M1198" s="82">
        <f t="shared" si="37"/>
        <v>1.5800000000000054</v>
      </c>
      <c r="N1198" s="198">
        <v>2</v>
      </c>
      <c r="O1198" s="1" t="s">
        <v>50</v>
      </c>
      <c r="P1198" s="1" t="s">
        <v>53</v>
      </c>
      <c r="Q1198" s="91" t="str">
        <f>VLOOKUP(UTK[[#This Row],[ID]],DRIVER[],6,FALSE)</f>
        <v>BHARAT CH MOHANTA</v>
      </c>
    </row>
    <row r="1199" spans="1:18" ht="15" customHeight="1">
      <c r="A1199" s="1">
        <v>452</v>
      </c>
      <c r="B1199" s="1" t="str">
        <f>UTK[[#This Row],[DATE]]&amp;UTK[[#This Row],[VEHICLE NO]]&amp;UTK[[#This Row],[TRIP NO]]</f>
        <v>45437OD04Q41182</v>
      </c>
      <c r="C1199" s="25">
        <v>45437</v>
      </c>
      <c r="D1199" s="1">
        <v>63125</v>
      </c>
      <c r="E1199" s="12">
        <v>312214</v>
      </c>
      <c r="F1199" s="17">
        <v>7510</v>
      </c>
      <c r="G1199" s="24" t="s">
        <v>26</v>
      </c>
      <c r="H1199" s="82">
        <v>57.4</v>
      </c>
      <c r="I1199" s="82">
        <v>16.940000000000001</v>
      </c>
      <c r="J1199" s="82">
        <f t="shared" si="36"/>
        <v>40.459999999999994</v>
      </c>
      <c r="K1199" s="83">
        <v>38.36</v>
      </c>
      <c r="L1199" s="85">
        <v>45438</v>
      </c>
      <c r="M1199" s="82">
        <f t="shared" si="37"/>
        <v>2.0999999999999943</v>
      </c>
      <c r="N1199" s="198">
        <v>2</v>
      </c>
      <c r="O1199" s="1" t="s">
        <v>50</v>
      </c>
      <c r="P1199" s="1" t="s">
        <v>53</v>
      </c>
      <c r="Q1199" s="91" t="str">
        <f>VLOOKUP(UTK[[#This Row],[ID]],DRIVER[],6,FALSE)</f>
        <v>ABHIMANYU JENA</v>
      </c>
    </row>
    <row r="1200" spans="1:18" ht="15" customHeight="1">
      <c r="A1200" s="1">
        <v>453</v>
      </c>
      <c r="B1200" s="1" t="str">
        <f>UTK[[#This Row],[DATE]]&amp;UTK[[#This Row],[VEHICLE NO]]&amp;UTK[[#This Row],[TRIP NO]]</f>
        <v>45437OD04Q41552</v>
      </c>
      <c r="C1200" s="25">
        <v>45437</v>
      </c>
      <c r="D1200" s="1">
        <v>63126</v>
      </c>
      <c r="E1200" s="12">
        <v>312214</v>
      </c>
      <c r="F1200" s="17">
        <v>7516</v>
      </c>
      <c r="G1200" s="24" t="s">
        <v>22</v>
      </c>
      <c r="H1200" s="82">
        <v>55.04</v>
      </c>
      <c r="I1200" s="82">
        <v>17.48</v>
      </c>
      <c r="J1200" s="82">
        <f t="shared" si="36"/>
        <v>37.56</v>
      </c>
      <c r="K1200" s="83">
        <v>36.28</v>
      </c>
      <c r="L1200" s="85">
        <v>45438</v>
      </c>
      <c r="M1200" s="82">
        <f t="shared" si="37"/>
        <v>1.2800000000000011</v>
      </c>
      <c r="N1200" s="198">
        <v>2</v>
      </c>
      <c r="O1200" s="1" t="s">
        <v>50</v>
      </c>
      <c r="P1200" s="1" t="s">
        <v>53</v>
      </c>
      <c r="Q1200" s="91" t="str">
        <f>VLOOKUP(UTK[[#This Row],[ID]],DRIVER[],6,FALSE)</f>
        <v>SUSANT KUMAR BAG</v>
      </c>
    </row>
    <row r="1201" spans="1:18" ht="14.4">
      <c r="A1201" s="1">
        <v>454</v>
      </c>
      <c r="B1201" s="1" t="str">
        <f>UTK[[#This Row],[DATE]]&amp;UTK[[#This Row],[VEHICLE NO]]&amp;UTK[[#This Row],[TRIP NO]]</f>
        <v>45437OD04Q41232</v>
      </c>
      <c r="C1201" s="25">
        <v>45437</v>
      </c>
      <c r="D1201" s="1">
        <v>63127</v>
      </c>
      <c r="E1201" s="12">
        <v>312214</v>
      </c>
      <c r="F1201" s="17">
        <v>7517</v>
      </c>
      <c r="G1201" s="24" t="s">
        <v>39</v>
      </c>
      <c r="H1201" s="82">
        <v>54.22</v>
      </c>
      <c r="I1201" s="82">
        <v>17.399999999999999</v>
      </c>
      <c r="J1201" s="82">
        <f t="shared" si="36"/>
        <v>36.82</v>
      </c>
      <c r="K1201" s="83">
        <v>36.020000000000003</v>
      </c>
      <c r="L1201" s="85">
        <v>45438</v>
      </c>
      <c r="M1201" s="82">
        <f t="shared" si="37"/>
        <v>0.79999999999999716</v>
      </c>
      <c r="N1201" s="198">
        <v>2</v>
      </c>
      <c r="O1201" s="1" t="s">
        <v>50</v>
      </c>
      <c r="P1201" s="1" t="s">
        <v>53</v>
      </c>
      <c r="Q1201" s="91" t="str">
        <f>VLOOKUP(UTK[[#This Row],[ID]],DRIVER[],6,FALSE)</f>
        <v>NATABAR MOHANTA</v>
      </c>
    </row>
    <row r="1202" spans="1:18" ht="14.4" customHeight="1">
      <c r="A1202" s="1">
        <v>455</v>
      </c>
      <c r="B1202" s="1" t="str">
        <f>UTK[[#This Row],[DATE]]&amp;UTK[[#This Row],[VEHICLE NO]]&amp;UTK[[#This Row],[TRIP NO]]</f>
        <v>45437OD04Q41732</v>
      </c>
      <c r="C1202" s="25">
        <v>45437</v>
      </c>
      <c r="D1202" s="1">
        <v>63128</v>
      </c>
      <c r="E1202" s="12">
        <v>312214</v>
      </c>
      <c r="F1202" s="17">
        <v>7515</v>
      </c>
      <c r="G1202" s="24" t="s">
        <v>8</v>
      </c>
      <c r="H1202" s="82">
        <v>33.36</v>
      </c>
      <c r="I1202" s="82">
        <v>10.32</v>
      </c>
      <c r="J1202" s="82">
        <f t="shared" si="36"/>
        <v>23.04</v>
      </c>
      <c r="K1202" s="83">
        <v>22.72</v>
      </c>
      <c r="L1202" s="84">
        <v>45438</v>
      </c>
      <c r="M1202" s="82">
        <f t="shared" si="37"/>
        <v>0.32000000000000028</v>
      </c>
      <c r="N1202" s="198">
        <v>2</v>
      </c>
      <c r="O1202" s="1" t="s">
        <v>50</v>
      </c>
      <c r="P1202" s="1" t="s">
        <v>53</v>
      </c>
      <c r="Q1202" s="91" t="str">
        <f>VLOOKUP(UTK[[#This Row],[ID]],DRIVER[],6,FALSE)</f>
        <v>SUSANTA KUMAR MALIK</v>
      </c>
    </row>
    <row r="1203" spans="1:18" ht="14.4" customHeight="1">
      <c r="A1203" s="1">
        <v>456</v>
      </c>
      <c r="B1203" s="1" t="str">
        <f>UTK[[#This Row],[DATE]]&amp;UTK[[#This Row],[VEHICLE NO]]&amp;UTK[[#This Row],[TRIP NO]]</f>
        <v>45437OD34S65082</v>
      </c>
      <c r="C1203" s="25">
        <v>45437</v>
      </c>
      <c r="D1203" s="1">
        <v>63129</v>
      </c>
      <c r="E1203" s="12">
        <v>312214</v>
      </c>
      <c r="F1203" s="17">
        <v>7519</v>
      </c>
      <c r="G1203" s="24" t="s">
        <v>57</v>
      </c>
      <c r="H1203" s="82">
        <v>56.44</v>
      </c>
      <c r="I1203" s="82">
        <v>17.440000000000001</v>
      </c>
      <c r="J1203" s="82">
        <f t="shared" si="36"/>
        <v>39</v>
      </c>
      <c r="K1203" s="83">
        <v>38.659999999999997</v>
      </c>
      <c r="L1203" s="84">
        <v>45438</v>
      </c>
      <c r="M1203" s="82">
        <f t="shared" si="37"/>
        <v>0.34000000000000341</v>
      </c>
      <c r="N1203" s="198">
        <v>2</v>
      </c>
      <c r="O1203" s="1" t="s">
        <v>50</v>
      </c>
      <c r="P1203" s="1" t="s">
        <v>53</v>
      </c>
      <c r="Q1203" s="91" t="str">
        <f>VLOOKUP(UTK[[#This Row],[ID]],DRIVER[],6,FALSE)</f>
        <v>SWAPAN KUMAR MOHANTA</v>
      </c>
    </row>
    <row r="1204" spans="1:18" ht="15" customHeight="1">
      <c r="A1204" s="1">
        <v>457</v>
      </c>
      <c r="B1204" s="1" t="str">
        <f>UTK[[#This Row],[DATE]]&amp;UTK[[#This Row],[VEHICLE NO]]&amp;UTK[[#This Row],[TRIP NO]]</f>
        <v>45438OD34S61371</v>
      </c>
      <c r="C1204" s="25">
        <v>45438</v>
      </c>
      <c r="D1204" s="1">
        <v>63130</v>
      </c>
      <c r="E1204" s="12">
        <v>312214</v>
      </c>
      <c r="F1204" s="17">
        <v>7528</v>
      </c>
      <c r="G1204" s="24" t="s">
        <v>44</v>
      </c>
      <c r="H1204" s="82">
        <v>55.18</v>
      </c>
      <c r="I1204" s="82">
        <v>17.62</v>
      </c>
      <c r="J1204" s="82">
        <f t="shared" si="36"/>
        <v>37.56</v>
      </c>
      <c r="K1204" s="83">
        <v>37.28</v>
      </c>
      <c r="L1204" s="84">
        <v>45438</v>
      </c>
      <c r="M1204" s="82">
        <f t="shared" si="37"/>
        <v>0.28000000000000114</v>
      </c>
      <c r="N1204" s="198">
        <v>1</v>
      </c>
      <c r="O1204" s="1" t="s">
        <v>50</v>
      </c>
      <c r="P1204" s="1" t="s">
        <v>53</v>
      </c>
      <c r="Q1204" s="91" t="str">
        <f>VLOOKUP(UTK[[#This Row],[ID]],DRIVER[],6,FALSE)</f>
        <v>MURALIDHAR MOHANTA</v>
      </c>
    </row>
    <row r="1205" spans="1:18" ht="15" customHeight="1">
      <c r="A1205" s="1">
        <v>458</v>
      </c>
      <c r="B1205" s="1" t="str">
        <f>UTK[[#This Row],[DATE]]&amp;UTK[[#This Row],[VEHICLE NO]]&amp;UTK[[#This Row],[TRIP NO]]</f>
        <v>45438OD04Q41701</v>
      </c>
      <c r="C1205" s="25">
        <v>45438</v>
      </c>
      <c r="D1205" s="1">
        <v>63131</v>
      </c>
      <c r="E1205" s="12">
        <v>312214</v>
      </c>
      <c r="F1205" s="17">
        <v>7535</v>
      </c>
      <c r="G1205" s="24" t="s">
        <v>10</v>
      </c>
      <c r="H1205" s="82">
        <v>33.68</v>
      </c>
      <c r="I1205" s="82">
        <v>10.220000000000001</v>
      </c>
      <c r="J1205" s="82">
        <f t="shared" si="36"/>
        <v>23.46</v>
      </c>
      <c r="K1205" s="83">
        <v>23.34</v>
      </c>
      <c r="L1205" s="84">
        <v>45438</v>
      </c>
      <c r="M1205" s="82">
        <f t="shared" si="37"/>
        <v>0.12000000000000099</v>
      </c>
      <c r="N1205" s="198">
        <v>1</v>
      </c>
      <c r="O1205" s="1" t="s">
        <v>50</v>
      </c>
      <c r="P1205" s="1" t="s">
        <v>53</v>
      </c>
      <c r="Q1205" s="91" t="str">
        <f>VLOOKUP(UTK[[#This Row],[ID]],DRIVER[],6,FALSE)</f>
        <v>SUSANTA KUMAR MALIK</v>
      </c>
    </row>
    <row r="1206" spans="1:18" ht="15" customHeight="1">
      <c r="A1206" s="1">
        <v>459</v>
      </c>
      <c r="B1206" s="1" t="str">
        <f>UTK[[#This Row],[DATE]]&amp;UTK[[#This Row],[VEHICLE NO]]&amp;UTK[[#This Row],[TRIP NO]]</f>
        <v>45438OD34S26151</v>
      </c>
      <c r="C1206" s="25">
        <v>45438</v>
      </c>
      <c r="D1206" s="1">
        <v>63132</v>
      </c>
      <c r="E1206" s="12">
        <v>312214</v>
      </c>
      <c r="F1206" s="17">
        <v>7534</v>
      </c>
      <c r="G1206" s="24" t="s">
        <v>40</v>
      </c>
      <c r="H1206" s="82">
        <v>53.9</v>
      </c>
      <c r="I1206" s="82">
        <v>17.100000000000001</v>
      </c>
      <c r="J1206" s="82">
        <f t="shared" si="36"/>
        <v>36.799999999999997</v>
      </c>
      <c r="K1206" s="83">
        <v>36.46</v>
      </c>
      <c r="L1206" s="84">
        <v>45438</v>
      </c>
      <c r="M1206" s="82">
        <f t="shared" si="37"/>
        <v>0.33999999999999631</v>
      </c>
      <c r="N1206" s="198">
        <v>1</v>
      </c>
      <c r="O1206" s="1" t="s">
        <v>50</v>
      </c>
      <c r="P1206" s="1" t="s">
        <v>53</v>
      </c>
      <c r="Q1206" s="91" t="str">
        <f>VLOOKUP(UTK[[#This Row],[ID]],DRIVER[],6,FALSE)</f>
        <v>BASANTA KUMAR MOHANTA</v>
      </c>
    </row>
    <row r="1207" spans="1:18" ht="15" customHeight="1">
      <c r="A1207" s="1">
        <v>460</v>
      </c>
      <c r="B1207" s="1" t="str">
        <f>UTK[[#This Row],[DATE]]&amp;UTK[[#This Row],[VEHICLE NO]]&amp;UTK[[#This Row],[TRIP NO]]</f>
        <v>45438OD04Q41281</v>
      </c>
      <c r="C1207" s="25">
        <v>45438</v>
      </c>
      <c r="D1207" s="1">
        <v>63133</v>
      </c>
      <c r="E1207" s="12">
        <v>312214</v>
      </c>
      <c r="F1207" s="17">
        <v>7537</v>
      </c>
      <c r="G1207" s="24" t="s">
        <v>41</v>
      </c>
      <c r="H1207" s="82">
        <v>32.9</v>
      </c>
      <c r="I1207" s="82">
        <v>10.44</v>
      </c>
      <c r="J1207" s="82">
        <f t="shared" si="36"/>
        <v>22.46</v>
      </c>
      <c r="K1207" s="83">
        <v>22.32</v>
      </c>
      <c r="L1207" s="84">
        <v>45438</v>
      </c>
      <c r="M1207" s="82">
        <f t="shared" si="37"/>
        <v>0.14000000000000057</v>
      </c>
      <c r="N1207" s="198">
        <v>1</v>
      </c>
      <c r="O1207" s="1" t="s">
        <v>50</v>
      </c>
      <c r="P1207" s="1" t="s">
        <v>53</v>
      </c>
      <c r="Q1207" s="91" t="str">
        <f>VLOOKUP(UTK[[#This Row],[ID]],DRIVER[],6,FALSE)</f>
        <v xml:space="preserve">SUSANTA KUMAR MOHANTA </v>
      </c>
    </row>
    <row r="1208" spans="1:18" ht="15" customHeight="1">
      <c r="A1208" s="1">
        <v>461</v>
      </c>
      <c r="B1208" s="1" t="str">
        <f>UTK[[#This Row],[DATE]]&amp;UTK[[#This Row],[VEHICLE NO]]&amp;UTK[[#This Row],[TRIP NO]]</f>
        <v>45438OD04Q41371</v>
      </c>
      <c r="C1208" s="25">
        <v>45438</v>
      </c>
      <c r="D1208" s="1">
        <v>63134</v>
      </c>
      <c r="E1208" s="12">
        <v>312214</v>
      </c>
      <c r="F1208" s="17">
        <v>7536</v>
      </c>
      <c r="G1208" s="24" t="s">
        <v>55</v>
      </c>
      <c r="H1208" s="82">
        <v>32.659999999999997</v>
      </c>
      <c r="I1208" s="82">
        <v>10.38</v>
      </c>
      <c r="J1208" s="82">
        <f t="shared" si="36"/>
        <v>22.279999999999994</v>
      </c>
      <c r="K1208" s="83">
        <v>22.18</v>
      </c>
      <c r="L1208" s="84">
        <v>45438</v>
      </c>
      <c r="M1208" s="82">
        <f t="shared" si="37"/>
        <v>9.9999999999994316E-2</v>
      </c>
      <c r="N1208" s="198">
        <v>1</v>
      </c>
      <c r="O1208" s="1" t="s">
        <v>50</v>
      </c>
      <c r="P1208" s="1" t="s">
        <v>53</v>
      </c>
      <c r="Q1208" s="91" t="str">
        <f>VLOOKUP(UTK[[#This Row],[ID]],DRIVER[],6,FALSE)</f>
        <v>NARAHARI MOHANTA</v>
      </c>
    </row>
    <row r="1209" spans="1:18" ht="15" customHeight="1">
      <c r="A1209" s="1">
        <v>462</v>
      </c>
      <c r="B1209" s="1" t="str">
        <f>UTK[[#This Row],[DATE]]&amp;UTK[[#This Row],[VEHICLE NO]]&amp;UTK[[#This Row],[TRIP NO]]</f>
        <v>45438OD04Q41551</v>
      </c>
      <c r="C1209" s="25">
        <v>45438</v>
      </c>
      <c r="D1209" s="1">
        <v>63135</v>
      </c>
      <c r="E1209" s="12">
        <v>312214</v>
      </c>
      <c r="F1209" s="17">
        <v>7553</v>
      </c>
      <c r="G1209" s="24" t="s">
        <v>22</v>
      </c>
      <c r="H1209" s="82">
        <v>55.42</v>
      </c>
      <c r="I1209" s="82">
        <v>17.420000000000002</v>
      </c>
      <c r="J1209" s="82">
        <f t="shared" si="36"/>
        <v>38</v>
      </c>
      <c r="K1209" s="83">
        <v>37.64</v>
      </c>
      <c r="L1209" s="84">
        <v>45438</v>
      </c>
      <c r="M1209" s="82">
        <f t="shared" si="37"/>
        <v>0.35999999999999943</v>
      </c>
      <c r="N1209" s="198">
        <v>1</v>
      </c>
      <c r="O1209" s="1" t="s">
        <v>50</v>
      </c>
      <c r="P1209" s="1" t="s">
        <v>53</v>
      </c>
      <c r="Q1209" s="91" t="str">
        <f>VLOOKUP(UTK[[#This Row],[ID]],DRIVER[],6,FALSE)</f>
        <v>SUSANT KUMAR BAG</v>
      </c>
    </row>
    <row r="1210" spans="1:18" ht="15" customHeight="1">
      <c r="A1210" s="1">
        <v>463</v>
      </c>
      <c r="B1210" s="1" t="str">
        <f>UTK[[#This Row],[DATE]]&amp;UTK[[#This Row],[VEHICLE NO]]&amp;UTK[[#This Row],[TRIP NO]]</f>
        <v>45438OD34S26661</v>
      </c>
      <c r="C1210" s="25">
        <v>45438</v>
      </c>
      <c r="D1210" s="1">
        <v>63136</v>
      </c>
      <c r="E1210" s="12">
        <v>312214</v>
      </c>
      <c r="F1210" s="17">
        <v>7552</v>
      </c>
      <c r="G1210" s="24" t="s">
        <v>45</v>
      </c>
      <c r="H1210" s="82">
        <v>54.68</v>
      </c>
      <c r="I1210" s="82">
        <v>17.440000000000001</v>
      </c>
      <c r="J1210" s="82">
        <f t="shared" si="36"/>
        <v>37.239999999999995</v>
      </c>
      <c r="K1210" s="83">
        <v>36.380000000000003</v>
      </c>
      <c r="L1210" s="84">
        <v>45438</v>
      </c>
      <c r="M1210" s="82">
        <f t="shared" si="37"/>
        <v>0.85999999999999233</v>
      </c>
      <c r="N1210" s="198">
        <v>1</v>
      </c>
      <c r="O1210" s="1" t="s">
        <v>50</v>
      </c>
      <c r="P1210" s="1" t="s">
        <v>53</v>
      </c>
      <c r="Q1210" s="91" t="str">
        <f>VLOOKUP(UTK[[#This Row],[ID]],DRIVER[],6,FALSE)</f>
        <v>PRAHALLAD KUMAR DAS</v>
      </c>
      <c r="R1210" s="1">
        <v>211</v>
      </c>
    </row>
    <row r="1211" spans="1:18" ht="14.4">
      <c r="A1211" s="1">
        <v>464</v>
      </c>
      <c r="B1211" s="1" t="str">
        <f>UTK[[#This Row],[DATE]]&amp;UTK[[#This Row],[VEHICLE NO]]&amp;UTK[[#This Row],[TRIP NO]]</f>
        <v>45438OD04Q41231</v>
      </c>
      <c r="C1211" s="25">
        <v>45438</v>
      </c>
      <c r="D1211" s="1">
        <v>63137</v>
      </c>
      <c r="E1211" s="12">
        <v>312214</v>
      </c>
      <c r="F1211" s="17">
        <v>7550</v>
      </c>
      <c r="G1211" s="24" t="s">
        <v>39</v>
      </c>
      <c r="H1211" s="82">
        <v>53.98</v>
      </c>
      <c r="I1211" s="82">
        <v>17.38</v>
      </c>
      <c r="J1211" s="82">
        <f t="shared" si="36"/>
        <v>36.599999999999994</v>
      </c>
      <c r="K1211" s="83">
        <v>35.979999999999997</v>
      </c>
      <c r="L1211" s="84">
        <v>45438</v>
      </c>
      <c r="M1211" s="82">
        <f t="shared" si="37"/>
        <v>0.61999999999999744</v>
      </c>
      <c r="N1211" s="198">
        <v>1</v>
      </c>
      <c r="O1211" s="1" t="s">
        <v>50</v>
      </c>
      <c r="P1211" s="1" t="s">
        <v>53</v>
      </c>
      <c r="Q1211" s="91" t="str">
        <f>VLOOKUP(UTK[[#This Row],[ID]],DRIVER[],6,FALSE)</f>
        <v>DURGA CH MOHANTA</v>
      </c>
    </row>
    <row r="1212" spans="1:18" ht="15" customHeight="1">
      <c r="A1212" s="1">
        <v>465</v>
      </c>
      <c r="B1212" s="1" t="str">
        <f>UTK[[#This Row],[DATE]]&amp;UTK[[#This Row],[VEHICLE NO]]&amp;UTK[[#This Row],[TRIP NO]]</f>
        <v>45438OD34S65081</v>
      </c>
      <c r="C1212" s="25">
        <v>45438</v>
      </c>
      <c r="D1212" s="1">
        <v>63138</v>
      </c>
      <c r="E1212" s="12">
        <v>312214</v>
      </c>
      <c r="F1212" s="17">
        <v>7551</v>
      </c>
      <c r="G1212" s="24" t="s">
        <v>57</v>
      </c>
      <c r="H1212" s="82">
        <v>53.26</v>
      </c>
      <c r="I1212" s="82">
        <v>17.420000000000002</v>
      </c>
      <c r="J1212" s="82">
        <f t="shared" si="36"/>
        <v>35.839999999999996</v>
      </c>
      <c r="K1212" s="83">
        <v>35.58</v>
      </c>
      <c r="L1212" s="84">
        <v>45438</v>
      </c>
      <c r="M1212" s="82">
        <f t="shared" si="37"/>
        <v>0.25999999999999801</v>
      </c>
      <c r="N1212" s="198">
        <v>1</v>
      </c>
      <c r="O1212" s="1" t="s">
        <v>50</v>
      </c>
      <c r="P1212" s="1" t="s">
        <v>53</v>
      </c>
      <c r="Q1212" s="91" t="str">
        <f>VLOOKUP(UTK[[#This Row],[ID]],DRIVER[],6,FALSE)</f>
        <v>SWAPAN KUMAR MOHANTA</v>
      </c>
    </row>
    <row r="1213" spans="1:18" ht="15" customHeight="1">
      <c r="A1213" s="1">
        <v>466</v>
      </c>
      <c r="B1213" s="1" t="str">
        <f>UTK[[#This Row],[DATE]]&amp;UTK[[#This Row],[VEHICLE NO]]&amp;UTK[[#This Row],[TRIP NO]]</f>
        <v>45438OD04Q41391</v>
      </c>
      <c r="C1213" s="25">
        <v>45438</v>
      </c>
      <c r="D1213" s="1">
        <v>63139</v>
      </c>
      <c r="E1213" s="12">
        <v>312214</v>
      </c>
      <c r="F1213" s="17">
        <v>7557</v>
      </c>
      <c r="G1213" s="24" t="s">
        <v>21</v>
      </c>
      <c r="H1213" s="82">
        <v>54.44</v>
      </c>
      <c r="I1213" s="82">
        <v>17.559999999999999</v>
      </c>
      <c r="J1213" s="82">
        <f t="shared" si="36"/>
        <v>36.879999999999995</v>
      </c>
      <c r="K1213" s="83">
        <v>36.54</v>
      </c>
      <c r="L1213" s="84">
        <v>45438</v>
      </c>
      <c r="M1213" s="82">
        <f t="shared" si="37"/>
        <v>0.33999999999999631</v>
      </c>
      <c r="N1213" s="198">
        <v>1</v>
      </c>
      <c r="O1213" s="1" t="s">
        <v>50</v>
      </c>
      <c r="P1213" s="1" t="s">
        <v>53</v>
      </c>
      <c r="Q1213" s="91" t="str">
        <f>VLOOKUP(UTK[[#This Row],[ID]],DRIVER[],6,FALSE)</f>
        <v>KALI CH KAR</v>
      </c>
    </row>
    <row r="1214" spans="1:18" ht="15" customHeight="1">
      <c r="A1214" s="1">
        <v>467</v>
      </c>
      <c r="B1214" s="1" t="str">
        <f>UTK[[#This Row],[DATE]]&amp;UTK[[#This Row],[VEHICLE NO]]&amp;UTK[[#This Row],[TRIP NO]]</f>
        <v>45438OD34S61391</v>
      </c>
      <c r="C1214" s="25">
        <v>45438</v>
      </c>
      <c r="D1214" s="1">
        <v>63140</v>
      </c>
      <c r="E1214" s="12">
        <v>312214</v>
      </c>
      <c r="F1214" s="17">
        <v>7556</v>
      </c>
      <c r="G1214" s="24" t="s">
        <v>52</v>
      </c>
      <c r="H1214" s="82">
        <v>55.08</v>
      </c>
      <c r="I1214" s="82">
        <v>17.52</v>
      </c>
      <c r="J1214" s="82">
        <f t="shared" si="36"/>
        <v>37.56</v>
      </c>
      <c r="K1214" s="83">
        <v>37.119999999999997</v>
      </c>
      <c r="L1214" s="84">
        <v>45438</v>
      </c>
      <c r="M1214" s="82">
        <f t="shared" si="37"/>
        <v>0.44000000000000483</v>
      </c>
      <c r="N1214" s="198">
        <v>1</v>
      </c>
      <c r="O1214" s="1" t="s">
        <v>50</v>
      </c>
      <c r="P1214" s="1" t="s">
        <v>53</v>
      </c>
      <c r="Q1214" s="91" t="str">
        <f>VLOOKUP(UTK[[#This Row],[ID]],DRIVER[],6,FALSE)</f>
        <v>PRADIPA MALIK</v>
      </c>
    </row>
    <row r="1215" spans="1:18" ht="15" customHeight="1">
      <c r="A1215" s="1">
        <v>468</v>
      </c>
      <c r="B1215" s="1" t="str">
        <f>UTK[[#This Row],[DATE]]&amp;UTK[[#This Row],[VEHICLE NO]]&amp;UTK[[#This Row],[TRIP NO]]</f>
        <v>45438OD34S26271</v>
      </c>
      <c r="C1215" s="25">
        <v>45438</v>
      </c>
      <c r="D1215" s="1">
        <v>63141</v>
      </c>
      <c r="E1215" s="12">
        <v>312214</v>
      </c>
      <c r="F1215" s="17">
        <v>7564</v>
      </c>
      <c r="G1215" s="24" t="s">
        <v>54</v>
      </c>
      <c r="H1215" s="82">
        <v>53.42</v>
      </c>
      <c r="I1215" s="82">
        <v>17.12</v>
      </c>
      <c r="J1215" s="82">
        <f t="shared" si="36"/>
        <v>36.299999999999997</v>
      </c>
      <c r="K1215" s="83">
        <v>36.18</v>
      </c>
      <c r="L1215" s="84">
        <v>45438</v>
      </c>
      <c r="M1215" s="82">
        <f t="shared" si="37"/>
        <v>0.11999999999999744</v>
      </c>
      <c r="N1215" s="198">
        <v>1</v>
      </c>
      <c r="O1215" s="1" t="s">
        <v>50</v>
      </c>
      <c r="P1215" s="1" t="s">
        <v>53</v>
      </c>
      <c r="Q1215" s="91" t="str">
        <f>VLOOKUP(UTK[[#This Row],[ID]],DRIVER[],6,FALSE)</f>
        <v>BENUDHAR PRADHAN</v>
      </c>
    </row>
    <row r="1216" spans="1:18" ht="15" customHeight="1">
      <c r="A1216" s="1">
        <v>469</v>
      </c>
      <c r="B1216" s="1" t="str">
        <f>UTK[[#This Row],[DATE]]&amp;UTK[[#This Row],[VEHICLE NO]]&amp;UTK[[#This Row],[TRIP NO]]</f>
        <v>45438OD34S26681</v>
      </c>
      <c r="C1216" s="25">
        <v>45438</v>
      </c>
      <c r="D1216" s="1">
        <v>63142</v>
      </c>
      <c r="E1216" s="12">
        <v>312214</v>
      </c>
      <c r="F1216" s="17">
        <v>7559</v>
      </c>
      <c r="G1216" s="24" t="s">
        <v>42</v>
      </c>
      <c r="H1216" s="82">
        <v>54.82</v>
      </c>
      <c r="I1216" s="82">
        <v>17.02</v>
      </c>
      <c r="J1216" s="82">
        <f t="shared" si="36"/>
        <v>37.799999999999997</v>
      </c>
      <c r="K1216" s="83">
        <v>37.72</v>
      </c>
      <c r="L1216" s="84">
        <v>45438</v>
      </c>
      <c r="M1216" s="82">
        <f t="shared" si="37"/>
        <v>7.9999999999998295E-2</v>
      </c>
      <c r="N1216" s="198">
        <v>1</v>
      </c>
      <c r="O1216" s="1" t="s">
        <v>50</v>
      </c>
      <c r="P1216" s="1" t="s">
        <v>53</v>
      </c>
      <c r="Q1216" s="91" t="str">
        <f>VLOOKUP(UTK[[#This Row],[ID]],DRIVER[],6,FALSE)</f>
        <v>JUGAL KISHOR MOHANTA</v>
      </c>
    </row>
    <row r="1217" spans="1:17" ht="15" customHeight="1">
      <c r="A1217" s="1">
        <v>470</v>
      </c>
      <c r="B1217" s="1" t="str">
        <f>UTK[[#This Row],[DATE]]&amp;UTK[[#This Row],[VEHICLE NO]]&amp;UTK[[#This Row],[TRIP NO]]</f>
        <v>45438OD04Q41181</v>
      </c>
      <c r="C1217" s="25">
        <v>45438</v>
      </c>
      <c r="D1217" s="1">
        <v>63143</v>
      </c>
      <c r="E1217" s="12">
        <v>312214</v>
      </c>
      <c r="F1217" s="17">
        <v>7562</v>
      </c>
      <c r="G1217" s="24" t="s">
        <v>26</v>
      </c>
      <c r="H1217" s="82">
        <v>52.76</v>
      </c>
      <c r="I1217" s="82">
        <v>16.96</v>
      </c>
      <c r="J1217" s="82">
        <f t="shared" si="36"/>
        <v>35.799999999999997</v>
      </c>
      <c r="K1217" s="83">
        <v>35.04</v>
      </c>
      <c r="L1217" s="84">
        <v>45438</v>
      </c>
      <c r="M1217" s="82">
        <f t="shared" si="37"/>
        <v>0.75999999999999801</v>
      </c>
      <c r="N1217" s="198">
        <v>1</v>
      </c>
      <c r="O1217" s="1" t="s">
        <v>50</v>
      </c>
      <c r="P1217" s="1" t="s">
        <v>53</v>
      </c>
      <c r="Q1217" s="91" t="str">
        <f>VLOOKUP(UTK[[#This Row],[ID]],DRIVER[],6,FALSE)</f>
        <v>ABHIMANYU JENA</v>
      </c>
    </row>
    <row r="1218" spans="1:17" ht="14.4" customHeight="1">
      <c r="A1218" s="1">
        <v>471</v>
      </c>
      <c r="B1218" s="1" t="str">
        <f>UTK[[#This Row],[DATE]]&amp;UTK[[#This Row],[VEHICLE NO]]&amp;UTK[[#This Row],[TRIP NO]]</f>
        <v>45438OD04Q67611</v>
      </c>
      <c r="C1218" s="25">
        <v>45438</v>
      </c>
      <c r="D1218" s="1">
        <v>63144</v>
      </c>
      <c r="E1218" s="12">
        <v>312214</v>
      </c>
      <c r="F1218" s="17">
        <v>7561</v>
      </c>
      <c r="G1218" s="24" t="s">
        <v>24</v>
      </c>
      <c r="H1218" s="82">
        <v>55.94</v>
      </c>
      <c r="I1218" s="82">
        <v>17.84</v>
      </c>
      <c r="J1218" s="82">
        <f t="shared" si="36"/>
        <v>38.099999999999994</v>
      </c>
      <c r="K1218" s="83">
        <v>37.92</v>
      </c>
      <c r="L1218" s="84">
        <v>45438</v>
      </c>
      <c r="M1218" s="82">
        <f t="shared" si="37"/>
        <v>0.17999999999999261</v>
      </c>
      <c r="N1218" s="198">
        <v>1</v>
      </c>
      <c r="O1218" s="1" t="s">
        <v>50</v>
      </c>
      <c r="P1218" s="1" t="s">
        <v>53</v>
      </c>
      <c r="Q1218" s="91" t="str">
        <f>VLOOKUP(UTK[[#This Row],[ID]],DRIVER[],6,FALSE)</f>
        <v>DHULESWAR PERAI</v>
      </c>
    </row>
    <row r="1219" spans="1:17" ht="14.4" customHeight="1">
      <c r="A1219" s="1">
        <v>472</v>
      </c>
      <c r="B1219" s="1" t="str">
        <f>UTK[[#This Row],[DATE]]&amp;UTK[[#This Row],[VEHICLE NO]]&amp;UTK[[#This Row],[TRIP NO]]</f>
        <v>45438OD04Q41781</v>
      </c>
      <c r="C1219" s="25">
        <v>45438</v>
      </c>
      <c r="D1219" s="1">
        <v>63145</v>
      </c>
      <c r="E1219" s="12">
        <v>312214</v>
      </c>
      <c r="F1219" s="17">
        <v>7566</v>
      </c>
      <c r="G1219" s="24" t="s">
        <v>25</v>
      </c>
      <c r="H1219" s="82">
        <v>53.3</v>
      </c>
      <c r="I1219" s="82">
        <v>17.260000000000002</v>
      </c>
      <c r="J1219" s="82">
        <f t="shared" ref="J1219:J1266" si="38">H1219-I1219</f>
        <v>36.039999999999992</v>
      </c>
      <c r="K1219" s="83">
        <v>35.880000000000003</v>
      </c>
      <c r="L1219" s="84">
        <v>45438</v>
      </c>
      <c r="M1219" s="82">
        <f t="shared" ref="M1219:M1266" si="39">J1219-K1219</f>
        <v>0.15999999999998948</v>
      </c>
      <c r="N1219" s="198">
        <v>1</v>
      </c>
      <c r="O1219" s="1" t="s">
        <v>50</v>
      </c>
      <c r="P1219" s="1" t="s">
        <v>53</v>
      </c>
      <c r="Q1219" s="91" t="str">
        <f>VLOOKUP(UTK[[#This Row],[ID]],DRIVER[],6,FALSE)</f>
        <v>BHARAT CH MOHANTA</v>
      </c>
    </row>
    <row r="1220" spans="1:17" ht="14.4" customHeight="1">
      <c r="A1220" s="1">
        <v>473</v>
      </c>
      <c r="B1220" s="1" t="str">
        <f>UTK[[#This Row],[DATE]]&amp;UTK[[#This Row],[VEHICLE NO]]&amp;UTK[[#This Row],[TRIP NO]]</f>
        <v>45438OD04Q41731</v>
      </c>
      <c r="C1220" s="25">
        <v>45438</v>
      </c>
      <c r="D1220" s="1">
        <v>63146</v>
      </c>
      <c r="E1220" s="12">
        <v>312214</v>
      </c>
      <c r="F1220" s="17">
        <v>7567</v>
      </c>
      <c r="G1220" s="24" t="s">
        <v>8</v>
      </c>
      <c r="H1220" s="82">
        <v>34.74</v>
      </c>
      <c r="I1220" s="82">
        <v>10.36</v>
      </c>
      <c r="J1220" s="82">
        <f t="shared" si="38"/>
        <v>24.380000000000003</v>
      </c>
      <c r="K1220" s="83">
        <v>24.38</v>
      </c>
      <c r="L1220" s="84">
        <v>45438</v>
      </c>
      <c r="M1220" s="82">
        <f t="shared" si="39"/>
        <v>0</v>
      </c>
      <c r="N1220" s="198">
        <v>1</v>
      </c>
      <c r="O1220" s="1" t="s">
        <v>50</v>
      </c>
      <c r="P1220" s="1" t="s">
        <v>53</v>
      </c>
      <c r="Q1220" s="91" t="str">
        <f>VLOOKUP(UTK[[#This Row],[ID]],DRIVER[],6,FALSE)</f>
        <v>AJAYA KUMAR MAHANTA</v>
      </c>
    </row>
    <row r="1221" spans="1:17" ht="14.4" customHeight="1">
      <c r="A1221" s="1">
        <v>474</v>
      </c>
      <c r="B1221" s="1" t="str">
        <f>UTK[[#This Row],[DATE]]&amp;UTK[[#This Row],[VEHICLE NO]]&amp;UTK[[#This Row],[TRIP NO]]</f>
        <v>45438OD34S61372</v>
      </c>
      <c r="C1221" s="25">
        <v>45438</v>
      </c>
      <c r="D1221" s="1">
        <v>63158</v>
      </c>
      <c r="E1221" s="12">
        <v>312214</v>
      </c>
      <c r="F1221" s="17">
        <v>7588</v>
      </c>
      <c r="G1221" s="24" t="s">
        <v>44</v>
      </c>
      <c r="H1221" s="82">
        <v>55.88</v>
      </c>
      <c r="I1221" s="82">
        <v>17.600000000000001</v>
      </c>
      <c r="J1221" s="82">
        <f t="shared" si="38"/>
        <v>38.28</v>
      </c>
      <c r="K1221" s="83">
        <v>37.520000000000003</v>
      </c>
      <c r="L1221" s="84">
        <v>45438</v>
      </c>
      <c r="M1221" s="82">
        <f t="shared" si="39"/>
        <v>0.75999999999999801</v>
      </c>
      <c r="N1221" s="198">
        <v>2</v>
      </c>
      <c r="O1221" s="1" t="s">
        <v>50</v>
      </c>
      <c r="P1221" s="1" t="s">
        <v>53</v>
      </c>
      <c r="Q1221" s="91" t="str">
        <f>VLOOKUP(UTK[[#This Row],[ID]],DRIVER[],6,FALSE)</f>
        <v>MURALIDHAR MOHANTA</v>
      </c>
    </row>
    <row r="1222" spans="1:17" ht="15" customHeight="1">
      <c r="A1222" s="1">
        <v>475</v>
      </c>
      <c r="B1222" s="1" t="str">
        <f>UTK[[#This Row],[DATE]]&amp;UTK[[#This Row],[VEHICLE NO]]&amp;UTK[[#This Row],[TRIP NO]]</f>
        <v>45438OD34S26152</v>
      </c>
      <c r="C1222" s="25">
        <v>45438</v>
      </c>
      <c r="D1222" s="1">
        <v>63159</v>
      </c>
      <c r="E1222" s="12">
        <v>312214</v>
      </c>
      <c r="F1222" s="17">
        <v>7605</v>
      </c>
      <c r="G1222" s="24" t="s">
        <v>40</v>
      </c>
      <c r="H1222" s="82">
        <v>54.3</v>
      </c>
      <c r="I1222" s="82">
        <v>17.100000000000001</v>
      </c>
      <c r="J1222" s="82">
        <f t="shared" si="38"/>
        <v>37.199999999999996</v>
      </c>
      <c r="K1222" s="83">
        <v>36.56</v>
      </c>
      <c r="L1222" s="84">
        <v>45438</v>
      </c>
      <c r="M1222" s="82">
        <f t="shared" si="39"/>
        <v>0.63999999999999346</v>
      </c>
      <c r="N1222" s="198">
        <v>2</v>
      </c>
      <c r="O1222" s="1" t="s">
        <v>50</v>
      </c>
      <c r="P1222" s="1" t="s">
        <v>53</v>
      </c>
      <c r="Q1222" s="91" t="str">
        <f>VLOOKUP(UTK[[#This Row],[ID]],DRIVER[],6,FALSE)</f>
        <v>BASANTA KUMAR MOHANTA</v>
      </c>
    </row>
    <row r="1223" spans="1:17" ht="15" customHeight="1">
      <c r="A1223" s="1">
        <v>476</v>
      </c>
      <c r="B1223" s="1" t="str">
        <f>UTK[[#This Row],[DATE]]&amp;UTK[[#This Row],[VEHICLE NO]]&amp;UTK[[#This Row],[TRIP NO]]</f>
        <v>45438OD04Q41702</v>
      </c>
      <c r="C1223" s="25">
        <v>45438</v>
      </c>
      <c r="D1223" s="1">
        <v>63160</v>
      </c>
      <c r="E1223" s="12">
        <v>312214</v>
      </c>
      <c r="F1223" s="17">
        <v>7604</v>
      </c>
      <c r="G1223" s="24" t="s">
        <v>10</v>
      </c>
      <c r="H1223" s="82">
        <v>35.520000000000003</v>
      </c>
      <c r="I1223" s="82">
        <v>10.18</v>
      </c>
      <c r="J1223" s="82">
        <f t="shared" si="38"/>
        <v>25.340000000000003</v>
      </c>
      <c r="K1223" s="83">
        <v>24.82</v>
      </c>
      <c r="L1223" s="84">
        <v>45438</v>
      </c>
      <c r="M1223" s="82">
        <f t="shared" si="39"/>
        <v>0.52000000000000313</v>
      </c>
      <c r="N1223" s="198">
        <v>2</v>
      </c>
      <c r="O1223" s="1" t="s">
        <v>50</v>
      </c>
      <c r="P1223" s="1" t="s">
        <v>53</v>
      </c>
      <c r="Q1223" s="91" t="str">
        <f>VLOOKUP(UTK[[#This Row],[ID]],DRIVER[],6,FALSE)</f>
        <v>SUSANTA KUMAR MALIK</v>
      </c>
    </row>
    <row r="1224" spans="1:17" ht="15" customHeight="1">
      <c r="A1224" s="1">
        <v>477</v>
      </c>
      <c r="B1224" s="1" t="str">
        <f>UTK[[#This Row],[DATE]]&amp;UTK[[#This Row],[VEHICLE NO]]&amp;UTK[[#This Row],[TRIP NO]]</f>
        <v>45438OD04Q41282</v>
      </c>
      <c r="C1224" s="25">
        <v>45438</v>
      </c>
      <c r="D1224" s="1">
        <v>63161</v>
      </c>
      <c r="E1224" s="12">
        <v>312214</v>
      </c>
      <c r="F1224" s="17">
        <v>7608</v>
      </c>
      <c r="G1224" s="24" t="s">
        <v>41</v>
      </c>
      <c r="H1224" s="82">
        <v>33.840000000000003</v>
      </c>
      <c r="I1224" s="82">
        <v>10.44</v>
      </c>
      <c r="J1224" s="82">
        <f t="shared" si="38"/>
        <v>23.400000000000006</v>
      </c>
      <c r="K1224" s="83">
        <v>23.2</v>
      </c>
      <c r="L1224" s="84">
        <v>45438</v>
      </c>
      <c r="M1224" s="82">
        <f t="shared" si="39"/>
        <v>0.20000000000000639</v>
      </c>
      <c r="N1224" s="198">
        <v>2</v>
      </c>
      <c r="O1224" s="1" t="s">
        <v>50</v>
      </c>
      <c r="P1224" s="1" t="s">
        <v>53</v>
      </c>
      <c r="Q1224" s="91" t="str">
        <f>VLOOKUP(UTK[[#This Row],[ID]],DRIVER[],6,FALSE)</f>
        <v xml:space="preserve">SUSANTA KUMAR MOHANTA </v>
      </c>
    </row>
    <row r="1225" spans="1:17" ht="15" customHeight="1">
      <c r="A1225" s="1">
        <v>478</v>
      </c>
      <c r="B1225" s="1" t="str">
        <f>UTK[[#This Row],[DATE]]&amp;UTK[[#This Row],[VEHICLE NO]]&amp;UTK[[#This Row],[TRIP NO]]</f>
        <v>45438OD34S65082</v>
      </c>
      <c r="C1225" s="25">
        <v>45438</v>
      </c>
      <c r="D1225" s="1">
        <v>63162</v>
      </c>
      <c r="E1225" s="12">
        <v>312214</v>
      </c>
      <c r="F1225" s="17">
        <v>7618</v>
      </c>
      <c r="G1225" s="24" t="s">
        <v>57</v>
      </c>
      <c r="H1225" s="82">
        <v>56.96</v>
      </c>
      <c r="I1225" s="82">
        <v>17.399999999999999</v>
      </c>
      <c r="J1225" s="82">
        <f t="shared" si="38"/>
        <v>39.56</v>
      </c>
      <c r="K1225" s="83">
        <v>38.14</v>
      </c>
      <c r="L1225" s="84">
        <v>45438</v>
      </c>
      <c r="M1225" s="82">
        <f t="shared" si="39"/>
        <v>1.4200000000000017</v>
      </c>
      <c r="N1225" s="198">
        <v>2</v>
      </c>
      <c r="O1225" s="1" t="s">
        <v>50</v>
      </c>
      <c r="P1225" s="1" t="s">
        <v>53</v>
      </c>
      <c r="Q1225" s="91" t="str">
        <f>VLOOKUP(UTK[[#This Row],[ID]],DRIVER[],6,FALSE)</f>
        <v>SWAPAN KUMAR MOHANTA</v>
      </c>
    </row>
    <row r="1226" spans="1:17" ht="14.4">
      <c r="A1226" s="1">
        <v>479</v>
      </c>
      <c r="B1226" s="1" t="str">
        <f>UTK[[#This Row],[DATE]]&amp;UTK[[#This Row],[VEHICLE NO]]&amp;UTK[[#This Row],[TRIP NO]]</f>
        <v>45438OD04Q41232</v>
      </c>
      <c r="C1226" s="25">
        <v>45438</v>
      </c>
      <c r="D1226" s="1">
        <v>63163</v>
      </c>
      <c r="E1226" s="12">
        <v>312214</v>
      </c>
      <c r="F1226" s="17">
        <v>7623</v>
      </c>
      <c r="G1226" s="24" t="s">
        <v>39</v>
      </c>
      <c r="H1226" s="82">
        <v>52.8</v>
      </c>
      <c r="I1226" s="82">
        <v>17.440000000000001</v>
      </c>
      <c r="J1226" s="82">
        <f t="shared" si="38"/>
        <v>35.36</v>
      </c>
      <c r="K1226" s="83">
        <v>35</v>
      </c>
      <c r="L1226" s="84">
        <v>45438</v>
      </c>
      <c r="M1226" s="82">
        <f t="shared" si="39"/>
        <v>0.35999999999999943</v>
      </c>
      <c r="N1226" s="198">
        <v>2</v>
      </c>
      <c r="O1226" s="1" t="s">
        <v>50</v>
      </c>
      <c r="P1226" s="1" t="s">
        <v>53</v>
      </c>
      <c r="Q1226" s="91" t="str">
        <f>VLOOKUP(UTK[[#This Row],[ID]],DRIVER[],6,FALSE)</f>
        <v>DURGA CH MOHANTA</v>
      </c>
    </row>
    <row r="1227" spans="1:17" ht="15" customHeight="1">
      <c r="A1227" s="1">
        <v>480</v>
      </c>
      <c r="B1227" s="1" t="str">
        <f>UTK[[#This Row],[DATE]]&amp;UTK[[#This Row],[VEHICLE NO]]&amp;UTK[[#This Row],[TRIP NO]]</f>
        <v>45438OD34S26662</v>
      </c>
      <c r="C1227" s="25">
        <v>45438</v>
      </c>
      <c r="D1227" s="1">
        <v>63164</v>
      </c>
      <c r="E1227" s="12">
        <v>312214</v>
      </c>
      <c r="F1227" s="17">
        <v>7625</v>
      </c>
      <c r="G1227" s="24" t="s">
        <v>45</v>
      </c>
      <c r="H1227" s="82">
        <v>54.58</v>
      </c>
      <c r="I1227" s="82">
        <v>17.66</v>
      </c>
      <c r="J1227" s="82">
        <f t="shared" si="38"/>
        <v>36.92</v>
      </c>
      <c r="K1227" s="83">
        <v>36.5</v>
      </c>
      <c r="L1227" s="84">
        <v>45438</v>
      </c>
      <c r="M1227" s="82">
        <f t="shared" si="39"/>
        <v>0.42000000000000171</v>
      </c>
      <c r="N1227" s="198">
        <v>2</v>
      </c>
      <c r="O1227" s="1" t="s">
        <v>50</v>
      </c>
      <c r="P1227" s="1" t="s">
        <v>53</v>
      </c>
      <c r="Q1227" s="91" t="str">
        <f>VLOOKUP(UTK[[#This Row],[ID]],DRIVER[],6,FALSE)</f>
        <v>PRAHALLAD KUMAR DAS</v>
      </c>
    </row>
    <row r="1228" spans="1:17" ht="15" customHeight="1">
      <c r="A1228" s="1">
        <v>481</v>
      </c>
      <c r="B1228" s="1" t="str">
        <f>UTK[[#This Row],[DATE]]&amp;UTK[[#This Row],[VEHICLE NO]]&amp;UTK[[#This Row],[TRIP NO]]</f>
        <v>45438OD04Q41372</v>
      </c>
      <c r="C1228" s="25">
        <v>45438</v>
      </c>
      <c r="D1228" s="1">
        <v>63165</v>
      </c>
      <c r="E1228" s="12">
        <v>312214</v>
      </c>
      <c r="F1228" s="17">
        <v>7624</v>
      </c>
      <c r="G1228" s="24" t="s">
        <v>55</v>
      </c>
      <c r="H1228" s="82">
        <v>31.88</v>
      </c>
      <c r="I1228" s="82">
        <v>10.38</v>
      </c>
      <c r="J1228" s="82">
        <f t="shared" si="38"/>
        <v>21.5</v>
      </c>
      <c r="K1228" s="83">
        <v>21.28</v>
      </c>
      <c r="L1228" s="84">
        <v>45438</v>
      </c>
      <c r="M1228" s="82">
        <f t="shared" si="39"/>
        <v>0.21999999999999886</v>
      </c>
      <c r="N1228" s="198">
        <v>2</v>
      </c>
      <c r="O1228" s="1" t="s">
        <v>50</v>
      </c>
      <c r="P1228" s="1" t="s">
        <v>53</v>
      </c>
      <c r="Q1228" s="91" t="str">
        <f>VLOOKUP(UTK[[#This Row],[ID]],DRIVER[],6,FALSE)</f>
        <v>NARAHARI MOHANTA</v>
      </c>
    </row>
    <row r="1229" spans="1:17" ht="15" customHeight="1">
      <c r="A1229" s="1">
        <v>482</v>
      </c>
      <c r="B1229" s="1" t="str">
        <f>UTK[[#This Row],[DATE]]&amp;UTK[[#This Row],[VEHICLE NO]]&amp;UTK[[#This Row],[TRIP NO]]</f>
        <v>45438OD34S26272</v>
      </c>
      <c r="C1229" s="25">
        <v>45438</v>
      </c>
      <c r="D1229" s="1">
        <v>63166</v>
      </c>
      <c r="E1229" s="12">
        <v>312214</v>
      </c>
      <c r="F1229" s="17">
        <v>7629</v>
      </c>
      <c r="G1229" s="24" t="s">
        <v>54</v>
      </c>
      <c r="H1229" s="82">
        <v>57.46</v>
      </c>
      <c r="I1229" s="82">
        <v>17.18</v>
      </c>
      <c r="J1229" s="82">
        <f t="shared" si="38"/>
        <v>40.28</v>
      </c>
      <c r="K1229" s="83">
        <v>39.200000000000003</v>
      </c>
      <c r="L1229" s="84">
        <v>45438</v>
      </c>
      <c r="M1229" s="82">
        <f t="shared" si="39"/>
        <v>1.0799999999999983</v>
      </c>
      <c r="N1229" s="198">
        <v>2</v>
      </c>
      <c r="O1229" s="1" t="s">
        <v>50</v>
      </c>
      <c r="P1229" s="1" t="s">
        <v>53</v>
      </c>
      <c r="Q1229" s="91" t="str">
        <f>VLOOKUP(UTK[[#This Row],[ID]],DRIVER[],6,FALSE)</f>
        <v>BENUDHAR PRADHAN</v>
      </c>
    </row>
    <row r="1230" spans="1:17" ht="15" customHeight="1">
      <c r="A1230" s="1">
        <v>483</v>
      </c>
      <c r="B1230" s="1" t="str">
        <f>UTK[[#This Row],[DATE]]&amp;UTK[[#This Row],[VEHICLE NO]]&amp;UTK[[#This Row],[TRIP NO]]</f>
        <v>45438OD34S61392</v>
      </c>
      <c r="C1230" s="25">
        <v>45438</v>
      </c>
      <c r="D1230" s="1">
        <v>63167</v>
      </c>
      <c r="E1230" s="12">
        <v>312214</v>
      </c>
      <c r="F1230" s="17">
        <v>7634</v>
      </c>
      <c r="G1230" s="24" t="s">
        <v>52</v>
      </c>
      <c r="H1230" s="82">
        <v>56.46</v>
      </c>
      <c r="I1230" s="82">
        <v>17.579999999999998</v>
      </c>
      <c r="J1230" s="82">
        <f t="shared" si="38"/>
        <v>38.880000000000003</v>
      </c>
      <c r="K1230" s="83">
        <v>37.979999999999997</v>
      </c>
      <c r="L1230" s="84">
        <v>45438</v>
      </c>
      <c r="M1230" s="82">
        <f t="shared" si="39"/>
        <v>0.90000000000000568</v>
      </c>
      <c r="N1230" s="198">
        <v>2</v>
      </c>
      <c r="O1230" s="1" t="s">
        <v>50</v>
      </c>
      <c r="P1230" s="1" t="s">
        <v>53</v>
      </c>
      <c r="Q1230" s="91" t="str">
        <f>VLOOKUP(UTK[[#This Row],[ID]],DRIVER[],6,FALSE)</f>
        <v>PRADIPA MALIK</v>
      </c>
    </row>
    <row r="1231" spans="1:17" ht="15" customHeight="1">
      <c r="A1231" s="1">
        <v>484</v>
      </c>
      <c r="B1231" s="1" t="str">
        <f>UTK[[#This Row],[DATE]]&amp;UTK[[#This Row],[VEHICLE NO]]&amp;UTK[[#This Row],[TRIP NO]]</f>
        <v>45438OD04Q41392</v>
      </c>
      <c r="C1231" s="25">
        <v>45438</v>
      </c>
      <c r="D1231" s="1">
        <v>63168</v>
      </c>
      <c r="E1231" s="12">
        <v>312214</v>
      </c>
      <c r="F1231" s="17">
        <v>7635</v>
      </c>
      <c r="G1231" s="24" t="s">
        <v>21</v>
      </c>
      <c r="H1231" s="82">
        <v>58.76</v>
      </c>
      <c r="I1231" s="82">
        <v>17.579999999999998</v>
      </c>
      <c r="J1231" s="82">
        <f t="shared" si="38"/>
        <v>41.18</v>
      </c>
      <c r="K1231" s="83">
        <v>40.22</v>
      </c>
      <c r="L1231" s="84">
        <v>45438</v>
      </c>
      <c r="M1231" s="82">
        <f t="shared" si="39"/>
        <v>0.96000000000000085</v>
      </c>
      <c r="N1231" s="198">
        <v>2</v>
      </c>
      <c r="O1231" s="1" t="s">
        <v>50</v>
      </c>
      <c r="P1231" s="1" t="s">
        <v>53</v>
      </c>
      <c r="Q1231" s="91" t="str">
        <f>VLOOKUP(UTK[[#This Row],[ID]],DRIVER[],6,FALSE)</f>
        <v>KALI CH KAR</v>
      </c>
    </row>
    <row r="1232" spans="1:17" ht="15" customHeight="1">
      <c r="A1232" s="1">
        <v>485</v>
      </c>
      <c r="B1232" s="1" t="str">
        <f>UTK[[#This Row],[DATE]]&amp;UTK[[#This Row],[VEHICLE NO]]&amp;UTK[[#This Row],[TRIP NO]]</f>
        <v>45438OD04Q67612</v>
      </c>
      <c r="C1232" s="25">
        <v>45438</v>
      </c>
      <c r="D1232" s="1">
        <v>63169</v>
      </c>
      <c r="E1232" s="12">
        <v>312214</v>
      </c>
      <c r="F1232" s="17">
        <v>7651</v>
      </c>
      <c r="G1232" s="24" t="s">
        <v>24</v>
      </c>
      <c r="H1232" s="82">
        <v>57.74</v>
      </c>
      <c r="I1232" s="82">
        <v>17.86</v>
      </c>
      <c r="J1232" s="82">
        <f t="shared" si="38"/>
        <v>39.880000000000003</v>
      </c>
      <c r="K1232" s="83">
        <v>38.619999999999997</v>
      </c>
      <c r="L1232" s="84">
        <v>45438</v>
      </c>
      <c r="M1232" s="82">
        <f t="shared" si="39"/>
        <v>1.2600000000000051</v>
      </c>
      <c r="N1232" s="198">
        <v>2</v>
      </c>
      <c r="O1232" s="1" t="s">
        <v>50</v>
      </c>
      <c r="P1232" s="1" t="s">
        <v>53</v>
      </c>
      <c r="Q1232" s="91" t="str">
        <f>VLOOKUP(UTK[[#This Row],[ID]],DRIVER[],6,FALSE)</f>
        <v>DHULESWAR PERAI</v>
      </c>
    </row>
    <row r="1233" spans="1:18" ht="15" customHeight="1">
      <c r="A1233" s="1">
        <v>486</v>
      </c>
      <c r="B1233" s="1" t="str">
        <f>UTK[[#This Row],[DATE]]&amp;UTK[[#This Row],[VEHICLE NO]]&amp;UTK[[#This Row],[TRIP NO]]</f>
        <v>45438OD04Q41782</v>
      </c>
      <c r="C1233" s="25">
        <v>45438</v>
      </c>
      <c r="D1233" s="1">
        <v>63170</v>
      </c>
      <c r="E1233" s="12">
        <v>312214</v>
      </c>
      <c r="F1233" s="17">
        <v>7652</v>
      </c>
      <c r="G1233" s="24" t="s">
        <v>25</v>
      </c>
      <c r="H1233" s="82">
        <v>56.86</v>
      </c>
      <c r="I1233" s="82">
        <v>17.34</v>
      </c>
      <c r="J1233" s="82">
        <f t="shared" si="38"/>
        <v>39.519999999999996</v>
      </c>
      <c r="K1233" s="83">
        <v>38.520000000000003</v>
      </c>
      <c r="L1233" s="84">
        <v>45438</v>
      </c>
      <c r="M1233" s="82">
        <f t="shared" si="39"/>
        <v>0.99999999999999289</v>
      </c>
      <c r="N1233" s="198">
        <v>2</v>
      </c>
      <c r="O1233" s="1" t="s">
        <v>50</v>
      </c>
      <c r="P1233" s="1" t="s">
        <v>53</v>
      </c>
      <c r="Q1233" s="91" t="str">
        <f>VLOOKUP(UTK[[#This Row],[ID]],DRIVER[],6,FALSE)</f>
        <v>BHARAT CH MOHANTA</v>
      </c>
    </row>
    <row r="1234" spans="1:18" ht="15" customHeight="1">
      <c r="A1234" s="1">
        <v>487</v>
      </c>
      <c r="B1234" s="1" t="str">
        <f>UTK[[#This Row],[DATE]]&amp;UTK[[#This Row],[VEHICLE NO]]&amp;UTK[[#This Row],[TRIP NO]]</f>
        <v>45438OD34S26682</v>
      </c>
      <c r="C1234" s="25">
        <v>45438</v>
      </c>
      <c r="D1234" s="1">
        <v>63171</v>
      </c>
      <c r="E1234" s="12">
        <v>312214</v>
      </c>
      <c r="F1234" s="17">
        <v>7656</v>
      </c>
      <c r="G1234" s="24" t="s">
        <v>42</v>
      </c>
      <c r="H1234" s="82">
        <v>56.38</v>
      </c>
      <c r="I1234" s="82">
        <v>17.02</v>
      </c>
      <c r="J1234" s="82">
        <f t="shared" si="38"/>
        <v>39.36</v>
      </c>
      <c r="K1234" s="83">
        <v>38.619999999999997</v>
      </c>
      <c r="L1234" s="84">
        <v>45439</v>
      </c>
      <c r="M1234" s="82">
        <f t="shared" si="39"/>
        <v>0.74000000000000199</v>
      </c>
      <c r="N1234" s="198">
        <v>2</v>
      </c>
      <c r="O1234" s="1" t="s">
        <v>50</v>
      </c>
      <c r="P1234" s="1" t="s">
        <v>53</v>
      </c>
      <c r="Q1234" s="91" t="str">
        <f>VLOOKUP(UTK[[#This Row],[ID]],DRIVER[],6,FALSE)</f>
        <v>JUGAL KISHOR MOHANTA</v>
      </c>
    </row>
    <row r="1235" spans="1:18" ht="15" customHeight="1">
      <c r="A1235" s="1">
        <v>488</v>
      </c>
      <c r="B1235" s="1" t="str">
        <f>UTK[[#This Row],[DATE]]&amp;UTK[[#This Row],[VEHICLE NO]]&amp;UTK[[#This Row],[TRIP NO]]</f>
        <v>45438OD04Q41182</v>
      </c>
      <c r="C1235" s="25">
        <v>45438</v>
      </c>
      <c r="D1235" s="1">
        <v>63172</v>
      </c>
      <c r="E1235" s="12">
        <v>312214</v>
      </c>
      <c r="F1235" s="17">
        <v>7658</v>
      </c>
      <c r="G1235" s="24" t="s">
        <v>26</v>
      </c>
      <c r="H1235" s="82">
        <v>55.94</v>
      </c>
      <c r="I1235" s="82">
        <v>16.940000000000001</v>
      </c>
      <c r="J1235" s="82">
        <f t="shared" si="38"/>
        <v>39</v>
      </c>
      <c r="K1235" s="83">
        <v>38.119999999999997</v>
      </c>
      <c r="L1235" s="84">
        <v>45439</v>
      </c>
      <c r="M1235" s="82">
        <f t="shared" si="39"/>
        <v>0.88000000000000256</v>
      </c>
      <c r="N1235" s="198">
        <v>2</v>
      </c>
      <c r="O1235" s="1" t="s">
        <v>50</v>
      </c>
      <c r="P1235" s="1" t="s">
        <v>53</v>
      </c>
      <c r="Q1235" s="91" t="str">
        <f>VLOOKUP(UTK[[#This Row],[ID]],DRIVER[],6,FALSE)</f>
        <v>ABHIMANYU JENA</v>
      </c>
    </row>
    <row r="1236" spans="1:18" ht="15" customHeight="1">
      <c r="A1236" s="1">
        <v>489</v>
      </c>
      <c r="B1236" s="1" t="str">
        <f>UTK[[#This Row],[DATE]]&amp;UTK[[#This Row],[VEHICLE NO]]&amp;UTK[[#This Row],[TRIP NO]]</f>
        <v>45438OD04Q41732</v>
      </c>
      <c r="C1236" s="25">
        <v>45438</v>
      </c>
      <c r="D1236" s="1">
        <v>63173</v>
      </c>
      <c r="E1236" s="12">
        <v>312214</v>
      </c>
      <c r="F1236" s="17">
        <v>7660</v>
      </c>
      <c r="G1236" s="24" t="s">
        <v>8</v>
      </c>
      <c r="H1236" s="82">
        <v>35.22</v>
      </c>
      <c r="I1236" s="82">
        <v>10.32</v>
      </c>
      <c r="J1236" s="82">
        <f t="shared" si="38"/>
        <v>24.9</v>
      </c>
      <c r="K1236" s="83">
        <v>24.5</v>
      </c>
      <c r="L1236" s="84">
        <v>45439</v>
      </c>
      <c r="M1236" s="82">
        <f t="shared" si="39"/>
        <v>0.39999999999999858</v>
      </c>
      <c r="N1236" s="198">
        <v>2</v>
      </c>
      <c r="O1236" s="1" t="s">
        <v>50</v>
      </c>
      <c r="P1236" s="1" t="s">
        <v>53</v>
      </c>
      <c r="Q1236" s="91" t="str">
        <f>VLOOKUP(UTK[[#This Row],[ID]],DRIVER[],6,FALSE)</f>
        <v>AJAYA KUMAR MAHANTA</v>
      </c>
    </row>
    <row r="1237" spans="1:18" ht="15" customHeight="1">
      <c r="A1237" s="1">
        <v>490</v>
      </c>
      <c r="B1237" s="1" t="str">
        <f>UTK[[#This Row],[DATE]]&amp;UTK[[#This Row],[VEHICLE NO]]&amp;UTK[[#This Row],[TRIP NO]]</f>
        <v>45439OD04Q41181</v>
      </c>
      <c r="C1237" s="25">
        <v>45439</v>
      </c>
      <c r="D1237" s="1">
        <v>63174</v>
      </c>
      <c r="E1237" s="12">
        <v>312214</v>
      </c>
      <c r="F1237" s="17">
        <v>7676</v>
      </c>
      <c r="G1237" s="24" t="s">
        <v>26</v>
      </c>
      <c r="H1237" s="82">
        <v>50.14</v>
      </c>
      <c r="I1237" s="82">
        <v>16.920000000000002</v>
      </c>
      <c r="J1237" s="82">
        <f t="shared" si="38"/>
        <v>33.22</v>
      </c>
      <c r="K1237" s="83">
        <v>32.799999999999997</v>
      </c>
      <c r="L1237" s="84">
        <v>45439</v>
      </c>
      <c r="M1237" s="82">
        <f t="shared" si="39"/>
        <v>0.42000000000000171</v>
      </c>
      <c r="N1237" s="198">
        <v>1</v>
      </c>
      <c r="O1237" s="1" t="s">
        <v>50</v>
      </c>
      <c r="P1237" s="1" t="s">
        <v>53</v>
      </c>
      <c r="Q1237" s="91" t="str">
        <f>VLOOKUP(UTK[[#This Row],[ID]],DRIVER[],6,FALSE)</f>
        <v>VINOD KUMAR</v>
      </c>
    </row>
    <row r="1238" spans="1:18" ht="15" customHeight="1">
      <c r="A1238" s="1">
        <v>491</v>
      </c>
      <c r="B1238" s="1" t="str">
        <f>UTK[[#This Row],[DATE]]&amp;UTK[[#This Row],[VEHICLE NO]]&amp;UTK[[#This Row],[TRIP NO]]</f>
        <v>45439OD04Q41731</v>
      </c>
      <c r="C1238" s="25">
        <v>45439</v>
      </c>
      <c r="D1238" s="1">
        <v>63175</v>
      </c>
      <c r="E1238" s="12">
        <v>312214</v>
      </c>
      <c r="F1238" s="17">
        <v>7681</v>
      </c>
      <c r="G1238" s="24" t="s">
        <v>8</v>
      </c>
      <c r="H1238" s="82">
        <v>32.36</v>
      </c>
      <c r="I1238" s="82">
        <v>10.34</v>
      </c>
      <c r="J1238" s="82">
        <f t="shared" si="38"/>
        <v>22.02</v>
      </c>
      <c r="K1238" s="83">
        <v>21.7</v>
      </c>
      <c r="L1238" s="84">
        <v>45439</v>
      </c>
      <c r="M1238" s="82">
        <f t="shared" si="39"/>
        <v>0.32000000000000028</v>
      </c>
      <c r="N1238" s="198">
        <v>1</v>
      </c>
      <c r="O1238" s="1" t="s">
        <v>50</v>
      </c>
      <c r="P1238" s="1" t="s">
        <v>53</v>
      </c>
      <c r="Q1238" s="91" t="str">
        <f>VLOOKUP(UTK[[#This Row],[ID]],DRIVER[],6,FALSE)</f>
        <v>AJAYA KUMAR MAHANTA</v>
      </c>
    </row>
    <row r="1239" spans="1:18" ht="15" customHeight="1">
      <c r="A1239" s="1">
        <v>492</v>
      </c>
      <c r="B1239" s="1" t="str">
        <f>UTK[[#This Row],[DATE]]&amp;UTK[[#This Row],[VEHICLE NO]]&amp;UTK[[#This Row],[TRIP NO]]</f>
        <v>45439OD34S26681</v>
      </c>
      <c r="C1239" s="25">
        <v>45439</v>
      </c>
      <c r="D1239" s="1">
        <v>63176</v>
      </c>
      <c r="E1239" s="12">
        <v>312214</v>
      </c>
      <c r="F1239" s="17">
        <v>7683</v>
      </c>
      <c r="G1239" s="24" t="s">
        <v>42</v>
      </c>
      <c r="H1239" s="82">
        <v>56.26</v>
      </c>
      <c r="I1239" s="82">
        <v>17</v>
      </c>
      <c r="J1239" s="82">
        <f t="shared" si="38"/>
        <v>39.26</v>
      </c>
      <c r="K1239" s="83">
        <v>38.880000000000003</v>
      </c>
      <c r="L1239" s="84">
        <v>45439</v>
      </c>
      <c r="M1239" s="82">
        <f t="shared" si="39"/>
        <v>0.37999999999999545</v>
      </c>
      <c r="N1239" s="198">
        <v>1</v>
      </c>
      <c r="O1239" s="1" t="s">
        <v>50</v>
      </c>
      <c r="P1239" s="1" t="s">
        <v>53</v>
      </c>
      <c r="Q1239" s="91" t="str">
        <f>VLOOKUP(UTK[[#This Row],[ID]],DRIVER[],6,FALSE)</f>
        <v>JUGAL KISHOR MOHANTA</v>
      </c>
      <c r="R1239" s="1">
        <v>208</v>
      </c>
    </row>
    <row r="1240" spans="1:18" ht="15" customHeight="1">
      <c r="A1240" s="1">
        <v>493</v>
      </c>
      <c r="B1240" s="1" t="str">
        <f>UTK[[#This Row],[DATE]]&amp;UTK[[#This Row],[VEHICLE NO]]&amp;UTK[[#This Row],[TRIP NO]]</f>
        <v>45439OD34S61371</v>
      </c>
      <c r="C1240" s="25">
        <v>45439</v>
      </c>
      <c r="D1240" s="1">
        <v>63177</v>
      </c>
      <c r="E1240" s="12">
        <v>312214</v>
      </c>
      <c r="F1240" s="17">
        <v>7686</v>
      </c>
      <c r="G1240" s="24" t="s">
        <v>44</v>
      </c>
      <c r="H1240" s="82">
        <v>54.64</v>
      </c>
      <c r="I1240" s="82">
        <v>17.62</v>
      </c>
      <c r="J1240" s="82">
        <f t="shared" si="38"/>
        <v>37.019999999999996</v>
      </c>
      <c r="K1240" s="83">
        <v>36.700000000000003</v>
      </c>
      <c r="L1240" s="84">
        <v>45439</v>
      </c>
      <c r="M1240" s="82">
        <f t="shared" si="39"/>
        <v>0.31999999999999318</v>
      </c>
      <c r="N1240" s="198">
        <v>1</v>
      </c>
      <c r="O1240" s="1" t="s">
        <v>50</v>
      </c>
      <c r="P1240" s="1" t="s">
        <v>53</v>
      </c>
      <c r="Q1240" s="91" t="str">
        <f>VLOOKUP(UTK[[#This Row],[ID]],DRIVER[],6,FALSE)</f>
        <v>MURALIDHAR MOHANTA</v>
      </c>
    </row>
    <row r="1241" spans="1:18" ht="15" customHeight="1">
      <c r="A1241" s="1">
        <v>494</v>
      </c>
      <c r="B1241" s="1" t="str">
        <f>UTK[[#This Row],[DATE]]&amp;UTK[[#This Row],[VEHICLE NO]]&amp;UTK[[#This Row],[TRIP NO]]</f>
        <v>45439OD04Q41701</v>
      </c>
      <c r="C1241" s="25">
        <v>45439</v>
      </c>
      <c r="D1241" s="1">
        <v>63178</v>
      </c>
      <c r="E1241" s="12">
        <v>312214</v>
      </c>
      <c r="F1241" s="17">
        <v>7697</v>
      </c>
      <c r="G1241" s="24" t="s">
        <v>10</v>
      </c>
      <c r="H1241" s="82">
        <v>31.8</v>
      </c>
      <c r="I1241" s="82">
        <v>10.26</v>
      </c>
      <c r="J1241" s="82">
        <f t="shared" si="38"/>
        <v>21.54</v>
      </c>
      <c r="K1241" s="83">
        <v>21.46</v>
      </c>
      <c r="L1241" s="84">
        <v>45439</v>
      </c>
      <c r="M1241" s="82">
        <f t="shared" si="39"/>
        <v>7.9999999999998295E-2</v>
      </c>
      <c r="N1241" s="198">
        <v>1</v>
      </c>
      <c r="O1241" s="1" t="s">
        <v>50</v>
      </c>
      <c r="P1241" s="1" t="s">
        <v>53</v>
      </c>
      <c r="Q1241" s="91" t="str">
        <f>VLOOKUP(UTK[[#This Row],[ID]],DRIVER[],6,FALSE)</f>
        <v>KAMAN MUNDA</v>
      </c>
    </row>
    <row r="1242" spans="1:18" ht="15" customHeight="1">
      <c r="A1242" s="1">
        <v>495</v>
      </c>
      <c r="B1242" s="1" t="str">
        <f>UTK[[#This Row],[DATE]]&amp;UTK[[#This Row],[VEHICLE NO]]&amp;UTK[[#This Row],[TRIP NO]]</f>
        <v>45439OD04Q41371</v>
      </c>
      <c r="C1242" s="25">
        <v>45439</v>
      </c>
      <c r="D1242" s="1">
        <v>63179</v>
      </c>
      <c r="E1242" s="12">
        <v>312214</v>
      </c>
      <c r="F1242" s="17">
        <v>7701</v>
      </c>
      <c r="G1242" s="24" t="s">
        <v>55</v>
      </c>
      <c r="H1242" s="82">
        <v>32.04</v>
      </c>
      <c r="I1242" s="82">
        <v>10.36</v>
      </c>
      <c r="J1242" s="82">
        <f t="shared" si="38"/>
        <v>21.68</v>
      </c>
      <c r="K1242" s="83">
        <v>21.58</v>
      </c>
      <c r="L1242" s="84">
        <v>45439</v>
      </c>
      <c r="M1242" s="82">
        <f t="shared" si="39"/>
        <v>0.10000000000000142</v>
      </c>
      <c r="N1242" s="198">
        <v>1</v>
      </c>
      <c r="O1242" s="1" t="s">
        <v>50</v>
      </c>
      <c r="P1242" s="1" t="s">
        <v>53</v>
      </c>
      <c r="Q1242" s="91" t="str">
        <f>VLOOKUP(UTK[[#This Row],[ID]],DRIVER[],6,FALSE)</f>
        <v>MADANA MAHANTA</v>
      </c>
    </row>
    <row r="1243" spans="1:18" ht="15" customHeight="1">
      <c r="A1243" s="1">
        <v>496</v>
      </c>
      <c r="B1243" s="1" t="str">
        <f>UTK[[#This Row],[DATE]]&amp;UTK[[#This Row],[VEHICLE NO]]&amp;UTK[[#This Row],[TRIP NO]]</f>
        <v>45439OD04Q41281</v>
      </c>
      <c r="C1243" s="25">
        <v>45439</v>
      </c>
      <c r="D1243" s="1">
        <v>63180</v>
      </c>
      <c r="E1243" s="12">
        <v>312214</v>
      </c>
      <c r="F1243" s="17">
        <v>7700</v>
      </c>
      <c r="G1243" s="24" t="s">
        <v>41</v>
      </c>
      <c r="H1243" s="82">
        <v>31.86</v>
      </c>
      <c r="I1243" s="82">
        <v>10.44</v>
      </c>
      <c r="J1243" s="82">
        <f t="shared" si="38"/>
        <v>21.42</v>
      </c>
      <c r="K1243" s="83">
        <v>21.3</v>
      </c>
      <c r="L1243" s="84">
        <v>45439</v>
      </c>
      <c r="M1243" s="82">
        <f t="shared" si="39"/>
        <v>0.12000000000000099</v>
      </c>
      <c r="N1243" s="198">
        <v>1</v>
      </c>
      <c r="O1243" s="1" t="s">
        <v>50</v>
      </c>
      <c r="P1243" s="1" t="s">
        <v>53</v>
      </c>
      <c r="Q1243" s="91" t="str">
        <f>VLOOKUP(UTK[[#This Row],[ID]],DRIVER[],6,FALSE)</f>
        <v>RAKHAL CH  MOHANTA</v>
      </c>
    </row>
    <row r="1244" spans="1:18" ht="14.4">
      <c r="A1244" s="1">
        <v>497</v>
      </c>
      <c r="B1244" s="1" t="str">
        <f>UTK[[#This Row],[DATE]]&amp;UTK[[#This Row],[VEHICLE NO]]&amp;UTK[[#This Row],[TRIP NO]]</f>
        <v>45439OD04Q41231</v>
      </c>
      <c r="C1244" s="25">
        <v>45439</v>
      </c>
      <c r="D1244" s="1">
        <v>63181</v>
      </c>
      <c r="E1244" s="12">
        <v>312214</v>
      </c>
      <c r="F1244" s="17">
        <v>7703</v>
      </c>
      <c r="G1244" s="24" t="s">
        <v>39</v>
      </c>
      <c r="H1244" s="82">
        <v>52.9</v>
      </c>
      <c r="I1244" s="82">
        <v>17.38</v>
      </c>
      <c r="J1244" s="82">
        <f t="shared" si="38"/>
        <v>35.519999999999996</v>
      </c>
      <c r="K1244" s="83">
        <v>35.299999999999997</v>
      </c>
      <c r="L1244" s="84">
        <v>45439</v>
      </c>
      <c r="M1244" s="82">
        <f t="shared" si="39"/>
        <v>0.21999999999999886</v>
      </c>
      <c r="N1244" s="198">
        <v>1</v>
      </c>
      <c r="O1244" s="1" t="s">
        <v>50</v>
      </c>
      <c r="P1244" s="1" t="s">
        <v>53</v>
      </c>
      <c r="Q1244" s="91" t="str">
        <f>VLOOKUP(UTK[[#This Row],[ID]],DRIVER[],6,FALSE)</f>
        <v>DURGA CH MOHANTA</v>
      </c>
    </row>
    <row r="1245" spans="1:18" ht="15" customHeight="1">
      <c r="A1245" s="1">
        <v>498</v>
      </c>
      <c r="B1245" s="1" t="str">
        <f>UTK[[#This Row],[DATE]]&amp;UTK[[#This Row],[VEHICLE NO]]&amp;UTK[[#This Row],[TRIP NO]]</f>
        <v>45439OD34S61391</v>
      </c>
      <c r="C1245" s="25">
        <v>45439</v>
      </c>
      <c r="D1245" s="1">
        <v>63182</v>
      </c>
      <c r="E1245" s="12">
        <v>312214</v>
      </c>
      <c r="F1245" s="17">
        <v>7077</v>
      </c>
      <c r="G1245" s="24" t="s">
        <v>52</v>
      </c>
      <c r="H1245" s="82">
        <v>55.04</v>
      </c>
      <c r="I1245" s="82">
        <v>17.54</v>
      </c>
      <c r="J1245" s="82">
        <f t="shared" si="38"/>
        <v>37.5</v>
      </c>
      <c r="K1245" s="83">
        <v>37.18</v>
      </c>
      <c r="L1245" s="84">
        <v>45439</v>
      </c>
      <c r="M1245" s="82">
        <f t="shared" si="39"/>
        <v>0.32000000000000028</v>
      </c>
      <c r="N1245" s="198">
        <v>1</v>
      </c>
      <c r="O1245" s="1" t="s">
        <v>50</v>
      </c>
      <c r="P1245" s="1" t="s">
        <v>53</v>
      </c>
      <c r="Q1245" s="91" t="str">
        <f>VLOOKUP(UTK[[#This Row],[ID]],DRIVER[],6,FALSE)</f>
        <v>SUSANT KUMAR BAG</v>
      </c>
    </row>
    <row r="1246" spans="1:18" ht="15" customHeight="1">
      <c r="A1246" s="1">
        <v>499</v>
      </c>
      <c r="B1246" s="1" t="str">
        <f>UTK[[#This Row],[DATE]]&amp;UTK[[#This Row],[VEHICLE NO]]&amp;UTK[[#This Row],[TRIP NO]]</f>
        <v>45439OD34S26271</v>
      </c>
      <c r="C1246" s="25">
        <v>45439</v>
      </c>
      <c r="D1246" s="1">
        <v>63183</v>
      </c>
      <c r="E1246" s="12">
        <v>312214</v>
      </c>
      <c r="F1246" s="17">
        <v>7708</v>
      </c>
      <c r="G1246" s="24" t="s">
        <v>54</v>
      </c>
      <c r="H1246" s="82">
        <v>50.32</v>
      </c>
      <c r="I1246" s="82">
        <v>17.12</v>
      </c>
      <c r="J1246" s="82">
        <f t="shared" si="38"/>
        <v>33.200000000000003</v>
      </c>
      <c r="K1246" s="83">
        <v>32.94</v>
      </c>
      <c r="L1246" s="84">
        <v>45439</v>
      </c>
      <c r="M1246" s="82">
        <f t="shared" si="39"/>
        <v>0.26000000000000512</v>
      </c>
      <c r="N1246" s="198">
        <v>1</v>
      </c>
      <c r="O1246" s="1" t="s">
        <v>50</v>
      </c>
      <c r="P1246" s="1" t="s">
        <v>53</v>
      </c>
      <c r="Q1246" s="91" t="str">
        <f>VLOOKUP(UTK[[#This Row],[ID]],DRIVER[],6,FALSE)</f>
        <v>BENUDHAR PRADHAN</v>
      </c>
    </row>
    <row r="1247" spans="1:18" ht="15" customHeight="1">
      <c r="A1247" s="1">
        <v>500</v>
      </c>
      <c r="B1247" s="1" t="str">
        <f>UTK[[#This Row],[DATE]]&amp;UTK[[#This Row],[VEHICLE NO]]&amp;UTK[[#This Row],[TRIP NO]]</f>
        <v>45439OD34S26661</v>
      </c>
      <c r="C1247" s="25">
        <v>45439</v>
      </c>
      <c r="D1247" s="1">
        <v>63184</v>
      </c>
      <c r="E1247" s="12">
        <v>312214</v>
      </c>
      <c r="F1247" s="17">
        <v>7709</v>
      </c>
      <c r="G1247" s="24" t="s">
        <v>45</v>
      </c>
      <c r="H1247" s="82">
        <v>53.44</v>
      </c>
      <c r="I1247" s="82">
        <v>17.54</v>
      </c>
      <c r="J1247" s="82">
        <f t="shared" si="38"/>
        <v>35.9</v>
      </c>
      <c r="K1247" s="83">
        <v>35.24</v>
      </c>
      <c r="L1247" s="84">
        <v>45439</v>
      </c>
      <c r="M1247" s="82">
        <f t="shared" si="39"/>
        <v>0.65999999999999659</v>
      </c>
      <c r="N1247" s="198">
        <v>1</v>
      </c>
      <c r="O1247" s="1" t="s">
        <v>50</v>
      </c>
      <c r="P1247" s="1" t="s">
        <v>53</v>
      </c>
      <c r="Q1247" s="91" t="str">
        <f>VLOOKUP(UTK[[#This Row],[ID]],DRIVER[],6,FALSE)</f>
        <v>PRAHALLAD KUMAR DAS</v>
      </c>
    </row>
    <row r="1248" spans="1:18" ht="15" customHeight="1">
      <c r="A1248" s="1">
        <v>501</v>
      </c>
      <c r="B1248" s="1" t="str">
        <f>UTK[[#This Row],[DATE]]&amp;UTK[[#This Row],[VEHICLE NO]]&amp;UTK[[#This Row],[TRIP NO]]</f>
        <v>45439OD34S65081</v>
      </c>
      <c r="C1248" s="25">
        <v>45439</v>
      </c>
      <c r="D1248" s="1">
        <v>63185</v>
      </c>
      <c r="E1248" s="12">
        <v>312214</v>
      </c>
      <c r="F1248" s="17">
        <v>7713</v>
      </c>
      <c r="G1248" s="24" t="s">
        <v>57</v>
      </c>
      <c r="H1248" s="82">
        <v>50.62</v>
      </c>
      <c r="I1248" s="82">
        <v>17.34</v>
      </c>
      <c r="J1248" s="82">
        <f t="shared" si="38"/>
        <v>33.28</v>
      </c>
      <c r="K1248" s="83">
        <v>33</v>
      </c>
      <c r="L1248" s="84">
        <v>45439</v>
      </c>
      <c r="M1248" s="82">
        <f t="shared" si="39"/>
        <v>0.28000000000000114</v>
      </c>
      <c r="N1248" s="198">
        <v>1</v>
      </c>
      <c r="O1248" s="1" t="s">
        <v>50</v>
      </c>
      <c r="P1248" s="1" t="s">
        <v>53</v>
      </c>
      <c r="Q1248" s="91" t="str">
        <f>VLOOKUP(UTK[[#This Row],[ID]],DRIVER[],6,FALSE)</f>
        <v>KAPILENDRA MALIK</v>
      </c>
    </row>
    <row r="1249" spans="1:17" ht="15" customHeight="1">
      <c r="A1249" s="1">
        <v>502</v>
      </c>
      <c r="B1249" s="1" t="str">
        <f>UTK[[#This Row],[DATE]]&amp;UTK[[#This Row],[VEHICLE NO]]&amp;UTK[[#This Row],[TRIP NO]]</f>
        <v>45439OD04Q41391</v>
      </c>
      <c r="C1249" s="25">
        <v>45439</v>
      </c>
      <c r="D1249" s="1">
        <v>63186</v>
      </c>
      <c r="E1249" s="12">
        <v>312214</v>
      </c>
      <c r="F1249" s="17">
        <v>7723</v>
      </c>
      <c r="G1249" s="24" t="s">
        <v>21</v>
      </c>
      <c r="H1249" s="82">
        <v>53.5</v>
      </c>
      <c r="I1249" s="82">
        <v>17.48</v>
      </c>
      <c r="J1249" s="82">
        <f t="shared" si="38"/>
        <v>36.019999999999996</v>
      </c>
      <c r="K1249" s="83">
        <v>35.68</v>
      </c>
      <c r="L1249" s="84">
        <v>45439</v>
      </c>
      <c r="M1249" s="82">
        <f t="shared" si="39"/>
        <v>0.33999999999999631</v>
      </c>
      <c r="N1249" s="198">
        <v>1</v>
      </c>
      <c r="O1249" s="1" t="s">
        <v>50</v>
      </c>
      <c r="P1249" s="1" t="s">
        <v>53</v>
      </c>
      <c r="Q1249" s="91" t="str">
        <f>VLOOKUP(UTK[[#This Row],[ID]],DRIVER[],6,FALSE)</f>
        <v>KALI CH KAR</v>
      </c>
    </row>
    <row r="1250" spans="1:17" ht="15" customHeight="1">
      <c r="A1250" s="1">
        <v>503</v>
      </c>
      <c r="B1250" s="1" t="str">
        <f>UTK[[#This Row],[DATE]]&amp;UTK[[#This Row],[VEHICLE NO]]&amp;UTK[[#This Row],[TRIP NO]]</f>
        <v>45439OD04Q41781</v>
      </c>
      <c r="C1250" s="25">
        <v>45439</v>
      </c>
      <c r="D1250" s="1">
        <v>63187</v>
      </c>
      <c r="E1250" s="12">
        <v>312214</v>
      </c>
      <c r="F1250" s="17">
        <v>7730</v>
      </c>
      <c r="G1250" s="24" t="s">
        <v>25</v>
      </c>
      <c r="H1250" s="82">
        <v>52.94</v>
      </c>
      <c r="I1250" s="82">
        <v>17.3</v>
      </c>
      <c r="J1250" s="82">
        <f t="shared" si="38"/>
        <v>35.64</v>
      </c>
      <c r="K1250" s="83">
        <v>34.700000000000003</v>
      </c>
      <c r="L1250" s="84">
        <v>45439</v>
      </c>
      <c r="M1250" s="82">
        <f t="shared" si="39"/>
        <v>0.93999999999999773</v>
      </c>
      <c r="N1250" s="198">
        <v>1</v>
      </c>
      <c r="O1250" s="1" t="s">
        <v>50</v>
      </c>
      <c r="P1250" s="1" t="s">
        <v>53</v>
      </c>
      <c r="Q1250" s="91" t="str">
        <f>VLOOKUP(UTK[[#This Row],[ID]],DRIVER[],6,FALSE)</f>
        <v>BHARAT CH MOHANTA</v>
      </c>
    </row>
    <row r="1251" spans="1:17" ht="15" customHeight="1">
      <c r="A1251" s="1">
        <v>504</v>
      </c>
      <c r="B1251" s="1" t="str">
        <f>UTK[[#This Row],[DATE]]&amp;UTK[[#This Row],[VEHICLE NO]]&amp;UTK[[#This Row],[TRIP NO]]</f>
        <v>45439OD04Q67611</v>
      </c>
      <c r="C1251" s="25">
        <v>45439</v>
      </c>
      <c r="D1251" s="1">
        <v>63188</v>
      </c>
      <c r="E1251" s="12">
        <v>312214</v>
      </c>
      <c r="F1251" s="17">
        <v>7728</v>
      </c>
      <c r="G1251" s="24" t="s">
        <v>24</v>
      </c>
      <c r="H1251" s="82">
        <v>51.92</v>
      </c>
      <c r="I1251" s="82">
        <v>17.84</v>
      </c>
      <c r="J1251" s="82">
        <f t="shared" si="38"/>
        <v>34.08</v>
      </c>
      <c r="K1251" s="83">
        <v>33.700000000000003</v>
      </c>
      <c r="L1251" s="84">
        <v>45439</v>
      </c>
      <c r="M1251" s="82">
        <f t="shared" si="39"/>
        <v>0.37999999999999545</v>
      </c>
      <c r="N1251" s="198">
        <v>1</v>
      </c>
      <c r="O1251" s="1" t="s">
        <v>50</v>
      </c>
      <c r="P1251" s="1" t="s">
        <v>53</v>
      </c>
      <c r="Q1251" s="91" t="str">
        <f>VLOOKUP(UTK[[#This Row],[ID]],DRIVER[],6,FALSE)</f>
        <v>DHULESWAR PERAI</v>
      </c>
    </row>
    <row r="1252" spans="1:17" ht="15" customHeight="1">
      <c r="A1252" s="1">
        <v>505</v>
      </c>
      <c r="B1252" s="1" t="str">
        <f>UTK[[#This Row],[DATE]]&amp;UTK[[#This Row],[VEHICLE NO]]&amp;UTK[[#This Row],[TRIP NO]]</f>
        <v>45439OD04Q41702</v>
      </c>
      <c r="C1252" s="25">
        <v>45439</v>
      </c>
      <c r="D1252" s="1">
        <v>63189</v>
      </c>
      <c r="E1252" s="12">
        <v>312214</v>
      </c>
      <c r="F1252" s="17">
        <v>7789</v>
      </c>
      <c r="G1252" s="24" t="s">
        <v>10</v>
      </c>
      <c r="H1252" s="82">
        <v>32.880000000000003</v>
      </c>
      <c r="I1252" s="82">
        <v>10.199999999999999</v>
      </c>
      <c r="J1252" s="82">
        <f t="shared" si="38"/>
        <v>22.680000000000003</v>
      </c>
      <c r="K1252" s="83">
        <v>22.06</v>
      </c>
      <c r="L1252" s="84">
        <v>45439</v>
      </c>
      <c r="M1252" s="82">
        <f t="shared" si="39"/>
        <v>0.62000000000000455</v>
      </c>
      <c r="N1252" s="198">
        <v>2</v>
      </c>
      <c r="O1252" s="1" t="s">
        <v>50</v>
      </c>
      <c r="P1252" s="1" t="s">
        <v>53</v>
      </c>
      <c r="Q1252" s="91" t="str">
        <f>VLOOKUP(UTK[[#This Row],[ID]],DRIVER[],6,FALSE)</f>
        <v>KAMAN MUNDA</v>
      </c>
    </row>
    <row r="1253" spans="1:17" ht="15" customHeight="1">
      <c r="A1253" s="1">
        <v>506</v>
      </c>
      <c r="B1253" s="1" t="str">
        <f>UTK[[#This Row],[DATE]]&amp;UTK[[#This Row],[VEHICLE NO]]&amp;UTK[[#This Row],[TRIP NO]]</f>
        <v>45439OD04Q41182</v>
      </c>
      <c r="C1253" s="25">
        <v>45439</v>
      </c>
      <c r="D1253" s="1">
        <v>63190</v>
      </c>
      <c r="E1253" s="12">
        <v>312214</v>
      </c>
      <c r="F1253" s="17">
        <v>7800</v>
      </c>
      <c r="G1253" s="24" t="s">
        <v>26</v>
      </c>
      <c r="H1253" s="82">
        <v>55.12</v>
      </c>
      <c r="I1253" s="82">
        <v>16.88</v>
      </c>
      <c r="J1253" s="82">
        <f t="shared" si="38"/>
        <v>38.239999999999995</v>
      </c>
      <c r="K1253" s="83">
        <v>37.880000000000003</v>
      </c>
      <c r="L1253" s="84">
        <v>45439</v>
      </c>
      <c r="M1253" s="82">
        <f t="shared" si="39"/>
        <v>0.35999999999999233</v>
      </c>
      <c r="N1253" s="198">
        <v>2</v>
      </c>
      <c r="O1253" s="1" t="s">
        <v>50</v>
      </c>
      <c r="P1253" s="1" t="s">
        <v>53</v>
      </c>
      <c r="Q1253" s="91" t="str">
        <f>VLOOKUP(UTK[[#This Row],[ID]],DRIVER[],6,FALSE)</f>
        <v>VINOD KUMAR</v>
      </c>
    </row>
    <row r="1254" spans="1:17" ht="15" customHeight="1">
      <c r="A1254" s="1">
        <v>507</v>
      </c>
      <c r="B1254" s="1" t="str">
        <f>UTK[[#This Row],[DATE]]&amp;UTK[[#This Row],[VEHICLE NO]]&amp;UTK[[#This Row],[TRIP NO]]</f>
        <v>45439OD34S26682</v>
      </c>
      <c r="C1254" s="25">
        <v>45439</v>
      </c>
      <c r="D1254" s="1">
        <v>63191</v>
      </c>
      <c r="E1254" s="12">
        <v>312214</v>
      </c>
      <c r="F1254" s="17">
        <v>7804</v>
      </c>
      <c r="G1254" s="24" t="s">
        <v>42</v>
      </c>
      <c r="H1254" s="82">
        <v>54</v>
      </c>
      <c r="I1254" s="82">
        <v>17.14</v>
      </c>
      <c r="J1254" s="82">
        <f t="shared" si="38"/>
        <v>36.86</v>
      </c>
      <c r="K1254" s="83">
        <v>36.56</v>
      </c>
      <c r="L1254" s="84">
        <v>45439</v>
      </c>
      <c r="M1254" s="82">
        <f t="shared" si="39"/>
        <v>0.29999999999999716</v>
      </c>
      <c r="N1254" s="198">
        <v>2</v>
      </c>
      <c r="O1254" s="1" t="s">
        <v>50</v>
      </c>
      <c r="P1254" s="1" t="s">
        <v>53</v>
      </c>
      <c r="Q1254" s="91" t="str">
        <f>VLOOKUP(UTK[[#This Row],[ID]],DRIVER[],6,FALSE)</f>
        <v>JUGAL KISHOR MOHANTA</v>
      </c>
    </row>
    <row r="1255" spans="1:17" ht="14.4">
      <c r="A1255" s="1">
        <v>508</v>
      </c>
      <c r="B1255" s="1" t="str">
        <f>UTK[[#This Row],[DATE]]&amp;UTK[[#This Row],[VEHICLE NO]]&amp;UTK[[#This Row],[TRIP NO]]</f>
        <v>45439OD04Q41232</v>
      </c>
      <c r="C1255" s="25">
        <v>45439</v>
      </c>
      <c r="D1255" s="1">
        <v>63192</v>
      </c>
      <c r="E1255" s="12">
        <v>312214</v>
      </c>
      <c r="F1255" s="17">
        <v>7837</v>
      </c>
      <c r="G1255" s="24" t="s">
        <v>39</v>
      </c>
      <c r="H1255" s="82">
        <v>54.14</v>
      </c>
      <c r="I1255" s="82">
        <v>17.28</v>
      </c>
      <c r="J1255" s="82">
        <f t="shared" si="38"/>
        <v>36.86</v>
      </c>
      <c r="K1255" s="83">
        <v>36.06</v>
      </c>
      <c r="L1255" s="84">
        <v>45440</v>
      </c>
      <c r="M1255" s="82">
        <f t="shared" si="39"/>
        <v>0.79999999999999716</v>
      </c>
      <c r="N1255" s="198">
        <v>2</v>
      </c>
      <c r="O1255" s="1" t="s">
        <v>50</v>
      </c>
      <c r="P1255" s="1" t="s">
        <v>53</v>
      </c>
      <c r="Q1255" s="91" t="str">
        <f>VLOOKUP(UTK[[#This Row],[ID]],DRIVER[],6,FALSE)</f>
        <v>DURGA CH MOHANTA</v>
      </c>
    </row>
    <row r="1256" spans="1:17" ht="15" customHeight="1">
      <c r="A1256" s="1">
        <v>509</v>
      </c>
      <c r="B1256" s="1" t="str">
        <f>UTK[[#This Row],[DATE]]&amp;UTK[[#This Row],[VEHICLE NO]]&amp;UTK[[#This Row],[TRIP NO]]</f>
        <v>45439OD04Q41372</v>
      </c>
      <c r="C1256" s="25">
        <v>45439</v>
      </c>
      <c r="D1256" s="1">
        <v>63193</v>
      </c>
      <c r="E1256" s="12">
        <v>312214</v>
      </c>
      <c r="F1256" s="17">
        <v>7838</v>
      </c>
      <c r="G1256" s="24" t="s">
        <v>55</v>
      </c>
      <c r="H1256" s="82">
        <v>32.840000000000003</v>
      </c>
      <c r="I1256" s="82">
        <v>10.28</v>
      </c>
      <c r="J1256" s="82">
        <f t="shared" si="38"/>
        <v>22.560000000000002</v>
      </c>
      <c r="K1256" s="83">
        <v>22.14</v>
      </c>
      <c r="L1256" s="84">
        <v>45440</v>
      </c>
      <c r="M1256" s="82">
        <f t="shared" si="39"/>
        <v>0.42000000000000171</v>
      </c>
      <c r="N1256" s="198">
        <v>2</v>
      </c>
      <c r="O1256" s="1" t="s">
        <v>50</v>
      </c>
      <c r="P1256" s="1" t="s">
        <v>53</v>
      </c>
      <c r="Q1256" s="91" t="str">
        <f>VLOOKUP(UTK[[#This Row],[ID]],DRIVER[],6,FALSE)</f>
        <v>MADANA MAHANTA</v>
      </c>
    </row>
    <row r="1257" spans="1:17" ht="15" customHeight="1">
      <c r="A1257" s="1">
        <v>510</v>
      </c>
      <c r="B1257" s="1" t="str">
        <f>UTK[[#This Row],[DATE]]&amp;UTK[[#This Row],[VEHICLE NO]]&amp;UTK[[#This Row],[TRIP NO]]</f>
        <v>45439OD34S61372</v>
      </c>
      <c r="C1257" s="25">
        <v>45439</v>
      </c>
      <c r="D1257" s="1">
        <v>63194</v>
      </c>
      <c r="E1257" s="12">
        <v>312214</v>
      </c>
      <c r="F1257" s="17">
        <v>7836</v>
      </c>
      <c r="G1257" s="24" t="s">
        <v>44</v>
      </c>
      <c r="H1257" s="82">
        <v>54.64</v>
      </c>
      <c r="I1257" s="82">
        <v>17.579999999999998</v>
      </c>
      <c r="J1257" s="82">
        <f t="shared" si="38"/>
        <v>37.06</v>
      </c>
      <c r="K1257" s="83">
        <v>36.799999999999997</v>
      </c>
      <c r="L1257" s="84">
        <v>45440</v>
      </c>
      <c r="M1257" s="82">
        <f t="shared" si="39"/>
        <v>0.26000000000000512</v>
      </c>
      <c r="N1257" s="198">
        <v>2</v>
      </c>
      <c r="O1257" s="1" t="s">
        <v>50</v>
      </c>
      <c r="P1257" s="1" t="s">
        <v>53</v>
      </c>
      <c r="Q1257" s="91" t="str">
        <f>VLOOKUP(UTK[[#This Row],[ID]],DRIVER[],6,FALSE)</f>
        <v>MURALIDHAR MOHANTA</v>
      </c>
    </row>
    <row r="1258" spans="1:17" ht="15" customHeight="1">
      <c r="A1258" s="1">
        <v>511</v>
      </c>
      <c r="B1258" s="1" t="str">
        <f>UTK[[#This Row],[DATE]]&amp;UTK[[#This Row],[VEHICLE NO]]&amp;UTK[[#This Row],[TRIP NO]]</f>
        <v>45439OD34S61392</v>
      </c>
      <c r="C1258" s="25">
        <v>45439</v>
      </c>
      <c r="D1258" s="1">
        <v>63195</v>
      </c>
      <c r="E1258" s="12">
        <v>312214</v>
      </c>
      <c r="F1258" s="17">
        <v>7839</v>
      </c>
      <c r="G1258" s="24" t="s">
        <v>52</v>
      </c>
      <c r="H1258" s="82">
        <v>53.88</v>
      </c>
      <c r="I1258" s="82">
        <v>17.52</v>
      </c>
      <c r="J1258" s="82">
        <f t="shared" si="38"/>
        <v>36.36</v>
      </c>
      <c r="K1258" s="83">
        <v>36.1</v>
      </c>
      <c r="L1258" s="84">
        <v>45440</v>
      </c>
      <c r="M1258" s="82">
        <f t="shared" si="39"/>
        <v>0.25999999999999801</v>
      </c>
      <c r="N1258" s="198">
        <v>2</v>
      </c>
      <c r="O1258" s="1" t="s">
        <v>50</v>
      </c>
      <c r="P1258" s="1" t="s">
        <v>53</v>
      </c>
      <c r="Q1258" s="91" t="str">
        <f>VLOOKUP(UTK[[#This Row],[ID]],DRIVER[],6,FALSE)</f>
        <v>SUSANT KUMAR BAG</v>
      </c>
    </row>
    <row r="1259" spans="1:17" ht="15" customHeight="1">
      <c r="A1259" s="1">
        <v>512</v>
      </c>
      <c r="B1259" s="1" t="str">
        <f>UTK[[#This Row],[DATE]]&amp;UTK[[#This Row],[VEHICLE NO]]&amp;UTK[[#This Row],[TRIP NO]]</f>
        <v>45439OD34S26272</v>
      </c>
      <c r="C1259" s="25">
        <v>45439</v>
      </c>
      <c r="D1259" s="1">
        <v>63196</v>
      </c>
      <c r="E1259" s="12">
        <v>312214</v>
      </c>
      <c r="F1259" s="17">
        <v>7840</v>
      </c>
      <c r="G1259" s="24" t="s">
        <v>54</v>
      </c>
      <c r="H1259" s="82">
        <v>54.06</v>
      </c>
      <c r="I1259" s="82">
        <v>17.079999999999998</v>
      </c>
      <c r="J1259" s="82">
        <f t="shared" si="38"/>
        <v>36.980000000000004</v>
      </c>
      <c r="K1259" s="83">
        <v>36.200000000000003</v>
      </c>
      <c r="L1259" s="84">
        <v>45440</v>
      </c>
      <c r="M1259" s="82">
        <f t="shared" si="39"/>
        <v>0.78000000000000114</v>
      </c>
      <c r="N1259" s="198">
        <v>2</v>
      </c>
      <c r="O1259" s="1" t="s">
        <v>50</v>
      </c>
      <c r="P1259" s="1" t="s">
        <v>53</v>
      </c>
      <c r="Q1259" s="91" t="str">
        <f>VLOOKUP(UTK[[#This Row],[ID]],DRIVER[],6,FALSE)</f>
        <v>BENUDHAR PRADHAN</v>
      </c>
    </row>
    <row r="1260" spans="1:17" ht="15" customHeight="1">
      <c r="A1260" s="1">
        <v>513</v>
      </c>
      <c r="B1260" s="1" t="str">
        <f>UTK[[#This Row],[DATE]]&amp;UTK[[#This Row],[VEHICLE NO]]&amp;UTK[[#This Row],[TRIP NO]]</f>
        <v>45439OD34S26151</v>
      </c>
      <c r="C1260" s="25">
        <v>45439</v>
      </c>
      <c r="D1260" s="1">
        <v>63197</v>
      </c>
      <c r="E1260" s="12">
        <v>312214</v>
      </c>
      <c r="F1260" s="17">
        <v>7842</v>
      </c>
      <c r="G1260" s="24" t="s">
        <v>40</v>
      </c>
      <c r="H1260" s="82">
        <v>55.12</v>
      </c>
      <c r="I1260" s="82">
        <v>17.2</v>
      </c>
      <c r="J1260" s="82">
        <f t="shared" si="38"/>
        <v>37.92</v>
      </c>
      <c r="K1260" s="88">
        <v>37.18</v>
      </c>
      <c r="L1260" s="84">
        <v>45440</v>
      </c>
      <c r="M1260" s="82">
        <f t="shared" si="39"/>
        <v>0.74000000000000199</v>
      </c>
      <c r="N1260" s="198">
        <v>1</v>
      </c>
      <c r="O1260" s="1" t="s">
        <v>50</v>
      </c>
      <c r="P1260" s="1" t="s">
        <v>53</v>
      </c>
      <c r="Q1260" s="91" t="str">
        <f>VLOOKUP(UTK[[#This Row],[ID]],DRIVER[],6,FALSE)</f>
        <v>BASANTA KUMAR MOHANTA</v>
      </c>
    </row>
    <row r="1261" spans="1:17" ht="15" customHeight="1">
      <c r="A1261" s="1">
        <v>514</v>
      </c>
      <c r="B1261" s="1" t="str">
        <f>UTK[[#This Row],[DATE]]&amp;UTK[[#This Row],[VEHICLE NO]]&amp;UTK[[#This Row],[TRIP NO]]</f>
        <v>45439OD34S26662</v>
      </c>
      <c r="C1261" s="25">
        <v>45439</v>
      </c>
      <c r="D1261" s="1">
        <v>63198</v>
      </c>
      <c r="E1261" s="12">
        <v>312214</v>
      </c>
      <c r="F1261" s="17">
        <v>7844</v>
      </c>
      <c r="G1261" s="24" t="s">
        <v>45</v>
      </c>
      <c r="H1261" s="82">
        <v>53.62</v>
      </c>
      <c r="I1261" s="82">
        <v>17.54</v>
      </c>
      <c r="J1261" s="82">
        <f t="shared" si="38"/>
        <v>36.08</v>
      </c>
      <c r="K1261" s="83">
        <v>35.5</v>
      </c>
      <c r="L1261" s="84">
        <v>45440</v>
      </c>
      <c r="M1261" s="82">
        <f t="shared" si="39"/>
        <v>0.57999999999999829</v>
      </c>
      <c r="N1261" s="198">
        <v>2</v>
      </c>
      <c r="O1261" s="1" t="s">
        <v>50</v>
      </c>
      <c r="P1261" s="1" t="s">
        <v>53</v>
      </c>
      <c r="Q1261" s="91" t="str">
        <f>VLOOKUP(UTK[[#This Row],[ID]],DRIVER[],6,FALSE)</f>
        <v>PRAHALLAD KUMAR DAS</v>
      </c>
    </row>
    <row r="1262" spans="1:17" ht="15" customHeight="1">
      <c r="A1262" s="1">
        <v>515</v>
      </c>
      <c r="B1262" s="1" t="str">
        <f>UTK[[#This Row],[DATE]]&amp;UTK[[#This Row],[VEHICLE NO]]&amp;UTK[[#This Row],[TRIP NO]]</f>
        <v>45439OD34S65082</v>
      </c>
      <c r="C1262" s="25">
        <v>45439</v>
      </c>
      <c r="D1262" s="1">
        <v>63199</v>
      </c>
      <c r="E1262" s="12">
        <v>312214</v>
      </c>
      <c r="F1262" s="17">
        <v>7846</v>
      </c>
      <c r="G1262" s="24" t="s">
        <v>57</v>
      </c>
      <c r="H1262" s="82">
        <v>54.76</v>
      </c>
      <c r="I1262" s="82">
        <v>17.32</v>
      </c>
      <c r="J1262" s="82">
        <f t="shared" si="38"/>
        <v>37.44</v>
      </c>
      <c r="K1262" s="83">
        <v>37.1</v>
      </c>
      <c r="L1262" s="84">
        <v>45440</v>
      </c>
      <c r="M1262" s="82">
        <f t="shared" si="39"/>
        <v>0.33999999999999631</v>
      </c>
      <c r="N1262" s="198">
        <v>2</v>
      </c>
      <c r="O1262" s="1" t="s">
        <v>50</v>
      </c>
      <c r="P1262" s="1" t="s">
        <v>53</v>
      </c>
      <c r="Q1262" s="91" t="str">
        <f>VLOOKUP(UTK[[#This Row],[ID]],DRIVER[],6,FALSE)</f>
        <v>KAPILENDRA MALIK</v>
      </c>
    </row>
    <row r="1263" spans="1:17" ht="15" customHeight="1">
      <c r="A1263" s="1">
        <v>516</v>
      </c>
      <c r="B1263" s="1" t="str">
        <f>UTK[[#This Row],[DATE]]&amp;UTK[[#This Row],[VEHICLE NO]]&amp;UTK[[#This Row],[TRIP NO]]</f>
        <v>45439OD04Q41392</v>
      </c>
      <c r="C1263" s="25">
        <v>45439</v>
      </c>
      <c r="D1263" s="1">
        <v>63200</v>
      </c>
      <c r="E1263" s="12">
        <v>312214</v>
      </c>
      <c r="F1263" s="17">
        <v>7852</v>
      </c>
      <c r="G1263" s="24" t="s">
        <v>21</v>
      </c>
      <c r="H1263" s="82">
        <v>53.96</v>
      </c>
      <c r="I1263" s="82">
        <v>17.440000000000001</v>
      </c>
      <c r="J1263" s="82">
        <f t="shared" si="38"/>
        <v>36.519999999999996</v>
      </c>
      <c r="K1263" s="83">
        <v>36.06</v>
      </c>
      <c r="L1263" s="84">
        <v>45440</v>
      </c>
      <c r="M1263" s="82">
        <f t="shared" si="39"/>
        <v>0.45999999999999375</v>
      </c>
      <c r="N1263" s="198">
        <v>2</v>
      </c>
      <c r="O1263" s="1" t="s">
        <v>50</v>
      </c>
      <c r="P1263" s="1" t="s">
        <v>53</v>
      </c>
      <c r="Q1263" s="91" t="str">
        <f>VLOOKUP(UTK[[#This Row],[ID]],DRIVER[],6,FALSE)</f>
        <v>KALI CH KAR</v>
      </c>
    </row>
    <row r="1264" spans="1:17" ht="14.4">
      <c r="A1264" s="1">
        <v>517</v>
      </c>
      <c r="B1264" s="14" t="str">
        <f>UTK[[#This Row],[DATE]]&amp;UTK[[#This Row],[VEHICLE NO]]&amp;UTK[[#This Row],[TRIP NO]]</f>
        <v>45440OD04Q41231</v>
      </c>
      <c r="C1264" s="25">
        <v>45440</v>
      </c>
      <c r="D1264" s="1">
        <v>63201</v>
      </c>
      <c r="E1264" s="12">
        <v>312214</v>
      </c>
      <c r="F1264" s="17">
        <v>7869</v>
      </c>
      <c r="G1264" s="24" t="s">
        <v>39</v>
      </c>
      <c r="H1264" s="67">
        <v>53.3</v>
      </c>
      <c r="I1264" s="67">
        <v>17.32</v>
      </c>
      <c r="J1264" s="82">
        <f t="shared" si="38"/>
        <v>35.979999999999997</v>
      </c>
      <c r="K1264" s="68">
        <v>35.659999999999997</v>
      </c>
      <c r="L1264" s="84">
        <v>45440</v>
      </c>
      <c r="M1264" s="82">
        <f t="shared" si="39"/>
        <v>0.32000000000000028</v>
      </c>
      <c r="N1264" s="198">
        <v>1</v>
      </c>
      <c r="O1264" s="1" t="s">
        <v>50</v>
      </c>
      <c r="P1264" s="1" t="s">
        <v>53</v>
      </c>
      <c r="Q1264" s="91" t="str">
        <f>VLOOKUP(UTK[[#This Row],[ID]],DRIVER[],6,FALSE)</f>
        <v>NATABAR MOHANTA</v>
      </c>
    </row>
    <row r="1265" spans="1:18" ht="15" customHeight="1">
      <c r="A1265" s="1">
        <v>518</v>
      </c>
      <c r="B1265" s="14" t="str">
        <f>UTK[[#This Row],[DATE]]&amp;UTK[[#This Row],[VEHICLE NO]]&amp;UTK[[#This Row],[TRIP NO]]</f>
        <v>45440OD04Q41181</v>
      </c>
      <c r="C1265" s="25">
        <v>45440</v>
      </c>
      <c r="D1265" s="1">
        <v>63202</v>
      </c>
      <c r="E1265" s="12">
        <v>312214</v>
      </c>
      <c r="F1265" s="17">
        <v>7866</v>
      </c>
      <c r="G1265" s="24" t="s">
        <v>26</v>
      </c>
      <c r="H1265" s="67">
        <v>51.3</v>
      </c>
      <c r="I1265" s="67">
        <v>16.86</v>
      </c>
      <c r="J1265" s="82">
        <f t="shared" si="38"/>
        <v>34.44</v>
      </c>
      <c r="K1265" s="68">
        <v>33.74</v>
      </c>
      <c r="L1265" s="84">
        <v>45440</v>
      </c>
      <c r="M1265" s="82">
        <f t="shared" si="39"/>
        <v>0.69999999999999574</v>
      </c>
      <c r="N1265" s="198">
        <v>1</v>
      </c>
      <c r="O1265" s="1" t="s">
        <v>50</v>
      </c>
      <c r="P1265" s="1" t="s">
        <v>53</v>
      </c>
      <c r="Q1265" s="91" t="str">
        <f>VLOOKUP(UTK[[#This Row],[ID]],DRIVER[],6,FALSE)</f>
        <v>VINOD KUMAR</v>
      </c>
    </row>
    <row r="1266" spans="1:18" ht="15" customHeight="1">
      <c r="A1266" s="1">
        <v>519</v>
      </c>
      <c r="B1266" s="14" t="str">
        <f>UTK[[#This Row],[DATE]]&amp;UTK[[#This Row],[VEHICLE NO]]&amp;UTK[[#This Row],[TRIP NO]]</f>
        <v>45440OD34S61371</v>
      </c>
      <c r="C1266" s="25">
        <v>45440</v>
      </c>
      <c r="D1266" s="1">
        <v>63203</v>
      </c>
      <c r="E1266" s="12">
        <v>312214</v>
      </c>
      <c r="F1266" s="17">
        <v>7873</v>
      </c>
      <c r="G1266" s="24" t="s">
        <v>44</v>
      </c>
      <c r="H1266" s="67">
        <v>54.22</v>
      </c>
      <c r="I1266" s="67">
        <v>17.559999999999999</v>
      </c>
      <c r="J1266" s="82">
        <f t="shared" si="38"/>
        <v>36.659999999999997</v>
      </c>
      <c r="K1266" s="68">
        <v>36.36</v>
      </c>
      <c r="L1266" s="84">
        <v>45440</v>
      </c>
      <c r="M1266" s="82">
        <f t="shared" si="39"/>
        <v>0.29999999999999716</v>
      </c>
      <c r="N1266" s="198">
        <v>1</v>
      </c>
      <c r="O1266" s="1" t="s">
        <v>50</v>
      </c>
      <c r="P1266" s="1" t="s">
        <v>53</v>
      </c>
      <c r="Q1266" s="91" t="str">
        <f>VLOOKUP(UTK[[#This Row],[ID]],DRIVER[],6,FALSE)</f>
        <v>MURALIDHAR MOHANTA</v>
      </c>
    </row>
    <row r="1267" spans="1:18" ht="15" customHeight="1">
      <c r="A1267" s="1">
        <v>520</v>
      </c>
      <c r="B1267" s="1" t="str">
        <f>UTK[[#This Row],[DATE]]&amp;UTK[[#This Row],[VEHICLE NO]]&amp;UTK[[#This Row],[TRIP NO]]</f>
        <v>45440OD34S26151</v>
      </c>
      <c r="C1267" s="25">
        <v>45440</v>
      </c>
      <c r="D1267" s="1">
        <v>63204</v>
      </c>
      <c r="E1267" s="12">
        <v>312214</v>
      </c>
      <c r="F1267" s="17">
        <v>7874</v>
      </c>
      <c r="G1267" s="24" t="s">
        <v>40</v>
      </c>
      <c r="H1267" s="82">
        <v>53.74</v>
      </c>
      <c r="I1267" s="82">
        <v>17.100000000000001</v>
      </c>
      <c r="J1267" s="82">
        <f t="shared" ref="J1267:J1291" si="40">H1267-I1267</f>
        <v>36.64</v>
      </c>
      <c r="K1267" s="83">
        <v>36.36</v>
      </c>
      <c r="L1267" s="84">
        <v>45440</v>
      </c>
      <c r="M1267" s="82">
        <f t="shared" ref="M1267:M1291" si="41">J1267-K1267</f>
        <v>0.28000000000000114</v>
      </c>
      <c r="N1267" s="198">
        <v>1</v>
      </c>
      <c r="O1267" s="1" t="s">
        <v>50</v>
      </c>
      <c r="P1267" s="1" t="s">
        <v>53</v>
      </c>
      <c r="Q1267" s="91" t="str">
        <f>VLOOKUP(UTK[[#This Row],[ID]],DRIVER[],6,FALSE)</f>
        <v>BASANTA KUMAR MOHANTA</v>
      </c>
      <c r="R1267" s="1">
        <v>193</v>
      </c>
    </row>
    <row r="1268" spans="1:18" ht="15" customHeight="1">
      <c r="A1268" s="1">
        <v>521</v>
      </c>
      <c r="B1268" s="1" t="str">
        <f>UTK[[#This Row],[DATE]]&amp;UTK[[#This Row],[VEHICLE NO]]&amp;UTK[[#This Row],[TRIP NO]]</f>
        <v>45440OD04Q41281</v>
      </c>
      <c r="C1268" s="25">
        <v>45440</v>
      </c>
      <c r="D1268" s="1">
        <v>63205</v>
      </c>
      <c r="E1268" s="12">
        <v>312214</v>
      </c>
      <c r="F1268" s="17">
        <v>7888</v>
      </c>
      <c r="G1268" s="24" t="s">
        <v>41</v>
      </c>
      <c r="H1268" s="82">
        <v>34.32</v>
      </c>
      <c r="I1268" s="82">
        <v>10.38</v>
      </c>
      <c r="J1268" s="82">
        <f t="shared" si="40"/>
        <v>23.939999999999998</v>
      </c>
      <c r="K1268" s="83">
        <v>23.86</v>
      </c>
      <c r="L1268" s="84">
        <v>45440</v>
      </c>
      <c r="M1268" s="82">
        <f t="shared" si="41"/>
        <v>7.9999999999998295E-2</v>
      </c>
      <c r="N1268" s="198">
        <v>1</v>
      </c>
      <c r="O1268" s="1" t="s">
        <v>50</v>
      </c>
      <c r="P1268" s="1" t="s">
        <v>53</v>
      </c>
      <c r="Q1268" s="91" t="str">
        <f>VLOOKUP(UTK[[#This Row],[ID]],DRIVER[],6,FALSE)</f>
        <v xml:space="preserve">SUSANTA KUMAR MOHANTA </v>
      </c>
    </row>
    <row r="1269" spans="1:18" ht="15" customHeight="1">
      <c r="A1269" s="1">
        <v>522</v>
      </c>
      <c r="B1269" s="1" t="str">
        <f>UTK[[#This Row],[DATE]]&amp;UTK[[#This Row],[VEHICLE NO]]&amp;UTK[[#This Row],[TRIP NO]]</f>
        <v>45440OD34S26681</v>
      </c>
      <c r="C1269" s="25">
        <v>45440</v>
      </c>
      <c r="D1269" s="1">
        <v>63206</v>
      </c>
      <c r="E1269" s="12">
        <v>312214</v>
      </c>
      <c r="F1269" s="17">
        <v>7892</v>
      </c>
      <c r="G1269" s="24" t="s">
        <v>42</v>
      </c>
      <c r="H1269" s="82">
        <v>53.44</v>
      </c>
      <c r="I1269" s="82">
        <v>17.12</v>
      </c>
      <c r="J1269" s="82">
        <f t="shared" si="40"/>
        <v>36.319999999999993</v>
      </c>
      <c r="K1269" s="83">
        <v>36.04</v>
      </c>
      <c r="L1269" s="84">
        <v>45440</v>
      </c>
      <c r="M1269" s="82">
        <f t="shared" si="41"/>
        <v>0.27999999999999403</v>
      </c>
      <c r="N1269" s="198">
        <v>1</v>
      </c>
      <c r="O1269" s="1" t="s">
        <v>50</v>
      </c>
      <c r="P1269" s="1" t="s">
        <v>53</v>
      </c>
      <c r="Q1269" s="91" t="str">
        <f>VLOOKUP(UTK[[#This Row],[ID]],DRIVER[],6,FALSE)</f>
        <v>SHAJID ANSARI</v>
      </c>
    </row>
    <row r="1270" spans="1:18" ht="15" customHeight="1">
      <c r="A1270" s="1">
        <v>523</v>
      </c>
      <c r="B1270" s="1" t="str">
        <f>UTK[[#This Row],[DATE]]&amp;UTK[[#This Row],[VEHICLE NO]]&amp;UTK[[#This Row],[TRIP NO]]</f>
        <v>45440OD34S61391</v>
      </c>
      <c r="C1270" s="25">
        <v>45440</v>
      </c>
      <c r="D1270" s="1">
        <v>63208</v>
      </c>
      <c r="E1270" s="12">
        <v>312214</v>
      </c>
      <c r="F1270" s="17">
        <v>7900</v>
      </c>
      <c r="G1270" s="24" t="s">
        <v>52</v>
      </c>
      <c r="H1270" s="82">
        <v>55.42</v>
      </c>
      <c r="I1270" s="82">
        <v>17.46</v>
      </c>
      <c r="J1270" s="82">
        <f>H1270-I1270</f>
        <v>37.96</v>
      </c>
      <c r="K1270" s="83">
        <v>37.56</v>
      </c>
      <c r="L1270" s="84">
        <v>45440</v>
      </c>
      <c r="M1270" s="82">
        <f>J1270-K1270</f>
        <v>0.39999999999999858</v>
      </c>
      <c r="N1270" s="198">
        <v>1</v>
      </c>
      <c r="O1270" s="1" t="s">
        <v>50</v>
      </c>
      <c r="P1270" s="1" t="s">
        <v>53</v>
      </c>
      <c r="Q1270" s="91" t="str">
        <f>VLOOKUP(UTK[[#This Row],[ID]],DRIVER[],6,FALSE)</f>
        <v>PRADIPA MALIK</v>
      </c>
    </row>
    <row r="1271" spans="1:18" ht="15" customHeight="1">
      <c r="A1271" s="1">
        <v>524</v>
      </c>
      <c r="B1271" s="1" t="str">
        <f>UTK[[#This Row],[DATE]]&amp;UTK[[#This Row],[VEHICLE NO]]&amp;UTK[[#This Row],[TRIP NO]]</f>
        <v>45440OD04Q41371</v>
      </c>
      <c r="C1271" s="25">
        <v>45440</v>
      </c>
      <c r="D1271" s="1">
        <v>63209</v>
      </c>
      <c r="E1271" s="12">
        <v>312214</v>
      </c>
      <c r="F1271" s="17">
        <v>7899</v>
      </c>
      <c r="G1271" s="24" t="s">
        <v>55</v>
      </c>
      <c r="H1271" s="82">
        <v>35.119999999999997</v>
      </c>
      <c r="I1271" s="82">
        <v>10.34</v>
      </c>
      <c r="J1271" s="82">
        <f t="shared" si="40"/>
        <v>24.779999999999998</v>
      </c>
      <c r="K1271" s="83">
        <v>24.48</v>
      </c>
      <c r="L1271" s="84">
        <v>45440</v>
      </c>
      <c r="M1271" s="82">
        <f t="shared" si="41"/>
        <v>0.29999999999999716</v>
      </c>
      <c r="N1271" s="198">
        <v>1</v>
      </c>
      <c r="O1271" s="1" t="s">
        <v>50</v>
      </c>
      <c r="P1271" s="1" t="s">
        <v>53</v>
      </c>
      <c r="Q1271" s="91" t="str">
        <f>VLOOKUP(UTK[[#This Row],[ID]],DRIVER[],6,FALSE)</f>
        <v>NARAHARI MOHANTA</v>
      </c>
    </row>
    <row r="1272" spans="1:18" ht="15" customHeight="1">
      <c r="A1272" s="1">
        <v>525</v>
      </c>
      <c r="B1272" s="1" t="str">
        <f>UTK[[#This Row],[DATE]]&amp;UTK[[#This Row],[VEHICLE NO]]&amp;UTK[[#This Row],[TRIP NO]]</f>
        <v>45440OD04Q41781</v>
      </c>
      <c r="C1272" s="25">
        <v>45440</v>
      </c>
      <c r="D1272" s="1">
        <v>63210</v>
      </c>
      <c r="E1272" s="12">
        <v>312214</v>
      </c>
      <c r="F1272" s="17">
        <v>7907</v>
      </c>
      <c r="G1272" s="24" t="s">
        <v>25</v>
      </c>
      <c r="H1272" s="82">
        <v>53.4</v>
      </c>
      <c r="I1272" s="82">
        <v>17.28</v>
      </c>
      <c r="J1272" s="82">
        <f t="shared" si="40"/>
        <v>36.119999999999997</v>
      </c>
      <c r="K1272" s="83">
        <v>35.82</v>
      </c>
      <c r="L1272" s="84">
        <v>45440</v>
      </c>
      <c r="M1272" s="82">
        <f t="shared" si="41"/>
        <v>0.29999999999999716</v>
      </c>
      <c r="N1272" s="198">
        <v>1</v>
      </c>
      <c r="O1272" s="1" t="s">
        <v>50</v>
      </c>
      <c r="P1272" s="1" t="s">
        <v>53</v>
      </c>
      <c r="Q1272" s="91" t="str">
        <f>VLOOKUP(UTK[[#This Row],[ID]],DRIVER[],6,FALSE)</f>
        <v>BHARAT CH MOHANTA</v>
      </c>
    </row>
    <row r="1273" spans="1:18" ht="15" customHeight="1">
      <c r="A1273" s="1">
        <v>526</v>
      </c>
      <c r="B1273" s="1" t="str">
        <f>UTK[[#This Row],[DATE]]&amp;UTK[[#This Row],[VEHICLE NO]]&amp;UTK[[#This Row],[TRIP NO]]</f>
        <v>45440OD34S65081</v>
      </c>
      <c r="C1273" s="25">
        <v>45440</v>
      </c>
      <c r="D1273" s="1">
        <v>63211</v>
      </c>
      <c r="E1273" s="12">
        <v>312214</v>
      </c>
      <c r="F1273" s="17">
        <v>7904</v>
      </c>
      <c r="G1273" s="24" t="s">
        <v>57</v>
      </c>
      <c r="H1273" s="82">
        <v>55.9</v>
      </c>
      <c r="I1273" s="82">
        <v>17.32</v>
      </c>
      <c r="J1273" s="82">
        <f>H1273-I1273</f>
        <v>38.58</v>
      </c>
      <c r="K1273" s="83">
        <v>38.22</v>
      </c>
      <c r="L1273" s="84">
        <v>45440</v>
      </c>
      <c r="M1273" s="82">
        <f>J1273-K1273</f>
        <v>0.35999999999999943</v>
      </c>
      <c r="N1273" s="198">
        <v>1</v>
      </c>
      <c r="O1273" s="1" t="s">
        <v>50</v>
      </c>
      <c r="P1273" s="1" t="s">
        <v>53</v>
      </c>
      <c r="Q1273" s="91" t="str">
        <f>VLOOKUP(UTK[[#This Row],[ID]],DRIVER[],6,FALSE)</f>
        <v>BENUDHAR PRADHAN</v>
      </c>
    </row>
    <row r="1274" spans="1:18" ht="15" customHeight="1">
      <c r="A1274" s="1">
        <v>527</v>
      </c>
      <c r="B1274" s="1" t="str">
        <f>UTK[[#This Row],[DATE]]&amp;UTK[[#This Row],[VEHICLE NO]]&amp;UTK[[#This Row],[TRIP NO]]</f>
        <v>45440OD04Q41391</v>
      </c>
      <c r="C1274" s="25">
        <v>45440</v>
      </c>
      <c r="D1274" s="1">
        <v>63212</v>
      </c>
      <c r="E1274" s="12">
        <v>312214</v>
      </c>
      <c r="F1274" s="17">
        <v>7911</v>
      </c>
      <c r="G1274" s="24" t="s">
        <v>21</v>
      </c>
      <c r="H1274" s="82">
        <v>53.98</v>
      </c>
      <c r="I1274" s="82">
        <v>17.54</v>
      </c>
      <c r="J1274" s="82">
        <f t="shared" si="40"/>
        <v>36.44</v>
      </c>
      <c r="K1274" s="83">
        <v>35.979999999999997</v>
      </c>
      <c r="L1274" s="84">
        <v>45440</v>
      </c>
      <c r="M1274" s="82">
        <f t="shared" si="41"/>
        <v>0.46000000000000085</v>
      </c>
      <c r="N1274" s="198">
        <v>1</v>
      </c>
      <c r="O1274" s="1" t="s">
        <v>50</v>
      </c>
      <c r="P1274" s="1" t="s">
        <v>53</v>
      </c>
      <c r="Q1274" s="91" t="str">
        <f>VLOOKUP(UTK[[#This Row],[ID]],DRIVER[],6,FALSE)</f>
        <v>SUSANT KUMAR BAG</v>
      </c>
    </row>
    <row r="1275" spans="1:18" ht="15" customHeight="1">
      <c r="A1275" s="1">
        <v>528</v>
      </c>
      <c r="B1275" s="1" t="str">
        <f>UTK[[#This Row],[DATE]]&amp;UTK[[#This Row],[VEHICLE NO]]&amp;UTK[[#This Row],[TRIP NO]]</f>
        <v>45440OD34S26661</v>
      </c>
      <c r="C1275" s="25">
        <v>45440</v>
      </c>
      <c r="D1275" s="1">
        <v>63213</v>
      </c>
      <c r="E1275" s="12">
        <v>312214</v>
      </c>
      <c r="F1275" s="17">
        <v>7920</v>
      </c>
      <c r="G1275" s="24" t="s">
        <v>45</v>
      </c>
      <c r="H1275" s="82">
        <v>53.38</v>
      </c>
      <c r="I1275" s="82">
        <v>17.52</v>
      </c>
      <c r="J1275" s="82">
        <f t="shared" si="40"/>
        <v>35.86</v>
      </c>
      <c r="K1275" s="83">
        <v>34.86</v>
      </c>
      <c r="L1275" s="84">
        <v>45440</v>
      </c>
      <c r="M1275" s="82">
        <f t="shared" si="41"/>
        <v>1</v>
      </c>
      <c r="N1275" s="198">
        <v>1</v>
      </c>
      <c r="O1275" s="1" t="s">
        <v>50</v>
      </c>
      <c r="P1275" s="1" t="s">
        <v>53</v>
      </c>
      <c r="Q1275" s="91" t="str">
        <f>VLOOKUP(UTK[[#This Row],[ID]],DRIVER[],6,FALSE)</f>
        <v>PRAHALLAD KUMAR DAS</v>
      </c>
    </row>
    <row r="1276" spans="1:18" ht="15" customHeight="1">
      <c r="A1276" s="1">
        <v>529</v>
      </c>
      <c r="B1276" s="1" t="str">
        <f>UTK[[#This Row],[DATE]]&amp;UTK[[#This Row],[VEHICLE NO]]&amp;UTK[[#This Row],[TRIP NO]]</f>
        <v>45440OD34S26271</v>
      </c>
      <c r="C1276" s="25">
        <v>45440</v>
      </c>
      <c r="D1276" s="1">
        <v>63214</v>
      </c>
      <c r="E1276" s="12">
        <v>312214</v>
      </c>
      <c r="F1276" s="17">
        <v>7921</v>
      </c>
      <c r="G1276" s="24" t="s">
        <v>54</v>
      </c>
      <c r="H1276" s="82">
        <v>51.22</v>
      </c>
      <c r="I1276" s="82">
        <v>17.04</v>
      </c>
      <c r="J1276" s="82">
        <f>H1276-I1276</f>
        <v>34.18</v>
      </c>
      <c r="K1276" s="83">
        <v>33.700000000000003</v>
      </c>
      <c r="L1276" s="84">
        <v>45440</v>
      </c>
      <c r="M1276" s="82">
        <f>J1276-K1276</f>
        <v>0.47999999999999687</v>
      </c>
      <c r="N1276" s="198">
        <v>1</v>
      </c>
      <c r="O1276" s="1" t="s">
        <v>50</v>
      </c>
      <c r="P1276" s="1" t="s">
        <v>53</v>
      </c>
      <c r="Q1276" s="91" t="str">
        <f>VLOOKUP(UTK[[#This Row],[ID]],DRIVER[],6,FALSE)</f>
        <v>KAPILENDRA MALIK</v>
      </c>
    </row>
    <row r="1277" spans="1:18" ht="15" customHeight="1">
      <c r="A1277" s="1">
        <v>530</v>
      </c>
      <c r="B1277" s="1" t="str">
        <f>UTK[[#This Row],[DATE]]&amp;UTK[[#This Row],[VEHICLE NO]]&amp;UTK[[#This Row],[TRIP NO]]</f>
        <v>45440OD04Q67611</v>
      </c>
      <c r="C1277" s="25">
        <v>45440</v>
      </c>
      <c r="D1277" s="1">
        <v>63215</v>
      </c>
      <c r="E1277" s="12">
        <v>312214</v>
      </c>
      <c r="F1277" s="17">
        <v>7928</v>
      </c>
      <c r="G1277" s="24" t="s">
        <v>24</v>
      </c>
      <c r="H1277" s="82">
        <v>52.84</v>
      </c>
      <c r="I1277" s="82">
        <v>17.78</v>
      </c>
      <c r="J1277" s="82">
        <f t="shared" si="40"/>
        <v>35.06</v>
      </c>
      <c r="K1277" s="83">
        <v>34.54</v>
      </c>
      <c r="L1277" s="84">
        <v>45440</v>
      </c>
      <c r="M1277" s="82">
        <f t="shared" si="41"/>
        <v>0.52000000000000313</v>
      </c>
      <c r="N1277" s="198">
        <v>1</v>
      </c>
      <c r="O1277" s="1" t="s">
        <v>50</v>
      </c>
      <c r="P1277" s="1" t="s">
        <v>53</v>
      </c>
      <c r="Q1277" s="91" t="str">
        <f>VLOOKUP(UTK[[#This Row],[ID]],DRIVER[],6,FALSE)</f>
        <v>DHULESWAR PERAI</v>
      </c>
    </row>
    <row r="1278" spans="1:18" ht="15" customHeight="1">
      <c r="A1278" s="1">
        <v>531</v>
      </c>
      <c r="B1278" s="1" t="str">
        <f>UTK[[#This Row],[DATE]]&amp;UTK[[#This Row],[VEHICLE NO]]&amp;UTK[[#This Row],[TRIP NO]]</f>
        <v>45440OD04Q41182</v>
      </c>
      <c r="C1278" s="25">
        <v>45440</v>
      </c>
      <c r="D1278" s="1">
        <v>63216</v>
      </c>
      <c r="E1278" s="12">
        <v>312214</v>
      </c>
      <c r="F1278" s="17">
        <v>7952</v>
      </c>
      <c r="G1278" s="24" t="s">
        <v>26</v>
      </c>
      <c r="H1278" s="82">
        <v>54.8</v>
      </c>
      <c r="I1278" s="82">
        <v>16.84</v>
      </c>
      <c r="J1278" s="82">
        <f t="shared" si="40"/>
        <v>37.959999999999994</v>
      </c>
      <c r="K1278" s="83">
        <v>37.36</v>
      </c>
      <c r="L1278" s="84">
        <v>45440</v>
      </c>
      <c r="M1278" s="82">
        <f t="shared" si="41"/>
        <v>0.59999999999999432</v>
      </c>
      <c r="N1278" s="198">
        <v>2</v>
      </c>
      <c r="O1278" s="1" t="s">
        <v>50</v>
      </c>
      <c r="P1278" s="1" t="s">
        <v>53</v>
      </c>
      <c r="Q1278" s="91" t="str">
        <f>VLOOKUP(UTK[[#This Row],[ID]],DRIVER[],6,FALSE)</f>
        <v>VINOD KUMAR</v>
      </c>
    </row>
    <row r="1279" spans="1:18" ht="14.4">
      <c r="A1279" s="1">
        <v>532</v>
      </c>
      <c r="B1279" s="1" t="str">
        <f>UTK[[#This Row],[DATE]]&amp;UTK[[#This Row],[VEHICLE NO]]&amp;UTK[[#This Row],[TRIP NO]]</f>
        <v>45440OD04Q41232</v>
      </c>
      <c r="C1279" s="25">
        <v>45440</v>
      </c>
      <c r="D1279" s="1">
        <v>63217</v>
      </c>
      <c r="E1279" s="12">
        <v>312214</v>
      </c>
      <c r="F1279" s="17">
        <v>7960</v>
      </c>
      <c r="G1279" s="24" t="s">
        <v>39</v>
      </c>
      <c r="H1279" s="82">
        <v>55.78</v>
      </c>
      <c r="I1279" s="82">
        <v>17.28</v>
      </c>
      <c r="J1279" s="82">
        <f t="shared" si="40"/>
        <v>38.5</v>
      </c>
      <c r="K1279" s="83">
        <v>38.020000000000003</v>
      </c>
      <c r="L1279" s="84">
        <v>45440</v>
      </c>
      <c r="M1279" s="82">
        <f t="shared" si="41"/>
        <v>0.47999999999999687</v>
      </c>
      <c r="N1279" s="198">
        <v>2</v>
      </c>
      <c r="O1279" s="1" t="s">
        <v>50</v>
      </c>
      <c r="P1279" s="1" t="s">
        <v>53</v>
      </c>
      <c r="Q1279" s="91" t="str">
        <f>VLOOKUP(UTK[[#This Row],[ID]],DRIVER[],6,FALSE)</f>
        <v>NATABAR MOHANTA</v>
      </c>
    </row>
    <row r="1280" spans="1:18" ht="15" customHeight="1">
      <c r="A1280" s="1">
        <v>533</v>
      </c>
      <c r="B1280" s="1" t="str">
        <f>UTK[[#This Row],[DATE]]&amp;UTK[[#This Row],[VEHICLE NO]]&amp;UTK[[#This Row],[TRIP NO]]</f>
        <v>45440OD34S61372</v>
      </c>
      <c r="C1280" s="25">
        <v>45440</v>
      </c>
      <c r="D1280" s="1">
        <v>63219</v>
      </c>
      <c r="E1280" s="12">
        <v>312214</v>
      </c>
      <c r="F1280" s="17">
        <v>7964</v>
      </c>
      <c r="G1280" s="24" t="s">
        <v>44</v>
      </c>
      <c r="H1280" s="82">
        <v>55.04</v>
      </c>
      <c r="I1280" s="82">
        <v>17.54</v>
      </c>
      <c r="J1280" s="82">
        <f t="shared" si="40"/>
        <v>37.5</v>
      </c>
      <c r="K1280" s="83">
        <v>37.04</v>
      </c>
      <c r="L1280" s="84">
        <v>45440</v>
      </c>
      <c r="M1280" s="82">
        <f t="shared" si="41"/>
        <v>0.46000000000000085</v>
      </c>
      <c r="N1280" s="198">
        <v>2</v>
      </c>
      <c r="O1280" s="1" t="s">
        <v>50</v>
      </c>
      <c r="P1280" s="1" t="s">
        <v>53</v>
      </c>
      <c r="Q1280" s="91" t="str">
        <f>VLOOKUP(UTK[[#This Row],[ID]],DRIVER[],6,FALSE)</f>
        <v>MURALIDHAR MOHANTA</v>
      </c>
    </row>
    <row r="1281" spans="1:18" ht="15" customHeight="1">
      <c r="A1281" s="1">
        <v>534</v>
      </c>
      <c r="B1281" s="1" t="str">
        <f>UTK[[#This Row],[DATE]]&amp;UTK[[#This Row],[VEHICLE NO]]&amp;UTK[[#This Row],[TRIP NO]]</f>
        <v>45440OD34S26152</v>
      </c>
      <c r="C1281" s="25">
        <v>45440</v>
      </c>
      <c r="D1281" s="1">
        <v>63220</v>
      </c>
      <c r="E1281" s="12">
        <v>312214</v>
      </c>
      <c r="F1281" s="17">
        <v>7967</v>
      </c>
      <c r="G1281" s="24" t="s">
        <v>40</v>
      </c>
      <c r="H1281" s="82">
        <v>54.32</v>
      </c>
      <c r="I1281" s="82">
        <v>17.22</v>
      </c>
      <c r="J1281" s="82">
        <f t="shared" si="40"/>
        <v>37.1</v>
      </c>
      <c r="K1281" s="83">
        <v>36.6</v>
      </c>
      <c r="L1281" s="84">
        <v>45440</v>
      </c>
      <c r="M1281" s="82">
        <f t="shared" si="41"/>
        <v>0.5</v>
      </c>
      <c r="N1281" s="198">
        <v>2</v>
      </c>
      <c r="O1281" s="1" t="s">
        <v>50</v>
      </c>
      <c r="P1281" s="1" t="s">
        <v>53</v>
      </c>
      <c r="Q1281" s="91" t="str">
        <f>VLOOKUP(UTK[[#This Row],[ID]],DRIVER[],6,FALSE)</f>
        <v>BASANTA KUMAR MOHANTA</v>
      </c>
    </row>
    <row r="1282" spans="1:18" ht="15" customHeight="1">
      <c r="A1282" s="1">
        <v>535</v>
      </c>
      <c r="B1282" s="1" t="str">
        <f>UTK[[#This Row],[DATE]]&amp;UTK[[#This Row],[VEHICLE NO]]&amp;UTK[[#This Row],[TRIP NO]]</f>
        <v>45440OD04Q41282</v>
      </c>
      <c r="C1282" s="25">
        <v>45440</v>
      </c>
      <c r="D1282" s="1">
        <v>63221</v>
      </c>
      <c r="E1282" s="12">
        <v>312214</v>
      </c>
      <c r="F1282" s="17">
        <v>7981</v>
      </c>
      <c r="G1282" s="24" t="s">
        <v>41</v>
      </c>
      <c r="H1282" s="82">
        <v>34.799999999999997</v>
      </c>
      <c r="I1282" s="82">
        <v>10.32</v>
      </c>
      <c r="J1282" s="82">
        <f t="shared" si="40"/>
        <v>24.479999999999997</v>
      </c>
      <c r="K1282" s="83">
        <v>24.18</v>
      </c>
      <c r="L1282" s="84">
        <v>45440</v>
      </c>
      <c r="M1282" s="82">
        <f t="shared" si="41"/>
        <v>0.29999999999999716</v>
      </c>
      <c r="N1282" s="198">
        <v>2</v>
      </c>
      <c r="O1282" s="1" t="s">
        <v>50</v>
      </c>
      <c r="P1282" s="1" t="s">
        <v>53</v>
      </c>
      <c r="Q1282" s="91" t="str">
        <f>VLOOKUP(UTK[[#This Row],[ID]],DRIVER[],6,FALSE)</f>
        <v xml:space="preserve">SUSANTA KUMAR MOHANTA </v>
      </c>
    </row>
    <row r="1283" spans="1:18" ht="15" customHeight="1">
      <c r="A1283" s="1">
        <v>536</v>
      </c>
      <c r="B1283" s="1" t="str">
        <f>UTK[[#This Row],[DATE]]&amp;UTK[[#This Row],[VEHICLE NO]]&amp;UTK[[#This Row],[TRIP NO]]</f>
        <v>45440OD04Q41701</v>
      </c>
      <c r="C1283" s="25">
        <v>45440</v>
      </c>
      <c r="D1283" s="1">
        <v>63222</v>
      </c>
      <c r="E1283" s="12">
        <v>312214</v>
      </c>
      <c r="F1283" s="17">
        <v>7988</v>
      </c>
      <c r="G1283" s="24" t="s">
        <v>10</v>
      </c>
      <c r="H1283" s="82">
        <v>33.1</v>
      </c>
      <c r="I1283" s="82">
        <v>10.119999999999999</v>
      </c>
      <c r="J1283" s="82">
        <f t="shared" si="40"/>
        <v>22.980000000000004</v>
      </c>
      <c r="K1283" s="83">
        <v>22.62</v>
      </c>
      <c r="L1283" s="84">
        <v>45440</v>
      </c>
      <c r="M1283" s="82">
        <f t="shared" si="41"/>
        <v>0.36000000000000298</v>
      </c>
      <c r="N1283" s="198">
        <v>1</v>
      </c>
      <c r="O1283" s="1" t="s">
        <v>50</v>
      </c>
      <c r="P1283" s="1" t="s">
        <v>53</v>
      </c>
      <c r="Q1283" s="91" t="str">
        <f>VLOOKUP(UTK[[#This Row],[ID]],DRIVER[],6,FALSE)</f>
        <v>SUSANTA KUMAR MALIK</v>
      </c>
    </row>
    <row r="1284" spans="1:18" ht="15" customHeight="1">
      <c r="A1284" s="1">
        <v>537</v>
      </c>
      <c r="B1284" s="1" t="str">
        <f>UTK[[#This Row],[DATE]]&amp;UTK[[#This Row],[VEHICLE NO]]&amp;UTK[[#This Row],[TRIP NO]]</f>
        <v>45440OD04Q41782</v>
      </c>
      <c r="C1284" s="25">
        <v>45440</v>
      </c>
      <c r="D1284" s="1">
        <v>63223</v>
      </c>
      <c r="E1284" s="12">
        <v>312214</v>
      </c>
      <c r="F1284" s="17">
        <v>8005</v>
      </c>
      <c r="G1284" s="24" t="s">
        <v>25</v>
      </c>
      <c r="H1284" s="82">
        <v>51.78</v>
      </c>
      <c r="I1284" s="82">
        <v>17.239999999999998</v>
      </c>
      <c r="J1284" s="82">
        <f t="shared" si="40"/>
        <v>34.540000000000006</v>
      </c>
      <c r="K1284" s="83">
        <v>33.92</v>
      </c>
      <c r="L1284" s="84">
        <v>45440</v>
      </c>
      <c r="M1284" s="82">
        <f t="shared" si="41"/>
        <v>0.62000000000000455</v>
      </c>
      <c r="N1284" s="198">
        <v>2</v>
      </c>
      <c r="O1284" s="1" t="s">
        <v>50</v>
      </c>
      <c r="P1284" s="1" t="s">
        <v>53</v>
      </c>
      <c r="Q1284" s="91" t="str">
        <f>VLOOKUP(UTK[[#This Row],[ID]],DRIVER[],6,FALSE)</f>
        <v>BHARAT CH MOHANTA</v>
      </c>
    </row>
    <row r="1285" spans="1:18" ht="15" customHeight="1">
      <c r="A1285" s="1">
        <v>538</v>
      </c>
      <c r="B1285" s="1" t="str">
        <f>UTK[[#This Row],[DATE]]&amp;UTK[[#This Row],[VEHICLE NO]]&amp;UTK[[#This Row],[TRIP NO]]</f>
        <v>45440OD34S65082</v>
      </c>
      <c r="C1285" s="25">
        <v>45440</v>
      </c>
      <c r="D1285" s="1">
        <v>63224</v>
      </c>
      <c r="E1285" s="12">
        <v>312214</v>
      </c>
      <c r="F1285" s="17">
        <v>8022</v>
      </c>
      <c r="G1285" s="24" t="s">
        <v>57</v>
      </c>
      <c r="H1285" s="82">
        <v>56.64</v>
      </c>
      <c r="I1285" s="82">
        <v>17.28</v>
      </c>
      <c r="J1285" s="82">
        <f>H1285-I1285</f>
        <v>39.36</v>
      </c>
      <c r="K1285" s="83">
        <v>38.96</v>
      </c>
      <c r="L1285" s="84">
        <v>45440</v>
      </c>
      <c r="M1285" s="82">
        <f>J1285-K1285</f>
        <v>0.39999999999999858</v>
      </c>
      <c r="N1285" s="198">
        <v>2</v>
      </c>
      <c r="O1285" s="1" t="s">
        <v>50</v>
      </c>
      <c r="P1285" s="1" t="s">
        <v>53</v>
      </c>
      <c r="Q1285" s="91" t="str">
        <f>VLOOKUP(UTK[[#This Row],[ID]],DRIVER[],6,FALSE)</f>
        <v>BENUDHAR PRADHAN</v>
      </c>
    </row>
    <row r="1286" spans="1:18" ht="15" customHeight="1">
      <c r="A1286" s="1">
        <v>539</v>
      </c>
      <c r="B1286" s="1" t="str">
        <f>UTK[[#This Row],[DATE]]&amp;UTK[[#This Row],[VEHICLE NO]]&amp;UTK[[#This Row],[TRIP NO]]</f>
        <v>45440OD34S61392</v>
      </c>
      <c r="C1286" s="25">
        <v>45440</v>
      </c>
      <c r="D1286" s="1">
        <v>63225</v>
      </c>
      <c r="E1286" s="12">
        <v>312214</v>
      </c>
      <c r="F1286" s="17">
        <v>8024</v>
      </c>
      <c r="G1286" s="24" t="s">
        <v>52</v>
      </c>
      <c r="H1286" s="82">
        <v>55.32</v>
      </c>
      <c r="I1286" s="82">
        <v>17.440000000000001</v>
      </c>
      <c r="J1286" s="82">
        <f>H1286-I1286</f>
        <v>37.879999999999995</v>
      </c>
      <c r="K1286" s="83">
        <v>37.44</v>
      </c>
      <c r="L1286" s="84">
        <v>45440</v>
      </c>
      <c r="M1286" s="82">
        <f>J1286-K1286</f>
        <v>0.43999999999999773</v>
      </c>
      <c r="N1286" s="198">
        <v>2</v>
      </c>
      <c r="O1286" s="1" t="s">
        <v>50</v>
      </c>
      <c r="P1286" s="1" t="s">
        <v>53</v>
      </c>
      <c r="Q1286" s="91" t="str">
        <f>VLOOKUP(UTK[[#This Row],[ID]],DRIVER[],6,FALSE)</f>
        <v>NABI AHMAD</v>
      </c>
    </row>
    <row r="1287" spans="1:18" ht="15" customHeight="1">
      <c r="A1287" s="1">
        <v>540</v>
      </c>
      <c r="B1287" s="1" t="str">
        <f>UTK[[#This Row],[DATE]]&amp;UTK[[#This Row],[VEHICLE NO]]&amp;UTK[[#This Row],[TRIP NO]]</f>
        <v>45440OD34S26682</v>
      </c>
      <c r="C1287" s="25">
        <v>45440</v>
      </c>
      <c r="D1287" s="1">
        <v>63226</v>
      </c>
      <c r="E1287" s="12">
        <v>312214</v>
      </c>
      <c r="F1287" s="17">
        <v>8025</v>
      </c>
      <c r="G1287" s="24" t="s">
        <v>42</v>
      </c>
      <c r="H1287" s="82">
        <v>53.86</v>
      </c>
      <c r="I1287" s="82">
        <v>17.059999999999999</v>
      </c>
      <c r="J1287" s="82">
        <f t="shared" si="40"/>
        <v>36.799999999999997</v>
      </c>
      <c r="K1287" s="83">
        <v>36.36</v>
      </c>
      <c r="L1287" s="84">
        <v>45440</v>
      </c>
      <c r="M1287" s="82">
        <f t="shared" si="41"/>
        <v>0.43999999999999773</v>
      </c>
      <c r="N1287" s="198">
        <v>2</v>
      </c>
      <c r="O1287" s="1" t="s">
        <v>50</v>
      </c>
      <c r="P1287" s="1" t="s">
        <v>53</v>
      </c>
      <c r="Q1287" s="91" t="str">
        <f>VLOOKUP(UTK[[#This Row],[ID]],DRIVER[],6,FALSE)</f>
        <v>SHAJID ANSARI</v>
      </c>
    </row>
    <row r="1288" spans="1:18" ht="15" customHeight="1">
      <c r="A1288" s="1">
        <v>541</v>
      </c>
      <c r="B1288" s="1" t="str">
        <f>UTK[[#This Row],[DATE]]&amp;UTK[[#This Row],[VEHICLE NO]]&amp;UTK[[#This Row],[TRIP NO]]</f>
        <v>45440OD04Q41372</v>
      </c>
      <c r="C1288" s="25">
        <v>45440</v>
      </c>
      <c r="D1288" s="1">
        <v>63228</v>
      </c>
      <c r="E1288" s="12">
        <v>312214</v>
      </c>
      <c r="F1288" s="17">
        <v>8023</v>
      </c>
      <c r="G1288" s="24" t="s">
        <v>55</v>
      </c>
      <c r="H1288" s="82">
        <v>32.54</v>
      </c>
      <c r="I1288" s="82">
        <v>10.34</v>
      </c>
      <c r="J1288" s="82">
        <f t="shared" si="40"/>
        <v>22.2</v>
      </c>
      <c r="K1288" s="83">
        <v>22.2</v>
      </c>
      <c r="L1288" s="84">
        <v>45440</v>
      </c>
      <c r="M1288" s="82">
        <f t="shared" si="41"/>
        <v>0</v>
      </c>
      <c r="N1288" s="198">
        <v>2</v>
      </c>
      <c r="O1288" s="1" t="s">
        <v>50</v>
      </c>
      <c r="P1288" s="1" t="s">
        <v>53</v>
      </c>
      <c r="Q1288" s="91" t="str">
        <f>VLOOKUP(UTK[[#This Row],[ID]],DRIVER[],6,FALSE)</f>
        <v>NARAHARI MOHANTA</v>
      </c>
    </row>
    <row r="1289" spans="1:18" ht="15" customHeight="1">
      <c r="A1289" s="1">
        <v>542</v>
      </c>
      <c r="B1289" s="1" t="str">
        <f>UTK[[#This Row],[DATE]]&amp;UTK[[#This Row],[VEHICLE NO]]&amp;UTK[[#This Row],[TRIP NO]]</f>
        <v>45440OD04Q41392</v>
      </c>
      <c r="C1289" s="25">
        <v>45440</v>
      </c>
      <c r="D1289" s="1">
        <v>63229</v>
      </c>
      <c r="E1289" s="12">
        <v>312214</v>
      </c>
      <c r="F1289" s="17">
        <v>8030</v>
      </c>
      <c r="G1289" s="24" t="s">
        <v>21</v>
      </c>
      <c r="H1289" s="82">
        <v>54.24</v>
      </c>
      <c r="I1289" s="82">
        <v>17.46</v>
      </c>
      <c r="J1289" s="82">
        <f t="shared" si="40"/>
        <v>36.78</v>
      </c>
      <c r="K1289" s="83">
        <v>36.32</v>
      </c>
      <c r="L1289" s="84">
        <v>45440</v>
      </c>
      <c r="M1289" s="82">
        <f t="shared" si="41"/>
        <v>0.46000000000000085</v>
      </c>
      <c r="N1289" s="198">
        <v>2</v>
      </c>
      <c r="O1289" s="1" t="s">
        <v>50</v>
      </c>
      <c r="P1289" s="1" t="s">
        <v>53</v>
      </c>
      <c r="Q1289" s="91" t="str">
        <f>VLOOKUP(UTK[[#This Row],[ID]],DRIVER[],6,FALSE)</f>
        <v>SUSANT KUMAR BAG</v>
      </c>
    </row>
    <row r="1290" spans="1:18" ht="15" customHeight="1">
      <c r="A1290" s="1">
        <v>543</v>
      </c>
      <c r="B1290" s="1" t="str">
        <f>UTK[[#This Row],[DATE]]&amp;UTK[[#This Row],[VEHICLE NO]]&amp;UTK[[#This Row],[TRIP NO]]</f>
        <v>45440OD34S26662</v>
      </c>
      <c r="C1290" s="25">
        <v>45440</v>
      </c>
      <c r="D1290" s="1">
        <v>63230</v>
      </c>
      <c r="E1290" s="12">
        <v>312214</v>
      </c>
      <c r="F1290" s="17">
        <v>8028</v>
      </c>
      <c r="G1290" s="24" t="s">
        <v>45</v>
      </c>
      <c r="H1290" s="82">
        <v>53.76</v>
      </c>
      <c r="I1290" s="82">
        <v>17.5</v>
      </c>
      <c r="J1290" s="82">
        <f t="shared" si="40"/>
        <v>36.26</v>
      </c>
      <c r="K1290" s="83">
        <v>35.299999999999997</v>
      </c>
      <c r="L1290" s="84">
        <v>45440</v>
      </c>
      <c r="M1290" s="82">
        <f t="shared" si="41"/>
        <v>0.96000000000000085</v>
      </c>
      <c r="N1290" s="198">
        <v>2</v>
      </c>
      <c r="O1290" s="1" t="s">
        <v>50</v>
      </c>
      <c r="P1290" s="1" t="s">
        <v>53</v>
      </c>
      <c r="Q1290" s="91" t="str">
        <f>VLOOKUP(UTK[[#This Row],[ID]],DRIVER[],6,FALSE)</f>
        <v>PRAHALLAD KUMAR DAS</v>
      </c>
    </row>
    <row r="1291" spans="1:18" ht="15" customHeight="1">
      <c r="A1291" s="1">
        <v>544</v>
      </c>
      <c r="B1291" s="1" t="str">
        <f>UTK[[#This Row],[DATE]]&amp;UTK[[#This Row],[VEHICLE NO]]&amp;UTK[[#This Row],[TRIP NO]]</f>
        <v>45440OD34S26272</v>
      </c>
      <c r="C1291" s="25">
        <v>45440</v>
      </c>
      <c r="D1291" s="1">
        <v>63231</v>
      </c>
      <c r="E1291" s="12">
        <v>312214</v>
      </c>
      <c r="F1291" s="17">
        <v>8031</v>
      </c>
      <c r="G1291" s="24" t="s">
        <v>54</v>
      </c>
      <c r="H1291" s="82">
        <v>53.22</v>
      </c>
      <c r="I1291" s="82">
        <v>17.02</v>
      </c>
      <c r="J1291" s="82">
        <f t="shared" si="40"/>
        <v>36.200000000000003</v>
      </c>
      <c r="K1291" s="83">
        <v>35.840000000000003</v>
      </c>
      <c r="L1291" s="84">
        <v>45440</v>
      </c>
      <c r="M1291" s="82">
        <f t="shared" si="41"/>
        <v>0.35999999999999943</v>
      </c>
      <c r="N1291" s="198">
        <v>2</v>
      </c>
      <c r="O1291" s="1" t="s">
        <v>50</v>
      </c>
      <c r="P1291" s="1" t="s">
        <v>53</v>
      </c>
      <c r="Q1291" s="91" t="str">
        <f>VLOOKUP(UTK[[#This Row],[ID]],DRIVER[],6,FALSE)</f>
        <v>KAPILENDRA MALIK</v>
      </c>
    </row>
    <row r="1292" spans="1:18" ht="15" customHeight="1">
      <c r="A1292" s="1">
        <v>545</v>
      </c>
      <c r="B1292" s="1" t="str">
        <f>UTK[[#This Row],[DATE]]&amp;UTK[[#This Row],[VEHICLE NO]]&amp;UTK[[#This Row],[TRIP NO]]</f>
        <v>45441OD04Q41181</v>
      </c>
      <c r="C1292" s="25">
        <v>45441</v>
      </c>
      <c r="D1292" s="1">
        <v>63232</v>
      </c>
      <c r="E1292" s="12">
        <v>312214</v>
      </c>
      <c r="F1292" s="17">
        <v>8055</v>
      </c>
      <c r="G1292" s="24" t="s">
        <v>26</v>
      </c>
      <c r="H1292" s="82">
        <v>53.1</v>
      </c>
      <c r="I1292" s="82">
        <v>16.86</v>
      </c>
      <c r="J1292" s="82">
        <f t="shared" ref="J1292:J1314" si="42">H1292-I1292</f>
        <v>36.24</v>
      </c>
      <c r="K1292" s="83">
        <v>35.9</v>
      </c>
      <c r="L1292" s="84">
        <v>45441</v>
      </c>
      <c r="M1292" s="82">
        <f t="shared" ref="M1292:M1314" si="43">J1292-K1292</f>
        <v>0.34000000000000341</v>
      </c>
      <c r="N1292" s="198">
        <v>1</v>
      </c>
      <c r="O1292" s="1" t="s">
        <v>50</v>
      </c>
      <c r="P1292" s="1" t="s">
        <v>53</v>
      </c>
      <c r="Q1292" s="91" t="str">
        <f>VLOOKUP(UTK[[#This Row],[ID]],DRIVER[],6,FALSE)</f>
        <v>VINOD KUMAR</v>
      </c>
      <c r="R1292" s="1">
        <v>217</v>
      </c>
    </row>
    <row r="1293" spans="1:18" ht="15" customHeight="1">
      <c r="A1293" s="1">
        <v>546</v>
      </c>
      <c r="B1293" s="1" t="str">
        <f>UTK[[#This Row],[DATE]]&amp;UTK[[#This Row],[VEHICLE NO]]&amp;UTK[[#This Row],[TRIP NO]]</f>
        <v>45441OD04Q41281</v>
      </c>
      <c r="C1293" s="25">
        <v>45441</v>
      </c>
      <c r="D1293" s="1">
        <v>63233</v>
      </c>
      <c r="E1293" s="12">
        <v>312214</v>
      </c>
      <c r="F1293" s="17">
        <v>8056</v>
      </c>
      <c r="G1293" s="24" t="s">
        <v>41</v>
      </c>
      <c r="H1293" s="82">
        <v>31.46</v>
      </c>
      <c r="I1293" s="82">
        <v>10.36</v>
      </c>
      <c r="J1293" s="82">
        <f t="shared" si="42"/>
        <v>21.1</v>
      </c>
      <c r="K1293" s="83">
        <v>20.92</v>
      </c>
      <c r="L1293" s="84">
        <v>45441</v>
      </c>
      <c r="M1293" s="82">
        <f t="shared" si="43"/>
        <v>0.17999999999999972</v>
      </c>
      <c r="N1293" s="198">
        <v>1</v>
      </c>
      <c r="O1293" s="1" t="s">
        <v>50</v>
      </c>
      <c r="P1293" s="1" t="s">
        <v>53</v>
      </c>
      <c r="Q1293" s="91" t="str">
        <f>VLOOKUP(UTK[[#This Row],[ID]],DRIVER[],6,FALSE)</f>
        <v>RAKHAL CH  MOHANTA</v>
      </c>
    </row>
    <row r="1294" spans="1:18" ht="15" customHeight="1">
      <c r="A1294" s="1">
        <v>547</v>
      </c>
      <c r="B1294" s="1" t="str">
        <f>UTK[[#This Row],[DATE]]&amp;UTK[[#This Row],[VEHICLE NO]]&amp;UTK[[#This Row],[TRIP NO]]</f>
        <v>45441OD04Q41701</v>
      </c>
      <c r="C1294" s="25">
        <v>45441</v>
      </c>
      <c r="D1294" s="1">
        <v>63234</v>
      </c>
      <c r="E1294" s="12">
        <v>312214</v>
      </c>
      <c r="F1294" s="17">
        <v>8078</v>
      </c>
      <c r="G1294" s="24" t="s">
        <v>10</v>
      </c>
      <c r="H1294" s="82">
        <v>33.840000000000003</v>
      </c>
      <c r="I1294" s="82">
        <v>10.28</v>
      </c>
      <c r="J1294" s="82">
        <f t="shared" si="42"/>
        <v>23.560000000000002</v>
      </c>
      <c r="K1294" s="83">
        <v>23.34</v>
      </c>
      <c r="L1294" s="84">
        <v>45441</v>
      </c>
      <c r="M1294" s="82">
        <f t="shared" si="43"/>
        <v>0.22000000000000242</v>
      </c>
      <c r="N1294" s="198">
        <v>1</v>
      </c>
      <c r="O1294" s="1" t="s">
        <v>50</v>
      </c>
      <c r="P1294" s="1" t="s">
        <v>53</v>
      </c>
      <c r="Q1294" s="91" t="str">
        <f>VLOOKUP(UTK[[#This Row],[ID]],DRIVER[],6,FALSE)</f>
        <v>KAMAN MUNDA</v>
      </c>
      <c r="R1294" s="1">
        <v>265</v>
      </c>
    </row>
    <row r="1295" spans="1:18" ht="15" customHeight="1">
      <c r="A1295" s="1">
        <v>548</v>
      </c>
      <c r="B1295" s="1" t="str">
        <f>UTK[[#This Row],[DATE]]&amp;UTK[[#This Row],[VEHICLE NO]]&amp;UTK[[#This Row],[TRIP NO]]</f>
        <v>45441OD04Q41371</v>
      </c>
      <c r="C1295" s="25">
        <v>45441</v>
      </c>
      <c r="D1295" s="1">
        <v>63235</v>
      </c>
      <c r="E1295" s="12">
        <v>312214</v>
      </c>
      <c r="F1295" s="17">
        <v>8071</v>
      </c>
      <c r="G1295" s="24" t="s">
        <v>55</v>
      </c>
      <c r="H1295" s="82">
        <v>33.92</v>
      </c>
      <c r="I1295" s="82">
        <v>10.32</v>
      </c>
      <c r="J1295" s="82">
        <f t="shared" si="42"/>
        <v>23.6</v>
      </c>
      <c r="K1295" s="83">
        <v>23.6</v>
      </c>
      <c r="L1295" s="84">
        <v>45441</v>
      </c>
      <c r="M1295" s="82">
        <f t="shared" si="43"/>
        <v>0</v>
      </c>
      <c r="N1295" s="198">
        <v>1</v>
      </c>
      <c r="O1295" s="1" t="s">
        <v>50</v>
      </c>
      <c r="P1295" s="1" t="s">
        <v>53</v>
      </c>
      <c r="Q1295" s="91" t="str">
        <f>VLOOKUP(UTK[[#This Row],[ID]],DRIVER[],6,FALSE)</f>
        <v>MADANA MAHANTA</v>
      </c>
      <c r="R1295" s="1">
        <v>246</v>
      </c>
    </row>
    <row r="1296" spans="1:18" ht="14.4">
      <c r="A1296" s="1">
        <v>549</v>
      </c>
      <c r="B1296" s="1" t="str">
        <f>UTK[[#This Row],[DATE]]&amp;UTK[[#This Row],[VEHICLE NO]]&amp;UTK[[#This Row],[TRIP NO]]</f>
        <v>45441OD04Q41231</v>
      </c>
      <c r="C1296" s="25">
        <v>45441</v>
      </c>
      <c r="D1296" s="1">
        <v>63236</v>
      </c>
      <c r="E1296" s="12">
        <v>312214</v>
      </c>
      <c r="F1296" s="17">
        <v>8075</v>
      </c>
      <c r="G1296" s="24" t="s">
        <v>39</v>
      </c>
      <c r="H1296" s="82">
        <v>54.78</v>
      </c>
      <c r="I1296" s="82">
        <v>17.260000000000002</v>
      </c>
      <c r="J1296" s="82">
        <f t="shared" si="42"/>
        <v>37.519999999999996</v>
      </c>
      <c r="K1296" s="83">
        <v>37.520000000000003</v>
      </c>
      <c r="L1296" s="84">
        <v>45441</v>
      </c>
      <c r="M1296" s="82">
        <f t="shared" si="43"/>
        <v>0</v>
      </c>
      <c r="N1296" s="198">
        <v>1</v>
      </c>
      <c r="O1296" s="1" t="s">
        <v>50</v>
      </c>
      <c r="P1296" s="1" t="s">
        <v>53</v>
      </c>
      <c r="Q1296" s="91" t="str">
        <f>VLOOKUP(UTK[[#This Row],[ID]],DRIVER[],6,FALSE)</f>
        <v>NATABAR MOHANTA</v>
      </c>
    </row>
    <row r="1297" spans="1:18" ht="15" customHeight="1">
      <c r="A1297" s="1">
        <v>550</v>
      </c>
      <c r="B1297" s="1" t="str">
        <f>UTK[[#This Row],[DATE]]&amp;UTK[[#This Row],[VEHICLE NO]]&amp;UTK[[#This Row],[TRIP NO]]</f>
        <v>45441OD34S61371</v>
      </c>
      <c r="C1297" s="25">
        <v>45441</v>
      </c>
      <c r="D1297" s="1">
        <v>63237</v>
      </c>
      <c r="E1297" s="12">
        <v>312214</v>
      </c>
      <c r="F1297" s="17">
        <v>8082</v>
      </c>
      <c r="G1297" s="24" t="s">
        <v>44</v>
      </c>
      <c r="H1297" s="82">
        <v>52.6</v>
      </c>
      <c r="I1297" s="82">
        <v>17.52</v>
      </c>
      <c r="J1297" s="82">
        <f t="shared" si="42"/>
        <v>35.08</v>
      </c>
      <c r="K1297" s="83">
        <v>34.5</v>
      </c>
      <c r="L1297" s="84">
        <v>45441</v>
      </c>
      <c r="M1297" s="82">
        <f t="shared" si="43"/>
        <v>0.57999999999999829</v>
      </c>
      <c r="N1297" s="198">
        <v>1</v>
      </c>
      <c r="O1297" s="1" t="s">
        <v>50</v>
      </c>
      <c r="P1297" s="1" t="s">
        <v>53</v>
      </c>
      <c r="Q1297" s="91" t="str">
        <f>VLOOKUP(UTK[[#This Row],[ID]],DRIVER[],6,FALSE)</f>
        <v>MURALIDHAR MOHANTA</v>
      </c>
      <c r="R1297" s="1">
        <v>214</v>
      </c>
    </row>
    <row r="1298" spans="1:18" ht="15" customHeight="1">
      <c r="A1298" s="1">
        <v>551</v>
      </c>
      <c r="B1298" s="1" t="str">
        <f>UTK[[#This Row],[DATE]]&amp;UTK[[#This Row],[VEHICLE NO]]&amp;UTK[[#This Row],[TRIP NO]]</f>
        <v>45441OD34S26681</v>
      </c>
      <c r="C1298" s="25">
        <v>45441</v>
      </c>
      <c r="D1298" s="1">
        <v>63238</v>
      </c>
      <c r="E1298" s="12">
        <v>312214</v>
      </c>
      <c r="F1298" s="17">
        <v>8081</v>
      </c>
      <c r="G1298" s="24" t="s">
        <v>42</v>
      </c>
      <c r="H1298" s="82">
        <v>55.58</v>
      </c>
      <c r="I1298" s="82">
        <v>17.079999999999998</v>
      </c>
      <c r="J1298" s="82">
        <f t="shared" si="42"/>
        <v>38.5</v>
      </c>
      <c r="K1298" s="83">
        <v>37.76</v>
      </c>
      <c r="L1298" s="84">
        <v>45441</v>
      </c>
      <c r="M1298" s="82">
        <f t="shared" si="43"/>
        <v>0.74000000000000199</v>
      </c>
      <c r="N1298" s="198">
        <v>1</v>
      </c>
      <c r="O1298" s="1" t="s">
        <v>50</v>
      </c>
      <c r="P1298" s="1" t="s">
        <v>53</v>
      </c>
      <c r="Q1298" s="91" t="str">
        <f>VLOOKUP(UTK[[#This Row],[ID]],DRIVER[],6,FALSE)</f>
        <v>SHAJID ANSARI</v>
      </c>
    </row>
    <row r="1299" spans="1:18" ht="15" customHeight="1">
      <c r="A1299" s="1">
        <v>552</v>
      </c>
      <c r="B1299" s="1" t="str">
        <f>UTK[[#This Row],[DATE]]&amp;UTK[[#This Row],[VEHICLE NO]]&amp;UTK[[#This Row],[TRIP NO]]</f>
        <v>45441OD04Q41391</v>
      </c>
      <c r="C1299" s="25">
        <v>45441</v>
      </c>
      <c r="D1299" s="1">
        <v>63239</v>
      </c>
      <c r="E1299" s="12">
        <v>312214</v>
      </c>
      <c r="F1299" s="17">
        <v>8103</v>
      </c>
      <c r="G1299" s="24" t="s">
        <v>21</v>
      </c>
      <c r="H1299" s="82">
        <v>56.4</v>
      </c>
      <c r="I1299" s="82">
        <v>17.399999999999999</v>
      </c>
      <c r="J1299" s="82">
        <f t="shared" si="42"/>
        <v>39</v>
      </c>
      <c r="K1299" s="83">
        <v>38.44</v>
      </c>
      <c r="L1299" s="84">
        <v>45441</v>
      </c>
      <c r="M1299" s="82">
        <f t="shared" si="43"/>
        <v>0.56000000000000227</v>
      </c>
      <c r="N1299" s="198">
        <v>1</v>
      </c>
      <c r="O1299" s="1" t="s">
        <v>50</v>
      </c>
      <c r="P1299" s="1" t="s">
        <v>53</v>
      </c>
      <c r="Q1299" s="91" t="str">
        <f>VLOOKUP(UTK[[#This Row],[ID]],DRIVER[],6,FALSE)</f>
        <v>ABHIMANYU JENA</v>
      </c>
      <c r="R1299" s="1">
        <v>234</v>
      </c>
    </row>
    <row r="1300" spans="1:18" ht="15" customHeight="1">
      <c r="A1300" s="1">
        <v>553</v>
      </c>
      <c r="B1300" s="1" t="str">
        <f>UTK[[#This Row],[DATE]]&amp;UTK[[#This Row],[VEHICLE NO]]&amp;UTK[[#This Row],[TRIP NO]]</f>
        <v>45441OD34S26151</v>
      </c>
      <c r="C1300" s="25">
        <v>45441</v>
      </c>
      <c r="D1300" s="1">
        <v>63240</v>
      </c>
      <c r="E1300" s="12">
        <v>312214</v>
      </c>
      <c r="F1300" s="17">
        <v>8112</v>
      </c>
      <c r="G1300" s="24" t="s">
        <v>40</v>
      </c>
      <c r="H1300" s="82">
        <v>56.4</v>
      </c>
      <c r="I1300" s="82">
        <v>17.2</v>
      </c>
      <c r="J1300" s="82">
        <f t="shared" si="42"/>
        <v>39.200000000000003</v>
      </c>
      <c r="K1300" s="83">
        <v>38.78</v>
      </c>
      <c r="L1300" s="84">
        <v>45441</v>
      </c>
      <c r="M1300" s="82">
        <f t="shared" si="43"/>
        <v>0.42000000000000171</v>
      </c>
      <c r="N1300" s="198">
        <v>1</v>
      </c>
      <c r="O1300" s="1" t="s">
        <v>50</v>
      </c>
      <c r="P1300" s="1" t="s">
        <v>53</v>
      </c>
      <c r="Q1300" s="91" t="str">
        <f>VLOOKUP(UTK[[#This Row],[ID]],DRIVER[],6,FALSE)</f>
        <v>BASANTA KUMAR MOHANTA</v>
      </c>
    </row>
    <row r="1301" spans="1:18" ht="15" customHeight="1">
      <c r="A1301" s="1">
        <v>554</v>
      </c>
      <c r="B1301" s="1" t="str">
        <f>UTK[[#This Row],[DATE]]&amp;UTK[[#This Row],[VEHICLE NO]]&amp;UTK[[#This Row],[TRIP NO]]</f>
        <v>45441OD34S61391</v>
      </c>
      <c r="C1301" s="25">
        <v>45441</v>
      </c>
      <c r="D1301" s="1">
        <v>63241</v>
      </c>
      <c r="E1301" s="12">
        <v>312214</v>
      </c>
      <c r="F1301" s="17">
        <v>8109</v>
      </c>
      <c r="G1301" s="24" t="s">
        <v>52</v>
      </c>
      <c r="H1301" s="82">
        <v>55.72</v>
      </c>
      <c r="I1301" s="82">
        <v>17.399999999999999</v>
      </c>
      <c r="J1301" s="82">
        <f>H1301-I1301</f>
        <v>38.32</v>
      </c>
      <c r="K1301" s="83">
        <v>37.96</v>
      </c>
      <c r="L1301" s="84">
        <v>45441</v>
      </c>
      <c r="M1301" s="82">
        <f>J1301-K1301</f>
        <v>0.35999999999999943</v>
      </c>
      <c r="N1301" s="198">
        <v>1</v>
      </c>
      <c r="O1301" s="1" t="s">
        <v>50</v>
      </c>
      <c r="P1301" s="1" t="s">
        <v>53</v>
      </c>
      <c r="Q1301" s="91" t="str">
        <f>VLOOKUP(UTK[[#This Row],[ID]],DRIVER[],6,FALSE)</f>
        <v>PRADIPA MALIK</v>
      </c>
    </row>
    <row r="1302" spans="1:18" ht="15" customHeight="1">
      <c r="A1302" s="1">
        <v>555</v>
      </c>
      <c r="B1302" s="1" t="str">
        <f>UTK[[#This Row],[DATE]]&amp;UTK[[#This Row],[VEHICLE NO]]&amp;UTK[[#This Row],[TRIP NO]]</f>
        <v>45441OD04Q67611</v>
      </c>
      <c r="C1302" s="25">
        <v>45441</v>
      </c>
      <c r="D1302" s="1">
        <v>63242</v>
      </c>
      <c r="E1302" s="12">
        <v>312214</v>
      </c>
      <c r="F1302" s="17">
        <v>8116</v>
      </c>
      <c r="G1302" s="24" t="s">
        <v>24</v>
      </c>
      <c r="H1302" s="82">
        <v>55.1</v>
      </c>
      <c r="I1302" s="82">
        <v>17.8</v>
      </c>
      <c r="J1302" s="82">
        <f t="shared" si="42"/>
        <v>37.299999999999997</v>
      </c>
      <c r="K1302" s="83">
        <v>36.92</v>
      </c>
      <c r="L1302" s="84">
        <v>45441</v>
      </c>
      <c r="M1302" s="82">
        <f t="shared" si="43"/>
        <v>0.37999999999999545</v>
      </c>
      <c r="N1302" s="198">
        <v>1</v>
      </c>
      <c r="O1302" s="1" t="s">
        <v>50</v>
      </c>
      <c r="P1302" s="1" t="s">
        <v>53</v>
      </c>
      <c r="Q1302" s="91" t="str">
        <f>VLOOKUP(UTK[[#This Row],[ID]],DRIVER[],6,FALSE)</f>
        <v>DHULESWAR PERAI</v>
      </c>
    </row>
    <row r="1303" spans="1:18" ht="15" customHeight="1">
      <c r="A1303" s="1">
        <v>556</v>
      </c>
      <c r="B1303" s="1" t="str">
        <f>UTK[[#This Row],[DATE]]&amp;UTK[[#This Row],[VEHICLE NO]]&amp;UTK[[#This Row],[TRIP NO]]</f>
        <v>45441OD34S26661</v>
      </c>
      <c r="C1303" s="25">
        <v>45441</v>
      </c>
      <c r="D1303" s="1">
        <v>63243</v>
      </c>
      <c r="E1303" s="12">
        <v>312214</v>
      </c>
      <c r="F1303" s="17">
        <v>8121</v>
      </c>
      <c r="G1303" s="24" t="s">
        <v>45</v>
      </c>
      <c r="H1303" s="82">
        <v>51.04</v>
      </c>
      <c r="I1303" s="82">
        <v>17.46</v>
      </c>
      <c r="J1303" s="82">
        <f t="shared" si="42"/>
        <v>33.58</v>
      </c>
      <c r="K1303" s="83">
        <v>33.06</v>
      </c>
      <c r="L1303" s="84">
        <v>45441</v>
      </c>
      <c r="M1303" s="82">
        <f t="shared" si="43"/>
        <v>0.51999999999999602</v>
      </c>
      <c r="N1303" s="198">
        <v>1</v>
      </c>
      <c r="O1303" s="1" t="s">
        <v>50</v>
      </c>
      <c r="P1303" s="1" t="s">
        <v>53</v>
      </c>
      <c r="Q1303" s="91" t="str">
        <f>VLOOKUP(UTK[[#This Row],[ID]],DRIVER[],6,FALSE)</f>
        <v>JUGAL KISHOR MOHANTA</v>
      </c>
    </row>
    <row r="1304" spans="1:18" ht="15" customHeight="1">
      <c r="A1304" s="1">
        <v>557</v>
      </c>
      <c r="B1304" s="1" t="str">
        <f>UTK[[#This Row],[DATE]]&amp;UTK[[#This Row],[VEHICLE NO]]&amp;UTK[[#This Row],[TRIP NO]]</f>
        <v>45441OD04Q41781</v>
      </c>
      <c r="C1304" s="25">
        <v>45441</v>
      </c>
      <c r="D1304" s="1">
        <v>63244</v>
      </c>
      <c r="E1304" s="12">
        <v>312214</v>
      </c>
      <c r="F1304" s="17">
        <v>8127</v>
      </c>
      <c r="G1304" s="24" t="s">
        <v>25</v>
      </c>
      <c r="H1304" s="82">
        <v>53.24</v>
      </c>
      <c r="I1304" s="82">
        <v>17.2</v>
      </c>
      <c r="J1304" s="82">
        <f t="shared" si="42"/>
        <v>36.040000000000006</v>
      </c>
      <c r="K1304" s="83">
        <v>35.5</v>
      </c>
      <c r="L1304" s="84">
        <v>45441</v>
      </c>
      <c r="M1304" s="82">
        <f t="shared" si="43"/>
        <v>0.54000000000000625</v>
      </c>
      <c r="N1304" s="198">
        <v>1</v>
      </c>
      <c r="O1304" s="1" t="s">
        <v>50</v>
      </c>
      <c r="P1304" s="1" t="s">
        <v>53</v>
      </c>
      <c r="Q1304" s="91" t="str">
        <f>VLOOKUP(UTK[[#This Row],[ID]],DRIVER[],6,FALSE)</f>
        <v>BENUDHAR PRADHAN</v>
      </c>
    </row>
    <row r="1305" spans="1:18" ht="15" customHeight="1">
      <c r="A1305" s="1">
        <v>558</v>
      </c>
      <c r="B1305" s="1" t="str">
        <f>UTK[[#This Row],[DATE]]&amp;UTK[[#This Row],[VEHICLE NO]]&amp;UTK[[#This Row],[TRIP NO]]</f>
        <v>45441OD34S65081</v>
      </c>
      <c r="C1305" s="25">
        <v>45441</v>
      </c>
      <c r="D1305" s="1">
        <v>63245</v>
      </c>
      <c r="E1305" s="12">
        <v>312214</v>
      </c>
      <c r="F1305" s="17">
        <v>8128</v>
      </c>
      <c r="G1305" s="24" t="s">
        <v>57</v>
      </c>
      <c r="H1305" s="82">
        <v>56.3</v>
      </c>
      <c r="I1305" s="82">
        <v>17.28</v>
      </c>
      <c r="J1305" s="82">
        <f t="shared" si="42"/>
        <v>39.019999999999996</v>
      </c>
      <c r="K1305" s="83">
        <v>38.32</v>
      </c>
      <c r="L1305" s="84">
        <v>45441</v>
      </c>
      <c r="M1305" s="82">
        <f t="shared" si="43"/>
        <v>0.69999999999999574</v>
      </c>
      <c r="N1305" s="198">
        <v>1</v>
      </c>
      <c r="O1305" s="1" t="s">
        <v>50</v>
      </c>
      <c r="P1305" s="1" t="s">
        <v>53</v>
      </c>
      <c r="Q1305" s="91" t="str">
        <f>VLOOKUP(UTK[[#This Row],[ID]],DRIVER[],6,FALSE)</f>
        <v>SWAPAN KUMAR MOHANTA</v>
      </c>
      <c r="R1305" s="1">
        <v>198</v>
      </c>
    </row>
    <row r="1306" spans="1:18" ht="15" customHeight="1">
      <c r="A1306" s="1">
        <v>559</v>
      </c>
      <c r="B1306" s="1" t="str">
        <f>UTK[[#This Row],[DATE]]&amp;UTK[[#This Row],[VEHICLE NO]]&amp;UTK[[#This Row],[TRIP NO]]</f>
        <v>45441OD34S26271</v>
      </c>
      <c r="C1306" s="25">
        <v>45441</v>
      </c>
      <c r="D1306" s="1">
        <v>63246</v>
      </c>
      <c r="E1306" s="12">
        <v>312214</v>
      </c>
      <c r="F1306" s="17">
        <v>8130</v>
      </c>
      <c r="G1306" s="24" t="s">
        <v>54</v>
      </c>
      <c r="H1306" s="82">
        <v>52.58</v>
      </c>
      <c r="I1306" s="82">
        <v>17</v>
      </c>
      <c r="J1306" s="82">
        <f t="shared" si="42"/>
        <v>35.58</v>
      </c>
      <c r="K1306" s="83">
        <v>35.26</v>
      </c>
      <c r="L1306" s="84">
        <v>45441</v>
      </c>
      <c r="M1306" s="82">
        <f t="shared" si="43"/>
        <v>0.32000000000000028</v>
      </c>
      <c r="N1306" s="198">
        <v>1</v>
      </c>
      <c r="O1306" s="1" t="s">
        <v>50</v>
      </c>
      <c r="P1306" s="1" t="s">
        <v>53</v>
      </c>
      <c r="Q1306" s="91" t="str">
        <f>VLOOKUP(UTK[[#This Row],[ID]],DRIVER[],6,FALSE)</f>
        <v>KAPILENDRA MALIK</v>
      </c>
    </row>
    <row r="1307" spans="1:18" ht="15" customHeight="1">
      <c r="A1307" s="1">
        <v>560</v>
      </c>
      <c r="B1307" s="1" t="str">
        <f>UTK[[#This Row],[DATE]]&amp;UTK[[#This Row],[VEHICLE NO]]&amp;UTK[[#This Row],[TRIP NO]]</f>
        <v>45441OD04Q41182</v>
      </c>
      <c r="C1307" s="25">
        <v>45441</v>
      </c>
      <c r="D1307" s="1">
        <v>63248</v>
      </c>
      <c r="E1307" s="12">
        <v>312214</v>
      </c>
      <c r="F1307" s="17">
        <v>8143</v>
      </c>
      <c r="G1307" s="24" t="s">
        <v>26</v>
      </c>
      <c r="H1307" s="82">
        <v>53.02</v>
      </c>
      <c r="I1307" s="82">
        <v>16.98</v>
      </c>
      <c r="J1307" s="82">
        <f t="shared" si="42"/>
        <v>36.040000000000006</v>
      </c>
      <c r="K1307" s="83">
        <v>35.619999999999997</v>
      </c>
      <c r="L1307" s="84">
        <v>45441</v>
      </c>
      <c r="M1307" s="82">
        <f t="shared" si="43"/>
        <v>0.42000000000000881</v>
      </c>
      <c r="N1307" s="198">
        <v>2</v>
      </c>
      <c r="O1307" s="1" t="s">
        <v>50</v>
      </c>
      <c r="P1307" s="1" t="s">
        <v>53</v>
      </c>
      <c r="Q1307" s="91" t="str">
        <f>VLOOKUP(UTK[[#This Row],[ID]],DRIVER[],6,FALSE)</f>
        <v>VINOD KUMAR</v>
      </c>
    </row>
    <row r="1308" spans="1:18" ht="15" customHeight="1">
      <c r="A1308" s="1">
        <v>561</v>
      </c>
      <c r="B1308" s="1" t="str">
        <f>UTK[[#This Row],[DATE]]&amp;UTK[[#This Row],[VEHICLE NO]]&amp;UTK[[#This Row],[TRIP NO]]</f>
        <v>45441OD04Q41282</v>
      </c>
      <c r="C1308" s="25">
        <v>45441</v>
      </c>
      <c r="D1308" s="1">
        <v>63249</v>
      </c>
      <c r="E1308" s="12">
        <v>312214</v>
      </c>
      <c r="F1308" s="17">
        <v>8146</v>
      </c>
      <c r="G1308" s="24" t="s">
        <v>41</v>
      </c>
      <c r="H1308" s="82">
        <v>35.200000000000003</v>
      </c>
      <c r="I1308" s="82">
        <v>10.32</v>
      </c>
      <c r="J1308" s="82">
        <f t="shared" si="42"/>
        <v>24.880000000000003</v>
      </c>
      <c r="K1308" s="83">
        <v>24.74</v>
      </c>
      <c r="L1308" s="84">
        <v>45441</v>
      </c>
      <c r="M1308" s="82">
        <f t="shared" si="43"/>
        <v>0.14000000000000412</v>
      </c>
      <c r="N1308" s="198">
        <v>2</v>
      </c>
      <c r="O1308" s="1" t="s">
        <v>50</v>
      </c>
      <c r="P1308" s="1" t="s">
        <v>53</v>
      </c>
      <c r="Q1308" s="91" t="str">
        <f>VLOOKUP(UTK[[#This Row],[ID]],DRIVER[],6,FALSE)</f>
        <v>RAKHAL CH  MOHANTA</v>
      </c>
    </row>
    <row r="1309" spans="1:18" ht="15" customHeight="1">
      <c r="A1309" s="1">
        <v>562</v>
      </c>
      <c r="B1309" s="1" t="str">
        <f>UTK[[#This Row],[DATE]]&amp;UTK[[#This Row],[VEHICLE NO]]&amp;UTK[[#This Row],[TRIP NO]]</f>
        <v>45441OD04Q41372</v>
      </c>
      <c r="C1309" s="25">
        <v>45441</v>
      </c>
      <c r="D1309" s="1">
        <v>63250</v>
      </c>
      <c r="E1309" s="12">
        <v>312214</v>
      </c>
      <c r="F1309" s="17">
        <v>8160</v>
      </c>
      <c r="G1309" s="24" t="s">
        <v>55</v>
      </c>
      <c r="H1309" s="82">
        <v>34.6</v>
      </c>
      <c r="I1309" s="82">
        <v>10.44</v>
      </c>
      <c r="J1309" s="82">
        <f t="shared" si="42"/>
        <v>24.160000000000004</v>
      </c>
      <c r="K1309" s="83">
        <v>23.94</v>
      </c>
      <c r="L1309" s="84">
        <v>45441</v>
      </c>
      <c r="M1309" s="82">
        <f t="shared" si="43"/>
        <v>0.22000000000000242</v>
      </c>
      <c r="N1309" s="198">
        <v>2</v>
      </c>
      <c r="O1309" s="1" t="s">
        <v>50</v>
      </c>
      <c r="P1309" s="1" t="s">
        <v>53</v>
      </c>
      <c r="Q1309" s="91" t="str">
        <f>VLOOKUP(UTK[[#This Row],[ID]],DRIVER[],6,FALSE)</f>
        <v>MADANA MAHANTA</v>
      </c>
    </row>
    <row r="1310" spans="1:18" ht="14.4">
      <c r="A1310" s="1">
        <v>563</v>
      </c>
      <c r="B1310" s="1" t="str">
        <f>UTK[[#This Row],[DATE]]&amp;UTK[[#This Row],[VEHICLE NO]]&amp;UTK[[#This Row],[TRIP NO]]</f>
        <v>45441OD04Q41232</v>
      </c>
      <c r="C1310" s="25">
        <v>45441</v>
      </c>
      <c r="D1310" s="1">
        <v>63251</v>
      </c>
      <c r="E1310" s="12">
        <v>312214</v>
      </c>
      <c r="F1310" s="17">
        <v>8175</v>
      </c>
      <c r="G1310" s="24" t="s">
        <v>39</v>
      </c>
      <c r="H1310" s="82">
        <v>55.22</v>
      </c>
      <c r="I1310" s="82">
        <v>17.2</v>
      </c>
      <c r="J1310" s="82">
        <f t="shared" si="42"/>
        <v>38.019999999999996</v>
      </c>
      <c r="K1310" s="83">
        <v>38.020000000000003</v>
      </c>
      <c r="L1310" s="84">
        <v>45441</v>
      </c>
      <c r="M1310" s="82">
        <f t="shared" si="43"/>
        <v>0</v>
      </c>
      <c r="N1310" s="198">
        <v>2</v>
      </c>
      <c r="O1310" s="1" t="s">
        <v>50</v>
      </c>
      <c r="P1310" s="1" t="s">
        <v>53</v>
      </c>
      <c r="Q1310" s="91" t="str">
        <f>VLOOKUP(UTK[[#This Row],[ID]],DRIVER[],6,FALSE)</f>
        <v>NATABAR MOHANTA</v>
      </c>
      <c r="R1310" s="1">
        <v>207</v>
      </c>
    </row>
    <row r="1311" spans="1:18" ht="15" customHeight="1">
      <c r="A1311" s="1">
        <v>564</v>
      </c>
      <c r="B1311" s="1" t="str">
        <f>UTK[[#This Row],[DATE]]&amp;UTK[[#This Row],[VEHICLE NO]]&amp;UTK[[#This Row],[TRIP NO]]</f>
        <v>45441OD04Q41702</v>
      </c>
      <c r="C1311" s="25">
        <v>45441</v>
      </c>
      <c r="D1311" s="1">
        <v>63252</v>
      </c>
      <c r="E1311" s="12">
        <v>312214</v>
      </c>
      <c r="F1311" s="17">
        <v>8176</v>
      </c>
      <c r="G1311" s="24" t="s">
        <v>10</v>
      </c>
      <c r="H1311" s="82">
        <v>34.42</v>
      </c>
      <c r="I1311" s="82">
        <v>10.36</v>
      </c>
      <c r="J1311" s="82">
        <f t="shared" si="42"/>
        <v>24.060000000000002</v>
      </c>
      <c r="K1311" s="83">
        <v>24.06</v>
      </c>
      <c r="L1311" s="84">
        <v>45441</v>
      </c>
      <c r="M1311" s="82">
        <f t="shared" si="43"/>
        <v>0</v>
      </c>
      <c r="N1311" s="198">
        <v>2</v>
      </c>
      <c r="O1311" s="1" t="s">
        <v>50</v>
      </c>
      <c r="P1311" s="1" t="s">
        <v>53</v>
      </c>
      <c r="Q1311" s="91" t="str">
        <f>VLOOKUP(UTK[[#This Row],[ID]],DRIVER[],6,FALSE)</f>
        <v>KAMAN MUNDA</v>
      </c>
    </row>
    <row r="1312" spans="1:18" ht="15" customHeight="1">
      <c r="A1312" s="1">
        <v>565</v>
      </c>
      <c r="B1312" s="1" t="str">
        <f>UTK[[#This Row],[DATE]]&amp;UTK[[#This Row],[VEHICLE NO]]&amp;UTK[[#This Row],[TRIP NO]]</f>
        <v>45441OD04Q41392</v>
      </c>
      <c r="C1312" s="25">
        <v>45441</v>
      </c>
      <c r="D1312" s="1">
        <v>63253</v>
      </c>
      <c r="E1312" s="12">
        <v>312214</v>
      </c>
      <c r="F1312" s="17">
        <v>8179</v>
      </c>
      <c r="G1312" s="24" t="s">
        <v>21</v>
      </c>
      <c r="H1312" s="82">
        <v>53.12</v>
      </c>
      <c r="I1312" s="82">
        <v>17.579999999999998</v>
      </c>
      <c r="J1312" s="82">
        <f t="shared" si="42"/>
        <v>35.54</v>
      </c>
      <c r="K1312" s="83">
        <v>34.479999999999997</v>
      </c>
      <c r="L1312" s="84">
        <v>45441</v>
      </c>
      <c r="M1312" s="82">
        <f t="shared" si="43"/>
        <v>1.0600000000000023</v>
      </c>
      <c r="N1312" s="198">
        <v>2</v>
      </c>
      <c r="O1312" s="1" t="s">
        <v>50</v>
      </c>
      <c r="P1312" s="1" t="s">
        <v>53</v>
      </c>
      <c r="Q1312" s="91" t="str">
        <f>VLOOKUP(UTK[[#This Row],[ID]],DRIVER[],6,FALSE)</f>
        <v>ABHIMANYU JENA</v>
      </c>
    </row>
    <row r="1313" spans="1:18" ht="15" customHeight="1">
      <c r="A1313" s="1">
        <v>566</v>
      </c>
      <c r="B1313" s="1" t="str">
        <f>UTK[[#This Row],[DATE]]&amp;UTK[[#This Row],[VEHICLE NO]]&amp;UTK[[#This Row],[TRIP NO]]</f>
        <v>45441OD34S26682</v>
      </c>
      <c r="C1313" s="25">
        <v>45441</v>
      </c>
      <c r="D1313" s="1">
        <v>63254</v>
      </c>
      <c r="E1313" s="12">
        <v>312214</v>
      </c>
      <c r="F1313" s="17">
        <v>8182</v>
      </c>
      <c r="G1313" s="24" t="s">
        <v>42</v>
      </c>
      <c r="H1313" s="82">
        <v>50.9</v>
      </c>
      <c r="I1313" s="82">
        <v>17.04</v>
      </c>
      <c r="J1313" s="82">
        <f t="shared" si="42"/>
        <v>33.86</v>
      </c>
      <c r="K1313" s="83">
        <v>33.36</v>
      </c>
      <c r="L1313" s="84">
        <v>45441</v>
      </c>
      <c r="M1313" s="82">
        <f t="shared" si="43"/>
        <v>0.5</v>
      </c>
      <c r="N1313" s="198">
        <v>2</v>
      </c>
      <c r="O1313" s="1" t="s">
        <v>50</v>
      </c>
      <c r="P1313" s="1" t="s">
        <v>53</v>
      </c>
      <c r="Q1313" s="91" t="str">
        <f>VLOOKUP(UTK[[#This Row],[ID]],DRIVER[],6,FALSE)</f>
        <v>SHAJID ANSARI</v>
      </c>
    </row>
    <row r="1314" spans="1:18" ht="15" customHeight="1">
      <c r="A1314" s="1">
        <v>567</v>
      </c>
      <c r="B1314" s="1" t="str">
        <f>UTK[[#This Row],[DATE]]&amp;UTK[[#This Row],[VEHICLE NO]]&amp;UTK[[#This Row],[TRIP NO]]</f>
        <v>45441OD34S61372</v>
      </c>
      <c r="C1314" s="25">
        <v>45441</v>
      </c>
      <c r="D1314" s="1">
        <v>63255</v>
      </c>
      <c r="E1314" s="12">
        <v>312214</v>
      </c>
      <c r="F1314" s="17">
        <v>8180</v>
      </c>
      <c r="G1314" s="24" t="s">
        <v>44</v>
      </c>
      <c r="H1314" s="82">
        <v>54.42</v>
      </c>
      <c r="I1314" s="82">
        <v>17.68</v>
      </c>
      <c r="J1314" s="82">
        <f t="shared" si="42"/>
        <v>36.74</v>
      </c>
      <c r="K1314" s="83">
        <v>36.340000000000003</v>
      </c>
      <c r="L1314" s="84">
        <v>45441</v>
      </c>
      <c r="M1314" s="82">
        <f t="shared" si="43"/>
        <v>0.39999999999999858</v>
      </c>
      <c r="N1314" s="198">
        <v>2</v>
      </c>
      <c r="O1314" s="1" t="s">
        <v>50</v>
      </c>
      <c r="P1314" s="1" t="s">
        <v>53</v>
      </c>
      <c r="Q1314" s="91" t="str">
        <f>VLOOKUP(UTK[[#This Row],[ID]],DRIVER[],6,FALSE)</f>
        <v>MURALIDHAR MOHANTA</v>
      </c>
    </row>
    <row r="1315" spans="1:18" ht="15" customHeight="1">
      <c r="A1315" s="1">
        <v>568</v>
      </c>
      <c r="B1315" s="1" t="str">
        <f>UTK[[#This Row],[DATE]]&amp;UTK[[#This Row],[VEHICLE NO]]&amp;UTK[[#This Row],[TRIP NO]]</f>
        <v>45442OD04Q41281</v>
      </c>
      <c r="C1315" s="25">
        <v>45442</v>
      </c>
      <c r="D1315" s="1">
        <v>63256</v>
      </c>
      <c r="E1315" s="12">
        <v>312214</v>
      </c>
      <c r="F1315" s="17">
        <v>8201</v>
      </c>
      <c r="G1315" s="24" t="s">
        <v>41</v>
      </c>
      <c r="H1315" s="82">
        <v>34.619999999999997</v>
      </c>
      <c r="I1315" s="82">
        <v>10.32</v>
      </c>
      <c r="J1315" s="82">
        <f t="shared" ref="J1315:J1326" si="44">H1315-I1315</f>
        <v>24.299999999999997</v>
      </c>
      <c r="K1315" s="83">
        <v>23.32</v>
      </c>
      <c r="L1315" s="84">
        <v>45442</v>
      </c>
      <c r="M1315" s="82">
        <f t="shared" ref="M1315:M1326" si="45">J1315-K1315</f>
        <v>0.97999999999999687</v>
      </c>
      <c r="N1315" s="198">
        <v>1</v>
      </c>
      <c r="O1315" s="1" t="s">
        <v>50</v>
      </c>
      <c r="P1315" s="1" t="s">
        <v>53</v>
      </c>
      <c r="Q1315" s="91" t="str">
        <f>VLOOKUP(UTK[[#This Row],[ID]],DRIVER[],6,FALSE)</f>
        <v>AJAYA KUMAR MAHANTA</v>
      </c>
      <c r="R1315" s="1">
        <v>166</v>
      </c>
    </row>
    <row r="1316" spans="1:18" ht="15" customHeight="1">
      <c r="A1316" s="1">
        <v>569</v>
      </c>
      <c r="B1316" s="1" t="str">
        <f>UTK[[#This Row],[DATE]]&amp;UTK[[#This Row],[VEHICLE NO]]&amp;UTK[[#This Row],[TRIP NO]]</f>
        <v>45442OD04Q41551</v>
      </c>
      <c r="C1316" s="25">
        <v>45442</v>
      </c>
      <c r="D1316" s="1">
        <v>63257</v>
      </c>
      <c r="E1316" s="12">
        <v>312214</v>
      </c>
      <c r="F1316" s="17">
        <v>8202</v>
      </c>
      <c r="G1316" s="24" t="s">
        <v>22</v>
      </c>
      <c r="H1316" s="82">
        <v>53.72</v>
      </c>
      <c r="I1316" s="82">
        <v>17.32</v>
      </c>
      <c r="J1316" s="82">
        <f t="shared" si="44"/>
        <v>36.4</v>
      </c>
      <c r="K1316" s="83">
        <v>36.340000000000003</v>
      </c>
      <c r="L1316" s="84">
        <v>45442</v>
      </c>
      <c r="M1316" s="82">
        <f t="shared" si="45"/>
        <v>5.9999999999995168E-2</v>
      </c>
      <c r="N1316" s="198">
        <v>1</v>
      </c>
      <c r="O1316" s="1" t="s">
        <v>50</v>
      </c>
      <c r="P1316" s="1" t="s">
        <v>53</v>
      </c>
      <c r="Q1316" s="91" t="str">
        <f>VLOOKUP(UTK[[#This Row],[ID]],DRIVER[],6,FALSE)</f>
        <v>SUDARSAN SAHOO</v>
      </c>
    </row>
    <row r="1317" spans="1:18" ht="15" customHeight="1">
      <c r="A1317" s="1">
        <v>570</v>
      </c>
      <c r="B1317" s="1" t="str">
        <f>UTK[[#This Row],[DATE]]&amp;UTK[[#This Row],[VEHICLE NO]]&amp;UTK[[#This Row],[TRIP NO]]</f>
        <v>45442OD34S65081</v>
      </c>
      <c r="C1317" s="25">
        <v>45442</v>
      </c>
      <c r="D1317" s="1">
        <v>63258</v>
      </c>
      <c r="E1317" s="12">
        <v>312214</v>
      </c>
      <c r="F1317" s="17">
        <v>8204</v>
      </c>
      <c r="G1317" s="24" t="s">
        <v>57</v>
      </c>
      <c r="H1317" s="82">
        <v>51.4</v>
      </c>
      <c r="I1317" s="82">
        <v>17.38</v>
      </c>
      <c r="J1317" s="82">
        <f>H1317-I1317</f>
        <v>34.019999999999996</v>
      </c>
      <c r="K1317" s="83">
        <v>34.020000000000003</v>
      </c>
      <c r="L1317" s="84">
        <v>45442</v>
      </c>
      <c r="M1317" s="82">
        <f>J1317-K1317</f>
        <v>0</v>
      </c>
      <c r="N1317" s="198">
        <v>1</v>
      </c>
      <c r="O1317" s="1" t="s">
        <v>50</v>
      </c>
      <c r="P1317" s="1" t="s">
        <v>53</v>
      </c>
      <c r="Q1317" s="91" t="str">
        <f>VLOOKUP(UTK[[#This Row],[ID]],DRIVER[],6,FALSE)</f>
        <v>VINOD KUMAR</v>
      </c>
    </row>
    <row r="1318" spans="1:18" ht="15" customHeight="1">
      <c r="A1318" s="1">
        <v>571</v>
      </c>
      <c r="B1318" s="1" t="str">
        <f>UTK[[#This Row],[DATE]]&amp;UTK[[#This Row],[VEHICLE NO]]&amp;UTK[[#This Row],[TRIP NO]]</f>
        <v>45442OD34S26681</v>
      </c>
      <c r="C1318" s="25">
        <v>45442</v>
      </c>
      <c r="D1318" s="1">
        <v>63259</v>
      </c>
      <c r="E1318" s="12">
        <v>312214</v>
      </c>
      <c r="F1318" s="17">
        <v>8218</v>
      </c>
      <c r="G1318" s="24" t="s">
        <v>42</v>
      </c>
      <c r="H1318" s="82">
        <v>53.8</v>
      </c>
      <c r="I1318" s="82">
        <v>17.059999999999999</v>
      </c>
      <c r="J1318" s="82">
        <f t="shared" si="44"/>
        <v>36.739999999999995</v>
      </c>
      <c r="K1318" s="83">
        <v>36.4</v>
      </c>
      <c r="L1318" s="84">
        <v>45442</v>
      </c>
      <c r="M1318" s="82">
        <f t="shared" si="45"/>
        <v>0.33999999999999631</v>
      </c>
      <c r="N1318" s="198">
        <v>1</v>
      </c>
      <c r="O1318" s="1" t="s">
        <v>50</v>
      </c>
      <c r="P1318" s="1" t="s">
        <v>53</v>
      </c>
      <c r="Q1318" s="91" t="str">
        <f>VLOOKUP(UTK[[#This Row],[ID]],DRIVER[],6,FALSE)</f>
        <v>SHAJID ANSARI</v>
      </c>
    </row>
    <row r="1319" spans="1:18" ht="15" customHeight="1">
      <c r="A1319" s="1">
        <v>572</v>
      </c>
      <c r="B1319" s="1" t="str">
        <f>UTK[[#This Row],[DATE]]&amp;UTK[[#This Row],[VEHICLE NO]]&amp;UTK[[#This Row],[TRIP NO]]</f>
        <v>45442OD04Q41371</v>
      </c>
      <c r="C1319" s="25">
        <v>45442</v>
      </c>
      <c r="D1319" s="1">
        <v>63260</v>
      </c>
      <c r="E1319" s="12">
        <v>312214</v>
      </c>
      <c r="F1319" s="17">
        <v>8229</v>
      </c>
      <c r="G1319" s="24" t="s">
        <v>55</v>
      </c>
      <c r="H1319" s="82">
        <v>34.799999999999997</v>
      </c>
      <c r="I1319" s="82">
        <v>10.44</v>
      </c>
      <c r="J1319" s="82">
        <f t="shared" si="44"/>
        <v>24.36</v>
      </c>
      <c r="K1319" s="83">
        <v>23.92</v>
      </c>
      <c r="L1319" s="84">
        <v>45442</v>
      </c>
      <c r="M1319" s="82">
        <f t="shared" si="45"/>
        <v>0.43999999999999773</v>
      </c>
      <c r="N1319" s="198">
        <v>1</v>
      </c>
      <c r="O1319" s="1" t="s">
        <v>50</v>
      </c>
      <c r="P1319" s="1" t="s">
        <v>53</v>
      </c>
      <c r="Q1319" s="91" t="str">
        <f>VLOOKUP(UTK[[#This Row],[ID]],DRIVER[],6,FALSE)</f>
        <v>NARAHARI MOHANTA</v>
      </c>
    </row>
    <row r="1320" spans="1:18" ht="15" customHeight="1">
      <c r="A1320" s="1">
        <v>573</v>
      </c>
      <c r="B1320" s="1" t="str">
        <f>UTK[[#This Row],[DATE]]&amp;UTK[[#This Row],[VEHICLE NO]]&amp;UTK[[#This Row],[TRIP NO]]</f>
        <v>45442OD04Q41781</v>
      </c>
      <c r="C1320" s="25">
        <v>45442</v>
      </c>
      <c r="D1320" s="1">
        <v>63261</v>
      </c>
      <c r="E1320" s="12">
        <v>312214</v>
      </c>
      <c r="F1320" s="17">
        <v>8237</v>
      </c>
      <c r="G1320" s="24" t="s">
        <v>25</v>
      </c>
      <c r="H1320" s="82">
        <v>54.22</v>
      </c>
      <c r="I1320" s="82">
        <v>17.2</v>
      </c>
      <c r="J1320" s="82">
        <f t="shared" si="44"/>
        <v>37.019999999999996</v>
      </c>
      <c r="K1320" s="83">
        <v>37.020000000000003</v>
      </c>
      <c r="L1320" s="84">
        <v>45442</v>
      </c>
      <c r="M1320" s="82">
        <f t="shared" si="45"/>
        <v>0</v>
      </c>
      <c r="N1320" s="198">
        <v>1</v>
      </c>
      <c r="O1320" s="1" t="s">
        <v>50</v>
      </c>
      <c r="P1320" s="1" t="s">
        <v>53</v>
      </c>
      <c r="Q1320" s="91" t="str">
        <f>VLOOKUP(UTK[[#This Row],[ID]],DRIVER[],6,FALSE)</f>
        <v>BHARAT CH MOHANTA</v>
      </c>
    </row>
    <row r="1321" spans="1:18" ht="15" customHeight="1">
      <c r="A1321" s="1">
        <v>574</v>
      </c>
      <c r="B1321" s="1" t="str">
        <f>UTK[[#This Row],[DATE]]&amp;UTK[[#This Row],[VEHICLE NO]]&amp;UTK[[#This Row],[TRIP NO]]</f>
        <v>45442OD34S61371</v>
      </c>
      <c r="C1321" s="25">
        <v>45442</v>
      </c>
      <c r="D1321" s="1">
        <v>63262</v>
      </c>
      <c r="E1321" s="12">
        <v>312214</v>
      </c>
      <c r="F1321" s="17">
        <v>8235</v>
      </c>
      <c r="G1321" s="24" t="s">
        <v>44</v>
      </c>
      <c r="H1321" s="82">
        <v>53.26</v>
      </c>
      <c r="I1321" s="82">
        <v>17.66</v>
      </c>
      <c r="J1321" s="82">
        <f>H1321-I1321</f>
        <v>35.599999999999994</v>
      </c>
      <c r="K1321" s="83">
        <v>35.6</v>
      </c>
      <c r="L1321" s="84">
        <v>45442</v>
      </c>
      <c r="M1321" s="82">
        <f>J1321-K1321</f>
        <v>0</v>
      </c>
      <c r="N1321" s="198">
        <v>1</v>
      </c>
      <c r="O1321" s="1" t="s">
        <v>50</v>
      </c>
      <c r="P1321" s="1" t="s">
        <v>53</v>
      </c>
      <c r="Q1321" s="91" t="str">
        <f>VLOOKUP(UTK[[#This Row],[ID]],DRIVER[],6,FALSE)</f>
        <v>MURALIDHAR MOHANTA</v>
      </c>
    </row>
    <row r="1322" spans="1:18" ht="15" customHeight="1">
      <c r="A1322" s="1">
        <v>575</v>
      </c>
      <c r="B1322" s="1" t="str">
        <f>UTK[[#This Row],[DATE]]&amp;UTK[[#This Row],[VEHICLE NO]]&amp;UTK[[#This Row],[TRIP NO]]</f>
        <v>45442OD04Q41181</v>
      </c>
      <c r="C1322" s="25">
        <v>45442</v>
      </c>
      <c r="D1322" s="1">
        <v>63263</v>
      </c>
      <c r="E1322" s="12">
        <v>312214</v>
      </c>
      <c r="F1322" s="17">
        <v>8241</v>
      </c>
      <c r="G1322" s="24" t="s">
        <v>26</v>
      </c>
      <c r="H1322" s="82">
        <v>53.02</v>
      </c>
      <c r="I1322" s="82">
        <v>16.98</v>
      </c>
      <c r="J1322" s="82">
        <f t="shared" si="44"/>
        <v>36.040000000000006</v>
      </c>
      <c r="K1322" s="83">
        <v>35.840000000000003</v>
      </c>
      <c r="L1322" s="84">
        <v>45442</v>
      </c>
      <c r="M1322" s="82">
        <f t="shared" si="45"/>
        <v>0.20000000000000284</v>
      </c>
      <c r="N1322" s="198">
        <v>1</v>
      </c>
      <c r="O1322" s="1" t="s">
        <v>50</v>
      </c>
      <c r="P1322" s="1" t="s">
        <v>53</v>
      </c>
      <c r="Q1322" s="91" t="str">
        <f>VLOOKUP(UTK[[#This Row],[ID]],DRIVER[],6,FALSE)</f>
        <v>ABHIMANYU JENA</v>
      </c>
    </row>
    <row r="1323" spans="1:18" ht="15" customHeight="1">
      <c r="A1323" s="1">
        <v>576</v>
      </c>
      <c r="B1323" s="1" t="str">
        <f>UTK[[#This Row],[DATE]]&amp;UTK[[#This Row],[VEHICLE NO]]&amp;UTK[[#This Row],[TRIP NO]]</f>
        <v>45442OD04Q67611</v>
      </c>
      <c r="C1323" s="25">
        <v>45442</v>
      </c>
      <c r="D1323" s="1">
        <v>63264</v>
      </c>
      <c r="E1323" s="12">
        <v>312214</v>
      </c>
      <c r="F1323" s="17">
        <v>8244</v>
      </c>
      <c r="G1323" s="24" t="s">
        <v>24</v>
      </c>
      <c r="H1323" s="82">
        <v>54.12</v>
      </c>
      <c r="I1323" s="82">
        <v>17.8</v>
      </c>
      <c r="J1323" s="82">
        <f t="shared" si="44"/>
        <v>36.319999999999993</v>
      </c>
      <c r="K1323" s="83">
        <v>36.32</v>
      </c>
      <c r="L1323" s="84">
        <v>45442</v>
      </c>
      <c r="M1323" s="82">
        <f t="shared" si="45"/>
        <v>0</v>
      </c>
      <c r="N1323" s="198">
        <v>1</v>
      </c>
      <c r="O1323" s="1" t="s">
        <v>50</v>
      </c>
      <c r="P1323" s="1" t="s">
        <v>53</v>
      </c>
      <c r="Q1323" s="91" t="str">
        <f>VLOOKUP(UTK[[#This Row],[ID]],DRIVER[],6,FALSE)</f>
        <v>DHULESWAR PERAI</v>
      </c>
    </row>
    <row r="1324" spans="1:18" ht="15" customHeight="1">
      <c r="A1324" s="1">
        <v>577</v>
      </c>
      <c r="B1324" s="1" t="str">
        <f>UTK[[#This Row],[DATE]]&amp;UTK[[#This Row],[VEHICLE NO]]&amp;UTK[[#This Row],[TRIP NO]]</f>
        <v>45442OD34S26661</v>
      </c>
      <c r="C1324" s="25">
        <v>45442</v>
      </c>
      <c r="D1324" s="1">
        <v>63265</v>
      </c>
      <c r="E1324" s="12">
        <v>312214</v>
      </c>
      <c r="F1324" s="17">
        <v>8243</v>
      </c>
      <c r="G1324" s="24" t="s">
        <v>45</v>
      </c>
      <c r="H1324" s="82">
        <v>52.86</v>
      </c>
      <c r="I1324" s="82">
        <v>17.5</v>
      </c>
      <c r="J1324" s="82">
        <f t="shared" si="44"/>
        <v>35.36</v>
      </c>
      <c r="K1324" s="83">
        <v>35.36</v>
      </c>
      <c r="L1324" s="84">
        <v>45442</v>
      </c>
      <c r="M1324" s="82">
        <f t="shared" si="45"/>
        <v>0</v>
      </c>
      <c r="N1324" s="198">
        <v>1</v>
      </c>
      <c r="O1324" s="1" t="s">
        <v>50</v>
      </c>
      <c r="P1324" s="1" t="s">
        <v>53</v>
      </c>
      <c r="Q1324" s="91" t="str">
        <f>VLOOKUP(UTK[[#This Row],[ID]],DRIVER[],6,FALSE)</f>
        <v>JUGAL KISHOR MOHANTA</v>
      </c>
    </row>
    <row r="1325" spans="1:18" ht="15" customHeight="1">
      <c r="A1325" s="1">
        <v>578</v>
      </c>
      <c r="B1325" s="1" t="str">
        <f>UTK[[#This Row],[DATE]]&amp;UTK[[#This Row],[VEHICLE NO]]&amp;UTK[[#This Row],[TRIP NO]]</f>
        <v>45442OD34S26151</v>
      </c>
      <c r="C1325" s="25">
        <v>45442</v>
      </c>
      <c r="D1325" s="1">
        <v>63266</v>
      </c>
      <c r="E1325" s="12">
        <v>312214</v>
      </c>
      <c r="F1325" s="17">
        <v>8250</v>
      </c>
      <c r="G1325" s="24" t="s">
        <v>40</v>
      </c>
      <c r="H1325" s="82">
        <v>53.26</v>
      </c>
      <c r="I1325" s="82">
        <v>17.239999999999998</v>
      </c>
      <c r="J1325" s="82">
        <f>H1325-I1325</f>
        <v>36.019999999999996</v>
      </c>
      <c r="K1325" s="83">
        <v>36</v>
      </c>
      <c r="L1325" s="84">
        <v>45442</v>
      </c>
      <c r="M1325" s="82">
        <f>J1325-K1325</f>
        <v>1.9999999999996021E-2</v>
      </c>
      <c r="N1325" s="198">
        <v>1</v>
      </c>
      <c r="O1325" s="1" t="s">
        <v>50</v>
      </c>
      <c r="P1325" s="1" t="s">
        <v>53</v>
      </c>
      <c r="Q1325" s="91" t="str">
        <f>VLOOKUP(UTK[[#This Row],[ID]],DRIVER[],6,FALSE)</f>
        <v>BASANTA KUMAR MOHANTA</v>
      </c>
    </row>
    <row r="1326" spans="1:18" ht="15" customHeight="1">
      <c r="A1326" s="1">
        <v>579</v>
      </c>
      <c r="B1326" s="1" t="str">
        <f>UTK[[#This Row],[DATE]]&amp;UTK[[#This Row],[VEHICLE NO]]&amp;UTK[[#This Row],[TRIP NO]]</f>
        <v>45442OD34S26271</v>
      </c>
      <c r="C1326" s="25">
        <v>45442</v>
      </c>
      <c r="D1326" s="1">
        <v>63267</v>
      </c>
      <c r="E1326" s="12">
        <v>312214</v>
      </c>
      <c r="F1326" s="17">
        <v>8256</v>
      </c>
      <c r="G1326" s="24" t="s">
        <v>54</v>
      </c>
      <c r="H1326" s="82">
        <v>53.7</v>
      </c>
      <c r="I1326" s="82">
        <v>16.940000000000001</v>
      </c>
      <c r="J1326" s="82">
        <f t="shared" si="44"/>
        <v>36.760000000000005</v>
      </c>
      <c r="K1326" s="83">
        <v>36.24</v>
      </c>
      <c r="L1326" s="84">
        <v>45442</v>
      </c>
      <c r="M1326" s="82">
        <f t="shared" si="45"/>
        <v>0.52000000000000313</v>
      </c>
      <c r="N1326" s="198">
        <v>1</v>
      </c>
      <c r="O1326" s="1" t="s">
        <v>50</v>
      </c>
      <c r="P1326" s="1" t="s">
        <v>53</v>
      </c>
      <c r="Q1326" s="91" t="str">
        <f>VLOOKUP(UTK[[#This Row],[ID]],DRIVER[],6,FALSE)</f>
        <v>KAPILENDRA MALIK</v>
      </c>
    </row>
    <row r="1327" spans="1:18" ht="15" customHeight="1">
      <c r="A1327" s="1">
        <v>580</v>
      </c>
      <c r="B1327" s="1" t="str">
        <f>UTK[[#This Row],[DATE]]&amp;UTK[[#This Row],[VEHICLE NO]]&amp;UTK[[#This Row],[TRIP NO]]</f>
        <v>45442OD04Q41701</v>
      </c>
      <c r="C1327" s="25">
        <v>45442</v>
      </c>
      <c r="D1327" s="1">
        <v>63268</v>
      </c>
      <c r="E1327" s="12">
        <v>312214</v>
      </c>
      <c r="F1327" s="17">
        <v>8262</v>
      </c>
      <c r="G1327" s="24" t="s">
        <v>10</v>
      </c>
      <c r="H1327" s="82">
        <v>32.64</v>
      </c>
      <c r="I1327" s="82">
        <v>10.32</v>
      </c>
      <c r="J1327" s="82">
        <f t="shared" ref="J1327:J1361" si="46">H1327-I1327</f>
        <v>22.32</v>
      </c>
      <c r="K1327" s="83">
        <v>22.14</v>
      </c>
      <c r="L1327" s="84">
        <v>45442</v>
      </c>
      <c r="M1327" s="82">
        <f t="shared" ref="M1327:M1361" si="47">J1327-K1327</f>
        <v>0.17999999999999972</v>
      </c>
      <c r="N1327" s="198">
        <v>1</v>
      </c>
      <c r="O1327" s="1" t="s">
        <v>50</v>
      </c>
      <c r="P1327" s="1" t="s">
        <v>53</v>
      </c>
      <c r="Q1327" s="91" t="str">
        <f>VLOOKUP(UTK[[#This Row],[ID]],DRIVER[],6,FALSE)</f>
        <v>SUSANTA KUMAR MALIK</v>
      </c>
    </row>
    <row r="1328" spans="1:18" ht="15" customHeight="1">
      <c r="A1328" s="1">
        <v>581</v>
      </c>
      <c r="B1328" s="1" t="str">
        <f>UTK[[#This Row],[DATE]]&amp;UTK[[#This Row],[VEHICLE NO]]&amp;UTK[[#This Row],[TRIP NO]]</f>
        <v>45442OD34S61391</v>
      </c>
      <c r="C1328" s="25">
        <v>45442</v>
      </c>
      <c r="D1328" s="1">
        <v>63269</v>
      </c>
      <c r="E1328" s="12">
        <v>312214</v>
      </c>
      <c r="F1328" s="17">
        <v>8260</v>
      </c>
      <c r="G1328" s="24" t="s">
        <v>52</v>
      </c>
      <c r="H1328" s="82">
        <v>54.9</v>
      </c>
      <c r="I1328" s="82">
        <v>17.420000000000002</v>
      </c>
      <c r="J1328" s="82">
        <f>H1328-I1328</f>
        <v>37.479999999999997</v>
      </c>
      <c r="K1328" s="83">
        <v>35.94</v>
      </c>
      <c r="L1328" s="84">
        <v>45442</v>
      </c>
      <c r="M1328" s="82">
        <f>J1328-K1328</f>
        <v>1.5399999999999991</v>
      </c>
      <c r="N1328" s="198">
        <v>1</v>
      </c>
      <c r="O1328" s="1" t="s">
        <v>50</v>
      </c>
      <c r="P1328" s="1" t="s">
        <v>53</v>
      </c>
      <c r="Q1328" s="91" t="str">
        <f>VLOOKUP(UTK[[#This Row],[ID]],DRIVER[],6,FALSE)</f>
        <v>PRADIPA MALIK</v>
      </c>
      <c r="R1328" s="1">
        <v>203</v>
      </c>
    </row>
    <row r="1329" spans="1:17" ht="15" customHeight="1">
      <c r="A1329" s="1">
        <v>582</v>
      </c>
      <c r="B1329" s="1" t="str">
        <f>UTK[[#This Row],[DATE]]&amp;UTK[[#This Row],[VEHICLE NO]]&amp;UTK[[#This Row],[TRIP NO]]</f>
        <v>45442OD04Q41391</v>
      </c>
      <c r="C1329" s="25">
        <v>45442</v>
      </c>
      <c r="D1329" s="1">
        <v>63270</v>
      </c>
      <c r="E1329" s="12">
        <v>312214</v>
      </c>
      <c r="F1329" s="17">
        <v>8263</v>
      </c>
      <c r="G1329" s="24" t="s">
        <v>21</v>
      </c>
      <c r="H1329" s="82">
        <v>53.42</v>
      </c>
      <c r="I1329" s="82">
        <v>17.559999999999999</v>
      </c>
      <c r="J1329" s="82">
        <f t="shared" si="46"/>
        <v>35.86</v>
      </c>
      <c r="K1329" s="83">
        <v>34.56</v>
      </c>
      <c r="L1329" s="84">
        <v>45442</v>
      </c>
      <c r="M1329" s="82">
        <f t="shared" si="47"/>
        <v>1.2999999999999972</v>
      </c>
      <c r="N1329" s="198">
        <v>1</v>
      </c>
      <c r="O1329" s="1" t="s">
        <v>50</v>
      </c>
      <c r="P1329" s="1" t="s">
        <v>53</v>
      </c>
      <c r="Q1329" s="91" t="str">
        <f>VLOOKUP(UTK[[#This Row],[ID]],DRIVER[],6,FALSE)</f>
        <v>KALI CH KAR</v>
      </c>
    </row>
    <row r="1330" spans="1:17" ht="14.4">
      <c r="A1330" s="1">
        <v>583</v>
      </c>
      <c r="B1330" s="1" t="str">
        <f>UTK[[#This Row],[DATE]]&amp;UTK[[#This Row],[VEHICLE NO]]&amp;UTK[[#This Row],[TRIP NO]]</f>
        <v>45442OD04Q41231</v>
      </c>
      <c r="C1330" s="25">
        <v>45442</v>
      </c>
      <c r="D1330" s="1">
        <v>63271</v>
      </c>
      <c r="E1330" s="12">
        <v>312214</v>
      </c>
      <c r="F1330" s="17">
        <v>8299</v>
      </c>
      <c r="G1330" s="24" t="s">
        <v>39</v>
      </c>
      <c r="H1330" s="82">
        <v>53.66</v>
      </c>
      <c r="I1330" s="82">
        <v>17.399999999999999</v>
      </c>
      <c r="J1330" s="82">
        <f t="shared" si="46"/>
        <v>36.26</v>
      </c>
      <c r="K1330" s="83">
        <v>36.18</v>
      </c>
      <c r="L1330" s="84">
        <v>45442</v>
      </c>
      <c r="M1330" s="82">
        <f t="shared" si="47"/>
        <v>7.9999999999998295E-2</v>
      </c>
      <c r="N1330" s="198">
        <v>1</v>
      </c>
      <c r="O1330" s="1" t="s">
        <v>50</v>
      </c>
      <c r="P1330" s="1" t="s">
        <v>53</v>
      </c>
      <c r="Q1330" s="91" t="str">
        <f>VLOOKUP(UTK[[#This Row],[ID]],DRIVER[],6,FALSE)</f>
        <v>NATABAR MOHANTA</v>
      </c>
    </row>
    <row r="1331" spans="1:17" ht="15" customHeight="1">
      <c r="A1331" s="1">
        <v>584</v>
      </c>
      <c r="B1331" s="1" t="str">
        <f>UTK[[#This Row],[DATE]]&amp;UTK[[#This Row],[VEHICLE NO]]&amp;UTK[[#This Row],[TRIP NO]]</f>
        <v>45442OD04Q41552</v>
      </c>
      <c r="C1331" s="25">
        <v>45442</v>
      </c>
      <c r="D1331" s="1">
        <v>63272</v>
      </c>
      <c r="E1331" s="12">
        <v>312214</v>
      </c>
      <c r="F1331" s="17">
        <v>8303</v>
      </c>
      <c r="G1331" s="24" t="s">
        <v>22</v>
      </c>
      <c r="H1331" s="82">
        <v>51.72</v>
      </c>
      <c r="I1331" s="82">
        <v>17.36</v>
      </c>
      <c r="J1331" s="82">
        <f t="shared" si="46"/>
        <v>34.36</v>
      </c>
      <c r="K1331" s="83">
        <v>34.020000000000003</v>
      </c>
      <c r="L1331" s="84">
        <v>45442</v>
      </c>
      <c r="M1331" s="82">
        <f t="shared" si="47"/>
        <v>0.33999999999999631</v>
      </c>
      <c r="N1331" s="198">
        <v>2</v>
      </c>
      <c r="O1331" s="1" t="s">
        <v>50</v>
      </c>
      <c r="P1331" s="1" t="s">
        <v>53</v>
      </c>
      <c r="Q1331" s="91" t="str">
        <f>VLOOKUP(UTK[[#This Row],[ID]],DRIVER[],6,FALSE)</f>
        <v>SUDARSAN SAHOO</v>
      </c>
    </row>
    <row r="1332" spans="1:17" ht="15" customHeight="1">
      <c r="A1332" s="1">
        <v>585</v>
      </c>
      <c r="B1332" s="1" t="str">
        <f>UTK[[#This Row],[DATE]]&amp;UTK[[#This Row],[VEHICLE NO]]&amp;UTK[[#This Row],[TRIP NO]]</f>
        <v>45442OD04Q41282</v>
      </c>
      <c r="C1332" s="25">
        <v>45442</v>
      </c>
      <c r="D1332" s="1">
        <v>63273</v>
      </c>
      <c r="E1332" s="12">
        <v>312214</v>
      </c>
      <c r="F1332" s="17">
        <v>8308</v>
      </c>
      <c r="G1332" s="24" t="s">
        <v>41</v>
      </c>
      <c r="H1332" s="82">
        <v>35.1</v>
      </c>
      <c r="I1332" s="82">
        <v>10.5</v>
      </c>
      <c r="J1332" s="82">
        <f t="shared" si="46"/>
        <v>24.6</v>
      </c>
      <c r="K1332" s="83">
        <v>24.12</v>
      </c>
      <c r="L1332" s="84">
        <v>45442</v>
      </c>
      <c r="M1332" s="82">
        <f t="shared" si="47"/>
        <v>0.48000000000000043</v>
      </c>
      <c r="N1332" s="198">
        <v>2</v>
      </c>
      <c r="O1332" s="1" t="s">
        <v>50</v>
      </c>
      <c r="P1332" s="1" t="s">
        <v>53</v>
      </c>
      <c r="Q1332" s="91" t="str">
        <f>VLOOKUP(UTK[[#This Row],[ID]],DRIVER[],6,FALSE)</f>
        <v>AJAYA KUMAR MAHANTA</v>
      </c>
    </row>
    <row r="1333" spans="1:17" ht="15" customHeight="1">
      <c r="A1333" s="1">
        <v>586</v>
      </c>
      <c r="B1333" s="1" t="str">
        <f>UTK[[#This Row],[DATE]]&amp;UTK[[#This Row],[VEHICLE NO]]&amp;UTK[[#This Row],[TRIP NO]]</f>
        <v>45442OD34S65082</v>
      </c>
      <c r="C1333" s="25">
        <v>45442</v>
      </c>
      <c r="D1333" s="1">
        <v>63274</v>
      </c>
      <c r="E1333" s="12">
        <v>312214</v>
      </c>
      <c r="F1333" s="17">
        <v>8321</v>
      </c>
      <c r="G1333" s="24" t="s">
        <v>57</v>
      </c>
      <c r="H1333" s="82">
        <v>53.92</v>
      </c>
      <c r="I1333" s="82">
        <v>17.38</v>
      </c>
      <c r="J1333" s="82">
        <f>H1333-I1333</f>
        <v>36.540000000000006</v>
      </c>
      <c r="K1333" s="83">
        <v>36.54</v>
      </c>
      <c r="L1333" s="84">
        <v>45442</v>
      </c>
      <c r="M1333" s="82">
        <f>J1333-K1333</f>
        <v>0</v>
      </c>
      <c r="N1333" s="198">
        <v>2</v>
      </c>
      <c r="O1333" s="1" t="s">
        <v>50</v>
      </c>
      <c r="P1333" s="1" t="s">
        <v>53</v>
      </c>
      <c r="Q1333" s="91" t="str">
        <f>VLOOKUP(UTK[[#This Row],[ID]],DRIVER[],6,FALSE)</f>
        <v>VINOD KUMAR</v>
      </c>
    </row>
    <row r="1334" spans="1:17" ht="15" customHeight="1">
      <c r="A1334" s="1">
        <v>587</v>
      </c>
      <c r="B1334" s="1" t="str">
        <f>UTK[[#This Row],[DATE]]&amp;UTK[[#This Row],[VEHICLE NO]]&amp;UTK[[#This Row],[TRIP NO]]</f>
        <v>45442OD34S26682</v>
      </c>
      <c r="C1334" s="25">
        <v>45442</v>
      </c>
      <c r="D1334" s="1">
        <v>63275</v>
      </c>
      <c r="E1334" s="12">
        <v>312214</v>
      </c>
      <c r="F1334" s="17">
        <v>8336</v>
      </c>
      <c r="G1334" s="24" t="s">
        <v>42</v>
      </c>
      <c r="H1334" s="82">
        <v>52.88</v>
      </c>
      <c r="I1334" s="82">
        <v>17</v>
      </c>
      <c r="J1334" s="82">
        <f t="shared" si="46"/>
        <v>35.880000000000003</v>
      </c>
      <c r="K1334" s="83">
        <v>35.880000000000003</v>
      </c>
      <c r="L1334" s="84">
        <v>45442</v>
      </c>
      <c r="M1334" s="82">
        <f t="shared" si="47"/>
        <v>0</v>
      </c>
      <c r="N1334" s="198">
        <v>2</v>
      </c>
      <c r="O1334" s="1" t="s">
        <v>50</v>
      </c>
      <c r="P1334" s="1" t="s">
        <v>53</v>
      </c>
      <c r="Q1334" s="91" t="str">
        <f>VLOOKUP(UTK[[#This Row],[ID]],DRIVER[],6,FALSE)</f>
        <v>SHAJID ANSARI</v>
      </c>
    </row>
    <row r="1335" spans="1:17" ht="15" customHeight="1">
      <c r="A1335" s="1">
        <v>588</v>
      </c>
      <c r="B1335" s="1" t="str">
        <f>UTK[[#This Row],[DATE]]&amp;UTK[[#This Row],[VEHICLE NO]]&amp;UTK[[#This Row],[TRIP NO]]</f>
        <v>45442OD04Q41372</v>
      </c>
      <c r="C1335" s="25">
        <v>45442</v>
      </c>
      <c r="D1335" s="1">
        <v>63276</v>
      </c>
      <c r="E1335" s="12">
        <v>312214</v>
      </c>
      <c r="F1335" s="17">
        <v>8340</v>
      </c>
      <c r="G1335" s="24" t="s">
        <v>55</v>
      </c>
      <c r="H1335" s="82">
        <v>33.68</v>
      </c>
      <c r="I1335" s="82">
        <v>10.48</v>
      </c>
      <c r="J1335" s="82">
        <f t="shared" si="46"/>
        <v>23.2</v>
      </c>
      <c r="K1335" s="83">
        <v>23.2</v>
      </c>
      <c r="L1335" s="84">
        <v>45443</v>
      </c>
      <c r="M1335" s="82">
        <f t="shared" si="47"/>
        <v>0</v>
      </c>
      <c r="N1335" s="198">
        <v>2</v>
      </c>
      <c r="O1335" s="1" t="s">
        <v>50</v>
      </c>
      <c r="P1335" s="1" t="s">
        <v>53</v>
      </c>
      <c r="Q1335" s="91" t="str">
        <f>VLOOKUP(UTK[[#This Row],[ID]],DRIVER[],6,FALSE)</f>
        <v>NARAHARI MOHANTA</v>
      </c>
    </row>
    <row r="1336" spans="1:17" ht="15" customHeight="1">
      <c r="A1336" s="1">
        <v>589</v>
      </c>
      <c r="B1336" s="1" t="str">
        <f>UTK[[#This Row],[DATE]]&amp;UTK[[#This Row],[VEHICLE NO]]&amp;UTK[[#This Row],[TRIP NO]]</f>
        <v>45442OD04Q41782</v>
      </c>
      <c r="C1336" s="25">
        <v>45442</v>
      </c>
      <c r="D1336" s="1">
        <v>63277</v>
      </c>
      <c r="E1336" s="12">
        <v>312214</v>
      </c>
      <c r="F1336" s="17">
        <v>8342</v>
      </c>
      <c r="G1336" s="24" t="s">
        <v>25</v>
      </c>
      <c r="H1336" s="82">
        <v>52.44</v>
      </c>
      <c r="I1336" s="82">
        <v>17.18</v>
      </c>
      <c r="J1336" s="82">
        <f t="shared" si="46"/>
        <v>35.26</v>
      </c>
      <c r="K1336" s="83">
        <v>35.26</v>
      </c>
      <c r="L1336" s="84">
        <v>45443</v>
      </c>
      <c r="M1336" s="82">
        <f t="shared" si="47"/>
        <v>0</v>
      </c>
      <c r="N1336" s="198">
        <v>2</v>
      </c>
      <c r="O1336" s="1" t="s">
        <v>50</v>
      </c>
      <c r="P1336" s="1" t="s">
        <v>53</v>
      </c>
      <c r="Q1336" s="91" t="str">
        <f>VLOOKUP(UTK[[#This Row],[ID]],DRIVER[],6,FALSE)</f>
        <v>BHARAT CH MOHANTA</v>
      </c>
    </row>
    <row r="1337" spans="1:17" ht="15" customHeight="1">
      <c r="A1337" s="1">
        <v>590</v>
      </c>
      <c r="B1337" s="1" t="str">
        <f>UTK[[#This Row],[DATE]]&amp;UTK[[#This Row],[VEHICLE NO]]&amp;UTK[[#This Row],[TRIP NO]]</f>
        <v>45442OD04Q67612</v>
      </c>
      <c r="C1337" s="25">
        <v>45442</v>
      </c>
      <c r="D1337" s="1">
        <v>63278</v>
      </c>
      <c r="E1337" s="12">
        <v>312214</v>
      </c>
      <c r="F1337" s="17">
        <v>8344</v>
      </c>
      <c r="G1337" s="24" t="s">
        <v>24</v>
      </c>
      <c r="H1337" s="82">
        <v>54.74</v>
      </c>
      <c r="I1337" s="82">
        <v>17.8</v>
      </c>
      <c r="J1337" s="82">
        <f t="shared" si="46"/>
        <v>36.94</v>
      </c>
      <c r="K1337" s="83">
        <v>36.159999999999997</v>
      </c>
      <c r="L1337" s="84">
        <v>45443</v>
      </c>
      <c r="M1337" s="82">
        <f t="shared" si="47"/>
        <v>0.78000000000000114</v>
      </c>
      <c r="N1337" s="198">
        <v>2</v>
      </c>
      <c r="O1337" s="1" t="s">
        <v>50</v>
      </c>
      <c r="P1337" s="1" t="s">
        <v>53</v>
      </c>
      <c r="Q1337" s="91" t="str">
        <f>VLOOKUP(UTK[[#This Row],[ID]],DRIVER[],6,FALSE)</f>
        <v>DHULESWAR PERAI</v>
      </c>
    </row>
    <row r="1338" spans="1:17" ht="15" customHeight="1">
      <c r="A1338" s="1">
        <v>591</v>
      </c>
      <c r="B1338" s="1" t="str">
        <f>UTK[[#This Row],[DATE]]&amp;UTK[[#This Row],[VEHICLE NO]]&amp;UTK[[#This Row],[TRIP NO]]</f>
        <v>45442OD34S61372</v>
      </c>
      <c r="C1338" s="25">
        <v>45442</v>
      </c>
      <c r="D1338" s="1">
        <v>63279</v>
      </c>
      <c r="E1338" s="12">
        <v>312214</v>
      </c>
      <c r="F1338" s="17">
        <v>8345</v>
      </c>
      <c r="G1338" s="24" t="s">
        <v>44</v>
      </c>
      <c r="H1338" s="82">
        <v>55.1</v>
      </c>
      <c r="I1338" s="82">
        <v>17.64</v>
      </c>
      <c r="J1338" s="82">
        <f>H1338-I1338</f>
        <v>37.46</v>
      </c>
      <c r="K1338" s="83">
        <v>37.119999999999997</v>
      </c>
      <c r="L1338" s="84">
        <v>45443</v>
      </c>
      <c r="M1338" s="82">
        <f>J1338-K1338</f>
        <v>0.34000000000000341</v>
      </c>
      <c r="N1338" s="198">
        <v>2</v>
      </c>
      <c r="O1338" s="1" t="s">
        <v>50</v>
      </c>
      <c r="P1338" s="1" t="s">
        <v>53</v>
      </c>
      <c r="Q1338" s="91" t="str">
        <f>VLOOKUP(UTK[[#This Row],[ID]],DRIVER[],6,FALSE)</f>
        <v>MURALIDHAR MOHANTA</v>
      </c>
    </row>
    <row r="1339" spans="1:17" ht="15" customHeight="1">
      <c r="A1339" s="1">
        <v>592</v>
      </c>
      <c r="B1339" s="1" t="str">
        <f>UTK[[#This Row],[DATE]]&amp;UTK[[#This Row],[VEHICLE NO]]&amp;UTK[[#This Row],[TRIP NO]]</f>
        <v>45442OD04Q41182</v>
      </c>
      <c r="C1339" s="25">
        <v>45442</v>
      </c>
      <c r="D1339" s="1">
        <v>63280</v>
      </c>
      <c r="E1339" s="12">
        <v>312214</v>
      </c>
      <c r="F1339" s="17">
        <v>8346</v>
      </c>
      <c r="G1339" s="24" t="s">
        <v>26</v>
      </c>
      <c r="H1339" s="82">
        <v>55.08</v>
      </c>
      <c r="I1339" s="82">
        <v>16.98</v>
      </c>
      <c r="J1339" s="82">
        <f t="shared" si="46"/>
        <v>38.099999999999994</v>
      </c>
      <c r="K1339" s="83">
        <v>37.96</v>
      </c>
      <c r="L1339" s="84">
        <v>45443</v>
      </c>
      <c r="M1339" s="82">
        <f t="shared" si="47"/>
        <v>0.13999999999999346</v>
      </c>
      <c r="N1339" s="198">
        <v>2</v>
      </c>
      <c r="O1339" s="1" t="s">
        <v>50</v>
      </c>
      <c r="P1339" s="1" t="s">
        <v>53</v>
      </c>
      <c r="Q1339" s="91" t="str">
        <f>VLOOKUP(UTK[[#This Row],[ID]],DRIVER[],6,FALSE)</f>
        <v>ABHIMANYU JENA</v>
      </c>
    </row>
    <row r="1340" spans="1:17" ht="15" customHeight="1">
      <c r="A1340" s="1">
        <v>593</v>
      </c>
      <c r="B1340" s="1" t="str">
        <f>UTK[[#This Row],[DATE]]&amp;UTK[[#This Row],[VEHICLE NO]]&amp;UTK[[#This Row],[TRIP NO]]</f>
        <v>45442OD34S26662</v>
      </c>
      <c r="C1340" s="25">
        <v>45442</v>
      </c>
      <c r="D1340" s="1">
        <v>63281</v>
      </c>
      <c r="E1340" s="12">
        <v>312214</v>
      </c>
      <c r="F1340" s="17">
        <v>8353</v>
      </c>
      <c r="G1340" s="24" t="s">
        <v>45</v>
      </c>
      <c r="H1340" s="82">
        <v>54.66</v>
      </c>
      <c r="I1340" s="82">
        <v>17.420000000000002</v>
      </c>
      <c r="J1340" s="82">
        <f t="shared" si="46"/>
        <v>37.239999999999995</v>
      </c>
      <c r="K1340" s="83">
        <v>37.24</v>
      </c>
      <c r="L1340" s="84">
        <v>45443</v>
      </c>
      <c r="M1340" s="82">
        <f t="shared" si="47"/>
        <v>0</v>
      </c>
      <c r="N1340" s="198">
        <v>2</v>
      </c>
      <c r="O1340" s="1" t="s">
        <v>50</v>
      </c>
      <c r="P1340" s="1" t="s">
        <v>53</v>
      </c>
      <c r="Q1340" s="91" t="str">
        <f>VLOOKUP(UTK[[#This Row],[ID]],DRIVER[],6,FALSE)</f>
        <v>JUGAL KISHOR MOHANTA</v>
      </c>
    </row>
    <row r="1341" spans="1:17" ht="15" customHeight="1">
      <c r="A1341" s="1">
        <v>594</v>
      </c>
      <c r="B1341" s="1" t="str">
        <f>UTK[[#This Row],[DATE]]&amp;UTK[[#This Row],[VEHICLE NO]]&amp;UTK[[#This Row],[TRIP NO]]</f>
        <v>45443OD04Q41281</v>
      </c>
      <c r="C1341" s="25">
        <v>45443</v>
      </c>
      <c r="D1341" s="1">
        <v>63282</v>
      </c>
      <c r="E1341" s="12">
        <v>312214</v>
      </c>
      <c r="F1341" s="17">
        <v>8371</v>
      </c>
      <c r="G1341" s="24" t="s">
        <v>41</v>
      </c>
      <c r="H1341" s="82">
        <v>34.6</v>
      </c>
      <c r="I1341" s="82">
        <v>10.44</v>
      </c>
      <c r="J1341" s="82">
        <f t="shared" si="46"/>
        <v>24.160000000000004</v>
      </c>
      <c r="K1341" s="83">
        <v>23.4</v>
      </c>
      <c r="L1341" s="84">
        <v>45443</v>
      </c>
      <c r="M1341" s="82">
        <f t="shared" si="47"/>
        <v>0.76000000000000512</v>
      </c>
      <c r="N1341" s="198">
        <v>1</v>
      </c>
      <c r="O1341" s="1" t="s">
        <v>50</v>
      </c>
      <c r="P1341" s="1" t="s">
        <v>53</v>
      </c>
      <c r="Q1341" s="91" t="str">
        <f>VLOOKUP(UTK[[#This Row],[ID]],DRIVER[],6,FALSE)</f>
        <v>RAKHAL CH  MOHANTA</v>
      </c>
    </row>
    <row r="1342" spans="1:17" ht="15" customHeight="1">
      <c r="A1342" s="1">
        <v>595</v>
      </c>
      <c r="B1342" s="1" t="str">
        <f>UTK[[#This Row],[DATE]]&amp;UTK[[#This Row],[VEHICLE NO]]&amp;UTK[[#This Row],[TRIP NO]]</f>
        <v>45443OD34S65081</v>
      </c>
      <c r="C1342" s="25">
        <v>45443</v>
      </c>
      <c r="D1342" s="1">
        <v>63283</v>
      </c>
      <c r="E1342" s="12">
        <v>312214</v>
      </c>
      <c r="F1342" s="17">
        <v>8374</v>
      </c>
      <c r="G1342" s="24" t="s">
        <v>57</v>
      </c>
      <c r="H1342" s="82">
        <v>55.88</v>
      </c>
      <c r="I1342" s="82">
        <v>17.36</v>
      </c>
      <c r="J1342" s="82">
        <f>H1342-I1342</f>
        <v>38.520000000000003</v>
      </c>
      <c r="K1342" s="83">
        <v>38.14</v>
      </c>
      <c r="L1342" s="84">
        <v>45443</v>
      </c>
      <c r="M1342" s="82">
        <f>J1342-K1342</f>
        <v>0.38000000000000256</v>
      </c>
      <c r="N1342" s="198">
        <v>1</v>
      </c>
      <c r="O1342" s="1" t="s">
        <v>50</v>
      </c>
      <c r="P1342" s="1" t="s">
        <v>53</v>
      </c>
      <c r="Q1342" s="91" t="str">
        <f>VLOOKUP(UTK[[#This Row],[ID]],DRIVER[],6,FALSE)</f>
        <v>VINOD KUMAR</v>
      </c>
    </row>
    <row r="1343" spans="1:17" ht="15" customHeight="1">
      <c r="A1343" s="1">
        <v>596</v>
      </c>
      <c r="B1343" s="1" t="str">
        <f>UTK[[#This Row],[DATE]]&amp;UTK[[#This Row],[VEHICLE NO]]&amp;UTK[[#This Row],[TRIP NO]]</f>
        <v>45443OD04Q41781</v>
      </c>
      <c r="C1343" s="25">
        <v>45443</v>
      </c>
      <c r="D1343" s="1">
        <v>63284</v>
      </c>
      <c r="E1343" s="12">
        <v>312214</v>
      </c>
      <c r="F1343" s="17">
        <v>8377</v>
      </c>
      <c r="G1343" s="24" t="s">
        <v>25</v>
      </c>
      <c r="H1343" s="82">
        <v>56.14</v>
      </c>
      <c r="I1343" s="82">
        <v>17.2</v>
      </c>
      <c r="J1343" s="82">
        <f t="shared" si="46"/>
        <v>38.94</v>
      </c>
      <c r="K1343" s="83">
        <v>38.18</v>
      </c>
      <c r="L1343" s="84">
        <v>45443</v>
      </c>
      <c r="M1343" s="82">
        <f t="shared" si="47"/>
        <v>0.75999999999999801</v>
      </c>
      <c r="N1343" s="198">
        <v>1</v>
      </c>
      <c r="O1343" s="1" t="s">
        <v>50</v>
      </c>
      <c r="P1343" s="1" t="s">
        <v>53</v>
      </c>
      <c r="Q1343" s="91" t="str">
        <f>VLOOKUP(UTK[[#This Row],[ID]],DRIVER[],6,FALSE)</f>
        <v>BHARAT CH MOHANTA</v>
      </c>
    </row>
    <row r="1344" spans="1:17" ht="15" customHeight="1">
      <c r="A1344" s="1">
        <v>597</v>
      </c>
      <c r="B1344" s="1" t="str">
        <f>UTK[[#This Row],[DATE]]&amp;UTK[[#This Row],[VEHICLE NO]]&amp;UTK[[#This Row],[TRIP NO]]</f>
        <v>45443OD34S26681</v>
      </c>
      <c r="C1344" s="25">
        <v>45443</v>
      </c>
      <c r="D1344" s="1">
        <v>63285</v>
      </c>
      <c r="E1344" s="12">
        <v>312214</v>
      </c>
      <c r="F1344" s="17">
        <v>8391</v>
      </c>
      <c r="G1344" s="24" t="s">
        <v>42</v>
      </c>
      <c r="H1344" s="82">
        <v>54.78</v>
      </c>
      <c r="I1344" s="82">
        <v>17.02</v>
      </c>
      <c r="J1344" s="82">
        <f t="shared" si="46"/>
        <v>37.760000000000005</v>
      </c>
      <c r="K1344" s="83">
        <v>37.36</v>
      </c>
      <c r="L1344" s="84">
        <v>45443</v>
      </c>
      <c r="M1344" s="82">
        <f t="shared" si="47"/>
        <v>0.40000000000000568</v>
      </c>
      <c r="N1344" s="198">
        <v>1</v>
      </c>
      <c r="O1344" s="1" t="s">
        <v>50</v>
      </c>
      <c r="P1344" s="1" t="s">
        <v>53</v>
      </c>
      <c r="Q1344" s="91" t="str">
        <f>VLOOKUP(UTK[[#This Row],[ID]],DRIVER[],6,FALSE)</f>
        <v>SHAJID ANSARI</v>
      </c>
    </row>
    <row r="1345" spans="1:18" ht="15" customHeight="1">
      <c r="A1345" s="1">
        <v>598</v>
      </c>
      <c r="B1345" s="1" t="str">
        <f>UTK[[#This Row],[DATE]]&amp;UTK[[#This Row],[VEHICLE NO]]&amp;UTK[[#This Row],[TRIP NO]]</f>
        <v>45443OD34S26661</v>
      </c>
      <c r="C1345" s="25">
        <v>45443</v>
      </c>
      <c r="D1345" s="1">
        <v>63286</v>
      </c>
      <c r="E1345" s="12">
        <v>312214</v>
      </c>
      <c r="F1345" s="17">
        <v>8386</v>
      </c>
      <c r="G1345" s="24" t="s">
        <v>45</v>
      </c>
      <c r="H1345" s="82">
        <v>55.74</v>
      </c>
      <c r="I1345" s="82">
        <v>17.440000000000001</v>
      </c>
      <c r="J1345" s="82">
        <f t="shared" si="46"/>
        <v>38.299999999999997</v>
      </c>
      <c r="K1345" s="83">
        <v>38.020000000000003</v>
      </c>
      <c r="L1345" s="84">
        <v>45443</v>
      </c>
      <c r="M1345" s="82">
        <f t="shared" si="47"/>
        <v>0.27999999999999403</v>
      </c>
      <c r="N1345" s="198">
        <v>1</v>
      </c>
      <c r="O1345" s="1" t="s">
        <v>50</v>
      </c>
      <c r="P1345" s="1" t="s">
        <v>53</v>
      </c>
      <c r="Q1345" s="91" t="str">
        <f>VLOOKUP(UTK[[#This Row],[ID]],DRIVER[],6,FALSE)</f>
        <v>JUGAL KISHOR MOHANTA</v>
      </c>
    </row>
    <row r="1346" spans="1:18" ht="14.4">
      <c r="A1346" s="1">
        <v>599</v>
      </c>
      <c r="B1346" s="1" t="str">
        <f>UTK[[#This Row],[DATE]]&amp;UTK[[#This Row],[VEHICLE NO]]&amp;UTK[[#This Row],[TRIP NO]]</f>
        <v>45443OD04Q41231</v>
      </c>
      <c r="C1346" s="25">
        <v>45443</v>
      </c>
      <c r="D1346" s="1">
        <v>63287</v>
      </c>
      <c r="E1346" s="12">
        <v>312214</v>
      </c>
      <c r="F1346" s="17">
        <v>8392</v>
      </c>
      <c r="G1346" s="24" t="s">
        <v>39</v>
      </c>
      <c r="H1346" s="82">
        <v>55.5</v>
      </c>
      <c r="I1346" s="26">
        <v>17.420000000000002</v>
      </c>
      <c r="J1346" s="82">
        <f t="shared" si="46"/>
        <v>38.08</v>
      </c>
      <c r="K1346" s="83">
        <v>38.08</v>
      </c>
      <c r="L1346" s="84">
        <v>45443</v>
      </c>
      <c r="M1346" s="82">
        <f t="shared" si="47"/>
        <v>0</v>
      </c>
      <c r="N1346" s="198">
        <v>1</v>
      </c>
      <c r="O1346" s="1" t="s">
        <v>50</v>
      </c>
      <c r="P1346" s="1" t="s">
        <v>53</v>
      </c>
      <c r="Q1346" s="91" t="str">
        <f>VLOOKUP(UTK[[#This Row],[ID]],DRIVER[],6,FALSE)</f>
        <v>NATABAR MOHANTA</v>
      </c>
    </row>
    <row r="1347" spans="1:18" ht="15" customHeight="1">
      <c r="A1347" s="1">
        <v>600</v>
      </c>
      <c r="B1347" s="1" t="str">
        <f>UTK[[#This Row],[DATE]]&amp;UTK[[#This Row],[VEHICLE NO]]&amp;UTK[[#This Row],[TRIP NO]]</f>
        <v>45443OD04Q41701</v>
      </c>
      <c r="C1347" s="25">
        <v>45443</v>
      </c>
      <c r="D1347" s="1">
        <v>63288</v>
      </c>
      <c r="E1347" s="12">
        <v>312214</v>
      </c>
      <c r="F1347" s="17">
        <v>8394</v>
      </c>
      <c r="G1347" s="24" t="s">
        <v>10</v>
      </c>
      <c r="H1347" s="82">
        <v>33.9</v>
      </c>
      <c r="I1347" s="82">
        <v>10.44</v>
      </c>
      <c r="J1347" s="82">
        <f t="shared" si="46"/>
        <v>23.46</v>
      </c>
      <c r="K1347" s="83">
        <v>23.46</v>
      </c>
      <c r="L1347" s="84">
        <v>45443</v>
      </c>
      <c r="M1347" s="82">
        <f t="shared" si="47"/>
        <v>0</v>
      </c>
      <c r="N1347" s="198">
        <v>1</v>
      </c>
      <c r="O1347" s="1" t="s">
        <v>50</v>
      </c>
      <c r="P1347" s="1" t="s">
        <v>53</v>
      </c>
      <c r="Q1347" s="91" t="str">
        <f>VLOOKUP(UTK[[#This Row],[ID]],DRIVER[],6,FALSE)</f>
        <v>KAMAN MUNDA</v>
      </c>
    </row>
    <row r="1348" spans="1:18" ht="15" customHeight="1">
      <c r="A1348" s="1">
        <v>601</v>
      </c>
      <c r="B1348" s="1" t="str">
        <f>UTK[[#This Row],[DATE]]&amp;UTK[[#This Row],[VEHICLE NO]]&amp;UTK[[#This Row],[TRIP NO]]</f>
        <v>45443OD34S26151</v>
      </c>
      <c r="C1348" s="25">
        <v>45443</v>
      </c>
      <c r="D1348" s="1">
        <v>63289</v>
      </c>
      <c r="E1348" s="12">
        <v>312214</v>
      </c>
      <c r="F1348" s="17">
        <v>8396</v>
      </c>
      <c r="G1348" s="24" t="s">
        <v>40</v>
      </c>
      <c r="H1348" s="82">
        <v>54.72</v>
      </c>
      <c r="I1348" s="82">
        <v>17.18</v>
      </c>
      <c r="J1348" s="82">
        <f>H1348-I1348</f>
        <v>37.54</v>
      </c>
      <c r="K1348" s="83">
        <v>37.18</v>
      </c>
      <c r="L1348" s="84">
        <v>45443</v>
      </c>
      <c r="M1348" s="82">
        <f>J1348-K1348</f>
        <v>0.35999999999999943</v>
      </c>
      <c r="N1348" s="198">
        <v>1</v>
      </c>
      <c r="O1348" s="1" t="s">
        <v>50</v>
      </c>
      <c r="P1348" s="1" t="s">
        <v>53</v>
      </c>
      <c r="Q1348" s="91" t="str">
        <f>VLOOKUP(UTK[[#This Row],[ID]],DRIVER[],6,FALSE)</f>
        <v>BASANTA KUMAR MOHANTA</v>
      </c>
    </row>
    <row r="1349" spans="1:18" ht="15" customHeight="1">
      <c r="A1349" s="1">
        <v>602</v>
      </c>
      <c r="B1349" s="1" t="str">
        <f>UTK[[#This Row],[DATE]]&amp;UTK[[#This Row],[VEHICLE NO]]&amp;UTK[[#This Row],[TRIP NO]]</f>
        <v>45443OD04Q41181</v>
      </c>
      <c r="C1349" s="25">
        <v>45443</v>
      </c>
      <c r="D1349" s="1">
        <v>63290</v>
      </c>
      <c r="E1349" s="12">
        <v>312214</v>
      </c>
      <c r="F1349" s="17">
        <v>8393</v>
      </c>
      <c r="G1349" s="24" t="s">
        <v>26</v>
      </c>
      <c r="H1349" s="82">
        <v>56.94</v>
      </c>
      <c r="I1349" s="82">
        <v>16.96</v>
      </c>
      <c r="J1349" s="82">
        <f t="shared" si="46"/>
        <v>39.979999999999997</v>
      </c>
      <c r="K1349" s="83">
        <v>39.56</v>
      </c>
      <c r="L1349" s="84">
        <v>45443</v>
      </c>
      <c r="M1349" s="82">
        <f t="shared" si="47"/>
        <v>0.4199999999999946</v>
      </c>
      <c r="N1349" s="198">
        <v>1</v>
      </c>
      <c r="O1349" s="1" t="s">
        <v>50</v>
      </c>
      <c r="P1349" s="1" t="s">
        <v>53</v>
      </c>
      <c r="Q1349" s="91" t="str">
        <f>VLOOKUP(UTK[[#This Row],[ID]],DRIVER[],6,FALSE)</f>
        <v>ABHIMANYU JENA</v>
      </c>
    </row>
    <row r="1350" spans="1:18" ht="15" customHeight="1">
      <c r="A1350" s="1">
        <v>603</v>
      </c>
      <c r="B1350" s="1" t="str">
        <f>UTK[[#This Row],[DATE]]&amp;UTK[[#This Row],[VEHICLE NO]]&amp;UTK[[#This Row],[TRIP NO]]</f>
        <v>45443OD04Q41371</v>
      </c>
      <c r="C1350" s="25">
        <v>45443</v>
      </c>
      <c r="D1350" s="1">
        <v>63291</v>
      </c>
      <c r="E1350" s="12">
        <v>312214</v>
      </c>
      <c r="F1350" s="17">
        <v>8395</v>
      </c>
      <c r="G1350" s="24" t="s">
        <v>55</v>
      </c>
      <c r="H1350" s="82">
        <v>35.020000000000003</v>
      </c>
      <c r="I1350" s="82">
        <v>10.38</v>
      </c>
      <c r="J1350" s="82">
        <f t="shared" si="46"/>
        <v>24.64</v>
      </c>
      <c r="K1350" s="83">
        <v>24.54</v>
      </c>
      <c r="L1350" s="84">
        <v>45443</v>
      </c>
      <c r="M1350" s="82">
        <f t="shared" si="47"/>
        <v>0.10000000000000142</v>
      </c>
      <c r="N1350" s="198">
        <v>1</v>
      </c>
      <c r="O1350" s="1" t="s">
        <v>50</v>
      </c>
      <c r="P1350" s="1" t="s">
        <v>53</v>
      </c>
      <c r="Q1350" s="91" t="str">
        <f>VLOOKUP(UTK[[#This Row],[ID]],DRIVER[],6,FALSE)</f>
        <v>MADANA MAHANTA</v>
      </c>
    </row>
    <row r="1351" spans="1:18" ht="15" customHeight="1">
      <c r="A1351" s="1">
        <v>604</v>
      </c>
      <c r="B1351" s="1" t="str">
        <f>UTK[[#This Row],[DATE]]&amp;UTK[[#This Row],[VEHICLE NO]]&amp;UTK[[#This Row],[TRIP NO]]</f>
        <v>45443OD04Q67611</v>
      </c>
      <c r="C1351" s="25">
        <v>45443</v>
      </c>
      <c r="D1351" s="1">
        <v>63292</v>
      </c>
      <c r="E1351" s="12">
        <v>312214</v>
      </c>
      <c r="F1351" s="17">
        <v>8406</v>
      </c>
      <c r="G1351" s="24" t="s">
        <v>24</v>
      </c>
      <c r="H1351" s="82">
        <v>56.22</v>
      </c>
      <c r="I1351" s="82">
        <v>17.86</v>
      </c>
      <c r="J1351" s="82">
        <f t="shared" si="46"/>
        <v>38.36</v>
      </c>
      <c r="K1351" s="83">
        <v>38.36</v>
      </c>
      <c r="L1351" s="84">
        <v>45443</v>
      </c>
      <c r="M1351" s="82">
        <f t="shared" si="47"/>
        <v>0</v>
      </c>
      <c r="N1351" s="198">
        <v>1</v>
      </c>
      <c r="O1351" s="1" t="s">
        <v>50</v>
      </c>
      <c r="P1351" s="1" t="s">
        <v>53</v>
      </c>
      <c r="Q1351" s="91" t="str">
        <f>VLOOKUP(UTK[[#This Row],[ID]],DRIVER[],6,FALSE)</f>
        <v>DHULESWAR PERAI</v>
      </c>
    </row>
    <row r="1352" spans="1:18" ht="15" customHeight="1">
      <c r="A1352" s="1">
        <v>605</v>
      </c>
      <c r="B1352" s="1" t="str">
        <f>UTK[[#This Row],[DATE]]&amp;UTK[[#This Row],[VEHICLE NO]]&amp;UTK[[#This Row],[TRIP NO]]</f>
        <v>45443OD34S61371</v>
      </c>
      <c r="C1352" s="25">
        <v>45443</v>
      </c>
      <c r="D1352" s="1">
        <v>63293</v>
      </c>
      <c r="E1352" s="12">
        <v>312214</v>
      </c>
      <c r="F1352" s="17">
        <v>8411</v>
      </c>
      <c r="G1352" s="24" t="s">
        <v>44</v>
      </c>
      <c r="H1352" s="82">
        <v>57.42</v>
      </c>
      <c r="I1352" s="82">
        <v>17.64</v>
      </c>
      <c r="J1352" s="82">
        <f>H1352-I1352</f>
        <v>39.78</v>
      </c>
      <c r="K1352" s="83">
        <v>39.72</v>
      </c>
      <c r="L1352" s="84">
        <v>45443</v>
      </c>
      <c r="M1352" s="82">
        <f>J1352-K1352</f>
        <v>6.0000000000002274E-2</v>
      </c>
      <c r="N1352" s="198">
        <v>1</v>
      </c>
      <c r="O1352" s="1" t="s">
        <v>50</v>
      </c>
      <c r="P1352" s="1" t="s">
        <v>53</v>
      </c>
      <c r="Q1352" s="91" t="str">
        <f>VLOOKUP(UTK[[#This Row],[ID]],DRIVER[],6,FALSE)</f>
        <v>MURALIDHAR MOHANTA</v>
      </c>
    </row>
    <row r="1353" spans="1:18" ht="15" customHeight="1">
      <c r="A1353" s="1">
        <v>606</v>
      </c>
      <c r="B1353" s="1" t="str">
        <f>UTK[[#This Row],[DATE]]&amp;UTK[[#This Row],[VEHICLE NO]]&amp;UTK[[#This Row],[TRIP NO]]</f>
        <v>45443OD04Q41551</v>
      </c>
      <c r="C1353" s="25">
        <v>45443</v>
      </c>
      <c r="D1353" s="1">
        <v>63294</v>
      </c>
      <c r="E1353" s="12">
        <v>312214</v>
      </c>
      <c r="F1353" s="17">
        <v>8407</v>
      </c>
      <c r="G1353" s="24" t="s">
        <v>22</v>
      </c>
      <c r="H1353" s="82">
        <v>56.9</v>
      </c>
      <c r="I1353" s="82">
        <v>17.38</v>
      </c>
      <c r="J1353" s="82">
        <f t="shared" si="46"/>
        <v>39.519999999999996</v>
      </c>
      <c r="K1353" s="83">
        <v>38.78</v>
      </c>
      <c r="L1353" s="84">
        <v>45443</v>
      </c>
      <c r="M1353" s="82">
        <f t="shared" si="47"/>
        <v>0.73999999999999488</v>
      </c>
      <c r="N1353" s="198">
        <v>1</v>
      </c>
      <c r="O1353" s="1" t="s">
        <v>50</v>
      </c>
      <c r="P1353" s="1" t="s">
        <v>53</v>
      </c>
      <c r="Q1353" s="91" t="str">
        <f>VLOOKUP(UTK[[#This Row],[ID]],DRIVER[],6,FALSE)</f>
        <v>SUDARSAN SAHOO</v>
      </c>
      <c r="R1353" s="1">
        <v>173</v>
      </c>
    </row>
    <row r="1354" spans="1:18" ht="15" customHeight="1">
      <c r="A1354" s="1">
        <v>607</v>
      </c>
      <c r="B1354" s="1" t="str">
        <f>UTK[[#This Row],[DATE]]&amp;UTK[[#This Row],[VEHICLE NO]]&amp;UTK[[#This Row],[TRIP NO]]</f>
        <v>45443OD04Q41391</v>
      </c>
      <c r="C1354" s="25">
        <v>45443</v>
      </c>
      <c r="D1354" s="1">
        <v>63295</v>
      </c>
      <c r="E1354" s="12">
        <v>312214</v>
      </c>
      <c r="F1354" s="17">
        <v>8432</v>
      </c>
      <c r="G1354" s="24" t="s">
        <v>21</v>
      </c>
      <c r="H1354" s="82">
        <v>55.28</v>
      </c>
      <c r="I1354" s="82">
        <v>17.559999999999999</v>
      </c>
      <c r="J1354" s="82">
        <f t="shared" si="46"/>
        <v>37.72</v>
      </c>
      <c r="K1354" s="83">
        <v>37</v>
      </c>
      <c r="L1354" s="84">
        <v>45443</v>
      </c>
      <c r="M1354" s="82">
        <f t="shared" si="47"/>
        <v>0.71999999999999886</v>
      </c>
      <c r="N1354" s="198">
        <v>1</v>
      </c>
      <c r="O1354" s="1" t="s">
        <v>50</v>
      </c>
      <c r="P1354" s="1" t="s">
        <v>53</v>
      </c>
      <c r="Q1354" s="91" t="str">
        <f>VLOOKUP(UTK[[#This Row],[ID]],DRIVER[],6,FALSE)</f>
        <v>KALI CH KAR</v>
      </c>
    </row>
    <row r="1355" spans="1:18" ht="15" customHeight="1">
      <c r="A1355" s="1">
        <v>608</v>
      </c>
      <c r="B1355" s="1" t="str">
        <f>UTK[[#This Row],[DATE]]&amp;UTK[[#This Row],[VEHICLE NO]]&amp;UTK[[#This Row],[TRIP NO]]</f>
        <v>45443OD34S26271</v>
      </c>
      <c r="C1355" s="25">
        <v>45443</v>
      </c>
      <c r="D1355" s="1">
        <v>63296</v>
      </c>
      <c r="E1355" s="12">
        <v>312214</v>
      </c>
      <c r="F1355" s="17">
        <v>8433</v>
      </c>
      <c r="G1355" s="24" t="s">
        <v>54</v>
      </c>
      <c r="H1355" s="82">
        <v>54.86</v>
      </c>
      <c r="I1355" s="82">
        <v>16.96</v>
      </c>
      <c r="J1355" s="82">
        <f t="shared" si="46"/>
        <v>37.9</v>
      </c>
      <c r="K1355" s="83">
        <v>36.340000000000003</v>
      </c>
      <c r="L1355" s="84">
        <v>45443</v>
      </c>
      <c r="M1355" s="82">
        <f t="shared" si="47"/>
        <v>1.5599999999999952</v>
      </c>
      <c r="N1355" s="198">
        <v>1</v>
      </c>
      <c r="O1355" s="1" t="s">
        <v>50</v>
      </c>
      <c r="P1355" s="1" t="s">
        <v>53</v>
      </c>
      <c r="Q1355" s="91" t="str">
        <f>VLOOKUP(UTK[[#This Row],[ID]],DRIVER[],6,FALSE)</f>
        <v>NABI AHMAD</v>
      </c>
      <c r="R1355" s="1">
        <v>191</v>
      </c>
    </row>
    <row r="1356" spans="1:18" ht="15" customHeight="1">
      <c r="A1356" s="1">
        <v>609</v>
      </c>
      <c r="B1356" s="1" t="str">
        <f>UTK[[#This Row],[DATE]]&amp;UTK[[#This Row],[VEHICLE NO]]&amp;UTK[[#This Row],[TRIP NO]]</f>
        <v>45443OD34S61391</v>
      </c>
      <c r="C1356" s="25">
        <v>45443</v>
      </c>
      <c r="D1356" s="1">
        <v>63312</v>
      </c>
      <c r="E1356" s="12">
        <v>312214</v>
      </c>
      <c r="F1356" s="17">
        <v>8440</v>
      </c>
      <c r="G1356" s="24" t="s">
        <v>52</v>
      </c>
      <c r="H1356" s="82">
        <v>57.02</v>
      </c>
      <c r="I1356" s="82">
        <v>17.52</v>
      </c>
      <c r="J1356" s="82">
        <f>H1356-I1356</f>
        <v>39.5</v>
      </c>
      <c r="K1356" s="83">
        <v>38.64</v>
      </c>
      <c r="L1356" s="84">
        <v>45443</v>
      </c>
      <c r="M1356" s="82">
        <f>J1356-K1356</f>
        <v>0.85999999999999943</v>
      </c>
      <c r="N1356" s="198">
        <v>1</v>
      </c>
      <c r="O1356" s="1" t="s">
        <v>50</v>
      </c>
      <c r="P1356" s="1" t="s">
        <v>53</v>
      </c>
      <c r="Q1356" s="91" t="str">
        <f>VLOOKUP(UTK[[#This Row],[ID]],DRIVER[],6,FALSE)</f>
        <v>PRADEEP KU MAHANTA</v>
      </c>
    </row>
    <row r="1357" spans="1:18" ht="15" customHeight="1">
      <c r="A1357" s="1">
        <v>610</v>
      </c>
      <c r="B1357" s="1" t="str">
        <f>UTK[[#This Row],[DATE]]&amp;UTK[[#This Row],[VEHICLE NO]]&amp;UTK[[#This Row],[TRIP NO]]</f>
        <v>45443OD04Q41782</v>
      </c>
      <c r="C1357" s="25">
        <v>45443</v>
      </c>
      <c r="D1357" s="1">
        <v>63313</v>
      </c>
      <c r="E1357" s="12">
        <v>312214</v>
      </c>
      <c r="F1357" s="17">
        <v>8456</v>
      </c>
      <c r="G1357" s="24" t="s">
        <v>25</v>
      </c>
      <c r="H1357" s="82">
        <v>52.72</v>
      </c>
      <c r="I1357" s="82">
        <v>17.14</v>
      </c>
      <c r="J1357" s="82">
        <f t="shared" si="46"/>
        <v>35.58</v>
      </c>
      <c r="K1357" s="83">
        <v>35.159999999999997</v>
      </c>
      <c r="L1357" s="84">
        <v>45443</v>
      </c>
      <c r="M1357" s="82">
        <f t="shared" si="47"/>
        <v>0.42000000000000171</v>
      </c>
      <c r="N1357" s="198">
        <v>2</v>
      </c>
      <c r="O1357" s="1" t="s">
        <v>50</v>
      </c>
      <c r="P1357" s="1" t="s">
        <v>53</v>
      </c>
      <c r="Q1357" s="91" t="str">
        <f>VLOOKUP(UTK[[#This Row],[ID]],DRIVER[],6,FALSE)</f>
        <v>BHARAT CH MOHANTA</v>
      </c>
      <c r="R1357" s="1">
        <v>219</v>
      </c>
    </row>
    <row r="1358" spans="1:18" ht="15" customHeight="1">
      <c r="A1358" s="1">
        <v>611</v>
      </c>
      <c r="B1358" s="1" t="str">
        <f>UTK[[#This Row],[DATE]]&amp;UTK[[#This Row],[VEHICLE NO]]&amp;UTK[[#This Row],[TRIP NO]]</f>
        <v>45443OD04Q41282</v>
      </c>
      <c r="C1358" s="25">
        <v>45443</v>
      </c>
      <c r="D1358" s="1">
        <v>63314</v>
      </c>
      <c r="E1358" s="12">
        <v>312214</v>
      </c>
      <c r="F1358" s="17">
        <v>8457</v>
      </c>
      <c r="G1358" s="24" t="s">
        <v>41</v>
      </c>
      <c r="H1358" s="82">
        <v>35.14</v>
      </c>
      <c r="I1358" s="82">
        <v>10.42</v>
      </c>
      <c r="J1358" s="82">
        <f t="shared" si="46"/>
        <v>24.72</v>
      </c>
      <c r="K1358" s="83">
        <v>24.44</v>
      </c>
      <c r="L1358" s="84">
        <v>45443</v>
      </c>
      <c r="M1358" s="82">
        <f t="shared" si="47"/>
        <v>0.27999999999999758</v>
      </c>
      <c r="N1358" s="198">
        <v>2</v>
      </c>
      <c r="O1358" s="1" t="s">
        <v>50</v>
      </c>
      <c r="P1358" s="1" t="s">
        <v>53</v>
      </c>
      <c r="Q1358" s="91" t="str">
        <f>VLOOKUP(UTK[[#This Row],[ID]],DRIVER[],6,FALSE)</f>
        <v>RAKHAL CH  MOHANTA</v>
      </c>
    </row>
    <row r="1359" spans="1:18" ht="15" customHeight="1">
      <c r="A1359" s="1">
        <v>612</v>
      </c>
      <c r="B1359" s="1" t="str">
        <f>UTK[[#This Row],[DATE]]&amp;UTK[[#This Row],[VEHICLE NO]]&amp;UTK[[#This Row],[TRIP NO]]</f>
        <v>45443OD34S26682</v>
      </c>
      <c r="C1359" s="25">
        <v>45443</v>
      </c>
      <c r="D1359" s="1">
        <v>63315</v>
      </c>
      <c r="E1359" s="12">
        <v>312214</v>
      </c>
      <c r="F1359" s="17">
        <v>8477</v>
      </c>
      <c r="G1359" s="24" t="s">
        <v>42</v>
      </c>
      <c r="H1359" s="82">
        <v>53.04</v>
      </c>
      <c r="I1359" s="82">
        <v>16.940000000000001</v>
      </c>
      <c r="J1359" s="82">
        <f t="shared" si="46"/>
        <v>36.099999999999994</v>
      </c>
      <c r="K1359" s="83">
        <v>35.22</v>
      </c>
      <c r="L1359" s="84">
        <v>45443</v>
      </c>
      <c r="M1359" s="82">
        <f t="shared" si="47"/>
        <v>0.87999999999999545</v>
      </c>
      <c r="N1359" s="198">
        <v>2</v>
      </c>
      <c r="O1359" s="1" t="s">
        <v>50</v>
      </c>
      <c r="P1359" s="1" t="s">
        <v>53</v>
      </c>
      <c r="Q1359" s="91" t="str">
        <f>VLOOKUP(UTK[[#This Row],[ID]],DRIVER[],6,FALSE)</f>
        <v>SHAJID ANSARI</v>
      </c>
      <c r="R1359" s="1">
        <v>185</v>
      </c>
    </row>
    <row r="1360" spans="1:18" ht="14.4">
      <c r="A1360" s="1">
        <v>613</v>
      </c>
      <c r="B1360" s="1" t="str">
        <f>UTK[[#This Row],[DATE]]&amp;UTK[[#This Row],[VEHICLE NO]]&amp;UTK[[#This Row],[TRIP NO]]</f>
        <v>45443OD04Q41232</v>
      </c>
      <c r="C1360" s="25">
        <v>45443</v>
      </c>
      <c r="D1360" s="1">
        <v>63316</v>
      </c>
      <c r="E1360" s="12">
        <v>312214</v>
      </c>
      <c r="F1360" s="17">
        <v>8473</v>
      </c>
      <c r="G1360" s="24" t="s">
        <v>39</v>
      </c>
      <c r="H1360" s="82">
        <v>53.16</v>
      </c>
      <c r="I1360" s="82">
        <v>17.38</v>
      </c>
      <c r="J1360" s="82">
        <f t="shared" si="46"/>
        <v>35.78</v>
      </c>
      <c r="K1360" s="83">
        <v>35.479999999999997</v>
      </c>
      <c r="L1360" s="84">
        <v>45443</v>
      </c>
      <c r="M1360" s="82">
        <f t="shared" si="47"/>
        <v>0.30000000000000426</v>
      </c>
      <c r="N1360" s="198">
        <v>2</v>
      </c>
      <c r="O1360" s="1" t="s">
        <v>50</v>
      </c>
      <c r="P1360" s="1" t="s">
        <v>53</v>
      </c>
      <c r="Q1360" s="91" t="str">
        <f>VLOOKUP(UTK[[#This Row],[ID]],DRIVER[],6,FALSE)</f>
        <v>NATABAR MOHANTA</v>
      </c>
    </row>
    <row r="1361" spans="1:18" ht="15" customHeight="1">
      <c r="A1361" s="1">
        <v>614</v>
      </c>
      <c r="B1361" s="1" t="str">
        <f>UTK[[#This Row],[DATE]]&amp;UTK[[#This Row],[VEHICLE NO]]&amp;UTK[[#This Row],[TRIP NO]]</f>
        <v>45443OD04Q41702</v>
      </c>
      <c r="C1361" s="25">
        <v>45443</v>
      </c>
      <c r="D1361" s="1">
        <v>63317</v>
      </c>
      <c r="E1361" s="12">
        <v>312214</v>
      </c>
      <c r="F1361" s="17">
        <v>8488</v>
      </c>
      <c r="G1361" s="24" t="s">
        <v>10</v>
      </c>
      <c r="H1361" s="82">
        <v>34.54</v>
      </c>
      <c r="I1361" s="82">
        <v>10.38</v>
      </c>
      <c r="J1361" s="82">
        <f t="shared" si="46"/>
        <v>24.159999999999997</v>
      </c>
      <c r="K1361" s="83">
        <v>23.9</v>
      </c>
      <c r="L1361" s="84">
        <v>45443</v>
      </c>
      <c r="M1361" s="82">
        <f t="shared" si="47"/>
        <v>0.25999999999999801</v>
      </c>
      <c r="N1361" s="198">
        <v>2</v>
      </c>
      <c r="O1361" s="1" t="s">
        <v>50</v>
      </c>
      <c r="P1361" s="1" t="s">
        <v>53</v>
      </c>
      <c r="Q1361" s="91" t="str">
        <f>VLOOKUP(UTK[[#This Row],[ID]],DRIVER[],6,FALSE)</f>
        <v>KAMAN MUNDA</v>
      </c>
    </row>
    <row r="1362" spans="1:18" ht="15" customHeight="1">
      <c r="A1362" s="1">
        <v>615</v>
      </c>
      <c r="B1362" s="1" t="str">
        <f>UTK[[#This Row],[DATE]]&amp;UTK[[#This Row],[VEHICLE NO]]&amp;UTK[[#This Row],[TRIP NO]]</f>
        <v>45443OD34S26152</v>
      </c>
      <c r="C1362" s="25">
        <v>45443</v>
      </c>
      <c r="D1362" s="1">
        <v>63318</v>
      </c>
      <c r="E1362" s="12">
        <v>312214</v>
      </c>
      <c r="F1362" s="17">
        <v>8504</v>
      </c>
      <c r="G1362" s="24" t="s">
        <v>40</v>
      </c>
      <c r="H1362" s="82">
        <v>56.08</v>
      </c>
      <c r="I1362" s="82">
        <v>17.12</v>
      </c>
      <c r="J1362" s="82">
        <f t="shared" ref="J1362:J1394" si="48">H1362-I1362</f>
        <v>38.959999999999994</v>
      </c>
      <c r="K1362" s="83">
        <v>38.08</v>
      </c>
      <c r="L1362" s="84">
        <v>45443</v>
      </c>
      <c r="M1362" s="82">
        <f t="shared" ref="M1362:M1394" si="49">J1362-K1362</f>
        <v>0.87999999999999545</v>
      </c>
      <c r="N1362" s="198">
        <v>2</v>
      </c>
      <c r="O1362" s="1" t="s">
        <v>50</v>
      </c>
      <c r="P1362" s="1" t="s">
        <v>53</v>
      </c>
      <c r="Q1362" s="91" t="str">
        <f>VLOOKUP(UTK[[#This Row],[ID]],DRIVER[],6,FALSE)</f>
        <v>BASANTA KUMAR MOHANTA</v>
      </c>
    </row>
    <row r="1363" spans="1:18" ht="15" customHeight="1">
      <c r="A1363" s="1">
        <v>616</v>
      </c>
      <c r="B1363" s="1" t="str">
        <f>UTK[[#This Row],[DATE]]&amp;UTK[[#This Row],[VEHICLE NO]]&amp;UTK[[#This Row],[TRIP NO]]</f>
        <v>45443OD04Q41372</v>
      </c>
      <c r="C1363" s="25">
        <v>45443</v>
      </c>
      <c r="D1363" s="1">
        <v>63319</v>
      </c>
      <c r="E1363" s="12">
        <v>312214</v>
      </c>
      <c r="F1363" s="17">
        <v>8510</v>
      </c>
      <c r="G1363" s="24" t="s">
        <v>55</v>
      </c>
      <c r="H1363" s="82">
        <v>34.82</v>
      </c>
      <c r="I1363" s="82">
        <v>10.36</v>
      </c>
      <c r="J1363" s="82">
        <f t="shared" si="48"/>
        <v>24.46</v>
      </c>
      <c r="K1363" s="83">
        <v>24.26</v>
      </c>
      <c r="L1363" s="84">
        <v>45443</v>
      </c>
      <c r="M1363" s="82">
        <f t="shared" si="49"/>
        <v>0.19999999999999929</v>
      </c>
      <c r="N1363" s="198">
        <v>2</v>
      </c>
      <c r="O1363" s="1" t="s">
        <v>50</v>
      </c>
      <c r="P1363" s="1" t="s">
        <v>53</v>
      </c>
      <c r="Q1363" s="91" t="str">
        <f>VLOOKUP(UTK[[#This Row],[ID]],DRIVER[],6,FALSE)</f>
        <v>MADANA MAHANTA</v>
      </c>
    </row>
    <row r="1364" spans="1:18" ht="15" customHeight="1">
      <c r="A1364" s="1">
        <v>617</v>
      </c>
      <c r="B1364" s="1" t="str">
        <f>UTK[[#This Row],[DATE]]&amp;UTK[[#This Row],[VEHICLE NO]]&amp;UTK[[#This Row],[TRIP NO]]</f>
        <v>45443OD34S26662</v>
      </c>
      <c r="C1364" s="25">
        <v>45443</v>
      </c>
      <c r="D1364" s="1">
        <v>63320</v>
      </c>
      <c r="E1364" s="12">
        <v>312214</v>
      </c>
      <c r="F1364" s="17">
        <v>8506</v>
      </c>
      <c r="G1364" s="24" t="s">
        <v>45</v>
      </c>
      <c r="H1364" s="82">
        <v>55.18</v>
      </c>
      <c r="I1364" s="82">
        <v>17.440000000000001</v>
      </c>
      <c r="J1364" s="82">
        <f t="shared" si="48"/>
        <v>37.739999999999995</v>
      </c>
      <c r="K1364" s="83">
        <v>37.74</v>
      </c>
      <c r="L1364" s="84">
        <v>45443</v>
      </c>
      <c r="M1364" s="82">
        <f t="shared" si="49"/>
        <v>0</v>
      </c>
      <c r="N1364" s="198">
        <v>2</v>
      </c>
      <c r="O1364" s="1" t="s">
        <v>50</v>
      </c>
      <c r="P1364" s="1" t="s">
        <v>53</v>
      </c>
      <c r="Q1364" s="91" t="str">
        <f>VLOOKUP(UTK[[#This Row],[ID]],DRIVER[],6,FALSE)</f>
        <v>JUGAL KISHOR MOHANTA</v>
      </c>
      <c r="R1364" s="1">
        <v>197</v>
      </c>
    </row>
    <row r="1365" spans="1:18" ht="15" customHeight="1">
      <c r="A1365" s="1">
        <v>618</v>
      </c>
      <c r="B1365" s="1" t="str">
        <f>UTK[[#This Row],[DATE]]&amp;UTK[[#This Row],[VEHICLE NO]]&amp;UTK[[#This Row],[TRIP NO]]</f>
        <v>45443OD34S61372</v>
      </c>
      <c r="C1365" s="25">
        <v>45443</v>
      </c>
      <c r="D1365" s="1">
        <v>63321</v>
      </c>
      <c r="E1365" s="12">
        <v>312214</v>
      </c>
      <c r="F1365" s="17">
        <v>8511</v>
      </c>
      <c r="G1365" s="24" t="s">
        <v>44</v>
      </c>
      <c r="H1365" s="82">
        <v>55.74</v>
      </c>
      <c r="I1365" s="82">
        <v>17.62</v>
      </c>
      <c r="J1365" s="82">
        <f>H1365-I1365</f>
        <v>38.120000000000005</v>
      </c>
      <c r="K1365" s="83">
        <v>37.76</v>
      </c>
      <c r="L1365" s="84">
        <v>45443</v>
      </c>
      <c r="M1365" s="82">
        <f>J1365-K1365</f>
        <v>0.36000000000000654</v>
      </c>
      <c r="N1365" s="198">
        <v>2</v>
      </c>
      <c r="O1365" s="1" t="s">
        <v>50</v>
      </c>
      <c r="P1365" s="1" t="s">
        <v>53</v>
      </c>
      <c r="Q1365" s="91" t="str">
        <f>VLOOKUP(UTK[[#This Row],[ID]],DRIVER[],6,FALSE)</f>
        <v>MURALIDHAR MOHANTA</v>
      </c>
    </row>
    <row r="1366" spans="1:18" ht="15" customHeight="1">
      <c r="A1366" s="1">
        <v>619</v>
      </c>
      <c r="B1366" s="1" t="str">
        <f>UTK[[#This Row],[DATE]]&amp;UTK[[#This Row],[VEHICLE NO]]&amp;UTK[[#This Row],[TRIP NO]]</f>
        <v>45443OD04Q41182</v>
      </c>
      <c r="C1366" s="25">
        <v>45443</v>
      </c>
      <c r="D1366" s="1">
        <v>63322</v>
      </c>
      <c r="E1366" s="12">
        <v>312214</v>
      </c>
      <c r="F1366" s="17">
        <v>8508</v>
      </c>
      <c r="G1366" s="24" t="s">
        <v>26</v>
      </c>
      <c r="H1366" s="82">
        <v>54.92</v>
      </c>
      <c r="I1366" s="82">
        <v>16.96</v>
      </c>
      <c r="J1366" s="82">
        <f t="shared" si="48"/>
        <v>37.96</v>
      </c>
      <c r="K1366" s="83">
        <v>37.96</v>
      </c>
      <c r="L1366" s="84">
        <v>45444</v>
      </c>
      <c r="M1366" s="82">
        <f t="shared" si="49"/>
        <v>0</v>
      </c>
      <c r="N1366" s="198">
        <v>2</v>
      </c>
      <c r="O1366" s="1" t="s">
        <v>50</v>
      </c>
      <c r="P1366" s="1" t="s">
        <v>53</v>
      </c>
      <c r="Q1366" s="91" t="str">
        <f>VLOOKUP(UTK[[#This Row],[ID]],DRIVER[],6,FALSE)</f>
        <v>ABHIMANYU JENA</v>
      </c>
    </row>
    <row r="1367" spans="1:18" ht="15" customHeight="1">
      <c r="A1367" s="1">
        <v>620</v>
      </c>
      <c r="B1367" s="1" t="str">
        <f>UTK[[#This Row],[DATE]]&amp;UTK[[#This Row],[VEHICLE NO]]&amp;UTK[[#This Row],[TRIP NO]]</f>
        <v>45443OD04Q67612</v>
      </c>
      <c r="C1367" s="25">
        <v>45443</v>
      </c>
      <c r="D1367" s="1">
        <v>63323</v>
      </c>
      <c r="E1367" s="12">
        <v>312214</v>
      </c>
      <c r="F1367" s="17">
        <v>8512</v>
      </c>
      <c r="G1367" s="24" t="s">
        <v>24</v>
      </c>
      <c r="H1367" s="82">
        <v>55.48</v>
      </c>
      <c r="I1367" s="82">
        <v>17.78</v>
      </c>
      <c r="J1367" s="82">
        <f t="shared" si="48"/>
        <v>37.699999999999996</v>
      </c>
      <c r="K1367" s="83">
        <v>37.64</v>
      </c>
      <c r="L1367" s="84">
        <v>45444</v>
      </c>
      <c r="M1367" s="82">
        <f t="shared" si="49"/>
        <v>5.9999999999995168E-2</v>
      </c>
      <c r="N1367" s="198">
        <v>2</v>
      </c>
      <c r="O1367" s="1" t="s">
        <v>50</v>
      </c>
      <c r="P1367" s="1" t="s">
        <v>53</v>
      </c>
      <c r="Q1367" s="91" t="str">
        <f>VLOOKUP(UTK[[#This Row],[ID]],DRIVER[],6,FALSE)</f>
        <v>NABI AHMAD</v>
      </c>
      <c r="R1367" s="1">
        <v>218</v>
      </c>
    </row>
    <row r="1368" spans="1:18" ht="15" customHeight="1">
      <c r="A1368" s="1">
        <v>1</v>
      </c>
      <c r="B1368" s="1" t="str">
        <f>UTK[[#This Row],[DATE]]&amp;UTK[[#This Row],[VEHICLE NO]]&amp;UTK[[#This Row],[TRIP NO]]</f>
        <v>45444OD04Q67611</v>
      </c>
      <c r="C1368" s="25">
        <v>45444</v>
      </c>
      <c r="D1368" s="1">
        <v>63324</v>
      </c>
      <c r="E1368" s="12">
        <v>312214</v>
      </c>
      <c r="F1368" s="17">
        <v>8526</v>
      </c>
      <c r="G1368" s="24" t="s">
        <v>24</v>
      </c>
      <c r="H1368" s="82">
        <v>54.48</v>
      </c>
      <c r="I1368" s="82">
        <v>17.899999999999999</v>
      </c>
      <c r="J1368" s="82">
        <f t="shared" si="48"/>
        <v>36.58</v>
      </c>
      <c r="K1368" s="83">
        <v>36.479999999999997</v>
      </c>
      <c r="L1368" s="87">
        <v>45444</v>
      </c>
      <c r="M1368" s="82">
        <f t="shared" si="49"/>
        <v>0.10000000000000142</v>
      </c>
      <c r="N1368" s="198">
        <v>1</v>
      </c>
      <c r="O1368" s="1" t="s">
        <v>50</v>
      </c>
      <c r="P1368" s="1" t="s">
        <v>53</v>
      </c>
      <c r="Q1368" s="91" t="str">
        <f>VLOOKUP(UTK[[#This Row],[ID]],DRIVER[],6,FALSE)</f>
        <v>NABI AHMAD</v>
      </c>
    </row>
    <row r="1369" spans="1:18" ht="14.4">
      <c r="A1369" s="1">
        <v>2</v>
      </c>
      <c r="B1369" s="1" t="str">
        <f>UTK[[#This Row],[DATE]]&amp;UTK[[#This Row],[VEHICLE NO]]&amp;UTK[[#This Row],[TRIP NO]]</f>
        <v>45444OD04Q41231</v>
      </c>
      <c r="C1369" s="25">
        <v>45444</v>
      </c>
      <c r="D1369" s="1">
        <v>63325</v>
      </c>
      <c r="E1369" s="12">
        <v>312214</v>
      </c>
      <c r="F1369" s="17">
        <v>8529</v>
      </c>
      <c r="G1369" s="24" t="s">
        <v>39</v>
      </c>
      <c r="H1369" s="82">
        <v>52.84</v>
      </c>
      <c r="I1369" s="82">
        <v>17.3</v>
      </c>
      <c r="J1369" s="82">
        <f t="shared" si="48"/>
        <v>35.540000000000006</v>
      </c>
      <c r="K1369" s="83">
        <v>35.44</v>
      </c>
      <c r="L1369" s="87">
        <v>45444</v>
      </c>
      <c r="M1369" s="82">
        <f t="shared" si="49"/>
        <v>0.10000000000000853</v>
      </c>
      <c r="N1369" s="198">
        <v>1</v>
      </c>
      <c r="O1369" s="1" t="s">
        <v>50</v>
      </c>
      <c r="P1369" s="1" t="s">
        <v>53</v>
      </c>
      <c r="Q1369" s="91" t="str">
        <f>VLOOKUP(UTK[[#This Row],[ID]],DRIVER[],6,FALSE)</f>
        <v>SHAJID ANSARI</v>
      </c>
    </row>
    <row r="1370" spans="1:18" ht="15" customHeight="1">
      <c r="A1370" s="1">
        <v>3</v>
      </c>
      <c r="B1370" s="1" t="str">
        <f>UTK[[#This Row],[DATE]]&amp;UTK[[#This Row],[VEHICLE NO]]&amp;UTK[[#This Row],[TRIP NO]]</f>
        <v>45444OD04Q41181</v>
      </c>
      <c r="C1370" s="25">
        <v>45444</v>
      </c>
      <c r="D1370" s="1">
        <v>63326</v>
      </c>
      <c r="E1370" s="12">
        <v>312214</v>
      </c>
      <c r="F1370" s="17">
        <v>8532</v>
      </c>
      <c r="G1370" s="24" t="s">
        <v>26</v>
      </c>
      <c r="H1370" s="82">
        <v>53.88</v>
      </c>
      <c r="I1370" s="82">
        <v>16.920000000000002</v>
      </c>
      <c r="J1370" s="82">
        <f t="shared" si="48"/>
        <v>36.96</v>
      </c>
      <c r="K1370" s="83">
        <v>36.46</v>
      </c>
      <c r="L1370" s="87">
        <v>45444</v>
      </c>
      <c r="M1370" s="82">
        <f t="shared" si="49"/>
        <v>0.5</v>
      </c>
      <c r="N1370" s="198">
        <v>1</v>
      </c>
      <c r="O1370" s="1" t="s">
        <v>50</v>
      </c>
      <c r="P1370" s="1" t="s">
        <v>53</v>
      </c>
      <c r="Q1370" s="91" t="str">
        <f>VLOOKUP(UTK[[#This Row],[ID]],DRIVER[],6,FALSE)</f>
        <v>VINOD KUMAR</v>
      </c>
    </row>
    <row r="1371" spans="1:18" ht="15" customHeight="1">
      <c r="A1371" s="1">
        <v>4</v>
      </c>
      <c r="B1371" s="1" t="str">
        <f>UTK[[#This Row],[DATE]]&amp;UTK[[#This Row],[VEHICLE NO]]&amp;UTK[[#This Row],[TRIP NO]]</f>
        <v>45444OD04Q41701</v>
      </c>
      <c r="C1371" s="25">
        <v>45444</v>
      </c>
      <c r="D1371" s="1">
        <v>63327</v>
      </c>
      <c r="E1371" s="12">
        <v>312214</v>
      </c>
      <c r="F1371" s="17">
        <v>8533</v>
      </c>
      <c r="G1371" s="24" t="s">
        <v>10</v>
      </c>
      <c r="H1371" s="82">
        <v>34.299999999999997</v>
      </c>
      <c r="I1371" s="82">
        <v>10.36</v>
      </c>
      <c r="J1371" s="82">
        <f t="shared" si="48"/>
        <v>23.939999999999998</v>
      </c>
      <c r="K1371" s="83">
        <v>23.94</v>
      </c>
      <c r="L1371" s="87">
        <v>45444</v>
      </c>
      <c r="M1371" s="82">
        <f t="shared" si="49"/>
        <v>0</v>
      </c>
      <c r="N1371" s="198">
        <v>1</v>
      </c>
      <c r="O1371" s="1" t="s">
        <v>50</v>
      </c>
      <c r="P1371" s="1" t="s">
        <v>53</v>
      </c>
      <c r="Q1371" s="91" t="str">
        <f>VLOOKUP(UTK[[#This Row],[ID]],DRIVER[],6,FALSE)</f>
        <v>AJAYA KUMAR MAHANTA</v>
      </c>
    </row>
    <row r="1372" spans="1:18" ht="15" customHeight="1">
      <c r="A1372" s="1">
        <v>5</v>
      </c>
      <c r="B1372" s="1" t="str">
        <f>UTK[[#This Row],[DATE]]&amp;UTK[[#This Row],[VEHICLE NO]]&amp;UTK[[#This Row],[TRIP NO]]</f>
        <v>45445OD04Q67611</v>
      </c>
      <c r="C1372" s="25">
        <v>45445</v>
      </c>
      <c r="D1372" s="1">
        <v>63328</v>
      </c>
      <c r="E1372" s="12">
        <v>312214</v>
      </c>
      <c r="F1372" s="17">
        <v>8542</v>
      </c>
      <c r="G1372" s="24" t="s">
        <v>24</v>
      </c>
      <c r="H1372" s="82">
        <v>51.74</v>
      </c>
      <c r="I1372" s="82">
        <v>17.899999999999999</v>
      </c>
      <c r="J1372" s="82">
        <f t="shared" si="48"/>
        <v>33.840000000000003</v>
      </c>
      <c r="K1372" s="83">
        <v>33.840000000000003</v>
      </c>
      <c r="L1372" s="87">
        <v>45445</v>
      </c>
      <c r="M1372" s="82">
        <f t="shared" si="49"/>
        <v>0</v>
      </c>
      <c r="N1372" s="198">
        <v>1</v>
      </c>
      <c r="O1372" s="1" t="s">
        <v>50</v>
      </c>
      <c r="P1372" s="1" t="s">
        <v>53</v>
      </c>
      <c r="Q1372" s="91" t="str">
        <f>VLOOKUP(UTK[[#This Row],[ID]],DRIVER[],6,FALSE)</f>
        <v>NABI AHMAD</v>
      </c>
    </row>
    <row r="1373" spans="1:18" ht="15" customHeight="1">
      <c r="A1373" s="1">
        <v>6</v>
      </c>
      <c r="B1373" s="1" t="str">
        <f>UTK[[#This Row],[DATE]]&amp;UTK[[#This Row],[VEHICLE NO]]&amp;UTK[[#This Row],[TRIP NO]]</f>
        <v>45445OD04Q41181</v>
      </c>
      <c r="C1373" s="25">
        <v>45445</v>
      </c>
      <c r="D1373" s="1">
        <v>63329</v>
      </c>
      <c r="E1373" s="12">
        <v>312214</v>
      </c>
      <c r="F1373" s="17">
        <v>8544</v>
      </c>
      <c r="G1373" s="24" t="s">
        <v>26</v>
      </c>
      <c r="H1373" s="82">
        <v>54.26</v>
      </c>
      <c r="I1373" s="82">
        <v>16.899999999999999</v>
      </c>
      <c r="J1373" s="82">
        <f t="shared" si="48"/>
        <v>37.36</v>
      </c>
      <c r="K1373" s="83">
        <v>37.36</v>
      </c>
      <c r="L1373" s="87">
        <v>45445</v>
      </c>
      <c r="M1373" s="82">
        <f t="shared" si="49"/>
        <v>0</v>
      </c>
      <c r="N1373" s="198">
        <v>1</v>
      </c>
      <c r="O1373" s="1" t="s">
        <v>50</v>
      </c>
      <c r="P1373" s="1" t="s">
        <v>53</v>
      </c>
      <c r="Q1373" s="91" t="str">
        <f>VLOOKUP(UTK[[#This Row],[ID]],DRIVER[],6,FALSE)</f>
        <v>VINOD KUMAR</v>
      </c>
    </row>
    <row r="1374" spans="1:18" ht="14.4">
      <c r="A1374" s="1">
        <v>7</v>
      </c>
      <c r="B1374" s="1" t="str">
        <f>UTK[[#This Row],[DATE]]&amp;UTK[[#This Row],[VEHICLE NO]]&amp;UTK[[#This Row],[TRIP NO]]</f>
        <v>45445OD04Q41231</v>
      </c>
      <c r="C1374" s="25">
        <v>45445</v>
      </c>
      <c r="D1374" s="1">
        <v>63330</v>
      </c>
      <c r="E1374" s="12">
        <v>312214</v>
      </c>
      <c r="F1374" s="17">
        <v>8546</v>
      </c>
      <c r="G1374" s="24" t="s">
        <v>39</v>
      </c>
      <c r="H1374" s="82">
        <v>54.22</v>
      </c>
      <c r="I1374" s="82">
        <v>17.38</v>
      </c>
      <c r="J1374" s="82">
        <f t="shared" si="48"/>
        <v>36.840000000000003</v>
      </c>
      <c r="K1374" s="83">
        <v>36.72</v>
      </c>
      <c r="L1374" s="87">
        <v>45445</v>
      </c>
      <c r="M1374" s="82">
        <f t="shared" si="49"/>
        <v>0.12000000000000455</v>
      </c>
      <c r="N1374" s="198">
        <v>1</v>
      </c>
      <c r="O1374" s="1" t="s">
        <v>50</v>
      </c>
      <c r="P1374" s="1" t="s">
        <v>53</v>
      </c>
      <c r="Q1374" s="91" t="str">
        <f>VLOOKUP(UTK[[#This Row],[ID]],DRIVER[],6,FALSE)</f>
        <v>NATABAR MOHANTA</v>
      </c>
    </row>
    <row r="1375" spans="1:18" ht="15" customHeight="1">
      <c r="A1375" s="1">
        <v>8</v>
      </c>
      <c r="B1375" s="1" t="str">
        <f>UTK[[#This Row],[DATE]]&amp;UTK[[#This Row],[VEHICLE NO]]&amp;UTK[[#This Row],[TRIP NO]]</f>
        <v>45445OD34S26681</v>
      </c>
      <c r="C1375" s="25">
        <v>45445</v>
      </c>
      <c r="D1375" s="1">
        <v>63331</v>
      </c>
      <c r="E1375" s="12">
        <v>312214</v>
      </c>
      <c r="F1375" s="17">
        <v>8547</v>
      </c>
      <c r="G1375" s="24" t="s">
        <v>42</v>
      </c>
      <c r="H1375" s="82">
        <v>56.16</v>
      </c>
      <c r="I1375" s="82">
        <v>17.100000000000001</v>
      </c>
      <c r="J1375" s="82">
        <f t="shared" si="48"/>
        <v>39.059999999999995</v>
      </c>
      <c r="K1375" s="83">
        <v>39.020000000000003</v>
      </c>
      <c r="L1375" s="87">
        <v>45445</v>
      </c>
      <c r="M1375" s="82">
        <f t="shared" si="49"/>
        <v>3.9999999999992042E-2</v>
      </c>
      <c r="N1375" s="198">
        <v>1</v>
      </c>
      <c r="O1375" s="1" t="s">
        <v>50</v>
      </c>
      <c r="P1375" s="1" t="s">
        <v>53</v>
      </c>
      <c r="Q1375" s="91" t="str">
        <f>VLOOKUP(UTK[[#This Row],[ID]],DRIVER[],6,FALSE)</f>
        <v>SHAJID ANSARI</v>
      </c>
    </row>
    <row r="1376" spans="1:18" ht="15" customHeight="1">
      <c r="A1376" s="1">
        <v>9</v>
      </c>
      <c r="B1376" s="1" t="str">
        <f>UTK[[#This Row],[DATE]]&amp;UTK[[#This Row],[VEHICLE NO]]&amp;UTK[[#This Row],[TRIP NO]]</f>
        <v>45445OD04Q41781</v>
      </c>
      <c r="C1376" s="25">
        <v>45445</v>
      </c>
      <c r="D1376" s="1">
        <v>63332</v>
      </c>
      <c r="E1376" s="12">
        <v>312214</v>
      </c>
      <c r="F1376" s="17">
        <v>8552</v>
      </c>
      <c r="G1376" s="24" t="s">
        <v>25</v>
      </c>
      <c r="H1376" s="82">
        <v>56.12</v>
      </c>
      <c r="I1376" s="82">
        <v>17.3</v>
      </c>
      <c r="J1376" s="82">
        <f t="shared" si="48"/>
        <v>38.819999999999993</v>
      </c>
      <c r="K1376" s="83">
        <v>38.299999999999997</v>
      </c>
      <c r="L1376" s="87">
        <v>45445</v>
      </c>
      <c r="M1376" s="82">
        <f t="shared" si="49"/>
        <v>0.51999999999999602</v>
      </c>
      <c r="N1376" s="198">
        <v>1</v>
      </c>
      <c r="O1376" s="1" t="s">
        <v>50</v>
      </c>
      <c r="P1376" s="1" t="s">
        <v>53</v>
      </c>
      <c r="Q1376" s="91" t="str">
        <f>VLOOKUP(UTK[[#This Row],[ID]],DRIVER[],6,FALSE)</f>
        <v>BHARAT CH MOHANTA</v>
      </c>
    </row>
    <row r="1377" spans="1:17" ht="15" customHeight="1">
      <c r="A1377" s="1">
        <v>10</v>
      </c>
      <c r="B1377" s="1" t="str">
        <f>UTK[[#This Row],[DATE]]&amp;UTK[[#This Row],[VEHICLE NO]]&amp;UTK[[#This Row],[TRIP NO]]</f>
        <v>45445OD34S26151</v>
      </c>
      <c r="C1377" s="25">
        <v>45445</v>
      </c>
      <c r="D1377" s="1">
        <v>63333</v>
      </c>
      <c r="E1377" s="12">
        <v>312214</v>
      </c>
      <c r="F1377" s="17">
        <v>8553</v>
      </c>
      <c r="G1377" s="24" t="s">
        <v>40</v>
      </c>
      <c r="H1377" s="82">
        <v>53.28</v>
      </c>
      <c r="I1377" s="82">
        <v>17.14</v>
      </c>
      <c r="J1377" s="82">
        <f t="shared" si="48"/>
        <v>36.14</v>
      </c>
      <c r="K1377" s="83">
        <v>35.74</v>
      </c>
      <c r="L1377" s="87">
        <v>45445</v>
      </c>
      <c r="M1377" s="82">
        <f t="shared" si="49"/>
        <v>0.39999999999999858</v>
      </c>
      <c r="N1377" s="198">
        <v>1</v>
      </c>
      <c r="O1377" s="1" t="s">
        <v>50</v>
      </c>
      <c r="P1377" s="1" t="s">
        <v>53</v>
      </c>
      <c r="Q1377" s="91" t="str">
        <f>VLOOKUP(UTK[[#This Row],[ID]],DRIVER[],6,FALSE)</f>
        <v>BASANTA KUMAR MOHANTA</v>
      </c>
    </row>
    <row r="1378" spans="1:17" ht="15" customHeight="1">
      <c r="A1378" s="1">
        <v>11</v>
      </c>
      <c r="B1378" s="1" t="str">
        <f>UTK[[#This Row],[DATE]]&amp;UTK[[#This Row],[VEHICLE NO]]&amp;UTK[[#This Row],[TRIP NO]]</f>
        <v>45445OD34S61391</v>
      </c>
      <c r="C1378" s="25">
        <v>45445</v>
      </c>
      <c r="D1378" s="1">
        <v>63334</v>
      </c>
      <c r="E1378" s="12">
        <v>312214</v>
      </c>
      <c r="F1378" s="17">
        <v>8550</v>
      </c>
      <c r="G1378" s="24" t="s">
        <v>52</v>
      </c>
      <c r="H1378" s="82">
        <v>55.56</v>
      </c>
      <c r="I1378" s="82">
        <v>17.52</v>
      </c>
      <c r="J1378" s="82">
        <f t="shared" si="48"/>
        <v>38.040000000000006</v>
      </c>
      <c r="K1378" s="83">
        <v>38.04</v>
      </c>
      <c r="L1378" s="87">
        <v>45445</v>
      </c>
      <c r="M1378" s="82">
        <f t="shared" si="49"/>
        <v>0</v>
      </c>
      <c r="N1378" s="198">
        <v>1</v>
      </c>
      <c r="O1378" s="1" t="s">
        <v>50</v>
      </c>
      <c r="P1378" s="1" t="s">
        <v>53</v>
      </c>
      <c r="Q1378" s="91" t="str">
        <f>VLOOKUP(UTK[[#This Row],[ID]],DRIVER[],6,FALSE)</f>
        <v>PRADIPA MALIK</v>
      </c>
    </row>
    <row r="1379" spans="1:17" ht="15" customHeight="1">
      <c r="A1379" s="1">
        <v>12</v>
      </c>
      <c r="B1379" s="1" t="str">
        <f>UTK[[#This Row],[DATE]]&amp;UTK[[#This Row],[VEHICLE NO]]&amp;UTK[[#This Row],[TRIP NO]]</f>
        <v>45445OD34S26661</v>
      </c>
      <c r="C1379" s="25">
        <v>45445</v>
      </c>
      <c r="D1379" s="1">
        <v>63335</v>
      </c>
      <c r="E1379" s="12">
        <v>312214</v>
      </c>
      <c r="F1379" s="17">
        <v>8558</v>
      </c>
      <c r="G1379" s="24" t="s">
        <v>45</v>
      </c>
      <c r="H1379" s="82">
        <v>55.58</v>
      </c>
      <c r="I1379" s="82">
        <v>17.54</v>
      </c>
      <c r="J1379" s="82">
        <f t="shared" si="48"/>
        <v>38.04</v>
      </c>
      <c r="K1379" s="83">
        <v>38.020000000000003</v>
      </c>
      <c r="L1379" s="87">
        <v>45445</v>
      </c>
      <c r="M1379" s="82">
        <f t="shared" si="49"/>
        <v>1.9999999999996021E-2</v>
      </c>
      <c r="N1379" s="198">
        <v>1</v>
      </c>
      <c r="O1379" s="1" t="s">
        <v>50</v>
      </c>
      <c r="P1379" s="1" t="s">
        <v>53</v>
      </c>
      <c r="Q1379" s="91" t="str">
        <f>VLOOKUP(UTK[[#This Row],[ID]],DRIVER[],6,FALSE)</f>
        <v>JUGAL KISHOR MOHANTA</v>
      </c>
    </row>
    <row r="1380" spans="1:17" ht="15" customHeight="1">
      <c r="A1380" s="1">
        <v>13</v>
      </c>
      <c r="B1380" s="1" t="str">
        <f>UTK[[#This Row],[DATE]]&amp;UTK[[#This Row],[VEHICLE NO]]&amp;UTK[[#This Row],[TRIP NO]]</f>
        <v>45445OD04Q41281</v>
      </c>
      <c r="C1380" s="25">
        <v>45445</v>
      </c>
      <c r="D1380" s="1">
        <v>63336</v>
      </c>
      <c r="E1380" s="12">
        <v>312214</v>
      </c>
      <c r="F1380" s="17">
        <v>8549</v>
      </c>
      <c r="G1380" s="24" t="s">
        <v>41</v>
      </c>
      <c r="H1380" s="82">
        <v>33.64</v>
      </c>
      <c r="I1380" s="82">
        <v>10.44</v>
      </c>
      <c r="J1380" s="82">
        <f t="shared" si="48"/>
        <v>23.200000000000003</v>
      </c>
      <c r="K1380" s="83">
        <v>23.2</v>
      </c>
      <c r="L1380" s="87">
        <v>45445</v>
      </c>
      <c r="M1380" s="82">
        <f t="shared" si="49"/>
        <v>0</v>
      </c>
      <c r="N1380" s="198">
        <v>1</v>
      </c>
      <c r="O1380" s="1" t="s">
        <v>50</v>
      </c>
      <c r="P1380" s="1" t="s">
        <v>53</v>
      </c>
      <c r="Q1380" s="91" t="str">
        <f>VLOOKUP(UTK[[#This Row],[ID]],DRIVER[],6,FALSE)</f>
        <v>RAKHAL CH  MOHANTA</v>
      </c>
    </row>
    <row r="1381" spans="1:17" ht="15" customHeight="1">
      <c r="A1381" s="1">
        <v>14</v>
      </c>
      <c r="B1381" s="1" t="str">
        <f>UTK[[#This Row],[DATE]]&amp;UTK[[#This Row],[VEHICLE NO]]&amp;UTK[[#This Row],[TRIP NO]]</f>
        <v>45445OD04Q41701</v>
      </c>
      <c r="C1381" s="25">
        <v>45445</v>
      </c>
      <c r="D1381" s="1">
        <v>63361</v>
      </c>
      <c r="E1381" s="12">
        <v>312214</v>
      </c>
      <c r="F1381" s="17">
        <v>8555</v>
      </c>
      <c r="G1381" s="24" t="s">
        <v>10</v>
      </c>
      <c r="H1381" s="82">
        <v>33.96</v>
      </c>
      <c r="I1381" s="82">
        <v>10.4</v>
      </c>
      <c r="J1381" s="82">
        <f t="shared" si="48"/>
        <v>23.560000000000002</v>
      </c>
      <c r="K1381" s="83">
        <v>23.56</v>
      </c>
      <c r="L1381" s="87">
        <v>45445</v>
      </c>
      <c r="M1381" s="82">
        <f t="shared" si="49"/>
        <v>0</v>
      </c>
      <c r="N1381" s="198">
        <v>1</v>
      </c>
      <c r="O1381" s="1" t="s">
        <v>50</v>
      </c>
      <c r="P1381" s="1" t="s">
        <v>53</v>
      </c>
      <c r="Q1381" s="91" t="str">
        <f>VLOOKUP(UTK[[#This Row],[ID]],DRIVER[],6,FALSE)</f>
        <v>SUSANTA KUMAR MALIK</v>
      </c>
    </row>
    <row r="1382" spans="1:17" ht="15" customHeight="1">
      <c r="A1382" s="1">
        <v>15</v>
      </c>
      <c r="B1382" s="1" t="str">
        <f>UTK[[#This Row],[DATE]]&amp;UTK[[#This Row],[VEHICLE NO]]&amp;UTK[[#This Row],[TRIP NO]]</f>
        <v>45445OD04Q41391</v>
      </c>
      <c r="C1382" s="25">
        <v>45445</v>
      </c>
      <c r="D1382" s="1">
        <v>63362</v>
      </c>
      <c r="E1382" s="12">
        <v>312214</v>
      </c>
      <c r="F1382" s="17">
        <v>8563</v>
      </c>
      <c r="G1382" s="24" t="s">
        <v>21</v>
      </c>
      <c r="H1382" s="82">
        <v>57.44</v>
      </c>
      <c r="I1382" s="82">
        <v>17.559999999999999</v>
      </c>
      <c r="J1382" s="82">
        <f t="shared" si="48"/>
        <v>39.879999999999995</v>
      </c>
      <c r="K1382" s="83">
        <v>39.380000000000003</v>
      </c>
      <c r="L1382" s="87">
        <v>45445</v>
      </c>
      <c r="M1382" s="82">
        <f t="shared" si="49"/>
        <v>0.49999999999999289</v>
      </c>
      <c r="N1382" s="198">
        <v>1</v>
      </c>
      <c r="O1382" s="1" t="s">
        <v>50</v>
      </c>
      <c r="P1382" s="1" t="s">
        <v>53</v>
      </c>
      <c r="Q1382" s="91" t="str">
        <f>VLOOKUP(UTK[[#This Row],[ID]],DRIVER[],6,FALSE)</f>
        <v>BENUDHAR PRADHAN</v>
      </c>
    </row>
    <row r="1383" spans="1:17" ht="15" customHeight="1">
      <c r="A1383" s="1">
        <v>16</v>
      </c>
      <c r="B1383" s="1" t="str">
        <f>UTK[[#This Row],[DATE]]&amp;UTK[[#This Row],[VEHICLE NO]]&amp;UTK[[#This Row],[TRIP NO]]</f>
        <v>45445OD34S61371</v>
      </c>
      <c r="C1383" s="25">
        <v>45445</v>
      </c>
      <c r="D1383" s="1">
        <v>63363</v>
      </c>
      <c r="E1383" s="12">
        <v>312214</v>
      </c>
      <c r="F1383" s="17">
        <v>8576</v>
      </c>
      <c r="G1383" s="24" t="s">
        <v>44</v>
      </c>
      <c r="H1383" s="82">
        <v>53.52</v>
      </c>
      <c r="I1383" s="82">
        <v>17.54</v>
      </c>
      <c r="J1383" s="82">
        <f t="shared" si="48"/>
        <v>35.980000000000004</v>
      </c>
      <c r="K1383" s="83">
        <v>35.840000000000003</v>
      </c>
      <c r="L1383" s="87">
        <v>45445</v>
      </c>
      <c r="M1383" s="82">
        <f t="shared" si="49"/>
        <v>0.14000000000000057</v>
      </c>
      <c r="N1383" s="198">
        <v>1</v>
      </c>
      <c r="O1383" s="1" t="s">
        <v>50</v>
      </c>
      <c r="P1383" s="1" t="s">
        <v>53</v>
      </c>
      <c r="Q1383" s="91" t="str">
        <f>VLOOKUP(UTK[[#This Row],[ID]],DRIVER[],6,FALSE)</f>
        <v>MURALIDHAR MOHANTA</v>
      </c>
    </row>
    <row r="1384" spans="1:17" ht="15" customHeight="1">
      <c r="A1384" s="1">
        <v>17</v>
      </c>
      <c r="B1384" s="1" t="str">
        <f>UTK[[#This Row],[DATE]]&amp;UTK[[#This Row],[VEHICLE NO]]&amp;UTK[[#This Row],[TRIP NO]]</f>
        <v>45445OD04Q41371</v>
      </c>
      <c r="C1384" s="25">
        <v>45445</v>
      </c>
      <c r="D1384" s="1">
        <v>63364</v>
      </c>
      <c r="E1384" s="12">
        <v>312214</v>
      </c>
      <c r="F1384" s="17">
        <v>8585</v>
      </c>
      <c r="G1384" s="24" t="s">
        <v>55</v>
      </c>
      <c r="H1384" s="82">
        <v>34.68</v>
      </c>
      <c r="I1384" s="82">
        <v>10.38</v>
      </c>
      <c r="J1384" s="82">
        <f t="shared" si="48"/>
        <v>24.299999999999997</v>
      </c>
      <c r="K1384" s="83">
        <v>24.3</v>
      </c>
      <c r="L1384" s="87">
        <v>45445</v>
      </c>
      <c r="M1384" s="82">
        <f t="shared" si="49"/>
        <v>0</v>
      </c>
      <c r="N1384" s="198">
        <v>1</v>
      </c>
      <c r="O1384" s="1" t="s">
        <v>50</v>
      </c>
      <c r="P1384" s="1" t="s">
        <v>53</v>
      </c>
      <c r="Q1384" s="91" t="str">
        <f>VLOOKUP(UTK[[#This Row],[ID]],DRIVER[],6,FALSE)</f>
        <v>MADANA MAHANTA</v>
      </c>
    </row>
    <row r="1385" spans="1:17" ht="15" customHeight="1">
      <c r="A1385" s="1">
        <v>18</v>
      </c>
      <c r="B1385" s="1" t="str">
        <f>UTK[[#This Row],[DATE]]&amp;UTK[[#This Row],[VEHICLE NO]]&amp;UTK[[#This Row],[TRIP NO]]</f>
        <v>45445OD04Q67612</v>
      </c>
      <c r="C1385" s="25">
        <v>45445</v>
      </c>
      <c r="D1385" s="1">
        <v>63365</v>
      </c>
      <c r="E1385" s="12">
        <v>312214</v>
      </c>
      <c r="F1385" s="17">
        <v>8595</v>
      </c>
      <c r="G1385" s="24" t="s">
        <v>24</v>
      </c>
      <c r="H1385" s="82">
        <v>55.68</v>
      </c>
      <c r="I1385" s="82">
        <v>17.88</v>
      </c>
      <c r="J1385" s="82">
        <f t="shared" si="48"/>
        <v>37.799999999999997</v>
      </c>
      <c r="K1385" s="83">
        <v>36.840000000000003</v>
      </c>
      <c r="L1385" s="87">
        <v>45445</v>
      </c>
      <c r="M1385" s="82">
        <f t="shared" si="49"/>
        <v>0.95999999999999375</v>
      </c>
      <c r="N1385" s="198">
        <v>2</v>
      </c>
      <c r="O1385" s="1" t="s">
        <v>50</v>
      </c>
      <c r="P1385" s="1" t="s">
        <v>53</v>
      </c>
      <c r="Q1385" s="91" t="str">
        <f>VLOOKUP(UTK[[#This Row],[ID]],DRIVER[],6,FALSE)</f>
        <v>NABI AHMAD</v>
      </c>
    </row>
    <row r="1386" spans="1:17" ht="15" customHeight="1">
      <c r="A1386" s="1">
        <v>19</v>
      </c>
      <c r="B1386" s="1" t="str">
        <f>UTK[[#This Row],[DATE]]&amp;UTK[[#This Row],[VEHICLE NO]]&amp;UTK[[#This Row],[TRIP NO]]</f>
        <v>45445OD04Q41182</v>
      </c>
      <c r="C1386" s="25">
        <v>45445</v>
      </c>
      <c r="D1386" s="1">
        <v>63366</v>
      </c>
      <c r="E1386" s="12">
        <v>312214</v>
      </c>
      <c r="F1386" s="17">
        <v>8598</v>
      </c>
      <c r="G1386" s="24" t="s">
        <v>26</v>
      </c>
      <c r="H1386" s="82">
        <v>56.1</v>
      </c>
      <c r="I1386" s="82">
        <v>16.899999999999999</v>
      </c>
      <c r="J1386" s="82">
        <f t="shared" si="48"/>
        <v>39.200000000000003</v>
      </c>
      <c r="K1386" s="83">
        <v>38.86</v>
      </c>
      <c r="L1386" s="87">
        <v>45445</v>
      </c>
      <c r="M1386" s="82">
        <f t="shared" si="49"/>
        <v>0.34000000000000341</v>
      </c>
      <c r="N1386" s="198">
        <v>2</v>
      </c>
      <c r="O1386" s="1" t="s">
        <v>50</v>
      </c>
      <c r="P1386" s="1" t="s">
        <v>53</v>
      </c>
      <c r="Q1386" s="91" t="str">
        <f>VLOOKUP(UTK[[#This Row],[ID]],DRIVER[],6,FALSE)</f>
        <v>VINOD KUMAR</v>
      </c>
    </row>
    <row r="1387" spans="1:17" ht="14.4">
      <c r="A1387" s="1">
        <v>20</v>
      </c>
      <c r="B1387" s="1" t="str">
        <f>UTK[[#This Row],[DATE]]&amp;UTK[[#This Row],[VEHICLE NO]]&amp;UTK[[#This Row],[TRIP NO]]</f>
        <v>45445OD04Q41232</v>
      </c>
      <c r="C1387" s="25">
        <v>45445</v>
      </c>
      <c r="D1387" s="1">
        <v>63367</v>
      </c>
      <c r="E1387" s="12">
        <v>312214</v>
      </c>
      <c r="F1387" s="17">
        <v>8611</v>
      </c>
      <c r="G1387" s="24" t="s">
        <v>39</v>
      </c>
      <c r="H1387" s="82">
        <v>53.54</v>
      </c>
      <c r="I1387" s="82">
        <v>17.34</v>
      </c>
      <c r="J1387" s="82">
        <f t="shared" si="48"/>
        <v>36.200000000000003</v>
      </c>
      <c r="K1387" s="83">
        <v>36.159999999999997</v>
      </c>
      <c r="L1387" s="87">
        <v>45445</v>
      </c>
      <c r="M1387" s="82">
        <f t="shared" si="49"/>
        <v>4.0000000000006253E-2</v>
      </c>
      <c r="N1387" s="198">
        <v>2</v>
      </c>
      <c r="O1387" s="1" t="s">
        <v>50</v>
      </c>
      <c r="P1387" s="1" t="s">
        <v>53</v>
      </c>
      <c r="Q1387" s="91" t="str">
        <f>VLOOKUP(UTK[[#This Row],[ID]],DRIVER[],6,FALSE)</f>
        <v>NATABAR MOHANTA</v>
      </c>
    </row>
    <row r="1388" spans="1:17" ht="15" customHeight="1">
      <c r="A1388" s="1">
        <v>21</v>
      </c>
      <c r="B1388" s="1" t="str">
        <f>UTK[[#This Row],[DATE]]&amp;UTK[[#This Row],[VEHICLE NO]]&amp;UTK[[#This Row],[TRIP NO]]</f>
        <v>45445OD04Q41782</v>
      </c>
      <c r="C1388" s="25">
        <v>45445</v>
      </c>
      <c r="D1388" s="1">
        <v>63368</v>
      </c>
      <c r="E1388" s="12">
        <v>312214</v>
      </c>
      <c r="F1388" s="17">
        <v>8610</v>
      </c>
      <c r="G1388" s="24" t="s">
        <v>25</v>
      </c>
      <c r="H1388" s="82">
        <v>53.62</v>
      </c>
      <c r="I1388" s="82">
        <v>17.28</v>
      </c>
      <c r="J1388" s="82">
        <f t="shared" si="48"/>
        <v>36.339999999999996</v>
      </c>
      <c r="K1388" s="83">
        <v>36.18</v>
      </c>
      <c r="L1388" s="87">
        <v>45445</v>
      </c>
      <c r="M1388" s="82">
        <f t="shared" si="49"/>
        <v>0.15999999999999659</v>
      </c>
      <c r="N1388" s="198">
        <v>2</v>
      </c>
      <c r="O1388" s="1" t="s">
        <v>50</v>
      </c>
      <c r="P1388" s="1" t="s">
        <v>53</v>
      </c>
      <c r="Q1388" s="91" t="str">
        <f>VLOOKUP(UTK[[#This Row],[ID]],DRIVER[],6,FALSE)</f>
        <v>BHARAT CH MOHANTA</v>
      </c>
    </row>
    <row r="1389" spans="1:17" ht="15" customHeight="1">
      <c r="A1389" s="1">
        <v>22</v>
      </c>
      <c r="B1389" s="1" t="str">
        <f>UTK[[#This Row],[DATE]]&amp;UTK[[#This Row],[VEHICLE NO]]&amp;UTK[[#This Row],[TRIP NO]]</f>
        <v>45445OD34S26271</v>
      </c>
      <c r="C1389" s="25">
        <v>45445</v>
      </c>
      <c r="D1389" s="1">
        <v>63369</v>
      </c>
      <c r="E1389" s="12">
        <v>312214</v>
      </c>
      <c r="F1389" s="17">
        <v>8613</v>
      </c>
      <c r="G1389" s="24" t="s">
        <v>54</v>
      </c>
      <c r="H1389" s="82">
        <v>52</v>
      </c>
      <c r="I1389" s="82">
        <v>17.100000000000001</v>
      </c>
      <c r="J1389" s="82">
        <f t="shared" si="48"/>
        <v>34.9</v>
      </c>
      <c r="K1389" s="83">
        <v>34.54</v>
      </c>
      <c r="L1389" s="87">
        <v>45445</v>
      </c>
      <c r="M1389" s="82">
        <f t="shared" si="49"/>
        <v>0.35999999999999943</v>
      </c>
      <c r="N1389" s="198">
        <v>1</v>
      </c>
      <c r="O1389" s="1" t="s">
        <v>50</v>
      </c>
      <c r="P1389" s="1" t="s">
        <v>53</v>
      </c>
      <c r="Q1389" s="91" t="str">
        <f>VLOOKUP(UTK[[#This Row],[ID]],DRIVER[],6,FALSE)</f>
        <v>KAPILENDRA MALIK</v>
      </c>
    </row>
    <row r="1390" spans="1:17" ht="15" customHeight="1">
      <c r="A1390" s="1">
        <v>23</v>
      </c>
      <c r="B1390" s="1" t="str">
        <f>UTK[[#This Row],[DATE]]&amp;UTK[[#This Row],[VEHICLE NO]]&amp;UTK[[#This Row],[TRIP NO]]</f>
        <v>45445OD34S61392</v>
      </c>
      <c r="C1390" s="25">
        <v>45445</v>
      </c>
      <c r="D1390" s="1">
        <v>63370</v>
      </c>
      <c r="E1390" s="12">
        <v>312214</v>
      </c>
      <c r="F1390" s="17">
        <v>8615</v>
      </c>
      <c r="G1390" s="24" t="s">
        <v>52</v>
      </c>
      <c r="H1390" s="82">
        <v>54.12</v>
      </c>
      <c r="I1390" s="82">
        <v>17.52</v>
      </c>
      <c r="J1390" s="82">
        <f t="shared" si="48"/>
        <v>36.599999999999994</v>
      </c>
      <c r="K1390" s="83">
        <v>36.46</v>
      </c>
      <c r="L1390" s="87">
        <v>45445</v>
      </c>
      <c r="M1390" s="82">
        <f t="shared" si="49"/>
        <v>0.13999999999999346</v>
      </c>
      <c r="N1390" s="198">
        <v>2</v>
      </c>
      <c r="O1390" s="1" t="s">
        <v>50</v>
      </c>
      <c r="P1390" s="1" t="s">
        <v>53</v>
      </c>
      <c r="Q1390" s="91" t="str">
        <f>VLOOKUP(UTK[[#This Row],[ID]],DRIVER[],6,FALSE)</f>
        <v>PRADIPA MALIK</v>
      </c>
    </row>
    <row r="1391" spans="1:17" ht="15" customHeight="1">
      <c r="A1391" s="1">
        <v>24</v>
      </c>
      <c r="B1391" s="1" t="str">
        <f>UTK[[#This Row],[DATE]]&amp;UTK[[#This Row],[VEHICLE NO]]&amp;UTK[[#This Row],[TRIP NO]]</f>
        <v>45445OD04Q41282</v>
      </c>
      <c r="C1391" s="25">
        <v>45445</v>
      </c>
      <c r="D1391" s="1">
        <v>63371</v>
      </c>
      <c r="E1391" s="12">
        <v>312214</v>
      </c>
      <c r="F1391" s="17">
        <v>8622</v>
      </c>
      <c r="G1391" s="24" t="s">
        <v>41</v>
      </c>
      <c r="H1391" s="82">
        <v>35.340000000000003</v>
      </c>
      <c r="I1391" s="82">
        <v>10.42</v>
      </c>
      <c r="J1391" s="82">
        <f t="shared" si="48"/>
        <v>24.92</v>
      </c>
      <c r="K1391" s="83">
        <v>24.68</v>
      </c>
      <c r="L1391" s="87">
        <v>45445</v>
      </c>
      <c r="M1391" s="82">
        <f t="shared" si="49"/>
        <v>0.24000000000000199</v>
      </c>
      <c r="N1391" s="198">
        <v>2</v>
      </c>
      <c r="O1391" s="1" t="s">
        <v>50</v>
      </c>
      <c r="P1391" s="1" t="s">
        <v>53</v>
      </c>
      <c r="Q1391" s="91" t="str">
        <f>VLOOKUP(UTK[[#This Row],[ID]],DRIVER[],6,FALSE)</f>
        <v>RAKHAL CH  MOHANTA</v>
      </c>
    </row>
    <row r="1392" spans="1:17" ht="15" customHeight="1">
      <c r="A1392" s="1">
        <v>25</v>
      </c>
      <c r="B1392" s="1" t="str">
        <f>UTK[[#This Row],[DATE]]&amp;UTK[[#This Row],[VEHICLE NO]]&amp;UTK[[#This Row],[TRIP NO]]</f>
        <v>45445OD34S26682</v>
      </c>
      <c r="C1392" s="25">
        <v>45445</v>
      </c>
      <c r="D1392" s="1">
        <v>63372</v>
      </c>
      <c r="E1392" s="12">
        <v>312214</v>
      </c>
      <c r="F1392" s="17">
        <v>8614</v>
      </c>
      <c r="G1392" s="24" t="s">
        <v>42</v>
      </c>
      <c r="H1392" s="82">
        <v>53.28</v>
      </c>
      <c r="I1392" s="82">
        <v>17.079999999999998</v>
      </c>
      <c r="J1392" s="82">
        <f t="shared" si="48"/>
        <v>36.200000000000003</v>
      </c>
      <c r="K1392" s="83">
        <v>36.200000000000003</v>
      </c>
      <c r="L1392" s="87">
        <v>45445</v>
      </c>
      <c r="M1392" s="82">
        <f t="shared" si="49"/>
        <v>0</v>
      </c>
      <c r="N1392" s="198">
        <v>2</v>
      </c>
      <c r="O1392" s="1" t="s">
        <v>50</v>
      </c>
      <c r="P1392" s="1" t="s">
        <v>53</v>
      </c>
      <c r="Q1392" s="91" t="str">
        <f>VLOOKUP(UTK[[#This Row],[ID]],DRIVER[],6,FALSE)</f>
        <v>SHAJID ANSARI</v>
      </c>
    </row>
    <row r="1393" spans="1:17" ht="15" customHeight="1">
      <c r="A1393" s="1">
        <v>26</v>
      </c>
      <c r="B1393" s="1" t="str">
        <f>UTK[[#This Row],[DATE]]&amp;UTK[[#This Row],[VEHICLE NO]]&amp;UTK[[#This Row],[TRIP NO]]</f>
        <v>45445OD34S26152</v>
      </c>
      <c r="C1393" s="25">
        <v>45445</v>
      </c>
      <c r="D1393" s="1">
        <v>63373</v>
      </c>
      <c r="E1393" s="12">
        <v>312214</v>
      </c>
      <c r="F1393" s="17">
        <v>8624</v>
      </c>
      <c r="G1393" s="24" t="s">
        <v>40</v>
      </c>
      <c r="H1393" s="82">
        <v>54.74</v>
      </c>
      <c r="I1393" s="82">
        <v>17.04</v>
      </c>
      <c r="J1393" s="82">
        <f t="shared" si="48"/>
        <v>37.700000000000003</v>
      </c>
      <c r="K1393" s="83">
        <v>37.28</v>
      </c>
      <c r="L1393" s="87">
        <v>45445</v>
      </c>
      <c r="M1393" s="82">
        <f t="shared" si="49"/>
        <v>0.42000000000000171</v>
      </c>
      <c r="N1393" s="198">
        <v>2</v>
      </c>
      <c r="O1393" s="1" t="s">
        <v>50</v>
      </c>
      <c r="P1393" s="1" t="s">
        <v>53</v>
      </c>
      <c r="Q1393" s="91" t="str">
        <f>VLOOKUP(UTK[[#This Row],[ID]],DRIVER[],6,FALSE)</f>
        <v>BASANTA KUMAR MOHANTA</v>
      </c>
    </row>
    <row r="1394" spans="1:17" ht="15" customHeight="1">
      <c r="A1394" s="1">
        <v>27</v>
      </c>
      <c r="B1394" s="1" t="str">
        <f>UTK[[#This Row],[DATE]]&amp;UTK[[#This Row],[VEHICLE NO]]&amp;UTK[[#This Row],[TRIP NO]]</f>
        <v>45445OD04Q41702</v>
      </c>
      <c r="C1394" s="25">
        <v>45445</v>
      </c>
      <c r="D1394" s="1">
        <v>63374</v>
      </c>
      <c r="E1394" s="12">
        <v>312214</v>
      </c>
      <c r="F1394" s="17">
        <v>8628</v>
      </c>
      <c r="G1394" s="24" t="s">
        <v>10</v>
      </c>
      <c r="H1394" s="82">
        <v>35.68</v>
      </c>
      <c r="I1394" s="82">
        <v>10.32</v>
      </c>
      <c r="J1394" s="82">
        <f t="shared" si="48"/>
        <v>25.36</v>
      </c>
      <c r="K1394" s="83">
        <v>25.2</v>
      </c>
      <c r="L1394" s="87">
        <v>45445</v>
      </c>
      <c r="M1394" s="82">
        <f t="shared" si="49"/>
        <v>0.16000000000000014</v>
      </c>
      <c r="N1394" s="198">
        <v>2</v>
      </c>
      <c r="O1394" s="1" t="s">
        <v>50</v>
      </c>
      <c r="P1394" s="1" t="s">
        <v>53</v>
      </c>
      <c r="Q1394" s="91" t="str">
        <f>VLOOKUP(UTK[[#This Row],[ID]],DRIVER[],6,FALSE)</f>
        <v>SUSANTA KUMAR MALIK</v>
      </c>
    </row>
    <row r="1395" spans="1:17" ht="15" customHeight="1">
      <c r="A1395" s="1">
        <v>28</v>
      </c>
      <c r="B1395" s="1" t="str">
        <f>UTK[[#This Row],[DATE]]&amp;UTK[[#This Row],[VEHICLE NO]]&amp;UTK[[#This Row],[TRIP NO]]</f>
        <v>45445OD34S26662</v>
      </c>
      <c r="C1395" s="25">
        <v>45445</v>
      </c>
      <c r="D1395" s="1">
        <v>63375</v>
      </c>
      <c r="E1395" s="12">
        <v>312214</v>
      </c>
      <c r="F1395" s="17">
        <v>8627</v>
      </c>
      <c r="G1395" s="24" t="s">
        <v>45</v>
      </c>
      <c r="H1395" s="82">
        <v>53.06</v>
      </c>
      <c r="I1395" s="82">
        <v>17.559999999999999</v>
      </c>
      <c r="J1395" s="82">
        <f t="shared" ref="J1395:J1426" si="50">H1395-I1395</f>
        <v>35.5</v>
      </c>
      <c r="K1395" s="83">
        <v>35.46</v>
      </c>
      <c r="L1395" s="87">
        <v>45445</v>
      </c>
      <c r="M1395" s="82">
        <f t="shared" ref="M1395:M1426" si="51">J1395-K1395</f>
        <v>3.9999999999999147E-2</v>
      </c>
      <c r="N1395" s="198">
        <v>2</v>
      </c>
      <c r="O1395" s="1" t="s">
        <v>50</v>
      </c>
      <c r="P1395" s="1" t="s">
        <v>53</v>
      </c>
      <c r="Q1395" s="91" t="str">
        <f>VLOOKUP(UTK[[#This Row],[ID]],DRIVER[],6,FALSE)</f>
        <v>JUGAL KISHOR MOHANTA</v>
      </c>
    </row>
    <row r="1396" spans="1:17" ht="15" customHeight="1">
      <c r="A1396" s="1">
        <v>29</v>
      </c>
      <c r="B1396" s="1" t="str">
        <f>UTK[[#This Row],[DATE]]&amp;UTK[[#This Row],[VEHICLE NO]]&amp;UTK[[#This Row],[TRIP NO]]</f>
        <v>45445OD04Q41392</v>
      </c>
      <c r="C1396" s="25">
        <v>45445</v>
      </c>
      <c r="D1396" s="1">
        <v>63376</v>
      </c>
      <c r="E1396" s="12">
        <v>312214</v>
      </c>
      <c r="F1396" s="17">
        <v>8633</v>
      </c>
      <c r="G1396" s="24" t="s">
        <v>21</v>
      </c>
      <c r="H1396" s="82">
        <v>55.24</v>
      </c>
      <c r="I1396" s="82">
        <v>17.579999999999998</v>
      </c>
      <c r="J1396" s="82">
        <f t="shared" si="50"/>
        <v>37.660000000000004</v>
      </c>
      <c r="K1396" s="83">
        <v>37.479999999999997</v>
      </c>
      <c r="L1396" s="87">
        <v>45445</v>
      </c>
      <c r="M1396" s="82">
        <f t="shared" si="51"/>
        <v>0.18000000000000682</v>
      </c>
      <c r="N1396" s="198">
        <v>2</v>
      </c>
      <c r="O1396" s="1" t="s">
        <v>50</v>
      </c>
      <c r="P1396" s="1" t="s">
        <v>53</v>
      </c>
      <c r="Q1396" s="91" t="str">
        <f>VLOOKUP(UTK[[#This Row],[ID]],DRIVER[],6,FALSE)</f>
        <v>BENUDHAR PRADHAN</v>
      </c>
    </row>
    <row r="1397" spans="1:17" ht="15" customHeight="1">
      <c r="A1397" s="1">
        <v>30</v>
      </c>
      <c r="B1397" s="1" t="str">
        <f>UTK[[#This Row],[DATE]]&amp;UTK[[#This Row],[VEHICLE NO]]&amp;UTK[[#This Row],[TRIP NO]]</f>
        <v>45445OD34S61372</v>
      </c>
      <c r="C1397" s="25">
        <v>45445</v>
      </c>
      <c r="D1397" s="1">
        <v>63377</v>
      </c>
      <c r="E1397" s="12">
        <v>312214</v>
      </c>
      <c r="F1397" s="17">
        <v>8631</v>
      </c>
      <c r="G1397" s="24" t="s">
        <v>44</v>
      </c>
      <c r="H1397" s="82">
        <v>53.36</v>
      </c>
      <c r="I1397" s="82">
        <v>17.559999999999999</v>
      </c>
      <c r="J1397" s="82">
        <f t="shared" si="50"/>
        <v>35.799999999999997</v>
      </c>
      <c r="K1397" s="83">
        <v>35.799999999999997</v>
      </c>
      <c r="L1397" s="87">
        <v>45445</v>
      </c>
      <c r="M1397" s="82">
        <f t="shared" si="51"/>
        <v>0</v>
      </c>
      <c r="N1397" s="198">
        <v>2</v>
      </c>
      <c r="O1397" s="1" t="s">
        <v>50</v>
      </c>
      <c r="P1397" s="1" t="s">
        <v>53</v>
      </c>
      <c r="Q1397" s="91" t="str">
        <f>VLOOKUP(UTK[[#This Row],[ID]],DRIVER[],6,FALSE)</f>
        <v>MURALIDHAR MOHANTA</v>
      </c>
    </row>
    <row r="1398" spans="1:17" ht="15" customHeight="1">
      <c r="A1398" s="1">
        <v>31</v>
      </c>
      <c r="B1398" s="1" t="str">
        <f>UTK[[#This Row],[DATE]]&amp;UTK[[#This Row],[VEHICLE NO]]&amp;UTK[[#This Row],[TRIP NO]]</f>
        <v>45445OD04Q41372</v>
      </c>
      <c r="C1398" s="25">
        <v>45445</v>
      </c>
      <c r="D1398" s="1">
        <v>63378</v>
      </c>
      <c r="E1398" s="12">
        <v>312214</v>
      </c>
      <c r="F1398" s="17">
        <v>8632</v>
      </c>
      <c r="G1398" s="24" t="s">
        <v>55</v>
      </c>
      <c r="H1398" s="82">
        <v>35.700000000000003</v>
      </c>
      <c r="I1398" s="82">
        <v>10.36</v>
      </c>
      <c r="J1398" s="82">
        <f t="shared" si="50"/>
        <v>25.340000000000003</v>
      </c>
      <c r="K1398" s="83">
        <v>25.18</v>
      </c>
      <c r="L1398" s="87">
        <v>45445</v>
      </c>
      <c r="M1398" s="82">
        <f t="shared" si="51"/>
        <v>0.16000000000000369</v>
      </c>
      <c r="N1398" s="198">
        <v>2</v>
      </c>
      <c r="O1398" s="1" t="s">
        <v>50</v>
      </c>
      <c r="P1398" s="1" t="s">
        <v>53</v>
      </c>
      <c r="Q1398" s="91" t="str">
        <f>VLOOKUP(UTK[[#This Row],[ID]],DRIVER[],6,FALSE)</f>
        <v>MADANA MAHANTA</v>
      </c>
    </row>
    <row r="1399" spans="1:17" ht="15" customHeight="1">
      <c r="A1399" s="1">
        <v>32</v>
      </c>
      <c r="B1399" s="1" t="str">
        <f>UTK[[#This Row],[DATE]]&amp;UTK[[#This Row],[VEHICLE NO]]&amp;UTK[[#This Row],[TRIP NO]]</f>
        <v>45446OD34S26681</v>
      </c>
      <c r="C1399" s="25">
        <v>45446</v>
      </c>
      <c r="D1399" s="1">
        <v>63379</v>
      </c>
      <c r="E1399" s="12">
        <v>312214</v>
      </c>
      <c r="F1399" s="17">
        <v>8639</v>
      </c>
      <c r="G1399" s="24" t="s">
        <v>42</v>
      </c>
      <c r="H1399" s="82">
        <v>53.1</v>
      </c>
      <c r="I1399" s="82">
        <v>17.16</v>
      </c>
      <c r="J1399" s="82">
        <f t="shared" si="50"/>
        <v>35.94</v>
      </c>
      <c r="K1399" s="83">
        <v>35.94</v>
      </c>
      <c r="L1399" s="87">
        <v>45446</v>
      </c>
      <c r="M1399" s="82">
        <f t="shared" si="51"/>
        <v>0</v>
      </c>
      <c r="N1399" s="198">
        <v>1</v>
      </c>
      <c r="O1399" s="1" t="s">
        <v>50</v>
      </c>
      <c r="P1399" s="1" t="s">
        <v>53</v>
      </c>
      <c r="Q1399" s="91" t="str">
        <f>VLOOKUP(UTK[[#This Row],[ID]],DRIVER[],6,FALSE)</f>
        <v>SHAJID ANSARI</v>
      </c>
    </row>
    <row r="1400" spans="1:17" ht="15" customHeight="1">
      <c r="A1400" s="1">
        <v>33</v>
      </c>
      <c r="B1400" s="1" t="str">
        <f>UTK[[#This Row],[DATE]]&amp;UTK[[#This Row],[VEHICLE NO]]&amp;UTK[[#This Row],[TRIP NO]]</f>
        <v>45446OD34S26661</v>
      </c>
      <c r="C1400" s="25">
        <v>45446</v>
      </c>
      <c r="D1400" s="1">
        <v>63380</v>
      </c>
      <c r="E1400" s="12">
        <v>312214</v>
      </c>
      <c r="F1400" s="17">
        <v>8641</v>
      </c>
      <c r="G1400" s="24" t="s">
        <v>45</v>
      </c>
      <c r="H1400" s="82">
        <v>54.18</v>
      </c>
      <c r="I1400" s="82">
        <v>17.559999999999999</v>
      </c>
      <c r="J1400" s="82">
        <f t="shared" si="50"/>
        <v>36.620000000000005</v>
      </c>
      <c r="K1400" s="83">
        <v>36.619999999999997</v>
      </c>
      <c r="L1400" s="87">
        <v>45446</v>
      </c>
      <c r="M1400" s="82">
        <f t="shared" si="51"/>
        <v>0</v>
      </c>
      <c r="N1400" s="198">
        <v>1</v>
      </c>
      <c r="O1400" s="1" t="s">
        <v>50</v>
      </c>
      <c r="P1400" s="1" t="s">
        <v>53</v>
      </c>
      <c r="Q1400" s="91" t="str">
        <f>VLOOKUP(UTK[[#This Row],[ID]],DRIVER[],6,FALSE)</f>
        <v>JUGAL KISHOR MOHANTA</v>
      </c>
    </row>
    <row r="1401" spans="1:17" ht="14.4">
      <c r="A1401" s="1">
        <v>34</v>
      </c>
      <c r="B1401" s="1" t="str">
        <f>UTK[[#This Row],[DATE]]&amp;UTK[[#This Row],[VEHICLE NO]]&amp;UTK[[#This Row],[TRIP NO]]</f>
        <v>45446OD04Q41231</v>
      </c>
      <c r="C1401" s="25">
        <v>45446</v>
      </c>
      <c r="D1401" s="1">
        <v>63381</v>
      </c>
      <c r="E1401" s="12">
        <v>312214</v>
      </c>
      <c r="F1401" s="17">
        <v>8647</v>
      </c>
      <c r="G1401" s="24" t="s">
        <v>39</v>
      </c>
      <c r="H1401" s="82">
        <v>56.46</v>
      </c>
      <c r="I1401" s="82">
        <v>17.46</v>
      </c>
      <c r="J1401" s="82">
        <f t="shared" si="50"/>
        <v>39</v>
      </c>
      <c r="K1401" s="83">
        <v>39</v>
      </c>
      <c r="L1401" s="87">
        <v>45446</v>
      </c>
      <c r="M1401" s="82">
        <f t="shared" si="51"/>
        <v>0</v>
      </c>
      <c r="N1401" s="198">
        <v>1</v>
      </c>
      <c r="O1401" s="1" t="s">
        <v>50</v>
      </c>
      <c r="P1401" s="1" t="s">
        <v>53</v>
      </c>
      <c r="Q1401" s="91" t="str">
        <f>VLOOKUP(UTK[[#This Row],[ID]],DRIVER[],6,FALSE)</f>
        <v>NATABAR MOHANTA</v>
      </c>
    </row>
    <row r="1402" spans="1:17" ht="15" customHeight="1">
      <c r="A1402" s="1">
        <v>35</v>
      </c>
      <c r="B1402" s="1" t="str">
        <f>UTK[[#This Row],[DATE]]&amp;UTK[[#This Row],[VEHICLE NO]]&amp;UTK[[#This Row],[TRIP NO]]</f>
        <v>45446OD04Q41701</v>
      </c>
      <c r="C1402" s="25">
        <v>45446</v>
      </c>
      <c r="D1402" s="1">
        <v>63382</v>
      </c>
      <c r="E1402" s="12">
        <v>312214</v>
      </c>
      <c r="F1402" s="17">
        <v>8649</v>
      </c>
      <c r="G1402" s="24" t="s">
        <v>10</v>
      </c>
      <c r="H1402" s="82">
        <v>33.72</v>
      </c>
      <c r="I1402" s="82">
        <v>10.34</v>
      </c>
      <c r="J1402" s="82">
        <f t="shared" si="50"/>
        <v>23.38</v>
      </c>
      <c r="K1402" s="83">
        <v>23.1</v>
      </c>
      <c r="L1402" s="87">
        <v>45446</v>
      </c>
      <c r="M1402" s="82">
        <f t="shared" si="51"/>
        <v>0.27999999999999758</v>
      </c>
      <c r="N1402" s="198">
        <v>1</v>
      </c>
      <c r="O1402" s="1" t="s">
        <v>50</v>
      </c>
      <c r="P1402" s="1" t="s">
        <v>53</v>
      </c>
      <c r="Q1402" s="91" t="str">
        <f>VLOOKUP(UTK[[#This Row],[ID]],DRIVER[],6,FALSE)</f>
        <v>KAMAN MUNDA</v>
      </c>
    </row>
    <row r="1403" spans="1:17" ht="15" customHeight="1">
      <c r="A1403" s="1">
        <v>36</v>
      </c>
      <c r="B1403" s="1" t="str">
        <f>UTK[[#This Row],[DATE]]&amp;UTK[[#This Row],[VEHICLE NO]]&amp;UTK[[#This Row],[TRIP NO]]</f>
        <v>45446OD34S61371</v>
      </c>
      <c r="C1403" s="25">
        <v>45446</v>
      </c>
      <c r="D1403" s="1">
        <v>63383</v>
      </c>
      <c r="E1403" s="12">
        <v>312214</v>
      </c>
      <c r="F1403" s="17">
        <v>8650</v>
      </c>
      <c r="G1403" s="24" t="s">
        <v>44</v>
      </c>
      <c r="H1403" s="82">
        <v>55.98</v>
      </c>
      <c r="I1403" s="82">
        <v>17.600000000000001</v>
      </c>
      <c r="J1403" s="82">
        <f t="shared" si="50"/>
        <v>38.379999999999995</v>
      </c>
      <c r="K1403" s="83">
        <v>38.380000000000003</v>
      </c>
      <c r="L1403" s="87">
        <v>45446</v>
      </c>
      <c r="M1403" s="82">
        <f t="shared" si="51"/>
        <v>0</v>
      </c>
      <c r="N1403" s="198">
        <v>1</v>
      </c>
      <c r="O1403" s="1" t="s">
        <v>50</v>
      </c>
      <c r="P1403" s="1" t="s">
        <v>53</v>
      </c>
      <c r="Q1403" s="91" t="str">
        <f>VLOOKUP(UTK[[#This Row],[ID]],DRIVER[],6,FALSE)</f>
        <v>MURALIDHAR MOHANTA</v>
      </c>
    </row>
    <row r="1404" spans="1:17" ht="15" customHeight="1">
      <c r="A1404" s="1">
        <v>37</v>
      </c>
      <c r="B1404" s="1" t="str">
        <f>UTK[[#This Row],[DATE]]&amp;UTK[[#This Row],[VEHICLE NO]]&amp;UTK[[#This Row],[TRIP NO]]</f>
        <v>45446OD04Q41281</v>
      </c>
      <c r="C1404" s="25">
        <v>45446</v>
      </c>
      <c r="D1404" s="1">
        <v>63384</v>
      </c>
      <c r="E1404" s="12">
        <v>312214</v>
      </c>
      <c r="F1404" s="17">
        <v>8652</v>
      </c>
      <c r="G1404" s="24" t="s">
        <v>41</v>
      </c>
      <c r="H1404" s="82">
        <v>34.44</v>
      </c>
      <c r="I1404" s="82">
        <v>10.44</v>
      </c>
      <c r="J1404" s="82">
        <f t="shared" si="50"/>
        <v>24</v>
      </c>
      <c r="K1404" s="83">
        <v>23.88</v>
      </c>
      <c r="L1404" s="87">
        <v>45446</v>
      </c>
      <c r="M1404" s="82">
        <f t="shared" si="51"/>
        <v>0.12000000000000099</v>
      </c>
      <c r="N1404" s="198">
        <v>1</v>
      </c>
      <c r="O1404" s="1" t="s">
        <v>50</v>
      </c>
      <c r="P1404" s="1" t="s">
        <v>53</v>
      </c>
      <c r="Q1404" s="91" t="str">
        <f>VLOOKUP(UTK[[#This Row],[ID]],DRIVER[],6,FALSE)</f>
        <v>AJAYA KUMAR MAHANTA</v>
      </c>
    </row>
    <row r="1405" spans="1:17" ht="15" customHeight="1">
      <c r="A1405" s="1">
        <v>38</v>
      </c>
      <c r="B1405" s="1" t="str">
        <f>UTK[[#This Row],[DATE]]&amp;UTK[[#This Row],[VEHICLE NO]]&amp;UTK[[#This Row],[TRIP NO]]</f>
        <v>45446OD04Q41781</v>
      </c>
      <c r="C1405" s="25">
        <v>45446</v>
      </c>
      <c r="D1405" s="1">
        <v>63385</v>
      </c>
      <c r="E1405" s="12">
        <v>312214</v>
      </c>
      <c r="F1405" s="17">
        <v>8653</v>
      </c>
      <c r="G1405" s="24" t="s">
        <v>25</v>
      </c>
      <c r="H1405" s="82">
        <v>53.38</v>
      </c>
      <c r="I1405" s="82">
        <v>17.34</v>
      </c>
      <c r="J1405" s="82">
        <f t="shared" si="50"/>
        <v>36.040000000000006</v>
      </c>
      <c r="K1405" s="83">
        <v>36.04</v>
      </c>
      <c r="L1405" s="87">
        <v>45446</v>
      </c>
      <c r="M1405" s="82">
        <f t="shared" si="51"/>
        <v>0</v>
      </c>
      <c r="N1405" s="198">
        <v>1</v>
      </c>
      <c r="O1405" s="1" t="s">
        <v>50</v>
      </c>
      <c r="P1405" s="1" t="s">
        <v>53</v>
      </c>
      <c r="Q1405" s="91" t="str">
        <f>VLOOKUP(UTK[[#This Row],[ID]],DRIVER[],6,FALSE)</f>
        <v>BHARAT CH MOHANTA</v>
      </c>
    </row>
    <row r="1406" spans="1:17" ht="15" customHeight="1">
      <c r="A1406" s="1">
        <v>39</v>
      </c>
      <c r="B1406" s="1" t="str">
        <f>UTK[[#This Row],[DATE]]&amp;UTK[[#This Row],[VEHICLE NO]]&amp;UTK[[#This Row],[TRIP NO]]</f>
        <v>45446OD34S26151</v>
      </c>
      <c r="C1406" s="25">
        <v>45446</v>
      </c>
      <c r="D1406" s="1">
        <v>63386</v>
      </c>
      <c r="E1406" s="12">
        <v>312214</v>
      </c>
      <c r="F1406" s="17">
        <v>8654</v>
      </c>
      <c r="G1406" s="24" t="s">
        <v>40</v>
      </c>
      <c r="H1406" s="82">
        <v>55.52</v>
      </c>
      <c r="I1406" s="82">
        <v>17.100000000000001</v>
      </c>
      <c r="J1406" s="82">
        <f t="shared" si="50"/>
        <v>38.42</v>
      </c>
      <c r="K1406" s="83">
        <v>38.42</v>
      </c>
      <c r="L1406" s="87">
        <v>45446</v>
      </c>
      <c r="M1406" s="82">
        <f t="shared" si="51"/>
        <v>0</v>
      </c>
      <c r="N1406" s="198">
        <v>1</v>
      </c>
      <c r="O1406" s="1" t="s">
        <v>50</v>
      </c>
      <c r="P1406" s="1" t="s">
        <v>53</v>
      </c>
      <c r="Q1406" s="91" t="str">
        <f>VLOOKUP(UTK[[#This Row],[ID]],DRIVER[],6,FALSE)</f>
        <v>BASANTA KUMAR MOHANTA</v>
      </c>
    </row>
    <row r="1407" spans="1:17" ht="15" customHeight="1">
      <c r="A1407" s="1">
        <v>40</v>
      </c>
      <c r="B1407" s="1" t="str">
        <f>UTK[[#This Row],[DATE]]&amp;UTK[[#This Row],[VEHICLE NO]]&amp;UTK[[#This Row],[TRIP NO]]</f>
        <v>45446OD04Q41371</v>
      </c>
      <c r="C1407" s="25">
        <v>45446</v>
      </c>
      <c r="D1407" s="1">
        <v>63387</v>
      </c>
      <c r="E1407" s="12">
        <v>312214</v>
      </c>
      <c r="F1407" s="17">
        <v>8657</v>
      </c>
      <c r="G1407" s="24" t="s">
        <v>55</v>
      </c>
      <c r="H1407" s="82">
        <v>33.479999999999997</v>
      </c>
      <c r="I1407" s="82">
        <v>10.42</v>
      </c>
      <c r="J1407" s="82">
        <f t="shared" si="50"/>
        <v>23.059999999999995</v>
      </c>
      <c r="K1407" s="83">
        <v>23.06</v>
      </c>
      <c r="L1407" s="87">
        <v>45446</v>
      </c>
      <c r="M1407" s="82">
        <f t="shared" si="51"/>
        <v>0</v>
      </c>
      <c r="N1407" s="198">
        <v>1</v>
      </c>
      <c r="O1407" s="1" t="s">
        <v>50</v>
      </c>
      <c r="P1407" s="1" t="s">
        <v>53</v>
      </c>
      <c r="Q1407" s="91" t="str">
        <f>VLOOKUP(UTK[[#This Row],[ID]],DRIVER[],6,FALSE)</f>
        <v>NARAHARI MOHANTA</v>
      </c>
    </row>
    <row r="1408" spans="1:17" ht="15" customHeight="1">
      <c r="A1408" s="1">
        <v>41</v>
      </c>
      <c r="B1408" s="1" t="str">
        <f>UTK[[#This Row],[DATE]]&amp;UTK[[#This Row],[VEHICLE NO]]&amp;UTK[[#This Row],[TRIP NO]]</f>
        <v>45446OD04Q67611</v>
      </c>
      <c r="C1408" s="25">
        <v>45446</v>
      </c>
      <c r="D1408" s="1">
        <v>63388</v>
      </c>
      <c r="E1408" s="12">
        <v>312214</v>
      </c>
      <c r="F1408" s="17">
        <v>8658</v>
      </c>
      <c r="G1408" s="24" t="s">
        <v>24</v>
      </c>
      <c r="H1408" s="82">
        <v>56.36</v>
      </c>
      <c r="I1408" s="82">
        <v>17.899999999999999</v>
      </c>
      <c r="J1408" s="82">
        <f t="shared" si="50"/>
        <v>38.46</v>
      </c>
      <c r="K1408" s="83">
        <v>38.46</v>
      </c>
      <c r="L1408" s="87">
        <v>45446</v>
      </c>
      <c r="M1408" s="82">
        <f t="shared" si="51"/>
        <v>0</v>
      </c>
      <c r="N1408" s="198">
        <v>1</v>
      </c>
      <c r="O1408" s="1" t="s">
        <v>50</v>
      </c>
      <c r="P1408" s="1" t="s">
        <v>53</v>
      </c>
      <c r="Q1408" s="91" t="str">
        <f>VLOOKUP(UTK[[#This Row],[ID]],DRIVER[],6,FALSE)</f>
        <v>DHULESWAR PERAI</v>
      </c>
    </row>
    <row r="1409" spans="1:18" ht="15" customHeight="1">
      <c r="A1409" s="1">
        <v>42</v>
      </c>
      <c r="B1409" s="1" t="str">
        <f>UTK[[#This Row],[DATE]]&amp;UTK[[#This Row],[VEHICLE NO]]&amp;UTK[[#This Row],[TRIP NO]]</f>
        <v>45446OD04Q41391</v>
      </c>
      <c r="C1409" s="25">
        <v>45446</v>
      </c>
      <c r="D1409" s="1">
        <v>63389</v>
      </c>
      <c r="E1409" s="12">
        <v>312214</v>
      </c>
      <c r="F1409" s="17">
        <v>8670</v>
      </c>
      <c r="G1409" s="24" t="s">
        <v>21</v>
      </c>
      <c r="H1409" s="82">
        <v>54.48</v>
      </c>
      <c r="I1409" s="82">
        <v>17.5</v>
      </c>
      <c r="J1409" s="82">
        <f t="shared" si="50"/>
        <v>36.979999999999997</v>
      </c>
      <c r="K1409" s="83">
        <v>36.979999999999997</v>
      </c>
      <c r="L1409" s="87">
        <v>45446</v>
      </c>
      <c r="M1409" s="82">
        <f t="shared" si="51"/>
        <v>0</v>
      </c>
      <c r="N1409" s="198">
        <v>1</v>
      </c>
      <c r="O1409" s="1" t="s">
        <v>50</v>
      </c>
      <c r="P1409" s="1" t="s">
        <v>53</v>
      </c>
      <c r="Q1409" s="91" t="str">
        <f>VLOOKUP(UTK[[#This Row],[ID]],DRIVER[],6,FALSE)</f>
        <v>KALI CH KAR</v>
      </c>
    </row>
    <row r="1410" spans="1:18" ht="15" customHeight="1">
      <c r="A1410" s="1">
        <v>43</v>
      </c>
      <c r="B1410" s="1" t="str">
        <f>UTK[[#This Row],[DATE]]&amp;UTK[[#This Row],[VEHICLE NO]]&amp;UTK[[#This Row],[TRIP NO]]</f>
        <v>45446OD34S26271</v>
      </c>
      <c r="C1410" s="25">
        <v>45446</v>
      </c>
      <c r="D1410" s="1">
        <v>63390</v>
      </c>
      <c r="E1410" s="12">
        <v>312214</v>
      </c>
      <c r="F1410" s="17">
        <v>8669</v>
      </c>
      <c r="G1410" s="24" t="s">
        <v>54</v>
      </c>
      <c r="H1410" s="82">
        <v>55.82</v>
      </c>
      <c r="I1410" s="82">
        <v>17.100000000000001</v>
      </c>
      <c r="J1410" s="82">
        <f t="shared" si="50"/>
        <v>38.72</v>
      </c>
      <c r="K1410" s="83">
        <v>38.619999999999997</v>
      </c>
      <c r="L1410" s="87">
        <v>45446</v>
      </c>
      <c r="M1410" s="82">
        <f t="shared" si="51"/>
        <v>0.10000000000000142</v>
      </c>
      <c r="N1410" s="198">
        <v>1</v>
      </c>
      <c r="O1410" s="1" t="s">
        <v>50</v>
      </c>
      <c r="P1410" s="1" t="s">
        <v>53</v>
      </c>
      <c r="Q1410" s="91" t="str">
        <f>VLOOKUP(UTK[[#This Row],[ID]],DRIVER[],6,FALSE)</f>
        <v>KAPILENDRA MALIK</v>
      </c>
      <c r="R1410" s="1">
        <v>55</v>
      </c>
    </row>
    <row r="1411" spans="1:18" ht="15" customHeight="1">
      <c r="A1411" s="1">
        <v>44</v>
      </c>
      <c r="B1411" s="1" t="str">
        <f>UTK[[#This Row],[DATE]]&amp;UTK[[#This Row],[VEHICLE NO]]&amp;UTK[[#This Row],[TRIP NO]]</f>
        <v>45446OD34S61391</v>
      </c>
      <c r="C1411" s="25">
        <v>45446</v>
      </c>
      <c r="D1411" s="1">
        <v>63391</v>
      </c>
      <c r="E1411" s="12">
        <v>312214</v>
      </c>
      <c r="F1411" s="17">
        <v>8672</v>
      </c>
      <c r="G1411" s="24" t="s">
        <v>52</v>
      </c>
      <c r="H1411" s="82">
        <v>57.94</v>
      </c>
      <c r="I1411" s="82">
        <v>17.52</v>
      </c>
      <c r="J1411" s="82">
        <f t="shared" si="50"/>
        <v>40.42</v>
      </c>
      <c r="K1411" s="83">
        <v>38.42</v>
      </c>
      <c r="L1411" s="87">
        <v>45446</v>
      </c>
      <c r="M1411" s="82">
        <f t="shared" si="51"/>
        <v>2</v>
      </c>
      <c r="N1411" s="198">
        <v>1</v>
      </c>
      <c r="O1411" s="1" t="s">
        <v>50</v>
      </c>
      <c r="P1411" s="1" t="s">
        <v>53</v>
      </c>
      <c r="Q1411" s="91" t="str">
        <f>VLOOKUP(UTK[[#This Row],[ID]],DRIVER[],6,FALSE)</f>
        <v>PRADIPA MALIK</v>
      </c>
    </row>
    <row r="1412" spans="1:18" ht="15" customHeight="1">
      <c r="A1412" s="1">
        <v>45</v>
      </c>
      <c r="B1412" s="1" t="str">
        <f>UTK[[#This Row],[DATE]]&amp;UTK[[#This Row],[VEHICLE NO]]&amp;UTK[[#This Row],[TRIP NO]]</f>
        <v>45446OD04Q41181</v>
      </c>
      <c r="C1412" s="25">
        <v>45446</v>
      </c>
      <c r="D1412" s="1">
        <v>63392</v>
      </c>
      <c r="E1412" s="12">
        <v>312214</v>
      </c>
      <c r="F1412" s="17">
        <v>8687</v>
      </c>
      <c r="G1412" s="24" t="s">
        <v>26</v>
      </c>
      <c r="H1412" s="82">
        <v>53.92</v>
      </c>
      <c r="I1412" s="82">
        <v>16.84</v>
      </c>
      <c r="J1412" s="82">
        <f t="shared" si="50"/>
        <v>37.08</v>
      </c>
      <c r="K1412" s="83">
        <v>36.76</v>
      </c>
      <c r="L1412" s="87">
        <v>45446</v>
      </c>
      <c r="M1412" s="82">
        <f t="shared" si="51"/>
        <v>0.32000000000000028</v>
      </c>
      <c r="N1412" s="198">
        <v>1</v>
      </c>
      <c r="O1412" s="1" t="s">
        <v>50</v>
      </c>
      <c r="P1412" s="1" t="s">
        <v>53</v>
      </c>
      <c r="Q1412" s="91" t="str">
        <f>VLOOKUP(UTK[[#This Row],[ID]],DRIVER[],6,FALSE)</f>
        <v>ABHIMANYU JENA</v>
      </c>
    </row>
    <row r="1413" spans="1:18" ht="15" customHeight="1">
      <c r="A1413" s="1">
        <v>46</v>
      </c>
      <c r="B1413" s="1" t="str">
        <f>UTK[[#This Row],[DATE]]&amp;UTK[[#This Row],[VEHICLE NO]]&amp;UTK[[#This Row],[TRIP NO]]</f>
        <v>45446OD34S26662</v>
      </c>
      <c r="C1413" s="25">
        <v>45446</v>
      </c>
      <c r="D1413" s="1">
        <v>63413</v>
      </c>
      <c r="E1413" s="12">
        <v>312214</v>
      </c>
      <c r="F1413" s="17">
        <v>8707</v>
      </c>
      <c r="G1413" s="24" t="s">
        <v>45</v>
      </c>
      <c r="H1413" s="82">
        <v>55.36</v>
      </c>
      <c r="I1413" s="82">
        <v>17.54</v>
      </c>
      <c r="J1413" s="82">
        <f t="shared" si="50"/>
        <v>37.82</v>
      </c>
      <c r="K1413" s="83">
        <v>37.82</v>
      </c>
      <c r="L1413" s="87">
        <v>45446</v>
      </c>
      <c r="M1413" s="82">
        <f t="shared" si="51"/>
        <v>0</v>
      </c>
      <c r="N1413" s="198">
        <v>2</v>
      </c>
      <c r="O1413" s="1" t="s">
        <v>50</v>
      </c>
      <c r="P1413" s="1" t="s">
        <v>53</v>
      </c>
      <c r="Q1413" s="91" t="str">
        <f>VLOOKUP(UTK[[#This Row],[ID]],DRIVER[],6,FALSE)</f>
        <v>JUGAL KISHOR MOHANTA</v>
      </c>
    </row>
    <row r="1414" spans="1:18" ht="15" customHeight="1">
      <c r="A1414" s="1">
        <v>47</v>
      </c>
      <c r="B1414" s="1" t="str">
        <f>UTK[[#This Row],[DATE]]&amp;UTK[[#This Row],[VEHICLE NO]]&amp;UTK[[#This Row],[TRIP NO]]</f>
        <v>45446OD34S26682</v>
      </c>
      <c r="C1414" s="25">
        <v>45446</v>
      </c>
      <c r="D1414" s="1">
        <v>63414</v>
      </c>
      <c r="E1414" s="12">
        <v>312214</v>
      </c>
      <c r="F1414" s="17">
        <v>8702</v>
      </c>
      <c r="G1414" s="24" t="s">
        <v>42</v>
      </c>
      <c r="H1414" s="82">
        <v>55.14</v>
      </c>
      <c r="I1414" s="82">
        <v>17.12</v>
      </c>
      <c r="J1414" s="82">
        <f t="shared" si="50"/>
        <v>38.019999999999996</v>
      </c>
      <c r="K1414" s="83">
        <v>38.020000000000003</v>
      </c>
      <c r="L1414" s="87">
        <v>45446</v>
      </c>
      <c r="M1414" s="82">
        <f t="shared" si="51"/>
        <v>0</v>
      </c>
      <c r="N1414" s="198">
        <v>2</v>
      </c>
      <c r="O1414" s="1" t="s">
        <v>50</v>
      </c>
      <c r="P1414" s="1" t="s">
        <v>53</v>
      </c>
      <c r="Q1414" s="91" t="str">
        <f>VLOOKUP(UTK[[#This Row],[ID]],DRIVER[],6,FALSE)</f>
        <v>SHAJID ANSARI</v>
      </c>
    </row>
    <row r="1415" spans="1:18" ht="15" customHeight="1">
      <c r="A1415" s="1">
        <v>48</v>
      </c>
      <c r="B1415" s="1" t="str">
        <f>UTK[[#This Row],[DATE]]&amp;UTK[[#This Row],[VEHICLE NO]]&amp;UTK[[#This Row],[TRIP NO]]</f>
        <v>45446OD34S61372</v>
      </c>
      <c r="C1415" s="25">
        <v>45446</v>
      </c>
      <c r="D1415" s="1">
        <v>63415</v>
      </c>
      <c r="E1415" s="12">
        <v>312214</v>
      </c>
      <c r="F1415" s="17">
        <v>8712</v>
      </c>
      <c r="G1415" s="24" t="s">
        <v>44</v>
      </c>
      <c r="H1415" s="82">
        <v>55.78</v>
      </c>
      <c r="I1415" s="82">
        <v>17.54</v>
      </c>
      <c r="J1415" s="82">
        <f t="shared" si="50"/>
        <v>38.24</v>
      </c>
      <c r="K1415" s="83">
        <v>37.92</v>
      </c>
      <c r="L1415" s="87">
        <v>45447</v>
      </c>
      <c r="M1415" s="82">
        <f t="shared" si="51"/>
        <v>0.32000000000000028</v>
      </c>
      <c r="N1415" s="198">
        <v>2</v>
      </c>
      <c r="O1415" s="1" t="s">
        <v>50</v>
      </c>
      <c r="P1415" s="1" t="s">
        <v>53</v>
      </c>
      <c r="Q1415" s="91" t="str">
        <f>VLOOKUP(UTK[[#This Row],[ID]],DRIVER[],6,FALSE)</f>
        <v>MURALIDHAR MOHANTA</v>
      </c>
    </row>
    <row r="1416" spans="1:18" ht="15" customHeight="1">
      <c r="A1416" s="1">
        <v>49</v>
      </c>
      <c r="B1416" s="1" t="str">
        <f>UTK[[#This Row],[DATE]]&amp;UTK[[#This Row],[VEHICLE NO]]&amp;UTK[[#This Row],[TRIP NO]]</f>
        <v>45446OD04Q41702</v>
      </c>
      <c r="C1416" s="25">
        <v>45446</v>
      </c>
      <c r="D1416" s="1">
        <v>63416</v>
      </c>
      <c r="E1416" s="12">
        <v>312214</v>
      </c>
      <c r="F1416" s="17">
        <v>8715</v>
      </c>
      <c r="G1416" s="24" t="s">
        <v>10</v>
      </c>
      <c r="H1416" s="82">
        <v>34.119999999999997</v>
      </c>
      <c r="I1416" s="82">
        <v>10.32</v>
      </c>
      <c r="J1416" s="82">
        <f t="shared" si="50"/>
        <v>23.799999999999997</v>
      </c>
      <c r="K1416" s="83">
        <v>23.8</v>
      </c>
      <c r="L1416" s="87">
        <v>45447</v>
      </c>
      <c r="M1416" s="82">
        <f t="shared" si="51"/>
        <v>0</v>
      </c>
      <c r="N1416" s="198">
        <v>2</v>
      </c>
      <c r="O1416" s="1" t="s">
        <v>50</v>
      </c>
      <c r="P1416" s="1" t="s">
        <v>53</v>
      </c>
      <c r="Q1416" s="91" t="str">
        <f>VLOOKUP(UTK[[#This Row],[ID]],DRIVER[],6,FALSE)</f>
        <v>KAMAN MUNDA</v>
      </c>
    </row>
    <row r="1417" spans="1:18" ht="14.4">
      <c r="A1417" s="1">
        <v>50</v>
      </c>
      <c r="B1417" s="1" t="str">
        <f>UTK[[#This Row],[DATE]]&amp;UTK[[#This Row],[VEHICLE NO]]&amp;UTK[[#This Row],[TRIP NO]]</f>
        <v>45446OD04Q41232</v>
      </c>
      <c r="C1417" s="25">
        <v>45446</v>
      </c>
      <c r="D1417" s="1">
        <v>63417</v>
      </c>
      <c r="E1417" s="12">
        <v>312214</v>
      </c>
      <c r="F1417" s="17">
        <v>8716</v>
      </c>
      <c r="G1417" s="24" t="s">
        <v>39</v>
      </c>
      <c r="H1417" s="82">
        <v>54.5</v>
      </c>
      <c r="I1417" s="82">
        <v>17.32</v>
      </c>
      <c r="J1417" s="82">
        <f t="shared" si="50"/>
        <v>37.18</v>
      </c>
      <c r="K1417" s="83">
        <v>36.340000000000003</v>
      </c>
      <c r="L1417" s="87">
        <v>45447</v>
      </c>
      <c r="M1417" s="82">
        <f t="shared" si="51"/>
        <v>0.83999999999999631</v>
      </c>
      <c r="N1417" s="198">
        <v>2</v>
      </c>
      <c r="O1417" s="1" t="s">
        <v>50</v>
      </c>
      <c r="P1417" s="1" t="s">
        <v>53</v>
      </c>
      <c r="Q1417" s="91" t="str">
        <f>VLOOKUP(UTK[[#This Row],[ID]],DRIVER[],6,FALSE)</f>
        <v>NATABAR MOHANTA</v>
      </c>
    </row>
    <row r="1418" spans="1:18" ht="15" customHeight="1">
      <c r="A1418" s="1">
        <v>51</v>
      </c>
      <c r="B1418" s="1" t="str">
        <f>UTK[[#This Row],[DATE]]&amp;UTK[[#This Row],[VEHICLE NO]]&amp;UTK[[#This Row],[TRIP NO]]</f>
        <v>45446OD04Q41782</v>
      </c>
      <c r="C1418" s="25">
        <v>45446</v>
      </c>
      <c r="D1418" s="1">
        <v>63418</v>
      </c>
      <c r="E1418" s="12">
        <v>312214</v>
      </c>
      <c r="F1418" s="17">
        <v>8718</v>
      </c>
      <c r="G1418" s="24" t="s">
        <v>25</v>
      </c>
      <c r="H1418" s="82">
        <v>55.42</v>
      </c>
      <c r="I1418" s="82">
        <v>17.3</v>
      </c>
      <c r="J1418" s="82">
        <f t="shared" si="50"/>
        <v>38.120000000000005</v>
      </c>
      <c r="K1418" s="83">
        <v>37.979999999999997</v>
      </c>
      <c r="L1418" s="87">
        <v>45447</v>
      </c>
      <c r="M1418" s="82">
        <f t="shared" si="51"/>
        <v>0.14000000000000767</v>
      </c>
      <c r="N1418" s="198">
        <v>2</v>
      </c>
      <c r="O1418" s="1" t="s">
        <v>50</v>
      </c>
      <c r="P1418" s="1" t="s">
        <v>53</v>
      </c>
      <c r="Q1418" s="91" t="str">
        <f>VLOOKUP(UTK[[#This Row],[ID]],DRIVER[],6,FALSE)</f>
        <v>BHARAT CH MOHANTA</v>
      </c>
    </row>
    <row r="1419" spans="1:18" ht="15" customHeight="1">
      <c r="A1419" s="1">
        <v>52</v>
      </c>
      <c r="B1419" s="1" t="str">
        <f>UTK[[#This Row],[DATE]]&amp;UTK[[#This Row],[VEHICLE NO]]&amp;UTK[[#This Row],[TRIP NO]]</f>
        <v>45446OD34S26152</v>
      </c>
      <c r="C1419" s="25">
        <v>45446</v>
      </c>
      <c r="D1419" s="1">
        <v>63419</v>
      </c>
      <c r="E1419" s="12">
        <v>312214</v>
      </c>
      <c r="F1419" s="17">
        <v>8719</v>
      </c>
      <c r="G1419" s="24" t="s">
        <v>40</v>
      </c>
      <c r="H1419" s="82">
        <v>54.9</v>
      </c>
      <c r="I1419" s="82">
        <v>17.04</v>
      </c>
      <c r="J1419" s="82">
        <f t="shared" si="50"/>
        <v>37.86</v>
      </c>
      <c r="K1419" s="83">
        <v>37.82</v>
      </c>
      <c r="L1419" s="87">
        <v>45447</v>
      </c>
      <c r="M1419" s="82">
        <f t="shared" si="51"/>
        <v>3.9999999999999147E-2</v>
      </c>
      <c r="N1419" s="198">
        <v>2</v>
      </c>
      <c r="O1419" s="1" t="s">
        <v>50</v>
      </c>
      <c r="P1419" s="1" t="s">
        <v>53</v>
      </c>
      <c r="Q1419" s="91" t="str">
        <f>VLOOKUP(UTK[[#This Row],[ID]],DRIVER[],6,FALSE)</f>
        <v>BASANTA KUMAR MOHANTA</v>
      </c>
    </row>
    <row r="1420" spans="1:18" ht="15" customHeight="1">
      <c r="A1420" s="1">
        <v>53</v>
      </c>
      <c r="B1420" s="1" t="str">
        <f>UTK[[#This Row],[DATE]]&amp;UTK[[#This Row],[VEHICLE NO]]&amp;UTK[[#This Row],[TRIP NO]]</f>
        <v>45446OD04Q67612</v>
      </c>
      <c r="C1420" s="25">
        <v>45446</v>
      </c>
      <c r="D1420" s="1">
        <v>63421</v>
      </c>
      <c r="E1420" s="12">
        <v>312214</v>
      </c>
      <c r="F1420" s="17">
        <v>8722</v>
      </c>
      <c r="G1420" s="24" t="s">
        <v>24</v>
      </c>
      <c r="H1420" s="82">
        <v>55.82</v>
      </c>
      <c r="I1420" s="82">
        <v>17.84</v>
      </c>
      <c r="J1420" s="82">
        <f t="shared" si="50"/>
        <v>37.980000000000004</v>
      </c>
      <c r="K1420" s="83">
        <v>37.979999999999997</v>
      </c>
      <c r="L1420" s="87">
        <v>45447</v>
      </c>
      <c r="M1420" s="82">
        <f t="shared" si="51"/>
        <v>0</v>
      </c>
      <c r="N1420" s="198">
        <v>2</v>
      </c>
      <c r="O1420" s="1" t="s">
        <v>50</v>
      </c>
      <c r="P1420" s="1" t="s">
        <v>53</v>
      </c>
      <c r="Q1420" s="91" t="str">
        <f>VLOOKUP(UTK[[#This Row],[ID]],DRIVER[],6,FALSE)</f>
        <v>DHULESWAR PERAI</v>
      </c>
    </row>
    <row r="1421" spans="1:18" ht="15" customHeight="1">
      <c r="A1421" s="1">
        <v>54</v>
      </c>
      <c r="B1421" s="1" t="str">
        <f>UTK[[#This Row],[DATE]]&amp;UTK[[#This Row],[VEHICLE NO]]&amp;UTK[[#This Row],[TRIP NO]]</f>
        <v>45446OD04Q41282</v>
      </c>
      <c r="C1421" s="25">
        <v>45446</v>
      </c>
      <c r="D1421" s="1">
        <v>63422</v>
      </c>
      <c r="E1421" s="12">
        <v>312214</v>
      </c>
      <c r="F1421" s="17">
        <v>8725</v>
      </c>
      <c r="G1421" s="24" t="s">
        <v>41</v>
      </c>
      <c r="H1421" s="82">
        <v>34.380000000000003</v>
      </c>
      <c r="I1421" s="82">
        <v>10.42</v>
      </c>
      <c r="J1421" s="82">
        <f t="shared" si="50"/>
        <v>23.96</v>
      </c>
      <c r="K1421" s="83">
        <v>23.02</v>
      </c>
      <c r="L1421" s="87">
        <v>45447</v>
      </c>
      <c r="M1421" s="82">
        <f t="shared" si="51"/>
        <v>0.94000000000000128</v>
      </c>
      <c r="N1421" s="198">
        <v>2</v>
      </c>
      <c r="O1421" s="1" t="s">
        <v>50</v>
      </c>
      <c r="P1421" s="1" t="s">
        <v>53</v>
      </c>
      <c r="Q1421" s="91" t="str">
        <f>VLOOKUP(UTK[[#This Row],[ID]],DRIVER[],6,FALSE)</f>
        <v>AJAYA KUMAR MAHANTA</v>
      </c>
    </row>
    <row r="1422" spans="1:18" ht="15" customHeight="1">
      <c r="A1422" s="1">
        <v>55</v>
      </c>
      <c r="B1422" s="1" t="str">
        <f>UTK[[#This Row],[DATE]]&amp;UTK[[#This Row],[VEHICLE NO]]&amp;UTK[[#This Row],[TRIP NO]]</f>
        <v>45446OD04Q41372</v>
      </c>
      <c r="C1422" s="25">
        <v>45446</v>
      </c>
      <c r="D1422" s="1">
        <v>63424</v>
      </c>
      <c r="E1422" s="12">
        <v>312214</v>
      </c>
      <c r="F1422" s="17">
        <v>8734</v>
      </c>
      <c r="G1422" s="24" t="s">
        <v>55</v>
      </c>
      <c r="H1422" s="82">
        <v>33.1</v>
      </c>
      <c r="I1422" s="82">
        <v>10.38</v>
      </c>
      <c r="J1422" s="82">
        <f t="shared" si="50"/>
        <v>22.72</v>
      </c>
      <c r="K1422" s="83">
        <v>22.22</v>
      </c>
      <c r="L1422" s="87">
        <v>45447</v>
      </c>
      <c r="M1422" s="82">
        <f t="shared" si="51"/>
        <v>0.5</v>
      </c>
      <c r="N1422" s="198">
        <v>2</v>
      </c>
      <c r="O1422" s="1" t="s">
        <v>50</v>
      </c>
      <c r="P1422" s="1" t="s">
        <v>53</v>
      </c>
      <c r="Q1422" s="91" t="str">
        <f>VLOOKUP(UTK[[#This Row],[ID]],DRIVER[],6,FALSE)</f>
        <v>NARAHARI MOHANTA</v>
      </c>
    </row>
    <row r="1423" spans="1:18" ht="15" customHeight="1">
      <c r="A1423" s="1">
        <v>56</v>
      </c>
      <c r="B1423" s="1" t="str">
        <f>UTK[[#This Row],[DATE]]&amp;UTK[[#This Row],[VEHICLE NO]]&amp;UTK[[#This Row],[TRIP NO]]</f>
        <v>45447OD34S26681</v>
      </c>
      <c r="C1423" s="25">
        <v>45447</v>
      </c>
      <c r="D1423" s="1">
        <v>63425</v>
      </c>
      <c r="E1423" s="12">
        <v>312214</v>
      </c>
      <c r="F1423" s="17">
        <v>8786</v>
      </c>
      <c r="G1423" s="24" t="s">
        <v>42</v>
      </c>
      <c r="H1423" s="82">
        <v>52.98</v>
      </c>
      <c r="I1423" s="82">
        <v>17.079999999999998</v>
      </c>
      <c r="J1423" s="82">
        <f t="shared" si="50"/>
        <v>35.9</v>
      </c>
      <c r="K1423" s="83">
        <v>35.72</v>
      </c>
      <c r="L1423" s="87">
        <v>45447</v>
      </c>
      <c r="M1423" s="82">
        <f t="shared" si="51"/>
        <v>0.17999999999999972</v>
      </c>
      <c r="N1423" s="198">
        <v>1</v>
      </c>
      <c r="O1423" s="1" t="s">
        <v>50</v>
      </c>
      <c r="P1423" s="1" t="s">
        <v>53</v>
      </c>
      <c r="Q1423" s="91" t="str">
        <f>VLOOKUP(UTK[[#This Row],[ID]],DRIVER[],6,FALSE)</f>
        <v>SHAJID ANSARI</v>
      </c>
    </row>
    <row r="1424" spans="1:18" ht="15" customHeight="1">
      <c r="A1424" s="1">
        <v>57</v>
      </c>
      <c r="B1424" s="1" t="str">
        <f>UTK[[#This Row],[DATE]]&amp;UTK[[#This Row],[VEHICLE NO]]&amp;UTK[[#This Row],[TRIP NO]]</f>
        <v>45447OD34S26661</v>
      </c>
      <c r="C1424" s="25">
        <v>45447</v>
      </c>
      <c r="D1424" s="1">
        <v>63426</v>
      </c>
      <c r="E1424" s="12">
        <v>312214</v>
      </c>
      <c r="F1424" s="17">
        <v>8789</v>
      </c>
      <c r="G1424" s="24" t="s">
        <v>45</v>
      </c>
      <c r="H1424" s="82">
        <v>53.94</v>
      </c>
      <c r="I1424" s="82">
        <v>17.52</v>
      </c>
      <c r="J1424" s="82">
        <f t="shared" si="50"/>
        <v>36.42</v>
      </c>
      <c r="K1424" s="83">
        <v>35.4</v>
      </c>
      <c r="L1424" s="87">
        <v>45447</v>
      </c>
      <c r="M1424" s="82">
        <f t="shared" si="51"/>
        <v>1.0200000000000031</v>
      </c>
      <c r="N1424" s="198">
        <v>1</v>
      </c>
      <c r="O1424" s="1" t="s">
        <v>50</v>
      </c>
      <c r="P1424" s="1" t="s">
        <v>53</v>
      </c>
      <c r="Q1424" s="91" t="str">
        <f>VLOOKUP(UTK[[#This Row],[ID]],DRIVER[],6,FALSE)</f>
        <v>VINOD KUMAR</v>
      </c>
    </row>
    <row r="1425" spans="1:18" ht="15" customHeight="1">
      <c r="A1425" s="1">
        <v>58</v>
      </c>
      <c r="B1425" s="1" t="str">
        <f>UTK[[#This Row],[DATE]]&amp;UTK[[#This Row],[VEHICLE NO]]&amp;UTK[[#This Row],[TRIP NO]]</f>
        <v>45447OD04Q41181</v>
      </c>
      <c r="C1425" s="25">
        <v>45447</v>
      </c>
      <c r="D1425" s="1">
        <v>63427</v>
      </c>
      <c r="E1425" s="12">
        <v>312214</v>
      </c>
      <c r="F1425" s="17">
        <v>8787</v>
      </c>
      <c r="G1425" s="24" t="s">
        <v>26</v>
      </c>
      <c r="H1425" s="82">
        <v>55.68</v>
      </c>
      <c r="I1425" s="82">
        <v>16.86</v>
      </c>
      <c r="J1425" s="82">
        <f t="shared" si="50"/>
        <v>38.82</v>
      </c>
      <c r="K1425" s="83">
        <v>38.82</v>
      </c>
      <c r="L1425" s="87">
        <v>45447</v>
      </c>
      <c r="M1425" s="82">
        <f t="shared" si="51"/>
        <v>0</v>
      </c>
      <c r="N1425" s="198">
        <v>1</v>
      </c>
      <c r="O1425" s="1" t="s">
        <v>50</v>
      </c>
      <c r="P1425" s="1" t="s">
        <v>53</v>
      </c>
      <c r="Q1425" s="91" t="str">
        <f>VLOOKUP(UTK[[#This Row],[ID]],DRIVER[],6,FALSE)</f>
        <v>ABHIMANYU JENA</v>
      </c>
      <c r="R1425" s="1">
        <v>211</v>
      </c>
    </row>
    <row r="1426" spans="1:18" ht="15" customHeight="1">
      <c r="A1426" s="1">
        <v>59</v>
      </c>
      <c r="B1426" s="1" t="str">
        <f>UTK[[#This Row],[DATE]]&amp;UTK[[#This Row],[VEHICLE NO]]&amp;UTK[[#This Row],[TRIP NO]]</f>
        <v>45447OD04Q41371</v>
      </c>
      <c r="C1426" s="25">
        <v>45447</v>
      </c>
      <c r="D1426" s="1">
        <v>63428</v>
      </c>
      <c r="E1426" s="12">
        <v>312214</v>
      </c>
      <c r="F1426" s="17">
        <v>8793</v>
      </c>
      <c r="G1426" s="24" t="s">
        <v>55</v>
      </c>
      <c r="H1426" s="82">
        <v>32.979999999999997</v>
      </c>
      <c r="I1426" s="82">
        <v>10.36</v>
      </c>
      <c r="J1426" s="82">
        <f t="shared" si="50"/>
        <v>22.619999999999997</v>
      </c>
      <c r="K1426" s="83">
        <v>21.76</v>
      </c>
      <c r="L1426" s="87">
        <v>45447</v>
      </c>
      <c r="M1426" s="82">
        <f t="shared" si="51"/>
        <v>0.85999999999999588</v>
      </c>
      <c r="N1426" s="198">
        <v>1</v>
      </c>
      <c r="O1426" s="1" t="s">
        <v>50</v>
      </c>
      <c r="P1426" s="1" t="s">
        <v>53</v>
      </c>
      <c r="Q1426" s="91" t="str">
        <f>VLOOKUP(UTK[[#This Row],[ID]],DRIVER[],6,FALSE)</f>
        <v>MADANA MAHANTA</v>
      </c>
    </row>
    <row r="1427" spans="1:18" ht="15" customHeight="1">
      <c r="A1427" s="1">
        <v>60</v>
      </c>
      <c r="B1427" s="1" t="str">
        <f>UTK[[#This Row],[DATE]]&amp;UTK[[#This Row],[VEHICLE NO]]&amp;UTK[[#This Row],[TRIP NO]]</f>
        <v>45447OD04Q41281</v>
      </c>
      <c r="C1427" s="25">
        <v>45447</v>
      </c>
      <c r="D1427" s="1">
        <v>63429</v>
      </c>
      <c r="E1427" s="12">
        <v>312214</v>
      </c>
      <c r="F1427" s="17">
        <v>8795</v>
      </c>
      <c r="G1427" s="24" t="s">
        <v>41</v>
      </c>
      <c r="H1427" s="82">
        <v>32.44</v>
      </c>
      <c r="I1427" s="82">
        <v>10.42</v>
      </c>
      <c r="J1427" s="82">
        <f t="shared" ref="J1427:J1442" si="52">H1427-I1427</f>
        <v>22.019999999999996</v>
      </c>
      <c r="K1427" s="83">
        <v>21.92</v>
      </c>
      <c r="L1427" s="87">
        <v>45447</v>
      </c>
      <c r="M1427" s="82">
        <f t="shared" ref="M1427:M1442" si="53">J1427-K1427</f>
        <v>9.9999999999994316E-2</v>
      </c>
      <c r="N1427" s="198">
        <v>1</v>
      </c>
      <c r="O1427" s="1" t="s">
        <v>50</v>
      </c>
      <c r="P1427" s="1" t="s">
        <v>53</v>
      </c>
      <c r="Q1427" s="91" t="str">
        <f>VLOOKUP(UTK[[#This Row],[ID]],DRIVER[],6,FALSE)</f>
        <v>RAKHAL CH  MOHANTA</v>
      </c>
    </row>
    <row r="1428" spans="1:18" ht="15" customHeight="1">
      <c r="A1428" s="1">
        <v>61</v>
      </c>
      <c r="B1428" s="1" t="str">
        <f>UTK[[#This Row],[DATE]]&amp;UTK[[#This Row],[VEHICLE NO]]&amp;UTK[[#This Row],[TRIP NO]]</f>
        <v>45447OD34S61371</v>
      </c>
      <c r="C1428" s="25">
        <v>45447</v>
      </c>
      <c r="D1428" s="1">
        <v>63430</v>
      </c>
      <c r="E1428" s="12">
        <v>312214</v>
      </c>
      <c r="F1428" s="17">
        <v>8797</v>
      </c>
      <c r="G1428" s="24" t="s">
        <v>44</v>
      </c>
      <c r="H1428" s="82">
        <v>56.48</v>
      </c>
      <c r="I1428" s="82">
        <v>17.52</v>
      </c>
      <c r="J1428" s="82">
        <f t="shared" si="52"/>
        <v>38.959999999999994</v>
      </c>
      <c r="K1428" s="83">
        <v>38.96</v>
      </c>
      <c r="L1428" s="87">
        <v>45447</v>
      </c>
      <c r="M1428" s="82">
        <f t="shared" si="53"/>
        <v>0</v>
      </c>
      <c r="N1428" s="198">
        <v>1</v>
      </c>
      <c r="O1428" s="1" t="s">
        <v>50</v>
      </c>
      <c r="P1428" s="1" t="s">
        <v>53</v>
      </c>
      <c r="Q1428" s="91" t="str">
        <f>VLOOKUP(UTK[[#This Row],[ID]],DRIVER[],6,FALSE)</f>
        <v>MURALIDHAR MOHANTA</v>
      </c>
    </row>
    <row r="1429" spans="1:18" ht="15" customHeight="1">
      <c r="A1429" s="1">
        <v>62</v>
      </c>
      <c r="B1429" s="1" t="str">
        <f>UTK[[#This Row],[DATE]]&amp;UTK[[#This Row],[VEHICLE NO]]&amp;UTK[[#This Row],[TRIP NO]]</f>
        <v>45447OD04Q41701</v>
      </c>
      <c r="C1429" s="25">
        <v>45447</v>
      </c>
      <c r="D1429" s="1">
        <v>63431</v>
      </c>
      <c r="E1429" s="12">
        <v>312214</v>
      </c>
      <c r="F1429" s="17">
        <v>8798</v>
      </c>
      <c r="G1429" s="24" t="s">
        <v>10</v>
      </c>
      <c r="H1429" s="82">
        <v>33.44</v>
      </c>
      <c r="I1429" s="82">
        <v>10.28</v>
      </c>
      <c r="J1429" s="82">
        <f t="shared" si="52"/>
        <v>23.159999999999997</v>
      </c>
      <c r="K1429" s="83">
        <v>22.5</v>
      </c>
      <c r="L1429" s="87">
        <v>45447</v>
      </c>
      <c r="M1429" s="82">
        <f t="shared" si="53"/>
        <v>0.65999999999999659</v>
      </c>
      <c r="N1429" s="198">
        <v>1</v>
      </c>
      <c r="O1429" s="1" t="s">
        <v>50</v>
      </c>
      <c r="P1429" s="1" t="s">
        <v>53</v>
      </c>
      <c r="Q1429" s="91" t="str">
        <f>VLOOKUP(UTK[[#This Row],[ID]],DRIVER[],6,FALSE)</f>
        <v>SUSANTA KUMAR MALIK</v>
      </c>
    </row>
    <row r="1430" spans="1:18" ht="15" customHeight="1">
      <c r="A1430" s="1">
        <v>63</v>
      </c>
      <c r="B1430" s="1" t="str">
        <f>UTK[[#This Row],[DATE]]&amp;UTK[[#This Row],[VEHICLE NO]]&amp;UTK[[#This Row],[TRIP NO]]</f>
        <v>45447OD34S26151</v>
      </c>
      <c r="C1430" s="25">
        <v>45447</v>
      </c>
      <c r="D1430" s="1">
        <v>63432</v>
      </c>
      <c r="E1430" s="12">
        <v>312214</v>
      </c>
      <c r="F1430" s="17">
        <v>8800</v>
      </c>
      <c r="G1430" s="24" t="s">
        <v>40</v>
      </c>
      <c r="H1430" s="82">
        <v>53.26</v>
      </c>
      <c r="I1430" s="82">
        <v>17.04</v>
      </c>
      <c r="J1430" s="82">
        <f t="shared" si="52"/>
        <v>36.22</v>
      </c>
      <c r="K1430" s="83">
        <v>36.22</v>
      </c>
      <c r="L1430" s="87">
        <v>45447</v>
      </c>
      <c r="M1430" s="82">
        <f t="shared" si="53"/>
        <v>0</v>
      </c>
      <c r="N1430" s="198">
        <v>1</v>
      </c>
      <c r="O1430" s="1" t="s">
        <v>50</v>
      </c>
      <c r="P1430" s="1" t="s">
        <v>53</v>
      </c>
      <c r="Q1430" s="91" t="str">
        <f>VLOOKUP(UTK[[#This Row],[ID]],DRIVER[],6,FALSE)</f>
        <v>BASANTA KUMAR MOHANTA</v>
      </c>
      <c r="R1430" s="1">
        <v>237</v>
      </c>
    </row>
    <row r="1431" spans="1:18" ht="15" customHeight="1">
      <c r="A1431" s="1">
        <v>64</v>
      </c>
      <c r="B1431" s="1" t="str">
        <f>UTK[[#This Row],[DATE]]&amp;UTK[[#This Row],[VEHICLE NO]]&amp;UTK[[#This Row],[TRIP NO]]</f>
        <v>45447OD34S61391</v>
      </c>
      <c r="C1431" s="25">
        <v>45447</v>
      </c>
      <c r="D1431" s="1">
        <v>63433</v>
      </c>
      <c r="E1431" s="12">
        <v>312214</v>
      </c>
      <c r="F1431" s="17">
        <v>8807</v>
      </c>
      <c r="G1431" s="24" t="s">
        <v>52</v>
      </c>
      <c r="H1431" s="82">
        <v>53.06</v>
      </c>
      <c r="I1431" s="82">
        <v>17.46</v>
      </c>
      <c r="J1431" s="82">
        <f t="shared" si="52"/>
        <v>35.6</v>
      </c>
      <c r="K1431" s="83">
        <v>35.6</v>
      </c>
      <c r="L1431" s="87">
        <v>45447</v>
      </c>
      <c r="M1431" s="82">
        <f t="shared" si="53"/>
        <v>0</v>
      </c>
      <c r="N1431" s="198">
        <v>1</v>
      </c>
      <c r="O1431" s="1" t="s">
        <v>50</v>
      </c>
      <c r="P1431" s="1" t="s">
        <v>53</v>
      </c>
      <c r="Q1431" s="91" t="str">
        <f>VLOOKUP(UTK[[#This Row],[ID]],DRIVER[],6,FALSE)</f>
        <v>PRADIPA MALIK</v>
      </c>
    </row>
    <row r="1432" spans="1:18" ht="15" customHeight="1">
      <c r="A1432" s="1">
        <v>65</v>
      </c>
      <c r="B1432" s="1" t="str">
        <f>UTK[[#This Row],[DATE]]&amp;UTK[[#This Row],[VEHICLE NO]]&amp;UTK[[#This Row],[TRIP NO]]</f>
        <v>45447OD04Q41391</v>
      </c>
      <c r="C1432" s="25">
        <v>45447</v>
      </c>
      <c r="D1432" s="1">
        <v>63434</v>
      </c>
      <c r="E1432" s="12">
        <v>312214</v>
      </c>
      <c r="F1432" s="17">
        <v>8809</v>
      </c>
      <c r="G1432" s="24" t="s">
        <v>21</v>
      </c>
      <c r="H1432" s="82">
        <v>52.94</v>
      </c>
      <c r="I1432" s="82">
        <v>17.32</v>
      </c>
      <c r="J1432" s="82">
        <f t="shared" si="52"/>
        <v>35.619999999999997</v>
      </c>
      <c r="K1432" s="83">
        <v>34.78</v>
      </c>
      <c r="L1432" s="87">
        <v>45447</v>
      </c>
      <c r="M1432" s="82">
        <f t="shared" si="53"/>
        <v>0.83999999999999631</v>
      </c>
      <c r="N1432" s="198">
        <v>1</v>
      </c>
      <c r="O1432" s="1" t="s">
        <v>50</v>
      </c>
      <c r="P1432" s="1" t="s">
        <v>53</v>
      </c>
      <c r="Q1432" s="91" t="str">
        <f>VLOOKUP(UTK[[#This Row],[ID]],DRIVER[],6,FALSE)</f>
        <v>KALI CH KAR</v>
      </c>
    </row>
    <row r="1433" spans="1:18" ht="14.4">
      <c r="A1433" s="1">
        <v>66</v>
      </c>
      <c r="B1433" s="1" t="str">
        <f>UTK[[#This Row],[DATE]]&amp;UTK[[#This Row],[VEHICLE NO]]&amp;UTK[[#This Row],[TRIP NO]]</f>
        <v>45447OD04Q41231</v>
      </c>
      <c r="C1433" s="25">
        <v>45447</v>
      </c>
      <c r="D1433" s="1">
        <v>63435</v>
      </c>
      <c r="E1433" s="12">
        <v>312214</v>
      </c>
      <c r="F1433" s="17">
        <v>8820</v>
      </c>
      <c r="G1433" s="24" t="s">
        <v>39</v>
      </c>
      <c r="H1433" s="82">
        <v>53.06</v>
      </c>
      <c r="I1433" s="82">
        <v>17.32</v>
      </c>
      <c r="J1433" s="82">
        <f t="shared" si="52"/>
        <v>35.74</v>
      </c>
      <c r="K1433" s="83">
        <v>35.700000000000003</v>
      </c>
      <c r="L1433" s="87">
        <v>45447</v>
      </c>
      <c r="M1433" s="82">
        <f t="shared" si="53"/>
        <v>3.9999999999999147E-2</v>
      </c>
      <c r="N1433" s="198">
        <v>1</v>
      </c>
      <c r="O1433" s="1" t="s">
        <v>50</v>
      </c>
      <c r="P1433" s="1" t="s">
        <v>53</v>
      </c>
      <c r="Q1433" s="91" t="str">
        <f>VLOOKUP(UTK[[#This Row],[ID]],DRIVER[],6,FALSE)</f>
        <v>NATABAR MOHANTA</v>
      </c>
    </row>
    <row r="1434" spans="1:18" ht="15" customHeight="1">
      <c r="A1434" s="1">
        <v>67</v>
      </c>
      <c r="B1434" s="1" t="str">
        <f>UTK[[#This Row],[DATE]]&amp;UTK[[#This Row],[VEHICLE NO]]&amp;UTK[[#This Row],[TRIP NO]]</f>
        <v>45447OD04Q67611</v>
      </c>
      <c r="C1434" s="25">
        <v>45447</v>
      </c>
      <c r="D1434" s="1">
        <v>63436</v>
      </c>
      <c r="E1434" s="12">
        <v>312214</v>
      </c>
      <c r="F1434" s="17">
        <v>8831</v>
      </c>
      <c r="G1434" s="24" t="s">
        <v>24</v>
      </c>
      <c r="H1434" s="82">
        <v>53.88</v>
      </c>
      <c r="I1434" s="82">
        <v>17.86</v>
      </c>
      <c r="J1434" s="82">
        <f t="shared" si="52"/>
        <v>36.020000000000003</v>
      </c>
      <c r="K1434" s="83">
        <v>35.26</v>
      </c>
      <c r="L1434" s="87">
        <v>45447</v>
      </c>
      <c r="M1434" s="82">
        <f t="shared" si="53"/>
        <v>0.76000000000000512</v>
      </c>
      <c r="N1434" s="198">
        <v>1</v>
      </c>
      <c r="O1434" s="1" t="s">
        <v>50</v>
      </c>
      <c r="P1434" s="1" t="s">
        <v>53</v>
      </c>
      <c r="Q1434" s="91" t="str">
        <f>VLOOKUP(UTK[[#This Row],[ID]],DRIVER[],6,FALSE)</f>
        <v>SUSANT KUMAR BAG</v>
      </c>
    </row>
    <row r="1435" spans="1:18" ht="15" customHeight="1">
      <c r="A1435" s="1">
        <v>68</v>
      </c>
      <c r="B1435" s="1" t="str">
        <f>UTK[[#This Row],[DATE]]&amp;UTK[[#This Row],[VEHICLE NO]]&amp;UTK[[#This Row],[TRIP NO]]</f>
        <v>45447OD04Q41781</v>
      </c>
      <c r="C1435" s="25">
        <v>45447</v>
      </c>
      <c r="D1435" s="1">
        <v>63437</v>
      </c>
      <c r="E1435" s="12">
        <v>312214</v>
      </c>
      <c r="F1435" s="17">
        <v>8843</v>
      </c>
      <c r="G1435" s="24" t="s">
        <v>25</v>
      </c>
      <c r="H1435" s="82">
        <v>53.88</v>
      </c>
      <c r="I1435" s="82">
        <v>17.28</v>
      </c>
      <c r="J1435" s="82">
        <f t="shared" si="52"/>
        <v>36.6</v>
      </c>
      <c r="K1435" s="83">
        <v>36.18</v>
      </c>
      <c r="L1435" s="87">
        <v>45447</v>
      </c>
      <c r="M1435" s="82">
        <f t="shared" si="53"/>
        <v>0.42000000000000171</v>
      </c>
      <c r="N1435" s="198">
        <v>1</v>
      </c>
      <c r="O1435" s="1" t="s">
        <v>50</v>
      </c>
      <c r="P1435" s="1" t="s">
        <v>53</v>
      </c>
      <c r="Q1435" s="91" t="str">
        <f>VLOOKUP(UTK[[#This Row],[ID]],DRIVER[],6,FALSE)</f>
        <v>BHARAT CH MOHANTA</v>
      </c>
    </row>
    <row r="1436" spans="1:18" ht="15" customHeight="1">
      <c r="A1436" s="1">
        <v>69</v>
      </c>
      <c r="B1436" s="1" t="str">
        <f>UTK[[#This Row],[DATE]]&amp;UTK[[#This Row],[VEHICLE NO]]&amp;UTK[[#This Row],[TRIP NO]]</f>
        <v>45447OD34S26662</v>
      </c>
      <c r="C1436" s="25">
        <v>45447</v>
      </c>
      <c r="D1436" s="1">
        <v>63438</v>
      </c>
      <c r="E1436" s="12">
        <v>312214</v>
      </c>
      <c r="F1436" s="17">
        <v>8845</v>
      </c>
      <c r="G1436" s="24" t="s">
        <v>45</v>
      </c>
      <c r="H1436" s="82">
        <v>55.48</v>
      </c>
      <c r="I1436" s="82">
        <v>17.48</v>
      </c>
      <c r="J1436" s="82">
        <f t="shared" si="52"/>
        <v>38</v>
      </c>
      <c r="K1436" s="83">
        <v>37.380000000000003</v>
      </c>
      <c r="L1436" s="87">
        <v>45447</v>
      </c>
      <c r="M1436" s="82">
        <f t="shared" si="53"/>
        <v>0.61999999999999744</v>
      </c>
      <c r="N1436" s="198">
        <v>2</v>
      </c>
      <c r="O1436" s="1" t="s">
        <v>50</v>
      </c>
      <c r="P1436" s="1" t="s">
        <v>53</v>
      </c>
      <c r="Q1436" s="91" t="str">
        <f>VLOOKUP(UTK[[#This Row],[ID]],DRIVER[],6,FALSE)</f>
        <v>VINOD KUMAR</v>
      </c>
    </row>
    <row r="1437" spans="1:18" ht="15" customHeight="1">
      <c r="A1437" s="1">
        <v>70</v>
      </c>
      <c r="B1437" s="1" t="str">
        <f>UTK[[#This Row],[DATE]]&amp;UTK[[#This Row],[VEHICLE NO]]&amp;UTK[[#This Row],[TRIP NO]]</f>
        <v>45447OD34S26682</v>
      </c>
      <c r="C1437" s="25">
        <v>45447</v>
      </c>
      <c r="D1437" s="1">
        <v>63439</v>
      </c>
      <c r="E1437" s="12">
        <v>312214</v>
      </c>
      <c r="F1437" s="17">
        <v>8846</v>
      </c>
      <c r="G1437" s="24" t="s">
        <v>42</v>
      </c>
      <c r="H1437" s="82">
        <v>51.66</v>
      </c>
      <c r="I1437" s="82">
        <v>17.059999999999999</v>
      </c>
      <c r="J1437" s="82">
        <f t="shared" si="52"/>
        <v>34.599999999999994</v>
      </c>
      <c r="K1437" s="83">
        <v>34.520000000000003</v>
      </c>
      <c r="L1437" s="87">
        <v>45447</v>
      </c>
      <c r="M1437" s="82">
        <f t="shared" si="53"/>
        <v>7.9999999999991189E-2</v>
      </c>
      <c r="N1437" s="198">
        <v>2</v>
      </c>
      <c r="O1437" s="1" t="s">
        <v>50</v>
      </c>
      <c r="P1437" s="1" t="s">
        <v>53</v>
      </c>
      <c r="Q1437" s="91" t="str">
        <f>VLOOKUP(UTK[[#This Row],[ID]],DRIVER[],6,FALSE)</f>
        <v>SHAJID ANSARI</v>
      </c>
    </row>
    <row r="1438" spans="1:18" ht="15" customHeight="1">
      <c r="A1438" s="1">
        <v>71</v>
      </c>
      <c r="B1438" s="1" t="str">
        <f>UTK[[#This Row],[DATE]]&amp;UTK[[#This Row],[VEHICLE NO]]&amp;UTK[[#This Row],[TRIP NO]]</f>
        <v>45447OD04Q41372</v>
      </c>
      <c r="C1438" s="25">
        <v>45447</v>
      </c>
      <c r="D1438" s="1">
        <v>63440</v>
      </c>
      <c r="E1438" s="12">
        <v>312214</v>
      </c>
      <c r="F1438" s="17">
        <v>8848</v>
      </c>
      <c r="G1438" s="24" t="s">
        <v>55</v>
      </c>
      <c r="H1438" s="82">
        <v>35.299999999999997</v>
      </c>
      <c r="I1438" s="82">
        <v>10.32</v>
      </c>
      <c r="J1438" s="82">
        <f t="shared" si="52"/>
        <v>24.979999999999997</v>
      </c>
      <c r="K1438" s="83">
        <v>24.72</v>
      </c>
      <c r="L1438" s="87">
        <v>45447</v>
      </c>
      <c r="M1438" s="82">
        <f t="shared" si="53"/>
        <v>0.25999999999999801</v>
      </c>
      <c r="N1438" s="198">
        <v>2</v>
      </c>
      <c r="O1438" s="1" t="s">
        <v>50</v>
      </c>
      <c r="P1438" s="1" t="s">
        <v>53</v>
      </c>
      <c r="Q1438" s="91" t="str">
        <f>VLOOKUP(UTK[[#This Row],[ID]],DRIVER[],6,FALSE)</f>
        <v>MADANA MAHANTA</v>
      </c>
    </row>
    <row r="1439" spans="1:18" ht="15" customHeight="1">
      <c r="A1439" s="1">
        <v>72</v>
      </c>
      <c r="B1439" s="1" t="str">
        <f>UTK[[#This Row],[DATE]]&amp;UTK[[#This Row],[VEHICLE NO]]&amp;UTK[[#This Row],[TRIP NO]]</f>
        <v>45447OD04Q41282</v>
      </c>
      <c r="C1439" s="25">
        <v>45447</v>
      </c>
      <c r="D1439" s="1">
        <v>63441</v>
      </c>
      <c r="E1439" s="12">
        <v>312214</v>
      </c>
      <c r="F1439" s="17">
        <v>8849</v>
      </c>
      <c r="G1439" s="24" t="s">
        <v>41</v>
      </c>
      <c r="H1439" s="82">
        <v>33.840000000000003</v>
      </c>
      <c r="I1439" s="82">
        <v>10.36</v>
      </c>
      <c r="J1439" s="82">
        <f t="shared" si="52"/>
        <v>23.480000000000004</v>
      </c>
      <c r="K1439" s="83">
        <v>23.4</v>
      </c>
      <c r="L1439" s="87">
        <v>45447</v>
      </c>
      <c r="M1439" s="82">
        <f t="shared" si="53"/>
        <v>8.00000000000054E-2</v>
      </c>
      <c r="N1439" s="198">
        <v>2</v>
      </c>
      <c r="O1439" s="1" t="s">
        <v>50</v>
      </c>
      <c r="P1439" s="1" t="s">
        <v>53</v>
      </c>
      <c r="Q1439" s="91" t="str">
        <f>VLOOKUP(UTK[[#This Row],[ID]],DRIVER[],6,FALSE)</f>
        <v>RAKHAL CH  MOHANTA</v>
      </c>
    </row>
    <row r="1440" spans="1:18" ht="15" customHeight="1">
      <c r="A1440" s="1">
        <v>73</v>
      </c>
      <c r="B1440" s="1" t="str">
        <f>UTK[[#This Row],[DATE]]&amp;UTK[[#This Row],[VEHICLE NO]]&amp;UTK[[#This Row],[TRIP NO]]</f>
        <v>45447OD34S61372</v>
      </c>
      <c r="C1440" s="25">
        <v>45447</v>
      </c>
      <c r="D1440" s="1">
        <v>63442</v>
      </c>
      <c r="E1440" s="12">
        <v>312214</v>
      </c>
      <c r="F1440" s="17">
        <v>8852</v>
      </c>
      <c r="G1440" s="24" t="s">
        <v>44</v>
      </c>
      <c r="H1440" s="82">
        <v>53.32</v>
      </c>
      <c r="I1440" s="82">
        <v>17.52</v>
      </c>
      <c r="J1440" s="82">
        <f t="shared" si="52"/>
        <v>35.799999999999997</v>
      </c>
      <c r="K1440" s="83">
        <v>35.799999999999997</v>
      </c>
      <c r="L1440" s="87">
        <v>45447</v>
      </c>
      <c r="M1440" s="82">
        <f t="shared" si="53"/>
        <v>0</v>
      </c>
      <c r="N1440" s="198">
        <v>2</v>
      </c>
      <c r="O1440" s="1" t="s">
        <v>50</v>
      </c>
      <c r="P1440" s="1" t="s">
        <v>53</v>
      </c>
      <c r="Q1440" s="91" t="str">
        <f>VLOOKUP(UTK[[#This Row],[ID]],DRIVER[],6,FALSE)</f>
        <v>MURALIDHAR MOHANTA</v>
      </c>
      <c r="R1440" s="1">
        <v>231</v>
      </c>
    </row>
    <row r="1441" spans="1:18" ht="15" customHeight="1">
      <c r="A1441" s="1">
        <v>74</v>
      </c>
      <c r="B1441" s="1" t="str">
        <f>UTK[[#This Row],[DATE]]&amp;UTK[[#This Row],[VEHICLE NO]]&amp;UTK[[#This Row],[TRIP NO]]</f>
        <v>45447OD04Q41702</v>
      </c>
      <c r="C1441" s="25">
        <v>45447</v>
      </c>
      <c r="D1441" s="1">
        <v>63443</v>
      </c>
      <c r="E1441" s="12">
        <v>312214</v>
      </c>
      <c r="F1441" s="17">
        <v>8854</v>
      </c>
      <c r="G1441" s="24" t="s">
        <v>10</v>
      </c>
      <c r="H1441" s="82">
        <v>33.380000000000003</v>
      </c>
      <c r="I1441" s="82">
        <v>10.26</v>
      </c>
      <c r="J1441" s="82">
        <f t="shared" si="52"/>
        <v>23.120000000000005</v>
      </c>
      <c r="K1441" s="83">
        <v>22.98</v>
      </c>
      <c r="L1441" s="87">
        <v>45447</v>
      </c>
      <c r="M1441" s="82">
        <f t="shared" si="53"/>
        <v>0.14000000000000412</v>
      </c>
      <c r="N1441" s="198">
        <v>2</v>
      </c>
      <c r="O1441" s="1" t="s">
        <v>50</v>
      </c>
      <c r="P1441" s="1" t="s">
        <v>53</v>
      </c>
      <c r="Q1441" s="91" t="str">
        <f>VLOOKUP(UTK[[#This Row],[ID]],DRIVER[],6,FALSE)</f>
        <v>SUSANTA KUMAR MALIK</v>
      </c>
    </row>
    <row r="1442" spans="1:18" ht="15" customHeight="1">
      <c r="A1442" s="1">
        <v>75</v>
      </c>
      <c r="B1442" s="1" t="str">
        <f>UTK[[#This Row],[DATE]]&amp;UTK[[#This Row],[VEHICLE NO]]&amp;UTK[[#This Row],[TRIP NO]]</f>
        <v>45447OD04Q41182</v>
      </c>
      <c r="C1442" s="25">
        <v>45447</v>
      </c>
      <c r="D1442" s="1">
        <v>63458</v>
      </c>
      <c r="E1442" s="12">
        <v>312214</v>
      </c>
      <c r="F1442" s="17">
        <v>8876</v>
      </c>
      <c r="G1442" s="24" t="s">
        <v>26</v>
      </c>
      <c r="H1442" s="82">
        <v>54.84</v>
      </c>
      <c r="I1442" s="82">
        <v>17.059999999999999</v>
      </c>
      <c r="J1442" s="82">
        <f t="shared" si="52"/>
        <v>37.78</v>
      </c>
      <c r="K1442" s="83">
        <v>37.78</v>
      </c>
      <c r="L1442" s="84">
        <v>45448</v>
      </c>
      <c r="M1442" s="82">
        <f t="shared" si="53"/>
        <v>0</v>
      </c>
      <c r="N1442" s="198">
        <v>2</v>
      </c>
      <c r="O1442" s="1" t="s">
        <v>50</v>
      </c>
      <c r="P1442" s="1" t="s">
        <v>53</v>
      </c>
      <c r="Q1442" s="91" t="str">
        <f>VLOOKUP(UTK[[#This Row],[ID]],DRIVER[],6,FALSE)</f>
        <v>ABHIMANYU JENA</v>
      </c>
    </row>
    <row r="1443" spans="1:18" ht="15" customHeight="1">
      <c r="A1443" s="1">
        <v>76</v>
      </c>
      <c r="B1443" s="1" t="str">
        <f>UTK[[#This Row],[DATE]]&amp;UTK[[#This Row],[VEHICLE NO]]&amp;UTK[[#This Row],[TRIP NO]]</f>
        <v>45448OD34S26681</v>
      </c>
      <c r="C1443" s="25">
        <v>45448</v>
      </c>
      <c r="D1443" s="1">
        <v>63459</v>
      </c>
      <c r="E1443" s="12">
        <v>312214</v>
      </c>
      <c r="F1443" s="17">
        <v>8885</v>
      </c>
      <c r="G1443" s="24" t="s">
        <v>42</v>
      </c>
      <c r="H1443" s="26">
        <v>53.16</v>
      </c>
      <c r="I1443" s="26">
        <v>17.04</v>
      </c>
      <c r="J1443" s="26">
        <f>H1443-I1443</f>
        <v>36.119999999999997</v>
      </c>
      <c r="K1443" s="49">
        <v>35.479999999999997</v>
      </c>
      <c r="L1443" s="84">
        <v>45448</v>
      </c>
      <c r="M1443" s="26">
        <f>J1443-K1443</f>
        <v>0.64000000000000057</v>
      </c>
      <c r="N1443" s="198">
        <v>1</v>
      </c>
      <c r="O1443" s="1" t="s">
        <v>50</v>
      </c>
      <c r="P1443" s="1" t="s">
        <v>53</v>
      </c>
      <c r="Q1443" s="91" t="str">
        <f>VLOOKUP(UTK[[#This Row],[ID]],DRIVER[],6,FALSE)</f>
        <v>SHAJID ANSARI</v>
      </c>
    </row>
    <row r="1444" spans="1:18" ht="14.4">
      <c r="A1444" s="1">
        <v>77</v>
      </c>
      <c r="B1444" s="227" t="str">
        <f>UTK[[#This Row],[DATE]]&amp;UTK[[#This Row],[VEHICLE NO]]&amp;UTK[[#This Row],[TRIP NO]]</f>
        <v>45448OD04Q41231</v>
      </c>
      <c r="C1444" s="25">
        <v>45448</v>
      </c>
      <c r="D1444" s="1">
        <v>63460</v>
      </c>
      <c r="E1444" s="12">
        <v>312214</v>
      </c>
      <c r="F1444" s="17">
        <v>8886</v>
      </c>
      <c r="G1444" s="24" t="s">
        <v>39</v>
      </c>
      <c r="H1444" s="229">
        <v>53.86</v>
      </c>
      <c r="I1444" s="229">
        <v>17.28</v>
      </c>
      <c r="J1444" s="229">
        <f t="shared" ref="J1444:J1462" si="54">H1444-I1444</f>
        <v>36.58</v>
      </c>
      <c r="K1444" s="230">
        <v>36.32</v>
      </c>
      <c r="L1444" s="84">
        <v>45448</v>
      </c>
      <c r="M1444" s="229">
        <f t="shared" ref="M1444:M1462" si="55">J1444-K1444</f>
        <v>0.25999999999999801</v>
      </c>
      <c r="N1444" s="235">
        <v>1</v>
      </c>
      <c r="O1444" s="1" t="s">
        <v>50</v>
      </c>
      <c r="P1444" s="1" t="s">
        <v>53</v>
      </c>
      <c r="Q1444" s="233" t="str">
        <f>VLOOKUP(UTK[[#This Row],[ID]],DRIVER[],6,FALSE)</f>
        <v>NATABAR MOHANTA</v>
      </c>
      <c r="R1444" s="1">
        <v>208</v>
      </c>
    </row>
    <row r="1445" spans="1:18" ht="15" customHeight="1">
      <c r="A1445" s="1">
        <v>78</v>
      </c>
      <c r="B1445" s="227" t="str">
        <f>UTK[[#This Row],[DATE]]&amp;UTK[[#This Row],[VEHICLE NO]]&amp;UTK[[#This Row],[TRIP NO]]</f>
        <v>45448OD34S26661</v>
      </c>
      <c r="C1445" s="25">
        <v>45448</v>
      </c>
      <c r="D1445" s="1">
        <v>63461</v>
      </c>
      <c r="E1445" s="12">
        <v>312214</v>
      </c>
      <c r="F1445" s="17">
        <v>8887</v>
      </c>
      <c r="G1445" s="24" t="s">
        <v>45</v>
      </c>
      <c r="H1445" s="229">
        <v>53.8</v>
      </c>
      <c r="I1445" s="229">
        <v>17.46</v>
      </c>
      <c r="J1445" s="229">
        <f t="shared" si="54"/>
        <v>36.339999999999996</v>
      </c>
      <c r="K1445" s="230">
        <v>35.9</v>
      </c>
      <c r="L1445" s="84">
        <v>45448</v>
      </c>
      <c r="M1445" s="229">
        <f t="shared" si="55"/>
        <v>0.43999999999999773</v>
      </c>
      <c r="N1445" s="235">
        <v>1</v>
      </c>
      <c r="O1445" s="1" t="s">
        <v>50</v>
      </c>
      <c r="P1445" s="1" t="s">
        <v>53</v>
      </c>
      <c r="Q1445" s="233" t="str">
        <f>VLOOKUP(UTK[[#This Row],[ID]],DRIVER[],6,FALSE)</f>
        <v>VINOD KUMAR</v>
      </c>
    </row>
    <row r="1446" spans="1:18" ht="15" customHeight="1">
      <c r="A1446" s="1">
        <v>79</v>
      </c>
      <c r="B1446" s="227" t="str">
        <f>UTK[[#This Row],[DATE]]&amp;UTK[[#This Row],[VEHICLE NO]]&amp;UTK[[#This Row],[TRIP NO]]</f>
        <v>45448OD34S61371</v>
      </c>
      <c r="C1446" s="25">
        <v>45448</v>
      </c>
      <c r="D1446" s="1">
        <v>63462</v>
      </c>
      <c r="E1446" s="12">
        <v>312214</v>
      </c>
      <c r="F1446" s="17">
        <v>8891</v>
      </c>
      <c r="G1446" s="24" t="s">
        <v>44</v>
      </c>
      <c r="H1446" s="229">
        <v>57.18</v>
      </c>
      <c r="I1446" s="229">
        <v>17.66</v>
      </c>
      <c r="J1446" s="229">
        <f t="shared" si="54"/>
        <v>39.519999999999996</v>
      </c>
      <c r="K1446" s="230">
        <v>37.979999999999997</v>
      </c>
      <c r="L1446" s="84">
        <v>45448</v>
      </c>
      <c r="M1446" s="229">
        <f t="shared" si="55"/>
        <v>1.5399999999999991</v>
      </c>
      <c r="N1446" s="235">
        <v>1</v>
      </c>
      <c r="O1446" s="1" t="s">
        <v>50</v>
      </c>
      <c r="P1446" s="1" t="s">
        <v>53</v>
      </c>
      <c r="Q1446" s="233" t="str">
        <f>VLOOKUP(UTK[[#This Row],[ID]],DRIVER[],6,FALSE)</f>
        <v>MURALIDHAR MOHANTA</v>
      </c>
    </row>
    <row r="1447" spans="1:18" ht="15" customHeight="1">
      <c r="A1447" s="1">
        <v>80</v>
      </c>
      <c r="B1447" s="227" t="str">
        <f>UTK[[#This Row],[DATE]]&amp;UTK[[#This Row],[VEHICLE NO]]&amp;UTK[[#This Row],[TRIP NO]]</f>
        <v>45448OD04Q41781</v>
      </c>
      <c r="C1447" s="25">
        <v>45448</v>
      </c>
      <c r="D1447" s="1">
        <v>63463</v>
      </c>
      <c r="E1447" s="12">
        <v>312214</v>
      </c>
      <c r="F1447" s="17">
        <v>8893</v>
      </c>
      <c r="G1447" s="24" t="s">
        <v>25</v>
      </c>
      <c r="H1447" s="229">
        <v>55.28</v>
      </c>
      <c r="I1447" s="229">
        <v>17.260000000000002</v>
      </c>
      <c r="J1447" s="229">
        <f t="shared" si="54"/>
        <v>38.019999999999996</v>
      </c>
      <c r="K1447" s="230">
        <v>37.56</v>
      </c>
      <c r="L1447" s="84">
        <v>45448</v>
      </c>
      <c r="M1447" s="229">
        <f t="shared" si="55"/>
        <v>0.45999999999999375</v>
      </c>
      <c r="N1447" s="235">
        <v>1</v>
      </c>
      <c r="O1447" s="1" t="s">
        <v>50</v>
      </c>
      <c r="P1447" s="1" t="s">
        <v>53</v>
      </c>
      <c r="Q1447" s="233" t="str">
        <f>VLOOKUP(UTK[[#This Row],[ID]],DRIVER[],6,FALSE)</f>
        <v>JUGAL KISHOR MOHANTA</v>
      </c>
    </row>
    <row r="1448" spans="1:18" ht="15" customHeight="1">
      <c r="A1448" s="1">
        <v>81</v>
      </c>
      <c r="B1448" s="227" t="str">
        <f>UTK[[#This Row],[DATE]]&amp;UTK[[#This Row],[VEHICLE NO]]&amp;UTK[[#This Row],[TRIP NO]]</f>
        <v>45448OD04Q41281</v>
      </c>
      <c r="C1448" s="25">
        <v>45448</v>
      </c>
      <c r="D1448" s="1">
        <v>63464</v>
      </c>
      <c r="E1448" s="12">
        <v>312214</v>
      </c>
      <c r="F1448" s="17">
        <v>8902</v>
      </c>
      <c r="G1448" s="24" t="s">
        <v>41</v>
      </c>
      <c r="H1448" s="229">
        <v>35.54</v>
      </c>
      <c r="I1448" s="229">
        <v>10.36</v>
      </c>
      <c r="J1448" s="229">
        <f t="shared" si="54"/>
        <v>25.18</v>
      </c>
      <c r="K1448" s="230">
        <v>24.72</v>
      </c>
      <c r="L1448" s="84">
        <v>45448</v>
      </c>
      <c r="M1448" s="229">
        <f t="shared" si="55"/>
        <v>0.46000000000000085</v>
      </c>
      <c r="N1448" s="235">
        <v>1</v>
      </c>
      <c r="O1448" s="1" t="s">
        <v>50</v>
      </c>
      <c r="P1448" s="1" t="s">
        <v>53</v>
      </c>
      <c r="Q1448" s="233" t="str">
        <f>VLOOKUP(UTK[[#This Row],[ID]],DRIVER[],6,FALSE)</f>
        <v>SUSANTA KUMAR MALIK</v>
      </c>
    </row>
    <row r="1449" spans="1:18" ht="15" customHeight="1">
      <c r="A1449" s="1">
        <v>82</v>
      </c>
      <c r="B1449" s="227" t="str">
        <f>UTK[[#This Row],[DATE]]&amp;UTK[[#This Row],[VEHICLE NO]]&amp;UTK[[#This Row],[TRIP NO]]</f>
        <v>45448OD34S26151</v>
      </c>
      <c r="C1449" s="25">
        <v>45448</v>
      </c>
      <c r="D1449" s="1">
        <v>63465</v>
      </c>
      <c r="E1449" s="12">
        <v>312214</v>
      </c>
      <c r="F1449" s="17">
        <v>8895</v>
      </c>
      <c r="G1449" s="24" t="s">
        <v>40</v>
      </c>
      <c r="H1449" s="229">
        <v>54.24</v>
      </c>
      <c r="I1449" s="229">
        <v>17.2</v>
      </c>
      <c r="J1449" s="229">
        <f t="shared" si="54"/>
        <v>37.040000000000006</v>
      </c>
      <c r="K1449" s="230">
        <v>36.46</v>
      </c>
      <c r="L1449" s="84">
        <v>45448</v>
      </c>
      <c r="M1449" s="229">
        <f t="shared" si="55"/>
        <v>0.5800000000000054</v>
      </c>
      <c r="N1449" s="235">
        <v>1</v>
      </c>
      <c r="O1449" s="1" t="s">
        <v>50</v>
      </c>
      <c r="P1449" s="1" t="s">
        <v>53</v>
      </c>
      <c r="Q1449" s="233" t="str">
        <f>VLOOKUP(UTK[[#This Row],[ID]],DRIVER[],6,FALSE)</f>
        <v>BASANTA KUMAR MOHANTA</v>
      </c>
    </row>
    <row r="1450" spans="1:18" ht="15" customHeight="1">
      <c r="A1450" s="1">
        <v>83</v>
      </c>
      <c r="B1450" s="227" t="str">
        <f>UTK[[#This Row],[DATE]]&amp;UTK[[#This Row],[VEHICLE NO]]&amp;UTK[[#This Row],[TRIP NO]]</f>
        <v>45448OD04Q67611</v>
      </c>
      <c r="C1450" s="25">
        <v>45448</v>
      </c>
      <c r="D1450" s="1">
        <v>63466</v>
      </c>
      <c r="E1450" s="12">
        <v>312214</v>
      </c>
      <c r="F1450" s="17">
        <v>8894</v>
      </c>
      <c r="G1450" s="24" t="s">
        <v>24</v>
      </c>
      <c r="H1450" s="229">
        <v>56.78</v>
      </c>
      <c r="I1450" s="229">
        <v>17.78</v>
      </c>
      <c r="J1450" s="229">
        <f t="shared" si="54"/>
        <v>39</v>
      </c>
      <c r="K1450" s="230">
        <v>37.92</v>
      </c>
      <c r="L1450" s="84">
        <v>45448</v>
      </c>
      <c r="M1450" s="229">
        <f t="shared" si="55"/>
        <v>1.0799999999999983</v>
      </c>
      <c r="N1450" s="235">
        <v>1</v>
      </c>
      <c r="O1450" s="1" t="s">
        <v>50</v>
      </c>
      <c r="P1450" s="1" t="s">
        <v>53</v>
      </c>
      <c r="Q1450" s="233" t="str">
        <f>VLOOKUP(UTK[[#This Row],[ID]],DRIVER[],6,FALSE)</f>
        <v>DHULESWAR PERAI</v>
      </c>
    </row>
    <row r="1451" spans="1:18" ht="15" customHeight="1">
      <c r="A1451" s="1">
        <v>84</v>
      </c>
      <c r="B1451" s="227" t="str">
        <f>UTK[[#This Row],[DATE]]&amp;UTK[[#This Row],[VEHICLE NO]]&amp;UTK[[#This Row],[TRIP NO]]</f>
        <v>45448OD04Q41701</v>
      </c>
      <c r="C1451" s="25">
        <v>45448</v>
      </c>
      <c r="D1451" s="1">
        <v>63467</v>
      </c>
      <c r="E1451" s="12">
        <v>312214</v>
      </c>
      <c r="F1451" s="17">
        <v>8915</v>
      </c>
      <c r="G1451" s="24" t="s">
        <v>10</v>
      </c>
      <c r="H1451" s="229">
        <v>35.380000000000003</v>
      </c>
      <c r="I1451" s="229">
        <v>10.24</v>
      </c>
      <c r="J1451" s="229">
        <f t="shared" si="54"/>
        <v>25.14</v>
      </c>
      <c r="K1451" s="230">
        <v>24.56</v>
      </c>
      <c r="L1451" s="84">
        <v>45448</v>
      </c>
      <c r="M1451" s="229">
        <f t="shared" si="55"/>
        <v>0.58000000000000185</v>
      </c>
      <c r="N1451" s="235">
        <v>1</v>
      </c>
      <c r="O1451" s="1" t="s">
        <v>50</v>
      </c>
      <c r="P1451" s="1" t="s">
        <v>53</v>
      </c>
      <c r="Q1451" s="233" t="str">
        <f>VLOOKUP(UTK[[#This Row],[ID]],DRIVER[],6,FALSE)</f>
        <v>KAMAN MUNDA</v>
      </c>
    </row>
    <row r="1452" spans="1:18" ht="15" customHeight="1">
      <c r="A1452" s="1">
        <v>85</v>
      </c>
      <c r="B1452" s="227" t="str">
        <f>UTK[[#This Row],[DATE]]&amp;UTK[[#This Row],[VEHICLE NO]]&amp;UTK[[#This Row],[TRIP NO]]</f>
        <v>45448OD34S61391</v>
      </c>
      <c r="C1452" s="25">
        <v>45448</v>
      </c>
      <c r="D1452" s="1">
        <v>63468</v>
      </c>
      <c r="E1452" s="12">
        <v>312214</v>
      </c>
      <c r="F1452" s="17">
        <v>8935</v>
      </c>
      <c r="G1452" s="24" t="s">
        <v>52</v>
      </c>
      <c r="H1452" s="229">
        <v>52.98</v>
      </c>
      <c r="I1452" s="229">
        <v>17.5</v>
      </c>
      <c r="J1452" s="229">
        <f t="shared" si="54"/>
        <v>35.479999999999997</v>
      </c>
      <c r="K1452" s="230">
        <v>34.56</v>
      </c>
      <c r="L1452" s="84">
        <v>45448</v>
      </c>
      <c r="M1452" s="229">
        <f t="shared" si="55"/>
        <v>0.9199999999999946</v>
      </c>
      <c r="N1452" s="235">
        <v>1</v>
      </c>
      <c r="O1452" s="1" t="s">
        <v>50</v>
      </c>
      <c r="P1452" s="1" t="s">
        <v>53</v>
      </c>
      <c r="Q1452" s="233" t="str">
        <f>VLOOKUP(UTK[[#This Row],[ID]],DRIVER[],6,FALSE)</f>
        <v>SUDARSAN SAHOO</v>
      </c>
    </row>
    <row r="1453" spans="1:18" ht="15" customHeight="1">
      <c r="A1453" s="1">
        <v>86</v>
      </c>
      <c r="B1453" s="227" t="str">
        <f>UTK[[#This Row],[DATE]]&amp;UTK[[#This Row],[VEHICLE NO]]&amp;UTK[[#This Row],[TRIP NO]]</f>
        <v>45448OD04Q41371</v>
      </c>
      <c r="C1453" s="25">
        <v>45448</v>
      </c>
      <c r="D1453" s="1">
        <v>63469</v>
      </c>
      <c r="E1453" s="12">
        <v>312214</v>
      </c>
      <c r="F1453" s="17">
        <v>8934</v>
      </c>
      <c r="G1453" s="24" t="s">
        <v>55</v>
      </c>
      <c r="H1453" s="229">
        <v>35.200000000000003</v>
      </c>
      <c r="I1453" s="229">
        <v>10.28</v>
      </c>
      <c r="J1453" s="229">
        <f t="shared" si="54"/>
        <v>24.92</v>
      </c>
      <c r="K1453" s="230">
        <v>24.68</v>
      </c>
      <c r="L1453" s="84">
        <v>45448</v>
      </c>
      <c r="M1453" s="229">
        <f t="shared" si="55"/>
        <v>0.24000000000000199</v>
      </c>
      <c r="N1453" s="235">
        <v>1</v>
      </c>
      <c r="O1453" s="1" t="s">
        <v>50</v>
      </c>
      <c r="P1453" s="1" t="s">
        <v>53</v>
      </c>
      <c r="Q1453" s="233" t="str">
        <f>VLOOKUP(UTK[[#This Row],[ID]],DRIVER[],6,FALSE)</f>
        <v>NARAHARI MOHANTA</v>
      </c>
    </row>
    <row r="1454" spans="1:18" ht="15" customHeight="1">
      <c r="A1454" s="1">
        <v>87</v>
      </c>
      <c r="B1454" s="227" t="str">
        <f>UTK[[#This Row],[DATE]]&amp;UTK[[#This Row],[VEHICLE NO]]&amp;UTK[[#This Row],[TRIP NO]]</f>
        <v>45448OD04Q41181</v>
      </c>
      <c r="C1454" s="25">
        <v>45448</v>
      </c>
      <c r="D1454" s="1">
        <v>63470</v>
      </c>
      <c r="E1454" s="12">
        <v>312214</v>
      </c>
      <c r="F1454" s="17">
        <v>8931</v>
      </c>
      <c r="G1454" s="24" t="s">
        <v>26</v>
      </c>
      <c r="H1454" s="229">
        <v>56.18</v>
      </c>
      <c r="I1454" s="229">
        <v>17.02</v>
      </c>
      <c r="J1454" s="229">
        <f t="shared" si="54"/>
        <v>39.159999999999997</v>
      </c>
      <c r="K1454" s="230">
        <v>38.78</v>
      </c>
      <c r="L1454" s="84">
        <v>45448</v>
      </c>
      <c r="M1454" s="229">
        <f t="shared" si="55"/>
        <v>0.37999999999999545</v>
      </c>
      <c r="N1454" s="235">
        <v>1</v>
      </c>
      <c r="O1454" s="1" t="s">
        <v>50</v>
      </c>
      <c r="P1454" s="1" t="s">
        <v>53</v>
      </c>
      <c r="Q1454" s="233" t="str">
        <f>VLOOKUP(UTK[[#This Row],[ID]],DRIVER[],6,FALSE)</f>
        <v>ABHIMANYU JENA</v>
      </c>
    </row>
    <row r="1455" spans="1:18" ht="14.4">
      <c r="A1455" s="1">
        <v>88</v>
      </c>
      <c r="B1455" s="227" t="str">
        <f>UTK[[#This Row],[DATE]]&amp;UTK[[#This Row],[VEHICLE NO]]&amp;UTK[[#This Row],[TRIP NO]]</f>
        <v>45448OD04Q41232</v>
      </c>
      <c r="C1455" s="25">
        <v>45448</v>
      </c>
      <c r="D1455" s="1">
        <v>63471</v>
      </c>
      <c r="E1455" s="12">
        <v>312214</v>
      </c>
      <c r="F1455" s="17">
        <v>8969</v>
      </c>
      <c r="G1455" s="24" t="s">
        <v>39</v>
      </c>
      <c r="H1455" s="229">
        <v>54.82</v>
      </c>
      <c r="I1455" s="229">
        <v>17.46</v>
      </c>
      <c r="J1455" s="229">
        <f t="shared" si="54"/>
        <v>37.36</v>
      </c>
      <c r="K1455" s="230">
        <v>36.700000000000003</v>
      </c>
      <c r="L1455" s="84">
        <v>45448</v>
      </c>
      <c r="M1455" s="229">
        <f t="shared" si="55"/>
        <v>0.65999999999999659</v>
      </c>
      <c r="N1455" s="235">
        <v>2</v>
      </c>
      <c r="O1455" s="1" t="s">
        <v>50</v>
      </c>
      <c r="P1455" s="1" t="s">
        <v>53</v>
      </c>
      <c r="Q1455" s="233" t="str">
        <f>VLOOKUP(UTK[[#This Row],[ID]],DRIVER[],6,FALSE)</f>
        <v>NATABAR MOHANTA</v>
      </c>
    </row>
    <row r="1456" spans="1:18" ht="15" customHeight="1">
      <c r="A1456" s="1">
        <v>89</v>
      </c>
      <c r="B1456" s="227" t="str">
        <f>UTK[[#This Row],[DATE]]&amp;UTK[[#This Row],[VEHICLE NO]]&amp;UTK[[#This Row],[TRIP NO]]</f>
        <v>45448OD04Q41782</v>
      </c>
      <c r="C1456" s="25">
        <v>45448</v>
      </c>
      <c r="D1456" s="1">
        <v>63472</v>
      </c>
      <c r="E1456" s="12">
        <v>312214</v>
      </c>
      <c r="F1456" s="17">
        <v>8979</v>
      </c>
      <c r="G1456" s="24" t="s">
        <v>25</v>
      </c>
      <c r="H1456" s="229">
        <v>52.8</v>
      </c>
      <c r="I1456" s="229">
        <v>17.22</v>
      </c>
      <c r="J1456" s="229">
        <f t="shared" si="54"/>
        <v>35.58</v>
      </c>
      <c r="K1456" s="230">
        <v>35.58</v>
      </c>
      <c r="L1456" s="84">
        <v>45448</v>
      </c>
      <c r="M1456" s="229">
        <f t="shared" si="55"/>
        <v>0</v>
      </c>
      <c r="N1456" s="235">
        <v>2</v>
      </c>
      <c r="O1456" s="1" t="s">
        <v>50</v>
      </c>
      <c r="P1456" s="1" t="s">
        <v>53</v>
      </c>
      <c r="Q1456" s="233" t="str">
        <f>VLOOKUP(UTK[[#This Row],[ID]],DRIVER[],6,FALSE)</f>
        <v>JUGAL KISHOR MOHANTA</v>
      </c>
    </row>
    <row r="1457" spans="1:17" ht="15" customHeight="1">
      <c r="A1457" s="1">
        <v>90</v>
      </c>
      <c r="B1457" s="227" t="str">
        <f>UTK[[#This Row],[DATE]]&amp;UTK[[#This Row],[VEHICLE NO]]&amp;UTK[[#This Row],[TRIP NO]]</f>
        <v>45448OD04Q41282</v>
      </c>
      <c r="C1457" s="25">
        <v>45448</v>
      </c>
      <c r="D1457" s="1">
        <v>63473</v>
      </c>
      <c r="E1457" s="12">
        <v>312214</v>
      </c>
      <c r="F1457" s="17">
        <v>8980</v>
      </c>
      <c r="G1457" s="24" t="s">
        <v>41</v>
      </c>
      <c r="H1457" s="229">
        <v>33.659999999999997</v>
      </c>
      <c r="I1457" s="229">
        <v>10.34</v>
      </c>
      <c r="J1457" s="229">
        <f t="shared" si="54"/>
        <v>23.319999999999997</v>
      </c>
      <c r="K1457" s="230">
        <v>23.04</v>
      </c>
      <c r="L1457" s="84">
        <v>45448</v>
      </c>
      <c r="M1457" s="229">
        <f t="shared" si="55"/>
        <v>0.27999999999999758</v>
      </c>
      <c r="N1457" s="235">
        <v>2</v>
      </c>
      <c r="O1457" s="1" t="s">
        <v>50</v>
      </c>
      <c r="P1457" s="1" t="s">
        <v>53</v>
      </c>
      <c r="Q1457" s="233" t="str">
        <f>VLOOKUP(UTK[[#This Row],[ID]],DRIVER[],6,FALSE)</f>
        <v>SUSANTA KUMAR MALIK</v>
      </c>
    </row>
    <row r="1458" spans="1:17" ht="15" customHeight="1">
      <c r="A1458" s="1">
        <v>91</v>
      </c>
      <c r="B1458" s="227" t="str">
        <f>UTK[[#This Row],[DATE]]&amp;UTK[[#This Row],[VEHICLE NO]]&amp;UTK[[#This Row],[TRIP NO]]</f>
        <v>45448OD34S61372</v>
      </c>
      <c r="C1458" s="25">
        <v>45448</v>
      </c>
      <c r="D1458" s="1">
        <v>63474</v>
      </c>
      <c r="E1458" s="12">
        <v>312214</v>
      </c>
      <c r="F1458" s="17">
        <v>8978</v>
      </c>
      <c r="G1458" s="24" t="s">
        <v>44</v>
      </c>
      <c r="H1458" s="229">
        <v>53.32</v>
      </c>
      <c r="I1458" s="229">
        <v>17.66</v>
      </c>
      <c r="J1458" s="229">
        <f t="shared" si="54"/>
        <v>35.659999999999997</v>
      </c>
      <c r="K1458" s="230">
        <v>35.659999999999997</v>
      </c>
      <c r="L1458" s="84">
        <v>45448</v>
      </c>
      <c r="M1458" s="229">
        <f t="shared" si="55"/>
        <v>0</v>
      </c>
      <c r="N1458" s="235">
        <v>2</v>
      </c>
      <c r="O1458" s="1" t="s">
        <v>50</v>
      </c>
      <c r="P1458" s="1" t="s">
        <v>53</v>
      </c>
      <c r="Q1458" s="233" t="str">
        <f>VLOOKUP(UTK[[#This Row],[ID]],DRIVER[],6,FALSE)</f>
        <v>MURALIDHAR MOHANTA</v>
      </c>
    </row>
    <row r="1459" spans="1:17" ht="15" customHeight="1">
      <c r="A1459" s="1">
        <v>92</v>
      </c>
      <c r="B1459" s="227" t="str">
        <f>UTK[[#This Row],[DATE]]&amp;UTK[[#This Row],[VEHICLE NO]]&amp;UTK[[#This Row],[TRIP NO]]</f>
        <v>45448OD34S26682</v>
      </c>
      <c r="C1459" s="25">
        <v>45448</v>
      </c>
      <c r="D1459" s="1">
        <v>63475</v>
      </c>
      <c r="E1459" s="12">
        <v>312214</v>
      </c>
      <c r="F1459" s="17">
        <v>8976</v>
      </c>
      <c r="G1459" s="24" t="s">
        <v>42</v>
      </c>
      <c r="H1459" s="229">
        <v>50.98</v>
      </c>
      <c r="I1459" s="229">
        <v>17.02</v>
      </c>
      <c r="J1459" s="229">
        <f t="shared" si="54"/>
        <v>33.959999999999994</v>
      </c>
      <c r="K1459" s="230">
        <v>33.96</v>
      </c>
      <c r="L1459" s="84">
        <v>45448</v>
      </c>
      <c r="M1459" s="229">
        <f t="shared" si="55"/>
        <v>0</v>
      </c>
      <c r="N1459" s="235">
        <v>2</v>
      </c>
      <c r="O1459" s="1" t="s">
        <v>50</v>
      </c>
      <c r="P1459" s="1" t="s">
        <v>53</v>
      </c>
      <c r="Q1459" s="233" t="str">
        <f>VLOOKUP(UTK[[#This Row],[ID]],DRIVER[],6,FALSE)</f>
        <v>SHAJID ANSARI</v>
      </c>
    </row>
    <row r="1460" spans="1:17" ht="15" customHeight="1">
      <c r="A1460" s="1">
        <v>93</v>
      </c>
      <c r="B1460" s="227" t="str">
        <f>UTK[[#This Row],[DATE]]&amp;UTK[[#This Row],[VEHICLE NO]]&amp;UTK[[#This Row],[TRIP NO]]</f>
        <v>45448OD34S26662</v>
      </c>
      <c r="C1460" s="25">
        <v>45448</v>
      </c>
      <c r="D1460" s="1">
        <v>63476</v>
      </c>
      <c r="E1460" s="12">
        <v>312214</v>
      </c>
      <c r="F1460" s="17">
        <v>8983</v>
      </c>
      <c r="G1460" s="24" t="s">
        <v>45</v>
      </c>
      <c r="H1460" s="229">
        <v>54.02</v>
      </c>
      <c r="I1460" s="229">
        <v>17.399999999999999</v>
      </c>
      <c r="J1460" s="229">
        <f t="shared" si="54"/>
        <v>36.620000000000005</v>
      </c>
      <c r="K1460" s="230">
        <v>35.96</v>
      </c>
      <c r="L1460" s="84">
        <v>45448</v>
      </c>
      <c r="M1460" s="229">
        <f t="shared" si="55"/>
        <v>0.66000000000000369</v>
      </c>
      <c r="N1460" s="235">
        <v>2</v>
      </c>
      <c r="O1460" s="1" t="s">
        <v>50</v>
      </c>
      <c r="P1460" s="1" t="s">
        <v>53</v>
      </c>
      <c r="Q1460" s="233" t="str">
        <f>VLOOKUP(UTK[[#This Row],[ID]],DRIVER[],6,FALSE)</f>
        <v>VINOD KUMAR</v>
      </c>
    </row>
    <row r="1461" spans="1:17" ht="15" customHeight="1">
      <c r="A1461" s="1">
        <v>94</v>
      </c>
      <c r="B1461" s="227" t="str">
        <f>UTK[[#This Row],[DATE]]&amp;UTK[[#This Row],[VEHICLE NO]]&amp;UTK[[#This Row],[TRIP NO]]</f>
        <v>45448OD04Q67612</v>
      </c>
      <c r="C1461" s="25">
        <v>45448</v>
      </c>
      <c r="D1461" s="1">
        <v>63477</v>
      </c>
      <c r="E1461" s="12">
        <v>312214</v>
      </c>
      <c r="F1461" s="17">
        <v>8986</v>
      </c>
      <c r="G1461" s="24" t="s">
        <v>24</v>
      </c>
      <c r="H1461" s="229">
        <v>51.38</v>
      </c>
      <c r="I1461" s="229">
        <v>17.78</v>
      </c>
      <c r="J1461" s="229">
        <f t="shared" si="54"/>
        <v>33.6</v>
      </c>
      <c r="K1461" s="230">
        <v>33.6</v>
      </c>
      <c r="L1461" s="234">
        <v>45449</v>
      </c>
      <c r="M1461" s="229">
        <f t="shared" si="55"/>
        <v>0</v>
      </c>
      <c r="N1461" s="235">
        <v>2</v>
      </c>
      <c r="O1461" s="1" t="s">
        <v>50</v>
      </c>
      <c r="P1461" s="1" t="s">
        <v>53</v>
      </c>
      <c r="Q1461" s="233" t="str">
        <f>VLOOKUP(UTK[[#This Row],[ID]],DRIVER[],6,FALSE)</f>
        <v>DHULESWAR PERAI</v>
      </c>
    </row>
    <row r="1462" spans="1:17" ht="15" customHeight="1">
      <c r="A1462" s="1">
        <v>95</v>
      </c>
      <c r="B1462" s="227" t="str">
        <f>UTK[[#This Row],[DATE]]&amp;UTK[[#This Row],[VEHICLE NO]]&amp;UTK[[#This Row],[TRIP NO]]</f>
        <v>45448OD34S26152</v>
      </c>
      <c r="C1462" s="25">
        <v>45448</v>
      </c>
      <c r="D1462" s="1">
        <v>63478</v>
      </c>
      <c r="E1462" s="12">
        <v>312214</v>
      </c>
      <c r="F1462" s="17">
        <v>8990</v>
      </c>
      <c r="G1462" s="24" t="s">
        <v>40</v>
      </c>
      <c r="H1462" s="229">
        <v>52.24</v>
      </c>
      <c r="I1462" s="229">
        <v>17.18</v>
      </c>
      <c r="J1462" s="229">
        <f t="shared" si="54"/>
        <v>35.06</v>
      </c>
      <c r="K1462" s="230">
        <v>34.86</v>
      </c>
      <c r="L1462" s="234">
        <v>45449</v>
      </c>
      <c r="M1462" s="229">
        <f t="shared" si="55"/>
        <v>0.20000000000000284</v>
      </c>
      <c r="N1462" s="235">
        <v>2</v>
      </c>
      <c r="O1462" s="1" t="s">
        <v>50</v>
      </c>
      <c r="P1462" s="1" t="s">
        <v>53</v>
      </c>
      <c r="Q1462" s="233" t="str">
        <f>VLOOKUP(UTK[[#This Row],[ID]],DRIVER[],6,FALSE)</f>
        <v>BASANTA KUMAR MOHANTA</v>
      </c>
    </row>
    <row r="1463" spans="1:17" ht="15" customHeight="1">
      <c r="A1463" s="1">
        <v>96</v>
      </c>
      <c r="B1463" s="227" t="str">
        <f>UTK[[#This Row],[DATE]]&amp;UTK[[#This Row],[VEHICLE NO]]&amp;UTK[[#This Row],[TRIP NO]]</f>
        <v>45449OD34S26681</v>
      </c>
      <c r="C1463" s="25">
        <v>45449</v>
      </c>
      <c r="D1463" s="1">
        <v>63479</v>
      </c>
      <c r="E1463" s="12">
        <v>312214</v>
      </c>
      <c r="F1463" s="17">
        <v>8999</v>
      </c>
      <c r="G1463" s="24" t="s">
        <v>42</v>
      </c>
      <c r="H1463" s="229">
        <v>54.78</v>
      </c>
      <c r="I1463" s="229">
        <v>17.04</v>
      </c>
      <c r="J1463" s="229">
        <f t="shared" ref="J1463:J1482" si="56">H1463-I1463</f>
        <v>37.74</v>
      </c>
      <c r="K1463" s="230">
        <v>37.74</v>
      </c>
      <c r="L1463" s="234">
        <v>45449</v>
      </c>
      <c r="M1463" s="228">
        <f t="shared" ref="M1463:M1482" si="57">J1463-K1463</f>
        <v>0</v>
      </c>
      <c r="N1463" s="235">
        <v>1</v>
      </c>
      <c r="O1463" s="1" t="s">
        <v>50</v>
      </c>
      <c r="P1463" s="1" t="s">
        <v>53</v>
      </c>
      <c r="Q1463" s="233" t="str">
        <f>VLOOKUP(UTK[[#This Row],[ID]],DRIVER[],6,FALSE)</f>
        <v>SHAJID ANSARI</v>
      </c>
    </row>
    <row r="1464" spans="1:17" ht="15" customHeight="1">
      <c r="A1464" s="1">
        <v>97</v>
      </c>
      <c r="B1464" s="227" t="str">
        <f>UTK[[#This Row],[DATE]]&amp;UTK[[#This Row],[VEHICLE NO]]&amp;UTK[[#This Row],[TRIP NO]]</f>
        <v>45449OD04Q41701</v>
      </c>
      <c r="C1464" s="25">
        <v>45449</v>
      </c>
      <c r="D1464" s="1">
        <v>63480</v>
      </c>
      <c r="E1464" s="12">
        <v>312214</v>
      </c>
      <c r="F1464" s="17">
        <v>9006</v>
      </c>
      <c r="G1464" s="24" t="s">
        <v>10</v>
      </c>
      <c r="H1464" s="229">
        <v>34.96</v>
      </c>
      <c r="I1464" s="229">
        <v>10.24</v>
      </c>
      <c r="J1464" s="229">
        <f t="shared" si="56"/>
        <v>24.72</v>
      </c>
      <c r="K1464" s="230">
        <v>23.82</v>
      </c>
      <c r="L1464" s="234">
        <v>45449</v>
      </c>
      <c r="M1464" s="228">
        <f t="shared" si="57"/>
        <v>0.89999999999999858</v>
      </c>
      <c r="N1464" s="235">
        <v>1</v>
      </c>
      <c r="O1464" s="1" t="s">
        <v>50</v>
      </c>
      <c r="P1464" s="1" t="s">
        <v>53</v>
      </c>
      <c r="Q1464" s="233" t="str">
        <f>VLOOKUP(UTK[[#This Row],[ID]],DRIVER[],6,FALSE)</f>
        <v>AJAYA KUMAR MAHANTA</v>
      </c>
    </row>
    <row r="1465" spans="1:17" ht="15" customHeight="1">
      <c r="A1465" s="1">
        <v>98</v>
      </c>
      <c r="B1465" s="227" t="str">
        <f>UTK[[#This Row],[DATE]]&amp;UTK[[#This Row],[VEHICLE NO]]&amp;UTK[[#This Row],[TRIP NO]]</f>
        <v>45449OD34S26661</v>
      </c>
      <c r="C1465" s="25">
        <v>45449</v>
      </c>
      <c r="D1465" s="1">
        <v>63481</v>
      </c>
      <c r="E1465" s="12">
        <v>312214</v>
      </c>
      <c r="F1465" s="17">
        <v>9008</v>
      </c>
      <c r="G1465" s="24" t="s">
        <v>45</v>
      </c>
      <c r="H1465" s="229">
        <v>55.86</v>
      </c>
      <c r="I1465" s="229">
        <v>17.420000000000002</v>
      </c>
      <c r="J1465" s="229">
        <f t="shared" si="56"/>
        <v>38.44</v>
      </c>
      <c r="K1465" s="230">
        <v>37.94</v>
      </c>
      <c r="L1465" s="234">
        <v>45449</v>
      </c>
      <c r="M1465" s="228">
        <f t="shared" si="57"/>
        <v>0.5</v>
      </c>
      <c r="N1465" s="235">
        <v>1</v>
      </c>
      <c r="O1465" s="1" t="s">
        <v>50</v>
      </c>
      <c r="P1465" s="1" t="s">
        <v>53</v>
      </c>
      <c r="Q1465" s="233" t="str">
        <f>VLOOKUP(UTK[[#This Row],[ID]],DRIVER[],6,FALSE)</f>
        <v>VINOD KUMAR</v>
      </c>
    </row>
    <row r="1466" spans="1:17" ht="15" customHeight="1">
      <c r="A1466" s="1">
        <v>99</v>
      </c>
      <c r="B1466" s="227" t="str">
        <f>UTK[[#This Row],[DATE]]&amp;UTK[[#This Row],[VEHICLE NO]]&amp;UTK[[#This Row],[TRIP NO]]</f>
        <v>45449OD04Q41781</v>
      </c>
      <c r="C1466" s="25">
        <v>45449</v>
      </c>
      <c r="D1466" s="1">
        <v>63482</v>
      </c>
      <c r="E1466" s="12">
        <v>312214</v>
      </c>
      <c r="F1466" s="17">
        <v>9010</v>
      </c>
      <c r="G1466" s="24" t="s">
        <v>25</v>
      </c>
      <c r="H1466" s="229">
        <v>53.68</v>
      </c>
      <c r="I1466" s="229">
        <v>17.239999999999998</v>
      </c>
      <c r="J1466" s="229">
        <f t="shared" si="56"/>
        <v>36.44</v>
      </c>
      <c r="K1466" s="230">
        <v>36.06</v>
      </c>
      <c r="L1466" s="234">
        <v>45449</v>
      </c>
      <c r="M1466" s="228">
        <f t="shared" si="57"/>
        <v>0.37999999999999545</v>
      </c>
      <c r="N1466" s="235">
        <v>1</v>
      </c>
      <c r="O1466" s="1" t="s">
        <v>50</v>
      </c>
      <c r="P1466" s="1" t="s">
        <v>53</v>
      </c>
      <c r="Q1466" s="233" t="str">
        <f>VLOOKUP(UTK[[#This Row],[ID]],DRIVER[],6,FALSE)</f>
        <v>BHARAT CH MOHANTA</v>
      </c>
    </row>
    <row r="1467" spans="1:17" ht="15" customHeight="1">
      <c r="A1467" s="1">
        <v>100</v>
      </c>
      <c r="B1467" s="227" t="str">
        <f>UTK[[#This Row],[DATE]]&amp;UTK[[#This Row],[VEHICLE NO]]&amp;UTK[[#This Row],[TRIP NO]]</f>
        <v>45449OD04Q41281</v>
      </c>
      <c r="C1467" s="25">
        <v>45449</v>
      </c>
      <c r="D1467" s="1">
        <v>63483</v>
      </c>
      <c r="E1467" s="12">
        <v>312214</v>
      </c>
      <c r="F1467" s="17">
        <v>9013</v>
      </c>
      <c r="G1467" s="24" t="s">
        <v>41</v>
      </c>
      <c r="H1467" s="229">
        <v>35.42</v>
      </c>
      <c r="I1467" s="229">
        <v>10.36</v>
      </c>
      <c r="J1467" s="229">
        <f t="shared" si="56"/>
        <v>25.060000000000002</v>
      </c>
      <c r="K1467" s="230">
        <v>24.2</v>
      </c>
      <c r="L1467" s="234">
        <v>45449</v>
      </c>
      <c r="M1467" s="228">
        <f t="shared" si="57"/>
        <v>0.86000000000000298</v>
      </c>
      <c r="N1467" s="235">
        <v>1</v>
      </c>
      <c r="O1467" s="1" t="s">
        <v>50</v>
      </c>
      <c r="P1467" s="1" t="s">
        <v>53</v>
      </c>
      <c r="Q1467" s="233" t="str">
        <f>VLOOKUP(UTK[[#This Row],[ID]],DRIVER[],6,FALSE)</f>
        <v>RAKHAL CH  MOHANTA</v>
      </c>
    </row>
    <row r="1468" spans="1:17" ht="15" customHeight="1">
      <c r="A1468" s="1">
        <v>101</v>
      </c>
      <c r="B1468" s="227" t="str">
        <f>UTK[[#This Row],[DATE]]&amp;UTK[[#This Row],[VEHICLE NO]]&amp;UTK[[#This Row],[TRIP NO]]</f>
        <v>45449OD04Q41371</v>
      </c>
      <c r="C1468" s="25">
        <v>45449</v>
      </c>
      <c r="D1468" s="1">
        <v>63484</v>
      </c>
      <c r="E1468" s="12">
        <v>312214</v>
      </c>
      <c r="F1468" s="17">
        <v>9015</v>
      </c>
      <c r="G1468" s="24" t="s">
        <v>55</v>
      </c>
      <c r="H1468" s="229">
        <v>35.26</v>
      </c>
      <c r="I1468" s="229">
        <v>10.3</v>
      </c>
      <c r="J1468" s="229">
        <f t="shared" si="56"/>
        <v>24.959999999999997</v>
      </c>
      <c r="K1468" s="230">
        <v>24.42</v>
      </c>
      <c r="L1468" s="234">
        <v>45449</v>
      </c>
      <c r="M1468" s="228">
        <f t="shared" si="57"/>
        <v>0.53999999999999559</v>
      </c>
      <c r="N1468" s="235">
        <v>1</v>
      </c>
      <c r="O1468" s="1" t="s">
        <v>50</v>
      </c>
      <c r="P1468" s="1" t="s">
        <v>53</v>
      </c>
      <c r="Q1468" s="233" t="str">
        <f>VLOOKUP(UTK[[#This Row],[ID]],DRIVER[],6,FALSE)</f>
        <v>MADANA MAHANTA</v>
      </c>
    </row>
    <row r="1469" spans="1:17" ht="15" customHeight="1">
      <c r="A1469" s="1">
        <v>102</v>
      </c>
      <c r="B1469" s="227" t="str">
        <f>UTK[[#This Row],[DATE]]&amp;UTK[[#This Row],[VEHICLE NO]]&amp;UTK[[#This Row],[TRIP NO]]</f>
        <v>45449OD34S61371</v>
      </c>
      <c r="C1469" s="25">
        <v>45449</v>
      </c>
      <c r="D1469" s="1">
        <v>63485</v>
      </c>
      <c r="E1469" s="12">
        <v>312214</v>
      </c>
      <c r="F1469" s="17">
        <v>9017</v>
      </c>
      <c r="G1469" s="24" t="s">
        <v>44</v>
      </c>
      <c r="H1469" s="229">
        <v>56.7</v>
      </c>
      <c r="I1469" s="229">
        <v>17.64</v>
      </c>
      <c r="J1469" s="229">
        <f t="shared" si="56"/>
        <v>39.06</v>
      </c>
      <c r="K1469" s="230">
        <v>37.86</v>
      </c>
      <c r="L1469" s="234">
        <v>45449</v>
      </c>
      <c r="M1469" s="228">
        <f t="shared" si="57"/>
        <v>1.2000000000000028</v>
      </c>
      <c r="N1469" s="235">
        <v>1</v>
      </c>
      <c r="O1469" s="1" t="s">
        <v>50</v>
      </c>
      <c r="P1469" s="1" t="s">
        <v>53</v>
      </c>
      <c r="Q1469" s="233" t="str">
        <f>VLOOKUP(UTK[[#This Row],[ID]],DRIVER[],6,FALSE)</f>
        <v>MURALIDHAR MOHANTA</v>
      </c>
    </row>
    <row r="1470" spans="1:17" ht="15" customHeight="1">
      <c r="A1470" s="1">
        <v>103</v>
      </c>
      <c r="B1470" s="227" t="str">
        <f>UTK[[#This Row],[DATE]]&amp;UTK[[#This Row],[VEHICLE NO]]&amp;UTK[[#This Row],[TRIP NO]]</f>
        <v>45449OD04Q41391</v>
      </c>
      <c r="C1470" s="25">
        <v>45449</v>
      </c>
      <c r="D1470" s="1">
        <v>63486</v>
      </c>
      <c r="E1470" s="12">
        <v>312214</v>
      </c>
      <c r="F1470" s="17">
        <v>9027</v>
      </c>
      <c r="G1470" s="24" t="s">
        <v>21</v>
      </c>
      <c r="H1470" s="229">
        <v>55.24</v>
      </c>
      <c r="I1470" s="229">
        <v>17.420000000000002</v>
      </c>
      <c r="J1470" s="229">
        <f t="shared" si="56"/>
        <v>37.82</v>
      </c>
      <c r="K1470" s="230">
        <v>36.46</v>
      </c>
      <c r="L1470" s="234">
        <v>45449</v>
      </c>
      <c r="M1470" s="228">
        <f t="shared" si="57"/>
        <v>1.3599999999999994</v>
      </c>
      <c r="N1470" s="235">
        <v>1</v>
      </c>
      <c r="O1470" s="1" t="s">
        <v>50</v>
      </c>
      <c r="P1470" s="1" t="s">
        <v>53</v>
      </c>
      <c r="Q1470" s="233" t="str">
        <f>VLOOKUP(UTK[[#This Row],[ID]],DRIVER[],6,FALSE)</f>
        <v>PRAHALLAD KUMAR DAS</v>
      </c>
    </row>
    <row r="1471" spans="1:17" ht="15" customHeight="1">
      <c r="A1471" s="1">
        <v>104</v>
      </c>
      <c r="B1471" s="227" t="str">
        <f>UTK[[#This Row],[DATE]]&amp;UTK[[#This Row],[VEHICLE NO]]&amp;UTK[[#This Row],[TRIP NO]]</f>
        <v>45449OD04Q41181</v>
      </c>
      <c r="C1471" s="25">
        <v>45449</v>
      </c>
      <c r="D1471" s="1">
        <v>63487</v>
      </c>
      <c r="E1471" s="12">
        <v>312214</v>
      </c>
      <c r="F1471" s="17">
        <v>9020</v>
      </c>
      <c r="G1471" s="24" t="s">
        <v>26</v>
      </c>
      <c r="H1471" s="229">
        <v>53.9</v>
      </c>
      <c r="I1471" s="229">
        <v>16.98</v>
      </c>
      <c r="J1471" s="229">
        <f t="shared" si="56"/>
        <v>36.92</v>
      </c>
      <c r="K1471" s="230">
        <v>35.9</v>
      </c>
      <c r="L1471" s="234">
        <v>45449</v>
      </c>
      <c r="M1471" s="228">
        <f t="shared" si="57"/>
        <v>1.0200000000000031</v>
      </c>
      <c r="N1471" s="235">
        <v>1</v>
      </c>
      <c r="O1471" s="1" t="s">
        <v>50</v>
      </c>
      <c r="P1471" s="1" t="s">
        <v>53</v>
      </c>
      <c r="Q1471" s="233" t="str">
        <f>VLOOKUP(UTK[[#This Row],[ID]],DRIVER[],6,FALSE)</f>
        <v>ABHIMANYU JENA</v>
      </c>
    </row>
    <row r="1472" spans="1:17" ht="15" customHeight="1">
      <c r="A1472" s="1">
        <v>105</v>
      </c>
      <c r="B1472" s="227" t="str">
        <f>UTK[[#This Row],[DATE]]&amp;UTK[[#This Row],[VEHICLE NO]]&amp;UTK[[#This Row],[TRIP NO]]</f>
        <v>45449OD34S61391</v>
      </c>
      <c r="C1472" s="25">
        <v>45449</v>
      </c>
      <c r="D1472" s="1">
        <v>63488</v>
      </c>
      <c r="E1472" s="12">
        <v>312214</v>
      </c>
      <c r="F1472" s="17">
        <v>9028</v>
      </c>
      <c r="G1472" s="24" t="s">
        <v>52</v>
      </c>
      <c r="H1472" s="229">
        <v>54.76</v>
      </c>
      <c r="I1472" s="229">
        <v>17.420000000000002</v>
      </c>
      <c r="J1472" s="229">
        <f t="shared" si="56"/>
        <v>37.339999999999996</v>
      </c>
      <c r="K1472" s="230">
        <v>36.72</v>
      </c>
      <c r="L1472" s="234">
        <v>45449</v>
      </c>
      <c r="M1472" s="228">
        <f t="shared" si="57"/>
        <v>0.61999999999999744</v>
      </c>
      <c r="N1472" s="235">
        <v>1</v>
      </c>
      <c r="O1472" s="1" t="s">
        <v>50</v>
      </c>
      <c r="P1472" s="1" t="s">
        <v>53</v>
      </c>
      <c r="Q1472" s="233" t="str">
        <f>VLOOKUP(UTK[[#This Row],[ID]],DRIVER[],6,FALSE)</f>
        <v>PRADIPA MALIK</v>
      </c>
    </row>
    <row r="1473" spans="1:18" ht="15" customHeight="1">
      <c r="A1473" s="1">
        <v>106</v>
      </c>
      <c r="B1473" s="227" t="str">
        <f>UTK[[#This Row],[DATE]]&amp;UTK[[#This Row],[VEHICLE NO]]&amp;UTK[[#This Row],[TRIP NO]]</f>
        <v>45449OD04Q67611</v>
      </c>
      <c r="C1473" s="25">
        <v>45449</v>
      </c>
      <c r="D1473" s="1">
        <v>63489</v>
      </c>
      <c r="E1473" s="12">
        <v>312214</v>
      </c>
      <c r="F1473" s="17">
        <v>9033</v>
      </c>
      <c r="G1473" s="24" t="s">
        <v>24</v>
      </c>
      <c r="H1473" s="229">
        <v>52.22</v>
      </c>
      <c r="I1473" s="229">
        <v>17.760000000000002</v>
      </c>
      <c r="J1473" s="229">
        <f t="shared" si="56"/>
        <v>34.459999999999994</v>
      </c>
      <c r="K1473" s="230">
        <v>33.4</v>
      </c>
      <c r="L1473" s="234">
        <v>45449</v>
      </c>
      <c r="M1473" s="228">
        <f t="shared" si="57"/>
        <v>1.0599999999999952</v>
      </c>
      <c r="N1473" s="235">
        <v>1</v>
      </c>
      <c r="O1473" s="1" t="s">
        <v>50</v>
      </c>
      <c r="P1473" s="1" t="s">
        <v>53</v>
      </c>
      <c r="Q1473" s="233" t="str">
        <f>VLOOKUP(UTK[[#This Row],[ID]],DRIVER[],6,FALSE)</f>
        <v>DHULESWAR PERAI</v>
      </c>
    </row>
    <row r="1474" spans="1:18" ht="15" customHeight="1">
      <c r="A1474" s="1">
        <v>107</v>
      </c>
      <c r="B1474" s="227" t="str">
        <f>UTK[[#This Row],[DATE]]&amp;UTK[[#This Row],[VEHICLE NO]]&amp;UTK[[#This Row],[TRIP NO]]</f>
        <v>45449OD34S26151</v>
      </c>
      <c r="C1474" s="25">
        <v>45449</v>
      </c>
      <c r="D1474" s="1">
        <v>63490</v>
      </c>
      <c r="E1474" s="12">
        <v>312214</v>
      </c>
      <c r="F1474" s="17">
        <v>9039</v>
      </c>
      <c r="G1474" s="24" t="s">
        <v>40</v>
      </c>
      <c r="H1474" s="229">
        <v>55.24</v>
      </c>
      <c r="I1474" s="229">
        <v>17.18</v>
      </c>
      <c r="J1474" s="229">
        <f t="shared" si="56"/>
        <v>38.06</v>
      </c>
      <c r="K1474" s="230">
        <v>37.14</v>
      </c>
      <c r="L1474" s="234">
        <v>45449</v>
      </c>
      <c r="M1474" s="228">
        <f t="shared" si="57"/>
        <v>0.92000000000000171</v>
      </c>
      <c r="N1474" s="235">
        <v>1</v>
      </c>
      <c r="O1474" s="1" t="s">
        <v>50</v>
      </c>
      <c r="P1474" s="1" t="s">
        <v>53</v>
      </c>
      <c r="Q1474" s="233" t="str">
        <f>VLOOKUP(UTK[[#This Row],[ID]],DRIVER[],6,FALSE)</f>
        <v>BASANTA KUMAR MOHANTA</v>
      </c>
    </row>
    <row r="1475" spans="1:18" ht="15" customHeight="1">
      <c r="A1475" s="1">
        <v>108</v>
      </c>
      <c r="B1475" s="227" t="str">
        <f>UTK[[#This Row],[DATE]]&amp;UTK[[#This Row],[VEHICLE NO]]&amp;UTK[[#This Row],[TRIP NO]]</f>
        <v>45449OD34S26682</v>
      </c>
      <c r="C1475" s="25">
        <v>45449</v>
      </c>
      <c r="D1475" s="1">
        <v>63491</v>
      </c>
      <c r="E1475" s="12">
        <v>312214</v>
      </c>
      <c r="F1475" s="17">
        <v>9065</v>
      </c>
      <c r="G1475" s="24" t="s">
        <v>42</v>
      </c>
      <c r="H1475" s="229">
        <v>52.16</v>
      </c>
      <c r="I1475" s="229">
        <v>16.899999999999999</v>
      </c>
      <c r="J1475" s="229">
        <f t="shared" si="56"/>
        <v>35.26</v>
      </c>
      <c r="K1475" s="230">
        <v>34.840000000000003</v>
      </c>
      <c r="L1475" s="234">
        <v>45449</v>
      </c>
      <c r="M1475" s="228">
        <f t="shared" si="57"/>
        <v>0.4199999999999946</v>
      </c>
      <c r="N1475" s="235">
        <v>2</v>
      </c>
      <c r="O1475" s="1" t="s">
        <v>50</v>
      </c>
      <c r="P1475" s="1" t="s">
        <v>53</v>
      </c>
      <c r="Q1475" s="233" t="str">
        <f>VLOOKUP(UTK[[#This Row],[ID]],DRIVER[],6,FALSE)</f>
        <v>SHAJID ANSARI</v>
      </c>
    </row>
    <row r="1476" spans="1:18" ht="15" customHeight="1">
      <c r="A1476" s="1">
        <v>109</v>
      </c>
      <c r="B1476" s="227" t="str">
        <f>UTK[[#This Row],[DATE]]&amp;UTK[[#This Row],[VEHICLE NO]]&amp;UTK[[#This Row],[TRIP NO]]</f>
        <v>45449OD04Q41782</v>
      </c>
      <c r="C1476" s="25">
        <v>45449</v>
      </c>
      <c r="D1476" s="1">
        <v>63492</v>
      </c>
      <c r="E1476" s="12">
        <v>312214</v>
      </c>
      <c r="F1476" s="17">
        <v>9083</v>
      </c>
      <c r="G1476" s="24" t="s">
        <v>25</v>
      </c>
      <c r="H1476" s="229">
        <v>51.9</v>
      </c>
      <c r="I1476" s="229">
        <v>17.2</v>
      </c>
      <c r="J1476" s="229">
        <f t="shared" si="56"/>
        <v>34.700000000000003</v>
      </c>
      <c r="K1476" s="230">
        <v>33.520000000000003</v>
      </c>
      <c r="L1476" s="234">
        <v>45449</v>
      </c>
      <c r="M1476" s="228">
        <f t="shared" si="57"/>
        <v>1.1799999999999997</v>
      </c>
      <c r="N1476" s="235">
        <v>2</v>
      </c>
      <c r="O1476" s="1" t="s">
        <v>50</v>
      </c>
      <c r="P1476" s="1" t="s">
        <v>53</v>
      </c>
      <c r="Q1476" s="233" t="str">
        <f>VLOOKUP(UTK[[#This Row],[ID]],DRIVER[],6,FALSE)</f>
        <v>BHARAT CH MOHANTA</v>
      </c>
    </row>
    <row r="1477" spans="1:18" ht="15" customHeight="1">
      <c r="A1477" s="1">
        <v>110</v>
      </c>
      <c r="B1477" s="227" t="str">
        <f>UTK[[#This Row],[DATE]]&amp;UTK[[#This Row],[VEHICLE NO]]&amp;UTK[[#This Row],[TRIP NO]]</f>
        <v>45449OD04Q41282</v>
      </c>
      <c r="C1477" s="25">
        <v>45449</v>
      </c>
      <c r="D1477" s="1">
        <v>63493</v>
      </c>
      <c r="E1477" s="12">
        <v>312214</v>
      </c>
      <c r="F1477" s="17">
        <v>9085</v>
      </c>
      <c r="G1477" s="24" t="s">
        <v>41</v>
      </c>
      <c r="H1477" s="229">
        <v>31.56</v>
      </c>
      <c r="I1477" s="229">
        <v>10.32</v>
      </c>
      <c r="J1477" s="229">
        <f t="shared" si="56"/>
        <v>21.24</v>
      </c>
      <c r="K1477" s="230">
        <v>21.1</v>
      </c>
      <c r="L1477" s="234">
        <v>45449</v>
      </c>
      <c r="M1477" s="228">
        <f t="shared" si="57"/>
        <v>0.13999999999999702</v>
      </c>
      <c r="N1477" s="235">
        <v>2</v>
      </c>
      <c r="O1477" s="1" t="s">
        <v>50</v>
      </c>
      <c r="P1477" s="1" t="s">
        <v>53</v>
      </c>
      <c r="Q1477" s="233" t="str">
        <f>VLOOKUP(UTK[[#This Row],[ID]],DRIVER[],6,FALSE)</f>
        <v>RAKHAL CH  MOHANTA</v>
      </c>
    </row>
    <row r="1478" spans="1:18" ht="15" customHeight="1">
      <c r="A1478" s="1">
        <v>111</v>
      </c>
      <c r="B1478" s="227" t="str">
        <f>UTK[[#This Row],[DATE]]&amp;UTK[[#This Row],[VEHICLE NO]]&amp;UTK[[#This Row],[TRIP NO]]</f>
        <v>45449OD04Q41372</v>
      </c>
      <c r="C1478" s="25">
        <v>45449</v>
      </c>
      <c r="D1478" s="1">
        <v>63494</v>
      </c>
      <c r="E1478" s="12">
        <v>312214</v>
      </c>
      <c r="F1478" s="17">
        <v>9089</v>
      </c>
      <c r="G1478" s="24" t="s">
        <v>55</v>
      </c>
      <c r="H1478" s="229">
        <v>33.4</v>
      </c>
      <c r="I1478" s="229">
        <v>10.28</v>
      </c>
      <c r="J1478" s="229">
        <f t="shared" si="56"/>
        <v>23.119999999999997</v>
      </c>
      <c r="K1478" s="230">
        <v>22.98</v>
      </c>
      <c r="L1478" s="234">
        <v>45449</v>
      </c>
      <c r="M1478" s="228">
        <f t="shared" si="57"/>
        <v>0.13999999999999702</v>
      </c>
      <c r="N1478" s="235">
        <v>2</v>
      </c>
      <c r="O1478" s="1" t="s">
        <v>50</v>
      </c>
      <c r="P1478" s="1" t="s">
        <v>53</v>
      </c>
      <c r="Q1478" s="233" t="str">
        <f>VLOOKUP(UTK[[#This Row],[ID]],DRIVER[],6,FALSE)</f>
        <v>MADANA MAHANTA</v>
      </c>
    </row>
    <row r="1479" spans="1:18" ht="15" customHeight="1">
      <c r="A1479" s="1">
        <v>112</v>
      </c>
      <c r="B1479" s="227" t="str">
        <f>UTK[[#This Row],[DATE]]&amp;UTK[[#This Row],[VEHICLE NO]]&amp;UTK[[#This Row],[TRIP NO]]</f>
        <v>45449OD34S26662</v>
      </c>
      <c r="C1479" s="25">
        <v>45449</v>
      </c>
      <c r="D1479" s="1">
        <v>63495</v>
      </c>
      <c r="E1479" s="12">
        <v>312214</v>
      </c>
      <c r="F1479" s="17">
        <v>9086</v>
      </c>
      <c r="G1479" s="24" t="s">
        <v>45</v>
      </c>
      <c r="H1479" s="229">
        <v>53.7</v>
      </c>
      <c r="I1479" s="229">
        <v>17.420000000000002</v>
      </c>
      <c r="J1479" s="229">
        <f t="shared" si="56"/>
        <v>36.28</v>
      </c>
      <c r="K1479" s="230">
        <v>35.86</v>
      </c>
      <c r="L1479" s="234">
        <v>45449</v>
      </c>
      <c r="M1479" s="228">
        <f t="shared" si="57"/>
        <v>0.42000000000000171</v>
      </c>
      <c r="N1479" s="235">
        <v>2</v>
      </c>
      <c r="O1479" s="1" t="s">
        <v>50</v>
      </c>
      <c r="P1479" s="1" t="s">
        <v>53</v>
      </c>
      <c r="Q1479" s="233" t="str">
        <f>VLOOKUP(UTK[[#This Row],[ID]],DRIVER[],6,FALSE)</f>
        <v>VINOD KUMAR</v>
      </c>
    </row>
    <row r="1480" spans="1:18" ht="15" customHeight="1">
      <c r="A1480" s="1">
        <v>113</v>
      </c>
      <c r="B1480" s="227" t="str">
        <f>UTK[[#This Row],[DATE]]&amp;UTK[[#This Row],[VEHICLE NO]]&amp;UTK[[#This Row],[TRIP NO]]</f>
        <v>45449OD04Q41702</v>
      </c>
      <c r="C1480" s="25">
        <v>45449</v>
      </c>
      <c r="D1480" s="1">
        <v>63496</v>
      </c>
      <c r="E1480" s="12">
        <v>312214</v>
      </c>
      <c r="F1480" s="17">
        <v>9095</v>
      </c>
      <c r="G1480" s="24" t="s">
        <v>10</v>
      </c>
      <c r="H1480" s="229">
        <v>32.700000000000003</v>
      </c>
      <c r="I1480" s="229">
        <v>10.220000000000001</v>
      </c>
      <c r="J1480" s="229">
        <f t="shared" si="56"/>
        <v>22.480000000000004</v>
      </c>
      <c r="K1480" s="230">
        <v>22.02</v>
      </c>
      <c r="L1480" s="234">
        <v>45450</v>
      </c>
      <c r="M1480" s="228">
        <f t="shared" si="57"/>
        <v>0.46000000000000441</v>
      </c>
      <c r="N1480" s="235">
        <v>2</v>
      </c>
      <c r="O1480" s="1" t="s">
        <v>50</v>
      </c>
      <c r="P1480" s="1" t="s">
        <v>53</v>
      </c>
      <c r="Q1480" s="233" t="str">
        <f>VLOOKUP(UTK[[#This Row],[ID]],DRIVER[],6,FALSE)</f>
        <v>AJAYA KUMAR MAHANTA</v>
      </c>
    </row>
    <row r="1481" spans="1:18" ht="15" customHeight="1">
      <c r="A1481" s="1">
        <v>114</v>
      </c>
      <c r="B1481" s="227" t="str">
        <f>UTK[[#This Row],[DATE]]&amp;UTK[[#This Row],[VEHICLE NO]]&amp;UTK[[#This Row],[TRIP NO]]</f>
        <v>45449OD34S61372</v>
      </c>
      <c r="C1481" s="25">
        <v>45449</v>
      </c>
      <c r="D1481" s="1">
        <v>63497</v>
      </c>
      <c r="E1481" s="12">
        <v>312214</v>
      </c>
      <c r="F1481" s="17">
        <v>9103</v>
      </c>
      <c r="G1481" s="24" t="s">
        <v>44</v>
      </c>
      <c r="H1481" s="229">
        <v>51.34</v>
      </c>
      <c r="I1481" s="229">
        <v>17.600000000000001</v>
      </c>
      <c r="J1481" s="229">
        <f t="shared" si="56"/>
        <v>33.74</v>
      </c>
      <c r="K1481" s="230">
        <v>33.340000000000003</v>
      </c>
      <c r="L1481" s="234">
        <v>45450</v>
      </c>
      <c r="M1481" s="228">
        <f t="shared" si="57"/>
        <v>0.39999999999999858</v>
      </c>
      <c r="N1481" s="235">
        <v>2</v>
      </c>
      <c r="O1481" s="1" t="s">
        <v>50</v>
      </c>
      <c r="P1481" s="1" t="s">
        <v>53</v>
      </c>
      <c r="Q1481" s="233" t="str">
        <f>VLOOKUP(UTK[[#This Row],[ID]],DRIVER[],6,FALSE)</f>
        <v>MURALIDHAR MOHANTA</v>
      </c>
    </row>
    <row r="1482" spans="1:18" ht="15" customHeight="1">
      <c r="A1482" s="1">
        <v>115</v>
      </c>
      <c r="B1482" s="227" t="str">
        <f>UTK[[#This Row],[DATE]]&amp;UTK[[#This Row],[VEHICLE NO]]&amp;UTK[[#This Row],[TRIP NO]]</f>
        <v>45449OD04Q41182</v>
      </c>
      <c r="C1482" s="25">
        <v>45449</v>
      </c>
      <c r="D1482" s="1">
        <v>63498</v>
      </c>
      <c r="E1482" s="12">
        <v>312214</v>
      </c>
      <c r="F1482" s="17">
        <v>9106</v>
      </c>
      <c r="G1482" s="24" t="s">
        <v>26</v>
      </c>
      <c r="H1482" s="229">
        <v>52.36</v>
      </c>
      <c r="I1482" s="229">
        <v>16.940000000000001</v>
      </c>
      <c r="J1482" s="229">
        <f t="shared" si="56"/>
        <v>35.42</v>
      </c>
      <c r="K1482" s="230">
        <v>34.08</v>
      </c>
      <c r="L1482" s="234">
        <v>45450</v>
      </c>
      <c r="M1482" s="228">
        <f t="shared" si="57"/>
        <v>1.3400000000000034</v>
      </c>
      <c r="N1482" s="235">
        <v>2</v>
      </c>
      <c r="O1482" s="1" t="s">
        <v>50</v>
      </c>
      <c r="P1482" s="1" t="s">
        <v>53</v>
      </c>
      <c r="Q1482" s="233" t="str">
        <f>VLOOKUP(UTK[[#This Row],[ID]],DRIVER[],6,FALSE)</f>
        <v>ABHIMANYU JENA</v>
      </c>
    </row>
    <row r="1483" spans="1:18" ht="15" customHeight="1">
      <c r="A1483" s="1">
        <v>116</v>
      </c>
      <c r="B1483" s="227" t="str">
        <f>UTK[[#This Row],[DATE]]&amp;UTK[[#This Row],[VEHICLE NO]]&amp;UTK[[#This Row],[TRIP NO]]</f>
        <v>45450OD34S26681</v>
      </c>
      <c r="C1483" s="25">
        <v>45450</v>
      </c>
      <c r="D1483" s="1">
        <v>63499</v>
      </c>
      <c r="E1483" s="12">
        <v>312214</v>
      </c>
      <c r="F1483" s="17">
        <v>9127</v>
      </c>
      <c r="G1483" s="24" t="s">
        <v>42</v>
      </c>
      <c r="H1483" s="229">
        <v>51.66</v>
      </c>
      <c r="I1483" s="229">
        <v>16.98</v>
      </c>
      <c r="J1483" s="229">
        <f t="shared" ref="J1483:J1494" si="58">H1483-I1483</f>
        <v>34.679999999999993</v>
      </c>
      <c r="K1483" s="230">
        <v>34.119999999999997</v>
      </c>
      <c r="L1483" s="234">
        <v>45450</v>
      </c>
      <c r="M1483" s="229">
        <f t="shared" ref="M1483:M1532" si="59">J1483-K1483</f>
        <v>0.55999999999999517</v>
      </c>
      <c r="N1483" s="235">
        <v>1</v>
      </c>
      <c r="O1483" s="1" t="s">
        <v>50</v>
      </c>
      <c r="P1483" s="1" t="s">
        <v>53</v>
      </c>
      <c r="Q1483" s="233" t="str">
        <f>VLOOKUP(UTK[[#This Row],[ID]],DRIVER[],6,FALSE)</f>
        <v>SHAJID ANSARI</v>
      </c>
      <c r="R1483" s="1">
        <v>223</v>
      </c>
    </row>
    <row r="1484" spans="1:18" ht="15" customHeight="1">
      <c r="A1484" s="1">
        <v>117</v>
      </c>
      <c r="B1484" s="227" t="str">
        <f>UTK[[#This Row],[DATE]]&amp;UTK[[#This Row],[VEHICLE NO]]&amp;UTK[[#This Row],[TRIP NO]]</f>
        <v>45450OD04Q41391</v>
      </c>
      <c r="C1484" s="25">
        <v>45450</v>
      </c>
      <c r="D1484" s="1">
        <v>63500</v>
      </c>
      <c r="E1484" s="12">
        <v>312214</v>
      </c>
      <c r="F1484" s="17">
        <v>9140</v>
      </c>
      <c r="G1484" s="24" t="s">
        <v>21</v>
      </c>
      <c r="H1484" s="229">
        <v>54.48</v>
      </c>
      <c r="I1484" s="229">
        <v>17.48</v>
      </c>
      <c r="J1484" s="229">
        <f t="shared" si="58"/>
        <v>37</v>
      </c>
      <c r="K1484" s="230">
        <v>36.24</v>
      </c>
      <c r="L1484" s="234">
        <v>45450</v>
      </c>
      <c r="M1484" s="229">
        <f t="shared" si="59"/>
        <v>0.75999999999999801</v>
      </c>
      <c r="N1484" s="235">
        <v>1</v>
      </c>
      <c r="O1484" s="1" t="s">
        <v>50</v>
      </c>
      <c r="P1484" s="1" t="s">
        <v>53</v>
      </c>
      <c r="Q1484" s="233" t="str">
        <f>VLOOKUP(UTK[[#This Row],[ID]],DRIVER[],6,FALSE)</f>
        <v>PRAHALLAD KUMAR DAS</v>
      </c>
      <c r="R1484" s="1">
        <v>194</v>
      </c>
    </row>
    <row r="1485" spans="1:18" ht="15" customHeight="1">
      <c r="A1485" s="1">
        <v>118</v>
      </c>
      <c r="B1485" s="227" t="str">
        <f>UTK[[#This Row],[DATE]]&amp;UTK[[#This Row],[VEHICLE NO]]&amp;UTK[[#This Row],[TRIP NO]]</f>
        <v>45450OD34S26661</v>
      </c>
      <c r="C1485" s="25">
        <v>45450</v>
      </c>
      <c r="D1485" s="1">
        <v>63505</v>
      </c>
      <c r="E1485" s="12">
        <v>312214</v>
      </c>
      <c r="F1485" s="17">
        <v>9142</v>
      </c>
      <c r="G1485" s="24" t="s">
        <v>45</v>
      </c>
      <c r="H1485" s="229">
        <v>53.7</v>
      </c>
      <c r="I1485" s="229">
        <v>17.399999999999999</v>
      </c>
      <c r="J1485" s="229">
        <f t="shared" si="58"/>
        <v>36.300000000000004</v>
      </c>
      <c r="K1485" s="230">
        <v>35.979999999999997</v>
      </c>
      <c r="L1485" s="234">
        <v>45450</v>
      </c>
      <c r="M1485" s="229">
        <f t="shared" si="59"/>
        <v>0.32000000000000739</v>
      </c>
      <c r="N1485" s="235">
        <v>1</v>
      </c>
      <c r="O1485" s="1" t="s">
        <v>50</v>
      </c>
      <c r="P1485" s="1" t="s">
        <v>53</v>
      </c>
      <c r="Q1485" s="233" t="str">
        <f>VLOOKUP(UTK[[#This Row],[ID]],DRIVER[],6,FALSE)</f>
        <v>VINOD KUMAR</v>
      </c>
      <c r="R1485" s="1">
        <v>233</v>
      </c>
    </row>
    <row r="1486" spans="1:18" ht="15" customHeight="1">
      <c r="A1486" s="1">
        <v>119</v>
      </c>
      <c r="B1486" s="227" t="str">
        <f>UTK[[#This Row],[DATE]]&amp;UTK[[#This Row],[VEHICLE NO]]&amp;UTK[[#This Row],[TRIP NO]]</f>
        <v>45450OD04Q41701</v>
      </c>
      <c r="C1486" s="25">
        <v>45450</v>
      </c>
      <c r="D1486" s="1">
        <v>63506</v>
      </c>
      <c r="E1486" s="12">
        <v>312214</v>
      </c>
      <c r="F1486" s="17">
        <v>9141</v>
      </c>
      <c r="G1486" s="24" t="s">
        <v>10</v>
      </c>
      <c r="H1486" s="229">
        <v>34.78</v>
      </c>
      <c r="I1486" s="229">
        <v>10.3</v>
      </c>
      <c r="J1486" s="229">
        <f t="shared" si="58"/>
        <v>24.48</v>
      </c>
      <c r="K1486" s="230">
        <v>23.76</v>
      </c>
      <c r="L1486" s="234">
        <v>45450</v>
      </c>
      <c r="M1486" s="229">
        <f t="shared" si="59"/>
        <v>0.71999999999999886</v>
      </c>
      <c r="N1486" s="235">
        <v>1</v>
      </c>
      <c r="O1486" s="1" t="s">
        <v>50</v>
      </c>
      <c r="P1486" s="1" t="s">
        <v>53</v>
      </c>
      <c r="Q1486" s="233" t="str">
        <f>VLOOKUP(UTK[[#This Row],[ID]],DRIVER[],6,FALSE)</f>
        <v>KAMAN MUNDA</v>
      </c>
    </row>
    <row r="1487" spans="1:18" ht="15" customHeight="1">
      <c r="A1487" s="1">
        <v>120</v>
      </c>
      <c r="B1487" s="227" t="str">
        <f>UTK[[#This Row],[DATE]]&amp;UTK[[#This Row],[VEHICLE NO]]&amp;UTK[[#This Row],[TRIP NO]]</f>
        <v>45450OD04Q41781</v>
      </c>
      <c r="C1487" s="25">
        <v>45450</v>
      </c>
      <c r="D1487" s="1">
        <v>63507</v>
      </c>
      <c r="E1487" s="12">
        <v>312214</v>
      </c>
      <c r="F1487" s="17">
        <v>9148</v>
      </c>
      <c r="G1487" s="24" t="s">
        <v>25</v>
      </c>
      <c r="H1487" s="229">
        <v>53.92</v>
      </c>
      <c r="I1487" s="229">
        <v>17.22</v>
      </c>
      <c r="J1487" s="229">
        <f t="shared" si="58"/>
        <v>36.700000000000003</v>
      </c>
      <c r="K1487" s="230">
        <v>35.86</v>
      </c>
      <c r="L1487" s="234">
        <v>45450</v>
      </c>
      <c r="M1487" s="229">
        <f t="shared" si="59"/>
        <v>0.84000000000000341</v>
      </c>
      <c r="N1487" s="235">
        <v>1</v>
      </c>
      <c r="O1487" s="1" t="s">
        <v>50</v>
      </c>
      <c r="P1487" s="1" t="s">
        <v>53</v>
      </c>
      <c r="Q1487" s="233" t="str">
        <f>VLOOKUP(UTK[[#This Row],[ID]],DRIVER[],6,FALSE)</f>
        <v>BHARAT CH MOHANTA</v>
      </c>
      <c r="R1487" s="1">
        <v>214</v>
      </c>
    </row>
    <row r="1488" spans="1:18" ht="15" customHeight="1">
      <c r="A1488" s="1">
        <v>121</v>
      </c>
      <c r="B1488" s="227" t="str">
        <f>UTK[[#This Row],[DATE]]&amp;UTK[[#This Row],[VEHICLE NO]]&amp;UTK[[#This Row],[TRIP NO]]</f>
        <v>45450OD34S26151</v>
      </c>
      <c r="C1488" s="25">
        <v>45450</v>
      </c>
      <c r="D1488" s="1">
        <v>63508</v>
      </c>
      <c r="E1488" s="12">
        <v>312214</v>
      </c>
      <c r="F1488" s="17">
        <v>9146</v>
      </c>
      <c r="G1488" s="24" t="s">
        <v>40</v>
      </c>
      <c r="H1488" s="229">
        <v>54.18</v>
      </c>
      <c r="I1488" s="229">
        <v>17.16</v>
      </c>
      <c r="J1488" s="229">
        <f t="shared" si="58"/>
        <v>37.019999999999996</v>
      </c>
      <c r="K1488" s="230">
        <v>36.200000000000003</v>
      </c>
      <c r="L1488" s="234">
        <v>45450</v>
      </c>
      <c r="M1488" s="229">
        <f t="shared" si="59"/>
        <v>0.81999999999999318</v>
      </c>
      <c r="N1488" s="235">
        <v>1</v>
      </c>
      <c r="O1488" s="1" t="s">
        <v>50</v>
      </c>
      <c r="P1488" s="1" t="s">
        <v>53</v>
      </c>
      <c r="Q1488" s="233" t="str">
        <f>VLOOKUP(UTK[[#This Row],[ID]],DRIVER[],6,FALSE)</f>
        <v>BASANTA KUMAR MOHANTA</v>
      </c>
    </row>
    <row r="1489" spans="1:18" ht="15" customHeight="1">
      <c r="A1489" s="1">
        <v>122</v>
      </c>
      <c r="B1489" s="227" t="str">
        <f>UTK[[#This Row],[DATE]]&amp;UTK[[#This Row],[VEHICLE NO]]&amp;UTK[[#This Row],[TRIP NO]]</f>
        <v>45450OD04Q41181</v>
      </c>
      <c r="C1489" s="25">
        <v>45450</v>
      </c>
      <c r="D1489" s="1">
        <v>63509</v>
      </c>
      <c r="E1489" s="12">
        <v>312214</v>
      </c>
      <c r="F1489" s="17">
        <v>9145</v>
      </c>
      <c r="G1489" s="24" t="s">
        <v>26</v>
      </c>
      <c r="H1489" s="229">
        <v>54</v>
      </c>
      <c r="I1489" s="229">
        <v>17</v>
      </c>
      <c r="J1489" s="229">
        <f t="shared" si="58"/>
        <v>37</v>
      </c>
      <c r="K1489" s="230">
        <v>35.880000000000003</v>
      </c>
      <c r="L1489" s="234">
        <v>45450</v>
      </c>
      <c r="M1489" s="229">
        <f t="shared" si="59"/>
        <v>1.1199999999999974</v>
      </c>
      <c r="N1489" s="235">
        <v>1</v>
      </c>
      <c r="O1489" s="1" t="s">
        <v>50</v>
      </c>
      <c r="P1489" s="1" t="s">
        <v>53</v>
      </c>
      <c r="Q1489" s="233" t="str">
        <f>VLOOKUP(UTK[[#This Row],[ID]],DRIVER[],6,FALSE)</f>
        <v>AKASH KUMAR SINGH</v>
      </c>
    </row>
    <row r="1490" spans="1:18" ht="15" customHeight="1">
      <c r="A1490" s="1">
        <v>123</v>
      </c>
      <c r="B1490" s="227" t="str">
        <f>UTK[[#This Row],[DATE]]&amp;UTK[[#This Row],[VEHICLE NO]]&amp;UTK[[#This Row],[TRIP NO]]</f>
        <v>45450OD04Q41371</v>
      </c>
      <c r="C1490" s="25">
        <v>45450</v>
      </c>
      <c r="D1490" s="1">
        <v>63510</v>
      </c>
      <c r="E1490" s="12">
        <v>312214</v>
      </c>
      <c r="F1490" s="17">
        <v>9153</v>
      </c>
      <c r="G1490" s="24" t="s">
        <v>55</v>
      </c>
      <c r="H1490" s="229">
        <v>33.94</v>
      </c>
      <c r="I1490" s="229">
        <v>10.28</v>
      </c>
      <c r="J1490" s="229">
        <f t="shared" si="58"/>
        <v>23.659999999999997</v>
      </c>
      <c r="K1490" s="230">
        <v>23.4</v>
      </c>
      <c r="L1490" s="234">
        <v>45450</v>
      </c>
      <c r="M1490" s="229">
        <f t="shared" si="59"/>
        <v>0.25999999999999801</v>
      </c>
      <c r="N1490" s="235">
        <v>1</v>
      </c>
      <c r="O1490" s="1" t="s">
        <v>50</v>
      </c>
      <c r="P1490" s="1" t="s">
        <v>53</v>
      </c>
      <c r="Q1490" s="233" t="str">
        <f>VLOOKUP(UTK[[#This Row],[ID]],DRIVER[],6,FALSE)</f>
        <v>NARAHARI MOHANTA</v>
      </c>
      <c r="R1490" s="1">
        <v>255</v>
      </c>
    </row>
    <row r="1491" spans="1:18" ht="15" customHeight="1">
      <c r="A1491" s="1">
        <v>124</v>
      </c>
      <c r="B1491" s="227" t="str">
        <f>UTK[[#This Row],[DATE]]&amp;UTK[[#This Row],[VEHICLE NO]]&amp;UTK[[#This Row],[TRIP NO]]</f>
        <v>45450OD04Q67611</v>
      </c>
      <c r="C1491" s="25">
        <v>45450</v>
      </c>
      <c r="D1491" s="1">
        <v>63511</v>
      </c>
      <c r="E1491" s="12">
        <v>312214</v>
      </c>
      <c r="F1491" s="17">
        <v>9156</v>
      </c>
      <c r="G1491" s="24" t="s">
        <v>24</v>
      </c>
      <c r="H1491" s="229">
        <v>56.78</v>
      </c>
      <c r="I1491" s="229">
        <v>17.7</v>
      </c>
      <c r="J1491" s="229">
        <f t="shared" si="58"/>
        <v>39.08</v>
      </c>
      <c r="K1491" s="230">
        <v>38.06</v>
      </c>
      <c r="L1491" s="234">
        <v>45450</v>
      </c>
      <c r="M1491" s="229">
        <f t="shared" si="59"/>
        <v>1.019999999999996</v>
      </c>
      <c r="N1491" s="235">
        <v>1</v>
      </c>
      <c r="O1491" s="1" t="s">
        <v>50</v>
      </c>
      <c r="P1491" s="1" t="s">
        <v>53</v>
      </c>
      <c r="Q1491" s="233" t="str">
        <f>VLOOKUP(UTK[[#This Row],[ID]],DRIVER[],6,FALSE)</f>
        <v>JUGAL KISHOR MOHANTA</v>
      </c>
      <c r="R1491" s="1">
        <v>228</v>
      </c>
    </row>
    <row r="1492" spans="1:18" ht="15" customHeight="1">
      <c r="A1492" s="1">
        <v>125</v>
      </c>
      <c r="B1492" s="227" t="str">
        <f>UTK[[#This Row],[DATE]]&amp;UTK[[#This Row],[VEHICLE NO]]&amp;UTK[[#This Row],[TRIP NO]]</f>
        <v>45450OD34S61371</v>
      </c>
      <c r="C1492" s="25">
        <v>45450</v>
      </c>
      <c r="D1492" s="1">
        <v>63512</v>
      </c>
      <c r="E1492" s="12">
        <v>312214</v>
      </c>
      <c r="F1492" s="17">
        <v>9164</v>
      </c>
      <c r="G1492" s="24" t="s">
        <v>44</v>
      </c>
      <c r="H1492" s="229">
        <v>52.7</v>
      </c>
      <c r="I1492" s="229">
        <v>17.54</v>
      </c>
      <c r="J1492" s="229">
        <f t="shared" si="58"/>
        <v>35.160000000000004</v>
      </c>
      <c r="K1492" s="230">
        <v>34.64</v>
      </c>
      <c r="L1492" s="234">
        <v>45450</v>
      </c>
      <c r="M1492" s="229">
        <f t="shared" si="59"/>
        <v>0.52000000000000313</v>
      </c>
      <c r="N1492" s="235">
        <v>1</v>
      </c>
      <c r="O1492" s="1" t="s">
        <v>50</v>
      </c>
      <c r="P1492" s="1" t="s">
        <v>53</v>
      </c>
      <c r="Q1492" s="233" t="str">
        <f>VLOOKUP(UTK[[#This Row],[ID]],DRIVER[],6,FALSE)</f>
        <v>KAPILENDRA MALIK</v>
      </c>
    </row>
    <row r="1493" spans="1:18" ht="15" customHeight="1">
      <c r="A1493" s="1">
        <v>126</v>
      </c>
      <c r="B1493" s="227" t="str">
        <f>UTK[[#This Row],[DATE]]&amp;UTK[[#This Row],[VEHICLE NO]]&amp;UTK[[#This Row],[TRIP NO]]</f>
        <v>45450OD04Q41281</v>
      </c>
      <c r="C1493" s="25">
        <v>45450</v>
      </c>
      <c r="D1493" s="1">
        <v>63513</v>
      </c>
      <c r="E1493" s="12">
        <v>312214</v>
      </c>
      <c r="F1493" s="17">
        <v>9174</v>
      </c>
      <c r="G1493" s="24" t="s">
        <v>41</v>
      </c>
      <c r="H1493" s="229">
        <v>35.479999999999997</v>
      </c>
      <c r="I1493" s="229">
        <v>10.3</v>
      </c>
      <c r="J1493" s="229">
        <f t="shared" si="58"/>
        <v>25.179999999999996</v>
      </c>
      <c r="K1493" s="230">
        <v>24.76</v>
      </c>
      <c r="L1493" s="234">
        <v>45450</v>
      </c>
      <c r="M1493" s="229">
        <f t="shared" si="59"/>
        <v>0.4199999999999946</v>
      </c>
      <c r="N1493" s="235">
        <v>1</v>
      </c>
      <c r="O1493" s="1" t="s">
        <v>50</v>
      </c>
      <c r="P1493" s="1" t="s">
        <v>53</v>
      </c>
      <c r="Q1493" s="233" t="str">
        <f>VLOOKUP(UTK[[#This Row],[ID]],DRIVER[],6,FALSE)</f>
        <v xml:space="preserve">SUSANTA KUMAR MOHANTA </v>
      </c>
    </row>
    <row r="1494" spans="1:18" ht="15" customHeight="1">
      <c r="A1494" s="1">
        <v>127</v>
      </c>
      <c r="B1494" s="227" t="str">
        <f>UTK[[#This Row],[DATE]]&amp;UTK[[#This Row],[VEHICLE NO]]&amp;UTK[[#This Row],[TRIP NO]]</f>
        <v>45450OD34S61391</v>
      </c>
      <c r="C1494" s="25">
        <v>45450</v>
      </c>
      <c r="D1494" s="1">
        <v>63514</v>
      </c>
      <c r="E1494" s="12">
        <v>312214</v>
      </c>
      <c r="F1494" s="17">
        <v>9183</v>
      </c>
      <c r="G1494" s="24" t="s">
        <v>52</v>
      </c>
      <c r="H1494" s="229">
        <v>55.02</v>
      </c>
      <c r="I1494" s="229">
        <v>17.46</v>
      </c>
      <c r="J1494" s="229">
        <f t="shared" si="58"/>
        <v>37.56</v>
      </c>
      <c r="K1494" s="230">
        <v>37.14</v>
      </c>
      <c r="L1494" s="234">
        <v>45451</v>
      </c>
      <c r="M1494" s="229">
        <f t="shared" si="59"/>
        <v>0.42000000000000171</v>
      </c>
      <c r="N1494" s="235">
        <v>1</v>
      </c>
      <c r="O1494" s="1" t="s">
        <v>50</v>
      </c>
      <c r="P1494" s="1" t="s">
        <v>53</v>
      </c>
      <c r="Q1494" s="233" t="str">
        <f>VLOOKUP(UTK[[#This Row],[ID]],DRIVER[],6,FALSE)</f>
        <v>SUDARSAN SAHOO</v>
      </c>
      <c r="R1494" s="1">
        <v>190</v>
      </c>
    </row>
    <row r="1495" spans="1:18" ht="15" customHeight="1">
      <c r="A1495" s="1">
        <v>128</v>
      </c>
      <c r="B1495" s="227" t="str">
        <f>UTK[[#This Row],[DATE]]&amp;UTK[[#This Row],[VEHICLE NO]]&amp;UTK[[#This Row],[TRIP NO]]</f>
        <v>45451OD04Q41701</v>
      </c>
      <c r="C1495" s="25">
        <v>45451</v>
      </c>
      <c r="D1495" s="1">
        <v>63515</v>
      </c>
      <c r="E1495" s="12">
        <v>312214</v>
      </c>
      <c r="F1495" s="17">
        <v>9214</v>
      </c>
      <c r="G1495" s="24" t="s">
        <v>10</v>
      </c>
      <c r="H1495" s="229">
        <v>36.94</v>
      </c>
      <c r="I1495" s="229">
        <v>10.26</v>
      </c>
      <c r="J1495" s="229">
        <f t="shared" ref="J1495:J1513" si="60">H1495-I1495</f>
        <v>26.68</v>
      </c>
      <c r="K1495" s="230">
        <v>25.64</v>
      </c>
      <c r="L1495" s="234">
        <v>45451</v>
      </c>
      <c r="M1495" s="228">
        <f t="shared" si="59"/>
        <v>1.0399999999999991</v>
      </c>
      <c r="N1495" s="235">
        <v>1</v>
      </c>
      <c r="O1495" s="1" t="s">
        <v>50</v>
      </c>
      <c r="P1495" s="1" t="s">
        <v>53</v>
      </c>
      <c r="Q1495" s="233" t="str">
        <f>VLOOKUP(UTK[[#This Row],[ID]],DRIVER[],6,FALSE)</f>
        <v>SUSANTA KUMAR MALIK</v>
      </c>
    </row>
    <row r="1496" spans="1:18" ht="15" customHeight="1">
      <c r="A1496" s="1">
        <v>129</v>
      </c>
      <c r="B1496" s="227" t="str">
        <f>UTK[[#This Row],[DATE]]&amp;UTK[[#This Row],[VEHICLE NO]]&amp;UTK[[#This Row],[TRIP NO]]</f>
        <v>45451OD34S26151</v>
      </c>
      <c r="C1496" s="25">
        <v>45451</v>
      </c>
      <c r="D1496" s="1">
        <v>63516</v>
      </c>
      <c r="E1496" s="12">
        <v>312214</v>
      </c>
      <c r="F1496" s="17">
        <v>9213</v>
      </c>
      <c r="G1496" s="24" t="s">
        <v>40</v>
      </c>
      <c r="H1496" s="229">
        <v>52.02</v>
      </c>
      <c r="I1496" s="229">
        <v>17.22</v>
      </c>
      <c r="J1496" s="229">
        <f t="shared" si="60"/>
        <v>34.800000000000004</v>
      </c>
      <c r="K1496" s="230">
        <v>34.46</v>
      </c>
      <c r="L1496" s="234">
        <v>45451</v>
      </c>
      <c r="M1496" s="228">
        <f t="shared" si="59"/>
        <v>0.34000000000000341</v>
      </c>
      <c r="N1496" s="235">
        <v>1</v>
      </c>
      <c r="O1496" s="1" t="s">
        <v>50</v>
      </c>
      <c r="P1496" s="1" t="s">
        <v>53</v>
      </c>
      <c r="Q1496" s="233" t="str">
        <f>VLOOKUP(UTK[[#This Row],[ID]],DRIVER[],6,FALSE)</f>
        <v>PRAHALLAD KUMAR DAS</v>
      </c>
    </row>
    <row r="1497" spans="1:18" ht="15" customHeight="1">
      <c r="A1497" s="1">
        <v>130</v>
      </c>
      <c r="B1497" s="227" t="str">
        <f>UTK[[#This Row],[DATE]]&amp;UTK[[#This Row],[VEHICLE NO]]&amp;UTK[[#This Row],[TRIP NO]]</f>
        <v>45451OD04Q41181</v>
      </c>
      <c r="C1497" s="25">
        <v>45451</v>
      </c>
      <c r="D1497" s="1">
        <v>63517</v>
      </c>
      <c r="E1497" s="12">
        <v>312214</v>
      </c>
      <c r="F1497" s="17">
        <v>9215</v>
      </c>
      <c r="G1497" s="24" t="s">
        <v>26</v>
      </c>
      <c r="H1497" s="229">
        <v>50.6</v>
      </c>
      <c r="I1497" s="229">
        <v>17.059999999999999</v>
      </c>
      <c r="J1497" s="229">
        <f t="shared" si="60"/>
        <v>33.540000000000006</v>
      </c>
      <c r="K1497" s="230">
        <v>33.159999999999997</v>
      </c>
      <c r="L1497" s="234">
        <v>45451</v>
      </c>
      <c r="M1497" s="228">
        <f t="shared" si="59"/>
        <v>0.38000000000000966</v>
      </c>
      <c r="N1497" s="235">
        <v>1</v>
      </c>
      <c r="O1497" s="1" t="s">
        <v>50</v>
      </c>
      <c r="P1497" s="1" t="s">
        <v>53</v>
      </c>
      <c r="Q1497" s="233" t="str">
        <f>VLOOKUP(UTK[[#This Row],[ID]],DRIVER[],6,FALSE)</f>
        <v>AKASH KUMAR SINGH</v>
      </c>
    </row>
    <row r="1498" spans="1:18" ht="15" customHeight="1">
      <c r="A1498" s="1">
        <v>131</v>
      </c>
      <c r="B1498" s="227" t="str">
        <f>UTK[[#This Row],[DATE]]&amp;UTK[[#This Row],[VEHICLE NO]]&amp;UTK[[#This Row],[TRIP NO]]</f>
        <v>45451OD04Q41281</v>
      </c>
      <c r="C1498" s="25">
        <v>45451</v>
      </c>
      <c r="D1498" s="1">
        <v>63518</v>
      </c>
      <c r="E1498" s="12">
        <v>312214</v>
      </c>
      <c r="F1498" s="17">
        <v>9216</v>
      </c>
      <c r="G1498" s="24" t="s">
        <v>41</v>
      </c>
      <c r="H1498" s="229">
        <v>36.159999999999997</v>
      </c>
      <c r="I1498" s="229">
        <v>10.32</v>
      </c>
      <c r="J1498" s="229">
        <f t="shared" si="60"/>
        <v>25.839999999999996</v>
      </c>
      <c r="K1498" s="230">
        <v>25.02</v>
      </c>
      <c r="L1498" s="234">
        <v>45451</v>
      </c>
      <c r="M1498" s="228">
        <f t="shared" si="59"/>
        <v>0.81999999999999673</v>
      </c>
      <c r="N1498" s="235">
        <v>1</v>
      </c>
      <c r="O1498" s="1" t="s">
        <v>50</v>
      </c>
      <c r="P1498" s="1" t="s">
        <v>53</v>
      </c>
      <c r="Q1498" s="233" t="str">
        <f>VLOOKUP(UTK[[#This Row],[ID]],DRIVER[],6,FALSE)</f>
        <v>RAKHAL CH  MOHANTA</v>
      </c>
    </row>
    <row r="1499" spans="1:18" ht="15" customHeight="1">
      <c r="A1499" s="1">
        <v>132</v>
      </c>
      <c r="B1499" s="227" t="str">
        <f>UTK[[#This Row],[DATE]]&amp;UTK[[#This Row],[VEHICLE NO]]&amp;UTK[[#This Row],[TRIP NO]]</f>
        <v>45451OD04Q41371</v>
      </c>
      <c r="C1499" s="25">
        <v>45451</v>
      </c>
      <c r="D1499" s="1">
        <v>63519</v>
      </c>
      <c r="E1499" s="12">
        <v>312214</v>
      </c>
      <c r="F1499" s="17">
        <v>9219</v>
      </c>
      <c r="G1499" s="24" t="s">
        <v>55</v>
      </c>
      <c r="H1499" s="229">
        <v>35.72</v>
      </c>
      <c r="I1499" s="229">
        <v>10.48</v>
      </c>
      <c r="J1499" s="229">
        <f t="shared" si="60"/>
        <v>25.24</v>
      </c>
      <c r="K1499" s="230">
        <v>24.86</v>
      </c>
      <c r="L1499" s="234">
        <v>45451</v>
      </c>
      <c r="M1499" s="228">
        <f t="shared" si="59"/>
        <v>0.37999999999999901</v>
      </c>
      <c r="N1499" s="235">
        <v>1</v>
      </c>
      <c r="O1499" s="1" t="s">
        <v>50</v>
      </c>
      <c r="P1499" s="1" t="s">
        <v>53</v>
      </c>
      <c r="Q1499" s="233" t="str">
        <f>VLOOKUP(UTK[[#This Row],[ID]],DRIVER[],6,FALSE)</f>
        <v>MADANA MAHANTA</v>
      </c>
    </row>
    <row r="1500" spans="1:18" ht="15" customHeight="1">
      <c r="A1500" s="1">
        <v>133</v>
      </c>
      <c r="B1500" s="227" t="str">
        <f>UTK[[#This Row],[DATE]]&amp;UTK[[#This Row],[VEHICLE NO]]&amp;UTK[[#This Row],[TRIP NO]]</f>
        <v>45451OD04Q41391</v>
      </c>
      <c r="C1500" s="25">
        <v>45451</v>
      </c>
      <c r="D1500" s="1">
        <v>63520</v>
      </c>
      <c r="E1500" s="12">
        <v>312214</v>
      </c>
      <c r="F1500" s="17">
        <v>9236</v>
      </c>
      <c r="G1500" s="24" t="s">
        <v>21</v>
      </c>
      <c r="H1500" s="229">
        <v>51.52</v>
      </c>
      <c r="I1500" s="229">
        <v>17.72</v>
      </c>
      <c r="J1500" s="229">
        <f t="shared" si="60"/>
        <v>33.800000000000004</v>
      </c>
      <c r="K1500" s="230">
        <v>33.42</v>
      </c>
      <c r="L1500" s="234">
        <v>45452</v>
      </c>
      <c r="M1500" s="228">
        <f t="shared" si="59"/>
        <v>0.38000000000000256</v>
      </c>
      <c r="N1500" s="235">
        <v>1</v>
      </c>
      <c r="O1500" s="1" t="s">
        <v>50</v>
      </c>
      <c r="P1500" s="1" t="s">
        <v>53</v>
      </c>
      <c r="Q1500" s="233" t="str">
        <f>VLOOKUP(UTK[[#This Row],[ID]],DRIVER[],6,FALSE)</f>
        <v>KALI CH KAR</v>
      </c>
    </row>
    <row r="1501" spans="1:18" ht="15" customHeight="1">
      <c r="A1501" s="1">
        <v>134</v>
      </c>
      <c r="B1501" s="227" t="str">
        <f>UTK[[#This Row],[DATE]]&amp;UTK[[#This Row],[VEHICLE NO]]&amp;UTK[[#This Row],[TRIP NO]]</f>
        <v>45451OD34S26661</v>
      </c>
      <c r="C1501" s="25">
        <v>45451</v>
      </c>
      <c r="D1501" s="1">
        <v>63521</v>
      </c>
      <c r="E1501" s="12">
        <v>312214</v>
      </c>
      <c r="F1501" s="17">
        <v>9233</v>
      </c>
      <c r="G1501" s="24" t="s">
        <v>45</v>
      </c>
      <c r="H1501" s="229">
        <v>54.2</v>
      </c>
      <c r="I1501" s="229">
        <v>17.579999999999998</v>
      </c>
      <c r="J1501" s="229">
        <f t="shared" si="60"/>
        <v>36.620000000000005</v>
      </c>
      <c r="K1501" s="230">
        <v>35.659999999999997</v>
      </c>
      <c r="L1501" s="234">
        <v>45452</v>
      </c>
      <c r="M1501" s="228">
        <f t="shared" si="59"/>
        <v>0.96000000000000796</v>
      </c>
      <c r="N1501" s="235">
        <v>1</v>
      </c>
      <c r="O1501" s="1" t="s">
        <v>50</v>
      </c>
      <c r="P1501" s="1" t="s">
        <v>53</v>
      </c>
      <c r="Q1501" s="233" t="str">
        <f>VLOOKUP(UTK[[#This Row],[ID]],DRIVER[],6,FALSE)</f>
        <v>VINOD KUMAR</v>
      </c>
    </row>
    <row r="1502" spans="1:18" ht="15" customHeight="1">
      <c r="A1502" s="1">
        <v>135</v>
      </c>
      <c r="B1502" s="227" t="str">
        <f>UTK[[#This Row],[DATE]]&amp;UTK[[#This Row],[VEHICLE NO]]&amp;UTK[[#This Row],[TRIP NO]]</f>
        <v>45451OD34S26681</v>
      </c>
      <c r="C1502" s="25">
        <v>45451</v>
      </c>
      <c r="D1502" s="1">
        <v>63522</v>
      </c>
      <c r="E1502" s="12">
        <v>312214</v>
      </c>
      <c r="F1502" s="17">
        <v>9235</v>
      </c>
      <c r="G1502" s="24" t="s">
        <v>42</v>
      </c>
      <c r="H1502" s="229">
        <v>52.36</v>
      </c>
      <c r="I1502" s="229">
        <v>17.16</v>
      </c>
      <c r="J1502" s="229">
        <f t="shared" si="60"/>
        <v>35.200000000000003</v>
      </c>
      <c r="K1502" s="230">
        <v>34.74</v>
      </c>
      <c r="L1502" s="234">
        <v>45452</v>
      </c>
      <c r="M1502" s="228">
        <f t="shared" si="59"/>
        <v>0.46000000000000085</v>
      </c>
      <c r="N1502" s="235">
        <v>1</v>
      </c>
      <c r="O1502" s="1" t="s">
        <v>50</v>
      </c>
      <c r="P1502" s="1" t="s">
        <v>53</v>
      </c>
      <c r="Q1502" s="233" t="str">
        <f>VLOOKUP(UTK[[#This Row],[ID]],DRIVER[],6,FALSE)</f>
        <v>SHAJID ANSARI</v>
      </c>
    </row>
    <row r="1503" spans="1:18" ht="15" customHeight="1">
      <c r="A1503" s="1">
        <v>136</v>
      </c>
      <c r="B1503" s="227" t="str">
        <f>UTK[[#This Row],[DATE]]&amp;UTK[[#This Row],[VEHICLE NO]]&amp;UTK[[#This Row],[TRIP NO]]</f>
        <v>45451OD34S61371</v>
      </c>
      <c r="C1503" s="25">
        <v>45451</v>
      </c>
      <c r="D1503" s="1">
        <v>63523</v>
      </c>
      <c r="E1503" s="12">
        <v>312214</v>
      </c>
      <c r="F1503" s="17">
        <v>9243</v>
      </c>
      <c r="G1503" s="24" t="s">
        <v>44</v>
      </c>
      <c r="H1503" s="229">
        <v>57.12</v>
      </c>
      <c r="I1503" s="229">
        <v>17.62</v>
      </c>
      <c r="J1503" s="229">
        <f t="shared" si="60"/>
        <v>39.5</v>
      </c>
      <c r="K1503" s="230">
        <v>38.94</v>
      </c>
      <c r="L1503" s="234">
        <v>45452</v>
      </c>
      <c r="M1503" s="228">
        <f t="shared" si="59"/>
        <v>0.56000000000000227</v>
      </c>
      <c r="N1503" s="235">
        <v>1</v>
      </c>
      <c r="O1503" s="1" t="s">
        <v>50</v>
      </c>
      <c r="P1503" s="1" t="s">
        <v>53</v>
      </c>
      <c r="Q1503" s="233" t="str">
        <f>VLOOKUP(UTK[[#This Row],[ID]],DRIVER[],6,FALSE)</f>
        <v>KAPILENDRA MALIK</v>
      </c>
    </row>
    <row r="1504" spans="1:18" ht="15" customHeight="1">
      <c r="A1504" s="1">
        <v>137</v>
      </c>
      <c r="B1504" s="227" t="str">
        <f>UTK[[#This Row],[DATE]]&amp;UTK[[#This Row],[VEHICLE NO]]&amp;UTK[[#This Row],[TRIP NO]]</f>
        <v>45451OD04Q41781</v>
      </c>
      <c r="C1504" s="25">
        <v>45451</v>
      </c>
      <c r="D1504" s="1">
        <v>63524</v>
      </c>
      <c r="E1504" s="12">
        <v>312214</v>
      </c>
      <c r="F1504" s="17">
        <v>9258</v>
      </c>
      <c r="G1504" s="24" t="s">
        <v>25</v>
      </c>
      <c r="H1504" s="229">
        <v>49.52</v>
      </c>
      <c r="I1504" s="229">
        <v>17.440000000000001</v>
      </c>
      <c r="J1504" s="229">
        <f t="shared" si="60"/>
        <v>32.08</v>
      </c>
      <c r="K1504" s="230">
        <v>31.64</v>
      </c>
      <c r="L1504" s="234">
        <v>45452</v>
      </c>
      <c r="M1504" s="228">
        <f t="shared" si="59"/>
        <v>0.43999999999999773</v>
      </c>
      <c r="N1504" s="235">
        <v>1</v>
      </c>
      <c r="O1504" s="1" t="s">
        <v>50</v>
      </c>
      <c r="P1504" s="1" t="s">
        <v>53</v>
      </c>
      <c r="Q1504" s="233" t="str">
        <f>VLOOKUP(UTK[[#This Row],[ID]],DRIVER[],6,FALSE)</f>
        <v>SUSANT KUMAR BAG</v>
      </c>
    </row>
    <row r="1505" spans="1:18" ht="15" customHeight="1">
      <c r="A1505" s="1">
        <v>138</v>
      </c>
      <c r="B1505" s="227" t="str">
        <f>UTK[[#This Row],[DATE]]&amp;UTK[[#This Row],[VEHICLE NO]]&amp;UTK[[#This Row],[TRIP NO]]</f>
        <v>45451OD04Q67611</v>
      </c>
      <c r="C1505" s="25">
        <v>45451</v>
      </c>
      <c r="D1505" s="1">
        <v>63525</v>
      </c>
      <c r="E1505" s="12">
        <v>312214</v>
      </c>
      <c r="F1505" s="17">
        <v>9262</v>
      </c>
      <c r="G1505" s="24" t="s">
        <v>24</v>
      </c>
      <c r="H1505" s="229">
        <v>53.82</v>
      </c>
      <c r="I1505" s="229">
        <v>17.899999999999999</v>
      </c>
      <c r="J1505" s="229">
        <f t="shared" si="60"/>
        <v>35.92</v>
      </c>
      <c r="K1505" s="230">
        <v>35.36</v>
      </c>
      <c r="L1505" s="234">
        <v>45452</v>
      </c>
      <c r="M1505" s="228">
        <f t="shared" si="59"/>
        <v>0.56000000000000227</v>
      </c>
      <c r="N1505" s="235">
        <v>1</v>
      </c>
      <c r="O1505" s="1" t="s">
        <v>50</v>
      </c>
      <c r="P1505" s="1" t="s">
        <v>53</v>
      </c>
      <c r="Q1505" s="233" t="str">
        <f>VLOOKUP(UTK[[#This Row],[ID]],DRIVER[],6,FALSE)</f>
        <v>JUGAL KISHOR MOHANTA</v>
      </c>
    </row>
    <row r="1506" spans="1:18" ht="15" customHeight="1">
      <c r="A1506" s="1">
        <v>139</v>
      </c>
      <c r="B1506" s="227" t="str">
        <f>UTK[[#This Row],[DATE]]&amp;UTK[[#This Row],[VEHICLE NO]]&amp;UTK[[#This Row],[TRIP NO]]</f>
        <v>45451OD34S61391</v>
      </c>
      <c r="C1506" s="25">
        <v>45451</v>
      </c>
      <c r="D1506" s="1">
        <v>63526</v>
      </c>
      <c r="E1506" s="12">
        <v>312214</v>
      </c>
      <c r="F1506" s="17">
        <v>9276</v>
      </c>
      <c r="G1506" s="24" t="s">
        <v>52</v>
      </c>
      <c r="H1506" s="229">
        <v>54.6</v>
      </c>
      <c r="I1506" s="229">
        <v>17.64</v>
      </c>
      <c r="J1506" s="229">
        <f t="shared" si="60"/>
        <v>36.96</v>
      </c>
      <c r="K1506" s="230">
        <v>35.659999999999997</v>
      </c>
      <c r="L1506" s="234">
        <v>45452</v>
      </c>
      <c r="M1506" s="228">
        <f t="shared" si="59"/>
        <v>1.3000000000000043</v>
      </c>
      <c r="N1506" s="235">
        <v>1</v>
      </c>
      <c r="O1506" s="1" t="s">
        <v>50</v>
      </c>
      <c r="P1506" s="1" t="s">
        <v>53</v>
      </c>
      <c r="Q1506" s="233" t="str">
        <f>VLOOKUP(UTK[[#This Row],[ID]],DRIVER[],6,FALSE)</f>
        <v>SUDARSAN SAHOO</v>
      </c>
    </row>
    <row r="1507" spans="1:18" ht="15" customHeight="1">
      <c r="A1507" s="1">
        <v>140</v>
      </c>
      <c r="B1507" s="227" t="str">
        <f>UTK[[#This Row],[DATE]]&amp;UTK[[#This Row],[VEHICLE NO]]&amp;UTK[[#This Row],[TRIP NO]]</f>
        <v>45451OD34S26152</v>
      </c>
      <c r="C1507" s="25">
        <v>45451</v>
      </c>
      <c r="D1507" s="1">
        <v>63527</v>
      </c>
      <c r="E1507" s="12">
        <v>312214</v>
      </c>
      <c r="F1507" s="17">
        <v>9278</v>
      </c>
      <c r="G1507" s="24" t="s">
        <v>40</v>
      </c>
      <c r="H1507" s="229">
        <v>52.74</v>
      </c>
      <c r="I1507" s="229">
        <v>17.12</v>
      </c>
      <c r="J1507" s="229">
        <f t="shared" si="60"/>
        <v>35.620000000000005</v>
      </c>
      <c r="K1507" s="230">
        <v>35.1</v>
      </c>
      <c r="L1507" s="234">
        <v>45452</v>
      </c>
      <c r="M1507" s="228">
        <f t="shared" si="59"/>
        <v>0.52000000000000313</v>
      </c>
      <c r="N1507" s="235">
        <v>2</v>
      </c>
      <c r="O1507" s="1" t="s">
        <v>50</v>
      </c>
      <c r="P1507" s="1" t="s">
        <v>53</v>
      </c>
      <c r="Q1507" s="233" t="str">
        <f>VLOOKUP(UTK[[#This Row],[ID]],DRIVER[],6,FALSE)</f>
        <v>PRAHALLAD KUMAR DAS</v>
      </c>
    </row>
    <row r="1508" spans="1:18" ht="15" customHeight="1">
      <c r="A1508" s="1">
        <v>141</v>
      </c>
      <c r="B1508" s="227" t="str">
        <f>UTK[[#This Row],[DATE]]&amp;UTK[[#This Row],[VEHICLE NO]]&amp;UTK[[#This Row],[TRIP NO]]</f>
        <v>45451OD04Q41702</v>
      </c>
      <c r="C1508" s="25">
        <v>45451</v>
      </c>
      <c r="D1508" s="1">
        <v>63528</v>
      </c>
      <c r="E1508" s="12">
        <v>312214</v>
      </c>
      <c r="F1508" s="17">
        <v>9281</v>
      </c>
      <c r="G1508" s="24" t="s">
        <v>10</v>
      </c>
      <c r="H1508" s="229">
        <v>33.56</v>
      </c>
      <c r="I1508" s="229">
        <v>10.18</v>
      </c>
      <c r="J1508" s="229">
        <f t="shared" si="60"/>
        <v>23.380000000000003</v>
      </c>
      <c r="K1508" s="230">
        <v>22.56</v>
      </c>
      <c r="L1508" s="234">
        <v>45452</v>
      </c>
      <c r="M1508" s="228">
        <f t="shared" si="59"/>
        <v>0.82000000000000384</v>
      </c>
      <c r="N1508" s="235">
        <v>2</v>
      </c>
      <c r="O1508" s="1" t="s">
        <v>50</v>
      </c>
      <c r="P1508" s="1" t="s">
        <v>53</v>
      </c>
      <c r="Q1508" s="233" t="str">
        <f>VLOOKUP(UTK[[#This Row],[ID]],DRIVER[],6,FALSE)</f>
        <v>SUSANTA KUMAR MALIK</v>
      </c>
    </row>
    <row r="1509" spans="1:18" ht="15" customHeight="1">
      <c r="A1509" s="1">
        <v>142</v>
      </c>
      <c r="B1509" s="227" t="str">
        <f>UTK[[#This Row],[DATE]]&amp;UTK[[#This Row],[VEHICLE NO]]&amp;UTK[[#This Row],[TRIP NO]]</f>
        <v>45451OD04Q41182</v>
      </c>
      <c r="C1509" s="25">
        <v>45451</v>
      </c>
      <c r="D1509" s="1">
        <v>63530</v>
      </c>
      <c r="E1509" s="12">
        <v>312214</v>
      </c>
      <c r="F1509" s="17">
        <v>9280</v>
      </c>
      <c r="G1509" s="24" t="s">
        <v>26</v>
      </c>
      <c r="H1509" s="229">
        <v>52.72</v>
      </c>
      <c r="I1509" s="229">
        <v>17.02</v>
      </c>
      <c r="J1509" s="229">
        <f t="shared" si="60"/>
        <v>35.700000000000003</v>
      </c>
      <c r="K1509" s="230">
        <v>35.200000000000003</v>
      </c>
      <c r="L1509" s="234">
        <v>45452</v>
      </c>
      <c r="M1509" s="228">
        <f t="shared" si="59"/>
        <v>0.5</v>
      </c>
      <c r="N1509" s="235">
        <v>2</v>
      </c>
      <c r="O1509" s="1" t="s">
        <v>50</v>
      </c>
      <c r="P1509" s="1" t="s">
        <v>53</v>
      </c>
      <c r="Q1509" s="233" t="str">
        <f>VLOOKUP(UTK[[#This Row],[ID]],DRIVER[],6,FALSE)</f>
        <v>AKASH KUMAR SINGH</v>
      </c>
    </row>
    <row r="1510" spans="1:18" ht="14.4">
      <c r="A1510" s="1">
        <v>143</v>
      </c>
      <c r="B1510" s="227" t="str">
        <f>UTK[[#This Row],[DATE]]&amp;UTK[[#This Row],[VEHICLE NO]]&amp;UTK[[#This Row],[TRIP NO]]</f>
        <v>45451OD04Q41231</v>
      </c>
      <c r="C1510" s="25">
        <v>45451</v>
      </c>
      <c r="D1510" s="1">
        <v>63531</v>
      </c>
      <c r="E1510" s="12">
        <v>312214</v>
      </c>
      <c r="F1510" s="17">
        <v>9286</v>
      </c>
      <c r="G1510" s="24" t="s">
        <v>39</v>
      </c>
      <c r="H1510" s="229">
        <v>51.32</v>
      </c>
      <c r="I1510" s="229">
        <v>17.5</v>
      </c>
      <c r="J1510" s="229">
        <f t="shared" si="60"/>
        <v>33.82</v>
      </c>
      <c r="K1510" s="230">
        <v>32.96</v>
      </c>
      <c r="L1510" s="234">
        <v>45452</v>
      </c>
      <c r="M1510" s="228">
        <f t="shared" si="59"/>
        <v>0.85999999999999943</v>
      </c>
      <c r="N1510" s="235">
        <v>1</v>
      </c>
      <c r="O1510" s="1" t="s">
        <v>50</v>
      </c>
      <c r="P1510" s="1" t="s">
        <v>53</v>
      </c>
      <c r="Q1510" s="233" t="str">
        <f>VLOOKUP(UTK[[#This Row],[ID]],DRIVER[],6,FALSE)</f>
        <v>NATABAR MOHANTA</v>
      </c>
    </row>
    <row r="1511" spans="1:18" ht="15" customHeight="1">
      <c r="A1511" s="1">
        <v>144</v>
      </c>
      <c r="B1511" s="227" t="str">
        <f>UTK[[#This Row],[DATE]]&amp;UTK[[#This Row],[VEHICLE NO]]&amp;UTK[[#This Row],[TRIP NO]]</f>
        <v>45451OD04Q41282</v>
      </c>
      <c r="C1511" s="25">
        <v>45451</v>
      </c>
      <c r="D1511" s="1">
        <v>63532</v>
      </c>
      <c r="E1511" s="12">
        <v>312214</v>
      </c>
      <c r="F1511" s="17">
        <v>9288</v>
      </c>
      <c r="G1511" s="24" t="s">
        <v>41</v>
      </c>
      <c r="H1511" s="229">
        <v>34.020000000000003</v>
      </c>
      <c r="I1511" s="229">
        <v>10.3</v>
      </c>
      <c r="J1511" s="229">
        <f t="shared" si="60"/>
        <v>23.720000000000002</v>
      </c>
      <c r="K1511" s="230">
        <v>22.86</v>
      </c>
      <c r="L1511" s="234">
        <v>45452</v>
      </c>
      <c r="M1511" s="228">
        <f t="shared" si="59"/>
        <v>0.86000000000000298</v>
      </c>
      <c r="N1511" s="235">
        <v>2</v>
      </c>
      <c r="O1511" s="1" t="s">
        <v>50</v>
      </c>
      <c r="P1511" s="1" t="s">
        <v>53</v>
      </c>
      <c r="Q1511" s="233" t="str">
        <f>VLOOKUP(UTK[[#This Row],[ID]],DRIVER[],6,FALSE)</f>
        <v>RAKHAL CH  MOHANTA</v>
      </c>
    </row>
    <row r="1512" spans="1:18" ht="15" customHeight="1">
      <c r="A1512" s="1">
        <v>145</v>
      </c>
      <c r="B1512" s="227" t="str">
        <f>UTK[[#This Row],[DATE]]&amp;UTK[[#This Row],[VEHICLE NO]]&amp;UTK[[#This Row],[TRIP NO]]</f>
        <v>45451OD04Q41372</v>
      </c>
      <c r="C1512" s="25">
        <v>45451</v>
      </c>
      <c r="D1512" s="1">
        <v>63533</v>
      </c>
      <c r="E1512" s="12">
        <v>312214</v>
      </c>
      <c r="F1512" s="17">
        <v>9291</v>
      </c>
      <c r="G1512" s="24" t="s">
        <v>55</v>
      </c>
      <c r="H1512" s="229">
        <v>34.64</v>
      </c>
      <c r="I1512" s="229">
        <v>10.4</v>
      </c>
      <c r="J1512" s="229">
        <f t="shared" si="60"/>
        <v>24.240000000000002</v>
      </c>
      <c r="K1512" s="230">
        <v>23.66</v>
      </c>
      <c r="L1512" s="234">
        <v>45452</v>
      </c>
      <c r="M1512" s="228">
        <f t="shared" si="59"/>
        <v>0.58000000000000185</v>
      </c>
      <c r="N1512" s="235">
        <v>2</v>
      </c>
      <c r="O1512" s="1" t="s">
        <v>50</v>
      </c>
      <c r="P1512" s="1" t="s">
        <v>53</v>
      </c>
      <c r="Q1512" s="233" t="str">
        <f>VLOOKUP(UTK[[#This Row],[ID]],DRIVER[],6,FALSE)</f>
        <v>MADANA MAHANTA</v>
      </c>
    </row>
    <row r="1513" spans="1:18" ht="15" customHeight="1">
      <c r="A1513" s="1">
        <v>146</v>
      </c>
      <c r="B1513" s="227" t="str">
        <f>UTK[[#This Row],[DATE]]&amp;UTK[[#This Row],[VEHICLE NO]]&amp;UTK[[#This Row],[TRIP NO]]</f>
        <v>45451OD04Q41261</v>
      </c>
      <c r="C1513" s="25">
        <v>45451</v>
      </c>
      <c r="D1513" s="1">
        <v>63534</v>
      </c>
      <c r="E1513" s="12">
        <v>312214</v>
      </c>
      <c r="F1513" s="17">
        <v>9299</v>
      </c>
      <c r="G1513" s="24" t="s">
        <v>23</v>
      </c>
      <c r="H1513" s="229">
        <v>54.4</v>
      </c>
      <c r="I1513" s="229">
        <v>17.399999999999999</v>
      </c>
      <c r="J1513" s="229">
        <f t="shared" si="60"/>
        <v>37</v>
      </c>
      <c r="K1513" s="230">
        <v>36.1</v>
      </c>
      <c r="L1513" s="234">
        <v>45452</v>
      </c>
      <c r="M1513" s="228">
        <f t="shared" si="59"/>
        <v>0.89999999999999858</v>
      </c>
      <c r="N1513" s="235">
        <v>1</v>
      </c>
      <c r="O1513" s="1" t="s">
        <v>50</v>
      </c>
      <c r="P1513" s="1" t="s">
        <v>53</v>
      </c>
      <c r="Q1513" s="233" t="str">
        <f>VLOOKUP(UTK[[#This Row],[ID]],DRIVER[],6,FALSE)</f>
        <v>AKSHAYA KU SAHOO</v>
      </c>
    </row>
    <row r="1514" spans="1:18" ht="15" customHeight="1">
      <c r="A1514" s="1">
        <v>147</v>
      </c>
      <c r="B1514" s="227" t="str">
        <f>UTK[[#This Row],[DATE]]&amp;UTK[[#This Row],[VEHICLE NO]]&amp;UTK[[#This Row],[TRIP NO]]</f>
        <v>45452OD04Q41701</v>
      </c>
      <c r="C1514" s="25">
        <v>45452</v>
      </c>
      <c r="D1514" s="1">
        <v>63535</v>
      </c>
      <c r="E1514" s="12">
        <v>312214</v>
      </c>
      <c r="F1514" s="17">
        <v>9312</v>
      </c>
      <c r="G1514" s="24" t="s">
        <v>10</v>
      </c>
      <c r="H1514" s="229">
        <v>34.94</v>
      </c>
      <c r="I1514" s="229">
        <v>10.32</v>
      </c>
      <c r="J1514" s="229">
        <f t="shared" ref="J1514:J1532" si="61">H1514-I1514</f>
        <v>24.619999999999997</v>
      </c>
      <c r="K1514" s="230">
        <v>24.42</v>
      </c>
      <c r="L1514" s="234">
        <v>45452</v>
      </c>
      <c r="M1514" s="228">
        <f t="shared" si="59"/>
        <v>0.19999999999999574</v>
      </c>
      <c r="N1514" s="235">
        <v>1</v>
      </c>
      <c r="O1514" s="1" t="s">
        <v>50</v>
      </c>
      <c r="P1514" s="1" t="s">
        <v>53</v>
      </c>
      <c r="Q1514" s="233" t="str">
        <f>VLOOKUP(UTK[[#This Row],[ID]],DRIVER[],6,FALSE)</f>
        <v>KAMAN MUNDA</v>
      </c>
      <c r="R1514" s="1">
        <v>261</v>
      </c>
    </row>
    <row r="1515" spans="1:18" ht="15" customHeight="1">
      <c r="A1515" s="1">
        <v>148</v>
      </c>
      <c r="B1515" s="227" t="str">
        <f>UTK[[#This Row],[DATE]]&amp;UTK[[#This Row],[VEHICLE NO]]&amp;UTK[[#This Row],[TRIP NO]]</f>
        <v>45452OD34S26681</v>
      </c>
      <c r="C1515" s="25">
        <v>45452</v>
      </c>
      <c r="D1515" s="1">
        <v>63536</v>
      </c>
      <c r="E1515" s="12">
        <v>312214</v>
      </c>
      <c r="F1515" s="17">
        <v>9314</v>
      </c>
      <c r="G1515" s="24" t="s">
        <v>42</v>
      </c>
      <c r="H1515" s="229">
        <v>52.08</v>
      </c>
      <c r="I1515" s="229">
        <v>17.16</v>
      </c>
      <c r="J1515" s="229">
        <f t="shared" si="61"/>
        <v>34.92</v>
      </c>
      <c r="K1515" s="230">
        <v>33.74</v>
      </c>
      <c r="L1515" s="234">
        <v>45452</v>
      </c>
      <c r="M1515" s="228">
        <f t="shared" si="59"/>
        <v>1.1799999999999997</v>
      </c>
      <c r="N1515" s="235">
        <v>1</v>
      </c>
      <c r="O1515" s="1" t="s">
        <v>50</v>
      </c>
      <c r="P1515" s="1" t="s">
        <v>53</v>
      </c>
      <c r="Q1515" s="233" t="str">
        <f>VLOOKUP(UTK[[#This Row],[ID]],DRIVER[],6,FALSE)</f>
        <v>SHAJID ANSARI</v>
      </c>
    </row>
    <row r="1516" spans="1:18" ht="15" customHeight="1">
      <c r="A1516" s="1">
        <v>149</v>
      </c>
      <c r="B1516" s="227" t="str">
        <f>UTK[[#This Row],[DATE]]&amp;UTK[[#This Row],[VEHICLE NO]]&amp;UTK[[#This Row],[TRIP NO]]</f>
        <v>45452OD34S26661</v>
      </c>
      <c r="C1516" s="25">
        <v>45452</v>
      </c>
      <c r="D1516" s="1">
        <v>63537</v>
      </c>
      <c r="E1516" s="12">
        <v>312214</v>
      </c>
      <c r="F1516" s="17">
        <v>9315</v>
      </c>
      <c r="G1516" s="24" t="s">
        <v>45</v>
      </c>
      <c r="H1516" s="229">
        <v>54.72</v>
      </c>
      <c r="I1516" s="229">
        <v>17.579999999999998</v>
      </c>
      <c r="J1516" s="229">
        <f t="shared" si="61"/>
        <v>37.14</v>
      </c>
      <c r="K1516" s="230">
        <v>35.840000000000003</v>
      </c>
      <c r="L1516" s="234">
        <v>45452</v>
      </c>
      <c r="M1516" s="228">
        <f t="shared" si="59"/>
        <v>1.2999999999999972</v>
      </c>
      <c r="N1516" s="235">
        <v>1</v>
      </c>
      <c r="O1516" s="1" t="s">
        <v>50</v>
      </c>
      <c r="P1516" s="1" t="s">
        <v>53</v>
      </c>
      <c r="Q1516" s="233" t="str">
        <f>VLOOKUP(UTK[[#This Row],[ID]],DRIVER[],6,FALSE)</f>
        <v>VINOD KUMAR</v>
      </c>
    </row>
    <row r="1517" spans="1:18" ht="15" customHeight="1">
      <c r="A1517" s="1">
        <v>150</v>
      </c>
      <c r="B1517" s="227" t="str">
        <f>UTK[[#This Row],[DATE]]&amp;UTK[[#This Row],[VEHICLE NO]]&amp;UTK[[#This Row],[TRIP NO]]</f>
        <v>45452OD04Q67611</v>
      </c>
      <c r="C1517" s="25">
        <v>45452</v>
      </c>
      <c r="D1517" s="1">
        <v>63538</v>
      </c>
      <c r="E1517" s="12">
        <v>312214</v>
      </c>
      <c r="F1517" s="17">
        <v>9317</v>
      </c>
      <c r="G1517" s="24" t="s">
        <v>24</v>
      </c>
      <c r="H1517" s="229">
        <v>55.2</v>
      </c>
      <c r="I1517" s="229">
        <v>17.920000000000002</v>
      </c>
      <c r="J1517" s="229">
        <f t="shared" si="61"/>
        <v>37.28</v>
      </c>
      <c r="K1517" s="230">
        <v>36.659999999999997</v>
      </c>
      <c r="L1517" s="234">
        <v>45452</v>
      </c>
      <c r="M1517" s="228">
        <f t="shared" si="59"/>
        <v>0.62000000000000455</v>
      </c>
      <c r="N1517" s="235">
        <v>1</v>
      </c>
      <c r="O1517" s="1" t="s">
        <v>50</v>
      </c>
      <c r="P1517" s="1" t="s">
        <v>53</v>
      </c>
      <c r="Q1517" s="233" t="str">
        <f>VLOOKUP(UTK[[#This Row],[ID]],DRIVER[],6,FALSE)</f>
        <v>AKSHAYA KU SAHOO</v>
      </c>
    </row>
    <row r="1518" spans="1:18" ht="15" customHeight="1">
      <c r="A1518" s="1">
        <v>151</v>
      </c>
      <c r="B1518" s="227" t="str">
        <f>UTK[[#This Row],[DATE]]&amp;UTK[[#This Row],[VEHICLE NO]]&amp;UTK[[#This Row],[TRIP NO]]</f>
        <v>45452OD04Q41391</v>
      </c>
      <c r="C1518" s="25">
        <v>45452</v>
      </c>
      <c r="D1518" s="1">
        <v>63539</v>
      </c>
      <c r="E1518" s="12">
        <v>312214</v>
      </c>
      <c r="F1518" s="17">
        <v>9321</v>
      </c>
      <c r="G1518" s="24" t="s">
        <v>21</v>
      </c>
      <c r="H1518" s="229">
        <v>55.88</v>
      </c>
      <c r="I1518" s="229">
        <v>17.64</v>
      </c>
      <c r="J1518" s="229">
        <f t="shared" si="61"/>
        <v>38.24</v>
      </c>
      <c r="K1518" s="230">
        <v>37.54</v>
      </c>
      <c r="L1518" s="234">
        <v>45452</v>
      </c>
      <c r="M1518" s="228">
        <f t="shared" si="59"/>
        <v>0.70000000000000284</v>
      </c>
      <c r="N1518" s="235">
        <v>1</v>
      </c>
      <c r="O1518" s="1" t="s">
        <v>50</v>
      </c>
      <c r="P1518" s="1" t="s">
        <v>53</v>
      </c>
      <c r="Q1518" s="233" t="str">
        <f>VLOOKUP(UTK[[#This Row],[ID]],DRIVER[],6,FALSE)</f>
        <v>KALI CH KAR</v>
      </c>
    </row>
    <row r="1519" spans="1:18" ht="15" customHeight="1">
      <c r="A1519" s="1">
        <v>152</v>
      </c>
      <c r="B1519" s="227" t="str">
        <f>UTK[[#This Row],[DATE]]&amp;UTK[[#This Row],[VEHICLE NO]]&amp;UTK[[#This Row],[TRIP NO]]</f>
        <v>45452OD04Q41781</v>
      </c>
      <c r="C1519" s="25">
        <v>45452</v>
      </c>
      <c r="D1519" s="1">
        <v>63540</v>
      </c>
      <c r="E1519" s="12">
        <v>312214</v>
      </c>
      <c r="F1519" s="17">
        <v>9331</v>
      </c>
      <c r="G1519" s="24" t="s">
        <v>25</v>
      </c>
      <c r="H1519" s="229">
        <v>53.5</v>
      </c>
      <c r="I1519" s="229">
        <v>17.36</v>
      </c>
      <c r="J1519" s="229">
        <f t="shared" si="61"/>
        <v>36.14</v>
      </c>
      <c r="K1519" s="230">
        <v>35.64</v>
      </c>
      <c r="L1519" s="234">
        <v>45452</v>
      </c>
      <c r="M1519" s="228">
        <f t="shared" si="59"/>
        <v>0.5</v>
      </c>
      <c r="N1519" s="235">
        <v>1</v>
      </c>
      <c r="O1519" s="1" t="s">
        <v>50</v>
      </c>
      <c r="P1519" s="1" t="s">
        <v>53</v>
      </c>
      <c r="Q1519" s="233" t="str">
        <f>VLOOKUP(UTK[[#This Row],[ID]],DRIVER[],6,FALSE)</f>
        <v>BHARAT CH MOHANTA</v>
      </c>
    </row>
    <row r="1520" spans="1:18" ht="15" customHeight="1">
      <c r="A1520" s="1">
        <v>153</v>
      </c>
      <c r="B1520" s="227" t="str">
        <f>UTK[[#This Row],[DATE]]&amp;UTK[[#This Row],[VEHICLE NO]]&amp;UTK[[#This Row],[TRIP NO]]</f>
        <v>45452OD04Q41181</v>
      </c>
      <c r="C1520" s="25">
        <v>45452</v>
      </c>
      <c r="D1520" s="1">
        <v>63541</v>
      </c>
      <c r="E1520" s="12">
        <v>312214</v>
      </c>
      <c r="F1520" s="17">
        <v>9336</v>
      </c>
      <c r="G1520" s="24" t="s">
        <v>26</v>
      </c>
      <c r="H1520" s="229">
        <v>55.96</v>
      </c>
      <c r="I1520" s="229">
        <v>17.059999999999999</v>
      </c>
      <c r="J1520" s="229">
        <f t="shared" si="61"/>
        <v>38.900000000000006</v>
      </c>
      <c r="K1520" s="230">
        <v>37.299999999999997</v>
      </c>
      <c r="L1520" s="234">
        <v>45452</v>
      </c>
      <c r="M1520" s="228">
        <f t="shared" si="59"/>
        <v>1.6000000000000085</v>
      </c>
      <c r="N1520" s="235">
        <v>1</v>
      </c>
      <c r="O1520" s="1" t="s">
        <v>50</v>
      </c>
      <c r="P1520" s="1" t="s">
        <v>53</v>
      </c>
      <c r="Q1520" s="233" t="str">
        <f>VLOOKUP(UTK[[#This Row],[ID]],DRIVER[],6,FALSE)</f>
        <v>AKASH KUMAR SINGH</v>
      </c>
    </row>
    <row r="1521" spans="1:18" ht="15" customHeight="1">
      <c r="A1521" s="1">
        <v>154</v>
      </c>
      <c r="B1521" s="227" t="str">
        <f>UTK[[#This Row],[DATE]]&amp;UTK[[#This Row],[VEHICLE NO]]&amp;UTK[[#This Row],[TRIP NO]]</f>
        <v>45452OD34S26151</v>
      </c>
      <c r="C1521" s="25">
        <v>45452</v>
      </c>
      <c r="D1521" s="1">
        <v>63542</v>
      </c>
      <c r="E1521" s="12">
        <v>312214</v>
      </c>
      <c r="F1521" s="17">
        <v>9333</v>
      </c>
      <c r="G1521" s="24" t="s">
        <v>40</v>
      </c>
      <c r="H1521" s="229">
        <v>56.36</v>
      </c>
      <c r="I1521" s="229">
        <v>17.12</v>
      </c>
      <c r="J1521" s="229">
        <f t="shared" si="61"/>
        <v>39.239999999999995</v>
      </c>
      <c r="K1521" s="230">
        <v>37.58</v>
      </c>
      <c r="L1521" s="234">
        <v>45452</v>
      </c>
      <c r="M1521" s="228">
        <f t="shared" si="59"/>
        <v>1.6599999999999966</v>
      </c>
      <c r="N1521" s="235">
        <v>1</v>
      </c>
      <c r="O1521" s="1" t="s">
        <v>50</v>
      </c>
      <c r="P1521" s="1" t="s">
        <v>53</v>
      </c>
      <c r="Q1521" s="233" t="str">
        <f>VLOOKUP(UTK[[#This Row],[ID]],DRIVER[],6,FALSE)</f>
        <v>PRAHALLAD KUMAR DAS</v>
      </c>
    </row>
    <row r="1522" spans="1:18" ht="15" customHeight="1">
      <c r="A1522" s="1">
        <v>155</v>
      </c>
      <c r="B1522" s="227" t="str">
        <f>UTK[[#This Row],[DATE]]&amp;UTK[[#This Row],[VEHICLE NO]]&amp;UTK[[#This Row],[TRIP NO]]</f>
        <v>45452OD04Q41261</v>
      </c>
      <c r="C1522" s="25">
        <v>45452</v>
      </c>
      <c r="D1522" s="1">
        <v>63559</v>
      </c>
      <c r="E1522" s="12">
        <v>312214</v>
      </c>
      <c r="F1522" s="17">
        <v>9340</v>
      </c>
      <c r="G1522" s="24" t="s">
        <v>23</v>
      </c>
      <c r="H1522" s="229">
        <v>56.38</v>
      </c>
      <c r="I1522" s="229">
        <v>17.38</v>
      </c>
      <c r="J1522" s="229">
        <f t="shared" si="61"/>
        <v>39</v>
      </c>
      <c r="K1522" s="230">
        <v>38.44</v>
      </c>
      <c r="L1522" s="234">
        <v>45452</v>
      </c>
      <c r="M1522" s="228">
        <f t="shared" si="59"/>
        <v>0.56000000000000227</v>
      </c>
      <c r="N1522" s="235">
        <v>1</v>
      </c>
      <c r="O1522" s="1" t="s">
        <v>50</v>
      </c>
      <c r="P1522" s="1" t="s">
        <v>53</v>
      </c>
      <c r="Q1522" s="233" t="str">
        <f>VLOOKUP(UTK[[#This Row],[ID]],DRIVER[],6,FALSE)</f>
        <v>TANURAM DAS</v>
      </c>
      <c r="R1522" s="1">
        <v>232</v>
      </c>
    </row>
    <row r="1523" spans="1:18" ht="15" customHeight="1">
      <c r="A1523" s="1">
        <v>156</v>
      </c>
      <c r="B1523" s="227" t="str">
        <f>UTK[[#This Row],[DATE]]&amp;UTK[[#This Row],[VEHICLE NO]]&amp;UTK[[#This Row],[TRIP NO]]</f>
        <v>45452OD34S61391</v>
      </c>
      <c r="C1523" s="25">
        <v>45452</v>
      </c>
      <c r="D1523" s="1">
        <v>63560</v>
      </c>
      <c r="E1523" s="12">
        <v>312214</v>
      </c>
      <c r="F1523" s="17">
        <v>9339</v>
      </c>
      <c r="G1523" s="24" t="s">
        <v>52</v>
      </c>
      <c r="H1523" s="229">
        <v>55.5</v>
      </c>
      <c r="I1523" s="229">
        <v>17.579999999999998</v>
      </c>
      <c r="J1523" s="229">
        <f t="shared" si="61"/>
        <v>37.92</v>
      </c>
      <c r="K1523" s="230">
        <v>36.56</v>
      </c>
      <c r="L1523" s="234">
        <v>45452</v>
      </c>
      <c r="M1523" s="228">
        <f t="shared" si="59"/>
        <v>1.3599999999999994</v>
      </c>
      <c r="N1523" s="235">
        <v>1</v>
      </c>
      <c r="O1523" s="1" t="s">
        <v>50</v>
      </c>
      <c r="P1523" s="1" t="s">
        <v>53</v>
      </c>
      <c r="Q1523" s="233" t="str">
        <f>VLOOKUP(UTK[[#This Row],[ID]],DRIVER[],6,FALSE)</f>
        <v>PRADIPA MALIK</v>
      </c>
    </row>
    <row r="1524" spans="1:18" ht="15" customHeight="1">
      <c r="A1524" s="1">
        <v>157</v>
      </c>
      <c r="B1524" s="227" t="str">
        <f>UTK[[#This Row],[DATE]]&amp;UTK[[#This Row],[VEHICLE NO]]&amp;UTK[[#This Row],[TRIP NO]]</f>
        <v>45452OD34S61371</v>
      </c>
      <c r="C1524" s="25">
        <v>45452</v>
      </c>
      <c r="D1524" s="1">
        <v>63561</v>
      </c>
      <c r="E1524" s="12">
        <v>312214</v>
      </c>
      <c r="F1524" s="17">
        <v>9362</v>
      </c>
      <c r="G1524" s="24" t="s">
        <v>44</v>
      </c>
      <c r="H1524" s="229">
        <v>56.66</v>
      </c>
      <c r="I1524" s="229">
        <v>17.54</v>
      </c>
      <c r="J1524" s="229">
        <f t="shared" si="61"/>
        <v>39.119999999999997</v>
      </c>
      <c r="K1524" s="230">
        <v>38.659999999999997</v>
      </c>
      <c r="L1524" s="234">
        <v>45452</v>
      </c>
      <c r="M1524" s="228">
        <f t="shared" si="59"/>
        <v>0.46000000000000085</v>
      </c>
      <c r="N1524" s="235">
        <v>1</v>
      </c>
      <c r="O1524" s="1" t="s">
        <v>50</v>
      </c>
      <c r="P1524" s="1" t="s">
        <v>53</v>
      </c>
      <c r="Q1524" s="233" t="str">
        <f>VLOOKUP(UTK[[#This Row],[ID]],DRIVER[],6,FALSE)</f>
        <v>KAPILENDRA MALIK</v>
      </c>
    </row>
    <row r="1525" spans="1:18" ht="15" customHeight="1">
      <c r="A1525" s="1">
        <v>158</v>
      </c>
      <c r="B1525" s="227" t="str">
        <f>UTK[[#This Row],[DATE]]&amp;UTK[[#This Row],[VEHICLE NO]]&amp;UTK[[#This Row],[TRIP NO]]</f>
        <v>45452OD04Q41281</v>
      </c>
      <c r="C1525" s="25">
        <v>45452</v>
      </c>
      <c r="D1525" s="1">
        <v>63563</v>
      </c>
      <c r="E1525" s="12">
        <v>312214</v>
      </c>
      <c r="F1525" s="17">
        <v>9366</v>
      </c>
      <c r="G1525" s="24" t="s">
        <v>41</v>
      </c>
      <c r="H1525" s="229">
        <v>31.56</v>
      </c>
      <c r="I1525" s="229">
        <v>10.26</v>
      </c>
      <c r="J1525" s="229">
        <f t="shared" si="61"/>
        <v>21.299999999999997</v>
      </c>
      <c r="K1525" s="230">
        <v>20.9</v>
      </c>
      <c r="L1525" s="234">
        <v>45453</v>
      </c>
      <c r="M1525" s="228">
        <f t="shared" si="59"/>
        <v>0.39999999999999858</v>
      </c>
      <c r="N1525" s="235">
        <v>1</v>
      </c>
      <c r="O1525" s="1" t="s">
        <v>50</v>
      </c>
      <c r="P1525" s="1" t="s">
        <v>53</v>
      </c>
      <c r="Q1525" s="233" t="str">
        <f>VLOOKUP(UTK[[#This Row],[ID]],DRIVER[],6,FALSE)</f>
        <v xml:space="preserve">SUSANTA KUMAR MOHANTA </v>
      </c>
      <c r="R1525" s="1">
        <v>100</v>
      </c>
    </row>
    <row r="1526" spans="1:18" ht="14.4">
      <c r="A1526" s="1">
        <v>159</v>
      </c>
      <c r="B1526" s="227" t="str">
        <f>UTK[[#This Row],[DATE]]&amp;UTK[[#This Row],[VEHICLE NO]]&amp;UTK[[#This Row],[TRIP NO]]</f>
        <v>45452OD04Q41231</v>
      </c>
      <c r="C1526" s="25">
        <v>45452</v>
      </c>
      <c r="D1526" s="1">
        <v>63564</v>
      </c>
      <c r="E1526" s="12">
        <v>312214</v>
      </c>
      <c r="F1526" s="17">
        <v>9387</v>
      </c>
      <c r="G1526" s="24" t="s">
        <v>39</v>
      </c>
      <c r="H1526" s="229">
        <v>55.8</v>
      </c>
      <c r="I1526" s="229">
        <v>17.399999999999999</v>
      </c>
      <c r="J1526" s="229">
        <f t="shared" si="61"/>
        <v>38.4</v>
      </c>
      <c r="K1526" s="230">
        <v>36.36</v>
      </c>
      <c r="L1526" s="234">
        <v>45452</v>
      </c>
      <c r="M1526" s="228">
        <f t="shared" si="59"/>
        <v>2.0399999999999991</v>
      </c>
      <c r="N1526" s="235">
        <v>1</v>
      </c>
      <c r="O1526" s="1" t="s">
        <v>50</v>
      </c>
      <c r="P1526" s="1" t="s">
        <v>53</v>
      </c>
      <c r="Q1526" s="233" t="str">
        <f>VLOOKUP(UTK[[#This Row],[ID]],DRIVER[],6,FALSE)</f>
        <v>NATABAR MOHANTA</v>
      </c>
    </row>
    <row r="1527" spans="1:18" ht="15" customHeight="1">
      <c r="A1527" s="1">
        <v>160</v>
      </c>
      <c r="B1527" s="227" t="str">
        <f>UTK[[#This Row],[DATE]]&amp;UTK[[#This Row],[VEHICLE NO]]&amp;UTK[[#This Row],[TRIP NO]]</f>
        <v>45452OD04Q41702</v>
      </c>
      <c r="C1527" s="25">
        <v>45452</v>
      </c>
      <c r="D1527" s="1">
        <v>63565</v>
      </c>
      <c r="E1527" s="12">
        <v>312214</v>
      </c>
      <c r="F1527" s="17">
        <v>9391</v>
      </c>
      <c r="G1527" s="24" t="s">
        <v>10</v>
      </c>
      <c r="H1527" s="229">
        <v>35.1</v>
      </c>
      <c r="I1527" s="229">
        <v>10.38</v>
      </c>
      <c r="J1527" s="229">
        <f t="shared" si="61"/>
        <v>24.72</v>
      </c>
      <c r="K1527" s="230">
        <v>23.96</v>
      </c>
      <c r="L1527" s="234">
        <v>45452</v>
      </c>
      <c r="M1527" s="228">
        <f t="shared" si="59"/>
        <v>0.75999999999999801</v>
      </c>
      <c r="N1527" s="235">
        <v>2</v>
      </c>
      <c r="O1527" s="1" t="s">
        <v>50</v>
      </c>
      <c r="P1527" s="1" t="s">
        <v>53</v>
      </c>
      <c r="Q1527" s="233" t="str">
        <f>VLOOKUP(UTK[[#This Row],[ID]],DRIVER[],6,FALSE)</f>
        <v>KAMAN MUNDA</v>
      </c>
    </row>
    <row r="1528" spans="1:18" ht="15" customHeight="1">
      <c r="A1528" s="1">
        <v>161</v>
      </c>
      <c r="B1528" s="227" t="str">
        <f>UTK[[#This Row],[DATE]]&amp;UTK[[#This Row],[VEHICLE NO]]&amp;UTK[[#This Row],[TRIP NO]]</f>
        <v>45452OD34S26682</v>
      </c>
      <c r="C1528" s="25">
        <v>45452</v>
      </c>
      <c r="D1528" s="1">
        <v>63566</v>
      </c>
      <c r="E1528" s="12">
        <v>312214</v>
      </c>
      <c r="F1528" s="17">
        <v>9403</v>
      </c>
      <c r="G1528" s="24" t="s">
        <v>42</v>
      </c>
      <c r="H1528" s="229">
        <v>51.82</v>
      </c>
      <c r="I1528" s="229">
        <v>17.16</v>
      </c>
      <c r="J1528" s="229">
        <f t="shared" si="61"/>
        <v>34.659999999999997</v>
      </c>
      <c r="K1528" s="230">
        <v>33.76</v>
      </c>
      <c r="L1528" s="234">
        <v>45452</v>
      </c>
      <c r="M1528" s="228">
        <f t="shared" si="59"/>
        <v>0.89999999999999858</v>
      </c>
      <c r="N1528" s="235">
        <v>2</v>
      </c>
      <c r="O1528" s="1" t="s">
        <v>50</v>
      </c>
      <c r="P1528" s="1" t="s">
        <v>53</v>
      </c>
      <c r="Q1528" s="233" t="str">
        <f>VLOOKUP(UTK[[#This Row],[ID]],DRIVER[],6,FALSE)</f>
        <v>SHAJID ANSARI</v>
      </c>
    </row>
    <row r="1529" spans="1:18" ht="15" customHeight="1">
      <c r="A1529" s="1">
        <v>162</v>
      </c>
      <c r="B1529" s="227" t="str">
        <f>UTK[[#This Row],[DATE]]&amp;UTK[[#This Row],[VEHICLE NO]]&amp;UTK[[#This Row],[TRIP NO]]</f>
        <v>45452OD34S26662</v>
      </c>
      <c r="C1529" s="25">
        <v>45452</v>
      </c>
      <c r="D1529" s="1">
        <v>63567</v>
      </c>
      <c r="E1529" s="12">
        <v>312214</v>
      </c>
      <c r="F1529" s="17">
        <v>9404</v>
      </c>
      <c r="G1529" s="24" t="s">
        <v>45</v>
      </c>
      <c r="H1529" s="229">
        <v>54.48</v>
      </c>
      <c r="I1529" s="229">
        <v>17.579999999999998</v>
      </c>
      <c r="J1529" s="229">
        <f t="shared" si="61"/>
        <v>36.9</v>
      </c>
      <c r="K1529" s="230">
        <v>35.520000000000003</v>
      </c>
      <c r="L1529" s="234">
        <v>45452</v>
      </c>
      <c r="M1529" s="228">
        <f t="shared" si="59"/>
        <v>1.3799999999999955</v>
      </c>
      <c r="N1529" s="235">
        <v>2</v>
      </c>
      <c r="O1529" s="1" t="s">
        <v>50</v>
      </c>
      <c r="P1529" s="1" t="s">
        <v>53</v>
      </c>
      <c r="Q1529" s="233" t="str">
        <f>VLOOKUP(UTK[[#This Row],[ID]],DRIVER[],6,FALSE)</f>
        <v>VINOD KUMAR</v>
      </c>
    </row>
    <row r="1530" spans="1:18" ht="15" customHeight="1">
      <c r="A1530" s="1">
        <v>163</v>
      </c>
      <c r="B1530" s="227" t="str">
        <f>UTK[[#This Row],[DATE]]&amp;UTK[[#This Row],[VEHICLE NO]]&amp;UTK[[#This Row],[TRIP NO]]</f>
        <v>45452OD04Q67612</v>
      </c>
      <c r="C1530" s="25">
        <v>45452</v>
      </c>
      <c r="D1530" s="1">
        <v>63568</v>
      </c>
      <c r="E1530" s="12">
        <v>312214</v>
      </c>
      <c r="F1530" s="17">
        <v>9408</v>
      </c>
      <c r="G1530" s="24" t="s">
        <v>24</v>
      </c>
      <c r="H1530" s="229">
        <v>56.16</v>
      </c>
      <c r="I1530" s="229">
        <v>17.899999999999999</v>
      </c>
      <c r="J1530" s="229">
        <f t="shared" si="61"/>
        <v>38.26</v>
      </c>
      <c r="K1530" s="230">
        <v>37.56</v>
      </c>
      <c r="L1530" s="234">
        <v>45452</v>
      </c>
      <c r="M1530" s="228">
        <f t="shared" si="59"/>
        <v>0.69999999999999574</v>
      </c>
      <c r="N1530" s="235">
        <v>2</v>
      </c>
      <c r="O1530" s="1" t="s">
        <v>50</v>
      </c>
      <c r="P1530" s="1" t="s">
        <v>53</v>
      </c>
      <c r="Q1530" s="233" t="str">
        <f>VLOOKUP(UTK[[#This Row],[ID]],DRIVER[],6,FALSE)</f>
        <v>AKSHAYA KU SAHOO</v>
      </c>
    </row>
    <row r="1531" spans="1:18" ht="15" customHeight="1">
      <c r="A1531" s="1">
        <v>164</v>
      </c>
      <c r="B1531" s="227" t="str">
        <f>UTK[[#This Row],[DATE]]&amp;UTK[[#This Row],[VEHICLE NO]]&amp;UTK[[#This Row],[TRIP NO]]</f>
        <v>45452OD04Q41782</v>
      </c>
      <c r="C1531" s="25">
        <v>45452</v>
      </c>
      <c r="D1531" s="1">
        <v>63569</v>
      </c>
      <c r="E1531" s="12">
        <v>312214</v>
      </c>
      <c r="F1531" s="17">
        <v>9417</v>
      </c>
      <c r="G1531" s="24" t="s">
        <v>25</v>
      </c>
      <c r="H1531" s="229">
        <v>55.06</v>
      </c>
      <c r="I1531" s="229">
        <v>17.38</v>
      </c>
      <c r="J1531" s="229">
        <f t="shared" si="61"/>
        <v>37.680000000000007</v>
      </c>
      <c r="K1531" s="230">
        <v>37.200000000000003</v>
      </c>
      <c r="L1531" s="234">
        <v>45452</v>
      </c>
      <c r="M1531" s="228">
        <f t="shared" si="59"/>
        <v>0.48000000000000398</v>
      </c>
      <c r="N1531" s="235">
        <v>2</v>
      </c>
      <c r="O1531" s="1" t="s">
        <v>50</v>
      </c>
      <c r="P1531" s="1" t="s">
        <v>53</v>
      </c>
      <c r="Q1531" s="233" t="str">
        <f>VLOOKUP(UTK[[#This Row],[ID]],DRIVER[],6,FALSE)</f>
        <v>BHARAT CH MOHANTA</v>
      </c>
    </row>
    <row r="1532" spans="1:18" ht="15" customHeight="1">
      <c r="A1532" s="1">
        <v>165</v>
      </c>
      <c r="B1532" s="227" t="str">
        <f>UTK[[#This Row],[DATE]]&amp;UTK[[#This Row],[VEHICLE NO]]&amp;UTK[[#This Row],[TRIP NO]]</f>
        <v>45452OD04Q41182</v>
      </c>
      <c r="C1532" s="25">
        <v>45452</v>
      </c>
      <c r="D1532" s="1">
        <v>63570</v>
      </c>
      <c r="E1532" s="12">
        <v>312214</v>
      </c>
      <c r="F1532" s="17">
        <v>9418</v>
      </c>
      <c r="G1532" s="24" t="s">
        <v>26</v>
      </c>
      <c r="H1532" s="229">
        <v>55.48</v>
      </c>
      <c r="I1532" s="229">
        <v>16.920000000000002</v>
      </c>
      <c r="J1532" s="229">
        <f t="shared" si="61"/>
        <v>38.559999999999995</v>
      </c>
      <c r="K1532" s="230">
        <v>38.06</v>
      </c>
      <c r="L1532" s="234">
        <v>45453</v>
      </c>
      <c r="M1532" s="228">
        <f t="shared" si="59"/>
        <v>0.49999999999999289</v>
      </c>
      <c r="N1532" s="235">
        <v>2</v>
      </c>
      <c r="O1532" s="1" t="s">
        <v>50</v>
      </c>
      <c r="P1532" s="1" t="s">
        <v>53</v>
      </c>
      <c r="Q1532" s="233" t="str">
        <f>VLOOKUP(UTK[[#This Row],[ID]],DRIVER[],6,FALSE)</f>
        <v>AKASH KUMAR SINGH</v>
      </c>
    </row>
    <row r="1533" spans="1:18" ht="15" customHeight="1">
      <c r="A1533" s="1">
        <v>166</v>
      </c>
      <c r="B1533" s="227" t="str">
        <f>UTK[[#This Row],[DATE]]&amp;UTK[[#This Row],[VEHICLE NO]]&amp;UTK[[#This Row],[TRIP NO]]</f>
        <v>45453OD34S26151</v>
      </c>
      <c r="C1533" s="25">
        <v>45453</v>
      </c>
      <c r="D1533" s="1">
        <v>63571</v>
      </c>
      <c r="E1533" s="12">
        <v>312214</v>
      </c>
      <c r="F1533" s="17">
        <v>9440</v>
      </c>
      <c r="G1533" s="24" t="s">
        <v>40</v>
      </c>
      <c r="H1533" s="229">
        <v>54.86</v>
      </c>
      <c r="I1533" s="229">
        <v>17.100000000000001</v>
      </c>
      <c r="J1533" s="229">
        <f t="shared" ref="J1533:J1545" si="62">H1533-I1533</f>
        <v>37.76</v>
      </c>
      <c r="K1533" s="230">
        <v>36.840000000000003</v>
      </c>
      <c r="L1533" s="234">
        <v>45453</v>
      </c>
      <c r="M1533" s="228">
        <f t="shared" ref="M1533:M1545" si="63">J1533-K1533</f>
        <v>0.9199999999999946</v>
      </c>
      <c r="N1533" s="235">
        <v>1</v>
      </c>
      <c r="O1533" s="1" t="s">
        <v>50</v>
      </c>
      <c r="P1533" s="1" t="s">
        <v>53</v>
      </c>
      <c r="Q1533" s="233" t="str">
        <f>VLOOKUP(UTK[[#This Row],[ID]],DRIVER[],6,FALSE)</f>
        <v>PRAHALLAD KUMAR DAS</v>
      </c>
      <c r="R1533" s="1">
        <v>192</v>
      </c>
    </row>
    <row r="1534" spans="1:18" ht="14.4">
      <c r="A1534" s="1">
        <v>167</v>
      </c>
      <c r="B1534" s="227" t="str">
        <f>UTK[[#This Row],[DATE]]&amp;UTK[[#This Row],[VEHICLE NO]]&amp;UTK[[#This Row],[TRIP NO]]</f>
        <v>45453OD04Q41231</v>
      </c>
      <c r="C1534" s="25">
        <v>45453</v>
      </c>
      <c r="D1534" s="1">
        <v>63572</v>
      </c>
      <c r="E1534" s="12">
        <v>312214</v>
      </c>
      <c r="F1534" s="17">
        <v>9446</v>
      </c>
      <c r="G1534" s="24" t="s">
        <v>39</v>
      </c>
      <c r="H1534" s="229">
        <v>53.2</v>
      </c>
      <c r="I1534" s="229">
        <v>17.420000000000002</v>
      </c>
      <c r="J1534" s="229">
        <f t="shared" si="62"/>
        <v>35.78</v>
      </c>
      <c r="K1534" s="230">
        <v>34.58</v>
      </c>
      <c r="L1534" s="234">
        <v>45453</v>
      </c>
      <c r="M1534" s="228">
        <f t="shared" si="63"/>
        <v>1.2000000000000028</v>
      </c>
      <c r="N1534" s="235">
        <v>1</v>
      </c>
      <c r="O1534" s="1" t="s">
        <v>50</v>
      </c>
      <c r="P1534" s="1" t="s">
        <v>53</v>
      </c>
      <c r="Q1534" s="233" t="str">
        <f>VLOOKUP(UTK[[#This Row],[ID]],DRIVER[],6,FALSE)</f>
        <v>TANURAM DAS</v>
      </c>
    </row>
    <row r="1535" spans="1:18" ht="15" customHeight="1">
      <c r="A1535" s="1">
        <v>168</v>
      </c>
      <c r="B1535" s="227" t="str">
        <f>UTK[[#This Row],[DATE]]&amp;UTK[[#This Row],[VEHICLE NO]]&amp;UTK[[#This Row],[TRIP NO]]</f>
        <v>45453OD34S61391</v>
      </c>
      <c r="C1535" s="25">
        <v>45453</v>
      </c>
      <c r="D1535" s="1">
        <v>63573</v>
      </c>
      <c r="E1535" s="12">
        <v>312214</v>
      </c>
      <c r="F1535" s="17">
        <v>9447</v>
      </c>
      <c r="G1535" s="24" t="s">
        <v>52</v>
      </c>
      <c r="H1535" s="229">
        <v>53.7</v>
      </c>
      <c r="I1535" s="229">
        <v>17.559999999999999</v>
      </c>
      <c r="J1535" s="229">
        <f t="shared" si="62"/>
        <v>36.14</v>
      </c>
      <c r="K1535" s="230">
        <v>35.5</v>
      </c>
      <c r="L1535" s="234">
        <v>45453</v>
      </c>
      <c r="M1535" s="228">
        <f t="shared" si="63"/>
        <v>0.64000000000000057</v>
      </c>
      <c r="N1535" s="235">
        <v>1</v>
      </c>
      <c r="O1535" s="1" t="s">
        <v>50</v>
      </c>
      <c r="P1535" s="1" t="s">
        <v>53</v>
      </c>
      <c r="Q1535" s="233" t="str">
        <f>VLOOKUP(UTK[[#This Row],[ID]],DRIVER[],6,FALSE)</f>
        <v>PRADIPA MALIK</v>
      </c>
    </row>
    <row r="1536" spans="1:18" ht="15" customHeight="1">
      <c r="A1536" s="1">
        <v>169</v>
      </c>
      <c r="B1536" s="227" t="str">
        <f>UTK[[#This Row],[DATE]]&amp;UTK[[#This Row],[VEHICLE NO]]&amp;UTK[[#This Row],[TRIP NO]]</f>
        <v>45453OD04Q41701</v>
      </c>
      <c r="C1536" s="25">
        <v>45453</v>
      </c>
      <c r="D1536" s="1">
        <v>63574</v>
      </c>
      <c r="E1536" s="12">
        <v>312214</v>
      </c>
      <c r="F1536" s="17">
        <v>9450</v>
      </c>
      <c r="G1536" s="24" t="s">
        <v>10</v>
      </c>
      <c r="H1536" s="229">
        <v>35.58</v>
      </c>
      <c r="I1536" s="229">
        <v>10.4</v>
      </c>
      <c r="J1536" s="229">
        <f t="shared" si="62"/>
        <v>25.18</v>
      </c>
      <c r="K1536" s="230">
        <v>24.5</v>
      </c>
      <c r="L1536" s="234">
        <v>45453</v>
      </c>
      <c r="M1536" s="228">
        <f t="shared" si="63"/>
        <v>0.67999999999999972</v>
      </c>
      <c r="N1536" s="235">
        <v>1</v>
      </c>
      <c r="O1536" s="1" t="s">
        <v>50</v>
      </c>
      <c r="P1536" s="1" t="s">
        <v>53</v>
      </c>
      <c r="Q1536" s="233" t="str">
        <f>VLOOKUP(UTK[[#This Row],[ID]],DRIVER[],6,FALSE)</f>
        <v>SUSANTA KUMAR MALIK</v>
      </c>
    </row>
    <row r="1537" spans="1:18" ht="15" customHeight="1">
      <c r="A1537" s="1">
        <v>170</v>
      </c>
      <c r="B1537" s="227" t="str">
        <f>UTK[[#This Row],[DATE]]&amp;UTK[[#This Row],[VEHICLE NO]]&amp;UTK[[#This Row],[TRIP NO]]</f>
        <v>45453OD04Q41261</v>
      </c>
      <c r="C1537" s="25">
        <v>45453</v>
      </c>
      <c r="D1537" s="1">
        <v>63575</v>
      </c>
      <c r="E1537" s="12">
        <v>312214</v>
      </c>
      <c r="F1537" s="17">
        <v>9452</v>
      </c>
      <c r="G1537" s="24" t="s">
        <v>23</v>
      </c>
      <c r="H1537" s="229">
        <v>53.56</v>
      </c>
      <c r="I1537" s="229">
        <v>17.579999999999998</v>
      </c>
      <c r="J1537" s="229">
        <f t="shared" si="62"/>
        <v>35.980000000000004</v>
      </c>
      <c r="K1537" s="230">
        <v>35.26</v>
      </c>
      <c r="L1537" s="234">
        <v>45453</v>
      </c>
      <c r="M1537" s="228">
        <f t="shared" si="63"/>
        <v>0.72000000000000597</v>
      </c>
      <c r="N1537" s="235">
        <v>1</v>
      </c>
      <c r="O1537" s="1" t="s">
        <v>50</v>
      </c>
      <c r="P1537" s="1" t="s">
        <v>53</v>
      </c>
      <c r="Q1537" s="233" t="str">
        <f>VLOOKUP(UTK[[#This Row],[ID]],DRIVER[],6,FALSE)</f>
        <v>JUGAL KISHOR MOHANTA</v>
      </c>
    </row>
    <row r="1538" spans="1:18" ht="15" customHeight="1">
      <c r="A1538" s="1">
        <v>171</v>
      </c>
      <c r="B1538" s="227" t="str">
        <f>UTK[[#This Row],[DATE]]&amp;UTK[[#This Row],[VEHICLE NO]]&amp;UTK[[#This Row],[TRIP NO]]</f>
        <v>45453OD34S26661</v>
      </c>
      <c r="C1538" s="25">
        <v>45453</v>
      </c>
      <c r="D1538" s="1">
        <v>63576</v>
      </c>
      <c r="E1538" s="12">
        <v>312214</v>
      </c>
      <c r="F1538" s="17">
        <v>9453</v>
      </c>
      <c r="G1538" s="24" t="s">
        <v>45</v>
      </c>
      <c r="H1538" s="229">
        <v>55.4</v>
      </c>
      <c r="I1538" s="229">
        <v>17.559999999999999</v>
      </c>
      <c r="J1538" s="229">
        <f t="shared" si="62"/>
        <v>37.840000000000003</v>
      </c>
      <c r="K1538" s="230">
        <v>36.82</v>
      </c>
      <c r="L1538" s="234">
        <v>45453</v>
      </c>
      <c r="M1538" s="228">
        <f t="shared" si="63"/>
        <v>1.0200000000000031</v>
      </c>
      <c r="N1538" s="235">
        <v>1</v>
      </c>
      <c r="O1538" s="1" t="s">
        <v>50</v>
      </c>
      <c r="P1538" s="1" t="s">
        <v>53</v>
      </c>
      <c r="Q1538" s="233" t="str">
        <f>VLOOKUP(UTK[[#This Row],[ID]],DRIVER[],6,FALSE)</f>
        <v>VINOD KUMAR</v>
      </c>
    </row>
    <row r="1539" spans="1:18" ht="15" customHeight="1">
      <c r="A1539" s="1">
        <v>172</v>
      </c>
      <c r="B1539" s="227" t="str">
        <f>UTK[[#This Row],[DATE]]&amp;UTK[[#This Row],[VEHICLE NO]]&amp;UTK[[#This Row],[TRIP NO]]</f>
        <v>45453OD04Q41391</v>
      </c>
      <c r="C1539" s="25">
        <v>45453</v>
      </c>
      <c r="D1539" s="1">
        <v>63577</v>
      </c>
      <c r="E1539" s="12">
        <v>312214</v>
      </c>
      <c r="F1539" s="17">
        <v>9461</v>
      </c>
      <c r="G1539" s="24" t="s">
        <v>21</v>
      </c>
      <c r="H1539" s="229">
        <v>55.84</v>
      </c>
      <c r="I1539" s="229">
        <v>17.579999999999998</v>
      </c>
      <c r="J1539" s="229">
        <f t="shared" si="62"/>
        <v>38.260000000000005</v>
      </c>
      <c r="K1539" s="230">
        <v>36.840000000000003</v>
      </c>
      <c r="L1539" s="234">
        <v>45453</v>
      </c>
      <c r="M1539" s="228">
        <f t="shared" si="63"/>
        <v>1.4200000000000017</v>
      </c>
      <c r="N1539" s="235">
        <v>1</v>
      </c>
      <c r="O1539" s="1" t="s">
        <v>50</v>
      </c>
      <c r="P1539" s="1" t="s">
        <v>53</v>
      </c>
      <c r="Q1539" s="233" t="str">
        <f>VLOOKUP(UTK[[#This Row],[ID]],DRIVER[],6,FALSE)</f>
        <v>AKSHAYA KU SAHOO</v>
      </c>
    </row>
    <row r="1540" spans="1:18" ht="15" customHeight="1">
      <c r="A1540" s="1">
        <v>173</v>
      </c>
      <c r="B1540" s="227" t="str">
        <f>UTK[[#This Row],[DATE]]&amp;UTK[[#This Row],[VEHICLE NO]]&amp;UTK[[#This Row],[TRIP NO]]</f>
        <v>45453OD04Q41781</v>
      </c>
      <c r="C1540" s="25">
        <v>45453</v>
      </c>
      <c r="D1540" s="1">
        <v>63578</v>
      </c>
      <c r="E1540" s="12">
        <v>312214</v>
      </c>
      <c r="F1540" s="17">
        <v>9463</v>
      </c>
      <c r="G1540" s="24" t="s">
        <v>25</v>
      </c>
      <c r="H1540" s="229">
        <v>54.38</v>
      </c>
      <c r="I1540" s="229">
        <v>17.239999999999998</v>
      </c>
      <c r="J1540" s="229">
        <f t="shared" si="62"/>
        <v>37.14</v>
      </c>
      <c r="K1540" s="230">
        <v>36</v>
      </c>
      <c r="L1540" s="234">
        <v>45453</v>
      </c>
      <c r="M1540" s="228">
        <f t="shared" si="63"/>
        <v>1.1400000000000006</v>
      </c>
      <c r="N1540" s="235">
        <v>1</v>
      </c>
      <c r="O1540" s="1" t="s">
        <v>50</v>
      </c>
      <c r="P1540" s="1" t="s">
        <v>53</v>
      </c>
      <c r="Q1540" s="233" t="str">
        <f>VLOOKUP(UTK[[#This Row],[ID]],DRIVER[],6,FALSE)</f>
        <v>DHULESWAR PERAI</v>
      </c>
    </row>
    <row r="1541" spans="1:18" ht="15" customHeight="1">
      <c r="A1541" s="1">
        <v>174</v>
      </c>
      <c r="B1541" s="227" t="str">
        <f>UTK[[#This Row],[DATE]]&amp;UTK[[#This Row],[VEHICLE NO]]&amp;UTK[[#This Row],[TRIP NO]]</f>
        <v>45453OD04Q41181</v>
      </c>
      <c r="C1541" s="25">
        <v>45453</v>
      </c>
      <c r="D1541" s="1">
        <v>63579</v>
      </c>
      <c r="E1541" s="12">
        <v>312214</v>
      </c>
      <c r="F1541" s="17">
        <v>9462</v>
      </c>
      <c r="G1541" s="24" t="s">
        <v>26</v>
      </c>
      <c r="H1541" s="229">
        <v>52.8</v>
      </c>
      <c r="I1541" s="229">
        <v>16.98</v>
      </c>
      <c r="J1541" s="229">
        <f t="shared" si="62"/>
        <v>35.819999999999993</v>
      </c>
      <c r="K1541" s="230">
        <v>35.24</v>
      </c>
      <c r="L1541" s="234">
        <v>45453</v>
      </c>
      <c r="M1541" s="228">
        <f t="shared" si="63"/>
        <v>0.57999999999999119</v>
      </c>
      <c r="N1541" s="235">
        <v>1</v>
      </c>
      <c r="O1541" s="1" t="s">
        <v>50</v>
      </c>
      <c r="P1541" s="1" t="s">
        <v>53</v>
      </c>
      <c r="Q1541" s="233" t="str">
        <f>VLOOKUP(UTK[[#This Row],[ID]],DRIVER[],6,FALSE)</f>
        <v>MANOJ KUMAR JENA</v>
      </c>
      <c r="R1541" s="1">
        <v>230</v>
      </c>
    </row>
    <row r="1542" spans="1:18" ht="15" customHeight="1">
      <c r="A1542" s="1">
        <v>175</v>
      </c>
      <c r="B1542" s="227" t="str">
        <f>UTK[[#This Row],[DATE]]&amp;UTK[[#This Row],[VEHICLE NO]]&amp;UTK[[#This Row],[TRIP NO]]</f>
        <v>45453OD34S26681</v>
      </c>
      <c r="C1542" s="25">
        <v>45453</v>
      </c>
      <c r="D1542" s="1">
        <v>63580</v>
      </c>
      <c r="E1542" s="12">
        <v>312214</v>
      </c>
      <c r="F1542" s="17">
        <v>9470</v>
      </c>
      <c r="G1542" s="24" t="s">
        <v>42</v>
      </c>
      <c r="H1542" s="229">
        <v>53.08</v>
      </c>
      <c r="I1542" s="229">
        <v>17.14</v>
      </c>
      <c r="J1542" s="229">
        <f t="shared" si="62"/>
        <v>35.94</v>
      </c>
      <c r="K1542" s="230">
        <v>35.26</v>
      </c>
      <c r="L1542" s="234">
        <v>45453</v>
      </c>
      <c r="M1542" s="228">
        <f t="shared" si="63"/>
        <v>0.67999999999999972</v>
      </c>
      <c r="N1542" s="235">
        <v>1</v>
      </c>
      <c r="O1542" s="1" t="s">
        <v>50</v>
      </c>
      <c r="P1542" s="1" t="s">
        <v>53</v>
      </c>
      <c r="Q1542" s="233" t="str">
        <f>VLOOKUP(UTK[[#This Row],[ID]],DRIVER[],6,FALSE)</f>
        <v>SHAJID ANSARI</v>
      </c>
    </row>
    <row r="1543" spans="1:18" ht="15" customHeight="1">
      <c r="A1543" s="1">
        <v>176</v>
      </c>
      <c r="B1543" s="227" t="str">
        <f>UTK[[#This Row],[DATE]]&amp;UTK[[#This Row],[VEHICLE NO]]&amp;UTK[[#This Row],[TRIP NO]]</f>
        <v>45453OD04Q67611</v>
      </c>
      <c r="C1543" s="25">
        <v>45453</v>
      </c>
      <c r="D1543" s="1">
        <v>63582</v>
      </c>
      <c r="E1543" s="12">
        <v>312214</v>
      </c>
      <c r="F1543" s="17">
        <v>9481</v>
      </c>
      <c r="G1543" s="24" t="s">
        <v>24</v>
      </c>
      <c r="H1543" s="229">
        <v>55.02</v>
      </c>
      <c r="I1543" s="229">
        <v>17.899999999999999</v>
      </c>
      <c r="J1543" s="229">
        <f t="shared" si="62"/>
        <v>37.120000000000005</v>
      </c>
      <c r="K1543" s="230">
        <v>36.4</v>
      </c>
      <c r="L1543" s="234">
        <v>45453</v>
      </c>
      <c r="M1543" s="228">
        <f t="shared" si="63"/>
        <v>0.72000000000000597</v>
      </c>
      <c r="N1543" s="235">
        <v>1</v>
      </c>
      <c r="O1543" s="1" t="s">
        <v>50</v>
      </c>
      <c r="P1543" s="1" t="s">
        <v>53</v>
      </c>
      <c r="Q1543" s="233" t="str">
        <f>VLOOKUP(UTK[[#This Row],[ID]],DRIVER[],6,FALSE)</f>
        <v>SUDARSAN SAHOO</v>
      </c>
    </row>
    <row r="1544" spans="1:18" ht="15" customHeight="1">
      <c r="A1544" s="1">
        <v>177</v>
      </c>
      <c r="B1544" s="227" t="str">
        <f>UTK[[#This Row],[DATE]]&amp;UTK[[#This Row],[VEHICLE NO]]&amp;UTK[[#This Row],[TRIP NO]]</f>
        <v>45453OD34S61371</v>
      </c>
      <c r="C1544" s="25">
        <v>45453</v>
      </c>
      <c r="D1544" s="1">
        <v>63583</v>
      </c>
      <c r="E1544" s="12">
        <v>312214</v>
      </c>
      <c r="F1544" s="17">
        <v>9482</v>
      </c>
      <c r="G1544" s="24" t="s">
        <v>44</v>
      </c>
      <c r="H1544" s="229">
        <v>54.56</v>
      </c>
      <c r="I1544" s="229">
        <v>17.52</v>
      </c>
      <c r="J1544" s="229">
        <f t="shared" si="62"/>
        <v>37.040000000000006</v>
      </c>
      <c r="K1544" s="230">
        <v>36.22</v>
      </c>
      <c r="L1544" s="234">
        <v>45453</v>
      </c>
      <c r="M1544" s="228">
        <f t="shared" si="63"/>
        <v>0.82000000000000739</v>
      </c>
      <c r="N1544" s="235">
        <v>1</v>
      </c>
      <c r="O1544" s="1" t="s">
        <v>50</v>
      </c>
      <c r="P1544" s="1" t="s">
        <v>53</v>
      </c>
      <c r="Q1544" s="233" t="str">
        <f>VLOOKUP(UTK[[#This Row],[ID]],DRIVER[],6,FALSE)</f>
        <v>KAPILENDRA MALIK</v>
      </c>
    </row>
    <row r="1545" spans="1:18" ht="15" customHeight="1">
      <c r="A1545" s="1">
        <v>178</v>
      </c>
      <c r="B1545" s="227" t="str">
        <f>UTK[[#This Row],[DATE]]&amp;UTK[[#This Row],[VEHICLE NO]]&amp;UTK[[#This Row],[TRIP NO]]</f>
        <v>45453OD04Q41551</v>
      </c>
      <c r="C1545" s="25">
        <v>45453</v>
      </c>
      <c r="D1545" s="1">
        <v>63584</v>
      </c>
      <c r="E1545" s="12">
        <v>312214</v>
      </c>
      <c r="F1545" s="17">
        <v>9515</v>
      </c>
      <c r="G1545" s="24" t="s">
        <v>22</v>
      </c>
      <c r="H1545" s="229">
        <v>57.22</v>
      </c>
      <c r="I1545" s="229">
        <v>17.64</v>
      </c>
      <c r="J1545" s="229">
        <f t="shared" si="62"/>
        <v>39.58</v>
      </c>
      <c r="K1545" s="230">
        <v>37.96</v>
      </c>
      <c r="L1545" s="234">
        <v>45453</v>
      </c>
      <c r="M1545" s="228">
        <f t="shared" si="63"/>
        <v>1.6199999999999974</v>
      </c>
      <c r="N1545" s="235">
        <v>1</v>
      </c>
      <c r="O1545" s="1" t="s">
        <v>50</v>
      </c>
      <c r="P1545" s="1" t="s">
        <v>53</v>
      </c>
      <c r="Q1545" s="233" t="str">
        <f>VLOOKUP(UTK[[#This Row],[ID]],DRIVER[],6,FALSE)</f>
        <v>AKSHAYA KU SAHOO</v>
      </c>
    </row>
    <row r="1546" spans="1:18" ht="15" customHeight="1">
      <c r="A1546" s="1">
        <v>179</v>
      </c>
      <c r="B1546" s="227" t="str">
        <f>UTK[[#This Row],[DATE]]&amp;UTK[[#This Row],[VEHICLE NO]]&amp;UTK[[#This Row],[TRIP NO]]</f>
        <v>45454OD04Q41551</v>
      </c>
      <c r="C1546" s="25">
        <v>45454</v>
      </c>
      <c r="D1546" s="1">
        <v>63585</v>
      </c>
      <c r="E1546" s="12">
        <v>312214</v>
      </c>
      <c r="F1546" s="17">
        <v>9581</v>
      </c>
      <c r="G1546" s="24" t="s">
        <v>22</v>
      </c>
      <c r="H1546" s="229">
        <v>54.64</v>
      </c>
      <c r="I1546" s="229">
        <v>17.66</v>
      </c>
      <c r="J1546" s="229">
        <f t="shared" ref="J1546:J1559" si="64">H1546-I1546</f>
        <v>36.980000000000004</v>
      </c>
      <c r="K1546" s="230">
        <v>36.340000000000003</v>
      </c>
      <c r="L1546" s="234">
        <v>45454</v>
      </c>
      <c r="M1546" s="229">
        <f t="shared" ref="M1546:M1559" si="65">J1546-K1546</f>
        <v>0.64000000000000057</v>
      </c>
      <c r="N1546" s="235">
        <v>1</v>
      </c>
      <c r="O1546" s="1" t="s">
        <v>50</v>
      </c>
      <c r="P1546" s="1" t="s">
        <v>53</v>
      </c>
      <c r="Q1546" s="233" t="str">
        <f>VLOOKUP(UTK[[#This Row],[ID]],DRIVER[],6,FALSE)</f>
        <v>SUSANT KUMAR BAG</v>
      </c>
    </row>
    <row r="1547" spans="1:18" ht="15" customHeight="1">
      <c r="A1547" s="1">
        <v>180</v>
      </c>
      <c r="B1547" s="227" t="str">
        <f>UTK[[#This Row],[DATE]]&amp;UTK[[#This Row],[VEHICLE NO]]&amp;UTK[[#This Row],[TRIP NO]]</f>
        <v>45454OD34S26661</v>
      </c>
      <c r="C1547" s="25">
        <v>45454</v>
      </c>
      <c r="D1547" s="1">
        <v>63586</v>
      </c>
      <c r="E1547" s="12">
        <v>312214</v>
      </c>
      <c r="F1547" s="17">
        <v>9582</v>
      </c>
      <c r="G1547" s="24" t="s">
        <v>45</v>
      </c>
      <c r="H1547" s="229">
        <v>57.66</v>
      </c>
      <c r="I1547" s="229">
        <v>17.579999999999998</v>
      </c>
      <c r="J1547" s="229">
        <f t="shared" si="64"/>
        <v>40.08</v>
      </c>
      <c r="K1547" s="230">
        <v>39.36</v>
      </c>
      <c r="L1547" s="234">
        <v>45454</v>
      </c>
      <c r="M1547" s="229">
        <f t="shared" si="65"/>
        <v>0.71999999999999886</v>
      </c>
      <c r="N1547" s="235">
        <v>1</v>
      </c>
      <c r="O1547" s="1" t="s">
        <v>50</v>
      </c>
      <c r="P1547" s="1" t="s">
        <v>53</v>
      </c>
      <c r="Q1547" s="233" t="str">
        <f>VLOOKUP(UTK[[#This Row],[ID]],DRIVER[],6,FALSE)</f>
        <v>VINOD KUMAR</v>
      </c>
    </row>
    <row r="1548" spans="1:18" ht="15" customHeight="1">
      <c r="A1548" s="1">
        <v>181</v>
      </c>
      <c r="B1548" s="227" t="str">
        <f>UTK[[#This Row],[DATE]]&amp;UTK[[#This Row],[VEHICLE NO]]&amp;UTK[[#This Row],[TRIP NO]]</f>
        <v>45454OD04Q67611</v>
      </c>
      <c r="C1548" s="25">
        <v>45454</v>
      </c>
      <c r="D1548" s="1">
        <v>63587</v>
      </c>
      <c r="E1548" s="12">
        <v>312214</v>
      </c>
      <c r="F1548" s="17">
        <v>9594</v>
      </c>
      <c r="G1548" s="24" t="s">
        <v>24</v>
      </c>
      <c r="H1548" s="229">
        <v>54.64</v>
      </c>
      <c r="I1548" s="229">
        <v>17.82</v>
      </c>
      <c r="J1548" s="229">
        <f t="shared" si="64"/>
        <v>36.82</v>
      </c>
      <c r="K1548" s="230">
        <v>36.06</v>
      </c>
      <c r="L1548" s="234">
        <v>45454</v>
      </c>
      <c r="M1548" s="229">
        <f t="shared" si="65"/>
        <v>0.75999999999999801</v>
      </c>
      <c r="N1548" s="235">
        <v>1</v>
      </c>
      <c r="O1548" s="1" t="s">
        <v>50</v>
      </c>
      <c r="P1548" s="1" t="s">
        <v>53</v>
      </c>
      <c r="Q1548" s="233" t="str">
        <f>VLOOKUP(UTK[[#This Row],[ID]],DRIVER[],6,FALSE)</f>
        <v>MURALIDHAR MOHANTA</v>
      </c>
    </row>
    <row r="1549" spans="1:18" ht="15" customHeight="1">
      <c r="A1549" s="1">
        <v>182</v>
      </c>
      <c r="B1549" s="227" t="str">
        <f>UTK[[#This Row],[DATE]]&amp;UTK[[#This Row],[VEHICLE NO]]&amp;UTK[[#This Row],[TRIP NO]]</f>
        <v>45454OD04Q41701</v>
      </c>
      <c r="C1549" s="25">
        <v>45454</v>
      </c>
      <c r="D1549" s="1">
        <v>63588</v>
      </c>
      <c r="E1549" s="12">
        <v>312214</v>
      </c>
      <c r="F1549" s="17">
        <v>9600</v>
      </c>
      <c r="G1549" s="24" t="s">
        <v>10</v>
      </c>
      <c r="H1549" s="229">
        <v>32.54</v>
      </c>
      <c r="I1549" s="229">
        <v>10.4</v>
      </c>
      <c r="J1549" s="229">
        <f t="shared" si="64"/>
        <v>22.14</v>
      </c>
      <c r="K1549" s="230">
        <v>21.96</v>
      </c>
      <c r="L1549" s="234">
        <v>45454</v>
      </c>
      <c r="M1549" s="229">
        <f t="shared" si="65"/>
        <v>0.17999999999999972</v>
      </c>
      <c r="N1549" s="235">
        <v>1</v>
      </c>
      <c r="O1549" s="1" t="s">
        <v>50</v>
      </c>
      <c r="P1549" s="1" t="s">
        <v>53</v>
      </c>
      <c r="Q1549" s="233" t="str">
        <f>VLOOKUP(UTK[[#This Row],[ID]],DRIVER[],6,FALSE)</f>
        <v>KAMAN MUNDA</v>
      </c>
    </row>
    <row r="1550" spans="1:18" ht="15" customHeight="1">
      <c r="A1550" s="1">
        <v>183</v>
      </c>
      <c r="B1550" s="227" t="str">
        <f>UTK[[#This Row],[DATE]]&amp;UTK[[#This Row],[VEHICLE NO]]&amp;UTK[[#This Row],[TRIP NO]]</f>
        <v>45454OD34S26681</v>
      </c>
      <c r="C1550" s="25">
        <v>45454</v>
      </c>
      <c r="D1550" s="1">
        <v>63589</v>
      </c>
      <c r="E1550" s="12">
        <v>312214</v>
      </c>
      <c r="F1550" s="17">
        <v>9602</v>
      </c>
      <c r="G1550" s="24" t="s">
        <v>42</v>
      </c>
      <c r="H1550" s="229">
        <v>51.72</v>
      </c>
      <c r="I1550" s="229">
        <v>17.16</v>
      </c>
      <c r="J1550" s="229">
        <f t="shared" si="64"/>
        <v>34.56</v>
      </c>
      <c r="K1550" s="230">
        <v>34.18</v>
      </c>
      <c r="L1550" s="234">
        <v>45454</v>
      </c>
      <c r="M1550" s="229">
        <f t="shared" si="65"/>
        <v>0.38000000000000256</v>
      </c>
      <c r="N1550" s="235">
        <v>1</v>
      </c>
      <c r="O1550" s="1" t="s">
        <v>50</v>
      </c>
      <c r="P1550" s="1" t="s">
        <v>53</v>
      </c>
      <c r="Q1550" s="233" t="str">
        <f>VLOOKUP(UTK[[#This Row],[ID]],DRIVER[],6,FALSE)</f>
        <v>SHAJID ANSARI</v>
      </c>
    </row>
    <row r="1551" spans="1:18" ht="14.4">
      <c r="A1551" s="1">
        <v>184</v>
      </c>
      <c r="B1551" s="227" t="str">
        <f>UTK[[#This Row],[DATE]]&amp;UTK[[#This Row],[VEHICLE NO]]&amp;UTK[[#This Row],[TRIP NO]]</f>
        <v>45454OD04Q41231</v>
      </c>
      <c r="C1551" s="25">
        <v>45454</v>
      </c>
      <c r="D1551" s="1">
        <v>63590</v>
      </c>
      <c r="E1551" s="12">
        <v>312214</v>
      </c>
      <c r="F1551" s="17">
        <v>9603</v>
      </c>
      <c r="G1551" s="24" t="s">
        <v>39</v>
      </c>
      <c r="H1551" s="229">
        <v>53.58</v>
      </c>
      <c r="I1551" s="229">
        <v>17.36</v>
      </c>
      <c r="J1551" s="229">
        <f t="shared" si="64"/>
        <v>36.22</v>
      </c>
      <c r="K1551" s="230">
        <v>35.479999999999997</v>
      </c>
      <c r="L1551" s="234">
        <v>45454</v>
      </c>
      <c r="M1551" s="229">
        <f t="shared" si="65"/>
        <v>0.74000000000000199</v>
      </c>
      <c r="N1551" s="235">
        <v>1</v>
      </c>
      <c r="O1551" s="1" t="s">
        <v>50</v>
      </c>
      <c r="P1551" s="1" t="s">
        <v>53</v>
      </c>
      <c r="Q1551" s="233" t="str">
        <f>VLOOKUP(UTK[[#This Row],[ID]],DRIVER[],6,FALSE)</f>
        <v>NATABAR MOHANTA</v>
      </c>
    </row>
    <row r="1552" spans="1:18" ht="15" customHeight="1">
      <c r="A1552" s="1">
        <v>185</v>
      </c>
      <c r="B1552" s="227" t="str">
        <f>UTK[[#This Row],[DATE]]&amp;UTK[[#This Row],[VEHICLE NO]]&amp;UTK[[#This Row],[TRIP NO]]</f>
        <v>45454OD04Q41391</v>
      </c>
      <c r="C1552" s="25">
        <v>45454</v>
      </c>
      <c r="D1552" s="1">
        <v>63591</v>
      </c>
      <c r="E1552" s="12">
        <v>312214</v>
      </c>
      <c r="F1552" s="17">
        <v>9606</v>
      </c>
      <c r="G1552" s="24" t="s">
        <v>21</v>
      </c>
      <c r="H1552" s="229">
        <v>53.92</v>
      </c>
      <c r="I1552" s="229">
        <v>17.54</v>
      </c>
      <c r="J1552" s="229">
        <f t="shared" si="64"/>
        <v>36.380000000000003</v>
      </c>
      <c r="K1552" s="230">
        <v>35.520000000000003</v>
      </c>
      <c r="L1552" s="234">
        <v>45454</v>
      </c>
      <c r="M1552" s="229">
        <f t="shared" si="65"/>
        <v>0.85999999999999943</v>
      </c>
      <c r="N1552" s="235">
        <v>1</v>
      </c>
      <c r="O1552" s="1" t="s">
        <v>50</v>
      </c>
      <c r="P1552" s="1" t="s">
        <v>53</v>
      </c>
      <c r="Q1552" s="233" t="str">
        <f>VLOOKUP(UTK[[#This Row],[ID]],DRIVER[],6,FALSE)</f>
        <v>TANURAM DAS</v>
      </c>
    </row>
    <row r="1553" spans="1:18" ht="15" customHeight="1">
      <c r="A1553" s="1">
        <v>186</v>
      </c>
      <c r="B1553" s="227" t="str">
        <f>UTK[[#This Row],[DATE]]&amp;UTK[[#This Row],[VEHICLE NO]]&amp;UTK[[#This Row],[TRIP NO]]</f>
        <v>45454OD34S61391</v>
      </c>
      <c r="C1553" s="25">
        <v>45454</v>
      </c>
      <c r="D1553" s="1">
        <v>63592</v>
      </c>
      <c r="E1553" s="12">
        <v>312214</v>
      </c>
      <c r="F1553" s="17">
        <v>9605</v>
      </c>
      <c r="G1553" s="24" t="s">
        <v>52</v>
      </c>
      <c r="H1553" s="229">
        <v>53.26</v>
      </c>
      <c r="I1553" s="229">
        <v>17.559999999999999</v>
      </c>
      <c r="J1553" s="229">
        <f t="shared" si="64"/>
        <v>35.700000000000003</v>
      </c>
      <c r="K1553" s="230">
        <v>35.18</v>
      </c>
      <c r="L1553" s="234">
        <v>45454</v>
      </c>
      <c r="M1553" s="229">
        <f t="shared" si="65"/>
        <v>0.52000000000000313</v>
      </c>
      <c r="N1553" s="235">
        <v>1</v>
      </c>
      <c r="O1553" s="1" t="s">
        <v>50</v>
      </c>
      <c r="P1553" s="1" t="s">
        <v>53</v>
      </c>
      <c r="Q1553" s="233" t="str">
        <f>VLOOKUP(UTK[[#This Row],[ID]],DRIVER[],6,FALSE)</f>
        <v>PRADIPA MALIK</v>
      </c>
    </row>
    <row r="1554" spans="1:18" ht="15" customHeight="1">
      <c r="A1554" s="1">
        <v>187</v>
      </c>
      <c r="B1554" s="227" t="str">
        <f>UTK[[#This Row],[DATE]]&amp;UTK[[#This Row],[VEHICLE NO]]&amp;UTK[[#This Row],[TRIP NO]]</f>
        <v>45454OD34S26151</v>
      </c>
      <c r="C1554" s="25">
        <v>45454</v>
      </c>
      <c r="D1554" s="1">
        <v>63593</v>
      </c>
      <c r="E1554" s="12">
        <v>312214</v>
      </c>
      <c r="F1554" s="17">
        <v>9607</v>
      </c>
      <c r="G1554" s="24" t="s">
        <v>40</v>
      </c>
      <c r="H1554" s="229">
        <v>52.16</v>
      </c>
      <c r="I1554" s="229">
        <v>17.2</v>
      </c>
      <c r="J1554" s="229">
        <f t="shared" si="64"/>
        <v>34.959999999999994</v>
      </c>
      <c r="K1554" s="230">
        <v>34.44</v>
      </c>
      <c r="L1554" s="234">
        <v>45454</v>
      </c>
      <c r="M1554" s="229">
        <f t="shared" si="65"/>
        <v>0.51999999999999602</v>
      </c>
      <c r="N1554" s="235">
        <v>1</v>
      </c>
      <c r="O1554" s="1" t="s">
        <v>50</v>
      </c>
      <c r="P1554" s="1" t="s">
        <v>53</v>
      </c>
      <c r="Q1554" s="233" t="str">
        <f>VLOOKUP(UTK[[#This Row],[ID]],DRIVER[],6,FALSE)</f>
        <v>PRAHALLAD KUMAR DAS</v>
      </c>
    </row>
    <row r="1555" spans="1:18" ht="15" customHeight="1">
      <c r="A1555" s="1">
        <v>188</v>
      </c>
      <c r="B1555" s="227" t="str">
        <f>UTK[[#This Row],[DATE]]&amp;UTK[[#This Row],[VEHICLE NO]]&amp;UTK[[#This Row],[TRIP NO]]</f>
        <v>45454OD04Q41781</v>
      </c>
      <c r="C1555" s="25">
        <v>45454</v>
      </c>
      <c r="D1555" s="1">
        <v>63594</v>
      </c>
      <c r="E1555" s="12">
        <v>312214</v>
      </c>
      <c r="F1555" s="17">
        <v>9610</v>
      </c>
      <c r="G1555" s="24" t="s">
        <v>25</v>
      </c>
      <c r="H1555" s="229">
        <v>54.14</v>
      </c>
      <c r="I1555" s="229">
        <v>17.260000000000002</v>
      </c>
      <c r="J1555" s="229">
        <f t="shared" si="64"/>
        <v>36.879999999999995</v>
      </c>
      <c r="K1555" s="230">
        <v>36.26</v>
      </c>
      <c r="L1555" s="234">
        <v>45454</v>
      </c>
      <c r="M1555" s="229">
        <f t="shared" si="65"/>
        <v>0.61999999999999744</v>
      </c>
      <c r="N1555" s="235">
        <v>1</v>
      </c>
      <c r="O1555" s="1" t="s">
        <v>50</v>
      </c>
      <c r="P1555" s="1" t="s">
        <v>53</v>
      </c>
      <c r="Q1555" s="233" t="str">
        <f>VLOOKUP(UTK[[#This Row],[ID]],DRIVER[],6,FALSE)</f>
        <v>BHARAT CH MOHANTA</v>
      </c>
    </row>
    <row r="1556" spans="1:18" ht="15" customHeight="1">
      <c r="A1556" s="1">
        <v>189</v>
      </c>
      <c r="B1556" s="227" t="str">
        <f>UTK[[#This Row],[DATE]]&amp;UTK[[#This Row],[VEHICLE NO]]&amp;UTK[[#This Row],[TRIP NO]]</f>
        <v>45454OD04Q41181</v>
      </c>
      <c r="C1556" s="25">
        <v>45454</v>
      </c>
      <c r="D1556" s="1">
        <v>63606</v>
      </c>
      <c r="E1556" s="12">
        <v>312214</v>
      </c>
      <c r="F1556" s="17">
        <v>9622</v>
      </c>
      <c r="G1556" s="24" t="s">
        <v>26</v>
      </c>
      <c r="H1556" s="229">
        <v>52.32</v>
      </c>
      <c r="I1556" s="229">
        <v>17.14</v>
      </c>
      <c r="J1556" s="229">
        <f t="shared" si="64"/>
        <v>35.18</v>
      </c>
      <c r="K1556" s="230">
        <v>34.82</v>
      </c>
      <c r="L1556" s="234">
        <v>45454</v>
      </c>
      <c r="M1556" s="229">
        <f t="shared" si="65"/>
        <v>0.35999999999999943</v>
      </c>
      <c r="N1556" s="235">
        <v>1</v>
      </c>
      <c r="O1556" s="1" t="s">
        <v>50</v>
      </c>
      <c r="P1556" s="1" t="s">
        <v>53</v>
      </c>
      <c r="Q1556" s="233" t="str">
        <f>VLOOKUP(UTK[[#This Row],[ID]],DRIVER[],6,FALSE)</f>
        <v>MANOJ KUMAR JENA</v>
      </c>
    </row>
    <row r="1557" spans="1:18" ht="15" customHeight="1">
      <c r="A1557" s="1">
        <v>190</v>
      </c>
      <c r="B1557" s="227" t="str">
        <f>UTK[[#This Row],[DATE]]&amp;UTK[[#This Row],[VEHICLE NO]]&amp;UTK[[#This Row],[TRIP NO]]</f>
        <v>45454OD34S61371</v>
      </c>
      <c r="C1557" s="25">
        <v>45454</v>
      </c>
      <c r="D1557" s="1">
        <v>63607</v>
      </c>
      <c r="E1557" s="12">
        <v>312214</v>
      </c>
      <c r="F1557" s="17">
        <v>9616</v>
      </c>
      <c r="G1557" s="24" t="s">
        <v>44</v>
      </c>
      <c r="H1557" s="229">
        <v>53.32</v>
      </c>
      <c r="I1557" s="229">
        <v>17.52</v>
      </c>
      <c r="J1557" s="229">
        <f t="shared" si="64"/>
        <v>35.799999999999997</v>
      </c>
      <c r="K1557" s="230">
        <v>35.22</v>
      </c>
      <c r="L1557" s="234">
        <v>45454</v>
      </c>
      <c r="M1557" s="229">
        <f t="shared" si="65"/>
        <v>0.57999999999999829</v>
      </c>
      <c r="N1557" s="235">
        <v>1</v>
      </c>
      <c r="O1557" s="1" t="s">
        <v>50</v>
      </c>
      <c r="P1557" s="1" t="s">
        <v>53</v>
      </c>
      <c r="Q1557" s="233" t="str">
        <f>VLOOKUP(UTK[[#This Row],[ID]],DRIVER[],6,FALSE)</f>
        <v>KAPILENDRA MALIK</v>
      </c>
    </row>
    <row r="1558" spans="1:18" ht="15" customHeight="1">
      <c r="A1558" s="1">
        <v>191</v>
      </c>
      <c r="B1558" s="227" t="str">
        <f>UTK[[#This Row],[DATE]]&amp;UTK[[#This Row],[VEHICLE NO]]&amp;UTK[[#This Row],[TRIP NO]]</f>
        <v>45454OD04Q41261</v>
      </c>
      <c r="C1558" s="25">
        <v>45454</v>
      </c>
      <c r="D1558" s="1">
        <v>63609</v>
      </c>
      <c r="E1558" s="12">
        <v>312214</v>
      </c>
      <c r="F1558" s="17">
        <v>9633</v>
      </c>
      <c r="G1558" s="24" t="s">
        <v>23</v>
      </c>
      <c r="H1558" s="229">
        <v>53.2</v>
      </c>
      <c r="I1558" s="229">
        <v>17.54</v>
      </c>
      <c r="J1558" s="229">
        <f t="shared" si="64"/>
        <v>35.660000000000004</v>
      </c>
      <c r="K1558" s="230">
        <v>35.159999999999997</v>
      </c>
      <c r="L1558" s="234">
        <v>45454</v>
      </c>
      <c r="M1558" s="229">
        <f t="shared" si="65"/>
        <v>0.50000000000000711</v>
      </c>
      <c r="N1558" s="235">
        <v>1</v>
      </c>
      <c r="O1558" s="1" t="s">
        <v>50</v>
      </c>
      <c r="P1558" s="1" t="s">
        <v>53</v>
      </c>
      <c r="Q1558" s="233" t="str">
        <f>VLOOKUP(UTK[[#This Row],[ID]],DRIVER[],6,FALSE)</f>
        <v>BENUDHAR PRADHAN</v>
      </c>
    </row>
    <row r="1559" spans="1:18" ht="15" customHeight="1">
      <c r="A1559" s="1">
        <v>192</v>
      </c>
      <c r="B1559" s="227" t="str">
        <f>UTK[[#This Row],[DATE]]&amp;UTK[[#This Row],[VEHICLE NO]]&amp;UTK[[#This Row],[TRIP NO]]</f>
        <v>45454OD04Q41731</v>
      </c>
      <c r="C1559" s="25">
        <v>45454</v>
      </c>
      <c r="D1559" s="1">
        <v>63610</v>
      </c>
      <c r="E1559" s="12">
        <v>312214</v>
      </c>
      <c r="F1559" s="17">
        <v>9641</v>
      </c>
      <c r="G1559" s="24" t="s">
        <v>8</v>
      </c>
      <c r="H1559" s="229">
        <v>34.26</v>
      </c>
      <c r="I1559" s="229">
        <v>10.28</v>
      </c>
      <c r="J1559" s="229">
        <f t="shared" si="64"/>
        <v>23.979999999999997</v>
      </c>
      <c r="K1559" s="230">
        <v>23.48</v>
      </c>
      <c r="L1559" s="234">
        <v>45454</v>
      </c>
      <c r="M1559" s="229">
        <f t="shared" si="65"/>
        <v>0.49999999999999645</v>
      </c>
      <c r="N1559" s="235">
        <v>1</v>
      </c>
      <c r="O1559" s="1" t="s">
        <v>50</v>
      </c>
      <c r="P1559" s="1" t="s">
        <v>53</v>
      </c>
      <c r="Q1559" s="233" t="str">
        <f>VLOOKUP(UTK[[#This Row],[ID]],DRIVER[],6,FALSE)</f>
        <v>AJAYA KUMAR MAHANTA</v>
      </c>
    </row>
    <row r="1560" spans="1:18" ht="15" customHeight="1">
      <c r="A1560" s="1">
        <v>193</v>
      </c>
      <c r="B1560" s="227" t="str">
        <f>UTK[[#This Row],[DATE]]&amp;UTK[[#This Row],[VEHICLE NO]]&amp;UTK[[#This Row],[TRIP NO]]</f>
        <v>45455OD34S26661</v>
      </c>
      <c r="C1560" s="25">
        <v>45455</v>
      </c>
      <c r="D1560" s="1">
        <v>63611</v>
      </c>
      <c r="E1560" s="12">
        <v>312214</v>
      </c>
      <c r="F1560" s="17">
        <v>9680</v>
      </c>
      <c r="G1560" s="24" t="s">
        <v>45</v>
      </c>
      <c r="H1560" s="229">
        <v>56.34</v>
      </c>
      <c r="I1560" s="229">
        <v>17.559999999999999</v>
      </c>
      <c r="J1560" s="229">
        <f t="shared" ref="J1560:J1579" si="66">H1560-I1560</f>
        <v>38.78</v>
      </c>
      <c r="K1560" s="230">
        <v>38.119999999999997</v>
      </c>
      <c r="L1560" s="234">
        <v>45455</v>
      </c>
      <c r="M1560" s="229">
        <f t="shared" ref="M1560:M1579" si="67">J1560-K1560</f>
        <v>0.66000000000000369</v>
      </c>
      <c r="N1560" s="235">
        <v>1</v>
      </c>
      <c r="O1560" s="1" t="s">
        <v>50</v>
      </c>
      <c r="P1560" s="1" t="s">
        <v>53</v>
      </c>
      <c r="Q1560" s="233" t="str">
        <f>VLOOKUP(UTK[[#This Row],[ID]],DRIVER[],6,FALSE)</f>
        <v>VINOD KUMAR</v>
      </c>
    </row>
    <row r="1561" spans="1:18" ht="15" customHeight="1">
      <c r="A1561" s="1">
        <v>194</v>
      </c>
      <c r="B1561" s="227" t="str">
        <f>UTK[[#This Row],[DATE]]&amp;UTK[[#This Row],[VEHICLE NO]]&amp;UTK[[#This Row],[TRIP NO]]</f>
        <v>45455OD34S61371</v>
      </c>
      <c r="C1561" s="25">
        <v>45455</v>
      </c>
      <c r="D1561" s="1">
        <v>63612</v>
      </c>
      <c r="E1561" s="12">
        <v>312214</v>
      </c>
      <c r="F1561" s="17">
        <v>9687</v>
      </c>
      <c r="G1561" s="24" t="s">
        <v>44</v>
      </c>
      <c r="H1561" s="229">
        <v>55.28</v>
      </c>
      <c r="I1561" s="229">
        <v>17.54</v>
      </c>
      <c r="J1561" s="229">
        <f t="shared" si="66"/>
        <v>37.74</v>
      </c>
      <c r="K1561" s="230">
        <v>37.1</v>
      </c>
      <c r="L1561" s="234">
        <v>45455</v>
      </c>
      <c r="M1561" s="229">
        <f t="shared" si="67"/>
        <v>0.64000000000000057</v>
      </c>
      <c r="N1561" s="235">
        <v>1</v>
      </c>
      <c r="O1561" s="1" t="s">
        <v>50</v>
      </c>
      <c r="P1561" s="1" t="s">
        <v>53</v>
      </c>
      <c r="Q1561" s="233" t="str">
        <f>VLOOKUP(UTK[[#This Row],[ID]],DRIVER[],6,FALSE)</f>
        <v>MURALIDHAR MOHANTA</v>
      </c>
      <c r="R1561" s="1">
        <v>257</v>
      </c>
    </row>
    <row r="1562" spans="1:18" ht="15" customHeight="1">
      <c r="A1562" s="1">
        <v>195</v>
      </c>
      <c r="B1562" s="227" t="str">
        <f>UTK[[#This Row],[DATE]]&amp;UTK[[#This Row],[VEHICLE NO]]&amp;UTK[[#This Row],[TRIP NO]]</f>
        <v>45455OD04Q41551</v>
      </c>
      <c r="C1562" s="25">
        <v>45455</v>
      </c>
      <c r="D1562" s="1">
        <v>63613</v>
      </c>
      <c r="E1562" s="12">
        <v>312214</v>
      </c>
      <c r="F1562" s="17">
        <v>9707</v>
      </c>
      <c r="G1562" s="24" t="s">
        <v>22</v>
      </c>
      <c r="H1562" s="229">
        <v>56.04</v>
      </c>
      <c r="I1562" s="229">
        <v>17.64</v>
      </c>
      <c r="J1562" s="229">
        <f t="shared" si="66"/>
        <v>38.4</v>
      </c>
      <c r="K1562" s="230">
        <v>37.68</v>
      </c>
      <c r="L1562" s="234">
        <v>45455</v>
      </c>
      <c r="M1562" s="229">
        <f t="shared" si="67"/>
        <v>0.71999999999999886</v>
      </c>
      <c r="N1562" s="235">
        <v>1</v>
      </c>
      <c r="O1562" s="1" t="s">
        <v>50</v>
      </c>
      <c r="P1562" s="1" t="s">
        <v>53</v>
      </c>
      <c r="Q1562" s="233" t="str">
        <f>VLOOKUP(UTK[[#This Row],[ID]],DRIVER[],6,FALSE)</f>
        <v>SUSANT KUMAR BAG</v>
      </c>
    </row>
    <row r="1563" spans="1:18" ht="15" customHeight="1">
      <c r="A1563" s="1">
        <v>196</v>
      </c>
      <c r="B1563" s="227" t="str">
        <f>UTK[[#This Row],[DATE]]&amp;UTK[[#This Row],[VEHICLE NO]]&amp;UTK[[#This Row],[TRIP NO]]</f>
        <v>45455OD04Q41731</v>
      </c>
      <c r="C1563" s="25">
        <v>45455</v>
      </c>
      <c r="D1563" s="1">
        <v>63614</v>
      </c>
      <c r="E1563" s="12">
        <v>312214</v>
      </c>
      <c r="F1563" s="17">
        <v>9708</v>
      </c>
      <c r="G1563" s="24" t="s">
        <v>8</v>
      </c>
      <c r="H1563" s="229">
        <v>35.36</v>
      </c>
      <c r="I1563" s="229">
        <v>10.36</v>
      </c>
      <c r="J1563" s="229">
        <f t="shared" si="66"/>
        <v>25</v>
      </c>
      <c r="K1563" s="230">
        <v>24.62</v>
      </c>
      <c r="L1563" s="234">
        <v>45455</v>
      </c>
      <c r="M1563" s="229">
        <f t="shared" si="67"/>
        <v>0.37999999999999901</v>
      </c>
      <c r="N1563" s="235">
        <v>1</v>
      </c>
      <c r="O1563" s="1" t="s">
        <v>50</v>
      </c>
      <c r="P1563" s="1" t="s">
        <v>53</v>
      </c>
      <c r="Q1563" s="233" t="str">
        <f>VLOOKUP(UTK[[#This Row],[ID]],DRIVER[],6,FALSE)</f>
        <v>AJAYA KUMAR MAHANTA</v>
      </c>
    </row>
    <row r="1564" spans="1:18" ht="15" customHeight="1">
      <c r="A1564" s="1">
        <v>197</v>
      </c>
      <c r="B1564" s="227" t="str">
        <f>UTK[[#This Row],[DATE]]&amp;UTK[[#This Row],[VEHICLE NO]]&amp;UTK[[#This Row],[TRIP NO]]</f>
        <v>45455OD04Q41701</v>
      </c>
      <c r="C1564" s="25">
        <v>45455</v>
      </c>
      <c r="D1564" s="1">
        <v>63615</v>
      </c>
      <c r="E1564" s="12">
        <v>312214</v>
      </c>
      <c r="F1564" s="17">
        <v>9710</v>
      </c>
      <c r="G1564" s="24" t="s">
        <v>10</v>
      </c>
      <c r="H1564" s="229">
        <v>35.06</v>
      </c>
      <c r="I1564" s="229">
        <v>10.36</v>
      </c>
      <c r="J1564" s="229">
        <f t="shared" si="66"/>
        <v>24.700000000000003</v>
      </c>
      <c r="K1564" s="230">
        <v>24.28</v>
      </c>
      <c r="L1564" s="234">
        <v>45455</v>
      </c>
      <c r="M1564" s="229">
        <f t="shared" si="67"/>
        <v>0.42000000000000171</v>
      </c>
      <c r="N1564" s="235">
        <v>1</v>
      </c>
      <c r="O1564" s="1" t="s">
        <v>50</v>
      </c>
      <c r="P1564" s="1" t="s">
        <v>53</v>
      </c>
      <c r="Q1564" s="233" t="str">
        <f>VLOOKUP(UTK[[#This Row],[ID]],DRIVER[],6,FALSE)</f>
        <v>SUSANTA KUMAR MALIK</v>
      </c>
    </row>
    <row r="1565" spans="1:18" ht="15" customHeight="1">
      <c r="A1565" s="1">
        <v>198</v>
      </c>
      <c r="B1565" s="227" t="str">
        <f>UTK[[#This Row],[DATE]]&amp;UTK[[#This Row],[VEHICLE NO]]&amp;UTK[[#This Row],[TRIP NO]]</f>
        <v>45455OD34S26681</v>
      </c>
      <c r="C1565" s="25">
        <v>45455</v>
      </c>
      <c r="D1565" s="1">
        <v>63616</v>
      </c>
      <c r="E1565" s="12">
        <v>312214</v>
      </c>
      <c r="F1565" s="17">
        <v>9711</v>
      </c>
      <c r="G1565" s="24" t="s">
        <v>42</v>
      </c>
      <c r="H1565" s="229">
        <v>51.98</v>
      </c>
      <c r="I1565" s="229">
        <v>17.12</v>
      </c>
      <c r="J1565" s="229">
        <f t="shared" si="66"/>
        <v>34.86</v>
      </c>
      <c r="K1565" s="230">
        <v>34.020000000000003</v>
      </c>
      <c r="L1565" s="234">
        <v>45455</v>
      </c>
      <c r="M1565" s="229">
        <f t="shared" si="67"/>
        <v>0.83999999999999631</v>
      </c>
      <c r="N1565" s="235">
        <v>1</v>
      </c>
      <c r="O1565" s="1" t="s">
        <v>50</v>
      </c>
      <c r="P1565" s="1" t="s">
        <v>53</v>
      </c>
      <c r="Q1565" s="233" t="str">
        <f>VLOOKUP(UTK[[#This Row],[ID]],DRIVER[],6,FALSE)</f>
        <v>SHAJID ANSARI</v>
      </c>
    </row>
    <row r="1566" spans="1:18" ht="15" customHeight="1">
      <c r="A1566" s="1">
        <v>199</v>
      </c>
      <c r="B1566" s="227" t="str">
        <f>UTK[[#This Row],[DATE]]&amp;UTK[[#This Row],[VEHICLE NO]]&amp;UTK[[#This Row],[TRIP NO]]</f>
        <v>45455OD04Q41181</v>
      </c>
      <c r="C1566" s="25">
        <v>45455</v>
      </c>
      <c r="D1566" s="1">
        <v>63617</v>
      </c>
      <c r="E1566" s="12">
        <v>312214</v>
      </c>
      <c r="F1566" s="17">
        <v>9717</v>
      </c>
      <c r="G1566" s="24" t="s">
        <v>26</v>
      </c>
      <c r="H1566" s="229">
        <v>54.52</v>
      </c>
      <c r="I1566" s="229">
        <v>17.079999999999998</v>
      </c>
      <c r="J1566" s="229">
        <f t="shared" si="66"/>
        <v>37.440000000000005</v>
      </c>
      <c r="K1566" s="230">
        <v>36.78</v>
      </c>
      <c r="L1566" s="234">
        <v>45455</v>
      </c>
      <c r="M1566" s="229">
        <f t="shared" si="67"/>
        <v>0.66000000000000369</v>
      </c>
      <c r="N1566" s="235">
        <v>1</v>
      </c>
      <c r="O1566" s="1" t="s">
        <v>50</v>
      </c>
      <c r="P1566" s="1" t="s">
        <v>53</v>
      </c>
      <c r="Q1566" s="233" t="str">
        <f>VLOOKUP(UTK[[#This Row],[ID]],DRIVER[],6,FALSE)</f>
        <v>MANOJ KUMAR JENA</v>
      </c>
    </row>
    <row r="1567" spans="1:18" ht="15" customHeight="1">
      <c r="A1567" s="1">
        <v>200</v>
      </c>
      <c r="B1567" s="227" t="str">
        <f>UTK[[#This Row],[DATE]]&amp;UTK[[#This Row],[VEHICLE NO]]&amp;UTK[[#This Row],[TRIP NO]]</f>
        <v>45455OD34S26151</v>
      </c>
      <c r="C1567" s="25">
        <v>45455</v>
      </c>
      <c r="D1567" s="1">
        <v>63618</v>
      </c>
      <c r="E1567" s="12">
        <v>312214</v>
      </c>
      <c r="F1567" s="17">
        <v>9718</v>
      </c>
      <c r="G1567" s="24" t="s">
        <v>40</v>
      </c>
      <c r="H1567" s="229">
        <v>54.92</v>
      </c>
      <c r="I1567" s="229">
        <v>17.22</v>
      </c>
      <c r="J1567" s="229">
        <f t="shared" si="66"/>
        <v>37.700000000000003</v>
      </c>
      <c r="K1567" s="230">
        <v>36.659999999999997</v>
      </c>
      <c r="L1567" s="234">
        <v>45455</v>
      </c>
      <c r="M1567" s="229">
        <f t="shared" si="67"/>
        <v>1.0400000000000063</v>
      </c>
      <c r="N1567" s="235">
        <v>1</v>
      </c>
      <c r="O1567" s="1" t="s">
        <v>50</v>
      </c>
      <c r="P1567" s="1" t="s">
        <v>53</v>
      </c>
      <c r="Q1567" s="233" t="str">
        <f>VLOOKUP(UTK[[#This Row],[ID]],DRIVER[],6,FALSE)</f>
        <v>PRAHALLAD KUMAR DAS</v>
      </c>
    </row>
    <row r="1568" spans="1:18" ht="15" customHeight="1">
      <c r="A1568" s="1">
        <v>201</v>
      </c>
      <c r="B1568" s="227" t="str">
        <f>UTK[[#This Row],[DATE]]&amp;UTK[[#This Row],[VEHICLE NO]]&amp;UTK[[#This Row],[TRIP NO]]</f>
        <v>45455OD04Q41261</v>
      </c>
      <c r="C1568" s="25">
        <v>45455</v>
      </c>
      <c r="D1568" s="1">
        <v>63619</v>
      </c>
      <c r="E1568" s="12">
        <v>312214</v>
      </c>
      <c r="F1568" s="17">
        <v>9730</v>
      </c>
      <c r="G1568" s="24" t="s">
        <v>23</v>
      </c>
      <c r="H1568" s="229">
        <v>55.8</v>
      </c>
      <c r="I1568" s="229">
        <v>17.52</v>
      </c>
      <c r="J1568" s="229">
        <f t="shared" si="66"/>
        <v>38.28</v>
      </c>
      <c r="K1568" s="230">
        <v>37.54</v>
      </c>
      <c r="L1568" s="234">
        <v>45455</v>
      </c>
      <c r="M1568" s="229">
        <f t="shared" si="67"/>
        <v>0.74000000000000199</v>
      </c>
      <c r="N1568" s="235">
        <v>1</v>
      </c>
      <c r="O1568" s="1" t="s">
        <v>50</v>
      </c>
      <c r="P1568" s="1" t="s">
        <v>53</v>
      </c>
      <c r="Q1568" s="233" t="str">
        <f>VLOOKUP(UTK[[#This Row],[ID]],DRIVER[],6,FALSE)</f>
        <v>JUGAL KISHOR MOHANTA</v>
      </c>
    </row>
    <row r="1569" spans="1:18" ht="15" customHeight="1">
      <c r="A1569" s="1">
        <v>202</v>
      </c>
      <c r="B1569" s="227" t="str">
        <f>UTK[[#This Row],[DATE]]&amp;UTK[[#This Row],[VEHICLE NO]]&amp;UTK[[#This Row],[TRIP NO]]</f>
        <v>45455OD04Q41391</v>
      </c>
      <c r="C1569" s="25">
        <v>45455</v>
      </c>
      <c r="D1569" s="1">
        <v>63620</v>
      </c>
      <c r="E1569" s="12">
        <v>312214</v>
      </c>
      <c r="F1569" s="17">
        <v>9739</v>
      </c>
      <c r="G1569" s="24" t="s">
        <v>21</v>
      </c>
      <c r="H1569" s="229">
        <v>53.06</v>
      </c>
      <c r="I1569" s="229">
        <v>17.52</v>
      </c>
      <c r="J1569" s="229">
        <f t="shared" si="66"/>
        <v>35.540000000000006</v>
      </c>
      <c r="K1569" s="230">
        <v>34.979999999999997</v>
      </c>
      <c r="L1569" s="234">
        <v>45455</v>
      </c>
      <c r="M1569" s="229">
        <f t="shared" si="67"/>
        <v>0.56000000000000938</v>
      </c>
      <c r="N1569" s="235">
        <v>1</v>
      </c>
      <c r="O1569" s="1" t="s">
        <v>50</v>
      </c>
      <c r="P1569" s="1" t="s">
        <v>53</v>
      </c>
      <c r="Q1569" s="233" t="str">
        <f>VLOOKUP(UTK[[#This Row],[ID]],DRIVER[],6,FALSE)</f>
        <v>AKSHAYA KU SAHOO</v>
      </c>
      <c r="R1569" s="1">
        <v>160</v>
      </c>
    </row>
    <row r="1570" spans="1:18" ht="15" customHeight="1">
      <c r="A1570" s="1">
        <v>203</v>
      </c>
      <c r="B1570" s="227" t="str">
        <f>UTK[[#This Row],[DATE]]&amp;UTK[[#This Row],[VEHICLE NO]]&amp;UTK[[#This Row],[TRIP NO]]</f>
        <v>45455OD04Q67611</v>
      </c>
      <c r="C1570" s="25">
        <v>45455</v>
      </c>
      <c r="D1570" s="1">
        <v>63621</v>
      </c>
      <c r="E1570" s="12">
        <v>312214</v>
      </c>
      <c r="F1570" s="17">
        <v>9734</v>
      </c>
      <c r="G1570" s="24" t="s">
        <v>24</v>
      </c>
      <c r="H1570" s="229">
        <v>53.26</v>
      </c>
      <c r="I1570" s="229">
        <v>17.84</v>
      </c>
      <c r="J1570" s="229">
        <f t="shared" si="66"/>
        <v>35.42</v>
      </c>
      <c r="K1570" s="230">
        <v>34.54</v>
      </c>
      <c r="L1570" s="234">
        <v>45455</v>
      </c>
      <c r="M1570" s="229">
        <f t="shared" si="67"/>
        <v>0.88000000000000256</v>
      </c>
      <c r="N1570" s="235">
        <v>1</v>
      </c>
      <c r="O1570" s="1" t="s">
        <v>50</v>
      </c>
      <c r="P1570" s="1" t="s">
        <v>53</v>
      </c>
      <c r="Q1570" s="233" t="str">
        <f>VLOOKUP(UTK[[#This Row],[ID]],DRIVER[],6,FALSE)</f>
        <v>DHULESWAR PERAI</v>
      </c>
    </row>
    <row r="1571" spans="1:18" ht="15" customHeight="1">
      <c r="A1571" s="1">
        <v>204</v>
      </c>
      <c r="B1571" s="227" t="str">
        <f>UTK[[#This Row],[DATE]]&amp;UTK[[#This Row],[VEHICLE NO]]&amp;UTK[[#This Row],[TRIP NO]]</f>
        <v>45455OD34S61391</v>
      </c>
      <c r="C1571" s="25">
        <v>45455</v>
      </c>
      <c r="D1571" s="1">
        <v>63622</v>
      </c>
      <c r="E1571" s="12">
        <v>312214</v>
      </c>
      <c r="F1571" s="17">
        <v>9735</v>
      </c>
      <c r="G1571" s="24" t="s">
        <v>52</v>
      </c>
      <c r="H1571" s="229">
        <v>54.24</v>
      </c>
      <c r="I1571" s="229">
        <v>17.5</v>
      </c>
      <c r="J1571" s="229">
        <f t="shared" si="66"/>
        <v>36.74</v>
      </c>
      <c r="K1571" s="230">
        <v>36.1</v>
      </c>
      <c r="L1571" s="234">
        <v>45455</v>
      </c>
      <c r="M1571" s="229">
        <f t="shared" si="67"/>
        <v>0.64000000000000057</v>
      </c>
      <c r="N1571" s="235">
        <v>1</v>
      </c>
      <c r="O1571" s="1" t="s">
        <v>50</v>
      </c>
      <c r="P1571" s="1" t="s">
        <v>53</v>
      </c>
      <c r="Q1571" s="233" t="str">
        <f>VLOOKUP(UTK[[#This Row],[ID]],DRIVER[],6,FALSE)</f>
        <v>PRADIPA MALIK</v>
      </c>
    </row>
    <row r="1572" spans="1:18" ht="15" customHeight="1">
      <c r="A1572" s="1">
        <v>205</v>
      </c>
      <c r="B1572" s="227" t="str">
        <f>UTK[[#This Row],[DATE]]&amp;UTK[[#This Row],[VEHICLE NO]]&amp;UTK[[#This Row],[TRIP NO]]</f>
        <v>45455OD04Q41781</v>
      </c>
      <c r="C1572" s="25">
        <v>45455</v>
      </c>
      <c r="D1572" s="1">
        <v>63623</v>
      </c>
      <c r="E1572" s="12">
        <v>312214</v>
      </c>
      <c r="F1572" s="17">
        <v>9736</v>
      </c>
      <c r="G1572" s="24" t="s">
        <v>25</v>
      </c>
      <c r="H1572" s="229">
        <v>54.3</v>
      </c>
      <c r="I1572" s="229">
        <v>17.239999999999998</v>
      </c>
      <c r="J1572" s="229">
        <f t="shared" si="66"/>
        <v>37.06</v>
      </c>
      <c r="K1572" s="230">
        <v>36.42</v>
      </c>
      <c r="L1572" s="234">
        <v>45455</v>
      </c>
      <c r="M1572" s="229">
        <f t="shared" si="67"/>
        <v>0.64000000000000057</v>
      </c>
      <c r="N1572" s="235">
        <v>1</v>
      </c>
      <c r="O1572" s="1" t="s">
        <v>50</v>
      </c>
      <c r="P1572" s="1" t="s">
        <v>53</v>
      </c>
      <c r="Q1572" s="233" t="str">
        <f>VLOOKUP(UTK[[#This Row],[ID]],DRIVER[],6,FALSE)</f>
        <v>KALI CH KAR</v>
      </c>
    </row>
    <row r="1573" spans="1:18" ht="14.4">
      <c r="A1573" s="1">
        <v>206</v>
      </c>
      <c r="B1573" s="227" t="str">
        <f>UTK[[#This Row],[DATE]]&amp;UTK[[#This Row],[VEHICLE NO]]&amp;UTK[[#This Row],[TRIP NO]]</f>
        <v>45455OD04Q41231</v>
      </c>
      <c r="C1573" s="25">
        <v>45455</v>
      </c>
      <c r="D1573" s="1">
        <v>63624</v>
      </c>
      <c r="E1573" s="12">
        <v>312214</v>
      </c>
      <c r="F1573" s="17">
        <v>9732</v>
      </c>
      <c r="G1573" s="24" t="s">
        <v>39</v>
      </c>
      <c r="H1573" s="229">
        <v>52.92</v>
      </c>
      <c r="I1573" s="229">
        <v>17.28</v>
      </c>
      <c r="J1573" s="229">
        <f t="shared" si="66"/>
        <v>35.64</v>
      </c>
      <c r="K1573" s="230">
        <v>35.020000000000003</v>
      </c>
      <c r="L1573" s="234">
        <v>45455</v>
      </c>
      <c r="M1573" s="229">
        <f t="shared" si="67"/>
        <v>0.61999999999999744</v>
      </c>
      <c r="N1573" s="235">
        <v>1</v>
      </c>
      <c r="O1573" s="1" t="s">
        <v>50</v>
      </c>
      <c r="P1573" s="1" t="s">
        <v>53</v>
      </c>
      <c r="Q1573" s="233" t="str">
        <f>VLOOKUP(UTK[[#This Row],[ID]],DRIVER[],6,FALSE)</f>
        <v>BENUDHAR PRADHAN</v>
      </c>
    </row>
    <row r="1574" spans="1:18" ht="15" customHeight="1">
      <c r="A1574" s="1">
        <v>207</v>
      </c>
      <c r="B1574" s="227" t="str">
        <f>UTK[[#This Row],[DATE]]&amp;UTK[[#This Row],[VEHICLE NO]]&amp;UTK[[#This Row],[TRIP NO]]</f>
        <v>45455OD34S26662</v>
      </c>
      <c r="C1574" s="25">
        <v>45455</v>
      </c>
      <c r="D1574" s="1">
        <v>63625</v>
      </c>
      <c r="E1574" s="12">
        <v>312214</v>
      </c>
      <c r="F1574" s="17">
        <v>9762</v>
      </c>
      <c r="G1574" s="24" t="s">
        <v>45</v>
      </c>
      <c r="H1574" s="229">
        <v>57.7</v>
      </c>
      <c r="I1574" s="229">
        <v>17.559999999999999</v>
      </c>
      <c r="J1574" s="229">
        <f t="shared" si="66"/>
        <v>40.14</v>
      </c>
      <c r="K1574" s="230">
        <v>37.94</v>
      </c>
      <c r="L1574" s="234">
        <v>45455</v>
      </c>
      <c r="M1574" s="229">
        <f t="shared" si="67"/>
        <v>2.2000000000000028</v>
      </c>
      <c r="N1574" s="235">
        <v>2</v>
      </c>
      <c r="O1574" s="1" t="s">
        <v>50</v>
      </c>
      <c r="P1574" s="1" t="s">
        <v>53</v>
      </c>
      <c r="Q1574" s="233" t="str">
        <f>VLOOKUP(UTK[[#This Row],[ID]],DRIVER[],6,FALSE)</f>
        <v>VINOD KUMAR</v>
      </c>
    </row>
    <row r="1575" spans="1:18" ht="15" customHeight="1">
      <c r="A1575" s="1">
        <v>208</v>
      </c>
      <c r="B1575" s="227" t="str">
        <f>UTK[[#This Row],[DATE]]&amp;UTK[[#This Row],[VEHICLE NO]]&amp;UTK[[#This Row],[TRIP NO]]</f>
        <v>45455OD04Q41552</v>
      </c>
      <c r="C1575" s="25">
        <v>45455</v>
      </c>
      <c r="D1575" s="1">
        <v>63626</v>
      </c>
      <c r="E1575" s="12">
        <v>312214</v>
      </c>
      <c r="F1575" s="17">
        <v>9822</v>
      </c>
      <c r="G1575" s="24" t="s">
        <v>22</v>
      </c>
      <c r="H1575" s="229">
        <v>57</v>
      </c>
      <c r="I1575" s="229">
        <v>17.62</v>
      </c>
      <c r="J1575" s="229">
        <f t="shared" si="66"/>
        <v>39.379999999999995</v>
      </c>
      <c r="K1575" s="230">
        <v>38.54</v>
      </c>
      <c r="L1575" s="234">
        <v>45455</v>
      </c>
      <c r="M1575" s="229">
        <f t="shared" si="67"/>
        <v>0.83999999999999631</v>
      </c>
      <c r="N1575" s="235">
        <v>2</v>
      </c>
      <c r="O1575" s="1" t="s">
        <v>50</v>
      </c>
      <c r="P1575" s="1" t="s">
        <v>53</v>
      </c>
      <c r="Q1575" s="233" t="str">
        <f>VLOOKUP(UTK[[#This Row],[ID]],DRIVER[],6,FALSE)</f>
        <v>SUSANT KUMAR BAG</v>
      </c>
    </row>
    <row r="1576" spans="1:18" ht="15" customHeight="1">
      <c r="A1576" s="1">
        <v>209</v>
      </c>
      <c r="B1576" s="227" t="str">
        <f>UTK[[#This Row],[DATE]]&amp;UTK[[#This Row],[VEHICLE NO]]&amp;UTK[[#This Row],[TRIP NO]]</f>
        <v>45455OD34S61372</v>
      </c>
      <c r="C1576" s="25">
        <v>45455</v>
      </c>
      <c r="D1576" s="1">
        <v>63627</v>
      </c>
      <c r="E1576" s="12">
        <v>312214</v>
      </c>
      <c r="F1576" s="17">
        <v>9816</v>
      </c>
      <c r="G1576" s="24" t="s">
        <v>44</v>
      </c>
      <c r="H1576" s="229">
        <v>57.58</v>
      </c>
      <c r="I1576" s="229">
        <v>17.7</v>
      </c>
      <c r="J1576" s="229">
        <f t="shared" si="66"/>
        <v>39.879999999999995</v>
      </c>
      <c r="K1576" s="230">
        <v>39.08</v>
      </c>
      <c r="L1576" s="234">
        <v>45455</v>
      </c>
      <c r="M1576" s="229">
        <f t="shared" si="67"/>
        <v>0.79999999999999716</v>
      </c>
      <c r="N1576" s="235">
        <v>2</v>
      </c>
      <c r="O1576" s="1" t="s">
        <v>50</v>
      </c>
      <c r="P1576" s="1" t="s">
        <v>53</v>
      </c>
      <c r="Q1576" s="233" t="str">
        <f>VLOOKUP(UTK[[#This Row],[ID]],DRIVER[],6,FALSE)</f>
        <v>MURALIDHAR MOHANTA</v>
      </c>
    </row>
    <row r="1577" spans="1:18" ht="15" customHeight="1">
      <c r="A1577" s="1">
        <v>210</v>
      </c>
      <c r="B1577" s="227" t="str">
        <f>UTK[[#This Row],[DATE]]&amp;UTK[[#This Row],[VEHICLE NO]]&amp;UTK[[#This Row],[TRIP NO]]</f>
        <v>45455OD34S26682</v>
      </c>
      <c r="C1577" s="25">
        <v>45455</v>
      </c>
      <c r="D1577" s="1">
        <v>63628</v>
      </c>
      <c r="E1577" s="12">
        <v>312214</v>
      </c>
      <c r="F1577" s="17">
        <v>9831</v>
      </c>
      <c r="G1577" s="24" t="s">
        <v>42</v>
      </c>
      <c r="H1577" s="229">
        <v>53.64</v>
      </c>
      <c r="I1577" s="229">
        <v>17.14</v>
      </c>
      <c r="J1577" s="229">
        <f t="shared" si="66"/>
        <v>36.5</v>
      </c>
      <c r="K1577" s="230">
        <v>35.979999999999997</v>
      </c>
      <c r="L1577" s="234">
        <v>45455</v>
      </c>
      <c r="M1577" s="229">
        <f t="shared" si="67"/>
        <v>0.52000000000000313</v>
      </c>
      <c r="N1577" s="235">
        <v>2</v>
      </c>
      <c r="O1577" s="1" t="s">
        <v>50</v>
      </c>
      <c r="P1577" s="1" t="s">
        <v>53</v>
      </c>
      <c r="Q1577" s="233" t="str">
        <f>VLOOKUP(UTK[[#This Row],[ID]],DRIVER[],6,FALSE)</f>
        <v>SHAJID ANSARI</v>
      </c>
    </row>
    <row r="1578" spans="1:18" ht="15" customHeight="1">
      <c r="A1578" s="1">
        <v>211</v>
      </c>
      <c r="B1578" s="227" t="str">
        <f>UTK[[#This Row],[DATE]]&amp;UTK[[#This Row],[VEHICLE NO]]&amp;UTK[[#This Row],[TRIP NO]]</f>
        <v>45455OD04Q41702</v>
      </c>
      <c r="C1578" s="25">
        <v>45455</v>
      </c>
      <c r="D1578" s="1">
        <v>63629</v>
      </c>
      <c r="E1578" s="12">
        <v>312214</v>
      </c>
      <c r="F1578" s="17">
        <v>9835</v>
      </c>
      <c r="G1578" s="24" t="s">
        <v>10</v>
      </c>
      <c r="H1578" s="229">
        <v>33.58</v>
      </c>
      <c r="I1578" s="229">
        <v>10.36</v>
      </c>
      <c r="J1578" s="229">
        <f t="shared" si="66"/>
        <v>23.22</v>
      </c>
      <c r="K1578" s="230">
        <v>23</v>
      </c>
      <c r="L1578" s="234">
        <v>45456</v>
      </c>
      <c r="M1578" s="229">
        <f t="shared" si="67"/>
        <v>0.21999999999999886</v>
      </c>
      <c r="N1578" s="235">
        <v>2</v>
      </c>
      <c r="O1578" s="1" t="s">
        <v>50</v>
      </c>
      <c r="P1578" s="1" t="s">
        <v>53</v>
      </c>
      <c r="Q1578" s="233" t="str">
        <f>VLOOKUP(UTK[[#This Row],[ID]],DRIVER[],6,FALSE)</f>
        <v>SUSANTA KUMAR MALIK</v>
      </c>
    </row>
    <row r="1579" spans="1:18" ht="15" customHeight="1">
      <c r="A1579" s="1">
        <v>212</v>
      </c>
      <c r="B1579" s="227" t="str">
        <f>UTK[[#This Row],[DATE]]&amp;UTK[[#This Row],[VEHICLE NO]]&amp;UTK[[#This Row],[TRIP NO]]</f>
        <v>45455OD04Q41732</v>
      </c>
      <c r="C1579" s="25">
        <v>45455</v>
      </c>
      <c r="D1579" s="1">
        <v>63630</v>
      </c>
      <c r="E1579" s="12">
        <v>312214</v>
      </c>
      <c r="F1579" s="17">
        <v>9836</v>
      </c>
      <c r="G1579" s="24" t="s">
        <v>8</v>
      </c>
      <c r="H1579" s="229">
        <v>34.299999999999997</v>
      </c>
      <c r="I1579" s="229">
        <v>10.26</v>
      </c>
      <c r="J1579" s="229">
        <f t="shared" si="66"/>
        <v>24.04</v>
      </c>
      <c r="K1579" s="230">
        <v>23.8</v>
      </c>
      <c r="L1579" s="234">
        <v>45455</v>
      </c>
      <c r="M1579" s="229">
        <f t="shared" si="67"/>
        <v>0.23999999999999844</v>
      </c>
      <c r="N1579" s="235">
        <v>2</v>
      </c>
      <c r="O1579" s="1" t="s">
        <v>50</v>
      </c>
      <c r="P1579" s="1" t="s">
        <v>53</v>
      </c>
      <c r="Q1579" s="233" t="str">
        <f>VLOOKUP(UTK[[#This Row],[ID]],DRIVER[],6,FALSE)</f>
        <v>AJAYA KUMAR MAHANTA</v>
      </c>
    </row>
    <row r="1580" spans="1:18" ht="15" customHeight="1">
      <c r="A1580" s="1">
        <v>213</v>
      </c>
      <c r="B1580" s="227" t="str">
        <f>UTK[[#This Row],[DATE]]&amp;UTK[[#This Row],[VEHICLE NO]]&amp;UTK[[#This Row],[TRIP NO]]</f>
        <v>45456OD34S61371</v>
      </c>
      <c r="C1580" s="25">
        <v>45456</v>
      </c>
      <c r="D1580" s="1">
        <v>63631</v>
      </c>
      <c r="E1580" s="12">
        <v>312214</v>
      </c>
      <c r="F1580" s="17">
        <v>9855</v>
      </c>
      <c r="G1580" s="24" t="s">
        <v>44</v>
      </c>
      <c r="H1580" s="229">
        <v>57</v>
      </c>
      <c r="I1580" s="229">
        <v>17.68</v>
      </c>
      <c r="J1580" s="229">
        <f t="shared" ref="J1580:J1598" si="68">H1580-I1580</f>
        <v>39.32</v>
      </c>
      <c r="K1580" s="230">
        <v>38.56</v>
      </c>
      <c r="L1580" s="234">
        <v>45456</v>
      </c>
      <c r="M1580" s="229">
        <f t="shared" ref="M1580:M1598" si="69">J1580-K1580</f>
        <v>0.75999999999999801</v>
      </c>
      <c r="N1580" s="235">
        <v>1</v>
      </c>
      <c r="O1580" s="1" t="s">
        <v>50</v>
      </c>
      <c r="P1580" s="1" t="s">
        <v>53</v>
      </c>
      <c r="Q1580" s="233" t="str">
        <f>VLOOKUP(UTK[[#This Row],[ID]],DRIVER[],6,FALSE)</f>
        <v>MURALIDHAR MOHANTA</v>
      </c>
    </row>
    <row r="1581" spans="1:18" ht="15" customHeight="1">
      <c r="A1581" s="1">
        <v>214</v>
      </c>
      <c r="B1581" s="227" t="str">
        <f>UTK[[#This Row],[DATE]]&amp;UTK[[#This Row],[VEHICLE NO]]&amp;UTK[[#This Row],[TRIP NO]]</f>
        <v>45456OD04Q41701</v>
      </c>
      <c r="C1581" s="25">
        <v>45456</v>
      </c>
      <c r="D1581" s="1">
        <v>63632</v>
      </c>
      <c r="E1581" s="12">
        <v>312214</v>
      </c>
      <c r="F1581" s="17">
        <v>9863</v>
      </c>
      <c r="G1581" s="24" t="s">
        <v>10</v>
      </c>
      <c r="H1581" s="229">
        <v>34.799999999999997</v>
      </c>
      <c r="I1581" s="229">
        <v>10.36</v>
      </c>
      <c r="J1581" s="229">
        <f t="shared" si="68"/>
        <v>24.439999999999998</v>
      </c>
      <c r="K1581" s="230">
        <v>24.02</v>
      </c>
      <c r="L1581" s="234">
        <v>45456</v>
      </c>
      <c r="M1581" s="229">
        <f t="shared" si="69"/>
        <v>0.41999999999999815</v>
      </c>
      <c r="N1581" s="235">
        <v>1</v>
      </c>
      <c r="O1581" s="1" t="s">
        <v>50</v>
      </c>
      <c r="P1581" s="1" t="s">
        <v>53</v>
      </c>
      <c r="Q1581" s="233" t="str">
        <f>VLOOKUP(UTK[[#This Row],[ID]],DRIVER[],6,FALSE)</f>
        <v>KAMAN MUNDA</v>
      </c>
    </row>
    <row r="1582" spans="1:18" ht="15" customHeight="1">
      <c r="A1582" s="1">
        <v>215</v>
      </c>
      <c r="B1582" s="227" t="str">
        <f>UTK[[#This Row],[DATE]]&amp;UTK[[#This Row],[VEHICLE NO]]&amp;UTK[[#This Row],[TRIP NO]]</f>
        <v>45456OD34S26661</v>
      </c>
      <c r="C1582" s="25">
        <v>45456</v>
      </c>
      <c r="D1582" s="1">
        <v>63633</v>
      </c>
      <c r="E1582" s="12">
        <v>312214</v>
      </c>
      <c r="F1582" s="17">
        <v>9861</v>
      </c>
      <c r="G1582" s="24" t="s">
        <v>45</v>
      </c>
      <c r="H1582" s="229">
        <v>55.2</v>
      </c>
      <c r="I1582" s="229">
        <v>17.54</v>
      </c>
      <c r="J1582" s="229">
        <f t="shared" si="68"/>
        <v>37.660000000000004</v>
      </c>
      <c r="K1582" s="230">
        <v>36.880000000000003</v>
      </c>
      <c r="L1582" s="234">
        <v>45456</v>
      </c>
      <c r="M1582" s="229">
        <f t="shared" si="69"/>
        <v>0.78000000000000114</v>
      </c>
      <c r="N1582" s="235">
        <v>1</v>
      </c>
      <c r="O1582" s="1" t="s">
        <v>50</v>
      </c>
      <c r="P1582" s="1" t="s">
        <v>53</v>
      </c>
      <c r="Q1582" s="233" t="str">
        <f>VLOOKUP(UTK[[#This Row],[ID]],DRIVER[],6,FALSE)</f>
        <v>VINOD KUMAR</v>
      </c>
    </row>
    <row r="1583" spans="1:18" ht="15" customHeight="1">
      <c r="A1583" s="1">
        <v>216</v>
      </c>
      <c r="B1583" s="227" t="str">
        <f>UTK[[#This Row],[DATE]]&amp;UTK[[#This Row],[VEHICLE NO]]&amp;UTK[[#This Row],[TRIP NO]]</f>
        <v>45456OD34S26681</v>
      </c>
      <c r="C1583" s="25">
        <v>45456</v>
      </c>
      <c r="D1583" s="1">
        <v>63634</v>
      </c>
      <c r="E1583" s="12">
        <v>312214</v>
      </c>
      <c r="F1583" s="17">
        <v>9864</v>
      </c>
      <c r="G1583" s="24" t="s">
        <v>42</v>
      </c>
      <c r="H1583" s="229">
        <v>52.32</v>
      </c>
      <c r="I1583" s="229">
        <v>17.12</v>
      </c>
      <c r="J1583" s="229">
        <f t="shared" si="68"/>
        <v>35.200000000000003</v>
      </c>
      <c r="K1583" s="230">
        <v>34.54</v>
      </c>
      <c r="L1583" s="234">
        <v>45456</v>
      </c>
      <c r="M1583" s="229">
        <f t="shared" si="69"/>
        <v>0.66000000000000369</v>
      </c>
      <c r="N1583" s="235">
        <v>1</v>
      </c>
      <c r="O1583" s="1" t="s">
        <v>50</v>
      </c>
      <c r="P1583" s="1" t="s">
        <v>53</v>
      </c>
      <c r="Q1583" s="233" t="str">
        <f>VLOOKUP(UTK[[#This Row],[ID]],DRIVER[],6,FALSE)</f>
        <v>SHAJID ANSARI</v>
      </c>
    </row>
    <row r="1584" spans="1:18" ht="14.4">
      <c r="A1584" s="1">
        <v>217</v>
      </c>
      <c r="B1584" s="227" t="str">
        <f>UTK[[#This Row],[DATE]]&amp;UTK[[#This Row],[VEHICLE NO]]&amp;UTK[[#This Row],[TRIP NO]]</f>
        <v>45456OD04Q41231</v>
      </c>
      <c r="C1584" s="25">
        <v>45456</v>
      </c>
      <c r="D1584" s="1">
        <v>63635</v>
      </c>
      <c r="E1584" s="12">
        <v>312214</v>
      </c>
      <c r="F1584" s="17">
        <v>9865</v>
      </c>
      <c r="G1584" s="24" t="s">
        <v>39</v>
      </c>
      <c r="H1584" s="229">
        <v>56.86</v>
      </c>
      <c r="I1584" s="229">
        <v>17.32</v>
      </c>
      <c r="J1584" s="229">
        <f t="shared" si="68"/>
        <v>39.54</v>
      </c>
      <c r="K1584" s="230">
        <v>38.9</v>
      </c>
      <c r="L1584" s="234">
        <v>45456</v>
      </c>
      <c r="M1584" s="229">
        <f t="shared" si="69"/>
        <v>0.64000000000000057</v>
      </c>
      <c r="N1584" s="235">
        <v>1</v>
      </c>
      <c r="O1584" s="1" t="s">
        <v>50</v>
      </c>
      <c r="P1584" s="1" t="s">
        <v>53</v>
      </c>
      <c r="Q1584" s="233" t="str">
        <f>VLOOKUP(UTK[[#This Row],[ID]],DRIVER[],6,FALSE)</f>
        <v>NATABAR MOHANTA</v>
      </c>
    </row>
    <row r="1585" spans="1:18" ht="15" customHeight="1">
      <c r="A1585" s="1">
        <v>218</v>
      </c>
      <c r="B1585" s="227" t="str">
        <f>UTK[[#This Row],[DATE]]&amp;UTK[[#This Row],[VEHICLE NO]]&amp;UTK[[#This Row],[TRIP NO]]</f>
        <v>45456OD34S26151</v>
      </c>
      <c r="C1585" s="25">
        <v>45456</v>
      </c>
      <c r="D1585" s="1">
        <v>63636</v>
      </c>
      <c r="E1585" s="12">
        <v>312214</v>
      </c>
      <c r="F1585" s="17">
        <v>9891</v>
      </c>
      <c r="G1585" s="24" t="s">
        <v>40</v>
      </c>
      <c r="H1585" s="229">
        <v>54.6</v>
      </c>
      <c r="I1585" s="229">
        <v>17.239999999999998</v>
      </c>
      <c r="J1585" s="229">
        <f t="shared" si="68"/>
        <v>37.36</v>
      </c>
      <c r="K1585" s="230">
        <v>36.32</v>
      </c>
      <c r="L1585" s="234">
        <v>45456</v>
      </c>
      <c r="M1585" s="229">
        <f t="shared" si="69"/>
        <v>1.0399999999999991</v>
      </c>
      <c r="N1585" s="235">
        <v>1</v>
      </c>
      <c r="O1585" s="1" t="s">
        <v>50</v>
      </c>
      <c r="P1585" s="1" t="s">
        <v>53</v>
      </c>
      <c r="Q1585" s="233" t="str">
        <f>VLOOKUP(UTK[[#This Row],[ID]],DRIVER[],6,FALSE)</f>
        <v>PRAHALLAD KUMAR DAS</v>
      </c>
    </row>
    <row r="1586" spans="1:18" ht="15" customHeight="1">
      <c r="A1586" s="1">
        <v>219</v>
      </c>
      <c r="B1586" s="227" t="str">
        <f>UTK[[#This Row],[DATE]]&amp;UTK[[#This Row],[VEHICLE NO]]&amp;UTK[[#This Row],[TRIP NO]]</f>
        <v>45456OD34S61391</v>
      </c>
      <c r="C1586" s="25">
        <v>45456</v>
      </c>
      <c r="D1586" s="1">
        <v>63637</v>
      </c>
      <c r="E1586" s="12">
        <v>312214</v>
      </c>
      <c r="F1586" s="17">
        <v>9895</v>
      </c>
      <c r="G1586" s="24" t="s">
        <v>52</v>
      </c>
      <c r="H1586" s="229">
        <v>53.92</v>
      </c>
      <c r="I1586" s="229">
        <v>17.52</v>
      </c>
      <c r="J1586" s="229">
        <f t="shared" si="68"/>
        <v>36.400000000000006</v>
      </c>
      <c r="K1586" s="230">
        <v>35.72</v>
      </c>
      <c r="L1586" s="234">
        <v>45456</v>
      </c>
      <c r="M1586" s="229">
        <f t="shared" si="69"/>
        <v>0.68000000000000682</v>
      </c>
      <c r="N1586" s="235">
        <v>1</v>
      </c>
      <c r="O1586" s="1" t="s">
        <v>50</v>
      </c>
      <c r="P1586" s="1" t="s">
        <v>53</v>
      </c>
      <c r="Q1586" s="233" t="str">
        <f>VLOOKUP(UTK[[#This Row],[ID]],DRIVER[],6,FALSE)</f>
        <v>BENUDHAR PRADHAN</v>
      </c>
    </row>
    <row r="1587" spans="1:18" ht="15" customHeight="1">
      <c r="A1587" s="1">
        <v>220</v>
      </c>
      <c r="B1587" s="227" t="str">
        <f>UTK[[#This Row],[DATE]]&amp;UTK[[#This Row],[VEHICLE NO]]&amp;UTK[[#This Row],[TRIP NO]]</f>
        <v>45456OD04Q41261</v>
      </c>
      <c r="C1587" s="25">
        <v>45456</v>
      </c>
      <c r="D1587" s="1">
        <v>63638</v>
      </c>
      <c r="E1587" s="12">
        <v>312214</v>
      </c>
      <c r="F1587" s="17">
        <v>9897</v>
      </c>
      <c r="G1587" s="24" t="s">
        <v>23</v>
      </c>
      <c r="H1587" s="229">
        <v>53.32</v>
      </c>
      <c r="I1587" s="229">
        <v>17.52</v>
      </c>
      <c r="J1587" s="229">
        <f t="shared" si="68"/>
        <v>35.799999999999997</v>
      </c>
      <c r="K1587" s="230">
        <v>35.08</v>
      </c>
      <c r="L1587" s="234">
        <v>45456</v>
      </c>
      <c r="M1587" s="229">
        <f t="shared" si="69"/>
        <v>0.71999999999999886</v>
      </c>
      <c r="N1587" s="235">
        <v>1</v>
      </c>
      <c r="O1587" s="1" t="s">
        <v>50</v>
      </c>
      <c r="P1587" s="1" t="s">
        <v>53</v>
      </c>
      <c r="Q1587" s="233" t="str">
        <f>VLOOKUP(UTK[[#This Row],[ID]],DRIVER[],6,FALSE)</f>
        <v>JUGAL KISHOR MOHANTA</v>
      </c>
    </row>
    <row r="1588" spans="1:18" ht="15" customHeight="1">
      <c r="A1588" s="1">
        <v>221</v>
      </c>
      <c r="B1588" s="227" t="str">
        <f>UTK[[#This Row],[DATE]]&amp;UTK[[#This Row],[VEHICLE NO]]&amp;UTK[[#This Row],[TRIP NO]]</f>
        <v>45456OD04Q41781</v>
      </c>
      <c r="C1588" s="25">
        <v>45456</v>
      </c>
      <c r="D1588" s="1">
        <v>63639</v>
      </c>
      <c r="E1588" s="12">
        <v>312214</v>
      </c>
      <c r="F1588" s="17">
        <v>9898</v>
      </c>
      <c r="G1588" s="24" t="s">
        <v>25</v>
      </c>
      <c r="H1588" s="229">
        <v>52.74</v>
      </c>
      <c r="I1588" s="229">
        <v>17.260000000000002</v>
      </c>
      <c r="J1588" s="229">
        <f t="shared" si="68"/>
        <v>35.480000000000004</v>
      </c>
      <c r="K1588" s="230">
        <v>34.520000000000003</v>
      </c>
      <c r="L1588" s="234">
        <v>45456</v>
      </c>
      <c r="M1588" s="229">
        <f t="shared" si="69"/>
        <v>0.96000000000000085</v>
      </c>
      <c r="N1588" s="235">
        <v>1</v>
      </c>
      <c r="O1588" s="1" t="s">
        <v>50</v>
      </c>
      <c r="P1588" s="1" t="s">
        <v>53</v>
      </c>
      <c r="Q1588" s="233" t="str">
        <f>VLOOKUP(UTK[[#This Row],[ID]],DRIVER[],6,FALSE)</f>
        <v>BHARAT CH MOHANTA</v>
      </c>
    </row>
    <row r="1589" spans="1:18" ht="15" customHeight="1">
      <c r="A1589" s="1">
        <v>222</v>
      </c>
      <c r="B1589" s="227" t="str">
        <f>UTK[[#This Row],[DATE]]&amp;UTK[[#This Row],[VEHICLE NO]]&amp;UTK[[#This Row],[TRIP NO]]</f>
        <v>45456OD04Q67611</v>
      </c>
      <c r="C1589" s="25">
        <v>45456</v>
      </c>
      <c r="D1589" s="1">
        <v>63640</v>
      </c>
      <c r="E1589" s="12">
        <v>312214</v>
      </c>
      <c r="F1589" s="17">
        <v>9927</v>
      </c>
      <c r="G1589" s="24" t="s">
        <v>24</v>
      </c>
      <c r="H1589" s="229">
        <v>55.48</v>
      </c>
      <c r="I1589" s="229">
        <v>17.84</v>
      </c>
      <c r="J1589" s="229">
        <f t="shared" si="68"/>
        <v>37.64</v>
      </c>
      <c r="K1589" s="230">
        <v>37</v>
      </c>
      <c r="L1589" s="234">
        <v>45456</v>
      </c>
      <c r="M1589" s="229">
        <f t="shared" si="69"/>
        <v>0.64000000000000057</v>
      </c>
      <c r="N1589" s="235">
        <v>1</v>
      </c>
      <c r="O1589" s="1" t="s">
        <v>50</v>
      </c>
      <c r="P1589" s="1" t="s">
        <v>53</v>
      </c>
      <c r="Q1589" s="233" t="str">
        <f>VLOOKUP(UTK[[#This Row],[ID]],DRIVER[],6,FALSE)</f>
        <v>DHULESWAR PERAI</v>
      </c>
      <c r="R1589" s="1">
        <v>156</v>
      </c>
    </row>
    <row r="1590" spans="1:18" ht="15" customHeight="1">
      <c r="A1590" s="1">
        <v>223</v>
      </c>
      <c r="B1590" s="227" t="str">
        <f>UTK[[#This Row],[DATE]]&amp;UTK[[#This Row],[VEHICLE NO]]&amp;UTK[[#This Row],[TRIP NO]]</f>
        <v>45456OD04Q41551</v>
      </c>
      <c r="C1590" s="25">
        <v>45456</v>
      </c>
      <c r="D1590" s="1">
        <v>63641</v>
      </c>
      <c r="E1590" s="12">
        <v>312214</v>
      </c>
      <c r="F1590" s="17">
        <v>9928</v>
      </c>
      <c r="G1590" s="24" t="s">
        <v>22</v>
      </c>
      <c r="H1590" s="229">
        <v>55.02</v>
      </c>
      <c r="I1590" s="229">
        <v>17.579999999999998</v>
      </c>
      <c r="J1590" s="229">
        <f t="shared" si="68"/>
        <v>37.440000000000005</v>
      </c>
      <c r="K1590" s="230">
        <v>36.96</v>
      </c>
      <c r="L1590" s="234">
        <v>45456</v>
      </c>
      <c r="M1590" s="229">
        <f t="shared" si="69"/>
        <v>0.48000000000000398</v>
      </c>
      <c r="N1590" s="235">
        <v>1</v>
      </c>
      <c r="O1590" s="1" t="s">
        <v>50</v>
      </c>
      <c r="P1590" s="1" t="s">
        <v>53</v>
      </c>
      <c r="Q1590" s="233" t="str">
        <f>VLOOKUP(UTK[[#This Row],[ID]],DRIVER[],6,FALSE)</f>
        <v>KALI CH KAR</v>
      </c>
    </row>
    <row r="1591" spans="1:18" ht="15" customHeight="1">
      <c r="A1591" s="1">
        <v>224</v>
      </c>
      <c r="B1591" s="227" t="str">
        <f>UTK[[#This Row],[DATE]]&amp;UTK[[#This Row],[VEHICLE NO]]&amp;UTK[[#This Row],[TRIP NO]]</f>
        <v>45456OD04Q41181</v>
      </c>
      <c r="C1591" s="25">
        <v>45456</v>
      </c>
      <c r="D1591" s="1">
        <v>63642</v>
      </c>
      <c r="E1591" s="12">
        <v>312214</v>
      </c>
      <c r="F1591" s="17">
        <v>9945</v>
      </c>
      <c r="G1591" s="24" t="s">
        <v>26</v>
      </c>
      <c r="H1591" s="229">
        <v>53.18</v>
      </c>
      <c r="I1591" s="229">
        <v>17</v>
      </c>
      <c r="J1591" s="229">
        <f t="shared" si="68"/>
        <v>36.18</v>
      </c>
      <c r="K1591" s="230">
        <v>35.9</v>
      </c>
      <c r="L1591" s="234">
        <v>45456</v>
      </c>
      <c r="M1591" s="229">
        <f t="shared" si="69"/>
        <v>0.28000000000000114</v>
      </c>
      <c r="N1591" s="235">
        <v>1</v>
      </c>
      <c r="O1591" s="1" t="s">
        <v>50</v>
      </c>
      <c r="P1591" s="1" t="s">
        <v>53</v>
      </c>
      <c r="Q1591" s="233" t="str">
        <f>VLOOKUP(UTK[[#This Row],[ID]],DRIVER[],6,FALSE)</f>
        <v>ABHIMANYU JENA</v>
      </c>
    </row>
    <row r="1592" spans="1:18" ht="15" customHeight="1">
      <c r="A1592" s="1">
        <v>225</v>
      </c>
      <c r="B1592" s="227" t="str">
        <f>UTK[[#This Row],[DATE]]&amp;UTK[[#This Row],[VEHICLE NO]]&amp;UTK[[#This Row],[TRIP NO]]</f>
        <v>45456OD04Q41731</v>
      </c>
      <c r="C1592" s="25">
        <v>45456</v>
      </c>
      <c r="D1592" s="1">
        <v>63643</v>
      </c>
      <c r="E1592" s="12">
        <v>312214</v>
      </c>
      <c r="F1592" s="17">
        <v>9949</v>
      </c>
      <c r="G1592" s="24" t="s">
        <v>8</v>
      </c>
      <c r="H1592" s="229">
        <v>35.22</v>
      </c>
      <c r="I1592" s="229">
        <v>10.199999999999999</v>
      </c>
      <c r="J1592" s="229">
        <f t="shared" si="68"/>
        <v>25.02</v>
      </c>
      <c r="K1592" s="230">
        <v>24.84</v>
      </c>
      <c r="L1592" s="234">
        <v>45456</v>
      </c>
      <c r="M1592" s="229">
        <f t="shared" si="69"/>
        <v>0.17999999999999972</v>
      </c>
      <c r="N1592" s="235">
        <v>1</v>
      </c>
      <c r="O1592" s="1" t="s">
        <v>50</v>
      </c>
      <c r="P1592" s="1" t="s">
        <v>53</v>
      </c>
      <c r="Q1592" s="233" t="str">
        <f>VLOOKUP(UTK[[#This Row],[ID]],DRIVER[],6,FALSE)</f>
        <v>AJAYA KUMAR MAHANTA</v>
      </c>
    </row>
    <row r="1593" spans="1:18" ht="15" customHeight="1">
      <c r="A1593" s="1">
        <v>226</v>
      </c>
      <c r="B1593" s="227" t="str">
        <f>UTK[[#This Row],[DATE]]&amp;UTK[[#This Row],[VEHICLE NO]]&amp;UTK[[#This Row],[TRIP NO]]</f>
        <v>45456OD34S26662</v>
      </c>
      <c r="C1593" s="25">
        <v>45456</v>
      </c>
      <c r="D1593" s="1">
        <v>63644</v>
      </c>
      <c r="E1593" s="12">
        <v>312214</v>
      </c>
      <c r="F1593" s="17">
        <v>9983</v>
      </c>
      <c r="G1593" s="24" t="s">
        <v>45</v>
      </c>
      <c r="H1593" s="229">
        <v>54.32</v>
      </c>
      <c r="I1593" s="229">
        <v>17.420000000000002</v>
      </c>
      <c r="J1593" s="229">
        <f t="shared" si="68"/>
        <v>36.9</v>
      </c>
      <c r="K1593" s="230">
        <v>36.380000000000003</v>
      </c>
      <c r="L1593" s="234">
        <v>45457</v>
      </c>
      <c r="M1593" s="229">
        <f t="shared" si="69"/>
        <v>0.51999999999999602</v>
      </c>
      <c r="N1593" s="235">
        <v>2</v>
      </c>
      <c r="O1593" s="1" t="s">
        <v>50</v>
      </c>
      <c r="P1593" s="1" t="s">
        <v>53</v>
      </c>
      <c r="Q1593" s="233" t="str">
        <f>VLOOKUP(UTK[[#This Row],[ID]],DRIVER[],6,FALSE)</f>
        <v>VINOD KUMAR</v>
      </c>
    </row>
    <row r="1594" spans="1:18" ht="15" customHeight="1">
      <c r="A1594" s="1">
        <v>227</v>
      </c>
      <c r="B1594" s="227" t="str">
        <f>UTK[[#This Row],[DATE]]&amp;UTK[[#This Row],[VEHICLE NO]]&amp;UTK[[#This Row],[TRIP NO]]</f>
        <v>45456OD34S26682</v>
      </c>
      <c r="C1594" s="25">
        <v>45456</v>
      </c>
      <c r="D1594" s="1">
        <v>63645</v>
      </c>
      <c r="E1594" s="12">
        <v>312214</v>
      </c>
      <c r="F1594" s="17">
        <v>9984</v>
      </c>
      <c r="G1594" s="24" t="s">
        <v>42</v>
      </c>
      <c r="H1594" s="229">
        <v>53.26</v>
      </c>
      <c r="I1594" s="229">
        <v>17</v>
      </c>
      <c r="J1594" s="229">
        <f t="shared" si="68"/>
        <v>36.26</v>
      </c>
      <c r="K1594" s="230">
        <v>35.799999999999997</v>
      </c>
      <c r="L1594" s="234">
        <v>45457</v>
      </c>
      <c r="M1594" s="229">
        <f t="shared" si="69"/>
        <v>0.46000000000000085</v>
      </c>
      <c r="N1594" s="235">
        <v>2</v>
      </c>
      <c r="O1594" s="1" t="s">
        <v>50</v>
      </c>
      <c r="P1594" s="1" t="s">
        <v>53</v>
      </c>
      <c r="Q1594" s="233" t="str">
        <f>VLOOKUP(UTK[[#This Row],[ID]],DRIVER[],6,FALSE)</f>
        <v>SHAJID ANSARI</v>
      </c>
    </row>
    <row r="1595" spans="1:18" ht="14.4">
      <c r="A1595" s="1">
        <v>228</v>
      </c>
      <c r="B1595" s="227" t="str">
        <f>UTK[[#This Row],[DATE]]&amp;UTK[[#This Row],[VEHICLE NO]]&amp;UTK[[#This Row],[TRIP NO]]</f>
        <v>45456OD04Q41232</v>
      </c>
      <c r="C1595" s="25">
        <v>45456</v>
      </c>
      <c r="D1595" s="1">
        <v>63646</v>
      </c>
      <c r="E1595" s="12">
        <v>312214</v>
      </c>
      <c r="F1595" s="17">
        <v>9987</v>
      </c>
      <c r="G1595" s="24" t="s">
        <v>39</v>
      </c>
      <c r="H1595" s="229">
        <v>54.46</v>
      </c>
      <c r="I1595" s="229">
        <v>17.2</v>
      </c>
      <c r="J1595" s="229">
        <f t="shared" si="68"/>
        <v>37.260000000000005</v>
      </c>
      <c r="K1595" s="230">
        <v>36.82</v>
      </c>
      <c r="L1595" s="234">
        <v>45457</v>
      </c>
      <c r="M1595" s="229">
        <f t="shared" si="69"/>
        <v>0.44000000000000483</v>
      </c>
      <c r="N1595" s="235">
        <v>2</v>
      </c>
      <c r="O1595" s="1" t="s">
        <v>50</v>
      </c>
      <c r="P1595" s="1" t="s">
        <v>53</v>
      </c>
      <c r="Q1595" s="233" t="str">
        <f>VLOOKUP(UTK[[#This Row],[ID]],DRIVER[],6,FALSE)</f>
        <v>NATABAR MOHANTA</v>
      </c>
    </row>
    <row r="1596" spans="1:18" ht="15" customHeight="1">
      <c r="A1596" s="1">
        <v>229</v>
      </c>
      <c r="B1596" s="227" t="str">
        <f>UTK[[#This Row],[DATE]]&amp;UTK[[#This Row],[VEHICLE NO]]&amp;UTK[[#This Row],[TRIP NO]]</f>
        <v>45456OD04Q41702</v>
      </c>
      <c r="C1596" s="25">
        <v>45456</v>
      </c>
      <c r="D1596" s="1">
        <v>63647</v>
      </c>
      <c r="E1596" s="12">
        <v>312214</v>
      </c>
      <c r="F1596" s="17">
        <v>9989</v>
      </c>
      <c r="G1596" s="24" t="s">
        <v>10</v>
      </c>
      <c r="H1596" s="229">
        <v>34.299999999999997</v>
      </c>
      <c r="I1596" s="229">
        <v>10.32</v>
      </c>
      <c r="J1596" s="229">
        <f t="shared" si="68"/>
        <v>23.979999999999997</v>
      </c>
      <c r="K1596" s="230">
        <v>23.82</v>
      </c>
      <c r="L1596" s="234">
        <v>45457</v>
      </c>
      <c r="M1596" s="229">
        <f t="shared" si="69"/>
        <v>0.15999999999999659</v>
      </c>
      <c r="N1596" s="235">
        <v>2</v>
      </c>
      <c r="O1596" s="1" t="s">
        <v>50</v>
      </c>
      <c r="P1596" s="1" t="s">
        <v>53</v>
      </c>
      <c r="Q1596" s="233" t="str">
        <f>VLOOKUP(UTK[[#This Row],[ID]],DRIVER[],6,FALSE)</f>
        <v>KAMAN MUNDA</v>
      </c>
    </row>
    <row r="1597" spans="1:18" ht="15" customHeight="1">
      <c r="A1597" s="1">
        <v>230</v>
      </c>
      <c r="B1597" s="227" t="str">
        <f>UTK[[#This Row],[DATE]]&amp;UTK[[#This Row],[VEHICLE NO]]&amp;UTK[[#This Row],[TRIP NO]]</f>
        <v>45456OD34S61372</v>
      </c>
      <c r="C1597" s="25">
        <v>45456</v>
      </c>
      <c r="D1597" s="1">
        <v>63648</v>
      </c>
      <c r="E1597" s="12">
        <v>312214</v>
      </c>
      <c r="F1597" s="17">
        <v>9985</v>
      </c>
      <c r="G1597" s="24" t="s">
        <v>44</v>
      </c>
      <c r="H1597" s="229">
        <v>53.62</v>
      </c>
      <c r="I1597" s="229">
        <v>17.579999999999998</v>
      </c>
      <c r="J1597" s="229">
        <f t="shared" si="68"/>
        <v>36.04</v>
      </c>
      <c r="K1597" s="230">
        <v>35.58</v>
      </c>
      <c r="L1597" s="234">
        <v>45457</v>
      </c>
      <c r="M1597" s="229">
        <f t="shared" si="69"/>
        <v>0.46000000000000085</v>
      </c>
      <c r="N1597" s="235">
        <v>2</v>
      </c>
      <c r="O1597" s="1" t="s">
        <v>50</v>
      </c>
      <c r="P1597" s="1" t="s">
        <v>53</v>
      </c>
      <c r="Q1597" s="233" t="str">
        <f>VLOOKUP(UTK[[#This Row],[ID]],DRIVER[],6,FALSE)</f>
        <v>MURALIDHAR MOHANTA</v>
      </c>
    </row>
    <row r="1598" spans="1:18" ht="15" customHeight="1">
      <c r="A1598" s="1">
        <v>231</v>
      </c>
      <c r="B1598" s="227" t="str">
        <f>UTK[[#This Row],[DATE]]&amp;UTK[[#This Row],[VEHICLE NO]]&amp;UTK[[#This Row],[TRIP NO]]</f>
        <v>45456OD34S61392</v>
      </c>
      <c r="C1598" s="25">
        <v>45456</v>
      </c>
      <c r="D1598" s="1">
        <v>63649</v>
      </c>
      <c r="E1598" s="12">
        <v>312214</v>
      </c>
      <c r="F1598" s="17">
        <v>9990</v>
      </c>
      <c r="G1598" s="24" t="s">
        <v>52</v>
      </c>
      <c r="H1598" s="229">
        <v>55.54</v>
      </c>
      <c r="I1598" s="229">
        <v>17.46</v>
      </c>
      <c r="J1598" s="229">
        <f t="shared" si="68"/>
        <v>38.08</v>
      </c>
      <c r="K1598" s="230">
        <v>37.659999999999997</v>
      </c>
      <c r="L1598" s="234">
        <v>45457</v>
      </c>
      <c r="M1598" s="229">
        <f t="shared" si="69"/>
        <v>0.42000000000000171</v>
      </c>
      <c r="N1598" s="235">
        <v>2</v>
      </c>
      <c r="O1598" s="1" t="s">
        <v>50</v>
      </c>
      <c r="P1598" s="1" t="s">
        <v>53</v>
      </c>
      <c r="Q1598" s="233" t="str">
        <f>VLOOKUP(UTK[[#This Row],[ID]],DRIVER[],6,FALSE)</f>
        <v>BENUDHAR PRADHAN</v>
      </c>
      <c r="R1598" s="1">
        <v>168</v>
      </c>
    </row>
    <row r="1599" spans="1:18" ht="15" customHeight="1">
      <c r="A1599" s="1">
        <v>232</v>
      </c>
      <c r="B1599" s="1" t="str">
        <f>UTK[[#This Row],[DATE]]&amp;UTK[[#This Row],[VEHICLE NO]]&amp;UTK[[#This Row],[TRIP NO]]</f>
        <v>45457OD34S26681</v>
      </c>
      <c r="C1599" s="25">
        <v>45457</v>
      </c>
      <c r="D1599" s="1">
        <v>63650</v>
      </c>
      <c r="E1599" s="12">
        <v>312215</v>
      </c>
      <c r="F1599" s="17">
        <v>11</v>
      </c>
      <c r="G1599" s="24" t="s">
        <v>42</v>
      </c>
      <c r="H1599" s="26">
        <v>55.48</v>
      </c>
      <c r="I1599" s="26">
        <v>16.98</v>
      </c>
      <c r="J1599" s="26">
        <f t="shared" ref="J1599:J1616" si="70">H1599-I1599</f>
        <v>38.5</v>
      </c>
      <c r="K1599" s="49">
        <v>38.04</v>
      </c>
      <c r="L1599" s="234">
        <v>45457</v>
      </c>
      <c r="M1599" s="26">
        <f t="shared" ref="M1599:M1616" si="71">J1599-K1599</f>
        <v>0.46000000000000085</v>
      </c>
      <c r="N1599" s="217">
        <v>1</v>
      </c>
      <c r="O1599" s="1" t="s">
        <v>50</v>
      </c>
      <c r="P1599" s="1" t="s">
        <v>53</v>
      </c>
      <c r="Q1599" s="91" t="str">
        <f>VLOOKUP(UTK[[#This Row],[ID]],DRIVER[],6,FALSE)</f>
        <v>SHAJID ANSARI</v>
      </c>
      <c r="R1599" s="1">
        <v>219</v>
      </c>
    </row>
    <row r="1600" spans="1:18" ht="15" customHeight="1">
      <c r="A1600" s="1">
        <v>233</v>
      </c>
      <c r="B1600" s="1" t="str">
        <f>UTK[[#This Row],[DATE]]&amp;UTK[[#This Row],[VEHICLE NO]]&amp;UTK[[#This Row],[TRIP NO]]</f>
        <v>45457OD34S26661</v>
      </c>
      <c r="C1600" s="25">
        <v>45457</v>
      </c>
      <c r="D1600" s="1">
        <v>63651</v>
      </c>
      <c r="E1600" s="12">
        <v>312215</v>
      </c>
      <c r="F1600" s="17">
        <v>6</v>
      </c>
      <c r="G1600" s="24" t="s">
        <v>45</v>
      </c>
      <c r="H1600" s="26">
        <v>55.48</v>
      </c>
      <c r="I1600" s="26">
        <v>17.399999999999999</v>
      </c>
      <c r="J1600" s="26">
        <f t="shared" si="70"/>
        <v>38.08</v>
      </c>
      <c r="K1600" s="49">
        <v>37.32</v>
      </c>
      <c r="L1600" s="234">
        <v>45457</v>
      </c>
      <c r="M1600" s="26">
        <f t="shared" si="71"/>
        <v>0.75999999999999801</v>
      </c>
      <c r="N1600" s="217">
        <v>1</v>
      </c>
      <c r="O1600" s="1" t="s">
        <v>50</v>
      </c>
      <c r="P1600" s="1" t="s">
        <v>53</v>
      </c>
      <c r="Q1600" s="91" t="str">
        <f>VLOOKUP(UTK[[#This Row],[ID]],DRIVER[],6,FALSE)</f>
        <v>VINOD KUMAR</v>
      </c>
      <c r="R1600" s="1">
        <v>150</v>
      </c>
    </row>
    <row r="1601" spans="1:17" ht="15" customHeight="1">
      <c r="A1601" s="1">
        <v>234</v>
      </c>
      <c r="B1601" s="1" t="str">
        <f>UTK[[#This Row],[DATE]]&amp;UTK[[#This Row],[VEHICLE NO]]&amp;UTK[[#This Row],[TRIP NO]]</f>
        <v>45457OD04Q41551</v>
      </c>
      <c r="C1601" s="25">
        <v>45457</v>
      </c>
      <c r="D1601" s="1">
        <v>63652</v>
      </c>
      <c r="E1601" s="12">
        <v>312215</v>
      </c>
      <c r="F1601" s="17">
        <v>10</v>
      </c>
      <c r="G1601" s="24" t="s">
        <v>22</v>
      </c>
      <c r="H1601" s="26">
        <v>55.64</v>
      </c>
      <c r="I1601" s="26">
        <v>17.440000000000001</v>
      </c>
      <c r="J1601" s="26">
        <f t="shared" si="70"/>
        <v>38.200000000000003</v>
      </c>
      <c r="K1601" s="49">
        <v>37.46</v>
      </c>
      <c r="L1601" s="234">
        <v>45457</v>
      </c>
      <c r="M1601" s="26">
        <f t="shared" si="71"/>
        <v>0.74000000000000199</v>
      </c>
      <c r="N1601" s="217">
        <v>1</v>
      </c>
      <c r="O1601" s="1" t="s">
        <v>50</v>
      </c>
      <c r="P1601" s="1" t="s">
        <v>53</v>
      </c>
      <c r="Q1601" s="91" t="str">
        <f>VLOOKUP(UTK[[#This Row],[ID]],DRIVER[],6,FALSE)</f>
        <v>KAPILENDRA MALIK</v>
      </c>
    </row>
    <row r="1602" spans="1:17" ht="15" customHeight="1">
      <c r="A1602" s="1">
        <v>235</v>
      </c>
      <c r="B1602" s="1" t="str">
        <f>UTK[[#This Row],[DATE]]&amp;UTK[[#This Row],[VEHICLE NO]]&amp;UTK[[#This Row],[TRIP NO]]</f>
        <v>45457OD34S26151</v>
      </c>
      <c r="C1602" s="25">
        <v>45457</v>
      </c>
      <c r="D1602" s="1">
        <v>63653</v>
      </c>
      <c r="E1602" s="12">
        <v>312215</v>
      </c>
      <c r="F1602" s="17">
        <v>8</v>
      </c>
      <c r="G1602" s="24" t="s">
        <v>40</v>
      </c>
      <c r="H1602" s="26">
        <v>53.08</v>
      </c>
      <c r="I1602" s="26">
        <v>17.100000000000001</v>
      </c>
      <c r="J1602" s="26">
        <f t="shared" si="70"/>
        <v>35.979999999999997</v>
      </c>
      <c r="K1602" s="49">
        <v>35.24</v>
      </c>
      <c r="L1602" s="234">
        <v>45457</v>
      </c>
      <c r="M1602" s="26">
        <f t="shared" si="71"/>
        <v>0.73999999999999488</v>
      </c>
      <c r="N1602" s="217">
        <v>1</v>
      </c>
      <c r="O1602" s="1" t="s">
        <v>50</v>
      </c>
      <c r="P1602" s="1" t="s">
        <v>53</v>
      </c>
      <c r="Q1602" s="91" t="str">
        <f>VLOOKUP(UTK[[#This Row],[ID]],DRIVER[],6,FALSE)</f>
        <v>PRAHALLAD KUMAR DAS</v>
      </c>
    </row>
    <row r="1603" spans="1:17" ht="15" customHeight="1">
      <c r="A1603" s="1">
        <v>236</v>
      </c>
      <c r="B1603" s="1" t="str">
        <f>UTK[[#This Row],[DATE]]&amp;UTK[[#This Row],[VEHICLE NO]]&amp;UTK[[#This Row],[TRIP NO]]</f>
        <v>45457OD04Q41731</v>
      </c>
      <c r="C1603" s="25">
        <v>45457</v>
      </c>
      <c r="D1603" s="1">
        <v>63654</v>
      </c>
      <c r="E1603" s="12">
        <v>312215</v>
      </c>
      <c r="F1603" s="17">
        <v>18</v>
      </c>
      <c r="G1603" s="24" t="s">
        <v>8</v>
      </c>
      <c r="H1603" s="26">
        <v>33.979999999999997</v>
      </c>
      <c r="I1603" s="26">
        <v>10.16</v>
      </c>
      <c r="J1603" s="26">
        <f t="shared" si="70"/>
        <v>23.819999999999997</v>
      </c>
      <c r="K1603" s="49">
        <v>23.48</v>
      </c>
      <c r="L1603" s="234">
        <v>45457</v>
      </c>
      <c r="M1603" s="26">
        <f t="shared" si="71"/>
        <v>0.33999999999999631</v>
      </c>
      <c r="N1603" s="217">
        <v>1</v>
      </c>
      <c r="O1603" s="1" t="s">
        <v>50</v>
      </c>
      <c r="P1603" s="1" t="s">
        <v>53</v>
      </c>
      <c r="Q1603" s="91" t="str">
        <f>VLOOKUP(UTK[[#This Row],[ID]],DRIVER[],6,FALSE)</f>
        <v>AJAYA KUMAR MAHANTA</v>
      </c>
    </row>
    <row r="1604" spans="1:17" ht="15" customHeight="1">
      <c r="A1604" s="1">
        <v>237</v>
      </c>
      <c r="B1604" s="1" t="str">
        <f>UTK[[#This Row],[DATE]]&amp;UTK[[#This Row],[VEHICLE NO]]&amp;UTK[[#This Row],[TRIP NO]]</f>
        <v>45457OD04Q41781</v>
      </c>
      <c r="C1604" s="25">
        <v>45457</v>
      </c>
      <c r="D1604" s="1">
        <v>63655</v>
      </c>
      <c r="E1604" s="12">
        <v>312215</v>
      </c>
      <c r="F1604" s="17">
        <v>26</v>
      </c>
      <c r="G1604" s="24" t="s">
        <v>25</v>
      </c>
      <c r="H1604" s="26">
        <v>52.84</v>
      </c>
      <c r="I1604" s="26">
        <v>17.2</v>
      </c>
      <c r="J1604" s="26">
        <f t="shared" si="70"/>
        <v>35.64</v>
      </c>
      <c r="K1604" s="49">
        <v>34.78</v>
      </c>
      <c r="L1604" s="234">
        <v>45457</v>
      </c>
      <c r="M1604" s="26">
        <f t="shared" si="71"/>
        <v>0.85999999999999943</v>
      </c>
      <c r="N1604" s="217">
        <v>1</v>
      </c>
      <c r="O1604" s="1" t="s">
        <v>50</v>
      </c>
      <c r="P1604" s="1" t="s">
        <v>53</v>
      </c>
      <c r="Q1604" s="91" t="str">
        <f>VLOOKUP(UTK[[#This Row],[ID]],DRIVER[],6,FALSE)</f>
        <v>SUSANT KUMAR BAG</v>
      </c>
    </row>
    <row r="1605" spans="1:17" ht="15" customHeight="1">
      <c r="A1605" s="1">
        <v>238</v>
      </c>
      <c r="B1605" s="1" t="str">
        <f>UTK[[#This Row],[DATE]]&amp;UTK[[#This Row],[VEHICLE NO]]&amp;UTK[[#This Row],[TRIP NO]]</f>
        <v>45457OD04Q41701</v>
      </c>
      <c r="C1605" s="25">
        <v>45457</v>
      </c>
      <c r="D1605" s="1">
        <v>63656</v>
      </c>
      <c r="E1605" s="12">
        <v>312215</v>
      </c>
      <c r="F1605" s="17">
        <v>27</v>
      </c>
      <c r="G1605" s="24" t="s">
        <v>10</v>
      </c>
      <c r="H1605" s="26">
        <v>34.22</v>
      </c>
      <c r="I1605" s="26">
        <v>10.26</v>
      </c>
      <c r="J1605" s="26">
        <f t="shared" si="70"/>
        <v>23.96</v>
      </c>
      <c r="K1605" s="49">
        <v>23.74</v>
      </c>
      <c r="L1605" s="234">
        <v>45457</v>
      </c>
      <c r="M1605" s="26">
        <f t="shared" si="71"/>
        <v>0.22000000000000242</v>
      </c>
      <c r="N1605" s="217">
        <v>1</v>
      </c>
      <c r="O1605" s="1" t="s">
        <v>50</v>
      </c>
      <c r="P1605" s="1" t="s">
        <v>53</v>
      </c>
      <c r="Q1605" s="91" t="str">
        <f>VLOOKUP(UTK[[#This Row],[ID]],DRIVER[],6,FALSE)</f>
        <v>SUSANTA KUMAR MALIK</v>
      </c>
    </row>
    <row r="1606" spans="1:17" ht="14.4">
      <c r="A1606" s="1">
        <v>239</v>
      </c>
      <c r="B1606" s="1" t="str">
        <f>UTK[[#This Row],[DATE]]&amp;UTK[[#This Row],[VEHICLE NO]]&amp;UTK[[#This Row],[TRIP NO]]</f>
        <v>45457OD04Q41231</v>
      </c>
      <c r="C1606" s="25">
        <v>45457</v>
      </c>
      <c r="D1606" s="1">
        <v>63657</v>
      </c>
      <c r="E1606" s="12">
        <v>312215</v>
      </c>
      <c r="F1606" s="17">
        <v>31</v>
      </c>
      <c r="G1606" s="24" t="s">
        <v>39</v>
      </c>
      <c r="H1606" s="26">
        <v>54.92</v>
      </c>
      <c r="I1606" s="26">
        <v>17.16</v>
      </c>
      <c r="J1606" s="26">
        <f t="shared" si="70"/>
        <v>37.760000000000005</v>
      </c>
      <c r="K1606" s="49">
        <v>37.020000000000003</v>
      </c>
      <c r="L1606" s="234">
        <v>45457</v>
      </c>
      <c r="M1606" s="26">
        <f t="shared" si="71"/>
        <v>0.74000000000000199</v>
      </c>
      <c r="N1606" s="217">
        <v>1</v>
      </c>
      <c r="O1606" s="1" t="s">
        <v>50</v>
      </c>
      <c r="P1606" s="1" t="s">
        <v>53</v>
      </c>
      <c r="Q1606" s="91" t="str">
        <f>VLOOKUP(UTK[[#This Row],[ID]],DRIVER[],6,FALSE)</f>
        <v>AKSHAYA KU SAHOO</v>
      </c>
    </row>
    <row r="1607" spans="1:17" ht="15" customHeight="1">
      <c r="A1607" s="1">
        <v>240</v>
      </c>
      <c r="B1607" s="1" t="str">
        <f>UTK[[#This Row],[DATE]]&amp;UTK[[#This Row],[VEHICLE NO]]&amp;UTK[[#This Row],[TRIP NO]]</f>
        <v>45457OD34S61371</v>
      </c>
      <c r="C1607" s="25">
        <v>45457</v>
      </c>
      <c r="D1607" s="1">
        <v>63658</v>
      </c>
      <c r="E1607" s="12">
        <v>312215</v>
      </c>
      <c r="F1607" s="17">
        <v>46</v>
      </c>
      <c r="G1607" s="24" t="s">
        <v>44</v>
      </c>
      <c r="H1607" s="26">
        <v>53.3</v>
      </c>
      <c r="I1607" s="26">
        <v>17.579999999999998</v>
      </c>
      <c r="J1607" s="26">
        <f t="shared" si="70"/>
        <v>35.72</v>
      </c>
      <c r="K1607" s="49">
        <v>35.200000000000003</v>
      </c>
      <c r="L1607" s="234">
        <v>45457</v>
      </c>
      <c r="M1607" s="26">
        <f t="shared" si="71"/>
        <v>0.51999999999999602</v>
      </c>
      <c r="N1607" s="217">
        <v>1</v>
      </c>
      <c r="O1607" s="1" t="s">
        <v>50</v>
      </c>
      <c r="P1607" s="1" t="s">
        <v>53</v>
      </c>
      <c r="Q1607" s="91" t="str">
        <f>VLOOKUP(UTK[[#This Row],[ID]],DRIVER[],6,FALSE)</f>
        <v>MURALIDHAR MOHANTA</v>
      </c>
    </row>
    <row r="1608" spans="1:17" ht="15" customHeight="1">
      <c r="A1608" s="1">
        <v>241</v>
      </c>
      <c r="B1608" s="1" t="str">
        <f>UTK[[#This Row],[DATE]]&amp;UTK[[#This Row],[VEHICLE NO]]&amp;UTK[[#This Row],[TRIP NO]]</f>
        <v>45457OD04Q67611</v>
      </c>
      <c r="C1608" s="25">
        <v>45457</v>
      </c>
      <c r="D1608" s="1">
        <v>63659</v>
      </c>
      <c r="E1608" s="12">
        <v>312215</v>
      </c>
      <c r="F1608" s="17">
        <v>60</v>
      </c>
      <c r="G1608" s="24" t="s">
        <v>24</v>
      </c>
      <c r="H1608" s="26">
        <v>55.02</v>
      </c>
      <c r="I1608" s="26">
        <v>17.88</v>
      </c>
      <c r="J1608" s="26">
        <f t="shared" si="70"/>
        <v>37.14</v>
      </c>
      <c r="K1608" s="49">
        <v>36.520000000000003</v>
      </c>
      <c r="L1608" s="234">
        <v>45457</v>
      </c>
      <c r="M1608" s="26">
        <f t="shared" si="71"/>
        <v>0.61999999999999744</v>
      </c>
      <c r="N1608" s="217">
        <v>1</v>
      </c>
      <c r="O1608" s="1" t="s">
        <v>50</v>
      </c>
      <c r="P1608" s="1" t="s">
        <v>53</v>
      </c>
      <c r="Q1608" s="91" t="str">
        <f>VLOOKUP(UTK[[#This Row],[ID]],DRIVER[],6,FALSE)</f>
        <v>DHULESWAR PERAI</v>
      </c>
    </row>
    <row r="1609" spans="1:17" ht="15" customHeight="1">
      <c r="A1609" s="1">
        <v>242</v>
      </c>
      <c r="B1609" s="1" t="str">
        <f>UTK[[#This Row],[DATE]]&amp;UTK[[#This Row],[VEHICLE NO]]&amp;UTK[[#This Row],[TRIP NO]]</f>
        <v>45457OD34S26682</v>
      </c>
      <c r="C1609" s="25">
        <v>45457</v>
      </c>
      <c r="D1609" s="1">
        <v>63660</v>
      </c>
      <c r="E1609" s="12">
        <v>312215</v>
      </c>
      <c r="F1609" s="17">
        <v>79</v>
      </c>
      <c r="G1609" s="24" t="s">
        <v>42</v>
      </c>
      <c r="H1609" s="26">
        <v>52.64</v>
      </c>
      <c r="I1609" s="26">
        <v>17.100000000000001</v>
      </c>
      <c r="J1609" s="26">
        <f t="shared" si="70"/>
        <v>35.54</v>
      </c>
      <c r="K1609" s="49">
        <v>35.020000000000003</v>
      </c>
      <c r="L1609" s="234">
        <v>45457</v>
      </c>
      <c r="M1609" s="26">
        <f t="shared" si="71"/>
        <v>0.51999999999999602</v>
      </c>
      <c r="N1609" s="217">
        <v>2</v>
      </c>
      <c r="O1609" s="1" t="s">
        <v>50</v>
      </c>
      <c r="P1609" s="1" t="s">
        <v>53</v>
      </c>
      <c r="Q1609" s="91" t="str">
        <f>VLOOKUP(UTK[[#This Row],[ID]],DRIVER[],6,FALSE)</f>
        <v>SHAJID ANSARI</v>
      </c>
    </row>
    <row r="1610" spans="1:17" ht="15" customHeight="1">
      <c r="A1610" s="1">
        <v>243</v>
      </c>
      <c r="B1610" s="1" t="str">
        <f>UTK[[#This Row],[DATE]]&amp;UTK[[#This Row],[VEHICLE NO]]&amp;UTK[[#This Row],[TRIP NO]]</f>
        <v>45457OD34S26152</v>
      </c>
      <c r="C1610" s="25">
        <v>45457</v>
      </c>
      <c r="D1610" s="1">
        <v>63661</v>
      </c>
      <c r="E1610" s="12">
        <v>312215</v>
      </c>
      <c r="F1610" s="17">
        <v>85</v>
      </c>
      <c r="G1610" s="24" t="s">
        <v>40</v>
      </c>
      <c r="H1610" s="26">
        <v>53.46</v>
      </c>
      <c r="I1610" s="26">
        <v>17.079999999999998</v>
      </c>
      <c r="J1610" s="26">
        <f t="shared" si="70"/>
        <v>36.380000000000003</v>
      </c>
      <c r="K1610" s="49">
        <v>35.9</v>
      </c>
      <c r="L1610" s="234">
        <v>45457</v>
      </c>
      <c r="M1610" s="26">
        <f t="shared" si="71"/>
        <v>0.48000000000000398</v>
      </c>
      <c r="N1610" s="217">
        <v>2</v>
      </c>
      <c r="O1610" s="1" t="s">
        <v>50</v>
      </c>
      <c r="P1610" s="1" t="s">
        <v>53</v>
      </c>
      <c r="Q1610" s="91" t="str">
        <f>VLOOKUP(UTK[[#This Row],[ID]],DRIVER[],6,FALSE)</f>
        <v>PRAHALLAD KUMAR DAS</v>
      </c>
    </row>
    <row r="1611" spans="1:17" ht="15" customHeight="1">
      <c r="A1611" s="1">
        <v>244</v>
      </c>
      <c r="B1611" s="1" t="str">
        <f>UTK[[#This Row],[DATE]]&amp;UTK[[#This Row],[VEHICLE NO]]&amp;UTK[[#This Row],[TRIP NO]]</f>
        <v>45457OD04Q41181</v>
      </c>
      <c r="C1611" s="25">
        <v>45457</v>
      </c>
      <c r="D1611" s="1">
        <v>63662</v>
      </c>
      <c r="E1611" s="12">
        <v>312215</v>
      </c>
      <c r="F1611" s="17">
        <v>88</v>
      </c>
      <c r="G1611" s="24" t="s">
        <v>26</v>
      </c>
      <c r="H1611" s="26">
        <v>53.64</v>
      </c>
      <c r="I1611" s="26">
        <v>16.920000000000002</v>
      </c>
      <c r="J1611" s="26">
        <f t="shared" si="70"/>
        <v>36.72</v>
      </c>
      <c r="K1611" s="49">
        <v>36.22</v>
      </c>
      <c r="L1611" s="234">
        <v>45457</v>
      </c>
      <c r="M1611" s="26">
        <f t="shared" si="71"/>
        <v>0.5</v>
      </c>
      <c r="N1611" s="217">
        <v>1</v>
      </c>
      <c r="O1611" s="1" t="s">
        <v>50</v>
      </c>
      <c r="P1611" s="1" t="s">
        <v>53</v>
      </c>
      <c r="Q1611" s="91" t="str">
        <f>VLOOKUP(UTK[[#This Row],[ID]],DRIVER[],6,FALSE)</f>
        <v>VINOD KUMAR</v>
      </c>
    </row>
    <row r="1612" spans="1:17" ht="15" customHeight="1">
      <c r="A1612" s="1">
        <v>245</v>
      </c>
      <c r="B1612" s="1" t="str">
        <f>UTK[[#This Row],[DATE]]&amp;UTK[[#This Row],[VEHICLE NO]]&amp;UTK[[#This Row],[TRIP NO]]</f>
        <v>45457OD04Q41552</v>
      </c>
      <c r="C1612" s="25">
        <v>45457</v>
      </c>
      <c r="D1612" s="1">
        <v>63663</v>
      </c>
      <c r="E1612" s="12">
        <v>312215</v>
      </c>
      <c r="F1612" s="17">
        <v>89</v>
      </c>
      <c r="G1612" s="24" t="s">
        <v>22</v>
      </c>
      <c r="H1612" s="26">
        <v>53.36</v>
      </c>
      <c r="I1612" s="26">
        <v>17.46</v>
      </c>
      <c r="J1612" s="26">
        <f t="shared" si="70"/>
        <v>35.9</v>
      </c>
      <c r="K1612" s="49">
        <v>35.4</v>
      </c>
      <c r="L1612" s="234">
        <v>45457</v>
      </c>
      <c r="M1612" s="26">
        <f t="shared" si="71"/>
        <v>0.5</v>
      </c>
      <c r="N1612" s="217">
        <v>2</v>
      </c>
      <c r="O1612" s="1" t="s">
        <v>50</v>
      </c>
      <c r="P1612" s="1" t="s">
        <v>53</v>
      </c>
      <c r="Q1612" s="91" t="str">
        <f>VLOOKUP(UTK[[#This Row],[ID]],DRIVER[],6,FALSE)</f>
        <v>KAPILENDRA MALIK</v>
      </c>
    </row>
    <row r="1613" spans="1:17" ht="15" customHeight="1">
      <c r="A1613" s="1">
        <v>246</v>
      </c>
      <c r="B1613" s="1" t="str">
        <f>UTK[[#This Row],[DATE]]&amp;UTK[[#This Row],[VEHICLE NO]]&amp;UTK[[#This Row],[TRIP NO]]</f>
        <v>45457OD04Q41702</v>
      </c>
      <c r="C1613" s="25">
        <v>45457</v>
      </c>
      <c r="D1613" s="1">
        <v>63664</v>
      </c>
      <c r="E1613" s="12">
        <v>312215</v>
      </c>
      <c r="F1613" s="17">
        <v>98</v>
      </c>
      <c r="G1613" s="24" t="s">
        <v>10</v>
      </c>
      <c r="H1613" s="26">
        <v>34.020000000000003</v>
      </c>
      <c r="I1613" s="26">
        <v>10.26</v>
      </c>
      <c r="J1613" s="26">
        <f t="shared" si="70"/>
        <v>23.760000000000005</v>
      </c>
      <c r="K1613" s="49">
        <v>23.06</v>
      </c>
      <c r="L1613" s="234">
        <v>45457</v>
      </c>
      <c r="M1613" s="26">
        <f t="shared" si="71"/>
        <v>0.70000000000000639</v>
      </c>
      <c r="N1613" s="217">
        <v>2</v>
      </c>
      <c r="O1613" s="1" t="s">
        <v>50</v>
      </c>
      <c r="P1613" s="1" t="s">
        <v>53</v>
      </c>
      <c r="Q1613" s="91" t="str">
        <f>VLOOKUP(UTK[[#This Row],[ID]],DRIVER[],6,FALSE)</f>
        <v>SUSANTA KUMAR MALIK</v>
      </c>
    </row>
    <row r="1614" spans="1:17" ht="15" customHeight="1">
      <c r="A1614" s="1">
        <v>247</v>
      </c>
      <c r="B1614" s="1" t="str">
        <f>UTK[[#This Row],[DATE]]&amp;UTK[[#This Row],[VEHICLE NO]]&amp;UTK[[#This Row],[TRIP NO]]</f>
        <v>45457OD04Q41732</v>
      </c>
      <c r="C1614" s="25">
        <v>45457</v>
      </c>
      <c r="D1614" s="1">
        <v>63665</v>
      </c>
      <c r="E1614" s="12">
        <v>312215</v>
      </c>
      <c r="F1614" s="17">
        <v>107</v>
      </c>
      <c r="G1614" s="24" t="s">
        <v>8</v>
      </c>
      <c r="H1614" s="26">
        <v>34.479999999999997</v>
      </c>
      <c r="I1614" s="26">
        <v>10.18</v>
      </c>
      <c r="J1614" s="26">
        <f t="shared" si="70"/>
        <v>24.299999999999997</v>
      </c>
      <c r="K1614" s="49">
        <v>23.7</v>
      </c>
      <c r="L1614" s="234">
        <v>45457</v>
      </c>
      <c r="M1614" s="26">
        <f t="shared" si="71"/>
        <v>0.59999999999999787</v>
      </c>
      <c r="N1614" s="217">
        <v>2</v>
      </c>
      <c r="O1614" s="1" t="s">
        <v>50</v>
      </c>
      <c r="P1614" s="1" t="s">
        <v>53</v>
      </c>
      <c r="Q1614" s="91" t="str">
        <f>VLOOKUP(UTK[[#This Row],[ID]],DRIVER[],6,FALSE)</f>
        <v>AJAYA KUMAR MAHANTA</v>
      </c>
    </row>
    <row r="1615" spans="1:17" ht="15" customHeight="1">
      <c r="A1615" s="1">
        <v>248</v>
      </c>
      <c r="B1615" s="1" t="str">
        <f>UTK[[#This Row],[DATE]]&amp;UTK[[#This Row],[VEHICLE NO]]&amp;UTK[[#This Row],[TRIP NO]]</f>
        <v>45457OD34S61391</v>
      </c>
      <c r="C1615" s="25">
        <v>45457</v>
      </c>
      <c r="D1615" s="1">
        <v>63666</v>
      </c>
      <c r="E1615" s="12">
        <v>312215</v>
      </c>
      <c r="F1615" s="17">
        <v>113</v>
      </c>
      <c r="G1615" s="24" t="s">
        <v>52</v>
      </c>
      <c r="H1615" s="26">
        <v>54.68</v>
      </c>
      <c r="I1615" s="26">
        <v>17.579999999999998</v>
      </c>
      <c r="J1615" s="26">
        <f t="shared" si="70"/>
        <v>37.1</v>
      </c>
      <c r="K1615" s="49">
        <v>36.619999999999997</v>
      </c>
      <c r="L1615" s="234">
        <v>45457</v>
      </c>
      <c r="M1615" s="26">
        <f t="shared" si="71"/>
        <v>0.48000000000000398</v>
      </c>
      <c r="N1615" s="217">
        <v>1</v>
      </c>
      <c r="O1615" s="1" t="s">
        <v>50</v>
      </c>
      <c r="P1615" s="1" t="s">
        <v>53</v>
      </c>
      <c r="Q1615" s="91" t="str">
        <f>VLOOKUP(UTK[[#This Row],[ID]],DRIVER[],6,FALSE)</f>
        <v>AKSHAYA KU SAHOO</v>
      </c>
    </row>
    <row r="1616" spans="1:17" ht="15" customHeight="1">
      <c r="A1616" s="1">
        <v>249</v>
      </c>
      <c r="B1616" s="1" t="str">
        <f>UTK[[#This Row],[DATE]]&amp;UTK[[#This Row],[VEHICLE NO]]&amp;UTK[[#This Row],[TRIP NO]]</f>
        <v>45457OD04Q41261</v>
      </c>
      <c r="C1616" s="25">
        <v>45457</v>
      </c>
      <c r="D1616" s="1">
        <v>63667</v>
      </c>
      <c r="E1616" s="12">
        <v>312215</v>
      </c>
      <c r="F1616" s="17">
        <v>118</v>
      </c>
      <c r="G1616" s="24" t="s">
        <v>23</v>
      </c>
      <c r="H1616" s="26">
        <v>54.92</v>
      </c>
      <c r="I1616" s="26">
        <v>17.420000000000002</v>
      </c>
      <c r="J1616" s="26">
        <f t="shared" si="70"/>
        <v>37.5</v>
      </c>
      <c r="K1616" s="49">
        <v>37.020000000000003</v>
      </c>
      <c r="L1616" s="234">
        <v>45457</v>
      </c>
      <c r="M1616" s="26">
        <f t="shared" si="71"/>
        <v>0.47999999999999687</v>
      </c>
      <c r="N1616" s="217">
        <v>1</v>
      </c>
      <c r="O1616" s="1" t="s">
        <v>50</v>
      </c>
      <c r="P1616" s="1" t="s">
        <v>53</v>
      </c>
      <c r="Q1616" s="91" t="str">
        <f>VLOOKUP(UTK[[#This Row],[ID]],DRIVER[],6,FALSE)</f>
        <v>SUSANT KUMAR BAG</v>
      </c>
    </row>
    <row r="1617" spans="1:18" ht="15" customHeight="1">
      <c r="A1617" s="1">
        <v>250</v>
      </c>
      <c r="B1617" s="248" t="str">
        <f>UTK[[#This Row],[DATE]]&amp;UTK[[#This Row],[VEHICLE NO]]&amp;UTK[[#This Row],[TRIP NO]]</f>
        <v>45458OD34S26661</v>
      </c>
      <c r="C1617" s="25">
        <v>45458</v>
      </c>
      <c r="D1617" s="1">
        <v>63668</v>
      </c>
      <c r="E1617" s="12">
        <v>312215</v>
      </c>
      <c r="F1617" s="17">
        <v>134</v>
      </c>
      <c r="G1617" s="24" t="s">
        <v>45</v>
      </c>
      <c r="H1617" s="247">
        <v>54.62</v>
      </c>
      <c r="I1617" s="247">
        <v>17.5</v>
      </c>
      <c r="J1617" s="247">
        <f t="shared" ref="J1617:J1638" si="72">H1617-I1617</f>
        <v>37.119999999999997</v>
      </c>
      <c r="K1617" s="250">
        <v>36.6</v>
      </c>
      <c r="L1617" s="234">
        <v>45458</v>
      </c>
      <c r="M1617" s="247">
        <f t="shared" ref="M1617:M1680" si="73">J1617-K1617</f>
        <v>0.51999999999999602</v>
      </c>
      <c r="N1617" s="254">
        <v>1</v>
      </c>
      <c r="O1617" s="1" t="s">
        <v>50</v>
      </c>
      <c r="P1617" s="1" t="s">
        <v>53</v>
      </c>
      <c r="Q1617" s="252" t="str">
        <f>VLOOKUP(UTK[[#This Row],[ID]],DRIVER[],6,FALSE)</f>
        <v>VINOD KUMAR</v>
      </c>
    </row>
    <row r="1618" spans="1:18" ht="15" customHeight="1">
      <c r="A1618" s="1">
        <v>251</v>
      </c>
      <c r="B1618" s="248" t="str">
        <f>UTK[[#This Row],[DATE]]&amp;UTK[[#This Row],[VEHICLE NO]]&amp;UTK[[#This Row],[TRIP NO]]</f>
        <v>45458OD34S26681</v>
      </c>
      <c r="C1618" s="25">
        <v>45458</v>
      </c>
      <c r="D1618" s="1">
        <v>63669</v>
      </c>
      <c r="E1618" s="12">
        <v>312215</v>
      </c>
      <c r="F1618" s="17">
        <v>136</v>
      </c>
      <c r="G1618" s="24" t="s">
        <v>42</v>
      </c>
      <c r="H1618" s="247">
        <v>54.32</v>
      </c>
      <c r="I1618" s="247">
        <v>17.12</v>
      </c>
      <c r="J1618" s="247">
        <f t="shared" si="72"/>
        <v>37.200000000000003</v>
      </c>
      <c r="K1618" s="250">
        <v>36.68</v>
      </c>
      <c r="L1618" s="234">
        <v>45458</v>
      </c>
      <c r="M1618" s="247">
        <f t="shared" si="73"/>
        <v>0.52000000000000313</v>
      </c>
      <c r="N1618" s="254">
        <v>1</v>
      </c>
      <c r="O1618" s="1" t="s">
        <v>50</v>
      </c>
      <c r="P1618" s="1" t="s">
        <v>53</v>
      </c>
      <c r="Q1618" s="252" t="str">
        <f>VLOOKUP(UTK[[#This Row],[ID]],DRIVER[],6,FALSE)</f>
        <v>SHAJID ANSARI</v>
      </c>
    </row>
    <row r="1619" spans="1:18" ht="15" customHeight="1">
      <c r="A1619" s="1">
        <v>252</v>
      </c>
      <c r="B1619" s="248" t="str">
        <f>UTK[[#This Row],[DATE]]&amp;UTK[[#This Row],[VEHICLE NO]]&amp;UTK[[#This Row],[TRIP NO]]</f>
        <v>45458OD04Q41701</v>
      </c>
      <c r="C1619" s="25">
        <v>45458</v>
      </c>
      <c r="D1619" s="1">
        <v>63670</v>
      </c>
      <c r="E1619" s="12">
        <v>312215</v>
      </c>
      <c r="F1619" s="17">
        <v>147</v>
      </c>
      <c r="G1619" s="24" t="s">
        <v>10</v>
      </c>
      <c r="H1619" s="247">
        <v>34.58</v>
      </c>
      <c r="I1619" s="247">
        <v>10.32</v>
      </c>
      <c r="J1619" s="247">
        <f t="shared" si="72"/>
        <v>24.259999999999998</v>
      </c>
      <c r="K1619" s="250">
        <v>24.08</v>
      </c>
      <c r="L1619" s="234">
        <v>45458</v>
      </c>
      <c r="M1619" s="247">
        <f t="shared" si="73"/>
        <v>0.17999999999999972</v>
      </c>
      <c r="N1619" s="254">
        <v>1</v>
      </c>
      <c r="O1619" s="1" t="s">
        <v>50</v>
      </c>
      <c r="P1619" s="1" t="s">
        <v>53</v>
      </c>
      <c r="Q1619" s="252" t="str">
        <f>VLOOKUP(UTK[[#This Row],[ID]],DRIVER[],6,FALSE)</f>
        <v>KAMAN MUNDA</v>
      </c>
    </row>
    <row r="1620" spans="1:18" ht="14.4">
      <c r="A1620" s="1">
        <v>253</v>
      </c>
      <c r="B1620" s="248" t="str">
        <f>UTK[[#This Row],[DATE]]&amp;UTK[[#This Row],[VEHICLE NO]]&amp;UTK[[#This Row],[TRIP NO]]</f>
        <v>45458OD04Q41231</v>
      </c>
      <c r="C1620" s="25">
        <v>45458</v>
      </c>
      <c r="D1620" s="1">
        <v>63671</v>
      </c>
      <c r="E1620" s="12">
        <v>312215</v>
      </c>
      <c r="F1620" s="17">
        <v>152</v>
      </c>
      <c r="G1620" s="24" t="s">
        <v>39</v>
      </c>
      <c r="H1620" s="247">
        <v>54.64</v>
      </c>
      <c r="I1620" s="247">
        <v>17.16</v>
      </c>
      <c r="J1620" s="247">
        <f t="shared" si="72"/>
        <v>37.480000000000004</v>
      </c>
      <c r="K1620" s="250">
        <v>37.14</v>
      </c>
      <c r="L1620" s="234">
        <v>45458</v>
      </c>
      <c r="M1620" s="247">
        <f t="shared" si="73"/>
        <v>0.34000000000000341</v>
      </c>
      <c r="N1620" s="254">
        <v>1</v>
      </c>
      <c r="O1620" s="1" t="s">
        <v>50</v>
      </c>
      <c r="P1620" s="1" t="s">
        <v>53</v>
      </c>
      <c r="Q1620" s="252" t="str">
        <f>VLOOKUP(UTK[[#This Row],[ID]],DRIVER[],6,FALSE)</f>
        <v>NATABAR MOHANTA</v>
      </c>
      <c r="R1620" s="1">
        <v>150</v>
      </c>
    </row>
    <row r="1621" spans="1:18" ht="15" customHeight="1">
      <c r="A1621" s="1">
        <v>254</v>
      </c>
      <c r="B1621" s="248" t="str">
        <f>UTK[[#This Row],[DATE]]&amp;UTK[[#This Row],[VEHICLE NO]]&amp;UTK[[#This Row],[TRIP NO]]</f>
        <v>45458OD04Q41781</v>
      </c>
      <c r="C1621" s="25">
        <v>45458</v>
      </c>
      <c r="D1621" s="1">
        <v>63672</v>
      </c>
      <c r="E1621" s="12">
        <v>312215</v>
      </c>
      <c r="F1621" s="17">
        <v>153</v>
      </c>
      <c r="G1621" s="24" t="s">
        <v>25</v>
      </c>
      <c r="H1621" s="247">
        <v>53.58</v>
      </c>
      <c r="I1621" s="247">
        <v>17.14</v>
      </c>
      <c r="J1621" s="247">
        <f t="shared" si="72"/>
        <v>36.44</v>
      </c>
      <c r="K1621" s="250">
        <v>36.08</v>
      </c>
      <c r="L1621" s="234">
        <v>45458</v>
      </c>
      <c r="M1621" s="247">
        <f t="shared" si="73"/>
        <v>0.35999999999999943</v>
      </c>
      <c r="N1621" s="254">
        <v>1</v>
      </c>
      <c r="O1621" s="1" t="s">
        <v>50</v>
      </c>
      <c r="P1621" s="1" t="s">
        <v>53</v>
      </c>
      <c r="Q1621" s="252" t="str">
        <f>VLOOKUP(UTK[[#This Row],[ID]],DRIVER[],6,FALSE)</f>
        <v>BHARAT CH MOHANTA</v>
      </c>
      <c r="R1621" s="1">
        <v>150</v>
      </c>
    </row>
    <row r="1622" spans="1:18" ht="15" customHeight="1">
      <c r="A1622" s="1">
        <v>255</v>
      </c>
      <c r="B1622" s="248" t="str">
        <f>UTK[[#This Row],[DATE]]&amp;UTK[[#This Row],[VEHICLE NO]]&amp;UTK[[#This Row],[TRIP NO]]</f>
        <v>45458OD04Q41261</v>
      </c>
      <c r="C1622" s="25">
        <v>45458</v>
      </c>
      <c r="D1622" s="1">
        <v>63673</v>
      </c>
      <c r="E1622" s="12">
        <v>312215</v>
      </c>
      <c r="F1622" s="17">
        <v>155</v>
      </c>
      <c r="G1622" s="24" t="s">
        <v>23</v>
      </c>
      <c r="H1622" s="247">
        <v>55.72</v>
      </c>
      <c r="I1622" s="247">
        <v>17.36</v>
      </c>
      <c r="J1622" s="247">
        <f t="shared" si="72"/>
        <v>38.36</v>
      </c>
      <c r="K1622" s="250">
        <v>37.979999999999997</v>
      </c>
      <c r="L1622" s="234">
        <v>45458</v>
      </c>
      <c r="M1622" s="247">
        <f t="shared" si="73"/>
        <v>0.38000000000000256</v>
      </c>
      <c r="N1622" s="254">
        <v>1</v>
      </c>
      <c r="O1622" s="1" t="s">
        <v>50</v>
      </c>
      <c r="P1622" s="1" t="s">
        <v>53</v>
      </c>
      <c r="Q1622" s="252" t="str">
        <f>VLOOKUP(UTK[[#This Row],[ID]],DRIVER[],6,FALSE)</f>
        <v>JUGAL KISHOR MOHANTA</v>
      </c>
    </row>
    <row r="1623" spans="1:18" ht="15" customHeight="1">
      <c r="A1623" s="1">
        <v>256</v>
      </c>
      <c r="B1623" s="248" t="str">
        <f>UTK[[#This Row],[DATE]]&amp;UTK[[#This Row],[VEHICLE NO]]&amp;UTK[[#This Row],[TRIP NO]]</f>
        <v>45458OD04Q41181</v>
      </c>
      <c r="C1623" s="25">
        <v>45458</v>
      </c>
      <c r="D1623" s="1">
        <v>63674</v>
      </c>
      <c r="E1623" s="12">
        <v>312215</v>
      </c>
      <c r="F1623" s="17">
        <v>154</v>
      </c>
      <c r="G1623" s="24" t="s">
        <v>26</v>
      </c>
      <c r="H1623" s="247">
        <v>55.54</v>
      </c>
      <c r="I1623" s="247">
        <v>16.940000000000001</v>
      </c>
      <c r="J1623" s="247">
        <f t="shared" si="72"/>
        <v>38.599999999999994</v>
      </c>
      <c r="K1623" s="250">
        <v>38.26</v>
      </c>
      <c r="L1623" s="234">
        <v>45458</v>
      </c>
      <c r="M1623" s="247">
        <f t="shared" si="73"/>
        <v>0.33999999999999631</v>
      </c>
      <c r="N1623" s="254">
        <v>1</v>
      </c>
      <c r="O1623" s="1" t="s">
        <v>50</v>
      </c>
      <c r="P1623" s="1" t="s">
        <v>53</v>
      </c>
      <c r="Q1623" s="252" t="str">
        <f>VLOOKUP(UTK[[#This Row],[ID]],DRIVER[],6,FALSE)</f>
        <v>TANURAM DAS</v>
      </c>
    </row>
    <row r="1624" spans="1:18" ht="15" customHeight="1">
      <c r="A1624" s="1">
        <v>257</v>
      </c>
      <c r="B1624" s="248" t="str">
        <f>UTK[[#This Row],[DATE]]&amp;UTK[[#This Row],[VEHICLE NO]]&amp;UTK[[#This Row],[TRIP NO]]</f>
        <v>45458OD04Q41731</v>
      </c>
      <c r="C1624" s="25">
        <v>45458</v>
      </c>
      <c r="D1624" s="1">
        <v>63675</v>
      </c>
      <c r="E1624" s="12">
        <v>312215</v>
      </c>
      <c r="F1624" s="17">
        <v>160</v>
      </c>
      <c r="G1624" s="24" t="s">
        <v>8</v>
      </c>
      <c r="H1624" s="247">
        <v>35.479999999999997</v>
      </c>
      <c r="I1624" s="247">
        <v>10.199999999999999</v>
      </c>
      <c r="J1624" s="247">
        <f t="shared" si="72"/>
        <v>25.279999999999998</v>
      </c>
      <c r="K1624" s="250">
        <v>25.14</v>
      </c>
      <c r="L1624" s="234">
        <v>45458</v>
      </c>
      <c r="M1624" s="247">
        <f t="shared" si="73"/>
        <v>0.13999999999999702</v>
      </c>
      <c r="N1624" s="254">
        <v>1</v>
      </c>
      <c r="O1624" s="1" t="s">
        <v>50</v>
      </c>
      <c r="P1624" s="1" t="s">
        <v>53</v>
      </c>
      <c r="Q1624" s="252" t="str">
        <f>VLOOKUP(UTK[[#This Row],[ID]],DRIVER[],6,FALSE)</f>
        <v>AJAYA KUMAR MAHANTA</v>
      </c>
    </row>
    <row r="1625" spans="1:18" ht="15" customHeight="1">
      <c r="A1625" s="1">
        <v>258</v>
      </c>
      <c r="B1625" s="248" t="str">
        <f>UTK[[#This Row],[DATE]]&amp;UTK[[#This Row],[VEHICLE NO]]&amp;UTK[[#This Row],[TRIP NO]]</f>
        <v>45458OD04Q41551</v>
      </c>
      <c r="C1625" s="25">
        <v>45458</v>
      </c>
      <c r="D1625" s="1">
        <v>63676</v>
      </c>
      <c r="E1625" s="12">
        <v>312215</v>
      </c>
      <c r="F1625" s="17">
        <v>161</v>
      </c>
      <c r="G1625" s="24" t="s">
        <v>22</v>
      </c>
      <c r="H1625" s="247">
        <v>52.34</v>
      </c>
      <c r="I1625" s="247">
        <v>17.46</v>
      </c>
      <c r="J1625" s="247">
        <f t="shared" si="72"/>
        <v>34.880000000000003</v>
      </c>
      <c r="K1625" s="250">
        <v>34.5</v>
      </c>
      <c r="L1625" s="234">
        <v>45458</v>
      </c>
      <c r="M1625" s="247">
        <f t="shared" si="73"/>
        <v>0.38000000000000256</v>
      </c>
      <c r="N1625" s="254">
        <v>1</v>
      </c>
      <c r="O1625" s="1" t="s">
        <v>50</v>
      </c>
      <c r="P1625" s="1" t="s">
        <v>53</v>
      </c>
      <c r="Q1625" s="252" t="str">
        <f>VLOOKUP(UTK[[#This Row],[ID]],DRIVER[],6,FALSE)</f>
        <v>SUSANT KUMAR BAG</v>
      </c>
    </row>
    <row r="1626" spans="1:18" ht="15" customHeight="1">
      <c r="A1626" s="1">
        <v>259</v>
      </c>
      <c r="B1626" s="248" t="str">
        <f>UTK[[#This Row],[DATE]]&amp;UTK[[#This Row],[VEHICLE NO]]&amp;UTK[[#This Row],[TRIP NO]]</f>
        <v>45458OD34S26151</v>
      </c>
      <c r="C1626" s="25">
        <v>45458</v>
      </c>
      <c r="D1626" s="1">
        <v>63677</v>
      </c>
      <c r="E1626" s="12">
        <v>312215</v>
      </c>
      <c r="F1626" s="17">
        <v>159</v>
      </c>
      <c r="G1626" s="24" t="s">
        <v>40</v>
      </c>
      <c r="H1626" s="247">
        <v>51.88</v>
      </c>
      <c r="I1626" s="247">
        <v>17.02</v>
      </c>
      <c r="J1626" s="247">
        <f t="shared" si="72"/>
        <v>34.86</v>
      </c>
      <c r="K1626" s="250">
        <v>34.58</v>
      </c>
      <c r="L1626" s="234">
        <v>45458</v>
      </c>
      <c r="M1626" s="247">
        <f t="shared" si="73"/>
        <v>0.28000000000000114</v>
      </c>
      <c r="N1626" s="254">
        <v>1</v>
      </c>
      <c r="O1626" s="1" t="s">
        <v>50</v>
      </c>
      <c r="P1626" s="1" t="s">
        <v>53</v>
      </c>
      <c r="Q1626" s="252" t="str">
        <f>VLOOKUP(UTK[[#This Row],[ID]],DRIVER[],6,FALSE)</f>
        <v>PRAHALLAD KUMAR DAS</v>
      </c>
    </row>
    <row r="1627" spans="1:18" ht="15" customHeight="1">
      <c r="A1627" s="1">
        <v>260</v>
      </c>
      <c r="B1627" s="248" t="str">
        <f>UTK[[#This Row],[DATE]]&amp;UTK[[#This Row],[VEHICLE NO]]&amp;UTK[[#This Row],[TRIP NO]]</f>
        <v>45458OD34S61371</v>
      </c>
      <c r="C1627" s="25">
        <v>45458</v>
      </c>
      <c r="D1627" s="1">
        <v>63678</v>
      </c>
      <c r="E1627" s="12">
        <v>312215</v>
      </c>
      <c r="F1627" s="17">
        <v>169</v>
      </c>
      <c r="G1627" s="24" t="s">
        <v>44</v>
      </c>
      <c r="H1627" s="247">
        <v>52.34</v>
      </c>
      <c r="I1627" s="247">
        <v>17.54</v>
      </c>
      <c r="J1627" s="247">
        <f t="shared" si="72"/>
        <v>34.800000000000004</v>
      </c>
      <c r="K1627" s="250">
        <v>34.520000000000003</v>
      </c>
      <c r="L1627" s="234">
        <v>45458</v>
      </c>
      <c r="M1627" s="247">
        <f t="shared" si="73"/>
        <v>0.28000000000000114</v>
      </c>
      <c r="N1627" s="254">
        <v>1</v>
      </c>
      <c r="O1627" s="1" t="s">
        <v>50</v>
      </c>
      <c r="P1627" s="1" t="s">
        <v>53</v>
      </c>
      <c r="Q1627" s="252" t="str">
        <f>VLOOKUP(UTK[[#This Row],[ID]],DRIVER[],6,FALSE)</f>
        <v>VINOD KUMAR</v>
      </c>
    </row>
    <row r="1628" spans="1:18" ht="15" customHeight="1">
      <c r="A1628" s="1">
        <v>261</v>
      </c>
      <c r="B1628" s="248" t="str">
        <f>UTK[[#This Row],[DATE]]&amp;UTK[[#This Row],[VEHICLE NO]]&amp;UTK[[#This Row],[TRIP NO]]</f>
        <v>45458OD04Q67612</v>
      </c>
      <c r="C1628" s="25">
        <v>45458</v>
      </c>
      <c r="D1628" s="1">
        <v>63679</v>
      </c>
      <c r="E1628" s="12">
        <v>312215</v>
      </c>
      <c r="F1628" s="17">
        <v>166</v>
      </c>
      <c r="G1628" s="24" t="s">
        <v>24</v>
      </c>
      <c r="H1628" s="247">
        <v>51.66</v>
      </c>
      <c r="I1628" s="247">
        <v>17.88</v>
      </c>
      <c r="J1628" s="247">
        <f t="shared" si="72"/>
        <v>33.78</v>
      </c>
      <c r="K1628" s="250">
        <v>33.76</v>
      </c>
      <c r="L1628" s="234">
        <v>45458</v>
      </c>
      <c r="M1628" s="247">
        <f t="shared" si="73"/>
        <v>2.0000000000003126E-2</v>
      </c>
      <c r="N1628" s="254">
        <v>2</v>
      </c>
      <c r="O1628" s="1" t="s">
        <v>50</v>
      </c>
      <c r="P1628" s="1" t="s">
        <v>53</v>
      </c>
      <c r="Q1628" s="252" t="str">
        <f>VLOOKUP(UTK[[#This Row],[ID]],DRIVER[],6,FALSE)</f>
        <v>DHULESWAR PERAI</v>
      </c>
    </row>
    <row r="1629" spans="1:18" ht="15" customHeight="1">
      <c r="A1629" s="1">
        <v>262</v>
      </c>
      <c r="B1629" s="248" t="str">
        <f>UTK[[#This Row],[DATE]]&amp;UTK[[#This Row],[VEHICLE NO]]&amp;UTK[[#This Row],[TRIP NO]]</f>
        <v>45458OD34S26682</v>
      </c>
      <c r="C1629" s="25">
        <v>45458</v>
      </c>
      <c r="D1629" s="1">
        <v>63680</v>
      </c>
      <c r="E1629" s="12">
        <v>312215</v>
      </c>
      <c r="F1629" s="17">
        <v>176</v>
      </c>
      <c r="G1629" s="24" t="s">
        <v>42</v>
      </c>
      <c r="H1629" s="247">
        <v>53.78</v>
      </c>
      <c r="I1629" s="247">
        <v>17.14</v>
      </c>
      <c r="J1629" s="247">
        <f t="shared" si="72"/>
        <v>36.64</v>
      </c>
      <c r="K1629" s="250">
        <v>36.26</v>
      </c>
      <c r="L1629" s="234">
        <v>45458</v>
      </c>
      <c r="M1629" s="247">
        <f t="shared" si="73"/>
        <v>0.38000000000000256</v>
      </c>
      <c r="N1629" s="254">
        <v>2</v>
      </c>
      <c r="O1629" s="1" t="s">
        <v>50</v>
      </c>
      <c r="P1629" s="1" t="s">
        <v>53</v>
      </c>
      <c r="Q1629" s="252" t="str">
        <f>VLOOKUP(UTK[[#This Row],[ID]],DRIVER[],6,FALSE)</f>
        <v>SHAJID ANSARI</v>
      </c>
    </row>
    <row r="1630" spans="1:18" ht="14.4">
      <c r="A1630" s="1">
        <v>263</v>
      </c>
      <c r="B1630" s="248" t="str">
        <f>UTK[[#This Row],[DATE]]&amp;UTK[[#This Row],[VEHICLE NO]]&amp;UTK[[#This Row],[TRIP NO]]</f>
        <v>45458OD04Q41232</v>
      </c>
      <c r="C1630" s="25">
        <v>45458</v>
      </c>
      <c r="D1630" s="1">
        <v>63681</v>
      </c>
      <c r="E1630" s="12">
        <v>312215</v>
      </c>
      <c r="F1630" s="17">
        <v>208</v>
      </c>
      <c r="G1630" s="24" t="s">
        <v>39</v>
      </c>
      <c r="H1630" s="247">
        <v>56.1</v>
      </c>
      <c r="I1630" s="247">
        <v>17.28</v>
      </c>
      <c r="J1630" s="247">
        <f t="shared" si="72"/>
        <v>38.82</v>
      </c>
      <c r="K1630" s="250">
        <v>38.119999999999997</v>
      </c>
      <c r="L1630" s="234">
        <v>45458</v>
      </c>
      <c r="M1630" s="247">
        <f t="shared" si="73"/>
        <v>0.70000000000000284</v>
      </c>
      <c r="N1630" s="254">
        <v>2</v>
      </c>
      <c r="O1630" s="1" t="s">
        <v>50</v>
      </c>
      <c r="P1630" s="1" t="s">
        <v>53</v>
      </c>
      <c r="Q1630" s="252" t="str">
        <f>VLOOKUP(UTK[[#This Row],[ID]],DRIVER[],6,FALSE)</f>
        <v>NATABAR MOHANTA</v>
      </c>
    </row>
    <row r="1631" spans="1:18" ht="15" customHeight="1">
      <c r="A1631" s="1">
        <v>264</v>
      </c>
      <c r="B1631" s="248" t="str">
        <f>UTK[[#This Row],[DATE]]&amp;UTK[[#This Row],[VEHICLE NO]]&amp;UTK[[#This Row],[TRIP NO]]</f>
        <v>45458OD04Q41782</v>
      </c>
      <c r="C1631" s="25">
        <v>45458</v>
      </c>
      <c r="D1631" s="1">
        <v>63682</v>
      </c>
      <c r="E1631" s="12">
        <v>312215</v>
      </c>
      <c r="F1631" s="17">
        <v>210</v>
      </c>
      <c r="G1631" s="24" t="s">
        <v>25</v>
      </c>
      <c r="H1631" s="247">
        <v>56.04</v>
      </c>
      <c r="I1631" s="247">
        <v>17.260000000000002</v>
      </c>
      <c r="J1631" s="247">
        <f t="shared" si="72"/>
        <v>38.78</v>
      </c>
      <c r="K1631" s="250">
        <v>38</v>
      </c>
      <c r="L1631" s="234">
        <v>45458</v>
      </c>
      <c r="M1631" s="247">
        <f t="shared" si="73"/>
        <v>0.78000000000000114</v>
      </c>
      <c r="N1631" s="254">
        <v>2</v>
      </c>
      <c r="O1631" s="1" t="s">
        <v>50</v>
      </c>
      <c r="P1631" s="1" t="s">
        <v>53</v>
      </c>
      <c r="Q1631" s="252" t="str">
        <f>VLOOKUP(UTK[[#This Row],[ID]],DRIVER[],6,FALSE)</f>
        <v>BHARAT CH MOHANTA</v>
      </c>
    </row>
    <row r="1632" spans="1:18" ht="15" customHeight="1">
      <c r="A1632" s="1">
        <v>265</v>
      </c>
      <c r="B1632" s="248" t="str">
        <f>UTK[[#This Row],[DATE]]&amp;UTK[[#This Row],[VEHICLE NO]]&amp;UTK[[#This Row],[TRIP NO]]</f>
        <v>45458OD04Q41552</v>
      </c>
      <c r="C1632" s="25">
        <v>45458</v>
      </c>
      <c r="D1632" s="1">
        <v>63683</v>
      </c>
      <c r="E1632" s="12">
        <v>312215</v>
      </c>
      <c r="F1632" s="17">
        <v>237</v>
      </c>
      <c r="G1632" s="24" t="s">
        <v>22</v>
      </c>
      <c r="H1632" s="247">
        <v>54.32</v>
      </c>
      <c r="I1632" s="247">
        <v>17.399999999999999</v>
      </c>
      <c r="J1632" s="247">
        <f t="shared" si="72"/>
        <v>36.92</v>
      </c>
      <c r="K1632" s="250">
        <v>36.299999999999997</v>
      </c>
      <c r="L1632" s="253">
        <v>45459</v>
      </c>
      <c r="M1632" s="247">
        <f t="shared" si="73"/>
        <v>0.62000000000000455</v>
      </c>
      <c r="N1632" s="254">
        <v>2</v>
      </c>
      <c r="O1632" s="1" t="s">
        <v>50</v>
      </c>
      <c r="P1632" s="1" t="s">
        <v>53</v>
      </c>
      <c r="Q1632" s="252" t="str">
        <f>VLOOKUP(UTK[[#This Row],[ID]],DRIVER[],6,FALSE)</f>
        <v>SUSANT KUMAR BAG</v>
      </c>
    </row>
    <row r="1633" spans="1:17" ht="15" customHeight="1">
      <c r="A1633" s="1">
        <v>266</v>
      </c>
      <c r="B1633" s="248" t="str">
        <f>UTK[[#This Row],[DATE]]&amp;UTK[[#This Row],[VEHICLE NO]]&amp;UTK[[#This Row],[TRIP NO]]</f>
        <v>45458OD04Q41182</v>
      </c>
      <c r="C1633" s="25">
        <v>45458</v>
      </c>
      <c r="D1633" s="1">
        <v>63684</v>
      </c>
      <c r="E1633" s="12">
        <v>312215</v>
      </c>
      <c r="F1633" s="17">
        <v>242</v>
      </c>
      <c r="G1633" s="24" t="s">
        <v>26</v>
      </c>
      <c r="H1633" s="247">
        <v>52.78</v>
      </c>
      <c r="I1633" s="247">
        <v>17.02</v>
      </c>
      <c r="J1633" s="247">
        <f t="shared" si="72"/>
        <v>35.760000000000005</v>
      </c>
      <c r="K1633" s="250">
        <v>35.659999999999997</v>
      </c>
      <c r="L1633" s="253">
        <v>45459</v>
      </c>
      <c r="M1633" s="247">
        <f t="shared" si="73"/>
        <v>0.10000000000000853</v>
      </c>
      <c r="N1633" s="254">
        <v>2</v>
      </c>
      <c r="O1633" s="1" t="s">
        <v>50</v>
      </c>
      <c r="P1633" s="1" t="s">
        <v>53</v>
      </c>
      <c r="Q1633" s="252" t="str">
        <f>VLOOKUP(UTK[[#This Row],[ID]],DRIVER[],6,FALSE)</f>
        <v>TANURAM DAS</v>
      </c>
    </row>
    <row r="1634" spans="1:17" ht="15" customHeight="1">
      <c r="A1634" s="1">
        <v>267</v>
      </c>
      <c r="B1634" s="248" t="str">
        <f>UTK[[#This Row],[DATE]]&amp;UTK[[#This Row],[VEHICLE NO]]&amp;UTK[[#This Row],[TRIP NO]]</f>
        <v>45458OD34S26152</v>
      </c>
      <c r="C1634" s="25">
        <v>45458</v>
      </c>
      <c r="D1634" s="1">
        <v>63685</v>
      </c>
      <c r="E1634" s="12">
        <v>312215</v>
      </c>
      <c r="F1634" s="17">
        <v>243</v>
      </c>
      <c r="G1634" s="24" t="s">
        <v>40</v>
      </c>
      <c r="H1634" s="247">
        <v>52.72</v>
      </c>
      <c r="I1634" s="247">
        <v>17</v>
      </c>
      <c r="J1634" s="247">
        <f t="shared" si="72"/>
        <v>35.72</v>
      </c>
      <c r="K1634" s="250">
        <v>35.44</v>
      </c>
      <c r="L1634" s="253">
        <v>45459</v>
      </c>
      <c r="M1634" s="247">
        <f t="shared" si="73"/>
        <v>0.28000000000000114</v>
      </c>
      <c r="N1634" s="254">
        <v>2</v>
      </c>
      <c r="O1634" s="1" t="s">
        <v>50</v>
      </c>
      <c r="P1634" s="1" t="s">
        <v>53</v>
      </c>
      <c r="Q1634" s="252" t="str">
        <f>VLOOKUP(UTK[[#This Row],[ID]],DRIVER[],6,FALSE)</f>
        <v>PRAHALLAD KUMAR DAS</v>
      </c>
    </row>
    <row r="1635" spans="1:17" ht="15" customHeight="1">
      <c r="A1635" s="1">
        <v>268</v>
      </c>
      <c r="B1635" s="248" t="str">
        <f>UTK[[#This Row],[DATE]]&amp;UTK[[#This Row],[VEHICLE NO]]&amp;UTK[[#This Row],[TRIP NO]]</f>
        <v>45458OD04Q41262</v>
      </c>
      <c r="C1635" s="25">
        <v>45458</v>
      </c>
      <c r="D1635" s="1">
        <v>63686</v>
      </c>
      <c r="E1635" s="12">
        <v>312215</v>
      </c>
      <c r="F1635" s="17">
        <v>244</v>
      </c>
      <c r="G1635" s="24" t="s">
        <v>23</v>
      </c>
      <c r="H1635" s="247">
        <v>52.5</v>
      </c>
      <c r="I1635" s="247">
        <v>17.36</v>
      </c>
      <c r="J1635" s="247">
        <f t="shared" si="72"/>
        <v>35.14</v>
      </c>
      <c r="K1635" s="250">
        <v>34.979999999999997</v>
      </c>
      <c r="L1635" s="253">
        <v>45459</v>
      </c>
      <c r="M1635" s="247">
        <f t="shared" si="73"/>
        <v>0.16000000000000369</v>
      </c>
      <c r="N1635" s="254">
        <v>2</v>
      </c>
      <c r="O1635" s="1" t="s">
        <v>50</v>
      </c>
      <c r="P1635" s="1" t="s">
        <v>53</v>
      </c>
      <c r="Q1635" s="252" t="str">
        <f>VLOOKUP(UTK[[#This Row],[ID]],DRIVER[],6,FALSE)</f>
        <v>JUGAL KISHOR MOHANTA</v>
      </c>
    </row>
    <row r="1636" spans="1:17" ht="15" customHeight="1">
      <c r="A1636" s="1">
        <v>269</v>
      </c>
      <c r="B1636" s="248" t="str">
        <f>UTK[[#This Row],[DATE]]&amp;UTK[[#This Row],[VEHICLE NO]]&amp;UTK[[#This Row],[TRIP NO]]</f>
        <v>45458OD04Q41732</v>
      </c>
      <c r="C1636" s="25">
        <v>45458</v>
      </c>
      <c r="D1636" s="1">
        <v>63688</v>
      </c>
      <c r="E1636" s="12">
        <v>312215</v>
      </c>
      <c r="F1636" s="17">
        <v>241</v>
      </c>
      <c r="G1636" s="24" t="s">
        <v>8</v>
      </c>
      <c r="H1636" s="247">
        <v>34.36</v>
      </c>
      <c r="I1636" s="247">
        <v>10.14</v>
      </c>
      <c r="J1636" s="247">
        <f t="shared" si="72"/>
        <v>24.22</v>
      </c>
      <c r="K1636" s="250">
        <v>24.14</v>
      </c>
      <c r="L1636" s="253">
        <v>45459</v>
      </c>
      <c r="M1636" s="247">
        <f t="shared" si="73"/>
        <v>7.9999999999998295E-2</v>
      </c>
      <c r="N1636" s="254">
        <v>2</v>
      </c>
      <c r="O1636" s="1" t="s">
        <v>50</v>
      </c>
      <c r="P1636" s="1" t="s">
        <v>53</v>
      </c>
      <c r="Q1636" s="252" t="str">
        <f>VLOOKUP(UTK[[#This Row],[ID]],DRIVER[],6,FALSE)</f>
        <v>AJAYA KUMAR MAHANTA</v>
      </c>
    </row>
    <row r="1637" spans="1:17" ht="15" customHeight="1">
      <c r="A1637" s="1">
        <v>270</v>
      </c>
      <c r="B1637" s="248" t="str">
        <f>UTK[[#This Row],[DATE]]&amp;UTK[[#This Row],[VEHICLE NO]]&amp;UTK[[#This Row],[TRIP NO]]</f>
        <v>45458OD04Q67612</v>
      </c>
      <c r="C1637" s="25">
        <v>45458</v>
      </c>
      <c r="D1637" s="1">
        <v>63689</v>
      </c>
      <c r="E1637" s="12">
        <v>312215</v>
      </c>
      <c r="F1637" s="17">
        <v>245</v>
      </c>
      <c r="G1637" s="24" t="s">
        <v>24</v>
      </c>
      <c r="H1637" s="247">
        <v>54.7</v>
      </c>
      <c r="I1637" s="247">
        <v>17.84</v>
      </c>
      <c r="J1637" s="247">
        <f t="shared" si="72"/>
        <v>36.86</v>
      </c>
      <c r="K1637" s="250">
        <v>36.54</v>
      </c>
      <c r="L1637" s="253">
        <v>45459</v>
      </c>
      <c r="M1637" s="247">
        <f t="shared" si="73"/>
        <v>0.32000000000000028</v>
      </c>
      <c r="N1637" s="254">
        <v>2</v>
      </c>
      <c r="O1637" s="1" t="s">
        <v>50</v>
      </c>
      <c r="P1637" s="1" t="s">
        <v>53</v>
      </c>
      <c r="Q1637" s="252" t="str">
        <f>VLOOKUP(UTK[[#This Row],[ID]],DRIVER[],6,FALSE)</f>
        <v>DHULESWAR PERAI</v>
      </c>
    </row>
    <row r="1638" spans="1:17" ht="15" customHeight="1">
      <c r="A1638" s="1">
        <v>271</v>
      </c>
      <c r="B1638" s="248" t="str">
        <f>UTK[[#This Row],[DATE]]&amp;UTK[[#This Row],[VEHICLE NO]]&amp;UTK[[#This Row],[TRIP NO]]</f>
        <v>45458OD34S61372</v>
      </c>
      <c r="C1638" s="25">
        <v>45458</v>
      </c>
      <c r="D1638" s="1">
        <v>63690</v>
      </c>
      <c r="E1638" s="12">
        <v>312215</v>
      </c>
      <c r="F1638" s="17">
        <v>247</v>
      </c>
      <c r="G1638" s="24" t="s">
        <v>44</v>
      </c>
      <c r="H1638" s="247">
        <v>54.86</v>
      </c>
      <c r="I1638" s="247">
        <v>17.54</v>
      </c>
      <c r="J1638" s="247">
        <f t="shared" si="72"/>
        <v>37.32</v>
      </c>
      <c r="K1638" s="250">
        <v>37.119999999999997</v>
      </c>
      <c r="L1638" s="253">
        <v>45459</v>
      </c>
      <c r="M1638" s="247">
        <f t="shared" si="73"/>
        <v>0.20000000000000284</v>
      </c>
      <c r="N1638" s="254">
        <v>2</v>
      </c>
      <c r="O1638" s="1" t="s">
        <v>50</v>
      </c>
      <c r="P1638" s="1" t="s">
        <v>53</v>
      </c>
      <c r="Q1638" s="252" t="str">
        <f>VLOOKUP(UTK[[#This Row],[ID]],DRIVER[],6,FALSE)</f>
        <v>VINOD KUMAR</v>
      </c>
    </row>
    <row r="1639" spans="1:17" ht="15" customHeight="1">
      <c r="A1639" s="1">
        <v>272</v>
      </c>
      <c r="B1639" s="248" t="str">
        <f>UTK[[#This Row],[DATE]]&amp;UTK[[#This Row],[VEHICLE NO]]&amp;UTK[[#This Row],[TRIP NO]]</f>
        <v>45459OD04Q41781</v>
      </c>
      <c r="C1639" s="25">
        <v>45459</v>
      </c>
      <c r="D1639" s="1">
        <v>63691</v>
      </c>
      <c r="E1639" s="12">
        <v>312215</v>
      </c>
      <c r="F1639" s="17">
        <v>271</v>
      </c>
      <c r="G1639" s="24" t="s">
        <v>25</v>
      </c>
      <c r="H1639" s="247">
        <v>54.34</v>
      </c>
      <c r="I1639" s="247">
        <v>17.239999999999998</v>
      </c>
      <c r="J1639" s="247">
        <f t="shared" ref="J1639:J1654" si="74">H1639-I1639</f>
        <v>37.100000000000009</v>
      </c>
      <c r="K1639" s="250">
        <v>36.26</v>
      </c>
      <c r="L1639" s="253">
        <v>45459</v>
      </c>
      <c r="M1639" s="249">
        <f t="shared" si="73"/>
        <v>0.84000000000001052</v>
      </c>
      <c r="N1639" s="254">
        <v>1</v>
      </c>
      <c r="O1639" s="1" t="s">
        <v>50</v>
      </c>
      <c r="P1639" s="1" t="s">
        <v>53</v>
      </c>
      <c r="Q1639" s="252" t="str">
        <f>VLOOKUP(UTK[[#This Row],[ID]],DRIVER[],6,FALSE)</f>
        <v>BENUDHAR PRADHAN</v>
      </c>
    </row>
    <row r="1640" spans="1:17" ht="15" customHeight="1">
      <c r="A1640" s="1">
        <v>273</v>
      </c>
      <c r="B1640" s="248" t="str">
        <f>UTK[[#This Row],[DATE]]&amp;UTK[[#This Row],[VEHICLE NO]]&amp;UTK[[#This Row],[TRIP NO]]</f>
        <v>45459OD04Q41731</v>
      </c>
      <c r="C1640" s="25">
        <v>45459</v>
      </c>
      <c r="D1640" s="1">
        <v>63692</v>
      </c>
      <c r="E1640" s="12">
        <v>312215</v>
      </c>
      <c r="F1640" s="17">
        <v>272</v>
      </c>
      <c r="G1640" s="24" t="s">
        <v>8</v>
      </c>
      <c r="H1640" s="247">
        <v>34.619999999999997</v>
      </c>
      <c r="I1640" s="247">
        <v>10.14</v>
      </c>
      <c r="J1640" s="247">
        <f t="shared" si="74"/>
        <v>24.479999999999997</v>
      </c>
      <c r="K1640" s="250">
        <v>24.34</v>
      </c>
      <c r="L1640" s="253">
        <v>45459</v>
      </c>
      <c r="M1640" s="249">
        <f t="shared" si="73"/>
        <v>0.13999999999999702</v>
      </c>
      <c r="N1640" s="254">
        <v>1</v>
      </c>
      <c r="O1640" s="1" t="s">
        <v>50</v>
      </c>
      <c r="P1640" s="1" t="s">
        <v>53</v>
      </c>
      <c r="Q1640" s="252" t="str">
        <f>VLOOKUP(UTK[[#This Row],[ID]],DRIVER[],6,FALSE)</f>
        <v>AJAYA KUMAR MAHANTA</v>
      </c>
    </row>
    <row r="1641" spans="1:17" ht="15" customHeight="1">
      <c r="A1641" s="1">
        <v>274</v>
      </c>
      <c r="B1641" s="248" t="str">
        <f>UTK[[#This Row],[DATE]]&amp;UTK[[#This Row],[VEHICLE NO]]&amp;UTK[[#This Row],[TRIP NO]]</f>
        <v>45459OD34S26681</v>
      </c>
      <c r="C1641" s="25">
        <v>45459</v>
      </c>
      <c r="D1641" s="1">
        <v>63693</v>
      </c>
      <c r="E1641" s="12">
        <v>312215</v>
      </c>
      <c r="F1641" s="17">
        <v>273</v>
      </c>
      <c r="G1641" s="24" t="s">
        <v>42</v>
      </c>
      <c r="H1641" s="247">
        <v>53.64</v>
      </c>
      <c r="I1641" s="247">
        <v>17.14</v>
      </c>
      <c r="J1641" s="247">
        <f t="shared" si="74"/>
        <v>36.5</v>
      </c>
      <c r="K1641" s="250">
        <v>35.700000000000003</v>
      </c>
      <c r="L1641" s="253">
        <v>45459</v>
      </c>
      <c r="M1641" s="249">
        <f t="shared" si="73"/>
        <v>0.79999999999999716</v>
      </c>
      <c r="N1641" s="254">
        <v>1</v>
      </c>
      <c r="O1641" s="1" t="s">
        <v>50</v>
      </c>
      <c r="P1641" s="1" t="s">
        <v>53</v>
      </c>
      <c r="Q1641" s="252" t="str">
        <f>VLOOKUP(UTK[[#This Row],[ID]],DRIVER[],6,FALSE)</f>
        <v>SHAJID ANSARI</v>
      </c>
    </row>
    <row r="1642" spans="1:17" ht="15" customHeight="1">
      <c r="A1642" s="1">
        <v>275</v>
      </c>
      <c r="B1642" s="248" t="str">
        <f>UTK[[#This Row],[DATE]]&amp;UTK[[#This Row],[VEHICLE NO]]&amp;UTK[[#This Row],[TRIP NO]]</f>
        <v>45459OD04Q41261</v>
      </c>
      <c r="C1642" s="25">
        <v>45459</v>
      </c>
      <c r="D1642" s="1">
        <v>63694</v>
      </c>
      <c r="E1642" s="12">
        <v>312215</v>
      </c>
      <c r="F1642" s="17">
        <v>274</v>
      </c>
      <c r="G1642" s="24" t="s">
        <v>23</v>
      </c>
      <c r="H1642" s="247">
        <v>56.36</v>
      </c>
      <c r="I1642" s="247">
        <v>17.36</v>
      </c>
      <c r="J1642" s="247">
        <f t="shared" si="74"/>
        <v>39</v>
      </c>
      <c r="K1642" s="250">
        <v>38.58</v>
      </c>
      <c r="L1642" s="253">
        <v>45459</v>
      </c>
      <c r="M1642" s="249">
        <f t="shared" si="73"/>
        <v>0.42000000000000171</v>
      </c>
      <c r="N1642" s="254">
        <v>1</v>
      </c>
      <c r="O1642" s="1" t="s">
        <v>50</v>
      </c>
      <c r="P1642" s="1" t="s">
        <v>53</v>
      </c>
      <c r="Q1642" s="252" t="str">
        <f>VLOOKUP(UTK[[#This Row],[ID]],DRIVER[],6,FALSE)</f>
        <v>VINOD KUMAR</v>
      </c>
    </row>
    <row r="1643" spans="1:17" ht="15" customHeight="1">
      <c r="A1643" s="1">
        <v>276</v>
      </c>
      <c r="B1643" s="248" t="str">
        <f>UTK[[#This Row],[DATE]]&amp;UTK[[#This Row],[VEHICLE NO]]&amp;UTK[[#This Row],[TRIP NO]]</f>
        <v>45459OD34S61371</v>
      </c>
      <c r="C1643" s="25">
        <v>45459</v>
      </c>
      <c r="D1643" s="1">
        <v>63695</v>
      </c>
      <c r="E1643" s="12">
        <v>312215</v>
      </c>
      <c r="F1643" s="17">
        <v>276</v>
      </c>
      <c r="G1643" s="24" t="s">
        <v>44</v>
      </c>
      <c r="H1643" s="247">
        <v>51</v>
      </c>
      <c r="I1643" s="247">
        <v>17.559999999999999</v>
      </c>
      <c r="J1643" s="247">
        <f t="shared" si="74"/>
        <v>33.44</v>
      </c>
      <c r="K1643" s="250">
        <v>32.68</v>
      </c>
      <c r="L1643" s="253">
        <v>45459</v>
      </c>
      <c r="M1643" s="249">
        <f t="shared" si="73"/>
        <v>0.75999999999999801</v>
      </c>
      <c r="N1643" s="254">
        <v>1</v>
      </c>
      <c r="O1643" s="1" t="s">
        <v>50</v>
      </c>
      <c r="P1643" s="1" t="s">
        <v>53</v>
      </c>
      <c r="Q1643" s="252" t="str">
        <f>VLOOKUP(UTK[[#This Row],[ID]],DRIVER[],6,FALSE)</f>
        <v>MURALIDHAR MOHANTA</v>
      </c>
    </row>
    <row r="1644" spans="1:17" ht="15" customHeight="1">
      <c r="A1644" s="1">
        <v>277</v>
      </c>
      <c r="B1644" s="248" t="str">
        <f>UTK[[#This Row],[DATE]]&amp;UTK[[#This Row],[VEHICLE NO]]&amp;UTK[[#This Row],[TRIP NO]]</f>
        <v>45459OD04Q41181</v>
      </c>
      <c r="C1644" s="25">
        <v>45459</v>
      </c>
      <c r="D1644" s="1">
        <v>63696</v>
      </c>
      <c r="E1644" s="12">
        <v>312215</v>
      </c>
      <c r="F1644" s="17">
        <v>278</v>
      </c>
      <c r="G1644" s="24" t="s">
        <v>26</v>
      </c>
      <c r="H1644" s="247">
        <v>54.62</v>
      </c>
      <c r="I1644" s="26">
        <v>16.940000000000001</v>
      </c>
      <c r="J1644" s="247">
        <f t="shared" si="74"/>
        <v>37.679999999999993</v>
      </c>
      <c r="K1644" s="250">
        <v>37.340000000000003</v>
      </c>
      <c r="L1644" s="253">
        <v>45459</v>
      </c>
      <c r="M1644" s="249">
        <f t="shared" si="73"/>
        <v>0.3399999999999892</v>
      </c>
      <c r="N1644" s="254">
        <v>1</v>
      </c>
      <c r="O1644" s="1" t="s">
        <v>50</v>
      </c>
      <c r="P1644" s="1" t="s">
        <v>53</v>
      </c>
      <c r="Q1644" s="252" t="str">
        <f>VLOOKUP(UTK[[#This Row],[ID]],DRIVER[],6,FALSE)</f>
        <v>TANURAM DAS</v>
      </c>
    </row>
    <row r="1645" spans="1:17" ht="15" customHeight="1">
      <c r="A1645" s="1">
        <v>278</v>
      </c>
      <c r="B1645" s="248" t="str">
        <f>UTK[[#This Row],[DATE]]&amp;UTK[[#This Row],[VEHICLE NO]]&amp;UTK[[#This Row],[TRIP NO]]</f>
        <v>45459OD34S26151</v>
      </c>
      <c r="C1645" s="25">
        <v>45459</v>
      </c>
      <c r="D1645" s="1">
        <v>63697</v>
      </c>
      <c r="E1645" s="12">
        <v>312215</v>
      </c>
      <c r="F1645" s="17">
        <v>277</v>
      </c>
      <c r="G1645" s="24" t="s">
        <v>40</v>
      </c>
      <c r="H1645" s="247">
        <v>53.48</v>
      </c>
      <c r="I1645" s="247">
        <v>17.02</v>
      </c>
      <c r="J1645" s="247">
        <f t="shared" si="74"/>
        <v>36.459999999999994</v>
      </c>
      <c r="K1645" s="250">
        <v>36</v>
      </c>
      <c r="L1645" s="253">
        <v>45459</v>
      </c>
      <c r="M1645" s="249">
        <f t="shared" si="73"/>
        <v>0.45999999999999375</v>
      </c>
      <c r="N1645" s="254">
        <v>1</v>
      </c>
      <c r="O1645" s="1" t="s">
        <v>50</v>
      </c>
      <c r="P1645" s="1" t="s">
        <v>53</v>
      </c>
      <c r="Q1645" s="252" t="str">
        <f>VLOOKUP(UTK[[#This Row],[ID]],DRIVER[],6,FALSE)</f>
        <v>PRADIPA MALIK</v>
      </c>
    </row>
    <row r="1646" spans="1:17" ht="15" customHeight="1">
      <c r="A1646" s="1">
        <v>279</v>
      </c>
      <c r="B1646" s="248" t="str">
        <f>UTK[[#This Row],[DATE]]&amp;UTK[[#This Row],[VEHICLE NO]]&amp;UTK[[#This Row],[TRIP NO]]</f>
        <v>45459OD04Q41701</v>
      </c>
      <c r="C1646" s="25">
        <v>45459</v>
      </c>
      <c r="D1646" s="1">
        <v>63698</v>
      </c>
      <c r="E1646" s="12">
        <v>312215</v>
      </c>
      <c r="F1646" s="17">
        <v>300</v>
      </c>
      <c r="G1646" s="24" t="s">
        <v>10</v>
      </c>
      <c r="H1646" s="247">
        <v>35.24</v>
      </c>
      <c r="I1646" s="247">
        <v>10.28</v>
      </c>
      <c r="J1646" s="247">
        <f t="shared" si="74"/>
        <v>24.96</v>
      </c>
      <c r="K1646" s="250">
        <v>24.44</v>
      </c>
      <c r="L1646" s="253">
        <v>45459</v>
      </c>
      <c r="M1646" s="249">
        <f t="shared" si="73"/>
        <v>0.51999999999999957</v>
      </c>
      <c r="N1646" s="254">
        <v>1</v>
      </c>
      <c r="O1646" s="1" t="s">
        <v>50</v>
      </c>
      <c r="P1646" s="1" t="s">
        <v>53</v>
      </c>
      <c r="Q1646" s="252" t="str">
        <f>VLOOKUP(UTK[[#This Row],[ID]],DRIVER[],6,FALSE)</f>
        <v>AJAYA KUMAR MAHANTA</v>
      </c>
    </row>
    <row r="1647" spans="1:17" ht="14.4">
      <c r="A1647" s="1">
        <v>280</v>
      </c>
      <c r="B1647" s="248" t="str">
        <f>UTK[[#This Row],[DATE]]&amp;UTK[[#This Row],[VEHICLE NO]]&amp;UTK[[#This Row],[TRIP NO]]</f>
        <v>45459OD04Q41231</v>
      </c>
      <c r="C1647" s="25">
        <v>45459</v>
      </c>
      <c r="D1647" s="1">
        <v>63699</v>
      </c>
      <c r="E1647" s="12">
        <v>312215</v>
      </c>
      <c r="F1647" s="17">
        <v>307</v>
      </c>
      <c r="G1647" s="24" t="s">
        <v>39</v>
      </c>
      <c r="H1647" s="247">
        <v>54.96</v>
      </c>
      <c r="I1647" s="247">
        <v>17.18</v>
      </c>
      <c r="J1647" s="247">
        <f t="shared" si="74"/>
        <v>37.78</v>
      </c>
      <c r="K1647" s="250">
        <v>37.159999999999997</v>
      </c>
      <c r="L1647" s="253">
        <v>45459</v>
      </c>
      <c r="M1647" s="249">
        <f t="shared" si="73"/>
        <v>0.62000000000000455</v>
      </c>
      <c r="N1647" s="254">
        <v>1</v>
      </c>
      <c r="O1647" s="1" t="s">
        <v>50</v>
      </c>
      <c r="P1647" s="1" t="s">
        <v>53</v>
      </c>
      <c r="Q1647" s="252" t="str">
        <f>VLOOKUP(UTK[[#This Row],[ID]],DRIVER[],6,FALSE)</f>
        <v>ABHIMANYU JENA</v>
      </c>
    </row>
    <row r="1648" spans="1:17" ht="15" customHeight="1">
      <c r="A1648" s="1">
        <v>281</v>
      </c>
      <c r="B1648" s="248" t="str">
        <f>UTK[[#This Row],[DATE]]&amp;UTK[[#This Row],[VEHICLE NO]]&amp;UTK[[#This Row],[TRIP NO]]</f>
        <v>45459OD34S26682</v>
      </c>
      <c r="C1648" s="25">
        <v>45459</v>
      </c>
      <c r="D1648" s="1">
        <v>63700</v>
      </c>
      <c r="E1648" s="12">
        <v>312215</v>
      </c>
      <c r="F1648" s="17">
        <v>311</v>
      </c>
      <c r="G1648" s="24" t="s">
        <v>42</v>
      </c>
      <c r="H1648" s="247">
        <v>55.6</v>
      </c>
      <c r="I1648" s="247">
        <v>17.12</v>
      </c>
      <c r="J1648" s="247">
        <f t="shared" si="74"/>
        <v>38.480000000000004</v>
      </c>
      <c r="K1648" s="250">
        <v>37.700000000000003</v>
      </c>
      <c r="L1648" s="253">
        <v>45459</v>
      </c>
      <c r="M1648" s="249">
        <f t="shared" si="73"/>
        <v>0.78000000000000114</v>
      </c>
      <c r="N1648" s="254">
        <v>2</v>
      </c>
      <c r="O1648" s="1" t="s">
        <v>50</v>
      </c>
      <c r="P1648" s="1" t="s">
        <v>53</v>
      </c>
      <c r="Q1648" s="252" t="str">
        <f>VLOOKUP(UTK[[#This Row],[ID]],DRIVER[],6,FALSE)</f>
        <v>SHAJID ANSARI</v>
      </c>
    </row>
    <row r="1649" spans="1:18" ht="15" customHeight="1">
      <c r="A1649" s="1">
        <v>282</v>
      </c>
      <c r="B1649" s="248" t="str">
        <f>UTK[[#This Row],[DATE]]&amp;UTK[[#This Row],[VEHICLE NO]]&amp;UTK[[#This Row],[TRIP NO]]</f>
        <v>45459OD04Q67611</v>
      </c>
      <c r="C1649" s="25">
        <v>45459</v>
      </c>
      <c r="D1649" s="1">
        <v>63701</v>
      </c>
      <c r="E1649" s="12">
        <v>312215</v>
      </c>
      <c r="F1649" s="17">
        <v>308</v>
      </c>
      <c r="G1649" s="24" t="s">
        <v>24</v>
      </c>
      <c r="H1649" s="247">
        <v>56.16</v>
      </c>
      <c r="I1649" s="247">
        <v>17.760000000000002</v>
      </c>
      <c r="J1649" s="247">
        <f t="shared" si="74"/>
        <v>38.399999999999991</v>
      </c>
      <c r="K1649" s="250">
        <v>37.9</v>
      </c>
      <c r="L1649" s="253">
        <v>45459</v>
      </c>
      <c r="M1649" s="249">
        <f t="shared" si="73"/>
        <v>0.49999999999999289</v>
      </c>
      <c r="N1649" s="254">
        <v>1</v>
      </c>
      <c r="O1649" s="1" t="s">
        <v>50</v>
      </c>
      <c r="P1649" s="1" t="s">
        <v>53</v>
      </c>
      <c r="Q1649" s="252" t="str">
        <f>VLOOKUP(UTK[[#This Row],[ID]],DRIVER[],6,FALSE)</f>
        <v>SUSANTA MAHANTA</v>
      </c>
    </row>
    <row r="1650" spans="1:18" ht="15" customHeight="1">
      <c r="A1650" s="1">
        <v>283</v>
      </c>
      <c r="B1650" s="248" t="str">
        <f>UTK[[#This Row],[DATE]]&amp;UTK[[#This Row],[VEHICLE NO]]&amp;UTK[[#This Row],[TRIP NO]]</f>
        <v>45459OD04Q41262</v>
      </c>
      <c r="C1650" s="25">
        <v>45459</v>
      </c>
      <c r="D1650" s="1">
        <v>63702</v>
      </c>
      <c r="E1650" s="12">
        <v>312215</v>
      </c>
      <c r="F1650" s="17">
        <v>310</v>
      </c>
      <c r="G1650" s="24" t="s">
        <v>23</v>
      </c>
      <c r="H1650" s="247">
        <v>54.1</v>
      </c>
      <c r="I1650" s="247">
        <v>17.34</v>
      </c>
      <c r="J1650" s="247">
        <f t="shared" si="74"/>
        <v>36.760000000000005</v>
      </c>
      <c r="K1650" s="250">
        <v>35.979999999999997</v>
      </c>
      <c r="L1650" s="253">
        <v>45459</v>
      </c>
      <c r="M1650" s="249">
        <f t="shared" si="73"/>
        <v>0.78000000000000824</v>
      </c>
      <c r="N1650" s="254">
        <v>2</v>
      </c>
      <c r="O1650" s="1" t="s">
        <v>50</v>
      </c>
      <c r="P1650" s="1" t="s">
        <v>53</v>
      </c>
      <c r="Q1650" s="252" t="str">
        <f>VLOOKUP(UTK[[#This Row],[ID]],DRIVER[],6,FALSE)</f>
        <v>VINOD KUMAR</v>
      </c>
      <c r="R1650" s="1">
        <v>150</v>
      </c>
    </row>
    <row r="1651" spans="1:18" ht="15" customHeight="1">
      <c r="A1651" s="1">
        <v>284</v>
      </c>
      <c r="B1651" s="248" t="str">
        <f>UTK[[#This Row],[DATE]]&amp;UTK[[#This Row],[VEHICLE NO]]&amp;UTK[[#This Row],[TRIP NO]]</f>
        <v>45459OD34S26661</v>
      </c>
      <c r="C1651" s="25">
        <v>45459</v>
      </c>
      <c r="D1651" s="1">
        <v>63703</v>
      </c>
      <c r="E1651" s="12">
        <v>312215</v>
      </c>
      <c r="F1651" s="17">
        <v>315</v>
      </c>
      <c r="G1651" s="24" t="s">
        <v>45</v>
      </c>
      <c r="H1651" s="247">
        <v>55.1</v>
      </c>
      <c r="I1651" s="247">
        <v>17.52</v>
      </c>
      <c r="J1651" s="247">
        <f t="shared" si="74"/>
        <v>37.58</v>
      </c>
      <c r="K1651" s="250">
        <v>36.799999999999997</v>
      </c>
      <c r="L1651" s="253">
        <v>45459</v>
      </c>
      <c r="M1651" s="249">
        <f t="shared" si="73"/>
        <v>0.78000000000000114</v>
      </c>
      <c r="N1651" s="254">
        <v>1</v>
      </c>
      <c r="O1651" s="1" t="s">
        <v>50</v>
      </c>
      <c r="P1651" s="1" t="s">
        <v>53</v>
      </c>
      <c r="Q1651" s="252" t="str">
        <f>VLOOKUP(UTK[[#This Row],[ID]],DRIVER[],6,FALSE)</f>
        <v>PRADEEP KU MAHANTA</v>
      </c>
    </row>
    <row r="1652" spans="1:18" ht="15" customHeight="1">
      <c r="A1652" s="1">
        <v>285</v>
      </c>
      <c r="B1652" s="248" t="str">
        <f>UTK[[#This Row],[DATE]]&amp;UTK[[#This Row],[VEHICLE NO]]&amp;UTK[[#This Row],[TRIP NO]]</f>
        <v>45459OD04Q41782</v>
      </c>
      <c r="C1652" s="25">
        <v>45459</v>
      </c>
      <c r="D1652" s="1">
        <v>63704</v>
      </c>
      <c r="E1652" s="12">
        <v>312215</v>
      </c>
      <c r="F1652" s="17">
        <v>314</v>
      </c>
      <c r="G1652" s="24" t="s">
        <v>25</v>
      </c>
      <c r="H1652" s="247">
        <v>55.16</v>
      </c>
      <c r="I1652" s="247">
        <v>17.2</v>
      </c>
      <c r="J1652" s="247">
        <f t="shared" si="74"/>
        <v>37.959999999999994</v>
      </c>
      <c r="K1652" s="250">
        <v>37.42</v>
      </c>
      <c r="L1652" s="253">
        <v>45459</v>
      </c>
      <c r="M1652" s="249">
        <f t="shared" si="73"/>
        <v>0.53999999999999204</v>
      </c>
      <c r="N1652" s="254">
        <v>2</v>
      </c>
      <c r="O1652" s="1" t="s">
        <v>50</v>
      </c>
      <c r="P1652" s="1" t="s">
        <v>53</v>
      </c>
      <c r="Q1652" s="252" t="str">
        <f>VLOOKUP(UTK[[#This Row],[ID]],DRIVER[],6,FALSE)</f>
        <v>SUSANT KUMAR BAG</v>
      </c>
    </row>
    <row r="1653" spans="1:18" ht="15" customHeight="1">
      <c r="A1653" s="1">
        <v>286</v>
      </c>
      <c r="B1653" s="248" t="str">
        <f>UTK[[#This Row],[DATE]]&amp;UTK[[#This Row],[VEHICLE NO]]&amp;UTK[[#This Row],[TRIP NO]]</f>
        <v>45459OD34S61372</v>
      </c>
      <c r="C1653" s="25">
        <v>45459</v>
      </c>
      <c r="D1653" s="1">
        <v>63705</v>
      </c>
      <c r="E1653" s="12">
        <v>312215</v>
      </c>
      <c r="F1653" s="17">
        <v>316</v>
      </c>
      <c r="G1653" s="24" t="s">
        <v>44</v>
      </c>
      <c r="H1653" s="247">
        <v>56.36</v>
      </c>
      <c r="I1653" s="247">
        <v>17.54</v>
      </c>
      <c r="J1653" s="247">
        <f t="shared" si="74"/>
        <v>38.82</v>
      </c>
      <c r="K1653" s="250">
        <v>38.479999999999997</v>
      </c>
      <c r="L1653" s="253">
        <v>45459</v>
      </c>
      <c r="M1653" s="249">
        <f t="shared" si="73"/>
        <v>0.34000000000000341</v>
      </c>
      <c r="N1653" s="254">
        <v>2</v>
      </c>
      <c r="O1653" s="1" t="s">
        <v>50</v>
      </c>
      <c r="P1653" s="1" t="s">
        <v>53</v>
      </c>
      <c r="Q1653" s="252" t="str">
        <f>VLOOKUP(UTK[[#This Row],[ID]],DRIVER[],6,FALSE)</f>
        <v>MURALIDHAR MOHANTA</v>
      </c>
    </row>
    <row r="1654" spans="1:18" ht="15" customHeight="1">
      <c r="A1654" s="1">
        <v>287</v>
      </c>
      <c r="B1654" s="248" t="str">
        <f>UTK[[#This Row],[DATE]]&amp;UTK[[#This Row],[VEHICLE NO]]&amp;UTK[[#This Row],[TRIP NO]]</f>
        <v>45459OD04Q41732</v>
      </c>
      <c r="C1654" s="25">
        <v>45459</v>
      </c>
      <c r="D1654" s="1">
        <v>63706</v>
      </c>
      <c r="E1654" s="12">
        <v>312215</v>
      </c>
      <c r="F1654" s="17">
        <v>320</v>
      </c>
      <c r="G1654" s="24" t="s">
        <v>8</v>
      </c>
      <c r="H1654" s="247">
        <v>36.159999999999997</v>
      </c>
      <c r="I1654" s="247">
        <v>10.14</v>
      </c>
      <c r="J1654" s="247">
        <f t="shared" si="74"/>
        <v>26.019999999999996</v>
      </c>
      <c r="K1654" s="250">
        <v>25.62</v>
      </c>
      <c r="L1654" s="253">
        <v>45460</v>
      </c>
      <c r="M1654" s="249">
        <f t="shared" si="73"/>
        <v>0.39999999999999503</v>
      </c>
      <c r="N1654" s="254">
        <v>2</v>
      </c>
      <c r="O1654" s="1" t="s">
        <v>50</v>
      </c>
      <c r="P1654" s="1" t="s">
        <v>53</v>
      </c>
      <c r="Q1654" s="252" t="str">
        <f>VLOOKUP(UTK[[#This Row],[ID]],DRIVER[],6,FALSE)</f>
        <v>AJAYA KUMAR MAHANTA</v>
      </c>
    </row>
    <row r="1655" spans="1:18" ht="15" customHeight="1">
      <c r="A1655" s="1">
        <v>288</v>
      </c>
      <c r="B1655" s="248" t="str">
        <f>UTK[[#This Row],[DATE]]&amp;UTK[[#This Row],[VEHICLE NO]]&amp;UTK[[#This Row],[TRIP NO]]</f>
        <v>45460OD04Q41701</v>
      </c>
      <c r="C1655" s="25">
        <v>45460</v>
      </c>
      <c r="D1655" s="1">
        <v>63707</v>
      </c>
      <c r="E1655" s="12">
        <v>312215</v>
      </c>
      <c r="F1655" s="17">
        <v>330</v>
      </c>
      <c r="G1655" s="24" t="s">
        <v>10</v>
      </c>
      <c r="H1655" s="247">
        <v>34.32</v>
      </c>
      <c r="I1655" s="247">
        <v>10.32</v>
      </c>
      <c r="J1655" s="247">
        <f t="shared" ref="J1655:J1674" si="75">H1655-I1655</f>
        <v>24</v>
      </c>
      <c r="K1655" s="250">
        <v>23.74</v>
      </c>
      <c r="L1655" s="253">
        <v>45460</v>
      </c>
      <c r="M1655" s="249">
        <f t="shared" si="73"/>
        <v>0.26000000000000156</v>
      </c>
      <c r="N1655" s="254">
        <v>1</v>
      </c>
      <c r="O1655" s="1" t="s">
        <v>50</v>
      </c>
      <c r="P1655" s="1" t="s">
        <v>53</v>
      </c>
      <c r="Q1655" s="252" t="str">
        <f>VLOOKUP(UTK[[#This Row],[ID]],DRIVER[],6,FALSE)</f>
        <v>KAMAN MUNDA</v>
      </c>
    </row>
    <row r="1656" spans="1:18" ht="14.4">
      <c r="A1656" s="1">
        <v>289</v>
      </c>
      <c r="B1656" s="248" t="str">
        <f>UTK[[#This Row],[DATE]]&amp;UTK[[#This Row],[VEHICLE NO]]&amp;UTK[[#This Row],[TRIP NO]]</f>
        <v>45460OD04Q41231</v>
      </c>
      <c r="C1656" s="25">
        <v>45460</v>
      </c>
      <c r="D1656" s="1">
        <v>63708</v>
      </c>
      <c r="E1656" s="12">
        <v>312215</v>
      </c>
      <c r="F1656" s="17">
        <v>342</v>
      </c>
      <c r="G1656" s="24" t="s">
        <v>39</v>
      </c>
      <c r="H1656" s="247">
        <v>50.54</v>
      </c>
      <c r="I1656" s="247">
        <v>17.239999999999998</v>
      </c>
      <c r="J1656" s="247">
        <f t="shared" si="75"/>
        <v>33.299999999999997</v>
      </c>
      <c r="K1656" s="250">
        <v>32.799999999999997</v>
      </c>
      <c r="L1656" s="253">
        <v>45460</v>
      </c>
      <c r="M1656" s="249">
        <f t="shared" si="73"/>
        <v>0.5</v>
      </c>
      <c r="N1656" s="254">
        <v>1</v>
      </c>
      <c r="O1656" s="1" t="s">
        <v>50</v>
      </c>
      <c r="P1656" s="1" t="s">
        <v>53</v>
      </c>
      <c r="Q1656" s="252" t="str">
        <f>VLOOKUP(UTK[[#This Row],[ID]],DRIVER[],6,FALSE)</f>
        <v>NATABAR MOHANTA</v>
      </c>
    </row>
    <row r="1657" spans="1:18" ht="15" customHeight="1">
      <c r="A1657" s="1">
        <v>290</v>
      </c>
      <c r="B1657" s="248" t="str">
        <f>UTK[[#This Row],[DATE]]&amp;UTK[[#This Row],[VEHICLE NO]]&amp;UTK[[#This Row],[TRIP NO]]</f>
        <v>45460OD34S26681</v>
      </c>
      <c r="C1657" s="25">
        <v>45460</v>
      </c>
      <c r="D1657" s="1">
        <v>63709</v>
      </c>
      <c r="E1657" s="12">
        <v>312215</v>
      </c>
      <c r="F1657" s="17">
        <v>341</v>
      </c>
      <c r="G1657" s="24" t="s">
        <v>42</v>
      </c>
      <c r="H1657" s="247">
        <v>53.56</v>
      </c>
      <c r="I1657" s="247">
        <v>17.12</v>
      </c>
      <c r="J1657" s="247">
        <f t="shared" si="75"/>
        <v>36.44</v>
      </c>
      <c r="K1657" s="250">
        <v>36.119999999999997</v>
      </c>
      <c r="L1657" s="253">
        <v>45460</v>
      </c>
      <c r="M1657" s="249">
        <f t="shared" si="73"/>
        <v>0.32000000000000028</v>
      </c>
      <c r="N1657" s="254">
        <v>1</v>
      </c>
      <c r="O1657" s="1" t="s">
        <v>50</v>
      </c>
      <c r="P1657" s="1" t="s">
        <v>53</v>
      </c>
      <c r="Q1657" s="252" t="str">
        <f>VLOOKUP(UTK[[#This Row],[ID]],DRIVER[],6,FALSE)</f>
        <v>SHAJID ANSARI</v>
      </c>
    </row>
    <row r="1658" spans="1:18" ht="15" customHeight="1">
      <c r="A1658" s="1">
        <v>291</v>
      </c>
      <c r="B1658" s="248" t="str">
        <f>UTK[[#This Row],[DATE]]&amp;UTK[[#This Row],[VEHICLE NO]]&amp;UTK[[#This Row],[TRIP NO]]</f>
        <v>45460OD34S26661</v>
      </c>
      <c r="C1658" s="25">
        <v>45460</v>
      </c>
      <c r="D1658" s="1">
        <v>63710</v>
      </c>
      <c r="E1658" s="12">
        <v>312215</v>
      </c>
      <c r="F1658" s="17">
        <v>345</v>
      </c>
      <c r="G1658" s="24" t="s">
        <v>45</v>
      </c>
      <c r="H1658" s="247">
        <v>54.3</v>
      </c>
      <c r="I1658" s="247">
        <v>17.399999999999999</v>
      </c>
      <c r="J1658" s="247">
        <f t="shared" si="75"/>
        <v>36.9</v>
      </c>
      <c r="K1658" s="250">
        <v>36.28</v>
      </c>
      <c r="L1658" s="253">
        <v>45460</v>
      </c>
      <c r="M1658" s="249">
        <f t="shared" si="73"/>
        <v>0.61999999999999744</v>
      </c>
      <c r="N1658" s="254">
        <v>1</v>
      </c>
      <c r="O1658" s="1" t="s">
        <v>50</v>
      </c>
      <c r="P1658" s="1" t="s">
        <v>53</v>
      </c>
      <c r="Q1658" s="252" t="str">
        <f>VLOOKUP(UTK[[#This Row],[ID]],DRIVER[],6,FALSE)</f>
        <v>VINOD KUMAR</v>
      </c>
    </row>
    <row r="1659" spans="1:18" ht="15" customHeight="1">
      <c r="A1659" s="1">
        <v>292</v>
      </c>
      <c r="B1659" s="248" t="str">
        <f>UTK[[#This Row],[DATE]]&amp;UTK[[#This Row],[VEHICLE NO]]&amp;UTK[[#This Row],[TRIP NO]]</f>
        <v>45460OD34S61371</v>
      </c>
      <c r="C1659" s="25">
        <v>45460</v>
      </c>
      <c r="D1659" s="1">
        <v>63711</v>
      </c>
      <c r="E1659" s="12">
        <v>312215</v>
      </c>
      <c r="F1659" s="17">
        <v>343</v>
      </c>
      <c r="G1659" s="24" t="s">
        <v>44</v>
      </c>
      <c r="H1659" s="247">
        <v>54.74</v>
      </c>
      <c r="I1659" s="247">
        <v>17.52</v>
      </c>
      <c r="J1659" s="247">
        <f t="shared" si="75"/>
        <v>37.22</v>
      </c>
      <c r="K1659" s="250">
        <v>36.82</v>
      </c>
      <c r="L1659" s="253">
        <v>45460</v>
      </c>
      <c r="M1659" s="249">
        <f t="shared" si="73"/>
        <v>0.39999999999999858</v>
      </c>
      <c r="N1659" s="254">
        <v>1</v>
      </c>
      <c r="O1659" s="1" t="s">
        <v>50</v>
      </c>
      <c r="P1659" s="1" t="s">
        <v>53</v>
      </c>
      <c r="Q1659" s="252" t="str">
        <f>VLOOKUP(UTK[[#This Row],[ID]],DRIVER[],6,FALSE)</f>
        <v>MURALIDHAR MOHANTA</v>
      </c>
      <c r="R1659" s="1">
        <v>150</v>
      </c>
    </row>
    <row r="1660" spans="1:18" ht="15" customHeight="1">
      <c r="A1660" s="1">
        <v>293</v>
      </c>
      <c r="B1660" s="248" t="str">
        <f>UTK[[#This Row],[DATE]]&amp;UTK[[#This Row],[VEHICLE NO]]&amp;UTK[[#This Row],[TRIP NO]]</f>
        <v>45460OD04Q41181</v>
      </c>
      <c r="C1660" s="25">
        <v>45460</v>
      </c>
      <c r="D1660" s="1">
        <v>63712</v>
      </c>
      <c r="E1660" s="12">
        <v>312215</v>
      </c>
      <c r="F1660" s="17">
        <v>344</v>
      </c>
      <c r="G1660" s="24" t="s">
        <v>26</v>
      </c>
      <c r="H1660" s="247">
        <v>53.88</v>
      </c>
      <c r="I1660" s="247">
        <v>16.86</v>
      </c>
      <c r="J1660" s="247">
        <f t="shared" si="75"/>
        <v>37.020000000000003</v>
      </c>
      <c r="K1660" s="250">
        <v>36.68</v>
      </c>
      <c r="L1660" s="253">
        <v>45460</v>
      </c>
      <c r="M1660" s="249">
        <f t="shared" si="73"/>
        <v>0.34000000000000341</v>
      </c>
      <c r="N1660" s="254">
        <v>1</v>
      </c>
      <c r="O1660" s="1" t="s">
        <v>50</v>
      </c>
      <c r="P1660" s="1" t="s">
        <v>53</v>
      </c>
      <c r="Q1660" s="252" t="str">
        <f>VLOOKUP(UTK[[#This Row],[ID]],DRIVER[],6,FALSE)</f>
        <v>ABHIMANYU JENA</v>
      </c>
    </row>
    <row r="1661" spans="1:18" ht="15" customHeight="1">
      <c r="A1661" s="1">
        <v>294</v>
      </c>
      <c r="B1661" s="248" t="str">
        <f>UTK[[#This Row],[DATE]]&amp;UTK[[#This Row],[VEHICLE NO]]&amp;UTK[[#This Row],[TRIP NO]]</f>
        <v>45460OD04Q41261</v>
      </c>
      <c r="C1661" s="25">
        <v>45460</v>
      </c>
      <c r="D1661" s="1">
        <v>63713</v>
      </c>
      <c r="E1661" s="12">
        <v>312215</v>
      </c>
      <c r="F1661" s="17">
        <v>347</v>
      </c>
      <c r="G1661" s="24" t="s">
        <v>23</v>
      </c>
      <c r="H1661" s="247">
        <v>55.56</v>
      </c>
      <c r="I1661" s="247">
        <v>17.440000000000001</v>
      </c>
      <c r="J1661" s="247">
        <f t="shared" si="75"/>
        <v>38.120000000000005</v>
      </c>
      <c r="K1661" s="250">
        <v>37.76</v>
      </c>
      <c r="L1661" s="253">
        <v>45460</v>
      </c>
      <c r="M1661" s="249">
        <f t="shared" si="73"/>
        <v>0.36000000000000654</v>
      </c>
      <c r="N1661" s="254">
        <v>1</v>
      </c>
      <c r="O1661" s="1" t="s">
        <v>50</v>
      </c>
      <c r="P1661" s="1" t="s">
        <v>53</v>
      </c>
      <c r="Q1661" s="252" t="str">
        <f>VLOOKUP(UTK[[#This Row],[ID]],DRIVER[],6,FALSE)</f>
        <v>JUGAL KISHOR MOHANTA</v>
      </c>
    </row>
    <row r="1662" spans="1:18" ht="15" customHeight="1">
      <c r="A1662" s="1">
        <v>295</v>
      </c>
      <c r="B1662" s="248" t="str">
        <f>UTK[[#This Row],[DATE]]&amp;UTK[[#This Row],[VEHICLE NO]]&amp;UTK[[#This Row],[TRIP NO]]</f>
        <v>45460OD04Q67611</v>
      </c>
      <c r="C1662" s="25">
        <v>45460</v>
      </c>
      <c r="D1662" s="1">
        <v>63714</v>
      </c>
      <c r="E1662" s="12">
        <v>312215</v>
      </c>
      <c r="F1662" s="17">
        <v>362</v>
      </c>
      <c r="G1662" s="24" t="s">
        <v>24</v>
      </c>
      <c r="H1662" s="247">
        <v>51.72</v>
      </c>
      <c r="I1662" s="247">
        <v>17.78</v>
      </c>
      <c r="J1662" s="247">
        <f t="shared" si="75"/>
        <v>33.94</v>
      </c>
      <c r="K1662" s="250">
        <v>33.04</v>
      </c>
      <c r="L1662" s="253">
        <v>45460</v>
      </c>
      <c r="M1662" s="249">
        <f t="shared" si="73"/>
        <v>0.89999999999999858</v>
      </c>
      <c r="N1662" s="254">
        <v>1</v>
      </c>
      <c r="O1662" s="1" t="s">
        <v>50</v>
      </c>
      <c r="P1662" s="1" t="s">
        <v>53</v>
      </c>
      <c r="Q1662" s="252" t="str">
        <f>VLOOKUP(UTK[[#This Row],[ID]],DRIVER[],6,FALSE)</f>
        <v>DHULESWAR PERAI</v>
      </c>
    </row>
    <row r="1663" spans="1:18" ht="15" customHeight="1">
      <c r="A1663" s="1">
        <v>296</v>
      </c>
      <c r="B1663" s="248" t="str">
        <f>UTK[[#This Row],[DATE]]&amp;UTK[[#This Row],[VEHICLE NO]]&amp;UTK[[#This Row],[TRIP NO]]</f>
        <v>45460OD04Q41781</v>
      </c>
      <c r="C1663" s="25">
        <v>45460</v>
      </c>
      <c r="D1663" s="1">
        <v>63715</v>
      </c>
      <c r="E1663" s="12">
        <v>312215</v>
      </c>
      <c r="F1663" s="17">
        <v>368</v>
      </c>
      <c r="G1663" s="24" t="s">
        <v>25</v>
      </c>
      <c r="H1663" s="247">
        <v>54.28</v>
      </c>
      <c r="I1663" s="247">
        <v>17.2</v>
      </c>
      <c r="J1663" s="247">
        <f t="shared" si="75"/>
        <v>37.08</v>
      </c>
      <c r="K1663" s="250">
        <v>36.700000000000003</v>
      </c>
      <c r="L1663" s="253">
        <v>45460</v>
      </c>
      <c r="M1663" s="249">
        <f t="shared" si="73"/>
        <v>0.37999999999999545</v>
      </c>
      <c r="N1663" s="254">
        <v>1</v>
      </c>
      <c r="O1663" s="1" t="s">
        <v>50</v>
      </c>
      <c r="P1663" s="1" t="s">
        <v>53</v>
      </c>
      <c r="Q1663" s="252" t="str">
        <f>VLOOKUP(UTK[[#This Row],[ID]],DRIVER[],6,FALSE)</f>
        <v>BHARAT CH MOHANTA</v>
      </c>
    </row>
    <row r="1664" spans="1:18" ht="15" customHeight="1">
      <c r="A1664" s="1">
        <v>297</v>
      </c>
      <c r="B1664" s="248" t="str">
        <f>UTK[[#This Row],[DATE]]&amp;UTK[[#This Row],[VEHICLE NO]]&amp;UTK[[#This Row],[TRIP NO]]</f>
        <v>45460OD34S26151</v>
      </c>
      <c r="C1664" s="25">
        <v>45460</v>
      </c>
      <c r="D1664" s="1">
        <v>63716</v>
      </c>
      <c r="E1664" s="12">
        <v>312215</v>
      </c>
      <c r="F1664" s="17">
        <v>397</v>
      </c>
      <c r="G1664" s="24" t="s">
        <v>40</v>
      </c>
      <c r="H1664" s="247">
        <v>52.44</v>
      </c>
      <c r="I1664" s="247">
        <v>17.02</v>
      </c>
      <c r="J1664" s="247">
        <f t="shared" si="75"/>
        <v>35.42</v>
      </c>
      <c r="K1664" s="250">
        <v>34.9</v>
      </c>
      <c r="L1664" s="253">
        <v>45460</v>
      </c>
      <c r="M1664" s="249">
        <f t="shared" si="73"/>
        <v>0.52000000000000313</v>
      </c>
      <c r="N1664" s="254">
        <v>1</v>
      </c>
      <c r="O1664" s="1" t="s">
        <v>50</v>
      </c>
      <c r="P1664" s="1" t="s">
        <v>53</v>
      </c>
      <c r="Q1664" s="252" t="str">
        <f>VLOOKUP(UTK[[#This Row],[ID]],DRIVER[],6,FALSE)</f>
        <v>TANURAM DAS</v>
      </c>
      <c r="R1664" s="1">
        <v>150</v>
      </c>
    </row>
    <row r="1665" spans="1:17" ht="15" customHeight="1">
      <c r="A1665" s="1">
        <v>298</v>
      </c>
      <c r="B1665" s="248" t="str">
        <f>UTK[[#This Row],[DATE]]&amp;UTK[[#This Row],[VEHICLE NO]]&amp;UTK[[#This Row],[TRIP NO]]</f>
        <v>45460OD04Q41702</v>
      </c>
      <c r="C1665" s="25">
        <v>45460</v>
      </c>
      <c r="D1665" s="1">
        <v>63717</v>
      </c>
      <c r="E1665" s="12">
        <v>312215</v>
      </c>
      <c r="F1665" s="17">
        <v>406</v>
      </c>
      <c r="G1665" s="24" t="s">
        <v>10</v>
      </c>
      <c r="H1665" s="247">
        <v>34.619999999999997</v>
      </c>
      <c r="I1665" s="247">
        <v>10.3</v>
      </c>
      <c r="J1665" s="247">
        <f t="shared" si="75"/>
        <v>24.319999999999997</v>
      </c>
      <c r="K1665" s="250">
        <v>24.02</v>
      </c>
      <c r="L1665" s="253">
        <v>45460</v>
      </c>
      <c r="M1665" s="249">
        <f t="shared" si="73"/>
        <v>0.29999999999999716</v>
      </c>
      <c r="N1665" s="254">
        <v>2</v>
      </c>
      <c r="O1665" s="1" t="s">
        <v>50</v>
      </c>
      <c r="P1665" s="1" t="s">
        <v>53</v>
      </c>
      <c r="Q1665" s="252" t="str">
        <f>VLOOKUP(UTK[[#This Row],[ID]],DRIVER[],6,FALSE)</f>
        <v>KAMAN MUNDA</v>
      </c>
    </row>
    <row r="1666" spans="1:17" ht="15" customHeight="1">
      <c r="A1666" s="1">
        <v>299</v>
      </c>
      <c r="B1666" s="248" t="str">
        <f>UTK[[#This Row],[DATE]]&amp;UTK[[#This Row],[VEHICLE NO]]&amp;UTK[[#This Row],[TRIP NO]]</f>
        <v>45460OD04Q41731</v>
      </c>
      <c r="C1666" s="25">
        <v>45460</v>
      </c>
      <c r="D1666" s="1">
        <v>63718</v>
      </c>
      <c r="E1666" s="12">
        <v>312215</v>
      </c>
      <c r="F1666" s="17">
        <v>411</v>
      </c>
      <c r="G1666" s="24" t="s">
        <v>8</v>
      </c>
      <c r="H1666" s="247">
        <v>34.96</v>
      </c>
      <c r="I1666" s="247">
        <v>10.16</v>
      </c>
      <c r="J1666" s="247">
        <f t="shared" si="75"/>
        <v>24.8</v>
      </c>
      <c r="K1666" s="250">
        <v>24.18</v>
      </c>
      <c r="L1666" s="253">
        <v>45460</v>
      </c>
      <c r="M1666" s="249">
        <f t="shared" si="73"/>
        <v>0.62000000000000099</v>
      </c>
      <c r="N1666" s="254">
        <v>1</v>
      </c>
      <c r="O1666" s="1" t="s">
        <v>50</v>
      </c>
      <c r="P1666" s="1" t="s">
        <v>53</v>
      </c>
      <c r="Q1666" s="252" t="str">
        <f>VLOOKUP(UTK[[#This Row],[ID]],DRIVER[],6,FALSE)</f>
        <v>AJAYA KUMAR MAHANTA</v>
      </c>
    </row>
    <row r="1667" spans="1:17" ht="14.4">
      <c r="A1667" s="1">
        <v>300</v>
      </c>
      <c r="B1667" s="248" t="str">
        <f>UTK[[#This Row],[DATE]]&amp;UTK[[#This Row],[VEHICLE NO]]&amp;UTK[[#This Row],[TRIP NO]]</f>
        <v>45460OD04Q41232</v>
      </c>
      <c r="C1667" s="25">
        <v>45460</v>
      </c>
      <c r="D1667" s="1">
        <v>63719</v>
      </c>
      <c r="E1667" s="12">
        <v>312215</v>
      </c>
      <c r="F1667" s="17">
        <v>425</v>
      </c>
      <c r="G1667" s="24" t="s">
        <v>39</v>
      </c>
      <c r="H1667" s="247">
        <v>55.44</v>
      </c>
      <c r="I1667" s="247">
        <v>17.18</v>
      </c>
      <c r="J1667" s="247">
        <f t="shared" si="75"/>
        <v>38.26</v>
      </c>
      <c r="K1667" s="250">
        <v>37.700000000000003</v>
      </c>
      <c r="L1667" s="253">
        <v>45460</v>
      </c>
      <c r="M1667" s="249">
        <f t="shared" si="73"/>
        <v>0.55999999999999517</v>
      </c>
      <c r="N1667" s="254">
        <v>2</v>
      </c>
      <c r="O1667" s="1" t="s">
        <v>50</v>
      </c>
      <c r="P1667" s="1" t="s">
        <v>53</v>
      </c>
      <c r="Q1667" s="252" t="str">
        <f>VLOOKUP(UTK[[#This Row],[ID]],DRIVER[],6,FALSE)</f>
        <v>NATABAR MOHANTA</v>
      </c>
    </row>
    <row r="1668" spans="1:17" ht="15" customHeight="1">
      <c r="A1668" s="1">
        <v>301</v>
      </c>
      <c r="B1668" s="248" t="str">
        <f>UTK[[#This Row],[DATE]]&amp;UTK[[#This Row],[VEHICLE NO]]&amp;UTK[[#This Row],[TRIP NO]]</f>
        <v>45460OD34S26662</v>
      </c>
      <c r="C1668" s="25">
        <v>45460</v>
      </c>
      <c r="D1668" s="1">
        <v>63720</v>
      </c>
      <c r="E1668" s="12">
        <v>312215</v>
      </c>
      <c r="F1668" s="17">
        <v>430</v>
      </c>
      <c r="G1668" s="24" t="s">
        <v>45</v>
      </c>
      <c r="H1668" s="247">
        <v>54.4</v>
      </c>
      <c r="I1668" s="247">
        <v>17.38</v>
      </c>
      <c r="J1668" s="247">
        <f t="shared" si="75"/>
        <v>37.019999999999996</v>
      </c>
      <c r="K1668" s="250">
        <v>36.36</v>
      </c>
      <c r="L1668" s="253">
        <v>45460</v>
      </c>
      <c r="M1668" s="249">
        <f t="shared" si="73"/>
        <v>0.65999999999999659</v>
      </c>
      <c r="N1668" s="254">
        <v>2</v>
      </c>
      <c r="O1668" s="1" t="s">
        <v>50</v>
      </c>
      <c r="P1668" s="1" t="s">
        <v>53</v>
      </c>
      <c r="Q1668" s="252" t="str">
        <f>VLOOKUP(UTK[[#This Row],[ID]],DRIVER[],6,FALSE)</f>
        <v>VINOD KUMAR</v>
      </c>
    </row>
    <row r="1669" spans="1:17" ht="15" customHeight="1">
      <c r="A1669" s="1">
        <v>302</v>
      </c>
      <c r="B1669" s="248" t="str">
        <f>UTK[[#This Row],[DATE]]&amp;UTK[[#This Row],[VEHICLE NO]]&amp;UTK[[#This Row],[TRIP NO]]</f>
        <v>45460OD34S26682</v>
      </c>
      <c r="C1669" s="25">
        <v>45460</v>
      </c>
      <c r="D1669" s="1">
        <v>63722</v>
      </c>
      <c r="E1669" s="12">
        <v>312215</v>
      </c>
      <c r="F1669" s="17">
        <v>433</v>
      </c>
      <c r="G1669" s="24" t="s">
        <v>42</v>
      </c>
      <c r="H1669" s="247">
        <v>55.08</v>
      </c>
      <c r="I1669" s="247">
        <v>17.059999999999999</v>
      </c>
      <c r="J1669" s="247">
        <f t="shared" si="75"/>
        <v>38.019999999999996</v>
      </c>
      <c r="K1669" s="250">
        <v>37.24</v>
      </c>
      <c r="L1669" s="253">
        <v>45460</v>
      </c>
      <c r="M1669" s="249">
        <f t="shared" si="73"/>
        <v>0.77999999999999403</v>
      </c>
      <c r="N1669" s="254">
        <v>2</v>
      </c>
      <c r="O1669" s="1" t="s">
        <v>50</v>
      </c>
      <c r="P1669" s="1" t="s">
        <v>53</v>
      </c>
      <c r="Q1669" s="252" t="str">
        <f>VLOOKUP(UTK[[#This Row],[ID]],DRIVER[],6,FALSE)</f>
        <v>SHAJID ANSARI</v>
      </c>
    </row>
    <row r="1670" spans="1:17" ht="15" customHeight="1">
      <c r="A1670" s="1">
        <v>303</v>
      </c>
      <c r="B1670" s="248" t="str">
        <f>UTK[[#This Row],[DATE]]&amp;UTK[[#This Row],[VEHICLE NO]]&amp;UTK[[#This Row],[TRIP NO]]</f>
        <v>45460OD04Q41182</v>
      </c>
      <c r="C1670" s="25">
        <v>45460</v>
      </c>
      <c r="D1670" s="1">
        <v>63723</v>
      </c>
      <c r="E1670" s="12">
        <v>312215</v>
      </c>
      <c r="F1670" s="17">
        <v>438</v>
      </c>
      <c r="G1670" s="24" t="s">
        <v>26</v>
      </c>
      <c r="H1670" s="247">
        <v>54.9</v>
      </c>
      <c r="I1670" s="247">
        <v>16.86</v>
      </c>
      <c r="J1670" s="247">
        <f t="shared" si="75"/>
        <v>38.04</v>
      </c>
      <c r="K1670" s="250">
        <v>36.76</v>
      </c>
      <c r="L1670" s="253">
        <v>45460</v>
      </c>
      <c r="M1670" s="249">
        <f t="shared" si="73"/>
        <v>1.2800000000000011</v>
      </c>
      <c r="N1670" s="254">
        <v>2</v>
      </c>
      <c r="O1670" s="1" t="s">
        <v>50</v>
      </c>
      <c r="P1670" s="1" t="s">
        <v>53</v>
      </c>
      <c r="Q1670" s="252" t="str">
        <f>VLOOKUP(UTK[[#This Row],[ID]],DRIVER[],6,FALSE)</f>
        <v>ABHIMANYU JENA</v>
      </c>
    </row>
    <row r="1671" spans="1:17" ht="15" customHeight="1">
      <c r="A1671" s="1">
        <v>304</v>
      </c>
      <c r="B1671" s="248" t="str">
        <f>UTK[[#This Row],[DATE]]&amp;UTK[[#This Row],[VEHICLE NO]]&amp;UTK[[#This Row],[TRIP NO]]</f>
        <v>45460OD04Q67612</v>
      </c>
      <c r="C1671" s="25">
        <v>45460</v>
      </c>
      <c r="D1671" s="1">
        <v>63724</v>
      </c>
      <c r="E1671" s="12">
        <v>312215</v>
      </c>
      <c r="F1671" s="17">
        <v>450</v>
      </c>
      <c r="G1671" s="24" t="s">
        <v>24</v>
      </c>
      <c r="H1671" s="247">
        <v>55.04</v>
      </c>
      <c r="I1671" s="247">
        <v>17.760000000000002</v>
      </c>
      <c r="J1671" s="247">
        <f t="shared" si="75"/>
        <v>37.28</v>
      </c>
      <c r="K1671" s="250">
        <v>36.78</v>
      </c>
      <c r="L1671" s="253">
        <v>45460</v>
      </c>
      <c r="M1671" s="249">
        <f t="shared" si="73"/>
        <v>0.5</v>
      </c>
      <c r="N1671" s="254">
        <v>2</v>
      </c>
      <c r="O1671" s="1" t="s">
        <v>50</v>
      </c>
      <c r="P1671" s="1" t="s">
        <v>53</v>
      </c>
      <c r="Q1671" s="252" t="str">
        <f>VLOOKUP(UTK[[#This Row],[ID]],DRIVER[],6,FALSE)</f>
        <v>DHULESWAR PERAI</v>
      </c>
    </row>
    <row r="1672" spans="1:17" ht="15" customHeight="1">
      <c r="A1672" s="1">
        <v>305</v>
      </c>
      <c r="B1672" s="248" t="str">
        <f>UTK[[#This Row],[DATE]]&amp;UTK[[#This Row],[VEHICLE NO]]&amp;UTK[[#This Row],[TRIP NO]]</f>
        <v>45460OD34S61372</v>
      </c>
      <c r="C1672" s="25">
        <v>45460</v>
      </c>
      <c r="D1672" s="1">
        <v>63725</v>
      </c>
      <c r="E1672" s="12">
        <v>312215</v>
      </c>
      <c r="F1672" s="17">
        <v>457</v>
      </c>
      <c r="G1672" s="24" t="s">
        <v>44</v>
      </c>
      <c r="H1672" s="247">
        <v>56.1</v>
      </c>
      <c r="I1672" s="247">
        <v>17.579999999999998</v>
      </c>
      <c r="J1672" s="247">
        <f t="shared" si="75"/>
        <v>38.520000000000003</v>
      </c>
      <c r="K1672" s="250">
        <v>37.96</v>
      </c>
      <c r="L1672" s="253">
        <v>45460</v>
      </c>
      <c r="M1672" s="249">
        <f t="shared" si="73"/>
        <v>0.56000000000000227</v>
      </c>
      <c r="N1672" s="254">
        <v>2</v>
      </c>
      <c r="O1672" s="1" t="s">
        <v>50</v>
      </c>
      <c r="P1672" s="1" t="s">
        <v>53</v>
      </c>
      <c r="Q1672" s="252" t="str">
        <f>VLOOKUP(UTK[[#This Row],[ID]],DRIVER[],6,FALSE)</f>
        <v>MURALIDHAR MOHANTA</v>
      </c>
    </row>
    <row r="1673" spans="1:17" ht="15" customHeight="1">
      <c r="A1673" s="1">
        <v>306</v>
      </c>
      <c r="B1673" s="248" t="str">
        <f>UTK[[#This Row],[DATE]]&amp;UTK[[#This Row],[VEHICLE NO]]&amp;UTK[[#This Row],[TRIP NO]]</f>
        <v>45460OD04Q41782</v>
      </c>
      <c r="C1673" s="25">
        <v>45460</v>
      </c>
      <c r="D1673" s="1">
        <v>63726</v>
      </c>
      <c r="E1673" s="12">
        <v>312215</v>
      </c>
      <c r="F1673" s="17">
        <v>459</v>
      </c>
      <c r="G1673" s="24" t="s">
        <v>25</v>
      </c>
      <c r="H1673" s="247">
        <v>52.94</v>
      </c>
      <c r="I1673" s="247">
        <v>17.2</v>
      </c>
      <c r="J1673" s="247">
        <f t="shared" si="75"/>
        <v>35.739999999999995</v>
      </c>
      <c r="K1673" s="250">
        <v>34.96</v>
      </c>
      <c r="L1673" s="253">
        <v>45460</v>
      </c>
      <c r="M1673" s="249">
        <f t="shared" si="73"/>
        <v>0.77999999999999403</v>
      </c>
      <c r="N1673" s="254">
        <v>2</v>
      </c>
      <c r="O1673" s="1" t="s">
        <v>50</v>
      </c>
      <c r="P1673" s="1" t="s">
        <v>53</v>
      </c>
      <c r="Q1673" s="252" t="str">
        <f>VLOOKUP(UTK[[#This Row],[ID]],DRIVER[],6,FALSE)</f>
        <v>BHARAT CH MOHANTA</v>
      </c>
    </row>
    <row r="1674" spans="1:17" ht="15" customHeight="1">
      <c r="A1674" s="1">
        <v>307</v>
      </c>
      <c r="B1674" s="248" t="str">
        <f>UTK[[#This Row],[DATE]]&amp;UTK[[#This Row],[VEHICLE NO]]&amp;UTK[[#This Row],[TRIP NO]]</f>
        <v>45460OD04Q41262</v>
      </c>
      <c r="C1674" s="25">
        <v>45460</v>
      </c>
      <c r="D1674" s="1">
        <v>63727</v>
      </c>
      <c r="E1674" s="12">
        <v>312215</v>
      </c>
      <c r="F1674" s="17">
        <v>465</v>
      </c>
      <c r="G1674" s="24" t="s">
        <v>23</v>
      </c>
      <c r="H1674" s="247">
        <v>57.16</v>
      </c>
      <c r="I1674" s="247">
        <v>17.420000000000002</v>
      </c>
      <c r="J1674" s="247">
        <f t="shared" si="75"/>
        <v>39.739999999999995</v>
      </c>
      <c r="K1674" s="250">
        <v>39.200000000000003</v>
      </c>
      <c r="L1674" s="253">
        <v>45460</v>
      </c>
      <c r="M1674" s="249">
        <f t="shared" si="73"/>
        <v>0.53999999999999204</v>
      </c>
      <c r="N1674" s="254">
        <v>2</v>
      </c>
      <c r="O1674" s="1" t="s">
        <v>50</v>
      </c>
      <c r="P1674" s="1" t="s">
        <v>53</v>
      </c>
      <c r="Q1674" s="252" t="str">
        <f>VLOOKUP(UTK[[#This Row],[ID]],DRIVER[],6,FALSE)</f>
        <v>JUGAL KISHOR MOHANTA</v>
      </c>
    </row>
    <row r="1675" spans="1:17" ht="15" customHeight="1">
      <c r="A1675" s="1">
        <v>308</v>
      </c>
      <c r="B1675" s="248" t="str">
        <f>UTK[[#This Row],[DATE]]&amp;UTK[[#This Row],[VEHICLE NO]]&amp;UTK[[#This Row],[TRIP NO]]</f>
        <v>45461OD34S26681</v>
      </c>
      <c r="C1675" s="25">
        <v>45461</v>
      </c>
      <c r="D1675" s="1">
        <v>63728</v>
      </c>
      <c r="E1675" s="12">
        <v>312215</v>
      </c>
      <c r="F1675" s="17">
        <v>476</v>
      </c>
      <c r="G1675" s="24" t="s">
        <v>42</v>
      </c>
      <c r="H1675" s="247">
        <v>54.2</v>
      </c>
      <c r="I1675" s="247">
        <v>17.36</v>
      </c>
      <c r="J1675" s="247">
        <f t="shared" ref="J1675:J1694" si="76">H1675-I1675</f>
        <v>36.840000000000003</v>
      </c>
      <c r="K1675" s="250">
        <v>36.619999999999997</v>
      </c>
      <c r="L1675" s="253">
        <v>45461</v>
      </c>
      <c r="M1675" s="249">
        <f t="shared" si="73"/>
        <v>0.22000000000000597</v>
      </c>
      <c r="N1675" s="254">
        <v>1</v>
      </c>
      <c r="O1675" s="1" t="s">
        <v>50</v>
      </c>
      <c r="P1675" s="1" t="s">
        <v>53</v>
      </c>
      <c r="Q1675" s="252" t="str">
        <f>VLOOKUP(UTK[[#This Row],[ID]],DRIVER[],6,FALSE)</f>
        <v>SHAJID ANSARI</v>
      </c>
    </row>
    <row r="1676" spans="1:17" ht="15" customHeight="1">
      <c r="A1676" s="1">
        <v>309</v>
      </c>
      <c r="B1676" s="248" t="str">
        <f>UTK[[#This Row],[DATE]]&amp;UTK[[#This Row],[VEHICLE NO]]&amp;UTK[[#This Row],[TRIP NO]]</f>
        <v>45461OD34S26661</v>
      </c>
      <c r="C1676" s="25">
        <v>45461</v>
      </c>
      <c r="D1676" s="1">
        <v>63729</v>
      </c>
      <c r="E1676" s="12">
        <v>312215</v>
      </c>
      <c r="F1676" s="17">
        <v>490</v>
      </c>
      <c r="G1676" s="24" t="s">
        <v>45</v>
      </c>
      <c r="H1676" s="247">
        <v>54.62</v>
      </c>
      <c r="I1676" s="247">
        <v>17.38</v>
      </c>
      <c r="J1676" s="247">
        <f t="shared" si="76"/>
        <v>37.239999999999995</v>
      </c>
      <c r="K1676" s="250">
        <v>36.94</v>
      </c>
      <c r="L1676" s="253">
        <v>45461</v>
      </c>
      <c r="M1676" s="249">
        <f t="shared" si="73"/>
        <v>0.29999999999999716</v>
      </c>
      <c r="N1676" s="254">
        <v>1</v>
      </c>
      <c r="O1676" s="1" t="s">
        <v>50</v>
      </c>
      <c r="P1676" s="1" t="s">
        <v>53</v>
      </c>
      <c r="Q1676" s="252" t="str">
        <f>VLOOKUP(UTK[[#This Row],[ID]],DRIVER[],6,FALSE)</f>
        <v>VINOD KUMAR</v>
      </c>
    </row>
    <row r="1677" spans="1:17" ht="14.4">
      <c r="A1677" s="1">
        <v>310</v>
      </c>
      <c r="B1677" s="248" t="str">
        <f>UTK[[#This Row],[DATE]]&amp;UTK[[#This Row],[VEHICLE NO]]&amp;UTK[[#This Row],[TRIP NO]]</f>
        <v>45461OD04Q41231</v>
      </c>
      <c r="C1677" s="25">
        <v>45461</v>
      </c>
      <c r="D1677" s="1">
        <v>63730</v>
      </c>
      <c r="E1677" s="12">
        <v>312215</v>
      </c>
      <c r="F1677" s="17">
        <v>492</v>
      </c>
      <c r="G1677" s="24" t="s">
        <v>39</v>
      </c>
      <c r="H1677" s="247">
        <v>54.52</v>
      </c>
      <c r="I1677" s="247">
        <v>17.2</v>
      </c>
      <c r="J1677" s="247">
        <f t="shared" si="76"/>
        <v>37.320000000000007</v>
      </c>
      <c r="K1677" s="250">
        <v>36.96</v>
      </c>
      <c r="L1677" s="253">
        <v>45461</v>
      </c>
      <c r="M1677" s="249">
        <f t="shared" si="73"/>
        <v>0.36000000000000654</v>
      </c>
      <c r="N1677" s="254">
        <v>1</v>
      </c>
      <c r="O1677" s="1" t="s">
        <v>50</v>
      </c>
      <c r="P1677" s="1" t="s">
        <v>53</v>
      </c>
      <c r="Q1677" s="252" t="str">
        <f>VLOOKUP(UTK[[#This Row],[ID]],DRIVER[],6,FALSE)</f>
        <v>TANURAM DAS</v>
      </c>
    </row>
    <row r="1678" spans="1:17" ht="15" customHeight="1">
      <c r="A1678" s="1">
        <v>311</v>
      </c>
      <c r="B1678" s="248" t="str">
        <f>UTK[[#This Row],[DATE]]&amp;UTK[[#This Row],[VEHICLE NO]]&amp;UTK[[#This Row],[TRIP NO]]</f>
        <v>45461OD04Q41781</v>
      </c>
      <c r="C1678" s="25">
        <v>45461</v>
      </c>
      <c r="D1678" s="1">
        <v>63731</v>
      </c>
      <c r="E1678" s="12">
        <v>312215</v>
      </c>
      <c r="F1678" s="17">
        <v>491</v>
      </c>
      <c r="G1678" s="24" t="s">
        <v>25</v>
      </c>
      <c r="H1678" s="247">
        <v>52.24</v>
      </c>
      <c r="I1678" s="247">
        <v>17.18</v>
      </c>
      <c r="J1678" s="247">
        <f t="shared" si="76"/>
        <v>35.06</v>
      </c>
      <c r="K1678" s="250">
        <v>34.4</v>
      </c>
      <c r="L1678" s="253">
        <v>45461</v>
      </c>
      <c r="M1678" s="249">
        <f t="shared" si="73"/>
        <v>0.66000000000000369</v>
      </c>
      <c r="N1678" s="254">
        <v>1</v>
      </c>
      <c r="O1678" s="1" t="s">
        <v>50</v>
      </c>
      <c r="P1678" s="1" t="s">
        <v>53</v>
      </c>
      <c r="Q1678" s="252" t="str">
        <f>VLOOKUP(UTK[[#This Row],[ID]],DRIVER[],6,FALSE)</f>
        <v>PRADIPA MALIK</v>
      </c>
    </row>
    <row r="1679" spans="1:17" ht="15" customHeight="1">
      <c r="A1679" s="1">
        <v>312</v>
      </c>
      <c r="B1679" s="248" t="str">
        <f>UTK[[#This Row],[DATE]]&amp;UTK[[#This Row],[VEHICLE NO]]&amp;UTK[[#This Row],[TRIP NO]]</f>
        <v>45461OD04Q41701</v>
      </c>
      <c r="C1679" s="25">
        <v>45461</v>
      </c>
      <c r="D1679" s="1">
        <v>63732</v>
      </c>
      <c r="E1679" s="12">
        <v>312215</v>
      </c>
      <c r="F1679" s="17">
        <v>499</v>
      </c>
      <c r="G1679" s="24" t="s">
        <v>10</v>
      </c>
      <c r="H1679" s="247">
        <v>33.58</v>
      </c>
      <c r="I1679" s="247">
        <v>10.24</v>
      </c>
      <c r="J1679" s="247">
        <f t="shared" si="76"/>
        <v>23.339999999999996</v>
      </c>
      <c r="K1679" s="250">
        <v>23.26</v>
      </c>
      <c r="L1679" s="253">
        <v>45461</v>
      </c>
      <c r="M1679" s="249">
        <f t="shared" si="73"/>
        <v>7.9999999999994742E-2</v>
      </c>
      <c r="N1679" s="254">
        <v>1</v>
      </c>
      <c r="O1679" s="1" t="s">
        <v>50</v>
      </c>
      <c r="P1679" s="1" t="s">
        <v>53</v>
      </c>
      <c r="Q1679" s="252" t="str">
        <f>VLOOKUP(UTK[[#This Row],[ID]],DRIVER[],6,FALSE)</f>
        <v>SUSANTA KUMAR MALIK</v>
      </c>
    </row>
    <row r="1680" spans="1:17" ht="15" customHeight="1">
      <c r="A1680" s="1">
        <v>313</v>
      </c>
      <c r="B1680" s="248" t="str">
        <f>UTK[[#This Row],[DATE]]&amp;UTK[[#This Row],[VEHICLE NO]]&amp;UTK[[#This Row],[TRIP NO]]</f>
        <v>45461OD34S61371</v>
      </c>
      <c r="C1680" s="25">
        <v>45461</v>
      </c>
      <c r="D1680" s="1">
        <v>63733</v>
      </c>
      <c r="E1680" s="12">
        <v>312215</v>
      </c>
      <c r="F1680" s="17">
        <v>503</v>
      </c>
      <c r="G1680" s="24" t="s">
        <v>44</v>
      </c>
      <c r="H1680" s="247">
        <v>56.82</v>
      </c>
      <c r="I1680" s="247">
        <v>17.579999999999998</v>
      </c>
      <c r="J1680" s="247">
        <f t="shared" si="76"/>
        <v>39.24</v>
      </c>
      <c r="K1680" s="250">
        <v>38.68</v>
      </c>
      <c r="L1680" s="253">
        <v>45461</v>
      </c>
      <c r="M1680" s="249">
        <f t="shared" si="73"/>
        <v>0.56000000000000227</v>
      </c>
      <c r="N1680" s="254">
        <v>1</v>
      </c>
      <c r="O1680" s="1" t="s">
        <v>50</v>
      </c>
      <c r="P1680" s="1" t="s">
        <v>53</v>
      </c>
      <c r="Q1680" s="252" t="str">
        <f>VLOOKUP(UTK[[#This Row],[ID]],DRIVER[],6,FALSE)</f>
        <v>MURALIDHAR MOHANTA</v>
      </c>
    </row>
    <row r="1681" spans="1:18" ht="15" customHeight="1">
      <c r="A1681" s="1">
        <v>314</v>
      </c>
      <c r="B1681" s="248" t="str">
        <f>UTK[[#This Row],[DATE]]&amp;UTK[[#This Row],[VEHICLE NO]]&amp;UTK[[#This Row],[TRIP NO]]</f>
        <v>45461OD04Q41181</v>
      </c>
      <c r="C1681" s="25">
        <v>45461</v>
      </c>
      <c r="D1681" s="1">
        <v>63734</v>
      </c>
      <c r="E1681" s="12">
        <v>312215</v>
      </c>
      <c r="F1681" s="17">
        <v>505</v>
      </c>
      <c r="G1681" s="24" t="s">
        <v>26</v>
      </c>
      <c r="H1681" s="247">
        <v>53.94</v>
      </c>
      <c r="I1681" s="247">
        <v>16.88</v>
      </c>
      <c r="J1681" s="247">
        <f t="shared" si="76"/>
        <v>37.06</v>
      </c>
      <c r="K1681" s="250">
        <v>36.68</v>
      </c>
      <c r="L1681" s="253">
        <v>45461</v>
      </c>
      <c r="M1681" s="249">
        <f t="shared" ref="M1681:M1733" si="77">J1681-K1681</f>
        <v>0.38000000000000256</v>
      </c>
      <c r="N1681" s="254">
        <v>1</v>
      </c>
      <c r="O1681" s="1" t="s">
        <v>50</v>
      </c>
      <c r="P1681" s="1" t="s">
        <v>53</v>
      </c>
      <c r="Q1681" s="252" t="str">
        <f>VLOOKUP(UTK[[#This Row],[ID]],DRIVER[],6,FALSE)</f>
        <v>ABHIMANYU JENA</v>
      </c>
      <c r="R1681" s="1">
        <v>150</v>
      </c>
    </row>
    <row r="1682" spans="1:18" ht="15" customHeight="1">
      <c r="A1682" s="1">
        <v>315</v>
      </c>
      <c r="B1682" s="248" t="str">
        <f>UTK[[#This Row],[DATE]]&amp;UTK[[#This Row],[VEHICLE NO]]&amp;UTK[[#This Row],[TRIP NO]]</f>
        <v>45461OD04Q41551</v>
      </c>
      <c r="C1682" s="25">
        <v>45461</v>
      </c>
      <c r="D1682" s="1">
        <v>63735</v>
      </c>
      <c r="E1682" s="12">
        <v>312215</v>
      </c>
      <c r="F1682" s="17">
        <v>510</v>
      </c>
      <c r="G1682" s="24" t="s">
        <v>22</v>
      </c>
      <c r="H1682" s="247">
        <v>54.04</v>
      </c>
      <c r="I1682" s="247">
        <v>17.34</v>
      </c>
      <c r="J1682" s="247">
        <f t="shared" si="76"/>
        <v>36.700000000000003</v>
      </c>
      <c r="K1682" s="250">
        <v>36.26</v>
      </c>
      <c r="L1682" s="253">
        <v>45461</v>
      </c>
      <c r="M1682" s="249">
        <f t="shared" si="77"/>
        <v>0.44000000000000483</v>
      </c>
      <c r="N1682" s="254">
        <v>1</v>
      </c>
      <c r="O1682" s="1" t="s">
        <v>50</v>
      </c>
      <c r="P1682" s="1" t="s">
        <v>53</v>
      </c>
      <c r="Q1682" s="252" t="str">
        <f>VLOOKUP(UTK[[#This Row],[ID]],DRIVER[],6,FALSE)</f>
        <v>KALI CH KAR</v>
      </c>
    </row>
    <row r="1683" spans="1:18" ht="15" customHeight="1">
      <c r="A1683" s="1">
        <v>316</v>
      </c>
      <c r="B1683" s="248" t="str">
        <f>UTK[[#This Row],[DATE]]&amp;UTK[[#This Row],[VEHICLE NO]]&amp;UTK[[#This Row],[TRIP NO]]</f>
        <v>45461OD04Q41731</v>
      </c>
      <c r="C1683" s="25">
        <v>45461</v>
      </c>
      <c r="D1683" s="1">
        <v>63736</v>
      </c>
      <c r="E1683" s="12">
        <v>312215</v>
      </c>
      <c r="F1683" s="17">
        <v>519</v>
      </c>
      <c r="G1683" s="24" t="s">
        <v>8</v>
      </c>
      <c r="H1683" s="247">
        <v>32.68</v>
      </c>
      <c r="I1683" s="247">
        <v>10.16</v>
      </c>
      <c r="J1683" s="247">
        <f t="shared" si="76"/>
        <v>22.52</v>
      </c>
      <c r="K1683" s="250">
        <v>22.48</v>
      </c>
      <c r="L1683" s="253">
        <v>45461</v>
      </c>
      <c r="M1683" s="249">
        <f t="shared" si="77"/>
        <v>3.9999999999999147E-2</v>
      </c>
      <c r="N1683" s="254">
        <v>1</v>
      </c>
      <c r="O1683" s="1" t="s">
        <v>50</v>
      </c>
      <c r="P1683" s="1" t="s">
        <v>53</v>
      </c>
      <c r="Q1683" s="252" t="str">
        <f>VLOOKUP(UTK[[#This Row],[ID]],DRIVER[],6,FALSE)</f>
        <v>AJAYA KUMAR MAHANTA</v>
      </c>
      <c r="R1683" s="1">
        <v>150</v>
      </c>
    </row>
    <row r="1684" spans="1:18" ht="15" customHeight="1">
      <c r="A1684" s="1">
        <v>317</v>
      </c>
      <c r="B1684" s="248" t="str">
        <f>UTK[[#This Row],[DATE]]&amp;UTK[[#This Row],[VEHICLE NO]]&amp;UTK[[#This Row],[TRIP NO]]</f>
        <v>45461OD04Q67611</v>
      </c>
      <c r="C1684" s="25">
        <v>45461</v>
      </c>
      <c r="D1684" s="1">
        <v>63737</v>
      </c>
      <c r="E1684" s="12">
        <v>312215</v>
      </c>
      <c r="F1684" s="17">
        <v>520</v>
      </c>
      <c r="G1684" s="24" t="s">
        <v>24</v>
      </c>
      <c r="H1684" s="247">
        <v>50.16</v>
      </c>
      <c r="I1684" s="247">
        <v>17.760000000000002</v>
      </c>
      <c r="J1684" s="247">
        <f t="shared" si="76"/>
        <v>32.399999999999991</v>
      </c>
      <c r="K1684" s="250">
        <v>31.96</v>
      </c>
      <c r="L1684" s="253">
        <v>45461</v>
      </c>
      <c r="M1684" s="249">
        <f t="shared" si="77"/>
        <v>0.43999999999999062</v>
      </c>
      <c r="N1684" s="254">
        <v>1</v>
      </c>
      <c r="O1684" s="1" t="s">
        <v>50</v>
      </c>
      <c r="P1684" s="1" t="s">
        <v>53</v>
      </c>
      <c r="Q1684" s="252" t="str">
        <f>VLOOKUP(UTK[[#This Row],[ID]],DRIVER[],6,FALSE)</f>
        <v>DHULESWAR PERAI</v>
      </c>
    </row>
    <row r="1685" spans="1:18" ht="15" customHeight="1">
      <c r="A1685" s="1">
        <v>318</v>
      </c>
      <c r="B1685" s="248" t="str">
        <f>UTK[[#This Row],[DATE]]&amp;UTK[[#This Row],[VEHICLE NO]]&amp;UTK[[#This Row],[TRIP NO]]</f>
        <v>45461OD04Q41261</v>
      </c>
      <c r="C1685" s="25">
        <v>45461</v>
      </c>
      <c r="D1685" s="1">
        <v>63738</v>
      </c>
      <c r="E1685" s="12">
        <v>312215</v>
      </c>
      <c r="F1685" s="17">
        <v>524</v>
      </c>
      <c r="G1685" s="24" t="s">
        <v>23</v>
      </c>
      <c r="H1685" s="247">
        <v>51.6</v>
      </c>
      <c r="I1685" s="247">
        <v>17.420000000000002</v>
      </c>
      <c r="J1685" s="247">
        <f t="shared" si="76"/>
        <v>34.18</v>
      </c>
      <c r="K1685" s="250">
        <v>33.799999999999997</v>
      </c>
      <c r="L1685" s="253">
        <v>45461</v>
      </c>
      <c r="M1685" s="249">
        <f t="shared" si="77"/>
        <v>0.38000000000000256</v>
      </c>
      <c r="N1685" s="254">
        <v>1</v>
      </c>
      <c r="O1685" s="1" t="s">
        <v>50</v>
      </c>
      <c r="P1685" s="1" t="s">
        <v>53</v>
      </c>
      <c r="Q1685" s="252" t="str">
        <f>VLOOKUP(UTK[[#This Row],[ID]],DRIVER[],6,FALSE)</f>
        <v>SUDARSAN SAHOO</v>
      </c>
    </row>
    <row r="1686" spans="1:18" ht="15" customHeight="1">
      <c r="A1686" s="1">
        <v>319</v>
      </c>
      <c r="B1686" s="248" t="str">
        <f>UTK[[#This Row],[DATE]]&amp;UTK[[#This Row],[VEHICLE NO]]&amp;UTK[[#This Row],[TRIP NO]]</f>
        <v>45461OD34S26682</v>
      </c>
      <c r="C1686" s="25">
        <v>45461</v>
      </c>
      <c r="D1686" s="1">
        <v>63739</v>
      </c>
      <c r="E1686" s="12">
        <v>312215</v>
      </c>
      <c r="F1686" s="17">
        <v>564</v>
      </c>
      <c r="G1686" s="24" t="s">
        <v>42</v>
      </c>
      <c r="H1686" s="247">
        <v>53.18</v>
      </c>
      <c r="I1686" s="247">
        <v>17.04</v>
      </c>
      <c r="J1686" s="247">
        <f t="shared" si="76"/>
        <v>36.14</v>
      </c>
      <c r="K1686" s="250">
        <v>35.76</v>
      </c>
      <c r="L1686" s="253">
        <v>45461</v>
      </c>
      <c r="M1686" s="249">
        <f t="shared" si="77"/>
        <v>0.38000000000000256</v>
      </c>
      <c r="N1686" s="254">
        <v>2</v>
      </c>
      <c r="O1686" s="1" t="s">
        <v>50</v>
      </c>
      <c r="P1686" s="1" t="s">
        <v>53</v>
      </c>
      <c r="Q1686" s="252" t="str">
        <f>VLOOKUP(UTK[[#This Row],[ID]],DRIVER[],6,FALSE)</f>
        <v>SHAJID ANSARI</v>
      </c>
    </row>
    <row r="1687" spans="1:18" ht="15" customHeight="1">
      <c r="A1687" s="1">
        <v>320</v>
      </c>
      <c r="B1687" s="248" t="str">
        <f>UTK[[#This Row],[DATE]]&amp;UTK[[#This Row],[VEHICLE NO]]&amp;UTK[[#This Row],[TRIP NO]]</f>
        <v>45461OD34S26662</v>
      </c>
      <c r="C1687" s="25">
        <v>45461</v>
      </c>
      <c r="D1687" s="1">
        <v>63740</v>
      </c>
      <c r="E1687" s="12">
        <v>312215</v>
      </c>
      <c r="F1687" s="17">
        <v>580</v>
      </c>
      <c r="G1687" s="24" t="s">
        <v>45</v>
      </c>
      <c r="H1687" s="247">
        <v>57.18</v>
      </c>
      <c r="I1687" s="247">
        <v>17.36</v>
      </c>
      <c r="J1687" s="247">
        <f t="shared" si="76"/>
        <v>39.82</v>
      </c>
      <c r="K1687" s="250">
        <v>38.020000000000003</v>
      </c>
      <c r="L1687" s="253">
        <v>45461</v>
      </c>
      <c r="M1687" s="249">
        <f t="shared" si="77"/>
        <v>1.7999999999999972</v>
      </c>
      <c r="N1687" s="254">
        <v>2</v>
      </c>
      <c r="O1687" s="1" t="s">
        <v>50</v>
      </c>
      <c r="P1687" s="1" t="s">
        <v>53</v>
      </c>
      <c r="Q1687" s="252" t="str">
        <f>VLOOKUP(UTK[[#This Row],[ID]],DRIVER[],6,FALSE)</f>
        <v>VINOD KUMAR</v>
      </c>
    </row>
    <row r="1688" spans="1:18" ht="14.4">
      <c r="A1688" s="1">
        <v>321</v>
      </c>
      <c r="B1688" s="248" t="str">
        <f>UTK[[#This Row],[DATE]]&amp;UTK[[#This Row],[VEHICLE NO]]&amp;UTK[[#This Row],[TRIP NO]]</f>
        <v>45461OD04Q41232</v>
      </c>
      <c r="C1688" s="25">
        <v>45461</v>
      </c>
      <c r="D1688" s="1">
        <v>63741</v>
      </c>
      <c r="E1688" s="12">
        <v>312215</v>
      </c>
      <c r="F1688" s="17">
        <v>583</v>
      </c>
      <c r="G1688" s="24" t="s">
        <v>39</v>
      </c>
      <c r="H1688" s="247">
        <v>56.32</v>
      </c>
      <c r="I1688" s="247">
        <v>17.22</v>
      </c>
      <c r="J1688" s="247">
        <f t="shared" si="76"/>
        <v>39.1</v>
      </c>
      <c r="K1688" s="250">
        <v>37.94</v>
      </c>
      <c r="L1688" s="253">
        <v>45461</v>
      </c>
      <c r="M1688" s="249">
        <f t="shared" si="77"/>
        <v>1.1600000000000037</v>
      </c>
      <c r="N1688" s="254">
        <v>2</v>
      </c>
      <c r="O1688" s="1" t="s">
        <v>50</v>
      </c>
      <c r="P1688" s="1" t="s">
        <v>53</v>
      </c>
      <c r="Q1688" s="252" t="str">
        <f>VLOOKUP(UTK[[#This Row],[ID]],DRIVER[],6,FALSE)</f>
        <v>TANURAM DAS</v>
      </c>
    </row>
    <row r="1689" spans="1:18" ht="15" customHeight="1">
      <c r="A1689" s="1">
        <v>322</v>
      </c>
      <c r="B1689" s="248" t="str">
        <f>UTK[[#This Row],[DATE]]&amp;UTK[[#This Row],[VEHICLE NO]]&amp;UTK[[#This Row],[TRIP NO]]</f>
        <v>45461OD04Q41702</v>
      </c>
      <c r="C1689" s="25">
        <v>45461</v>
      </c>
      <c r="D1689" s="1">
        <v>63742</v>
      </c>
      <c r="E1689" s="12">
        <v>312215</v>
      </c>
      <c r="F1689" s="17">
        <v>586</v>
      </c>
      <c r="G1689" s="24" t="s">
        <v>10</v>
      </c>
      <c r="H1689" s="247">
        <v>33.6</v>
      </c>
      <c r="I1689" s="247">
        <v>10.199999999999999</v>
      </c>
      <c r="J1689" s="247">
        <f t="shared" si="76"/>
        <v>23.400000000000002</v>
      </c>
      <c r="K1689" s="250">
        <v>22.94</v>
      </c>
      <c r="L1689" s="253">
        <v>45461</v>
      </c>
      <c r="M1689" s="249">
        <f t="shared" si="77"/>
        <v>0.46000000000000085</v>
      </c>
      <c r="N1689" s="254">
        <v>2</v>
      </c>
      <c r="O1689" s="1" t="s">
        <v>50</v>
      </c>
      <c r="P1689" s="1" t="s">
        <v>53</v>
      </c>
      <c r="Q1689" s="252" t="str">
        <f>VLOOKUP(UTK[[#This Row],[ID]],DRIVER[],6,FALSE)</f>
        <v>SUSANTA KUMAR MALIK</v>
      </c>
    </row>
    <row r="1690" spans="1:18" ht="15" customHeight="1">
      <c r="A1690" s="1">
        <v>323</v>
      </c>
      <c r="B1690" s="248" t="str">
        <f>UTK[[#This Row],[DATE]]&amp;UTK[[#This Row],[VEHICLE NO]]&amp;UTK[[#This Row],[TRIP NO]]</f>
        <v>45461OD04Q41782</v>
      </c>
      <c r="C1690" s="25">
        <v>45461</v>
      </c>
      <c r="D1690" s="1">
        <v>63743</v>
      </c>
      <c r="E1690" s="12">
        <v>312215</v>
      </c>
      <c r="F1690" s="17">
        <v>588</v>
      </c>
      <c r="G1690" s="24" t="s">
        <v>25</v>
      </c>
      <c r="H1690" s="247">
        <v>55.48</v>
      </c>
      <c r="I1690" s="247">
        <v>17.16</v>
      </c>
      <c r="J1690" s="247">
        <f t="shared" si="76"/>
        <v>38.319999999999993</v>
      </c>
      <c r="K1690" s="250">
        <v>37</v>
      </c>
      <c r="L1690" s="253">
        <v>45461</v>
      </c>
      <c r="M1690" s="249">
        <f t="shared" si="77"/>
        <v>1.3199999999999932</v>
      </c>
      <c r="N1690" s="254">
        <v>2</v>
      </c>
      <c r="O1690" s="1" t="s">
        <v>50</v>
      </c>
      <c r="P1690" s="1" t="s">
        <v>53</v>
      </c>
      <c r="Q1690" s="252" t="str">
        <f>VLOOKUP(UTK[[#This Row],[ID]],DRIVER[],6,FALSE)</f>
        <v>PRADIPA MALIK</v>
      </c>
    </row>
    <row r="1691" spans="1:18" ht="15" customHeight="1">
      <c r="A1691" s="1">
        <v>324</v>
      </c>
      <c r="B1691" s="248" t="str">
        <f>UTK[[#This Row],[DATE]]&amp;UTK[[#This Row],[VEHICLE NO]]&amp;UTK[[#This Row],[TRIP NO]]</f>
        <v>45461OD34S26151</v>
      </c>
      <c r="C1691" s="25">
        <v>45461</v>
      </c>
      <c r="D1691" s="1">
        <v>63744</v>
      </c>
      <c r="E1691" s="12">
        <v>312215</v>
      </c>
      <c r="F1691" s="17">
        <v>594</v>
      </c>
      <c r="G1691" s="24" t="s">
        <v>40</v>
      </c>
      <c r="H1691" s="247">
        <v>52.78</v>
      </c>
      <c r="I1691" s="247">
        <v>17.14</v>
      </c>
      <c r="J1691" s="247">
        <f t="shared" si="76"/>
        <v>35.64</v>
      </c>
      <c r="K1691" s="250">
        <v>34.92</v>
      </c>
      <c r="L1691" s="253">
        <v>45461</v>
      </c>
      <c r="M1691" s="249">
        <f t="shared" si="77"/>
        <v>0.71999999999999886</v>
      </c>
      <c r="N1691" s="254">
        <v>1</v>
      </c>
      <c r="O1691" s="1" t="s">
        <v>50</v>
      </c>
      <c r="P1691" s="1" t="s">
        <v>53</v>
      </c>
      <c r="Q1691" s="252" t="str">
        <f>VLOOKUP(UTK[[#This Row],[ID]],DRIVER[],6,FALSE)</f>
        <v>MURALIDHAR MOHANTA</v>
      </c>
    </row>
    <row r="1692" spans="1:18" ht="15" customHeight="1">
      <c r="A1692" s="1">
        <v>325</v>
      </c>
      <c r="B1692" s="248" t="str">
        <f>UTK[[#This Row],[DATE]]&amp;UTK[[#This Row],[VEHICLE NO]]&amp;UTK[[#This Row],[TRIP NO]]</f>
        <v>45461OD04Q41732</v>
      </c>
      <c r="C1692" s="25">
        <v>45461</v>
      </c>
      <c r="D1692" s="1">
        <v>63745</v>
      </c>
      <c r="E1692" s="12">
        <v>312215</v>
      </c>
      <c r="F1692" s="17">
        <v>616</v>
      </c>
      <c r="G1692" s="24" t="s">
        <v>8</v>
      </c>
      <c r="H1692" s="247">
        <v>32.880000000000003</v>
      </c>
      <c r="I1692" s="247">
        <v>10.24</v>
      </c>
      <c r="J1692" s="247">
        <f t="shared" si="76"/>
        <v>22.64</v>
      </c>
      <c r="K1692" s="250">
        <v>22.36</v>
      </c>
      <c r="L1692" s="253">
        <v>45461</v>
      </c>
      <c r="M1692" s="249">
        <f t="shared" si="77"/>
        <v>0.28000000000000114</v>
      </c>
      <c r="N1692" s="254">
        <v>2</v>
      </c>
      <c r="O1692" s="1" t="s">
        <v>50</v>
      </c>
      <c r="P1692" s="1" t="s">
        <v>53</v>
      </c>
      <c r="Q1692" s="252" t="str">
        <f>VLOOKUP(UTK[[#This Row],[ID]],DRIVER[],6,FALSE)</f>
        <v>AJAYA KUMAR MAHANTA</v>
      </c>
    </row>
    <row r="1693" spans="1:18" ht="15" customHeight="1">
      <c r="A1693" s="1">
        <v>326</v>
      </c>
      <c r="B1693" s="248" t="str">
        <f>UTK[[#This Row],[DATE]]&amp;UTK[[#This Row],[VEHICLE NO]]&amp;UTK[[#This Row],[TRIP NO]]</f>
        <v>45461OD04Q67612</v>
      </c>
      <c r="C1693" s="25">
        <v>45461</v>
      </c>
      <c r="D1693" s="1">
        <v>63746</v>
      </c>
      <c r="E1693" s="12">
        <v>312215</v>
      </c>
      <c r="F1693" s="17">
        <v>627</v>
      </c>
      <c r="G1693" s="24" t="s">
        <v>24</v>
      </c>
      <c r="H1693" s="247">
        <v>54.66</v>
      </c>
      <c r="I1693" s="247">
        <v>17.72</v>
      </c>
      <c r="J1693" s="247">
        <f t="shared" si="76"/>
        <v>36.94</v>
      </c>
      <c r="K1693" s="250">
        <v>36.42</v>
      </c>
      <c r="L1693" s="253">
        <v>45462</v>
      </c>
      <c r="M1693" s="249">
        <f t="shared" si="77"/>
        <v>0.51999999999999602</v>
      </c>
      <c r="N1693" s="254">
        <v>2</v>
      </c>
      <c r="O1693" s="1" t="s">
        <v>50</v>
      </c>
      <c r="P1693" s="1" t="s">
        <v>53</v>
      </c>
      <c r="Q1693" s="252" t="str">
        <f>VLOOKUP(UTK[[#This Row],[ID]],DRIVER[],6,FALSE)</f>
        <v>DHULESWAR PERAI</v>
      </c>
    </row>
    <row r="1694" spans="1:18" ht="15" customHeight="1">
      <c r="A1694" s="1">
        <v>327</v>
      </c>
      <c r="B1694" s="248" t="str">
        <f>UTK[[#This Row],[DATE]]&amp;UTK[[#This Row],[VEHICLE NO]]&amp;UTK[[#This Row],[TRIP NO]]</f>
        <v>45461OD04Q41552</v>
      </c>
      <c r="C1694" s="25">
        <v>45461</v>
      </c>
      <c r="D1694" s="1">
        <v>63747</v>
      </c>
      <c r="E1694" s="12">
        <v>312215</v>
      </c>
      <c r="F1694" s="17">
        <v>625</v>
      </c>
      <c r="G1694" s="24" t="s">
        <v>22</v>
      </c>
      <c r="H1694" s="247">
        <v>54.06</v>
      </c>
      <c r="I1694" s="247">
        <v>17.32</v>
      </c>
      <c r="J1694" s="247">
        <f t="shared" si="76"/>
        <v>36.74</v>
      </c>
      <c r="K1694" s="250">
        <v>36.340000000000003</v>
      </c>
      <c r="L1694" s="253">
        <v>45462</v>
      </c>
      <c r="M1694" s="249">
        <f t="shared" si="77"/>
        <v>0.39999999999999858</v>
      </c>
      <c r="N1694" s="254">
        <v>2</v>
      </c>
      <c r="O1694" s="1" t="s">
        <v>50</v>
      </c>
      <c r="P1694" s="1" t="s">
        <v>53</v>
      </c>
      <c r="Q1694" s="252" t="str">
        <f>VLOOKUP(UTK[[#This Row],[ID]],DRIVER[],6,FALSE)</f>
        <v>KALI CH KAR</v>
      </c>
      <c r="R1694" s="1">
        <v>302</v>
      </c>
    </row>
    <row r="1695" spans="1:18" ht="15" customHeight="1">
      <c r="A1695" s="1">
        <v>328</v>
      </c>
      <c r="B1695" s="248" t="str">
        <f>UTK[[#This Row],[DATE]]&amp;UTK[[#This Row],[VEHICLE NO]]&amp;UTK[[#This Row],[TRIP NO]]</f>
        <v>45462OD04Q41731</v>
      </c>
      <c r="C1695" s="25">
        <v>45462</v>
      </c>
      <c r="D1695" s="1">
        <v>63748</v>
      </c>
      <c r="E1695" s="12">
        <v>312215</v>
      </c>
      <c r="F1695" s="17">
        <v>630</v>
      </c>
      <c r="G1695" s="24" t="s">
        <v>8</v>
      </c>
      <c r="H1695" s="247">
        <v>33.659999999999997</v>
      </c>
      <c r="I1695" s="247">
        <v>10.24</v>
      </c>
      <c r="J1695" s="247">
        <f t="shared" ref="J1695:J1715" si="78">H1695-I1695</f>
        <v>23.419999999999995</v>
      </c>
      <c r="K1695" s="250">
        <v>23.34</v>
      </c>
      <c r="L1695" s="253">
        <v>45462</v>
      </c>
      <c r="M1695" s="249">
        <f t="shared" si="77"/>
        <v>7.9999999999994742E-2</v>
      </c>
      <c r="N1695" s="254">
        <v>1</v>
      </c>
      <c r="O1695" s="1" t="s">
        <v>50</v>
      </c>
      <c r="P1695" s="1" t="s">
        <v>53</v>
      </c>
      <c r="Q1695" s="252" t="str">
        <f>VLOOKUP(UTK[[#This Row],[ID]],DRIVER[],6,FALSE)</f>
        <v>AJAYA KUMAR MAHANTA</v>
      </c>
    </row>
    <row r="1696" spans="1:18" ht="15" customHeight="1">
      <c r="A1696" s="1">
        <v>329</v>
      </c>
      <c r="B1696" s="248" t="str">
        <f>UTK[[#This Row],[DATE]]&amp;UTK[[#This Row],[VEHICLE NO]]&amp;UTK[[#This Row],[TRIP NO]]</f>
        <v>45462OD04Q41551</v>
      </c>
      <c r="C1696" s="25">
        <v>45462</v>
      </c>
      <c r="D1696" s="1">
        <v>63749</v>
      </c>
      <c r="E1696" s="12">
        <v>312215</v>
      </c>
      <c r="F1696" s="17">
        <v>633</v>
      </c>
      <c r="G1696" s="24" t="s">
        <v>22</v>
      </c>
      <c r="H1696" s="247">
        <v>56.42</v>
      </c>
      <c r="I1696" s="247">
        <v>17.38</v>
      </c>
      <c r="J1696" s="247">
        <f t="shared" si="78"/>
        <v>39.040000000000006</v>
      </c>
      <c r="K1696" s="250">
        <v>38.6</v>
      </c>
      <c r="L1696" s="253">
        <v>45462</v>
      </c>
      <c r="M1696" s="249">
        <f t="shared" si="77"/>
        <v>0.44000000000000483</v>
      </c>
      <c r="N1696" s="254">
        <v>1</v>
      </c>
      <c r="O1696" s="1" t="s">
        <v>50</v>
      </c>
      <c r="P1696" s="1" t="s">
        <v>53</v>
      </c>
      <c r="Q1696" s="252" t="str">
        <f>VLOOKUP(UTK[[#This Row],[ID]],DRIVER[],6,FALSE)</f>
        <v>KALI CH KAR</v>
      </c>
    </row>
    <row r="1697" spans="1:18" ht="15" customHeight="1">
      <c r="A1697" s="1">
        <v>330</v>
      </c>
      <c r="B1697" s="248" t="str">
        <f>UTK[[#This Row],[DATE]]&amp;UTK[[#This Row],[VEHICLE NO]]&amp;UTK[[#This Row],[TRIP NO]]</f>
        <v>45462OD34S26681</v>
      </c>
      <c r="C1697" s="25">
        <v>45462</v>
      </c>
      <c r="D1697" s="1">
        <v>63750</v>
      </c>
      <c r="E1697" s="12">
        <v>312215</v>
      </c>
      <c r="F1697" s="17">
        <v>635</v>
      </c>
      <c r="G1697" s="24" t="s">
        <v>42</v>
      </c>
      <c r="H1697" s="247">
        <v>56.46</v>
      </c>
      <c r="I1697" s="247">
        <v>17.079999999999998</v>
      </c>
      <c r="J1697" s="247">
        <f t="shared" si="78"/>
        <v>39.380000000000003</v>
      </c>
      <c r="K1697" s="250">
        <v>39.08</v>
      </c>
      <c r="L1697" s="253">
        <v>45462</v>
      </c>
      <c r="M1697" s="249">
        <f t="shared" si="77"/>
        <v>0.30000000000000426</v>
      </c>
      <c r="N1697" s="254">
        <v>1</v>
      </c>
      <c r="O1697" s="1" t="s">
        <v>50</v>
      </c>
      <c r="P1697" s="1" t="s">
        <v>53</v>
      </c>
      <c r="Q1697" s="252" t="str">
        <f>VLOOKUP(UTK[[#This Row],[ID]],DRIVER[],6,FALSE)</f>
        <v>SHAJID ANSARI</v>
      </c>
      <c r="R1697" s="1">
        <v>189</v>
      </c>
    </row>
    <row r="1698" spans="1:18" ht="15" customHeight="1">
      <c r="A1698" s="1">
        <v>331</v>
      </c>
      <c r="B1698" s="248" t="str">
        <f>UTK[[#This Row],[DATE]]&amp;UTK[[#This Row],[VEHICLE NO]]&amp;UTK[[#This Row],[TRIP NO]]</f>
        <v>45462OD04Q41701</v>
      </c>
      <c r="C1698" s="25">
        <v>45462</v>
      </c>
      <c r="D1698" s="1">
        <v>63751</v>
      </c>
      <c r="E1698" s="12">
        <v>312215</v>
      </c>
      <c r="F1698" s="17">
        <v>647</v>
      </c>
      <c r="G1698" s="24" t="s">
        <v>10</v>
      </c>
      <c r="H1698" s="247">
        <v>34.1</v>
      </c>
      <c r="I1698" s="247">
        <v>10.3</v>
      </c>
      <c r="J1698" s="247">
        <f t="shared" si="78"/>
        <v>23.8</v>
      </c>
      <c r="K1698" s="250">
        <v>23.56</v>
      </c>
      <c r="L1698" s="253">
        <v>45462</v>
      </c>
      <c r="M1698" s="249">
        <f t="shared" si="77"/>
        <v>0.24000000000000199</v>
      </c>
      <c r="N1698" s="254">
        <v>1</v>
      </c>
      <c r="O1698" s="1" t="s">
        <v>50</v>
      </c>
      <c r="P1698" s="1" t="s">
        <v>53</v>
      </c>
      <c r="Q1698" s="252" t="str">
        <f>VLOOKUP(UTK[[#This Row],[ID]],DRIVER[],6,FALSE)</f>
        <v>KAMAN MUNDA</v>
      </c>
    </row>
    <row r="1699" spans="1:18" ht="15" customHeight="1">
      <c r="A1699" s="1">
        <v>332</v>
      </c>
      <c r="B1699" s="248" t="str">
        <f>UTK[[#This Row],[DATE]]&amp;UTK[[#This Row],[VEHICLE NO]]&amp;UTK[[#This Row],[TRIP NO]]</f>
        <v>45462OD34S26661</v>
      </c>
      <c r="C1699" s="25">
        <v>45462</v>
      </c>
      <c r="D1699" s="1">
        <v>63752</v>
      </c>
      <c r="E1699" s="12">
        <v>312215</v>
      </c>
      <c r="F1699" s="17">
        <v>661</v>
      </c>
      <c r="G1699" s="24" t="s">
        <v>45</v>
      </c>
      <c r="H1699" s="247">
        <v>52.78</v>
      </c>
      <c r="I1699" s="247">
        <v>17.62</v>
      </c>
      <c r="J1699" s="247">
        <f t="shared" si="78"/>
        <v>35.159999999999997</v>
      </c>
      <c r="K1699" s="250">
        <v>35.159999999999997</v>
      </c>
      <c r="L1699" s="253">
        <v>45462</v>
      </c>
      <c r="M1699" s="249">
        <f t="shared" si="77"/>
        <v>0</v>
      </c>
      <c r="N1699" s="254">
        <v>1</v>
      </c>
      <c r="O1699" s="1" t="s">
        <v>50</v>
      </c>
      <c r="P1699" s="1" t="s">
        <v>53</v>
      </c>
      <c r="Q1699" s="252" t="str">
        <f>VLOOKUP(UTK[[#This Row],[ID]],DRIVER[],6,FALSE)</f>
        <v>VINOD KUMAR</v>
      </c>
      <c r="R1699" s="1">
        <v>217</v>
      </c>
    </row>
    <row r="1700" spans="1:18" ht="14.4">
      <c r="A1700" s="1">
        <v>333</v>
      </c>
      <c r="B1700" s="248" t="str">
        <f>UTK[[#This Row],[DATE]]&amp;UTK[[#This Row],[VEHICLE NO]]&amp;UTK[[#This Row],[TRIP NO]]</f>
        <v>45462OD04Q41231</v>
      </c>
      <c r="C1700" s="25">
        <v>45462</v>
      </c>
      <c r="D1700" s="1">
        <v>63753</v>
      </c>
      <c r="E1700" s="12">
        <v>312215</v>
      </c>
      <c r="F1700" s="17">
        <v>663</v>
      </c>
      <c r="G1700" s="24" t="s">
        <v>39</v>
      </c>
      <c r="H1700" s="247">
        <v>54.1</v>
      </c>
      <c r="I1700" s="247">
        <v>17.100000000000001</v>
      </c>
      <c r="J1700" s="247">
        <f t="shared" si="78"/>
        <v>37</v>
      </c>
      <c r="K1700" s="250">
        <v>36.64</v>
      </c>
      <c r="L1700" s="253">
        <v>45462</v>
      </c>
      <c r="M1700" s="249">
        <f t="shared" si="77"/>
        <v>0.35999999999999943</v>
      </c>
      <c r="N1700" s="254">
        <v>1</v>
      </c>
      <c r="O1700" s="1" t="s">
        <v>50</v>
      </c>
      <c r="P1700" s="1" t="s">
        <v>53</v>
      </c>
      <c r="Q1700" s="252" t="str">
        <f>VLOOKUP(UTK[[#This Row],[ID]],DRIVER[],6,FALSE)</f>
        <v>JUGAL KISHOR MOHANTA</v>
      </c>
      <c r="R1700" s="1">
        <v>236</v>
      </c>
    </row>
    <row r="1701" spans="1:18" ht="15" customHeight="1">
      <c r="A1701" s="1">
        <v>334</v>
      </c>
      <c r="B1701" s="248" t="str">
        <f>UTK[[#This Row],[DATE]]&amp;UTK[[#This Row],[VEHICLE NO]]&amp;UTK[[#This Row],[TRIP NO]]</f>
        <v>45462OD04Q41781</v>
      </c>
      <c r="C1701" s="25">
        <v>45462</v>
      </c>
      <c r="D1701" s="1">
        <v>63754</v>
      </c>
      <c r="E1701" s="12">
        <v>312215</v>
      </c>
      <c r="F1701" s="17">
        <v>669</v>
      </c>
      <c r="G1701" s="24" t="s">
        <v>25</v>
      </c>
      <c r="H1701" s="247">
        <v>56.26</v>
      </c>
      <c r="I1701" s="247">
        <v>17.16</v>
      </c>
      <c r="J1701" s="247">
        <f t="shared" si="78"/>
        <v>39.099999999999994</v>
      </c>
      <c r="K1701" s="250">
        <v>37.979999999999997</v>
      </c>
      <c r="L1701" s="253">
        <v>45462</v>
      </c>
      <c r="M1701" s="249">
        <f t="shared" si="77"/>
        <v>1.1199999999999974</v>
      </c>
      <c r="N1701" s="254">
        <v>1</v>
      </c>
      <c r="O1701" s="1" t="s">
        <v>50</v>
      </c>
      <c r="P1701" s="1" t="s">
        <v>53</v>
      </c>
      <c r="Q1701" s="252" t="str">
        <f>VLOOKUP(UTK[[#This Row],[ID]],DRIVER[],6,FALSE)</f>
        <v>PRADIPA MALIK</v>
      </c>
      <c r="R1701" s="1">
        <v>200</v>
      </c>
    </row>
    <row r="1702" spans="1:18" ht="15" customHeight="1">
      <c r="A1702" s="1">
        <v>335</v>
      </c>
      <c r="B1702" s="248" t="str">
        <f>UTK[[#This Row],[DATE]]&amp;UTK[[#This Row],[VEHICLE NO]]&amp;UTK[[#This Row],[TRIP NO]]</f>
        <v>45462OD04Q67611</v>
      </c>
      <c r="C1702" s="25">
        <v>45462</v>
      </c>
      <c r="D1702" s="1">
        <v>63755</v>
      </c>
      <c r="E1702" s="12">
        <v>312215</v>
      </c>
      <c r="F1702" s="17">
        <v>668</v>
      </c>
      <c r="G1702" s="24" t="s">
        <v>24</v>
      </c>
      <c r="H1702" s="247">
        <v>54.04</v>
      </c>
      <c r="I1702" s="247">
        <v>17.739999999999998</v>
      </c>
      <c r="J1702" s="247">
        <f t="shared" si="78"/>
        <v>36.299999999999997</v>
      </c>
      <c r="K1702" s="250">
        <v>35.44</v>
      </c>
      <c r="L1702" s="253">
        <v>45462</v>
      </c>
      <c r="M1702" s="249">
        <f t="shared" si="77"/>
        <v>0.85999999999999943</v>
      </c>
      <c r="N1702" s="254">
        <v>1</v>
      </c>
      <c r="O1702" s="1" t="s">
        <v>50</v>
      </c>
      <c r="P1702" s="1" t="s">
        <v>53</v>
      </c>
      <c r="Q1702" s="252" t="str">
        <f>VLOOKUP(UTK[[#This Row],[ID]],DRIVER[],6,FALSE)</f>
        <v>DHULESWAR PERAI</v>
      </c>
    </row>
    <row r="1703" spans="1:18" ht="15" customHeight="1">
      <c r="A1703" s="1">
        <v>336</v>
      </c>
      <c r="B1703" s="248" t="str">
        <f>UTK[[#This Row],[DATE]]&amp;UTK[[#This Row],[VEHICLE NO]]&amp;UTK[[#This Row],[TRIP NO]]</f>
        <v>45462OD04Q41261</v>
      </c>
      <c r="C1703" s="25">
        <v>45462</v>
      </c>
      <c r="D1703" s="1">
        <v>63756</v>
      </c>
      <c r="E1703" s="12">
        <v>312215</v>
      </c>
      <c r="F1703" s="17">
        <v>670</v>
      </c>
      <c r="G1703" s="24" t="s">
        <v>23</v>
      </c>
      <c r="H1703" s="247">
        <v>57.74</v>
      </c>
      <c r="I1703" s="247">
        <v>17.399999999999999</v>
      </c>
      <c r="J1703" s="247">
        <f t="shared" si="78"/>
        <v>40.340000000000003</v>
      </c>
      <c r="K1703" s="250">
        <v>39.46</v>
      </c>
      <c r="L1703" s="253">
        <v>45462</v>
      </c>
      <c r="M1703" s="249">
        <f t="shared" si="77"/>
        <v>0.88000000000000256</v>
      </c>
      <c r="N1703" s="254">
        <v>1</v>
      </c>
      <c r="O1703" s="1" t="s">
        <v>50</v>
      </c>
      <c r="P1703" s="1" t="s">
        <v>53</v>
      </c>
      <c r="Q1703" s="252" t="str">
        <f>VLOOKUP(UTK[[#This Row],[ID]],DRIVER[],6,FALSE)</f>
        <v>SUDARSAN SAHOO</v>
      </c>
      <c r="R1703" s="1">
        <v>149</v>
      </c>
    </row>
    <row r="1704" spans="1:18" ht="15" customHeight="1">
      <c r="A1704" s="1">
        <v>337</v>
      </c>
      <c r="B1704" s="248" t="str">
        <f>UTK[[#This Row],[DATE]]&amp;UTK[[#This Row],[VEHICLE NO]]&amp;UTK[[#This Row],[TRIP NO]]</f>
        <v>45462OD34S61371</v>
      </c>
      <c r="C1704" s="25">
        <v>45462</v>
      </c>
      <c r="D1704" s="1">
        <v>63757</v>
      </c>
      <c r="E1704" s="12">
        <v>312215</v>
      </c>
      <c r="F1704" s="17">
        <v>659</v>
      </c>
      <c r="G1704" s="24" t="s">
        <v>44</v>
      </c>
      <c r="H1704" s="247">
        <v>55.3</v>
      </c>
      <c r="I1704" s="247">
        <v>17.54</v>
      </c>
      <c r="J1704" s="247">
        <f t="shared" si="78"/>
        <v>37.76</v>
      </c>
      <c r="K1704" s="250">
        <v>37.36</v>
      </c>
      <c r="L1704" s="253">
        <v>45462</v>
      </c>
      <c r="M1704" s="249">
        <f t="shared" si="77"/>
        <v>0.39999999999999858</v>
      </c>
      <c r="N1704" s="254">
        <v>1</v>
      </c>
      <c r="O1704" s="1" t="s">
        <v>50</v>
      </c>
      <c r="P1704" s="1" t="s">
        <v>53</v>
      </c>
      <c r="Q1704" s="252" t="str">
        <f>VLOOKUP(UTK[[#This Row],[ID]],DRIVER[],6,FALSE)</f>
        <v>MURALIDHAR MOHANTA</v>
      </c>
    </row>
    <row r="1705" spans="1:18" ht="15" customHeight="1">
      <c r="A1705" s="1">
        <v>338</v>
      </c>
      <c r="B1705" s="248" t="str">
        <f>UTK[[#This Row],[DATE]]&amp;UTK[[#This Row],[VEHICLE NO]]&amp;UTK[[#This Row],[TRIP NO]]</f>
        <v>45462OD04Q41732</v>
      </c>
      <c r="C1705" s="25">
        <v>45462</v>
      </c>
      <c r="D1705" s="1">
        <v>63758</v>
      </c>
      <c r="E1705" s="12">
        <v>312215</v>
      </c>
      <c r="F1705" s="17">
        <v>700</v>
      </c>
      <c r="G1705" s="24" t="s">
        <v>8</v>
      </c>
      <c r="H1705" s="247">
        <v>36.86</v>
      </c>
      <c r="I1705" s="247">
        <v>10.24</v>
      </c>
      <c r="J1705" s="247">
        <f t="shared" si="78"/>
        <v>26.619999999999997</v>
      </c>
      <c r="K1705" s="250">
        <v>26.48</v>
      </c>
      <c r="L1705" s="253">
        <v>45462</v>
      </c>
      <c r="M1705" s="249">
        <f t="shared" si="77"/>
        <v>0.13999999999999702</v>
      </c>
      <c r="N1705" s="254">
        <v>2</v>
      </c>
      <c r="O1705" s="1" t="s">
        <v>50</v>
      </c>
      <c r="P1705" s="1" t="s">
        <v>53</v>
      </c>
      <c r="Q1705" s="252" t="str">
        <f>VLOOKUP(UTK[[#This Row],[ID]],DRIVER[],6,FALSE)</f>
        <v>AJAYA KUMAR MAHANTA</v>
      </c>
    </row>
    <row r="1706" spans="1:18" ht="15" customHeight="1">
      <c r="A1706" s="1">
        <v>339</v>
      </c>
      <c r="B1706" s="248" t="str">
        <f>UTK[[#This Row],[DATE]]&amp;UTK[[#This Row],[VEHICLE NO]]&amp;UTK[[#This Row],[TRIP NO]]</f>
        <v>45462OD34S26682</v>
      </c>
      <c r="C1706" s="25">
        <v>45462</v>
      </c>
      <c r="D1706" s="1">
        <v>63759</v>
      </c>
      <c r="E1706" s="12">
        <v>312215</v>
      </c>
      <c r="F1706" s="17">
        <v>705</v>
      </c>
      <c r="G1706" s="24" t="s">
        <v>42</v>
      </c>
      <c r="H1706" s="247">
        <v>55.78</v>
      </c>
      <c r="I1706" s="247">
        <v>17.2</v>
      </c>
      <c r="J1706" s="247">
        <f t="shared" si="78"/>
        <v>38.58</v>
      </c>
      <c r="K1706" s="250">
        <v>37.22</v>
      </c>
      <c r="L1706" s="253">
        <v>45462</v>
      </c>
      <c r="M1706" s="249">
        <f t="shared" si="77"/>
        <v>1.3599999999999994</v>
      </c>
      <c r="N1706" s="254">
        <v>2</v>
      </c>
      <c r="O1706" s="1" t="s">
        <v>50</v>
      </c>
      <c r="P1706" s="1" t="s">
        <v>53</v>
      </c>
      <c r="Q1706" s="252" t="str">
        <f>VLOOKUP(UTK[[#This Row],[ID]],DRIVER[],6,FALSE)</f>
        <v>SHAJID ANSARI</v>
      </c>
    </row>
    <row r="1707" spans="1:18" ht="15" customHeight="1">
      <c r="A1707" s="1">
        <v>340</v>
      </c>
      <c r="B1707" s="248" t="str">
        <f>UTK[[#This Row],[DATE]]&amp;UTK[[#This Row],[VEHICLE NO]]&amp;UTK[[#This Row],[TRIP NO]]</f>
        <v>45462OD04Q41552</v>
      </c>
      <c r="C1707" s="25">
        <v>45462</v>
      </c>
      <c r="D1707" s="1">
        <v>63760</v>
      </c>
      <c r="E1707" s="12">
        <v>312215</v>
      </c>
      <c r="F1707" s="17">
        <v>708</v>
      </c>
      <c r="G1707" s="24" t="s">
        <v>22</v>
      </c>
      <c r="H1707" s="247">
        <v>54.58</v>
      </c>
      <c r="I1707" s="247">
        <v>17.52</v>
      </c>
      <c r="J1707" s="247">
        <f t="shared" si="78"/>
        <v>37.06</v>
      </c>
      <c r="K1707" s="250">
        <v>35.76</v>
      </c>
      <c r="L1707" s="253">
        <v>45462</v>
      </c>
      <c r="M1707" s="249">
        <f t="shared" si="77"/>
        <v>1.3000000000000043</v>
      </c>
      <c r="N1707" s="254">
        <v>2</v>
      </c>
      <c r="O1707" s="1" t="s">
        <v>50</v>
      </c>
      <c r="P1707" s="1" t="s">
        <v>53</v>
      </c>
      <c r="Q1707" s="252" t="str">
        <f>VLOOKUP(UTK[[#This Row],[ID]],DRIVER[],6,FALSE)</f>
        <v>KALI CH KAR</v>
      </c>
    </row>
    <row r="1708" spans="1:18" ht="15" customHeight="1">
      <c r="A1708" s="1">
        <v>341</v>
      </c>
      <c r="B1708" s="248" t="str">
        <f>UTK[[#This Row],[DATE]]&amp;UTK[[#This Row],[VEHICLE NO]]&amp;UTK[[#This Row],[TRIP NO]]</f>
        <v>45462OD04Q41702</v>
      </c>
      <c r="C1708" s="25">
        <v>45462</v>
      </c>
      <c r="D1708" s="1">
        <v>63761</v>
      </c>
      <c r="E1708" s="12">
        <v>312215</v>
      </c>
      <c r="F1708" s="17">
        <v>719</v>
      </c>
      <c r="G1708" s="24" t="s">
        <v>10</v>
      </c>
      <c r="H1708" s="247">
        <v>36.4</v>
      </c>
      <c r="I1708" s="247">
        <v>10.199999999999999</v>
      </c>
      <c r="J1708" s="247">
        <f t="shared" si="78"/>
        <v>26.2</v>
      </c>
      <c r="K1708" s="250">
        <v>25.94</v>
      </c>
      <c r="L1708" s="253">
        <v>45462</v>
      </c>
      <c r="M1708" s="249">
        <f t="shared" si="77"/>
        <v>0.25999999999999801</v>
      </c>
      <c r="N1708" s="254">
        <v>2</v>
      </c>
      <c r="O1708" s="1" t="s">
        <v>50</v>
      </c>
      <c r="P1708" s="1" t="s">
        <v>53</v>
      </c>
      <c r="Q1708" s="252" t="str">
        <f>VLOOKUP(UTK[[#This Row],[ID]],DRIVER[],6,FALSE)</f>
        <v>KAMAN MUNDA</v>
      </c>
    </row>
    <row r="1709" spans="1:18" ht="15" customHeight="1">
      <c r="A1709" s="1">
        <v>342</v>
      </c>
      <c r="B1709" s="248" t="str">
        <f>UTK[[#This Row],[DATE]]&amp;UTK[[#This Row],[VEHICLE NO]]&amp;UTK[[#This Row],[TRIP NO]]</f>
        <v>45462OD34S26151</v>
      </c>
      <c r="C1709" s="25">
        <v>45462</v>
      </c>
      <c r="D1709" s="1">
        <v>63762</v>
      </c>
      <c r="E1709" s="12">
        <v>312215</v>
      </c>
      <c r="F1709" s="17">
        <v>730</v>
      </c>
      <c r="G1709" s="24" t="s">
        <v>40</v>
      </c>
      <c r="H1709" s="247">
        <v>53.92</v>
      </c>
      <c r="I1709" s="247">
        <v>17.079999999999998</v>
      </c>
      <c r="J1709" s="247">
        <f t="shared" si="78"/>
        <v>36.840000000000003</v>
      </c>
      <c r="K1709" s="250">
        <v>36.5</v>
      </c>
      <c r="L1709" s="253">
        <v>45462</v>
      </c>
      <c r="M1709" s="249">
        <f t="shared" si="77"/>
        <v>0.34000000000000341</v>
      </c>
      <c r="N1709" s="254">
        <v>1</v>
      </c>
      <c r="O1709" s="1" t="s">
        <v>50</v>
      </c>
      <c r="P1709" s="1" t="s">
        <v>53</v>
      </c>
      <c r="Q1709" s="252" t="str">
        <f>VLOOKUP(UTK[[#This Row],[ID]],DRIVER[],6,FALSE)</f>
        <v>ABHIMANYU JENA</v>
      </c>
    </row>
    <row r="1710" spans="1:18" ht="15" customHeight="1">
      <c r="A1710" s="1">
        <v>343</v>
      </c>
      <c r="B1710" s="248" t="str">
        <f>UTK[[#This Row],[DATE]]&amp;UTK[[#This Row],[VEHICLE NO]]&amp;UTK[[#This Row],[TRIP NO]]</f>
        <v>45462OD34S26662</v>
      </c>
      <c r="C1710" s="25">
        <v>45462</v>
      </c>
      <c r="D1710" s="1">
        <v>63763</v>
      </c>
      <c r="E1710" s="12">
        <v>312215</v>
      </c>
      <c r="F1710" s="17">
        <v>745</v>
      </c>
      <c r="G1710" s="24" t="s">
        <v>45</v>
      </c>
      <c r="H1710" s="247">
        <v>53.72</v>
      </c>
      <c r="I1710" s="247">
        <v>17.5</v>
      </c>
      <c r="J1710" s="247">
        <f t="shared" si="78"/>
        <v>36.22</v>
      </c>
      <c r="K1710" s="250">
        <v>35.799999999999997</v>
      </c>
      <c r="L1710" s="253">
        <v>45463</v>
      </c>
      <c r="M1710" s="249">
        <f t="shared" si="77"/>
        <v>0.42000000000000171</v>
      </c>
      <c r="N1710" s="254">
        <v>2</v>
      </c>
      <c r="O1710" s="1" t="s">
        <v>50</v>
      </c>
      <c r="P1710" s="1" t="s">
        <v>53</v>
      </c>
      <c r="Q1710" s="252" t="str">
        <f>VLOOKUP(UTK[[#This Row],[ID]],DRIVER[],6,FALSE)</f>
        <v>VINOD KUMAR</v>
      </c>
    </row>
    <row r="1711" spans="1:18" ht="15" customHeight="1">
      <c r="A1711" s="1">
        <v>344</v>
      </c>
      <c r="B1711" s="248" t="str">
        <f>UTK[[#This Row],[DATE]]&amp;UTK[[#This Row],[VEHICLE NO]]&amp;UTK[[#This Row],[TRIP NO]]</f>
        <v>45462OD04Q67612</v>
      </c>
      <c r="C1711" s="25">
        <v>45462</v>
      </c>
      <c r="D1711" s="1">
        <v>63764</v>
      </c>
      <c r="E1711" s="12">
        <v>312215</v>
      </c>
      <c r="F1711" s="17">
        <v>748</v>
      </c>
      <c r="G1711" s="24" t="s">
        <v>24</v>
      </c>
      <c r="H1711" s="247">
        <v>53.16</v>
      </c>
      <c r="I1711" s="247">
        <v>17.7</v>
      </c>
      <c r="J1711" s="247">
        <f t="shared" si="78"/>
        <v>35.459999999999994</v>
      </c>
      <c r="K1711" s="250">
        <v>35.06</v>
      </c>
      <c r="L1711" s="253">
        <v>45463</v>
      </c>
      <c r="M1711" s="249">
        <f t="shared" si="77"/>
        <v>0.39999999999999147</v>
      </c>
      <c r="N1711" s="254">
        <v>2</v>
      </c>
      <c r="O1711" s="1" t="s">
        <v>50</v>
      </c>
      <c r="P1711" s="1" t="s">
        <v>53</v>
      </c>
      <c r="Q1711" s="252" t="str">
        <f>VLOOKUP(UTK[[#This Row],[ID]],DRIVER[],6,FALSE)</f>
        <v>DHULESWAR PERAI</v>
      </c>
    </row>
    <row r="1712" spans="1:18" ht="14.4">
      <c r="A1712" s="1">
        <v>345</v>
      </c>
      <c r="B1712" s="248" t="str">
        <f>UTK[[#This Row],[DATE]]&amp;UTK[[#This Row],[VEHICLE NO]]&amp;UTK[[#This Row],[TRIP NO]]</f>
        <v>45462OD04Q41232</v>
      </c>
      <c r="C1712" s="25">
        <v>45462</v>
      </c>
      <c r="D1712" s="1">
        <v>63765</v>
      </c>
      <c r="E1712" s="12">
        <v>312215</v>
      </c>
      <c r="F1712" s="17">
        <v>752</v>
      </c>
      <c r="G1712" s="24" t="s">
        <v>39</v>
      </c>
      <c r="H1712" s="247">
        <v>55.94</v>
      </c>
      <c r="I1712" s="247">
        <v>17.260000000000002</v>
      </c>
      <c r="J1712" s="247">
        <f t="shared" si="78"/>
        <v>38.679999999999993</v>
      </c>
      <c r="K1712" s="250">
        <v>38</v>
      </c>
      <c r="L1712" s="253">
        <v>45463</v>
      </c>
      <c r="M1712" s="249">
        <f t="shared" si="77"/>
        <v>0.67999999999999261</v>
      </c>
      <c r="N1712" s="254">
        <v>2</v>
      </c>
      <c r="O1712" s="1" t="s">
        <v>50</v>
      </c>
      <c r="P1712" s="1" t="s">
        <v>53</v>
      </c>
      <c r="Q1712" s="252" t="str">
        <f>VLOOKUP(UTK[[#This Row],[ID]],DRIVER[],6,FALSE)</f>
        <v>JUGAL KISHOR MOHANTA</v>
      </c>
    </row>
    <row r="1713" spans="1:18" ht="15" customHeight="1">
      <c r="A1713" s="1">
        <v>346</v>
      </c>
      <c r="B1713" s="248" t="str">
        <f>UTK[[#This Row],[DATE]]&amp;UTK[[#This Row],[VEHICLE NO]]&amp;UTK[[#This Row],[TRIP NO]]</f>
        <v>45462OD04Q41782</v>
      </c>
      <c r="C1713" s="25">
        <v>45462</v>
      </c>
      <c r="D1713" s="1">
        <v>63766</v>
      </c>
      <c r="E1713" s="12">
        <v>312215</v>
      </c>
      <c r="F1713" s="17">
        <v>754</v>
      </c>
      <c r="G1713" s="24" t="s">
        <v>25</v>
      </c>
      <c r="H1713" s="247">
        <v>54.68</v>
      </c>
      <c r="I1713" s="247">
        <v>17.34</v>
      </c>
      <c r="J1713" s="247">
        <f t="shared" si="78"/>
        <v>37.340000000000003</v>
      </c>
      <c r="K1713" s="250">
        <v>36.82</v>
      </c>
      <c r="L1713" s="253">
        <v>45463</v>
      </c>
      <c r="M1713" s="249">
        <f t="shared" si="77"/>
        <v>0.52000000000000313</v>
      </c>
      <c r="N1713" s="254">
        <v>2</v>
      </c>
      <c r="O1713" s="1" t="s">
        <v>50</v>
      </c>
      <c r="P1713" s="1" t="s">
        <v>53</v>
      </c>
      <c r="Q1713" s="252" t="str">
        <f>VLOOKUP(UTK[[#This Row],[ID]],DRIVER[],6,FALSE)</f>
        <v>PRADIPA MALIK</v>
      </c>
    </row>
    <row r="1714" spans="1:18" ht="15" customHeight="1">
      <c r="A1714" s="1">
        <v>347</v>
      </c>
      <c r="B1714" s="248" t="str">
        <f>UTK[[#This Row],[DATE]]&amp;UTK[[#This Row],[VEHICLE NO]]&amp;UTK[[#This Row],[TRIP NO]]</f>
        <v>45462OD34S61372</v>
      </c>
      <c r="C1714" s="25">
        <v>45462</v>
      </c>
      <c r="D1714" s="1">
        <v>63767</v>
      </c>
      <c r="E1714" s="12">
        <v>312215</v>
      </c>
      <c r="F1714" s="17">
        <v>756</v>
      </c>
      <c r="G1714" s="24" t="s">
        <v>44</v>
      </c>
      <c r="H1714" s="247">
        <v>54.94</v>
      </c>
      <c r="I1714" s="247">
        <v>17.559999999999999</v>
      </c>
      <c r="J1714" s="247">
        <f t="shared" si="78"/>
        <v>37.379999999999995</v>
      </c>
      <c r="K1714" s="250">
        <v>37.020000000000003</v>
      </c>
      <c r="L1714" s="253">
        <v>45463</v>
      </c>
      <c r="M1714" s="249">
        <f t="shared" si="77"/>
        <v>0.35999999999999233</v>
      </c>
      <c r="N1714" s="254">
        <v>2</v>
      </c>
      <c r="O1714" s="1" t="s">
        <v>50</v>
      </c>
      <c r="P1714" s="1" t="s">
        <v>53</v>
      </c>
      <c r="Q1714" s="252" t="str">
        <f>VLOOKUP(UTK[[#This Row],[ID]],DRIVER[],6,FALSE)</f>
        <v>MURALIDHAR MOHANTA</v>
      </c>
    </row>
    <row r="1715" spans="1:18" ht="15" customHeight="1">
      <c r="A1715" s="1">
        <v>348</v>
      </c>
      <c r="B1715" s="248" t="str">
        <f>UTK[[#This Row],[DATE]]&amp;UTK[[#This Row],[VEHICLE NO]]&amp;UTK[[#This Row],[TRIP NO]]</f>
        <v>45462OD04Q41262</v>
      </c>
      <c r="C1715" s="25">
        <v>45462</v>
      </c>
      <c r="D1715" s="1">
        <v>63768</v>
      </c>
      <c r="E1715" s="12">
        <v>312215</v>
      </c>
      <c r="F1715" s="17">
        <v>757</v>
      </c>
      <c r="G1715" s="24" t="s">
        <v>23</v>
      </c>
      <c r="H1715" s="247">
        <v>52.6</v>
      </c>
      <c r="I1715" s="247">
        <v>17.5</v>
      </c>
      <c r="J1715" s="247">
        <f t="shared" si="78"/>
        <v>35.1</v>
      </c>
      <c r="K1715" s="250">
        <v>34.64</v>
      </c>
      <c r="L1715" s="253">
        <v>45463</v>
      </c>
      <c r="M1715" s="249">
        <f t="shared" si="77"/>
        <v>0.46000000000000085</v>
      </c>
      <c r="N1715" s="254">
        <v>2</v>
      </c>
      <c r="O1715" s="1" t="s">
        <v>50</v>
      </c>
      <c r="P1715" s="1" t="s">
        <v>53</v>
      </c>
      <c r="Q1715" s="252" t="str">
        <f>VLOOKUP(UTK[[#This Row],[ID]],DRIVER[],6,FALSE)</f>
        <v>SUDARSAN SAHOO</v>
      </c>
    </row>
    <row r="1716" spans="1:18" ht="15" customHeight="1">
      <c r="A1716" s="1">
        <v>349</v>
      </c>
      <c r="B1716" s="1" t="str">
        <f>UTK[[#This Row],[DATE]]&amp;UTK[[#This Row],[VEHICLE NO]]&amp;UTK[[#This Row],[TRIP NO]]</f>
        <v>45463OD04Q41731</v>
      </c>
      <c r="C1716" s="25">
        <v>45463</v>
      </c>
      <c r="D1716" s="1">
        <v>63769</v>
      </c>
      <c r="E1716" s="12">
        <v>312215</v>
      </c>
      <c r="F1716" s="17">
        <v>773</v>
      </c>
      <c r="G1716" s="24" t="s">
        <v>8</v>
      </c>
      <c r="H1716" s="26">
        <v>34.1</v>
      </c>
      <c r="I1716" s="26">
        <v>10.220000000000001</v>
      </c>
      <c r="J1716" s="26">
        <f t="shared" ref="J1716:J1733" si="79">H1716-I1716</f>
        <v>23.880000000000003</v>
      </c>
      <c r="K1716" s="49">
        <v>23.8</v>
      </c>
      <c r="L1716" s="253">
        <v>45463</v>
      </c>
      <c r="M1716" s="249">
        <f t="shared" si="77"/>
        <v>8.0000000000001847E-2</v>
      </c>
      <c r="N1716" s="217">
        <v>1</v>
      </c>
      <c r="O1716" s="1" t="s">
        <v>50</v>
      </c>
      <c r="P1716" s="1" t="s">
        <v>53</v>
      </c>
      <c r="Q1716" s="91" t="str">
        <f>VLOOKUP(UTK[[#This Row],[ID]],DRIVER[],6,FALSE)</f>
        <v>AJAYA KUMAR MAHANTA</v>
      </c>
    </row>
    <row r="1717" spans="1:18" ht="15" customHeight="1">
      <c r="A1717" s="1">
        <v>350</v>
      </c>
      <c r="B1717" s="1" t="str">
        <f>UTK[[#This Row],[DATE]]&amp;UTK[[#This Row],[VEHICLE NO]]&amp;UTK[[#This Row],[TRIP NO]]</f>
        <v>45463OD34S26681</v>
      </c>
      <c r="C1717" s="25">
        <v>45463</v>
      </c>
      <c r="D1717" s="1">
        <v>63770</v>
      </c>
      <c r="E1717" s="12">
        <v>312215</v>
      </c>
      <c r="F1717" s="17">
        <v>783</v>
      </c>
      <c r="G1717" s="24" t="s">
        <v>42</v>
      </c>
      <c r="H1717" s="26">
        <v>52.72</v>
      </c>
      <c r="I1717" s="26">
        <v>17.2</v>
      </c>
      <c r="J1717" s="26">
        <f t="shared" si="79"/>
        <v>35.519999999999996</v>
      </c>
      <c r="K1717" s="49">
        <v>35.520000000000003</v>
      </c>
      <c r="L1717" s="253">
        <v>45463</v>
      </c>
      <c r="M1717" s="249">
        <f t="shared" si="77"/>
        <v>0</v>
      </c>
      <c r="N1717" s="217">
        <v>1</v>
      </c>
      <c r="O1717" s="1" t="s">
        <v>50</v>
      </c>
      <c r="P1717" s="1" t="s">
        <v>53</v>
      </c>
      <c r="Q1717" s="91" t="str">
        <f>VLOOKUP(UTK[[#This Row],[ID]],DRIVER[],6,FALSE)</f>
        <v>SHAJID ANSARI</v>
      </c>
    </row>
    <row r="1718" spans="1:18" ht="15" customHeight="1">
      <c r="A1718" s="1">
        <v>351</v>
      </c>
      <c r="B1718" s="1" t="str">
        <f>UTK[[#This Row],[DATE]]&amp;UTK[[#This Row],[VEHICLE NO]]&amp;UTK[[#This Row],[TRIP NO]]</f>
        <v>45463OD34S26661</v>
      </c>
      <c r="C1718" s="25">
        <v>45463</v>
      </c>
      <c r="D1718" s="1">
        <v>63771</v>
      </c>
      <c r="E1718" s="12">
        <v>312215</v>
      </c>
      <c r="F1718" s="17">
        <v>788</v>
      </c>
      <c r="G1718" s="24" t="s">
        <v>45</v>
      </c>
      <c r="H1718" s="26">
        <v>53.74</v>
      </c>
      <c r="I1718" s="26">
        <v>17.5</v>
      </c>
      <c r="J1718" s="26">
        <f t="shared" si="79"/>
        <v>36.24</v>
      </c>
      <c r="K1718" s="49">
        <v>36</v>
      </c>
      <c r="L1718" s="253">
        <v>45463</v>
      </c>
      <c r="M1718" s="249">
        <f t="shared" si="77"/>
        <v>0.24000000000000199</v>
      </c>
      <c r="N1718" s="217">
        <v>1</v>
      </c>
      <c r="O1718" s="1" t="s">
        <v>50</v>
      </c>
      <c r="P1718" s="1" t="s">
        <v>53</v>
      </c>
      <c r="Q1718" s="91" t="str">
        <f>VLOOKUP(UTK[[#This Row],[ID]],DRIVER[],6,FALSE)</f>
        <v>VINOD KUMAR</v>
      </c>
    </row>
    <row r="1719" spans="1:18" ht="15" customHeight="1">
      <c r="A1719" s="1">
        <v>352</v>
      </c>
      <c r="B1719" s="1" t="str">
        <f>UTK[[#This Row],[DATE]]&amp;UTK[[#This Row],[VEHICLE NO]]&amp;UTK[[#This Row],[TRIP NO]]</f>
        <v>45463OD04Q41781</v>
      </c>
      <c r="C1719" s="25">
        <v>45463</v>
      </c>
      <c r="D1719" s="1">
        <v>63772</v>
      </c>
      <c r="E1719" s="12">
        <v>312215</v>
      </c>
      <c r="F1719" s="17">
        <v>793</v>
      </c>
      <c r="G1719" s="24" t="s">
        <v>25</v>
      </c>
      <c r="H1719" s="26">
        <v>54.44</v>
      </c>
      <c r="I1719" s="26">
        <v>17.32</v>
      </c>
      <c r="J1719" s="26">
        <f t="shared" si="79"/>
        <v>37.119999999999997</v>
      </c>
      <c r="K1719" s="49">
        <v>36.979999999999997</v>
      </c>
      <c r="L1719" s="253">
        <v>45463</v>
      </c>
      <c r="M1719" s="249">
        <f t="shared" si="77"/>
        <v>0.14000000000000057</v>
      </c>
      <c r="N1719" s="217">
        <v>1</v>
      </c>
      <c r="O1719" s="1" t="s">
        <v>50</v>
      </c>
      <c r="P1719" s="1" t="s">
        <v>53</v>
      </c>
      <c r="Q1719" s="91" t="str">
        <f>VLOOKUP(UTK[[#This Row],[ID]],DRIVER[],6,FALSE)</f>
        <v>BHARAT CH MOHANTA</v>
      </c>
    </row>
    <row r="1720" spans="1:18" ht="15" customHeight="1">
      <c r="A1720" s="1">
        <v>353</v>
      </c>
      <c r="B1720" s="1" t="str">
        <f>UTK[[#This Row],[DATE]]&amp;UTK[[#This Row],[VEHICLE NO]]&amp;UTK[[#This Row],[TRIP NO]]</f>
        <v>45463OD04Q41701</v>
      </c>
      <c r="C1720" s="25">
        <v>45463</v>
      </c>
      <c r="D1720" s="1">
        <v>63773</v>
      </c>
      <c r="E1720" s="12">
        <v>312215</v>
      </c>
      <c r="F1720" s="17">
        <v>794</v>
      </c>
      <c r="G1720" s="24" t="s">
        <v>10</v>
      </c>
      <c r="H1720" s="26">
        <v>34.18</v>
      </c>
      <c r="I1720" s="26">
        <v>10.16</v>
      </c>
      <c r="J1720" s="26">
        <f t="shared" si="79"/>
        <v>24.02</v>
      </c>
      <c r="K1720" s="49">
        <v>23.9</v>
      </c>
      <c r="L1720" s="253">
        <v>45463</v>
      </c>
      <c r="M1720" s="249">
        <f t="shared" si="77"/>
        <v>0.12000000000000099</v>
      </c>
      <c r="N1720" s="217">
        <v>1</v>
      </c>
      <c r="O1720" s="1" t="s">
        <v>50</v>
      </c>
      <c r="P1720" s="1" t="s">
        <v>53</v>
      </c>
      <c r="Q1720" s="91" t="str">
        <f>VLOOKUP(UTK[[#This Row],[ID]],DRIVER[],6,FALSE)</f>
        <v>SUSANTA KUMAR MALIK</v>
      </c>
    </row>
    <row r="1721" spans="1:18" ht="15" customHeight="1">
      <c r="A1721" s="1">
        <v>354</v>
      </c>
      <c r="B1721" s="1" t="str">
        <f>UTK[[#This Row],[DATE]]&amp;UTK[[#This Row],[VEHICLE NO]]&amp;UTK[[#This Row],[TRIP NO]]</f>
        <v>45463OD34S61371</v>
      </c>
      <c r="C1721" s="25">
        <v>45463</v>
      </c>
      <c r="D1721" s="1">
        <v>63774</v>
      </c>
      <c r="E1721" s="12">
        <v>312215</v>
      </c>
      <c r="F1721" s="17">
        <v>806</v>
      </c>
      <c r="G1721" s="24" t="s">
        <v>44</v>
      </c>
      <c r="H1721" s="26">
        <v>54.62</v>
      </c>
      <c r="I1721" s="26">
        <v>17.559999999999999</v>
      </c>
      <c r="J1721" s="26">
        <f t="shared" si="79"/>
        <v>37.06</v>
      </c>
      <c r="K1721" s="49">
        <v>36.880000000000003</v>
      </c>
      <c r="L1721" s="253">
        <v>45463</v>
      </c>
      <c r="M1721" s="249">
        <f t="shared" si="77"/>
        <v>0.17999999999999972</v>
      </c>
      <c r="N1721" s="217">
        <v>1</v>
      </c>
      <c r="O1721" s="1" t="s">
        <v>50</v>
      </c>
      <c r="P1721" s="1" t="s">
        <v>53</v>
      </c>
      <c r="Q1721" s="91" t="str">
        <f>VLOOKUP(UTK[[#This Row],[ID]],DRIVER[],6,FALSE)</f>
        <v>MURALIDHAR MOHANTA</v>
      </c>
    </row>
    <row r="1722" spans="1:18" ht="15" customHeight="1">
      <c r="A1722" s="1">
        <v>355</v>
      </c>
      <c r="B1722" s="1" t="str">
        <f>UTK[[#This Row],[DATE]]&amp;UTK[[#This Row],[VEHICLE NO]]&amp;UTK[[#This Row],[TRIP NO]]</f>
        <v>45463OD34S26151</v>
      </c>
      <c r="C1722" s="25">
        <v>45463</v>
      </c>
      <c r="D1722" s="1">
        <v>63775</v>
      </c>
      <c r="E1722" s="12">
        <v>312215</v>
      </c>
      <c r="F1722" s="17">
        <v>808</v>
      </c>
      <c r="G1722" s="24" t="s">
        <v>40</v>
      </c>
      <c r="H1722" s="26">
        <v>55.72</v>
      </c>
      <c r="I1722" s="26">
        <v>17.100000000000001</v>
      </c>
      <c r="J1722" s="26">
        <f t="shared" si="79"/>
        <v>38.619999999999997</v>
      </c>
      <c r="K1722" s="49">
        <v>38.32</v>
      </c>
      <c r="L1722" s="253">
        <v>45463</v>
      </c>
      <c r="M1722" s="249">
        <f t="shared" si="77"/>
        <v>0.29999999999999716</v>
      </c>
      <c r="N1722" s="217">
        <v>1</v>
      </c>
      <c r="O1722" s="1" t="s">
        <v>50</v>
      </c>
      <c r="P1722" s="1" t="s">
        <v>53</v>
      </c>
      <c r="Q1722" s="91" t="str">
        <f>VLOOKUP(UTK[[#This Row],[ID]],DRIVER[],6,FALSE)</f>
        <v>ABHIMANYU JENA</v>
      </c>
    </row>
    <row r="1723" spans="1:18" ht="15" customHeight="1">
      <c r="A1723" s="1">
        <v>356</v>
      </c>
      <c r="B1723" s="1" t="str">
        <f>UTK[[#This Row],[DATE]]&amp;UTK[[#This Row],[VEHICLE NO]]&amp;UTK[[#This Row],[TRIP NO]]</f>
        <v>45463OD04Q41551</v>
      </c>
      <c r="C1723" s="25">
        <v>45463</v>
      </c>
      <c r="D1723" s="1">
        <v>63776</v>
      </c>
      <c r="E1723" s="12">
        <v>312215</v>
      </c>
      <c r="F1723" s="17">
        <v>817</v>
      </c>
      <c r="G1723" s="24" t="s">
        <v>22</v>
      </c>
      <c r="H1723" s="26">
        <v>54.9</v>
      </c>
      <c r="I1723" s="26">
        <v>17.559999999999999</v>
      </c>
      <c r="J1723" s="26">
        <f t="shared" si="79"/>
        <v>37.340000000000003</v>
      </c>
      <c r="K1723" s="49">
        <v>36.880000000000003</v>
      </c>
      <c r="L1723" s="253">
        <v>45463</v>
      </c>
      <c r="M1723" s="249">
        <f t="shared" si="77"/>
        <v>0.46000000000000085</v>
      </c>
      <c r="N1723" s="217">
        <v>1</v>
      </c>
      <c r="O1723" s="1" t="s">
        <v>50</v>
      </c>
      <c r="P1723" s="1" t="s">
        <v>53</v>
      </c>
      <c r="Q1723" s="91" t="str">
        <f>VLOOKUP(UTK[[#This Row],[ID]],DRIVER[],6,FALSE)</f>
        <v>BENUDHAR PRADHAN</v>
      </c>
    </row>
    <row r="1724" spans="1:18" ht="15" customHeight="1">
      <c r="A1724" s="1">
        <v>357</v>
      </c>
      <c r="B1724" s="1" t="str">
        <f>UTK[[#This Row],[DATE]]&amp;UTK[[#This Row],[VEHICLE NO]]&amp;UTK[[#This Row],[TRIP NO]]</f>
        <v>45463OD04Q41261</v>
      </c>
      <c r="C1724" s="25">
        <v>45463</v>
      </c>
      <c r="D1724" s="1">
        <v>63777</v>
      </c>
      <c r="E1724" s="12">
        <v>312215</v>
      </c>
      <c r="F1724" s="17">
        <v>822</v>
      </c>
      <c r="G1724" s="24" t="s">
        <v>23</v>
      </c>
      <c r="H1724" s="26">
        <v>55.48</v>
      </c>
      <c r="I1724" s="26">
        <v>17.5</v>
      </c>
      <c r="J1724" s="26">
        <f t="shared" si="79"/>
        <v>37.979999999999997</v>
      </c>
      <c r="K1724" s="49">
        <v>37.44</v>
      </c>
      <c r="L1724" s="253">
        <v>45463</v>
      </c>
      <c r="M1724" s="249">
        <f t="shared" si="77"/>
        <v>0.53999999999999915</v>
      </c>
      <c r="N1724" s="217">
        <v>1</v>
      </c>
      <c r="O1724" s="1" t="s">
        <v>50</v>
      </c>
      <c r="P1724" s="1" t="s">
        <v>53</v>
      </c>
      <c r="Q1724" s="91" t="str">
        <f>VLOOKUP(UTK[[#This Row],[ID]],DRIVER[],6,FALSE)</f>
        <v>SUDARSAN SAHOO</v>
      </c>
    </row>
    <row r="1725" spans="1:18" ht="14.4">
      <c r="A1725" s="1">
        <v>358</v>
      </c>
      <c r="B1725" s="1" t="str">
        <f>UTK[[#This Row],[DATE]]&amp;UTK[[#This Row],[VEHICLE NO]]&amp;UTK[[#This Row],[TRIP NO]]</f>
        <v>45463OD04Q41231</v>
      </c>
      <c r="C1725" s="25">
        <v>45463</v>
      </c>
      <c r="D1725" s="1">
        <v>63778</v>
      </c>
      <c r="E1725" s="12">
        <v>312215</v>
      </c>
      <c r="F1725" s="17">
        <v>824</v>
      </c>
      <c r="G1725" s="24" t="s">
        <v>39</v>
      </c>
      <c r="H1725" s="26">
        <v>56.38</v>
      </c>
      <c r="I1725" s="26">
        <v>17.3</v>
      </c>
      <c r="J1725" s="26">
        <f t="shared" si="79"/>
        <v>39.08</v>
      </c>
      <c r="K1725" s="49">
        <v>38.479999999999997</v>
      </c>
      <c r="L1725" s="253">
        <v>45463</v>
      </c>
      <c r="M1725" s="249">
        <f t="shared" si="77"/>
        <v>0.60000000000000142</v>
      </c>
      <c r="N1725" s="217">
        <v>1</v>
      </c>
      <c r="O1725" s="1" t="s">
        <v>50</v>
      </c>
      <c r="P1725" s="1" t="s">
        <v>53</v>
      </c>
      <c r="Q1725" s="91" t="str">
        <f>VLOOKUP(UTK[[#This Row],[ID]],DRIVER[],6,FALSE)</f>
        <v>PRADIPA MALIK</v>
      </c>
    </row>
    <row r="1726" spans="1:18" ht="15" customHeight="1">
      <c r="A1726" s="1">
        <v>359</v>
      </c>
      <c r="B1726" s="1" t="str">
        <f>UTK[[#This Row],[DATE]]&amp;UTK[[#This Row],[VEHICLE NO]]&amp;UTK[[#This Row],[TRIP NO]]</f>
        <v>45463OD04Q67611</v>
      </c>
      <c r="C1726" s="25">
        <v>45463</v>
      </c>
      <c r="D1726" s="1">
        <v>63779</v>
      </c>
      <c r="E1726" s="12">
        <v>312215</v>
      </c>
      <c r="F1726" s="17">
        <v>831</v>
      </c>
      <c r="G1726" s="24" t="s">
        <v>24</v>
      </c>
      <c r="H1726" s="26">
        <v>55.76</v>
      </c>
      <c r="I1726" s="26">
        <v>17.7</v>
      </c>
      <c r="J1726" s="26">
        <f t="shared" si="79"/>
        <v>38.06</v>
      </c>
      <c r="K1726" s="49">
        <v>37.700000000000003</v>
      </c>
      <c r="L1726" s="253">
        <v>45463</v>
      </c>
      <c r="M1726" s="249">
        <f t="shared" si="77"/>
        <v>0.35999999999999943</v>
      </c>
      <c r="N1726" s="217">
        <v>1</v>
      </c>
      <c r="O1726" s="1" t="s">
        <v>50</v>
      </c>
      <c r="P1726" s="1" t="s">
        <v>53</v>
      </c>
      <c r="Q1726" s="91" t="str">
        <f>VLOOKUP(UTK[[#This Row],[ID]],DRIVER[],6,FALSE)</f>
        <v>DHULESWAR PERAI</v>
      </c>
      <c r="R1726" s="1">
        <v>231</v>
      </c>
    </row>
    <row r="1727" spans="1:18" ht="15" customHeight="1">
      <c r="A1727" s="1">
        <v>360</v>
      </c>
      <c r="B1727" s="1" t="str">
        <f>UTK[[#This Row],[DATE]]&amp;UTK[[#This Row],[VEHICLE NO]]&amp;UTK[[#This Row],[TRIP NO]]</f>
        <v>45463OD04Q41732</v>
      </c>
      <c r="C1727" s="25">
        <v>45463</v>
      </c>
      <c r="D1727" s="1">
        <v>63780</v>
      </c>
      <c r="E1727" s="12">
        <v>312215</v>
      </c>
      <c r="F1727" s="17">
        <v>842</v>
      </c>
      <c r="G1727" s="24" t="s">
        <v>8</v>
      </c>
      <c r="H1727" s="26">
        <v>35.04</v>
      </c>
      <c r="I1727" s="26">
        <v>10.199999999999999</v>
      </c>
      <c r="J1727" s="26">
        <f t="shared" si="79"/>
        <v>24.84</v>
      </c>
      <c r="K1727" s="49">
        <v>24.72</v>
      </c>
      <c r="L1727" s="253">
        <v>45463</v>
      </c>
      <c r="M1727" s="249">
        <f t="shared" si="77"/>
        <v>0.12000000000000099</v>
      </c>
      <c r="N1727" s="217">
        <v>2</v>
      </c>
      <c r="O1727" s="1" t="s">
        <v>50</v>
      </c>
      <c r="P1727" s="1" t="s">
        <v>53</v>
      </c>
      <c r="Q1727" s="91" t="str">
        <f>VLOOKUP(UTK[[#This Row],[ID]],DRIVER[],6,FALSE)</f>
        <v>AJAYA KUMAR MAHANTA</v>
      </c>
    </row>
    <row r="1728" spans="1:18" ht="15" customHeight="1">
      <c r="A1728" s="1">
        <v>361</v>
      </c>
      <c r="B1728" s="1" t="str">
        <f>UTK[[#This Row],[DATE]]&amp;UTK[[#This Row],[VEHICLE NO]]&amp;UTK[[#This Row],[TRIP NO]]</f>
        <v>45463OD34S26682</v>
      </c>
      <c r="C1728" s="25">
        <v>45463</v>
      </c>
      <c r="D1728" s="1">
        <v>63781</v>
      </c>
      <c r="E1728" s="12">
        <v>312215</v>
      </c>
      <c r="F1728" s="17">
        <v>865</v>
      </c>
      <c r="G1728" s="24" t="s">
        <v>42</v>
      </c>
      <c r="H1728" s="26">
        <v>52</v>
      </c>
      <c r="I1728" s="26">
        <v>17.14</v>
      </c>
      <c r="J1728" s="26">
        <f t="shared" si="79"/>
        <v>34.86</v>
      </c>
      <c r="K1728" s="49">
        <v>34.520000000000003</v>
      </c>
      <c r="L1728" s="253">
        <v>45463</v>
      </c>
      <c r="M1728" s="249">
        <f t="shared" si="77"/>
        <v>0.33999999999999631</v>
      </c>
      <c r="N1728" s="217">
        <v>2</v>
      </c>
      <c r="O1728" s="1" t="s">
        <v>50</v>
      </c>
      <c r="P1728" s="1" t="s">
        <v>53</v>
      </c>
      <c r="Q1728" s="91" t="str">
        <f>VLOOKUP(UTK[[#This Row],[ID]],DRIVER[],6,FALSE)</f>
        <v>SHAJID ANSARI</v>
      </c>
    </row>
    <row r="1729" spans="1:18" ht="15" customHeight="1">
      <c r="A1729" s="1">
        <v>362</v>
      </c>
      <c r="B1729" s="1" t="str">
        <f>UTK[[#This Row],[DATE]]&amp;UTK[[#This Row],[VEHICLE NO]]&amp;UTK[[#This Row],[TRIP NO]]</f>
        <v>45463OD34S26662</v>
      </c>
      <c r="C1729" s="25">
        <v>45463</v>
      </c>
      <c r="D1729" s="1">
        <v>63782</v>
      </c>
      <c r="E1729" s="12">
        <v>312215</v>
      </c>
      <c r="F1729" s="17">
        <v>867</v>
      </c>
      <c r="G1729" s="24" t="s">
        <v>45</v>
      </c>
      <c r="H1729" s="26">
        <v>53.82</v>
      </c>
      <c r="I1729" s="26">
        <v>17.440000000000001</v>
      </c>
      <c r="J1729" s="26">
        <f t="shared" si="79"/>
        <v>36.379999999999995</v>
      </c>
      <c r="K1729" s="49">
        <v>35.979999999999997</v>
      </c>
      <c r="L1729" s="253">
        <v>45463</v>
      </c>
      <c r="M1729" s="249">
        <f t="shared" si="77"/>
        <v>0.39999999999999858</v>
      </c>
      <c r="N1729" s="217">
        <v>2</v>
      </c>
      <c r="O1729" s="1" t="s">
        <v>50</v>
      </c>
      <c r="P1729" s="1" t="s">
        <v>53</v>
      </c>
      <c r="Q1729" s="91" t="str">
        <f>VLOOKUP(UTK[[#This Row],[ID]],DRIVER[],6,FALSE)</f>
        <v>VINOD KUMAR</v>
      </c>
    </row>
    <row r="1730" spans="1:18" ht="15" customHeight="1">
      <c r="A1730" s="1">
        <v>363</v>
      </c>
      <c r="B1730" s="1" t="str">
        <f>UTK[[#This Row],[DATE]]&amp;UTK[[#This Row],[VEHICLE NO]]&amp;UTK[[#This Row],[TRIP NO]]</f>
        <v>45463OD04Q41702</v>
      </c>
      <c r="C1730" s="25">
        <v>45463</v>
      </c>
      <c r="D1730" s="1">
        <v>63783</v>
      </c>
      <c r="E1730" s="12">
        <v>312215</v>
      </c>
      <c r="F1730" s="17">
        <v>868</v>
      </c>
      <c r="G1730" s="24" t="s">
        <v>10</v>
      </c>
      <c r="H1730" s="26">
        <v>35.68</v>
      </c>
      <c r="I1730" s="26">
        <v>10.18</v>
      </c>
      <c r="J1730" s="26">
        <f t="shared" si="79"/>
        <v>25.5</v>
      </c>
      <c r="K1730" s="49">
        <v>24.9</v>
      </c>
      <c r="L1730" s="253">
        <v>45463</v>
      </c>
      <c r="M1730" s="249">
        <f t="shared" si="77"/>
        <v>0.60000000000000142</v>
      </c>
      <c r="N1730" s="217">
        <v>2</v>
      </c>
      <c r="O1730" s="1" t="s">
        <v>50</v>
      </c>
      <c r="P1730" s="1" t="s">
        <v>53</v>
      </c>
      <c r="Q1730" s="91" t="str">
        <f>VLOOKUP(UTK[[#This Row],[ID]],DRIVER[],6,FALSE)</f>
        <v>SUSANTA KUMAR MALIK</v>
      </c>
    </row>
    <row r="1731" spans="1:18" ht="15" customHeight="1">
      <c r="A1731" s="1">
        <v>364</v>
      </c>
      <c r="B1731" s="1" t="str">
        <f>UTK[[#This Row],[DATE]]&amp;UTK[[#This Row],[VEHICLE NO]]&amp;UTK[[#This Row],[TRIP NO]]</f>
        <v>45463OD04Q41782</v>
      </c>
      <c r="C1731" s="25">
        <v>45463</v>
      </c>
      <c r="D1731" s="1">
        <v>63784</v>
      </c>
      <c r="E1731" s="12">
        <v>312215</v>
      </c>
      <c r="F1731" s="17">
        <v>873</v>
      </c>
      <c r="G1731" s="24" t="s">
        <v>25</v>
      </c>
      <c r="H1731" s="26">
        <v>54.22</v>
      </c>
      <c r="I1731" s="26">
        <v>17.28</v>
      </c>
      <c r="J1731" s="26">
        <f t="shared" si="79"/>
        <v>36.94</v>
      </c>
      <c r="K1731" s="49">
        <v>36.32</v>
      </c>
      <c r="L1731" s="253">
        <v>45463</v>
      </c>
      <c r="M1731" s="249">
        <f t="shared" si="77"/>
        <v>0.61999999999999744</v>
      </c>
      <c r="N1731" s="217">
        <v>2</v>
      </c>
      <c r="O1731" s="1" t="s">
        <v>50</v>
      </c>
      <c r="P1731" s="1" t="s">
        <v>53</v>
      </c>
      <c r="Q1731" s="91" t="str">
        <f>VLOOKUP(UTK[[#This Row],[ID]],DRIVER[],6,FALSE)</f>
        <v>BHARAT CH MOHANTA</v>
      </c>
    </row>
    <row r="1732" spans="1:18" ht="15" customHeight="1">
      <c r="A1732" s="1">
        <v>365</v>
      </c>
      <c r="B1732" s="1" t="str">
        <f>UTK[[#This Row],[DATE]]&amp;UTK[[#This Row],[VEHICLE NO]]&amp;UTK[[#This Row],[TRIP NO]]</f>
        <v>45463OD34S61372</v>
      </c>
      <c r="C1732" s="25">
        <v>45463</v>
      </c>
      <c r="D1732" s="1">
        <v>63785</v>
      </c>
      <c r="E1732" s="12">
        <v>312215</v>
      </c>
      <c r="F1732" s="17">
        <v>879</v>
      </c>
      <c r="G1732" s="24" t="s">
        <v>44</v>
      </c>
      <c r="H1732" s="26">
        <v>53.02</v>
      </c>
      <c r="I1732" s="26">
        <v>17.52</v>
      </c>
      <c r="J1732" s="26">
        <f t="shared" si="79"/>
        <v>35.5</v>
      </c>
      <c r="K1732" s="49">
        <v>35.200000000000003</v>
      </c>
      <c r="L1732" s="50">
        <v>45464</v>
      </c>
      <c r="M1732" s="249">
        <f t="shared" si="77"/>
        <v>0.29999999999999716</v>
      </c>
      <c r="N1732" s="217">
        <v>2</v>
      </c>
      <c r="O1732" s="1" t="s">
        <v>50</v>
      </c>
      <c r="P1732" s="1" t="s">
        <v>53</v>
      </c>
      <c r="Q1732" s="91" t="str">
        <f>VLOOKUP(UTK[[#This Row],[ID]],DRIVER[],6,FALSE)</f>
        <v>MURALIDHAR MOHANTA</v>
      </c>
    </row>
    <row r="1733" spans="1:18" ht="15" customHeight="1">
      <c r="A1733" s="1">
        <v>366</v>
      </c>
      <c r="B1733" s="1" t="str">
        <f>UTK[[#This Row],[DATE]]&amp;UTK[[#This Row],[VEHICLE NO]]&amp;UTK[[#This Row],[TRIP NO]]</f>
        <v>45463OD34S26152</v>
      </c>
      <c r="C1733" s="25">
        <v>45463</v>
      </c>
      <c r="D1733" s="1">
        <v>63786</v>
      </c>
      <c r="E1733" s="12">
        <v>312215</v>
      </c>
      <c r="F1733" s="17">
        <v>884</v>
      </c>
      <c r="G1733" s="24" t="s">
        <v>40</v>
      </c>
      <c r="H1733" s="26">
        <v>57.16</v>
      </c>
      <c r="I1733" s="26">
        <v>17.059999999999999</v>
      </c>
      <c r="J1733" s="26">
        <f t="shared" si="79"/>
        <v>40.099999999999994</v>
      </c>
      <c r="K1733" s="49">
        <v>39.06</v>
      </c>
      <c r="L1733" s="50">
        <v>45464</v>
      </c>
      <c r="M1733" s="249">
        <f t="shared" si="77"/>
        <v>1.039999999999992</v>
      </c>
      <c r="N1733" s="217">
        <v>2</v>
      </c>
      <c r="O1733" s="1" t="s">
        <v>50</v>
      </c>
      <c r="P1733" s="1" t="s">
        <v>53</v>
      </c>
      <c r="Q1733" s="91" t="str">
        <f>VLOOKUP(UTK[[#This Row],[ID]],DRIVER[],6,FALSE)</f>
        <v>ABHIMANYU JENA</v>
      </c>
    </row>
    <row r="1734" spans="1:18" ht="15" customHeight="1">
      <c r="A1734" s="1">
        <v>367</v>
      </c>
      <c r="B1734" s="256" t="str">
        <f>UTK[[#This Row],[DATE]]&amp;UTK[[#This Row],[VEHICLE NO]]&amp;UTK[[#This Row],[TRIP NO]]</f>
        <v>45464OD04Q67611</v>
      </c>
      <c r="C1734" s="25">
        <v>45464</v>
      </c>
      <c r="D1734" s="1">
        <v>63787</v>
      </c>
      <c r="E1734" s="12">
        <v>312215</v>
      </c>
      <c r="F1734" s="17">
        <v>902</v>
      </c>
      <c r="G1734" s="24" t="s">
        <v>24</v>
      </c>
      <c r="H1734" s="258">
        <v>55.96</v>
      </c>
      <c r="I1734" s="258">
        <v>17.940000000000001</v>
      </c>
      <c r="J1734" s="258">
        <f t="shared" ref="J1734:J1750" si="80">H1734-I1734</f>
        <v>38.019999999999996</v>
      </c>
      <c r="K1734" s="259">
        <v>36.86</v>
      </c>
      <c r="L1734" s="50">
        <v>45464</v>
      </c>
      <c r="M1734" s="258">
        <f t="shared" ref="M1734:M1750" si="81">J1734-K1734</f>
        <v>1.1599999999999966</v>
      </c>
      <c r="N1734" s="264">
        <v>1</v>
      </c>
      <c r="O1734" s="1" t="s">
        <v>50</v>
      </c>
      <c r="P1734" s="1" t="s">
        <v>53</v>
      </c>
      <c r="Q1734" s="262" t="str">
        <f>VLOOKUP(UTK[[#This Row],[ID]],DRIVER[],6,FALSE)</f>
        <v>AKASH KUMAR SINGH</v>
      </c>
    </row>
    <row r="1735" spans="1:18" ht="15" customHeight="1">
      <c r="A1735" s="1">
        <v>368</v>
      </c>
      <c r="B1735" s="256" t="str">
        <f>UTK[[#This Row],[DATE]]&amp;UTK[[#This Row],[VEHICLE NO]]&amp;UTK[[#This Row],[TRIP NO]]</f>
        <v>45464OD04Q41781</v>
      </c>
      <c r="C1735" s="25">
        <v>45464</v>
      </c>
      <c r="D1735" s="1">
        <v>63788</v>
      </c>
      <c r="E1735" s="12">
        <v>312215</v>
      </c>
      <c r="F1735" s="17">
        <v>904</v>
      </c>
      <c r="G1735" s="24" t="s">
        <v>25</v>
      </c>
      <c r="H1735" s="258">
        <v>53.18</v>
      </c>
      <c r="I1735" s="258">
        <v>17.34</v>
      </c>
      <c r="J1735" s="258">
        <f t="shared" si="80"/>
        <v>35.840000000000003</v>
      </c>
      <c r="K1735" s="259">
        <v>35.36</v>
      </c>
      <c r="L1735" s="50">
        <v>45464</v>
      </c>
      <c r="M1735" s="258">
        <f t="shared" si="81"/>
        <v>0.48000000000000398</v>
      </c>
      <c r="N1735" s="264">
        <v>1</v>
      </c>
      <c r="O1735" s="1" t="s">
        <v>50</v>
      </c>
      <c r="P1735" s="1" t="s">
        <v>53</v>
      </c>
      <c r="Q1735" s="262" t="str">
        <f>VLOOKUP(UTK[[#This Row],[ID]],DRIVER[],6,FALSE)</f>
        <v>AKSHAYA KU SAHOO</v>
      </c>
    </row>
    <row r="1736" spans="1:18" ht="15" customHeight="1">
      <c r="A1736" s="1">
        <v>369</v>
      </c>
      <c r="B1736" s="256" t="str">
        <f>UTK[[#This Row],[DATE]]&amp;UTK[[#This Row],[VEHICLE NO]]&amp;UTK[[#This Row],[TRIP NO]]</f>
        <v>45464OD34S26681</v>
      </c>
      <c r="C1736" s="25">
        <v>45464</v>
      </c>
      <c r="D1736" s="1">
        <v>63789</v>
      </c>
      <c r="E1736" s="12">
        <v>312215</v>
      </c>
      <c r="F1736" s="17">
        <v>923</v>
      </c>
      <c r="G1736" s="24" t="s">
        <v>42</v>
      </c>
      <c r="H1736" s="258">
        <v>55.3</v>
      </c>
      <c r="I1736" s="258">
        <v>17.16</v>
      </c>
      <c r="J1736" s="258">
        <f t="shared" si="80"/>
        <v>38.14</v>
      </c>
      <c r="K1736" s="259">
        <v>37.64</v>
      </c>
      <c r="L1736" s="50">
        <v>45464</v>
      </c>
      <c r="M1736" s="258">
        <f t="shared" si="81"/>
        <v>0.5</v>
      </c>
      <c r="N1736" s="264">
        <v>1</v>
      </c>
      <c r="O1736" s="1" t="s">
        <v>50</v>
      </c>
      <c r="P1736" s="1" t="s">
        <v>53</v>
      </c>
      <c r="Q1736" s="262" t="str">
        <f>VLOOKUP(UTK[[#This Row],[ID]],DRIVER[],6,FALSE)</f>
        <v>SHAJID ANSARI</v>
      </c>
    </row>
    <row r="1737" spans="1:18" ht="15" customHeight="1">
      <c r="A1737" s="1">
        <v>370</v>
      </c>
      <c r="B1737" s="256" t="str">
        <f>UTK[[#This Row],[DATE]]&amp;UTK[[#This Row],[VEHICLE NO]]&amp;UTK[[#This Row],[TRIP NO]]</f>
        <v>45464OD34S26661</v>
      </c>
      <c r="C1737" s="25">
        <v>45464</v>
      </c>
      <c r="D1737" s="1">
        <v>63790</v>
      </c>
      <c r="E1737" s="12">
        <v>312215</v>
      </c>
      <c r="F1737" s="17">
        <v>922</v>
      </c>
      <c r="G1737" s="24" t="s">
        <v>45</v>
      </c>
      <c r="H1737" s="258">
        <v>53.4</v>
      </c>
      <c r="I1737" s="258">
        <v>17.559999999999999</v>
      </c>
      <c r="J1737" s="258">
        <f t="shared" si="80"/>
        <v>35.840000000000003</v>
      </c>
      <c r="K1737" s="259">
        <v>35.619999999999997</v>
      </c>
      <c r="L1737" s="50">
        <v>45464</v>
      </c>
      <c r="M1737" s="258">
        <f t="shared" si="81"/>
        <v>0.22000000000000597</v>
      </c>
      <c r="N1737" s="264">
        <v>1</v>
      </c>
      <c r="O1737" s="1" t="s">
        <v>50</v>
      </c>
      <c r="P1737" s="1" t="s">
        <v>53</v>
      </c>
      <c r="Q1737" s="262" t="str">
        <f>VLOOKUP(UTK[[#This Row],[ID]],DRIVER[],6,FALSE)</f>
        <v>VINOD KUMAR</v>
      </c>
    </row>
    <row r="1738" spans="1:18" ht="14.4">
      <c r="A1738" s="1">
        <v>371</v>
      </c>
      <c r="B1738" s="256" t="str">
        <f>UTK[[#This Row],[DATE]]&amp;UTK[[#This Row],[VEHICLE NO]]&amp;UTK[[#This Row],[TRIP NO]]</f>
        <v>45464OD04Q41231</v>
      </c>
      <c r="C1738" s="25">
        <v>45464</v>
      </c>
      <c r="D1738" s="1">
        <v>63791</v>
      </c>
      <c r="E1738" s="12">
        <v>312215</v>
      </c>
      <c r="F1738" s="17">
        <v>925</v>
      </c>
      <c r="G1738" s="24" t="s">
        <v>39</v>
      </c>
      <c r="H1738" s="258">
        <v>55.46</v>
      </c>
      <c r="I1738" s="258">
        <v>17.399999999999999</v>
      </c>
      <c r="J1738" s="258">
        <f t="shared" si="80"/>
        <v>38.06</v>
      </c>
      <c r="K1738" s="259">
        <v>37.700000000000003</v>
      </c>
      <c r="L1738" s="50">
        <v>45464</v>
      </c>
      <c r="M1738" s="258">
        <f t="shared" si="81"/>
        <v>0.35999999999999943</v>
      </c>
      <c r="N1738" s="264">
        <v>1</v>
      </c>
      <c r="O1738" s="1" t="s">
        <v>50</v>
      </c>
      <c r="P1738" s="1" t="s">
        <v>53</v>
      </c>
      <c r="Q1738" s="262" t="str">
        <f>VLOOKUP(UTK[[#This Row],[ID]],DRIVER[],6,FALSE)</f>
        <v>NATABAR MOHANTA</v>
      </c>
    </row>
    <row r="1739" spans="1:18" ht="15" customHeight="1">
      <c r="A1739" s="1">
        <v>372</v>
      </c>
      <c r="B1739" s="256" t="str">
        <f>UTK[[#This Row],[DATE]]&amp;UTK[[#This Row],[VEHICLE NO]]&amp;UTK[[#This Row],[TRIP NO]]</f>
        <v>45464OD04Q41731</v>
      </c>
      <c r="C1739" s="25">
        <v>45464</v>
      </c>
      <c r="D1739" s="1">
        <v>63792</v>
      </c>
      <c r="E1739" s="12">
        <v>312215</v>
      </c>
      <c r="F1739" s="17">
        <v>927</v>
      </c>
      <c r="G1739" s="24" t="s">
        <v>8</v>
      </c>
      <c r="H1739" s="258">
        <v>33.74</v>
      </c>
      <c r="I1739" s="258">
        <v>10.220000000000001</v>
      </c>
      <c r="J1739" s="258">
        <f t="shared" si="80"/>
        <v>23.520000000000003</v>
      </c>
      <c r="K1739" s="259">
        <v>23.28</v>
      </c>
      <c r="L1739" s="50">
        <v>45464</v>
      </c>
      <c r="M1739" s="258">
        <f t="shared" si="81"/>
        <v>0.24000000000000199</v>
      </c>
      <c r="N1739" s="264">
        <v>1</v>
      </c>
      <c r="O1739" s="1" t="s">
        <v>50</v>
      </c>
      <c r="P1739" s="1" t="s">
        <v>53</v>
      </c>
      <c r="Q1739" s="262" t="str">
        <f>VLOOKUP(UTK[[#This Row],[ID]],DRIVER[],6,FALSE)</f>
        <v>AJAYA KUMAR MAHANTA</v>
      </c>
      <c r="R1739" s="1">
        <v>147</v>
      </c>
    </row>
    <row r="1740" spans="1:18" ht="15" customHeight="1">
      <c r="A1740" s="1">
        <v>373</v>
      </c>
      <c r="B1740" s="256" t="str">
        <f>UTK[[#This Row],[DATE]]&amp;UTK[[#This Row],[VEHICLE NO]]&amp;UTK[[#This Row],[TRIP NO]]</f>
        <v>45464OD34S61371</v>
      </c>
      <c r="C1740" s="25">
        <v>45464</v>
      </c>
      <c r="D1740" s="1">
        <v>63793</v>
      </c>
      <c r="E1740" s="12">
        <v>312215</v>
      </c>
      <c r="F1740" s="17">
        <v>932</v>
      </c>
      <c r="G1740" s="24" t="s">
        <v>44</v>
      </c>
      <c r="H1740" s="258">
        <v>54.5</v>
      </c>
      <c r="I1740" s="258">
        <v>17.52</v>
      </c>
      <c r="J1740" s="258">
        <f t="shared" si="80"/>
        <v>36.980000000000004</v>
      </c>
      <c r="K1740" s="259">
        <v>36.58</v>
      </c>
      <c r="L1740" s="50">
        <v>45464</v>
      </c>
      <c r="M1740" s="258">
        <f t="shared" si="81"/>
        <v>0.40000000000000568</v>
      </c>
      <c r="N1740" s="264">
        <v>1</v>
      </c>
      <c r="O1740" s="1" t="s">
        <v>50</v>
      </c>
      <c r="P1740" s="1" t="s">
        <v>53</v>
      </c>
      <c r="Q1740" s="262" t="str">
        <f>VLOOKUP(UTK[[#This Row],[ID]],DRIVER[],6,FALSE)</f>
        <v>MURALIDHAR MOHANTA</v>
      </c>
      <c r="R1740" s="1">
        <v>188</v>
      </c>
    </row>
    <row r="1741" spans="1:18" ht="15" customHeight="1">
      <c r="A1741" s="1">
        <v>374</v>
      </c>
      <c r="B1741" s="256" t="str">
        <f>UTK[[#This Row],[DATE]]&amp;UTK[[#This Row],[VEHICLE NO]]&amp;UTK[[#This Row],[TRIP NO]]</f>
        <v>45464OD34S26151</v>
      </c>
      <c r="C1741" s="25">
        <v>45464</v>
      </c>
      <c r="D1741" s="1">
        <v>63794</v>
      </c>
      <c r="E1741" s="12">
        <v>312215</v>
      </c>
      <c r="F1741" s="17">
        <v>935</v>
      </c>
      <c r="G1741" s="24" t="s">
        <v>40</v>
      </c>
      <c r="H1741" s="258">
        <v>53.9</v>
      </c>
      <c r="I1741" s="258">
        <v>17.16</v>
      </c>
      <c r="J1741" s="258">
        <f t="shared" si="80"/>
        <v>36.739999999999995</v>
      </c>
      <c r="K1741" s="259">
        <v>36.58</v>
      </c>
      <c r="L1741" s="50">
        <v>45464</v>
      </c>
      <c r="M1741" s="258">
        <f t="shared" si="81"/>
        <v>0.15999999999999659</v>
      </c>
      <c r="N1741" s="264">
        <v>1</v>
      </c>
      <c r="O1741" s="1" t="s">
        <v>50</v>
      </c>
      <c r="P1741" s="1" t="s">
        <v>53</v>
      </c>
      <c r="Q1741" s="262" t="str">
        <f>VLOOKUP(UTK[[#This Row],[ID]],DRIVER[],6,FALSE)</f>
        <v>ABHIMANYU JENA</v>
      </c>
      <c r="R1741" s="1">
        <v>199</v>
      </c>
    </row>
    <row r="1742" spans="1:18" ht="15" customHeight="1">
      <c r="A1742" s="1">
        <v>375</v>
      </c>
      <c r="B1742" s="256" t="str">
        <f>UTK[[#This Row],[DATE]]&amp;UTK[[#This Row],[VEHICLE NO]]&amp;UTK[[#This Row],[TRIP NO]]</f>
        <v>45464OD04Q41701</v>
      </c>
      <c r="C1742" s="25">
        <v>45464</v>
      </c>
      <c r="D1742" s="1">
        <v>63795</v>
      </c>
      <c r="E1742" s="12">
        <v>312215</v>
      </c>
      <c r="F1742" s="17">
        <v>936</v>
      </c>
      <c r="G1742" s="24" t="s">
        <v>10</v>
      </c>
      <c r="H1742" s="258">
        <v>32.72</v>
      </c>
      <c r="I1742" s="258">
        <v>10.199999999999999</v>
      </c>
      <c r="J1742" s="258">
        <f t="shared" si="80"/>
        <v>22.52</v>
      </c>
      <c r="K1742" s="259">
        <v>22.38</v>
      </c>
      <c r="L1742" s="50">
        <v>45464</v>
      </c>
      <c r="M1742" s="258">
        <f t="shared" si="81"/>
        <v>0.14000000000000057</v>
      </c>
      <c r="N1742" s="264">
        <v>1</v>
      </c>
      <c r="O1742" s="1" t="s">
        <v>50</v>
      </c>
      <c r="P1742" s="1" t="s">
        <v>53</v>
      </c>
      <c r="Q1742" s="262" t="str">
        <f>VLOOKUP(UTK[[#This Row],[ID]],DRIVER[],6,FALSE)</f>
        <v>SUSANTA KUMAR MALIK</v>
      </c>
      <c r="R1742" s="1">
        <v>308</v>
      </c>
    </row>
    <row r="1743" spans="1:18" ht="15" customHeight="1">
      <c r="A1743" s="1">
        <v>376</v>
      </c>
      <c r="B1743" s="256" t="str">
        <f>UTK[[#This Row],[DATE]]&amp;UTK[[#This Row],[VEHICLE NO]]&amp;UTK[[#This Row],[TRIP NO]]</f>
        <v>45464OD04Q41261</v>
      </c>
      <c r="C1743" s="25">
        <v>45464</v>
      </c>
      <c r="D1743" s="1">
        <v>63829</v>
      </c>
      <c r="E1743" s="12">
        <v>312215</v>
      </c>
      <c r="F1743" s="17">
        <v>949</v>
      </c>
      <c r="G1743" s="24" t="s">
        <v>23</v>
      </c>
      <c r="H1743" s="258">
        <v>56.22</v>
      </c>
      <c r="I1743" s="258">
        <v>17.48</v>
      </c>
      <c r="J1743" s="258">
        <f t="shared" si="80"/>
        <v>38.739999999999995</v>
      </c>
      <c r="K1743" s="259">
        <v>37.840000000000003</v>
      </c>
      <c r="L1743" s="50">
        <v>45464</v>
      </c>
      <c r="M1743" s="258">
        <f t="shared" si="81"/>
        <v>0.89999999999999147</v>
      </c>
      <c r="N1743" s="264">
        <v>1</v>
      </c>
      <c r="O1743" s="1" t="s">
        <v>50</v>
      </c>
      <c r="P1743" s="1" t="s">
        <v>53</v>
      </c>
      <c r="Q1743" s="262" t="str">
        <f>VLOOKUP(UTK[[#This Row],[ID]],DRIVER[],6,FALSE)</f>
        <v>JUGAL KISHOR MOHANTA</v>
      </c>
    </row>
    <row r="1744" spans="1:18" ht="15" customHeight="1">
      <c r="A1744" s="1">
        <v>377</v>
      </c>
      <c r="B1744" s="256" t="str">
        <f>UTK[[#This Row],[DATE]]&amp;UTK[[#This Row],[VEHICLE NO]]&amp;UTK[[#This Row],[TRIP NO]]</f>
        <v>45464OD04Q41782</v>
      </c>
      <c r="C1744" s="25">
        <v>45464</v>
      </c>
      <c r="D1744" s="1">
        <v>63830</v>
      </c>
      <c r="E1744" s="12">
        <v>312215</v>
      </c>
      <c r="F1744" s="17">
        <v>986</v>
      </c>
      <c r="G1744" s="24" t="s">
        <v>25</v>
      </c>
      <c r="H1744" s="258">
        <v>53.26</v>
      </c>
      <c r="I1744" s="258">
        <v>17.239999999999998</v>
      </c>
      <c r="J1744" s="258">
        <f t="shared" si="80"/>
        <v>36.019999999999996</v>
      </c>
      <c r="K1744" s="259">
        <v>35.479999999999997</v>
      </c>
      <c r="L1744" s="50">
        <v>45464</v>
      </c>
      <c r="M1744" s="258">
        <f t="shared" si="81"/>
        <v>0.53999999999999915</v>
      </c>
      <c r="N1744" s="264">
        <v>2</v>
      </c>
      <c r="O1744" s="1" t="s">
        <v>50</v>
      </c>
      <c r="P1744" s="1" t="s">
        <v>53</v>
      </c>
      <c r="Q1744" s="262" t="str">
        <f>VLOOKUP(UTK[[#This Row],[ID]],DRIVER[],6,FALSE)</f>
        <v>AKSHAYA KU SAHOO</v>
      </c>
    </row>
    <row r="1745" spans="1:17" ht="15" customHeight="1">
      <c r="A1745" s="1">
        <v>378</v>
      </c>
      <c r="B1745" s="256" t="str">
        <f>UTK[[#This Row],[DATE]]&amp;UTK[[#This Row],[VEHICLE NO]]&amp;UTK[[#This Row],[TRIP NO]]</f>
        <v>45464OD04Q67612</v>
      </c>
      <c r="C1745" s="25">
        <v>45464</v>
      </c>
      <c r="D1745" s="1">
        <v>63831</v>
      </c>
      <c r="E1745" s="12">
        <v>312215</v>
      </c>
      <c r="F1745" s="17">
        <v>989</v>
      </c>
      <c r="G1745" s="24" t="s">
        <v>24</v>
      </c>
      <c r="H1745" s="258">
        <v>54.34</v>
      </c>
      <c r="I1745" s="258">
        <v>17.899999999999999</v>
      </c>
      <c r="J1745" s="258">
        <f t="shared" si="80"/>
        <v>36.440000000000005</v>
      </c>
      <c r="K1745" s="259">
        <v>35.9</v>
      </c>
      <c r="L1745" s="50">
        <v>45464</v>
      </c>
      <c r="M1745" s="258">
        <f t="shared" si="81"/>
        <v>0.54000000000000625</v>
      </c>
      <c r="N1745" s="264">
        <v>2</v>
      </c>
      <c r="O1745" s="1" t="s">
        <v>50</v>
      </c>
      <c r="P1745" s="1" t="s">
        <v>53</v>
      </c>
      <c r="Q1745" s="262" t="str">
        <f>VLOOKUP(UTK[[#This Row],[ID]],DRIVER[],6,FALSE)</f>
        <v>AKASH KUMAR SINGH</v>
      </c>
    </row>
    <row r="1746" spans="1:17" ht="15" customHeight="1">
      <c r="A1746" s="1">
        <v>379</v>
      </c>
      <c r="B1746" s="256" t="str">
        <f>UTK[[#This Row],[DATE]]&amp;UTK[[#This Row],[VEHICLE NO]]&amp;UTK[[#This Row],[TRIP NO]]</f>
        <v>45464OD04Q41551</v>
      </c>
      <c r="C1746" s="25">
        <v>45464</v>
      </c>
      <c r="D1746" s="1">
        <v>63832</v>
      </c>
      <c r="E1746" s="12">
        <v>312215</v>
      </c>
      <c r="F1746" s="17">
        <v>1008</v>
      </c>
      <c r="G1746" s="24" t="s">
        <v>22</v>
      </c>
      <c r="H1746" s="258">
        <v>56.12</v>
      </c>
      <c r="I1746" s="258">
        <v>17.579999999999998</v>
      </c>
      <c r="J1746" s="258">
        <f t="shared" si="80"/>
        <v>38.54</v>
      </c>
      <c r="K1746" s="259">
        <v>37.42</v>
      </c>
      <c r="L1746" s="50">
        <v>45464</v>
      </c>
      <c r="M1746" s="258">
        <f t="shared" si="81"/>
        <v>1.1199999999999974</v>
      </c>
      <c r="N1746" s="264">
        <v>1</v>
      </c>
      <c r="O1746" s="1" t="s">
        <v>50</v>
      </c>
      <c r="P1746" s="1" t="s">
        <v>53</v>
      </c>
      <c r="Q1746" s="262" t="str">
        <f>VLOOKUP(UTK[[#This Row],[ID]],DRIVER[],6,FALSE)</f>
        <v>SUDARSAN SAHOO</v>
      </c>
    </row>
    <row r="1747" spans="1:17" ht="15" customHeight="1">
      <c r="A1747" s="1">
        <v>380</v>
      </c>
      <c r="B1747" s="256" t="str">
        <f>UTK[[#This Row],[DATE]]&amp;UTK[[#This Row],[VEHICLE NO]]&amp;UTK[[#This Row],[TRIP NO]]</f>
        <v>45464OD34S26682</v>
      </c>
      <c r="C1747" s="25">
        <v>45464</v>
      </c>
      <c r="D1747" s="1">
        <v>63833</v>
      </c>
      <c r="E1747" s="12">
        <v>312215</v>
      </c>
      <c r="F1747" s="17">
        <v>1015</v>
      </c>
      <c r="G1747" s="24" t="s">
        <v>42</v>
      </c>
      <c r="H1747" s="258">
        <v>55.54</v>
      </c>
      <c r="I1747" s="258">
        <v>17.12</v>
      </c>
      <c r="J1747" s="258">
        <f t="shared" si="80"/>
        <v>38.42</v>
      </c>
      <c r="K1747" s="259">
        <v>37.700000000000003</v>
      </c>
      <c r="L1747" s="50">
        <v>45464</v>
      </c>
      <c r="M1747" s="258">
        <f t="shared" si="81"/>
        <v>0.71999999999999886</v>
      </c>
      <c r="N1747" s="264">
        <v>2</v>
      </c>
      <c r="O1747" s="1" t="s">
        <v>50</v>
      </c>
      <c r="P1747" s="1" t="s">
        <v>53</v>
      </c>
      <c r="Q1747" s="262" t="str">
        <f>VLOOKUP(UTK[[#This Row],[ID]],DRIVER[],6,FALSE)</f>
        <v>SHAJID ANSARI</v>
      </c>
    </row>
    <row r="1748" spans="1:17" ht="15" customHeight="1">
      <c r="A1748" s="1">
        <v>381</v>
      </c>
      <c r="B1748" s="256" t="str">
        <f>UTK[[#This Row],[DATE]]&amp;UTK[[#This Row],[VEHICLE NO]]&amp;UTK[[#This Row],[TRIP NO]]</f>
        <v>45464OD34S26662</v>
      </c>
      <c r="C1748" s="25">
        <v>45464</v>
      </c>
      <c r="D1748" s="1">
        <v>63834</v>
      </c>
      <c r="E1748" s="12">
        <v>312215</v>
      </c>
      <c r="F1748" s="17">
        <v>1016</v>
      </c>
      <c r="G1748" s="24" t="s">
        <v>45</v>
      </c>
      <c r="H1748" s="258">
        <v>55.06</v>
      </c>
      <c r="I1748" s="258">
        <v>17.46</v>
      </c>
      <c r="J1748" s="258">
        <f t="shared" si="80"/>
        <v>37.6</v>
      </c>
      <c r="K1748" s="259">
        <v>36.72</v>
      </c>
      <c r="L1748" s="50">
        <v>45464</v>
      </c>
      <c r="M1748" s="258">
        <f t="shared" si="81"/>
        <v>0.88000000000000256</v>
      </c>
      <c r="N1748" s="264">
        <v>2</v>
      </c>
      <c r="O1748" s="1" t="s">
        <v>50</v>
      </c>
      <c r="P1748" s="1" t="s">
        <v>53</v>
      </c>
      <c r="Q1748" s="262" t="str">
        <f>VLOOKUP(UTK[[#This Row],[ID]],DRIVER[],6,FALSE)</f>
        <v>VINOD KUMAR</v>
      </c>
    </row>
    <row r="1749" spans="1:17" ht="14.4">
      <c r="A1749" s="1">
        <v>382</v>
      </c>
      <c r="B1749" s="256" t="str">
        <f>UTK[[#This Row],[DATE]]&amp;UTK[[#This Row],[VEHICLE NO]]&amp;UTK[[#This Row],[TRIP NO]]</f>
        <v>45464OD04Q41232</v>
      </c>
      <c r="C1749" s="25">
        <v>45464</v>
      </c>
      <c r="D1749" s="1">
        <v>63835</v>
      </c>
      <c r="E1749" s="12">
        <v>312215</v>
      </c>
      <c r="F1749" s="17">
        <v>1020</v>
      </c>
      <c r="G1749" s="24" t="s">
        <v>39</v>
      </c>
      <c r="H1749" s="258">
        <v>55.36</v>
      </c>
      <c r="I1749" s="258">
        <v>17.260000000000002</v>
      </c>
      <c r="J1749" s="258">
        <f t="shared" si="80"/>
        <v>38.099999999999994</v>
      </c>
      <c r="K1749" s="259">
        <v>37.22</v>
      </c>
      <c r="L1749" s="50">
        <v>45464</v>
      </c>
      <c r="M1749" s="258">
        <f t="shared" si="81"/>
        <v>0.87999999999999545</v>
      </c>
      <c r="N1749" s="264">
        <v>2</v>
      </c>
      <c r="O1749" s="1" t="s">
        <v>50</v>
      </c>
      <c r="P1749" s="1" t="s">
        <v>53</v>
      </c>
      <c r="Q1749" s="262" t="str">
        <f>VLOOKUP(UTK[[#This Row],[ID]],DRIVER[],6,FALSE)</f>
        <v>NATABAR MOHANTA</v>
      </c>
    </row>
    <row r="1750" spans="1:17" ht="15" customHeight="1">
      <c r="A1750" s="1">
        <v>383</v>
      </c>
      <c r="B1750" s="256" t="str">
        <f>UTK[[#This Row],[DATE]]&amp;UTK[[#This Row],[VEHICLE NO]]&amp;UTK[[#This Row],[TRIP NO]]</f>
        <v>45464OD04Q41732</v>
      </c>
      <c r="C1750" s="25">
        <v>45464</v>
      </c>
      <c r="D1750" s="1">
        <v>63836</v>
      </c>
      <c r="E1750" s="12">
        <v>312215</v>
      </c>
      <c r="F1750" s="17">
        <v>1031</v>
      </c>
      <c r="G1750" s="24" t="s">
        <v>8</v>
      </c>
      <c r="H1750" s="258">
        <v>33.659999999999997</v>
      </c>
      <c r="I1750" s="258">
        <v>10.32</v>
      </c>
      <c r="J1750" s="258">
        <f t="shared" si="80"/>
        <v>23.339999999999996</v>
      </c>
      <c r="K1750" s="259">
        <v>23.24</v>
      </c>
      <c r="L1750" s="263">
        <v>45465</v>
      </c>
      <c r="M1750" s="258">
        <f t="shared" si="81"/>
        <v>9.9999999999997868E-2</v>
      </c>
      <c r="N1750" s="264">
        <v>2</v>
      </c>
      <c r="O1750" s="1" t="s">
        <v>50</v>
      </c>
      <c r="P1750" s="1" t="s">
        <v>53</v>
      </c>
      <c r="Q1750" s="262" t="str">
        <f>VLOOKUP(UTK[[#This Row],[ID]],DRIVER[],6,FALSE)</f>
        <v>AJAYA KUMAR MAHANTA</v>
      </c>
    </row>
    <row r="1751" spans="1:17" ht="15" customHeight="1">
      <c r="A1751" s="1">
        <v>384</v>
      </c>
      <c r="B1751" s="265" t="str">
        <f>UTK[[#This Row],[DATE]]&amp;UTK[[#This Row],[VEHICLE NO]]&amp;UTK[[#This Row],[TRIP NO]]</f>
        <v>45465OD34S61371</v>
      </c>
      <c r="C1751" s="25">
        <v>45465</v>
      </c>
      <c r="D1751" s="1">
        <v>63837</v>
      </c>
      <c r="E1751" s="12">
        <v>312215</v>
      </c>
      <c r="F1751" s="17">
        <v>1037</v>
      </c>
      <c r="G1751" s="24" t="s">
        <v>44</v>
      </c>
      <c r="H1751" s="266">
        <v>53.48</v>
      </c>
      <c r="I1751" s="266">
        <v>17.600000000000001</v>
      </c>
      <c r="J1751" s="266">
        <f t="shared" ref="J1751:J1753" si="82">H1751-I1751</f>
        <v>35.879999999999995</v>
      </c>
      <c r="K1751" s="267">
        <v>35.36</v>
      </c>
      <c r="L1751" s="263">
        <v>45465</v>
      </c>
      <c r="M1751" s="266">
        <f t="shared" ref="M1751:M1753" si="83">J1751-K1751</f>
        <v>0.51999999999999602</v>
      </c>
      <c r="N1751" s="269">
        <v>1</v>
      </c>
      <c r="O1751" s="1" t="s">
        <v>50</v>
      </c>
      <c r="P1751" s="1" t="s">
        <v>53</v>
      </c>
      <c r="Q1751" s="270" t="str">
        <f>VLOOKUP(UTK[[#This Row],[ID]],DRIVER[],6,FALSE)</f>
        <v>MURALIDHAR MOHANTA</v>
      </c>
    </row>
    <row r="1752" spans="1:17" ht="15" customHeight="1">
      <c r="A1752" s="1">
        <v>385</v>
      </c>
      <c r="B1752" s="265" t="str">
        <f>UTK[[#This Row],[DATE]]&amp;UTK[[#This Row],[VEHICLE NO]]&amp;UTK[[#This Row],[TRIP NO]]</f>
        <v>45465OD04Q41261</v>
      </c>
      <c r="C1752" s="25">
        <v>45465</v>
      </c>
      <c r="D1752" s="1">
        <v>63838</v>
      </c>
      <c r="E1752" s="12">
        <v>312215</v>
      </c>
      <c r="F1752" s="17">
        <v>1040</v>
      </c>
      <c r="G1752" s="24" t="s">
        <v>23</v>
      </c>
      <c r="H1752" s="266">
        <v>52.72</v>
      </c>
      <c r="I1752" s="266">
        <v>17.440000000000001</v>
      </c>
      <c r="J1752" s="266">
        <f t="shared" si="82"/>
        <v>35.28</v>
      </c>
      <c r="K1752" s="267">
        <v>34.46</v>
      </c>
      <c r="L1752" s="263">
        <v>45465</v>
      </c>
      <c r="M1752" s="266">
        <f t="shared" si="83"/>
        <v>0.82000000000000028</v>
      </c>
      <c r="N1752" s="269">
        <v>1</v>
      </c>
      <c r="O1752" s="1" t="s">
        <v>50</v>
      </c>
      <c r="P1752" s="1" t="s">
        <v>53</v>
      </c>
      <c r="Q1752" s="270" t="str">
        <f>VLOOKUP(UTK[[#This Row],[ID]],DRIVER[],6,FALSE)</f>
        <v>JUGAL KISHOR MOHANTA</v>
      </c>
    </row>
    <row r="1753" spans="1:17" ht="15" customHeight="1">
      <c r="A1753" s="1">
        <v>386</v>
      </c>
      <c r="B1753" s="265" t="str">
        <f>UTK[[#This Row],[DATE]]&amp;UTK[[#This Row],[VEHICLE NO]]&amp;UTK[[#This Row],[TRIP NO]]</f>
        <v>45465OD34S26151</v>
      </c>
      <c r="C1753" s="25">
        <v>45465</v>
      </c>
      <c r="D1753" s="1">
        <v>63839</v>
      </c>
      <c r="E1753" s="12">
        <v>312215</v>
      </c>
      <c r="F1753" s="17">
        <v>1039</v>
      </c>
      <c r="G1753" s="24" t="s">
        <v>40</v>
      </c>
      <c r="H1753" s="266">
        <v>54.44</v>
      </c>
      <c r="I1753" s="266">
        <v>17.18</v>
      </c>
      <c r="J1753" s="266">
        <f t="shared" si="82"/>
        <v>37.26</v>
      </c>
      <c r="K1753" s="267">
        <v>36.520000000000003</v>
      </c>
      <c r="L1753" s="263">
        <v>45465</v>
      </c>
      <c r="M1753" s="266">
        <f t="shared" si="83"/>
        <v>0.73999999999999488</v>
      </c>
      <c r="N1753" s="269">
        <v>1</v>
      </c>
      <c r="O1753" s="1" t="s">
        <v>50</v>
      </c>
      <c r="P1753" s="1" t="s">
        <v>53</v>
      </c>
      <c r="Q1753" s="270" t="str">
        <f>VLOOKUP(UTK[[#This Row],[ID]],DRIVER[],6,FALSE)</f>
        <v>ABHIMANYU JENA</v>
      </c>
    </row>
    <row r="1754" spans="1:17" ht="15" customHeight="1">
      <c r="A1754" s="1">
        <v>387</v>
      </c>
      <c r="B1754" s="265" t="str">
        <f>UTK[[#This Row],[DATE]]&amp;UTK[[#This Row],[VEHICLE NO]]&amp;UTK[[#This Row],[TRIP NO]]</f>
        <v>45465OD34S26681</v>
      </c>
      <c r="C1754" s="25">
        <v>45465</v>
      </c>
      <c r="D1754" s="1">
        <v>63840</v>
      </c>
      <c r="E1754" s="12">
        <v>312215</v>
      </c>
      <c r="F1754" s="17">
        <v>1048</v>
      </c>
      <c r="G1754" s="24" t="s">
        <v>42</v>
      </c>
      <c r="H1754" s="266">
        <v>54.8</v>
      </c>
      <c r="I1754" s="266">
        <v>17.059999999999999</v>
      </c>
      <c r="J1754" s="266">
        <f t="shared" ref="J1754:J1773" si="84">H1754-I1754</f>
        <v>37.739999999999995</v>
      </c>
      <c r="K1754" s="267">
        <v>37.200000000000003</v>
      </c>
      <c r="L1754" s="263">
        <v>45465</v>
      </c>
      <c r="M1754" s="266">
        <f t="shared" ref="M1754:M1773" si="85">J1754-K1754</f>
        <v>0.53999999999999204</v>
      </c>
      <c r="N1754" s="269">
        <v>1</v>
      </c>
      <c r="O1754" s="1" t="s">
        <v>50</v>
      </c>
      <c r="P1754" s="1" t="s">
        <v>53</v>
      </c>
      <c r="Q1754" s="270" t="str">
        <f>VLOOKUP(UTK[[#This Row],[ID]],DRIVER[],6,FALSE)</f>
        <v>SHAJID ANSARI</v>
      </c>
    </row>
    <row r="1755" spans="1:17" ht="15" customHeight="1">
      <c r="A1755" s="1">
        <v>388</v>
      </c>
      <c r="B1755" s="265" t="str">
        <f>UTK[[#This Row],[DATE]]&amp;UTK[[#This Row],[VEHICLE NO]]&amp;UTK[[#This Row],[TRIP NO]]</f>
        <v>45465OD34S26661</v>
      </c>
      <c r="C1755" s="25">
        <v>45465</v>
      </c>
      <c r="D1755" s="1">
        <v>63841</v>
      </c>
      <c r="E1755" s="12">
        <v>312215</v>
      </c>
      <c r="F1755" s="17">
        <v>1050</v>
      </c>
      <c r="G1755" s="24" t="s">
        <v>45</v>
      </c>
      <c r="H1755" s="266">
        <v>54.02</v>
      </c>
      <c r="I1755" s="266">
        <v>17.5</v>
      </c>
      <c r="J1755" s="266">
        <f t="shared" si="84"/>
        <v>36.520000000000003</v>
      </c>
      <c r="K1755" s="267">
        <v>35.979999999999997</v>
      </c>
      <c r="L1755" s="263">
        <v>45465</v>
      </c>
      <c r="M1755" s="266">
        <f t="shared" si="85"/>
        <v>0.54000000000000625</v>
      </c>
      <c r="N1755" s="269">
        <v>1</v>
      </c>
      <c r="O1755" s="1" t="s">
        <v>50</v>
      </c>
      <c r="P1755" s="1" t="s">
        <v>53</v>
      </c>
      <c r="Q1755" s="270" t="str">
        <f>VLOOKUP(UTK[[#This Row],[ID]],DRIVER[],6,FALSE)</f>
        <v>VINOD KUMAR</v>
      </c>
    </row>
    <row r="1756" spans="1:17" ht="15" customHeight="1">
      <c r="A1756" s="1">
        <v>389</v>
      </c>
      <c r="B1756" s="265" t="str">
        <f>UTK[[#This Row],[DATE]]&amp;UTK[[#This Row],[VEHICLE NO]]&amp;UTK[[#This Row],[TRIP NO]]</f>
        <v>45465OD04Q41262</v>
      </c>
      <c r="C1756" s="25">
        <v>45465</v>
      </c>
      <c r="D1756" s="1">
        <v>63842</v>
      </c>
      <c r="E1756" s="12">
        <v>312215</v>
      </c>
      <c r="F1756" s="17">
        <v>1055</v>
      </c>
      <c r="G1756" s="24" t="s">
        <v>23</v>
      </c>
      <c r="H1756" s="266">
        <v>54.4</v>
      </c>
      <c r="I1756" s="266">
        <v>17.440000000000001</v>
      </c>
      <c r="J1756" s="266">
        <f t="shared" si="84"/>
        <v>36.959999999999994</v>
      </c>
      <c r="K1756" s="267">
        <v>36.36</v>
      </c>
      <c r="L1756" s="263">
        <v>45465</v>
      </c>
      <c r="M1756" s="266">
        <f t="shared" si="85"/>
        <v>0.59999999999999432</v>
      </c>
      <c r="N1756" s="269">
        <v>2</v>
      </c>
      <c r="O1756" s="1" t="s">
        <v>50</v>
      </c>
      <c r="P1756" s="1" t="s">
        <v>53</v>
      </c>
      <c r="Q1756" s="270" t="str">
        <f>VLOOKUP(UTK[[#This Row],[ID]],DRIVER[],6,FALSE)</f>
        <v>JUGAL KISHOR MOHANTA</v>
      </c>
    </row>
    <row r="1757" spans="1:17" ht="15" customHeight="1">
      <c r="A1757" s="1">
        <v>390</v>
      </c>
      <c r="B1757" s="265" t="str">
        <f>UTK[[#This Row],[DATE]]&amp;UTK[[#This Row],[VEHICLE NO]]&amp;UTK[[#This Row],[TRIP NO]]</f>
        <v>45465OD34S26152</v>
      </c>
      <c r="C1757" s="25">
        <v>45465</v>
      </c>
      <c r="D1757" s="1">
        <v>63843</v>
      </c>
      <c r="E1757" s="12">
        <v>312215</v>
      </c>
      <c r="F1757" s="17">
        <v>1062</v>
      </c>
      <c r="G1757" s="24" t="s">
        <v>40</v>
      </c>
      <c r="H1757" s="266">
        <v>56.96</v>
      </c>
      <c r="I1757" s="266">
        <v>17.16</v>
      </c>
      <c r="J1757" s="266">
        <f t="shared" si="84"/>
        <v>39.799999999999997</v>
      </c>
      <c r="K1757" s="267">
        <v>39.159999999999997</v>
      </c>
      <c r="L1757" s="263">
        <v>45465</v>
      </c>
      <c r="M1757" s="266">
        <f t="shared" si="85"/>
        <v>0.64000000000000057</v>
      </c>
      <c r="N1757" s="269">
        <v>2</v>
      </c>
      <c r="O1757" s="1" t="s">
        <v>50</v>
      </c>
      <c r="P1757" s="1" t="s">
        <v>53</v>
      </c>
      <c r="Q1757" s="270" t="str">
        <f>VLOOKUP(UTK[[#This Row],[ID]],DRIVER[],6,FALSE)</f>
        <v>ABHIMANYU JENA</v>
      </c>
    </row>
    <row r="1758" spans="1:17" ht="15" customHeight="1">
      <c r="A1758" s="1">
        <v>391</v>
      </c>
      <c r="B1758" s="265" t="str">
        <f>UTK[[#This Row],[DATE]]&amp;UTK[[#This Row],[VEHICLE NO]]&amp;UTK[[#This Row],[TRIP NO]]</f>
        <v>45465OD34S61372</v>
      </c>
      <c r="C1758" s="25">
        <v>45465</v>
      </c>
      <c r="D1758" s="1">
        <v>63844</v>
      </c>
      <c r="E1758" s="12">
        <v>312215</v>
      </c>
      <c r="F1758" s="17">
        <v>1077</v>
      </c>
      <c r="G1758" s="24" t="s">
        <v>44</v>
      </c>
      <c r="H1758" s="266">
        <v>55.86</v>
      </c>
      <c r="I1758" s="266">
        <v>17.579999999999998</v>
      </c>
      <c r="J1758" s="266">
        <f t="shared" si="84"/>
        <v>38.28</v>
      </c>
      <c r="K1758" s="267">
        <v>37.619999999999997</v>
      </c>
      <c r="L1758" s="263">
        <v>45465</v>
      </c>
      <c r="M1758" s="266">
        <f t="shared" si="85"/>
        <v>0.66000000000000369</v>
      </c>
      <c r="N1758" s="269">
        <v>2</v>
      </c>
      <c r="O1758" s="1" t="s">
        <v>50</v>
      </c>
      <c r="P1758" s="1" t="s">
        <v>53</v>
      </c>
      <c r="Q1758" s="270" t="str">
        <f>VLOOKUP(UTK[[#This Row],[ID]],DRIVER[],6,FALSE)</f>
        <v>MURALIDHAR MOHANTA</v>
      </c>
    </row>
    <row r="1759" spans="1:17" ht="15" customHeight="1">
      <c r="A1759" s="1">
        <v>392</v>
      </c>
      <c r="B1759" s="265" t="str">
        <f>UTK[[#This Row],[DATE]]&amp;UTK[[#This Row],[VEHICLE NO]]&amp;UTK[[#This Row],[TRIP NO]]</f>
        <v>45465OD04Q41731</v>
      </c>
      <c r="C1759" s="25">
        <v>45465</v>
      </c>
      <c r="D1759" s="1">
        <v>63845</v>
      </c>
      <c r="E1759" s="12">
        <v>312215</v>
      </c>
      <c r="F1759" s="17">
        <v>1089</v>
      </c>
      <c r="G1759" s="24" t="s">
        <v>8</v>
      </c>
      <c r="H1759" s="266">
        <v>31.72</v>
      </c>
      <c r="I1759" s="266">
        <v>10.3</v>
      </c>
      <c r="J1759" s="266">
        <f t="shared" si="84"/>
        <v>21.419999999999998</v>
      </c>
      <c r="K1759" s="267">
        <v>21.22</v>
      </c>
      <c r="L1759" s="263">
        <v>45465</v>
      </c>
      <c r="M1759" s="266">
        <f t="shared" si="85"/>
        <v>0.19999999999999929</v>
      </c>
      <c r="N1759" s="269">
        <v>1</v>
      </c>
      <c r="O1759" s="1" t="s">
        <v>50</v>
      </c>
      <c r="P1759" s="1" t="s">
        <v>53</v>
      </c>
      <c r="Q1759" s="270" t="str">
        <f>VLOOKUP(UTK[[#This Row],[ID]],DRIVER[],6,FALSE)</f>
        <v>AJAYA KUMAR MAHANTA</v>
      </c>
    </row>
    <row r="1760" spans="1:17" ht="15" customHeight="1">
      <c r="A1760" s="1">
        <v>393</v>
      </c>
      <c r="B1760" s="265" t="str">
        <f>UTK[[#This Row],[DATE]]&amp;UTK[[#This Row],[VEHICLE NO]]&amp;UTK[[#This Row],[TRIP NO]]</f>
        <v>45465OD04Q67611</v>
      </c>
      <c r="C1760" s="25">
        <v>45465</v>
      </c>
      <c r="D1760" s="1">
        <v>63846</v>
      </c>
      <c r="E1760" s="12">
        <v>312215</v>
      </c>
      <c r="F1760" s="17">
        <v>1087</v>
      </c>
      <c r="G1760" s="24" t="s">
        <v>24</v>
      </c>
      <c r="H1760" s="266">
        <v>54.36</v>
      </c>
      <c r="I1760" s="266">
        <v>17.88</v>
      </c>
      <c r="J1760" s="266">
        <f t="shared" si="84"/>
        <v>36.480000000000004</v>
      </c>
      <c r="K1760" s="267">
        <v>35.700000000000003</v>
      </c>
      <c r="L1760" s="263">
        <v>45465</v>
      </c>
      <c r="M1760" s="266">
        <f t="shared" si="85"/>
        <v>0.78000000000000114</v>
      </c>
      <c r="N1760" s="269">
        <v>1</v>
      </c>
      <c r="O1760" s="1" t="s">
        <v>50</v>
      </c>
      <c r="P1760" s="1" t="s">
        <v>53</v>
      </c>
      <c r="Q1760" s="270" t="str">
        <f>VLOOKUP(UTK[[#This Row],[ID]],DRIVER[],6,FALSE)</f>
        <v>DHULESWAR PERAI</v>
      </c>
    </row>
    <row r="1761" spans="1:17" ht="15" customHeight="1">
      <c r="A1761" s="1">
        <v>394</v>
      </c>
      <c r="B1761" s="265" t="str">
        <f>UTK[[#This Row],[DATE]]&amp;UTK[[#This Row],[VEHICLE NO]]&amp;UTK[[#This Row],[TRIP NO]]</f>
        <v>45465OD04Q41781</v>
      </c>
      <c r="C1761" s="25">
        <v>45465</v>
      </c>
      <c r="D1761" s="1">
        <v>63847</v>
      </c>
      <c r="E1761" s="12">
        <v>312215</v>
      </c>
      <c r="F1761" s="17">
        <v>1090</v>
      </c>
      <c r="G1761" s="24" t="s">
        <v>25</v>
      </c>
      <c r="H1761" s="266">
        <v>53.5</v>
      </c>
      <c r="I1761" s="266">
        <v>17.239999999999998</v>
      </c>
      <c r="J1761" s="266">
        <f t="shared" si="84"/>
        <v>36.260000000000005</v>
      </c>
      <c r="K1761" s="267">
        <v>35.68</v>
      </c>
      <c r="L1761" s="263">
        <v>45465</v>
      </c>
      <c r="M1761" s="266">
        <f t="shared" si="85"/>
        <v>0.5800000000000054</v>
      </c>
      <c r="N1761" s="269">
        <v>1</v>
      </c>
      <c r="O1761" s="1" t="s">
        <v>50</v>
      </c>
      <c r="P1761" s="1" t="s">
        <v>53</v>
      </c>
      <c r="Q1761" s="270" t="str">
        <f>VLOOKUP(UTK[[#This Row],[ID]],DRIVER[],6,FALSE)</f>
        <v>BHARAT CH MOHANTA</v>
      </c>
    </row>
    <row r="1762" spans="1:17" ht="15" customHeight="1">
      <c r="A1762" s="1">
        <v>395</v>
      </c>
      <c r="B1762" s="265" t="str">
        <f>UTK[[#This Row],[DATE]]&amp;UTK[[#This Row],[VEHICLE NO]]&amp;UTK[[#This Row],[TRIP NO]]</f>
        <v>45465OD04Q41551</v>
      </c>
      <c r="C1762" s="25">
        <v>45465</v>
      </c>
      <c r="D1762" s="1">
        <v>63848</v>
      </c>
      <c r="E1762" s="12">
        <v>312215</v>
      </c>
      <c r="F1762" s="17">
        <v>1092</v>
      </c>
      <c r="G1762" s="24" t="s">
        <v>22</v>
      </c>
      <c r="H1762" s="266">
        <v>51.18</v>
      </c>
      <c r="I1762" s="266">
        <v>17.5</v>
      </c>
      <c r="J1762" s="266">
        <f t="shared" si="84"/>
        <v>33.68</v>
      </c>
      <c r="K1762" s="267">
        <v>33.159999999999997</v>
      </c>
      <c r="L1762" s="263">
        <v>45465</v>
      </c>
      <c r="M1762" s="266">
        <f t="shared" si="85"/>
        <v>0.52000000000000313</v>
      </c>
      <c r="N1762" s="269">
        <v>1</v>
      </c>
      <c r="O1762" s="1" t="s">
        <v>50</v>
      </c>
      <c r="P1762" s="1" t="s">
        <v>53</v>
      </c>
      <c r="Q1762" s="270" t="str">
        <f>VLOOKUP(UTK[[#This Row],[ID]],DRIVER[],6,FALSE)</f>
        <v>SUDARSAN SAHOO</v>
      </c>
    </row>
    <row r="1763" spans="1:17" ht="14.4">
      <c r="A1763" s="1">
        <v>396</v>
      </c>
      <c r="B1763" s="265" t="str">
        <f>UTK[[#This Row],[DATE]]&amp;UTK[[#This Row],[VEHICLE NO]]&amp;UTK[[#This Row],[TRIP NO]]</f>
        <v>45465OD04Q41231</v>
      </c>
      <c r="C1763" s="25">
        <v>45465</v>
      </c>
      <c r="D1763" s="1">
        <v>63849</v>
      </c>
      <c r="E1763" s="12">
        <v>312215</v>
      </c>
      <c r="F1763" s="17">
        <v>1093</v>
      </c>
      <c r="G1763" s="24" t="s">
        <v>39</v>
      </c>
      <c r="H1763" s="266">
        <v>56.08</v>
      </c>
      <c r="I1763" s="266">
        <v>17.260000000000002</v>
      </c>
      <c r="J1763" s="266">
        <f t="shared" si="84"/>
        <v>38.819999999999993</v>
      </c>
      <c r="K1763" s="267">
        <v>38.22</v>
      </c>
      <c r="L1763" s="263">
        <v>45465</v>
      </c>
      <c r="M1763" s="266">
        <f t="shared" si="85"/>
        <v>0.59999999999999432</v>
      </c>
      <c r="N1763" s="269">
        <v>1</v>
      </c>
      <c r="O1763" s="1" t="s">
        <v>50</v>
      </c>
      <c r="P1763" s="1" t="s">
        <v>53</v>
      </c>
      <c r="Q1763" s="270" t="str">
        <f>VLOOKUP(UTK[[#This Row],[ID]],DRIVER[],6,FALSE)</f>
        <v>KALI CH KAR</v>
      </c>
    </row>
    <row r="1764" spans="1:17" ht="15" customHeight="1">
      <c r="A1764" s="1">
        <v>397</v>
      </c>
      <c r="B1764" s="265" t="str">
        <f>UTK[[#This Row],[DATE]]&amp;UTK[[#This Row],[VEHICLE NO]]&amp;UTK[[#This Row],[TRIP NO]]</f>
        <v>45465OD34S26682</v>
      </c>
      <c r="C1764" s="25">
        <v>45465</v>
      </c>
      <c r="D1764" s="1">
        <v>63850</v>
      </c>
      <c r="E1764" s="12">
        <v>312215</v>
      </c>
      <c r="F1764" s="17">
        <v>1125</v>
      </c>
      <c r="G1764" s="24" t="s">
        <v>42</v>
      </c>
      <c r="H1764" s="266">
        <v>55.46</v>
      </c>
      <c r="I1764" s="266">
        <v>17.02</v>
      </c>
      <c r="J1764" s="266">
        <f t="shared" si="84"/>
        <v>38.44</v>
      </c>
      <c r="K1764" s="267">
        <v>37.86</v>
      </c>
      <c r="L1764" s="263">
        <v>45465</v>
      </c>
      <c r="M1764" s="266">
        <f t="shared" si="85"/>
        <v>0.57999999999999829</v>
      </c>
      <c r="N1764" s="269">
        <v>2</v>
      </c>
      <c r="O1764" s="1" t="s">
        <v>50</v>
      </c>
      <c r="P1764" s="1" t="s">
        <v>53</v>
      </c>
      <c r="Q1764" s="270" t="str">
        <f>VLOOKUP(UTK[[#This Row],[ID]],DRIVER[],6,FALSE)</f>
        <v>SHAJID ANSARI</v>
      </c>
    </row>
    <row r="1765" spans="1:17" ht="15" customHeight="1">
      <c r="A1765" s="1">
        <v>398</v>
      </c>
      <c r="B1765" s="265" t="str">
        <f>UTK[[#This Row],[DATE]]&amp;UTK[[#This Row],[VEHICLE NO]]&amp;UTK[[#This Row],[TRIP NO]]</f>
        <v>45465OD34S26662</v>
      </c>
      <c r="C1765" s="25">
        <v>45465</v>
      </c>
      <c r="D1765" s="1">
        <v>63851</v>
      </c>
      <c r="E1765" s="12">
        <v>312215</v>
      </c>
      <c r="F1765" s="17">
        <v>1129</v>
      </c>
      <c r="G1765" s="24" t="s">
        <v>45</v>
      </c>
      <c r="H1765" s="266">
        <v>55.48</v>
      </c>
      <c r="I1765" s="266">
        <v>17.38</v>
      </c>
      <c r="J1765" s="266">
        <f t="shared" si="84"/>
        <v>38.099999999999994</v>
      </c>
      <c r="K1765" s="267">
        <v>37.54</v>
      </c>
      <c r="L1765" s="263">
        <v>45465</v>
      </c>
      <c r="M1765" s="266">
        <f t="shared" si="85"/>
        <v>0.55999999999999517</v>
      </c>
      <c r="N1765" s="269">
        <v>2</v>
      </c>
      <c r="O1765" s="1" t="s">
        <v>50</v>
      </c>
      <c r="P1765" s="1" t="s">
        <v>53</v>
      </c>
      <c r="Q1765" s="270" t="str">
        <f>VLOOKUP(UTK[[#This Row],[ID]],DRIVER[],6,FALSE)</f>
        <v>VINOD KUMAR</v>
      </c>
    </row>
    <row r="1766" spans="1:17" ht="15" customHeight="1">
      <c r="A1766" s="1">
        <v>399</v>
      </c>
      <c r="B1766" s="265" t="str">
        <f>UTK[[#This Row],[DATE]]&amp;UTK[[#This Row],[VEHICLE NO]]&amp;UTK[[#This Row],[TRIP NO]]</f>
        <v>45465OD04Q41263</v>
      </c>
      <c r="C1766" s="25">
        <v>45465</v>
      </c>
      <c r="D1766" s="1">
        <v>63852</v>
      </c>
      <c r="E1766" s="12">
        <v>312215</v>
      </c>
      <c r="F1766" s="17">
        <v>1160</v>
      </c>
      <c r="G1766" s="24" t="s">
        <v>23</v>
      </c>
      <c r="H1766" s="266">
        <v>54.94</v>
      </c>
      <c r="I1766" s="266">
        <v>17.420000000000002</v>
      </c>
      <c r="J1766" s="266">
        <f t="shared" si="84"/>
        <v>37.519999999999996</v>
      </c>
      <c r="K1766" s="267">
        <v>36.880000000000003</v>
      </c>
      <c r="L1766" s="263">
        <v>45465</v>
      </c>
      <c r="M1766" s="266">
        <f t="shared" si="85"/>
        <v>0.63999999999999346</v>
      </c>
      <c r="N1766" s="269">
        <v>3</v>
      </c>
      <c r="O1766" s="1" t="s">
        <v>50</v>
      </c>
      <c r="P1766" s="1" t="s">
        <v>53</v>
      </c>
      <c r="Q1766" s="270" t="str">
        <f>VLOOKUP(UTK[[#This Row],[ID]],DRIVER[],6,FALSE)</f>
        <v>JUGAL KISHOR MOHANTA</v>
      </c>
    </row>
    <row r="1767" spans="1:17" ht="15" customHeight="1">
      <c r="A1767" s="1">
        <v>400</v>
      </c>
      <c r="B1767" s="265" t="str">
        <f>UTK[[#This Row],[DATE]]&amp;UTK[[#This Row],[VEHICLE NO]]&amp;UTK[[#This Row],[TRIP NO]]</f>
        <v>45465OD34S61373</v>
      </c>
      <c r="C1767" s="25">
        <v>45465</v>
      </c>
      <c r="D1767" s="1">
        <v>63853</v>
      </c>
      <c r="E1767" s="12">
        <v>312215</v>
      </c>
      <c r="F1767" s="17">
        <v>1170</v>
      </c>
      <c r="G1767" s="24" t="s">
        <v>44</v>
      </c>
      <c r="H1767" s="266">
        <v>56.52</v>
      </c>
      <c r="I1767" s="266">
        <v>17.579999999999998</v>
      </c>
      <c r="J1767" s="266">
        <f t="shared" si="84"/>
        <v>38.940000000000005</v>
      </c>
      <c r="K1767" s="267">
        <v>37.46</v>
      </c>
      <c r="L1767" s="263">
        <v>45465</v>
      </c>
      <c r="M1767" s="266">
        <f t="shared" si="85"/>
        <v>1.480000000000004</v>
      </c>
      <c r="N1767" s="269">
        <v>3</v>
      </c>
      <c r="O1767" s="1" t="s">
        <v>50</v>
      </c>
      <c r="P1767" s="1" t="s">
        <v>53</v>
      </c>
      <c r="Q1767" s="270" t="str">
        <f>VLOOKUP(UTK[[#This Row],[ID]],DRIVER[],6,FALSE)</f>
        <v>MURALIDHAR MOHANTA</v>
      </c>
    </row>
    <row r="1768" spans="1:17" ht="15" customHeight="1">
      <c r="A1768" s="1">
        <v>401</v>
      </c>
      <c r="B1768" s="265" t="str">
        <f>UTK[[#This Row],[DATE]]&amp;UTK[[#This Row],[VEHICLE NO]]&amp;UTK[[#This Row],[TRIP NO]]</f>
        <v>45465OD34S26153</v>
      </c>
      <c r="C1768" s="25">
        <v>45465</v>
      </c>
      <c r="D1768" s="1">
        <v>63854</v>
      </c>
      <c r="E1768" s="12">
        <v>312215</v>
      </c>
      <c r="F1768" s="17">
        <v>1167</v>
      </c>
      <c r="G1768" s="24" t="s">
        <v>40</v>
      </c>
      <c r="H1768" s="266">
        <v>54.12</v>
      </c>
      <c r="I1768" s="266">
        <v>17.12</v>
      </c>
      <c r="J1768" s="266">
        <f t="shared" si="84"/>
        <v>37</v>
      </c>
      <c r="K1768" s="267">
        <v>35.159999999999997</v>
      </c>
      <c r="L1768" s="263">
        <v>45465</v>
      </c>
      <c r="M1768" s="266">
        <f t="shared" si="85"/>
        <v>1.8400000000000034</v>
      </c>
      <c r="N1768" s="269">
        <v>3</v>
      </c>
      <c r="O1768" s="1" t="s">
        <v>50</v>
      </c>
      <c r="P1768" s="1" t="s">
        <v>53</v>
      </c>
      <c r="Q1768" s="270" t="str">
        <f>VLOOKUP(UTK[[#This Row],[ID]],DRIVER[],6,FALSE)</f>
        <v>ABHIMANYU JENA</v>
      </c>
    </row>
    <row r="1769" spans="1:17" ht="15" customHeight="1">
      <c r="A1769" s="1">
        <v>402</v>
      </c>
      <c r="B1769" s="265" t="str">
        <f>UTK[[#This Row],[DATE]]&amp;UTK[[#This Row],[VEHICLE NO]]&amp;UTK[[#This Row],[TRIP NO]]</f>
        <v>45465OD04Q41732</v>
      </c>
      <c r="C1769" s="25">
        <v>45465</v>
      </c>
      <c r="D1769" s="1">
        <v>63855</v>
      </c>
      <c r="E1769" s="12">
        <v>312215</v>
      </c>
      <c r="F1769" s="17">
        <v>1173</v>
      </c>
      <c r="G1769" s="24" t="s">
        <v>8</v>
      </c>
      <c r="H1769" s="266">
        <v>32.82</v>
      </c>
      <c r="I1769" s="266">
        <v>10.3</v>
      </c>
      <c r="J1769" s="266">
        <f t="shared" si="84"/>
        <v>22.52</v>
      </c>
      <c r="K1769" s="267">
        <v>22.04</v>
      </c>
      <c r="L1769" s="268">
        <v>45466</v>
      </c>
      <c r="M1769" s="266">
        <f t="shared" si="85"/>
        <v>0.48000000000000043</v>
      </c>
      <c r="N1769" s="269">
        <v>2</v>
      </c>
      <c r="O1769" s="1" t="s">
        <v>50</v>
      </c>
      <c r="P1769" s="1" t="s">
        <v>53</v>
      </c>
      <c r="Q1769" s="270" t="str">
        <f>VLOOKUP(UTK[[#This Row],[ID]],DRIVER[],6,FALSE)</f>
        <v>AJAYA KUMAR MAHANTA</v>
      </c>
    </row>
    <row r="1770" spans="1:17" ht="15" customHeight="1">
      <c r="A1770" s="1">
        <v>403</v>
      </c>
      <c r="B1770" s="265" t="str">
        <f>UTK[[#This Row],[DATE]]&amp;UTK[[#This Row],[VEHICLE NO]]&amp;UTK[[#This Row],[TRIP NO]]</f>
        <v>45465OD04Q67612</v>
      </c>
      <c r="C1770" s="25">
        <v>45465</v>
      </c>
      <c r="D1770" s="1">
        <v>63856</v>
      </c>
      <c r="E1770" s="12">
        <v>312215</v>
      </c>
      <c r="F1770" s="17">
        <v>1174</v>
      </c>
      <c r="G1770" s="24" t="s">
        <v>24</v>
      </c>
      <c r="H1770" s="266">
        <v>55.6</v>
      </c>
      <c r="I1770" s="266">
        <v>17.84</v>
      </c>
      <c r="J1770" s="266">
        <f t="shared" si="84"/>
        <v>37.760000000000005</v>
      </c>
      <c r="K1770" s="267">
        <v>36.520000000000003</v>
      </c>
      <c r="L1770" s="268">
        <v>45466</v>
      </c>
      <c r="M1770" s="266">
        <f t="shared" si="85"/>
        <v>1.240000000000002</v>
      </c>
      <c r="N1770" s="269">
        <v>2</v>
      </c>
      <c r="O1770" s="1" t="s">
        <v>50</v>
      </c>
      <c r="P1770" s="1" t="s">
        <v>53</v>
      </c>
      <c r="Q1770" s="270" t="str">
        <f>VLOOKUP(UTK[[#This Row],[ID]],DRIVER[],6,FALSE)</f>
        <v>DHULESWAR PERAI</v>
      </c>
    </row>
    <row r="1771" spans="1:17" ht="15" customHeight="1">
      <c r="A1771" s="1">
        <v>404</v>
      </c>
      <c r="B1771" s="265" t="str">
        <f>UTK[[#This Row],[DATE]]&amp;UTK[[#This Row],[VEHICLE NO]]&amp;UTK[[#This Row],[TRIP NO]]</f>
        <v>45465OD04Q41782</v>
      </c>
      <c r="C1771" s="25">
        <v>45465</v>
      </c>
      <c r="D1771" s="1">
        <v>63857</v>
      </c>
      <c r="E1771" s="12">
        <v>312215</v>
      </c>
      <c r="F1771" s="17">
        <v>1179</v>
      </c>
      <c r="G1771" s="24" t="s">
        <v>25</v>
      </c>
      <c r="H1771" s="266">
        <v>51.92</v>
      </c>
      <c r="I1771" s="266">
        <v>17.18</v>
      </c>
      <c r="J1771" s="266">
        <f t="shared" si="84"/>
        <v>34.74</v>
      </c>
      <c r="K1771" s="267">
        <v>33.44</v>
      </c>
      <c r="L1771" s="268">
        <v>45466</v>
      </c>
      <c r="M1771" s="266">
        <f t="shared" si="85"/>
        <v>1.3000000000000043</v>
      </c>
      <c r="N1771" s="269">
        <v>2</v>
      </c>
      <c r="O1771" s="1" t="s">
        <v>50</v>
      </c>
      <c r="P1771" s="1" t="s">
        <v>53</v>
      </c>
      <c r="Q1771" s="270" t="str">
        <f>VLOOKUP(UTK[[#This Row],[ID]],DRIVER[],6,FALSE)</f>
        <v>BHARAT CH MOHANTA</v>
      </c>
    </row>
    <row r="1772" spans="1:17" ht="15" customHeight="1">
      <c r="A1772" s="1">
        <v>405</v>
      </c>
      <c r="B1772" s="265" t="str">
        <f>UTK[[#This Row],[DATE]]&amp;UTK[[#This Row],[VEHICLE NO]]&amp;UTK[[#This Row],[TRIP NO]]</f>
        <v>45465OD04Q41552</v>
      </c>
      <c r="C1772" s="25">
        <v>45465</v>
      </c>
      <c r="D1772" s="1">
        <v>63858</v>
      </c>
      <c r="E1772" s="12">
        <v>312215</v>
      </c>
      <c r="F1772" s="17">
        <v>1181</v>
      </c>
      <c r="G1772" s="24" t="s">
        <v>22</v>
      </c>
      <c r="H1772" s="266">
        <v>52.76</v>
      </c>
      <c r="I1772" s="266">
        <v>17.5</v>
      </c>
      <c r="J1772" s="266">
        <f t="shared" si="84"/>
        <v>35.26</v>
      </c>
      <c r="K1772" s="267">
        <v>34.44</v>
      </c>
      <c r="L1772" s="268">
        <v>45466</v>
      </c>
      <c r="M1772" s="266">
        <f t="shared" si="85"/>
        <v>0.82000000000000028</v>
      </c>
      <c r="N1772" s="269">
        <v>2</v>
      </c>
      <c r="O1772" s="1" t="s">
        <v>50</v>
      </c>
      <c r="P1772" s="1" t="s">
        <v>53</v>
      </c>
      <c r="Q1772" s="270" t="str">
        <f>VLOOKUP(UTK[[#This Row],[ID]],DRIVER[],6,FALSE)</f>
        <v>SUDARSAN SAHOO</v>
      </c>
    </row>
    <row r="1773" spans="1:17" ht="14.4">
      <c r="A1773" s="1">
        <v>406</v>
      </c>
      <c r="B1773" s="265" t="str">
        <f>UTK[[#This Row],[DATE]]&amp;UTK[[#This Row],[VEHICLE NO]]&amp;UTK[[#This Row],[TRIP NO]]</f>
        <v>45465OD04Q41232</v>
      </c>
      <c r="C1773" s="25">
        <v>45465</v>
      </c>
      <c r="D1773" s="1">
        <v>63859</v>
      </c>
      <c r="E1773" s="12">
        <v>312215</v>
      </c>
      <c r="F1773" s="17">
        <v>1184</v>
      </c>
      <c r="G1773" s="24" t="s">
        <v>39</v>
      </c>
      <c r="H1773" s="266">
        <v>53.6</v>
      </c>
      <c r="I1773" s="266">
        <v>17.239999999999998</v>
      </c>
      <c r="J1773" s="266">
        <f t="shared" si="84"/>
        <v>36.36</v>
      </c>
      <c r="K1773" s="267">
        <v>35.659999999999997</v>
      </c>
      <c r="L1773" s="268">
        <v>45466</v>
      </c>
      <c r="M1773" s="266">
        <f t="shared" si="85"/>
        <v>0.70000000000000284</v>
      </c>
      <c r="N1773" s="269">
        <v>2</v>
      </c>
      <c r="O1773" s="1" t="s">
        <v>50</v>
      </c>
      <c r="P1773" s="1" t="s">
        <v>53</v>
      </c>
      <c r="Q1773" s="270" t="str">
        <f>VLOOKUP(UTK[[#This Row],[ID]],DRIVER[],6,FALSE)</f>
        <v>KALI CH KAR</v>
      </c>
    </row>
    <row r="1774" spans="1:17" ht="15" customHeight="1">
      <c r="A1774" s="1">
        <v>407</v>
      </c>
      <c r="B1774" s="274" t="str">
        <f>UTK[[#This Row],[DATE]]&amp;UTK[[#This Row],[VEHICLE NO]]&amp;UTK[[#This Row],[TRIP NO]]</f>
        <v>45466OD34S26681</v>
      </c>
      <c r="C1774" s="25">
        <v>45466</v>
      </c>
      <c r="D1774" s="1">
        <v>63860</v>
      </c>
      <c r="E1774" s="12">
        <v>312215</v>
      </c>
      <c r="F1774" s="17">
        <v>1198</v>
      </c>
      <c r="G1774" s="24" t="s">
        <v>42</v>
      </c>
      <c r="H1774" s="276">
        <v>51.28</v>
      </c>
      <c r="I1774" s="276">
        <v>17</v>
      </c>
      <c r="J1774" s="276">
        <f t="shared" ref="J1774:J1792" si="86">H1774-I1774</f>
        <v>34.28</v>
      </c>
      <c r="K1774" s="277">
        <v>33.68</v>
      </c>
      <c r="L1774" s="268">
        <v>45466</v>
      </c>
      <c r="M1774" s="276">
        <f t="shared" ref="M1774:M1792" si="87">J1774-K1774</f>
        <v>0.60000000000000142</v>
      </c>
      <c r="N1774" s="281">
        <v>1</v>
      </c>
      <c r="O1774" s="1" t="s">
        <v>50</v>
      </c>
      <c r="P1774" s="1" t="s">
        <v>178</v>
      </c>
      <c r="Q1774" s="279" t="str">
        <f>VLOOKUP(UTK[[#This Row],[ID]],DRIVER[],6,FALSE)</f>
        <v>SHAJID ANSARI</v>
      </c>
    </row>
    <row r="1775" spans="1:17" ht="15" customHeight="1">
      <c r="A1775" s="1">
        <v>408</v>
      </c>
      <c r="B1775" s="274" t="str">
        <f>UTK[[#This Row],[DATE]]&amp;UTK[[#This Row],[VEHICLE NO]]&amp;UTK[[#This Row],[TRIP NO]]</f>
        <v>45466OD04Q41781</v>
      </c>
      <c r="C1775" s="25">
        <v>45466</v>
      </c>
      <c r="D1775" s="1">
        <v>63861</v>
      </c>
      <c r="E1775" s="12">
        <v>312215</v>
      </c>
      <c r="F1775" s="17">
        <v>1199</v>
      </c>
      <c r="G1775" s="24" t="s">
        <v>25</v>
      </c>
      <c r="H1775" s="276">
        <v>51.02</v>
      </c>
      <c r="I1775" s="276">
        <v>17.2</v>
      </c>
      <c r="J1775" s="276">
        <f t="shared" si="86"/>
        <v>33.820000000000007</v>
      </c>
      <c r="K1775" s="277">
        <v>33.46</v>
      </c>
      <c r="L1775" s="268">
        <v>45466</v>
      </c>
      <c r="M1775" s="276">
        <f t="shared" si="87"/>
        <v>0.36000000000000654</v>
      </c>
      <c r="N1775" s="281">
        <v>1</v>
      </c>
      <c r="O1775" s="1" t="s">
        <v>50</v>
      </c>
      <c r="P1775" s="1" t="s">
        <v>178</v>
      </c>
      <c r="Q1775" s="279" t="str">
        <f>VLOOKUP(UTK[[#This Row],[ID]],DRIVER[],6,FALSE)</f>
        <v>AKSHAYA KU SAHOO</v>
      </c>
    </row>
    <row r="1776" spans="1:17" ht="15" customHeight="1">
      <c r="A1776" s="1">
        <v>409</v>
      </c>
      <c r="B1776" s="274" t="str">
        <f>UTK[[#This Row],[DATE]]&amp;UTK[[#This Row],[VEHICLE NO]]&amp;UTK[[#This Row],[TRIP NO]]</f>
        <v>45466OD34S65081</v>
      </c>
      <c r="C1776" s="25">
        <v>45466</v>
      </c>
      <c r="D1776" s="1">
        <v>63862</v>
      </c>
      <c r="E1776" s="12">
        <v>312215</v>
      </c>
      <c r="F1776" s="17">
        <v>1210</v>
      </c>
      <c r="G1776" s="24" t="s">
        <v>57</v>
      </c>
      <c r="H1776" s="276">
        <v>54.16</v>
      </c>
      <c r="I1776" s="276">
        <v>17.3</v>
      </c>
      <c r="J1776" s="276">
        <f t="shared" si="86"/>
        <v>36.86</v>
      </c>
      <c r="K1776" s="277">
        <v>36.380000000000003</v>
      </c>
      <c r="L1776" s="268">
        <v>45466</v>
      </c>
      <c r="M1776" s="276">
        <f t="shared" si="87"/>
        <v>0.47999999999999687</v>
      </c>
      <c r="N1776" s="281">
        <v>1</v>
      </c>
      <c r="O1776" s="1" t="s">
        <v>50</v>
      </c>
      <c r="P1776" s="1" t="s">
        <v>178</v>
      </c>
      <c r="Q1776" s="279" t="str">
        <f>VLOOKUP(UTK[[#This Row],[ID]],DRIVER[],6,FALSE)</f>
        <v>VINOD KUMAR</v>
      </c>
    </row>
    <row r="1777" spans="1:17" ht="15" customHeight="1">
      <c r="A1777" s="1">
        <v>410</v>
      </c>
      <c r="B1777" s="274" t="str">
        <f>UTK[[#This Row],[DATE]]&amp;UTK[[#This Row],[VEHICLE NO]]&amp;UTK[[#This Row],[TRIP NO]]</f>
        <v>45466OD34S26151</v>
      </c>
      <c r="C1777" s="25">
        <v>45466</v>
      </c>
      <c r="D1777" s="1">
        <v>63863</v>
      </c>
      <c r="E1777" s="12">
        <v>312215</v>
      </c>
      <c r="F1777" s="17">
        <v>1215</v>
      </c>
      <c r="G1777" s="24" t="s">
        <v>40</v>
      </c>
      <c r="H1777" s="276">
        <v>54.16</v>
      </c>
      <c r="I1777" s="276">
        <v>17.14</v>
      </c>
      <c r="J1777" s="276">
        <f t="shared" si="86"/>
        <v>37.019999999999996</v>
      </c>
      <c r="K1777" s="277">
        <v>36.56</v>
      </c>
      <c r="L1777" s="268">
        <v>45466</v>
      </c>
      <c r="M1777" s="276">
        <f t="shared" si="87"/>
        <v>0.45999999999999375</v>
      </c>
      <c r="N1777" s="281">
        <v>1</v>
      </c>
      <c r="O1777" s="1" t="s">
        <v>50</v>
      </c>
      <c r="P1777" s="1" t="s">
        <v>178</v>
      </c>
      <c r="Q1777" s="279" t="str">
        <f>VLOOKUP(UTK[[#This Row],[ID]],DRIVER[],6,FALSE)</f>
        <v>PRADIPA MALIK</v>
      </c>
    </row>
    <row r="1778" spans="1:17" ht="15" customHeight="1">
      <c r="A1778" s="1">
        <v>411</v>
      </c>
      <c r="B1778" s="274" t="str">
        <f>UTK[[#This Row],[DATE]]&amp;UTK[[#This Row],[VEHICLE NO]]&amp;UTK[[#This Row],[TRIP NO]]</f>
        <v>45466OD04Q41731</v>
      </c>
      <c r="C1778" s="25">
        <v>45466</v>
      </c>
      <c r="D1778" s="1">
        <v>63864</v>
      </c>
      <c r="E1778" s="12">
        <v>312215</v>
      </c>
      <c r="F1778" s="17">
        <v>1214</v>
      </c>
      <c r="G1778" s="24" t="s">
        <v>8</v>
      </c>
      <c r="H1778" s="276">
        <v>33.44</v>
      </c>
      <c r="I1778" s="276">
        <v>10.32</v>
      </c>
      <c r="J1778" s="276">
        <f t="shared" si="86"/>
        <v>23.119999999999997</v>
      </c>
      <c r="K1778" s="277">
        <v>22.84</v>
      </c>
      <c r="L1778" s="268">
        <v>45466</v>
      </c>
      <c r="M1778" s="276">
        <f t="shared" si="87"/>
        <v>0.27999999999999758</v>
      </c>
      <c r="N1778" s="281">
        <v>1</v>
      </c>
      <c r="O1778" s="1" t="s">
        <v>50</v>
      </c>
      <c r="P1778" s="1" t="s">
        <v>178</v>
      </c>
      <c r="Q1778" s="279" t="str">
        <f>VLOOKUP(UTK[[#This Row],[ID]],DRIVER[],6,FALSE)</f>
        <v>AJAYA KUMAR MAHANTA</v>
      </c>
    </row>
    <row r="1779" spans="1:17" ht="14.4">
      <c r="A1779" s="1">
        <v>412</v>
      </c>
      <c r="B1779" s="274" t="str">
        <f>UTK[[#This Row],[DATE]]&amp;UTK[[#This Row],[VEHICLE NO]]&amp;UTK[[#This Row],[TRIP NO]]</f>
        <v>45466OD04Q41231</v>
      </c>
      <c r="C1779" s="25">
        <v>45466</v>
      </c>
      <c r="D1779" s="1">
        <v>63865</v>
      </c>
      <c r="E1779" s="12">
        <v>312215</v>
      </c>
      <c r="F1779" s="17">
        <v>1216</v>
      </c>
      <c r="G1779" s="24" t="s">
        <v>39</v>
      </c>
      <c r="H1779" s="276">
        <v>54.26</v>
      </c>
      <c r="I1779" s="276">
        <v>17.260000000000002</v>
      </c>
      <c r="J1779" s="276">
        <f t="shared" si="86"/>
        <v>37</v>
      </c>
      <c r="K1779" s="277">
        <v>36.4</v>
      </c>
      <c r="L1779" s="268">
        <v>45466</v>
      </c>
      <c r="M1779" s="276">
        <f t="shared" si="87"/>
        <v>0.60000000000000142</v>
      </c>
      <c r="N1779" s="281">
        <v>1</v>
      </c>
      <c r="O1779" s="1" t="s">
        <v>50</v>
      </c>
      <c r="P1779" s="1" t="s">
        <v>178</v>
      </c>
      <c r="Q1779" s="279" t="str">
        <f>VLOOKUP(UTK[[#This Row],[ID]],DRIVER[],6,FALSE)</f>
        <v>NATABAR MOHANTA</v>
      </c>
    </row>
    <row r="1780" spans="1:17" ht="15" customHeight="1">
      <c r="A1780" s="1">
        <v>413</v>
      </c>
      <c r="B1780" s="274" t="str">
        <f>UTK[[#This Row],[DATE]]&amp;UTK[[#This Row],[VEHICLE NO]]&amp;UTK[[#This Row],[TRIP NO]]</f>
        <v>45466OD34S61371</v>
      </c>
      <c r="C1780" s="25">
        <v>45466</v>
      </c>
      <c r="D1780" s="1">
        <v>63866</v>
      </c>
      <c r="E1780" s="12">
        <v>312215</v>
      </c>
      <c r="F1780" s="17">
        <v>1218</v>
      </c>
      <c r="G1780" s="24" t="s">
        <v>44</v>
      </c>
      <c r="H1780" s="276">
        <v>54.42</v>
      </c>
      <c r="I1780" s="276">
        <v>17.579999999999998</v>
      </c>
      <c r="J1780" s="276">
        <f t="shared" si="86"/>
        <v>36.840000000000003</v>
      </c>
      <c r="K1780" s="277">
        <v>36.44</v>
      </c>
      <c r="L1780" s="268">
        <v>45466</v>
      </c>
      <c r="M1780" s="276">
        <f t="shared" si="87"/>
        <v>0.40000000000000568</v>
      </c>
      <c r="N1780" s="281">
        <v>1</v>
      </c>
      <c r="O1780" s="1" t="s">
        <v>50</v>
      </c>
      <c r="P1780" s="1" t="s">
        <v>178</v>
      </c>
      <c r="Q1780" s="279" t="str">
        <f>VLOOKUP(UTK[[#This Row],[ID]],DRIVER[],6,FALSE)</f>
        <v>MURALIDHAR MOHANTA</v>
      </c>
    </row>
    <row r="1781" spans="1:17" ht="15" customHeight="1">
      <c r="A1781" s="1">
        <v>414</v>
      </c>
      <c r="B1781" s="274" t="str">
        <f>UTK[[#This Row],[DATE]]&amp;UTK[[#This Row],[VEHICLE NO]]&amp;UTK[[#This Row],[TRIP NO]]</f>
        <v>45466OD04Q41261</v>
      </c>
      <c r="C1781" s="25">
        <v>45466</v>
      </c>
      <c r="D1781" s="1">
        <v>63867</v>
      </c>
      <c r="E1781" s="12">
        <v>312215</v>
      </c>
      <c r="F1781" s="17">
        <v>1250</v>
      </c>
      <c r="G1781" s="24" t="s">
        <v>23</v>
      </c>
      <c r="H1781" s="276">
        <v>54.6</v>
      </c>
      <c r="I1781" s="276">
        <v>17.36</v>
      </c>
      <c r="J1781" s="276">
        <f t="shared" si="86"/>
        <v>37.24</v>
      </c>
      <c r="K1781" s="277">
        <v>36.92</v>
      </c>
      <c r="L1781" s="268">
        <v>45466</v>
      </c>
      <c r="M1781" s="276">
        <f t="shared" si="87"/>
        <v>0.32000000000000028</v>
      </c>
      <c r="N1781" s="281">
        <v>1</v>
      </c>
      <c r="O1781" s="1" t="s">
        <v>50</v>
      </c>
      <c r="P1781" s="1" t="s">
        <v>178</v>
      </c>
      <c r="Q1781" s="279" t="str">
        <f>VLOOKUP(UTK[[#This Row],[ID]],DRIVER[],6,FALSE)</f>
        <v>BENUDHAR PRADHAN</v>
      </c>
    </row>
    <row r="1782" spans="1:17" ht="15" customHeight="1">
      <c r="A1782" s="1">
        <v>415</v>
      </c>
      <c r="B1782" s="274" t="str">
        <f>UTK[[#This Row],[DATE]]&amp;UTK[[#This Row],[VEHICLE NO]]&amp;UTK[[#This Row],[TRIP NO]]</f>
        <v>45466OD04Q41551</v>
      </c>
      <c r="C1782" s="25">
        <v>45466</v>
      </c>
      <c r="D1782" s="1">
        <v>63868</v>
      </c>
      <c r="E1782" s="12">
        <v>312215</v>
      </c>
      <c r="F1782" s="17">
        <v>1252</v>
      </c>
      <c r="G1782" s="24" t="s">
        <v>22</v>
      </c>
      <c r="H1782" s="276">
        <v>54.84</v>
      </c>
      <c r="I1782" s="276">
        <v>17.52</v>
      </c>
      <c r="J1782" s="276">
        <f t="shared" si="86"/>
        <v>37.320000000000007</v>
      </c>
      <c r="K1782" s="277">
        <v>36.74</v>
      </c>
      <c r="L1782" s="268">
        <v>45466</v>
      </c>
      <c r="M1782" s="276">
        <f t="shared" si="87"/>
        <v>0.5800000000000054</v>
      </c>
      <c r="N1782" s="281">
        <v>1</v>
      </c>
      <c r="O1782" s="1" t="s">
        <v>50</v>
      </c>
      <c r="P1782" s="1" t="s">
        <v>178</v>
      </c>
      <c r="Q1782" s="279" t="str">
        <f>VLOOKUP(UTK[[#This Row],[ID]],DRIVER[],6,FALSE)</f>
        <v>KALI CH KAR</v>
      </c>
    </row>
    <row r="1783" spans="1:17" ht="15" customHeight="1">
      <c r="A1783" s="1">
        <v>416</v>
      </c>
      <c r="B1783" s="274" t="str">
        <f>UTK[[#This Row],[DATE]]&amp;UTK[[#This Row],[VEHICLE NO]]&amp;UTK[[#This Row],[TRIP NO]]</f>
        <v>45466OD04Q67611</v>
      </c>
      <c r="C1783" s="25">
        <v>45466</v>
      </c>
      <c r="D1783" s="1">
        <v>63869</v>
      </c>
      <c r="E1783" s="12">
        <v>312215</v>
      </c>
      <c r="F1783" s="17">
        <v>1255</v>
      </c>
      <c r="G1783" s="24" t="s">
        <v>24</v>
      </c>
      <c r="H1783" s="276">
        <v>54.6</v>
      </c>
      <c r="I1783" s="276">
        <v>17.8</v>
      </c>
      <c r="J1783" s="276">
        <f t="shared" si="86"/>
        <v>36.799999999999997</v>
      </c>
      <c r="K1783" s="277">
        <v>36.380000000000003</v>
      </c>
      <c r="L1783" s="268">
        <v>45466</v>
      </c>
      <c r="M1783" s="276">
        <f t="shared" si="87"/>
        <v>0.4199999999999946</v>
      </c>
      <c r="N1783" s="281">
        <v>1</v>
      </c>
      <c r="O1783" s="1" t="s">
        <v>50</v>
      </c>
      <c r="P1783" s="1" t="s">
        <v>178</v>
      </c>
      <c r="Q1783" s="279" t="str">
        <f>VLOOKUP(UTK[[#This Row],[ID]],DRIVER[],6,FALSE)</f>
        <v>DHULESWAR PERAI</v>
      </c>
    </row>
    <row r="1784" spans="1:17" ht="15" customHeight="1">
      <c r="A1784" s="1">
        <v>417</v>
      </c>
      <c r="B1784" s="274" t="str">
        <f>UTK[[#This Row],[DATE]]&amp;UTK[[#This Row],[VEHICLE NO]]&amp;UTK[[#This Row],[TRIP NO]]</f>
        <v>45466OD34S26661</v>
      </c>
      <c r="C1784" s="25">
        <v>45466</v>
      </c>
      <c r="D1784" s="1">
        <v>63870</v>
      </c>
      <c r="E1784" s="12">
        <v>312215</v>
      </c>
      <c r="F1784" s="17">
        <v>1253</v>
      </c>
      <c r="G1784" s="24" t="s">
        <v>45</v>
      </c>
      <c r="H1784" s="276">
        <v>54.18</v>
      </c>
      <c r="I1784" s="276">
        <v>17.32</v>
      </c>
      <c r="J1784" s="276">
        <f t="shared" si="86"/>
        <v>36.86</v>
      </c>
      <c r="K1784" s="277">
        <v>36.08</v>
      </c>
      <c r="L1784" s="268">
        <v>45466</v>
      </c>
      <c r="M1784" s="276">
        <f t="shared" si="87"/>
        <v>0.78000000000000114</v>
      </c>
      <c r="N1784" s="281">
        <v>1</v>
      </c>
      <c r="O1784" s="1" t="s">
        <v>50</v>
      </c>
      <c r="P1784" s="1" t="s">
        <v>178</v>
      </c>
      <c r="Q1784" s="279" t="str">
        <f>VLOOKUP(UTK[[#This Row],[ID]],DRIVER[],6,FALSE)</f>
        <v>SUDARSAN SAHOO</v>
      </c>
    </row>
    <row r="1785" spans="1:17" ht="15" customHeight="1">
      <c r="A1785" s="1">
        <v>418</v>
      </c>
      <c r="B1785" s="274" t="str">
        <f>UTK[[#This Row],[DATE]]&amp;UTK[[#This Row],[VEHICLE NO]]&amp;UTK[[#This Row],[TRIP NO]]</f>
        <v>45466OD34S26682</v>
      </c>
      <c r="C1785" s="25">
        <v>45466</v>
      </c>
      <c r="D1785" s="1">
        <v>63871</v>
      </c>
      <c r="E1785" s="12">
        <v>312215</v>
      </c>
      <c r="F1785" s="17">
        <v>1281</v>
      </c>
      <c r="G1785" s="24" t="s">
        <v>42</v>
      </c>
      <c r="H1785" s="276">
        <v>52.46</v>
      </c>
      <c r="I1785" s="276">
        <v>17.04</v>
      </c>
      <c r="J1785" s="276">
        <f t="shared" si="86"/>
        <v>35.42</v>
      </c>
      <c r="K1785" s="277">
        <v>35.159999999999997</v>
      </c>
      <c r="L1785" s="268">
        <v>45466</v>
      </c>
      <c r="M1785" s="276">
        <f t="shared" si="87"/>
        <v>0.26000000000000512</v>
      </c>
      <c r="N1785" s="281">
        <v>2</v>
      </c>
      <c r="O1785" s="1" t="s">
        <v>50</v>
      </c>
      <c r="P1785" s="1" t="s">
        <v>178</v>
      </c>
      <c r="Q1785" s="279" t="str">
        <f>VLOOKUP(UTK[[#This Row],[ID]],DRIVER[],6,FALSE)</f>
        <v>SHAJID ANSARI</v>
      </c>
    </row>
    <row r="1786" spans="1:17" ht="15" customHeight="1">
      <c r="A1786" s="1">
        <v>419</v>
      </c>
      <c r="B1786" s="274" t="str">
        <f>UTK[[#This Row],[DATE]]&amp;UTK[[#This Row],[VEHICLE NO]]&amp;UTK[[#This Row],[TRIP NO]]</f>
        <v>45466OD04Q41782</v>
      </c>
      <c r="C1786" s="25">
        <v>45466</v>
      </c>
      <c r="D1786" s="1">
        <v>63872</v>
      </c>
      <c r="E1786" s="12">
        <v>312215</v>
      </c>
      <c r="F1786" s="17">
        <v>1282</v>
      </c>
      <c r="G1786" s="24" t="s">
        <v>25</v>
      </c>
      <c r="H1786" s="276">
        <v>52.64</v>
      </c>
      <c r="I1786" s="276">
        <v>17.18</v>
      </c>
      <c r="J1786" s="276">
        <f t="shared" si="86"/>
        <v>35.46</v>
      </c>
      <c r="K1786" s="277">
        <v>35.06</v>
      </c>
      <c r="L1786" s="268">
        <v>45466</v>
      </c>
      <c r="M1786" s="276">
        <f t="shared" si="87"/>
        <v>0.39999999999999858</v>
      </c>
      <c r="N1786" s="281">
        <v>2</v>
      </c>
      <c r="O1786" s="1" t="s">
        <v>50</v>
      </c>
      <c r="P1786" s="1" t="s">
        <v>178</v>
      </c>
      <c r="Q1786" s="279" t="str">
        <f>VLOOKUP(UTK[[#This Row],[ID]],DRIVER[],6,FALSE)</f>
        <v>AKSHAYA KU SAHOO</v>
      </c>
    </row>
    <row r="1787" spans="1:17" ht="15" customHeight="1">
      <c r="A1787" s="1">
        <v>420</v>
      </c>
      <c r="B1787" s="274" t="str">
        <f>UTK[[#This Row],[DATE]]&amp;UTK[[#This Row],[VEHICLE NO]]&amp;UTK[[#This Row],[TRIP NO]]</f>
        <v>45466OD34S65082</v>
      </c>
      <c r="C1787" s="25">
        <v>45466</v>
      </c>
      <c r="D1787" s="1">
        <v>63873</v>
      </c>
      <c r="E1787" s="12">
        <v>312215</v>
      </c>
      <c r="F1787" s="17">
        <v>1304</v>
      </c>
      <c r="G1787" s="24" t="s">
        <v>57</v>
      </c>
      <c r="H1787" s="276">
        <v>51.14</v>
      </c>
      <c r="I1787" s="276">
        <v>17.32</v>
      </c>
      <c r="J1787" s="276">
        <f t="shared" si="86"/>
        <v>33.82</v>
      </c>
      <c r="K1787" s="277">
        <v>33.36</v>
      </c>
      <c r="L1787" s="268">
        <v>45466</v>
      </c>
      <c r="M1787" s="276">
        <f t="shared" si="87"/>
        <v>0.46000000000000085</v>
      </c>
      <c r="N1787" s="281">
        <v>2</v>
      </c>
      <c r="O1787" s="1" t="s">
        <v>50</v>
      </c>
      <c r="P1787" s="1" t="s">
        <v>178</v>
      </c>
      <c r="Q1787" s="279" t="str">
        <f>VLOOKUP(UTK[[#This Row],[ID]],DRIVER[],6,FALSE)</f>
        <v>VINOD KUMAR</v>
      </c>
    </row>
    <row r="1788" spans="1:17" ht="15" customHeight="1">
      <c r="A1788" s="1">
        <v>421</v>
      </c>
      <c r="B1788" s="274" t="str">
        <f>UTK[[#This Row],[DATE]]&amp;UTK[[#This Row],[VEHICLE NO]]&amp;UTK[[#This Row],[TRIP NO]]</f>
        <v>45466OD04Q41732</v>
      </c>
      <c r="C1788" s="25">
        <v>45466</v>
      </c>
      <c r="D1788" s="1">
        <v>63875</v>
      </c>
      <c r="E1788" s="12">
        <v>312215</v>
      </c>
      <c r="F1788" s="17">
        <v>1306</v>
      </c>
      <c r="G1788" s="24" t="s">
        <v>8</v>
      </c>
      <c r="H1788" s="276">
        <v>31.08</v>
      </c>
      <c r="I1788" s="276">
        <v>10.3</v>
      </c>
      <c r="J1788" s="276">
        <f t="shared" si="86"/>
        <v>20.779999999999998</v>
      </c>
      <c r="K1788" s="277">
        <v>20.74</v>
      </c>
      <c r="L1788" s="268">
        <v>45466</v>
      </c>
      <c r="M1788" s="276">
        <f t="shared" si="87"/>
        <v>3.9999999999999147E-2</v>
      </c>
      <c r="N1788" s="281">
        <v>2</v>
      </c>
      <c r="O1788" s="1" t="s">
        <v>50</v>
      </c>
      <c r="P1788" s="1" t="s">
        <v>178</v>
      </c>
      <c r="Q1788" s="279" t="str">
        <f>VLOOKUP(UTK[[#This Row],[ID]],DRIVER[],6,FALSE)</f>
        <v>AJAYA KUMAR MAHANTA</v>
      </c>
    </row>
    <row r="1789" spans="1:17" ht="15" customHeight="1">
      <c r="A1789" s="1">
        <v>422</v>
      </c>
      <c r="B1789" s="274" t="str">
        <f>UTK[[#This Row],[DATE]]&amp;UTK[[#This Row],[VEHICLE NO]]&amp;UTK[[#This Row],[TRIP NO]]</f>
        <v>45466OD34S26152</v>
      </c>
      <c r="C1789" s="25">
        <v>45466</v>
      </c>
      <c r="D1789" s="1">
        <v>63876</v>
      </c>
      <c r="E1789" s="12">
        <v>312215</v>
      </c>
      <c r="F1789" s="17">
        <v>1308</v>
      </c>
      <c r="G1789" s="24" t="s">
        <v>40</v>
      </c>
      <c r="H1789" s="276">
        <v>49.74</v>
      </c>
      <c r="I1789" s="276">
        <v>17.100000000000001</v>
      </c>
      <c r="J1789" s="276">
        <f t="shared" si="86"/>
        <v>32.64</v>
      </c>
      <c r="K1789" s="277">
        <v>32.14</v>
      </c>
      <c r="L1789" s="268">
        <v>45466</v>
      </c>
      <c r="M1789" s="276">
        <f t="shared" si="87"/>
        <v>0.5</v>
      </c>
      <c r="N1789" s="281">
        <v>2</v>
      </c>
      <c r="O1789" s="1" t="s">
        <v>50</v>
      </c>
      <c r="P1789" s="1" t="s">
        <v>178</v>
      </c>
      <c r="Q1789" s="279" t="str">
        <f>VLOOKUP(UTK[[#This Row],[ID]],DRIVER[],6,FALSE)</f>
        <v>PRADIPA MALIK</v>
      </c>
    </row>
    <row r="1790" spans="1:17" ht="14.4">
      <c r="A1790" s="1">
        <v>423</v>
      </c>
      <c r="B1790" s="274" t="str">
        <f>UTK[[#This Row],[DATE]]&amp;UTK[[#This Row],[VEHICLE NO]]&amp;UTK[[#This Row],[TRIP NO]]</f>
        <v>45466OD04Q41232</v>
      </c>
      <c r="C1790" s="25">
        <v>45466</v>
      </c>
      <c r="D1790" s="1">
        <v>63877</v>
      </c>
      <c r="E1790" s="12">
        <v>312215</v>
      </c>
      <c r="F1790" s="17">
        <v>1311</v>
      </c>
      <c r="G1790" s="24" t="s">
        <v>39</v>
      </c>
      <c r="H1790" s="276">
        <v>50.12</v>
      </c>
      <c r="I1790" s="276">
        <v>17.260000000000002</v>
      </c>
      <c r="J1790" s="276">
        <f t="shared" si="86"/>
        <v>32.86</v>
      </c>
      <c r="K1790" s="277">
        <v>32.4</v>
      </c>
      <c r="L1790" s="280">
        <v>45467</v>
      </c>
      <c r="M1790" s="276">
        <f t="shared" si="87"/>
        <v>0.46000000000000085</v>
      </c>
      <c r="N1790" s="281">
        <v>2</v>
      </c>
      <c r="O1790" s="1" t="s">
        <v>50</v>
      </c>
      <c r="P1790" s="1" t="s">
        <v>178</v>
      </c>
      <c r="Q1790" s="279" t="str">
        <f>VLOOKUP(UTK[[#This Row],[ID]],DRIVER[],6,FALSE)</f>
        <v>NATABAR MOHANTA</v>
      </c>
    </row>
    <row r="1791" spans="1:17" ht="15" customHeight="1">
      <c r="A1791" s="1">
        <v>424</v>
      </c>
      <c r="B1791" s="274" t="str">
        <f>UTK[[#This Row],[DATE]]&amp;UTK[[#This Row],[VEHICLE NO]]&amp;UTK[[#This Row],[TRIP NO]]</f>
        <v>45466OD34S61372</v>
      </c>
      <c r="C1791" s="25">
        <v>45466</v>
      </c>
      <c r="D1791" s="1">
        <v>63878</v>
      </c>
      <c r="E1791" s="12">
        <v>312215</v>
      </c>
      <c r="F1791" s="17">
        <v>1312</v>
      </c>
      <c r="G1791" s="24" t="s">
        <v>44</v>
      </c>
      <c r="H1791" s="276">
        <v>52.02</v>
      </c>
      <c r="I1791" s="276">
        <v>17.579999999999998</v>
      </c>
      <c r="J1791" s="276">
        <f t="shared" si="86"/>
        <v>34.440000000000005</v>
      </c>
      <c r="K1791" s="277">
        <v>33.92</v>
      </c>
      <c r="L1791" s="280">
        <v>45467</v>
      </c>
      <c r="M1791" s="276">
        <f t="shared" si="87"/>
        <v>0.52000000000000313</v>
      </c>
      <c r="N1791" s="281">
        <v>2</v>
      </c>
      <c r="O1791" s="1" t="s">
        <v>50</v>
      </c>
      <c r="P1791" s="1" t="s">
        <v>178</v>
      </c>
      <c r="Q1791" s="279" t="str">
        <f>VLOOKUP(UTK[[#This Row],[ID]],DRIVER[],6,FALSE)</f>
        <v>MURALIDHAR MOHANTA</v>
      </c>
    </row>
    <row r="1792" spans="1:17" ht="15" customHeight="1">
      <c r="A1792" s="1">
        <v>425</v>
      </c>
      <c r="B1792" s="274" t="str">
        <f>UTK[[#This Row],[DATE]]&amp;UTK[[#This Row],[VEHICLE NO]]&amp;UTK[[#This Row],[TRIP NO]]</f>
        <v>45466OD04Q41262</v>
      </c>
      <c r="C1792" s="25">
        <v>45466</v>
      </c>
      <c r="D1792" s="1">
        <v>63879</v>
      </c>
      <c r="E1792" s="12">
        <v>312215</v>
      </c>
      <c r="F1792" s="17">
        <v>1313</v>
      </c>
      <c r="G1792" s="24" t="s">
        <v>23</v>
      </c>
      <c r="H1792" s="276">
        <v>52.36</v>
      </c>
      <c r="I1792" s="276">
        <v>17.36</v>
      </c>
      <c r="J1792" s="276">
        <f t="shared" si="86"/>
        <v>35</v>
      </c>
      <c r="K1792" s="277">
        <v>34.5</v>
      </c>
      <c r="L1792" s="280">
        <v>45467</v>
      </c>
      <c r="M1792" s="276">
        <f t="shared" si="87"/>
        <v>0.5</v>
      </c>
      <c r="N1792" s="281">
        <v>2</v>
      </c>
      <c r="O1792" s="1" t="s">
        <v>50</v>
      </c>
      <c r="P1792" s="1" t="s">
        <v>178</v>
      </c>
      <c r="Q1792" s="279" t="str">
        <f>VLOOKUP(UTK[[#This Row],[ID]],DRIVER[],6,FALSE)</f>
        <v>BENUDHAR PRADHAN</v>
      </c>
    </row>
    <row r="1793" spans="1:18" ht="15" customHeight="1">
      <c r="A1793" s="1">
        <v>426</v>
      </c>
      <c r="B1793" s="274" t="str">
        <f>UTK[[#This Row],[DATE]]&amp;UTK[[#This Row],[VEHICLE NO]]&amp;UTK[[#This Row],[TRIP NO]]</f>
        <v>45467OD34S26681</v>
      </c>
      <c r="C1793" s="25">
        <v>45467</v>
      </c>
      <c r="D1793" s="1">
        <v>63880</v>
      </c>
      <c r="E1793" s="12">
        <v>312215</v>
      </c>
      <c r="F1793" s="17">
        <v>1334</v>
      </c>
      <c r="G1793" s="24" t="s">
        <v>42</v>
      </c>
      <c r="H1793" s="276">
        <v>55.42</v>
      </c>
      <c r="I1793" s="276">
        <v>17</v>
      </c>
      <c r="J1793" s="276">
        <f t="shared" ref="J1793:J1815" si="88">H1793-I1793</f>
        <v>38.42</v>
      </c>
      <c r="K1793" s="277">
        <v>38.020000000000003</v>
      </c>
      <c r="L1793" s="280">
        <v>45467</v>
      </c>
      <c r="M1793" s="276">
        <f t="shared" ref="M1793:M1815" si="89">J1793-K1793</f>
        <v>0.39999999999999858</v>
      </c>
      <c r="N1793" s="281">
        <v>1</v>
      </c>
      <c r="O1793" s="1" t="s">
        <v>50</v>
      </c>
      <c r="P1793" s="1" t="s">
        <v>178</v>
      </c>
      <c r="Q1793" s="279" t="str">
        <f>VLOOKUP(UTK[[#This Row],[ID]],DRIVER[],6,FALSE)</f>
        <v>SHAJID ANSARI</v>
      </c>
      <c r="R1793" s="1">
        <v>150</v>
      </c>
    </row>
    <row r="1794" spans="1:18" ht="15" customHeight="1">
      <c r="A1794" s="1">
        <v>427</v>
      </c>
      <c r="B1794" s="274" t="str">
        <f>UTK[[#This Row],[DATE]]&amp;UTK[[#This Row],[VEHICLE NO]]&amp;UTK[[#This Row],[TRIP NO]]</f>
        <v>45467OD34S65081</v>
      </c>
      <c r="C1794" s="25">
        <v>45467</v>
      </c>
      <c r="D1794" s="1">
        <v>63881</v>
      </c>
      <c r="E1794" s="12">
        <v>312215</v>
      </c>
      <c r="F1794" s="17">
        <v>1337</v>
      </c>
      <c r="G1794" s="24" t="s">
        <v>57</v>
      </c>
      <c r="H1794" s="276">
        <v>54.14</v>
      </c>
      <c r="I1794" s="276">
        <v>17.260000000000002</v>
      </c>
      <c r="J1794" s="276">
        <f t="shared" si="88"/>
        <v>36.879999999999995</v>
      </c>
      <c r="K1794" s="277">
        <v>35.979999999999997</v>
      </c>
      <c r="L1794" s="280">
        <v>45467</v>
      </c>
      <c r="M1794" s="276">
        <f t="shared" si="89"/>
        <v>0.89999999999999858</v>
      </c>
      <c r="N1794" s="281">
        <v>1</v>
      </c>
      <c r="O1794" s="1" t="s">
        <v>50</v>
      </c>
      <c r="P1794" s="1" t="s">
        <v>178</v>
      </c>
      <c r="Q1794" s="279" t="str">
        <f>VLOOKUP(UTK[[#This Row],[ID]],DRIVER[],6,FALSE)</f>
        <v>VINOD KUMAR</v>
      </c>
    </row>
    <row r="1795" spans="1:18" ht="15" customHeight="1">
      <c r="A1795" s="1">
        <v>428</v>
      </c>
      <c r="B1795" s="274" t="str">
        <f>UTK[[#This Row],[DATE]]&amp;UTK[[#This Row],[VEHICLE NO]]&amp;UTK[[#This Row],[TRIP NO]]</f>
        <v>45467OD34S61371</v>
      </c>
      <c r="C1795" s="25">
        <v>45467</v>
      </c>
      <c r="D1795" s="1">
        <v>63882</v>
      </c>
      <c r="E1795" s="12">
        <v>312215</v>
      </c>
      <c r="F1795" s="17">
        <v>1346</v>
      </c>
      <c r="G1795" s="24" t="s">
        <v>44</v>
      </c>
      <c r="H1795" s="276">
        <v>55.96</v>
      </c>
      <c r="I1795" s="276">
        <v>17.579999999999998</v>
      </c>
      <c r="J1795" s="276">
        <f t="shared" si="88"/>
        <v>38.380000000000003</v>
      </c>
      <c r="K1795" s="277">
        <v>37.86</v>
      </c>
      <c r="L1795" s="280">
        <v>45467</v>
      </c>
      <c r="M1795" s="276">
        <f t="shared" si="89"/>
        <v>0.52000000000000313</v>
      </c>
      <c r="N1795" s="281">
        <v>1</v>
      </c>
      <c r="O1795" s="1" t="s">
        <v>50</v>
      </c>
      <c r="P1795" s="1" t="s">
        <v>178</v>
      </c>
      <c r="Q1795" s="279" t="str">
        <f>VLOOKUP(UTK[[#This Row],[ID]],DRIVER[],6,FALSE)</f>
        <v>NILAMANI BARIK</v>
      </c>
    </row>
    <row r="1796" spans="1:18" ht="14.4">
      <c r="A1796" s="1">
        <v>429</v>
      </c>
      <c r="B1796" s="274" t="str">
        <f>UTK[[#This Row],[DATE]]&amp;UTK[[#This Row],[VEHICLE NO]]&amp;UTK[[#This Row],[TRIP NO]]</f>
        <v>45467OD04Q41231</v>
      </c>
      <c r="C1796" s="25">
        <v>45467</v>
      </c>
      <c r="D1796" s="1">
        <v>63883</v>
      </c>
      <c r="E1796" s="12">
        <v>312215</v>
      </c>
      <c r="F1796" s="17">
        <v>1356</v>
      </c>
      <c r="G1796" s="24" t="s">
        <v>39</v>
      </c>
      <c r="H1796" s="276">
        <v>57.12</v>
      </c>
      <c r="I1796" s="276">
        <v>17.16</v>
      </c>
      <c r="J1796" s="276">
        <f t="shared" si="88"/>
        <v>39.959999999999994</v>
      </c>
      <c r="K1796" s="277">
        <v>39.28</v>
      </c>
      <c r="L1796" s="280">
        <v>45467</v>
      </c>
      <c r="M1796" s="276">
        <f t="shared" si="89"/>
        <v>0.67999999999999261</v>
      </c>
      <c r="N1796" s="281">
        <v>1</v>
      </c>
      <c r="O1796" s="1" t="s">
        <v>50</v>
      </c>
      <c r="P1796" s="1" t="s">
        <v>178</v>
      </c>
      <c r="Q1796" s="279" t="str">
        <f>VLOOKUP(UTK[[#This Row],[ID]],DRIVER[],6,FALSE)</f>
        <v>BENUDHAR PRADHAN</v>
      </c>
    </row>
    <row r="1797" spans="1:18" ht="15" customHeight="1">
      <c r="A1797" s="1">
        <v>430</v>
      </c>
      <c r="B1797" s="274" t="str">
        <f>UTK[[#This Row],[DATE]]&amp;UTK[[#This Row],[VEHICLE NO]]&amp;UTK[[#This Row],[TRIP NO]]</f>
        <v>45467OD04Q41781</v>
      </c>
      <c r="C1797" s="25">
        <v>45467</v>
      </c>
      <c r="D1797" s="1">
        <v>63884</v>
      </c>
      <c r="E1797" s="12">
        <v>312215</v>
      </c>
      <c r="F1797" s="17">
        <v>1358</v>
      </c>
      <c r="G1797" s="24" t="s">
        <v>25</v>
      </c>
      <c r="H1797" s="276">
        <v>54.46</v>
      </c>
      <c r="I1797" s="276">
        <v>17.100000000000001</v>
      </c>
      <c r="J1797" s="276">
        <f t="shared" si="88"/>
        <v>37.36</v>
      </c>
      <c r="K1797" s="277">
        <v>36.700000000000003</v>
      </c>
      <c r="L1797" s="280">
        <v>45467</v>
      </c>
      <c r="M1797" s="276">
        <f t="shared" si="89"/>
        <v>0.65999999999999659</v>
      </c>
      <c r="N1797" s="281">
        <v>1</v>
      </c>
      <c r="O1797" s="1" t="s">
        <v>50</v>
      </c>
      <c r="P1797" s="1" t="s">
        <v>178</v>
      </c>
      <c r="Q1797" s="279" t="str">
        <f>VLOOKUP(UTK[[#This Row],[ID]],DRIVER[],6,FALSE)</f>
        <v>BHARAT CH MOHANTA</v>
      </c>
      <c r="R1797" s="1">
        <v>100</v>
      </c>
    </row>
    <row r="1798" spans="1:18" ht="15" customHeight="1">
      <c r="A1798" s="1">
        <v>431</v>
      </c>
      <c r="B1798" s="274" t="str">
        <f>UTK[[#This Row],[DATE]]&amp;UTK[[#This Row],[VEHICLE NO]]&amp;UTK[[#This Row],[TRIP NO]]</f>
        <v>45467OD34S61521</v>
      </c>
      <c r="C1798" s="25">
        <v>45467</v>
      </c>
      <c r="D1798" s="1">
        <v>63885</v>
      </c>
      <c r="E1798" s="12">
        <v>312215</v>
      </c>
      <c r="F1798" s="17">
        <v>1360</v>
      </c>
      <c r="G1798" s="24" t="s">
        <v>43</v>
      </c>
      <c r="H1798" s="276">
        <v>53.8</v>
      </c>
      <c r="I1798" s="276">
        <v>17.2</v>
      </c>
      <c r="J1798" s="276">
        <f t="shared" si="88"/>
        <v>36.599999999999994</v>
      </c>
      <c r="K1798" s="277">
        <v>35.92</v>
      </c>
      <c r="L1798" s="280">
        <v>45467</v>
      </c>
      <c r="M1798" s="276">
        <f t="shared" si="89"/>
        <v>0.67999999999999261</v>
      </c>
      <c r="N1798" s="281">
        <v>1</v>
      </c>
      <c r="O1798" s="1" t="s">
        <v>50</v>
      </c>
      <c r="P1798" s="1" t="s">
        <v>178</v>
      </c>
      <c r="Q1798" s="279" t="str">
        <f>VLOOKUP(UTK[[#This Row],[ID]],DRIVER[],6,FALSE)</f>
        <v>AKSHAYA KU SAHOO</v>
      </c>
    </row>
    <row r="1799" spans="1:18" ht="15" customHeight="1">
      <c r="A1799" s="1">
        <v>432</v>
      </c>
      <c r="B1799" s="274" t="str">
        <f>UTK[[#This Row],[DATE]]&amp;UTK[[#This Row],[VEHICLE NO]]&amp;UTK[[#This Row],[TRIP NO]]</f>
        <v>45467OD04Q41731</v>
      </c>
      <c r="C1799" s="25">
        <v>45467</v>
      </c>
      <c r="D1799" s="1">
        <v>63886</v>
      </c>
      <c r="E1799" s="12">
        <v>312215</v>
      </c>
      <c r="F1799" s="17">
        <v>1365</v>
      </c>
      <c r="G1799" s="24" t="s">
        <v>8</v>
      </c>
      <c r="H1799" s="276">
        <v>35.54</v>
      </c>
      <c r="I1799" s="276">
        <v>10.26</v>
      </c>
      <c r="J1799" s="276">
        <f t="shared" si="88"/>
        <v>25.28</v>
      </c>
      <c r="K1799" s="277">
        <v>23.04</v>
      </c>
      <c r="L1799" s="280">
        <v>45467</v>
      </c>
      <c r="M1799" s="276">
        <f t="shared" si="89"/>
        <v>2.240000000000002</v>
      </c>
      <c r="N1799" s="281">
        <v>1</v>
      </c>
      <c r="O1799" s="1" t="s">
        <v>50</v>
      </c>
      <c r="P1799" s="1" t="s">
        <v>178</v>
      </c>
      <c r="Q1799" s="279" t="str">
        <f>VLOOKUP(UTK[[#This Row],[ID]],DRIVER[],6,FALSE)</f>
        <v>AJAYA KUMAR MAHANTA</v>
      </c>
    </row>
    <row r="1800" spans="1:18" ht="15" customHeight="1">
      <c r="A1800" s="1">
        <v>433</v>
      </c>
      <c r="B1800" s="274" t="str">
        <f>UTK[[#This Row],[DATE]]&amp;UTK[[#This Row],[VEHICLE NO]]&amp;UTK[[#This Row],[TRIP NO]]</f>
        <v>45467OD04Q67611</v>
      </c>
      <c r="C1800" s="25">
        <v>45467</v>
      </c>
      <c r="D1800" s="1">
        <v>63887</v>
      </c>
      <c r="E1800" s="12">
        <v>312215</v>
      </c>
      <c r="F1800" s="17">
        <v>1366</v>
      </c>
      <c r="G1800" s="24" t="s">
        <v>24</v>
      </c>
      <c r="H1800" s="276">
        <v>52.86</v>
      </c>
      <c r="I1800" s="276">
        <v>17.760000000000002</v>
      </c>
      <c r="J1800" s="276">
        <f t="shared" si="88"/>
        <v>35.099999999999994</v>
      </c>
      <c r="K1800" s="277">
        <v>34.46</v>
      </c>
      <c r="L1800" s="280">
        <v>45467</v>
      </c>
      <c r="M1800" s="276">
        <f t="shared" si="89"/>
        <v>0.63999999999999346</v>
      </c>
      <c r="N1800" s="281">
        <v>1</v>
      </c>
      <c r="O1800" s="1" t="s">
        <v>50</v>
      </c>
      <c r="P1800" s="1" t="s">
        <v>178</v>
      </c>
      <c r="Q1800" s="279" t="str">
        <f>VLOOKUP(UTK[[#This Row],[ID]],DRIVER[],6,FALSE)</f>
        <v>DHULESWAR PERAI</v>
      </c>
    </row>
    <row r="1801" spans="1:18" ht="15" customHeight="1">
      <c r="A1801" s="1">
        <v>434</v>
      </c>
      <c r="B1801" s="274" t="str">
        <f>UTK[[#This Row],[DATE]]&amp;UTK[[#This Row],[VEHICLE NO]]&amp;UTK[[#This Row],[TRIP NO]]</f>
        <v>45467OD04Q41261</v>
      </c>
      <c r="C1801" s="25">
        <v>45467</v>
      </c>
      <c r="D1801" s="1">
        <v>63888</v>
      </c>
      <c r="E1801" s="12">
        <v>312215</v>
      </c>
      <c r="F1801" s="17">
        <v>1372</v>
      </c>
      <c r="G1801" s="24" t="s">
        <v>23</v>
      </c>
      <c r="H1801" s="276">
        <v>55.48</v>
      </c>
      <c r="I1801" s="276">
        <v>17.32</v>
      </c>
      <c r="J1801" s="276">
        <f t="shared" si="88"/>
        <v>38.159999999999997</v>
      </c>
      <c r="K1801" s="277">
        <v>37.479999999999997</v>
      </c>
      <c r="L1801" s="280">
        <v>45467</v>
      </c>
      <c r="M1801" s="276">
        <f t="shared" si="89"/>
        <v>0.67999999999999972</v>
      </c>
      <c r="N1801" s="281">
        <v>1</v>
      </c>
      <c r="O1801" s="1" t="s">
        <v>50</v>
      </c>
      <c r="P1801" s="1" t="s">
        <v>178</v>
      </c>
      <c r="Q1801" s="279" t="str">
        <f>VLOOKUP(UTK[[#This Row],[ID]],DRIVER[],6,FALSE)</f>
        <v>JUGAL KISHOR MOHANTA</v>
      </c>
    </row>
    <row r="1802" spans="1:18" ht="15" customHeight="1">
      <c r="A1802" s="1">
        <v>435</v>
      </c>
      <c r="B1802" s="274" t="str">
        <f>UTK[[#This Row],[DATE]]&amp;UTK[[#This Row],[VEHICLE NO]]&amp;UTK[[#This Row],[TRIP NO]]</f>
        <v>45467OD34S26661</v>
      </c>
      <c r="C1802" s="25">
        <v>45467</v>
      </c>
      <c r="D1802" s="1">
        <v>63889</v>
      </c>
      <c r="E1802" s="12">
        <v>312215</v>
      </c>
      <c r="F1802" s="17">
        <v>1379</v>
      </c>
      <c r="G1802" s="24" t="s">
        <v>45</v>
      </c>
      <c r="H1802" s="276">
        <v>54.46</v>
      </c>
      <c r="I1802" s="276">
        <v>17.34</v>
      </c>
      <c r="J1802" s="276">
        <f t="shared" si="88"/>
        <v>37.120000000000005</v>
      </c>
      <c r="K1802" s="277">
        <v>36.56</v>
      </c>
      <c r="L1802" s="280">
        <v>45467</v>
      </c>
      <c r="M1802" s="276">
        <f t="shared" si="89"/>
        <v>0.56000000000000227</v>
      </c>
      <c r="N1802" s="281">
        <v>1</v>
      </c>
      <c r="O1802" s="1" t="s">
        <v>50</v>
      </c>
      <c r="P1802" s="1" t="s">
        <v>178</v>
      </c>
      <c r="Q1802" s="279" t="str">
        <f>VLOOKUP(UTK[[#This Row],[ID]],DRIVER[],6,FALSE)</f>
        <v>SUDARSAN SAHOO</v>
      </c>
    </row>
    <row r="1803" spans="1:18" ht="15" customHeight="1">
      <c r="A1803" s="1">
        <v>436</v>
      </c>
      <c r="B1803" s="274" t="str">
        <f>UTK[[#This Row],[DATE]]&amp;UTK[[#This Row],[VEHICLE NO]]&amp;UTK[[#This Row],[TRIP NO]]</f>
        <v>45467OD04Q41551</v>
      </c>
      <c r="C1803" s="25">
        <v>45467</v>
      </c>
      <c r="D1803" s="1">
        <v>63890</v>
      </c>
      <c r="E1803" s="12">
        <v>312215</v>
      </c>
      <c r="F1803" s="17">
        <v>1398</v>
      </c>
      <c r="G1803" s="24" t="s">
        <v>22</v>
      </c>
      <c r="H1803" s="276">
        <v>55.22</v>
      </c>
      <c r="I1803" s="276">
        <v>17.399999999999999</v>
      </c>
      <c r="J1803" s="276">
        <f t="shared" si="88"/>
        <v>37.82</v>
      </c>
      <c r="K1803" s="277">
        <v>37.22</v>
      </c>
      <c r="L1803" s="280">
        <v>45467</v>
      </c>
      <c r="M1803" s="276">
        <f t="shared" si="89"/>
        <v>0.60000000000000142</v>
      </c>
      <c r="N1803" s="281">
        <v>1</v>
      </c>
      <c r="O1803" s="1" t="s">
        <v>50</v>
      </c>
      <c r="P1803" s="1" t="s">
        <v>178</v>
      </c>
      <c r="Q1803" s="279" t="str">
        <f>VLOOKUP(UTK[[#This Row],[ID]],DRIVER[],6,FALSE)</f>
        <v>KALI CH KAR</v>
      </c>
    </row>
    <row r="1804" spans="1:18" ht="15" customHeight="1">
      <c r="A1804" s="1">
        <v>437</v>
      </c>
      <c r="B1804" s="274" t="str">
        <f>UTK[[#This Row],[DATE]]&amp;UTK[[#This Row],[VEHICLE NO]]&amp;UTK[[#This Row],[TRIP NO]]</f>
        <v>45467OD34S26151</v>
      </c>
      <c r="C1804" s="25">
        <v>45467</v>
      </c>
      <c r="D1804" s="1">
        <v>63891</v>
      </c>
      <c r="E1804" s="12">
        <v>312215</v>
      </c>
      <c r="F1804" s="17">
        <v>1400</v>
      </c>
      <c r="G1804" s="24" t="s">
        <v>40</v>
      </c>
      <c r="H1804" s="276">
        <v>52.84</v>
      </c>
      <c r="I1804" s="276">
        <v>17.059999999999999</v>
      </c>
      <c r="J1804" s="276">
        <f t="shared" si="88"/>
        <v>35.78</v>
      </c>
      <c r="K1804" s="277">
        <v>35.479999999999997</v>
      </c>
      <c r="L1804" s="280">
        <v>45467</v>
      </c>
      <c r="M1804" s="276">
        <f t="shared" si="89"/>
        <v>0.30000000000000426</v>
      </c>
      <c r="N1804" s="281">
        <v>1</v>
      </c>
      <c r="O1804" s="1" t="s">
        <v>50</v>
      </c>
      <c r="P1804" s="1" t="s">
        <v>178</v>
      </c>
      <c r="Q1804" s="279" t="str">
        <f>VLOOKUP(UTK[[#This Row],[ID]],DRIVER[],6,FALSE)</f>
        <v>ABHIMANYU JENA</v>
      </c>
    </row>
    <row r="1805" spans="1:18" ht="15" customHeight="1">
      <c r="A1805" s="1">
        <v>438</v>
      </c>
      <c r="B1805" s="274" t="str">
        <f>UTK[[#This Row],[DATE]]&amp;UTK[[#This Row],[VEHICLE NO]]&amp;UTK[[#This Row],[TRIP NO]]</f>
        <v>45467OD34S65082</v>
      </c>
      <c r="C1805" s="25">
        <v>45467</v>
      </c>
      <c r="D1805" s="1">
        <v>63892</v>
      </c>
      <c r="E1805" s="12">
        <v>312215</v>
      </c>
      <c r="F1805" s="17">
        <v>1434</v>
      </c>
      <c r="G1805" s="24" t="s">
        <v>57</v>
      </c>
      <c r="H1805" s="276">
        <v>53.3</v>
      </c>
      <c r="I1805" s="276">
        <v>17.260000000000002</v>
      </c>
      <c r="J1805" s="276">
        <f t="shared" si="88"/>
        <v>36.039999999999992</v>
      </c>
      <c r="K1805" s="277">
        <v>35.68</v>
      </c>
      <c r="L1805" s="280">
        <v>45467</v>
      </c>
      <c r="M1805" s="276">
        <f t="shared" si="89"/>
        <v>0.35999999999999233</v>
      </c>
      <c r="N1805" s="281">
        <v>2</v>
      </c>
      <c r="O1805" s="1" t="s">
        <v>50</v>
      </c>
      <c r="P1805" s="1" t="s">
        <v>178</v>
      </c>
      <c r="Q1805" s="279" t="str">
        <f>VLOOKUP(UTK[[#This Row],[ID]],DRIVER[],6,FALSE)</f>
        <v>VINOD KUMAR</v>
      </c>
    </row>
    <row r="1806" spans="1:18" ht="14.4">
      <c r="A1806" s="1">
        <v>439</v>
      </c>
      <c r="B1806" s="274" t="str">
        <f>UTK[[#This Row],[DATE]]&amp;UTK[[#This Row],[VEHICLE NO]]&amp;UTK[[#This Row],[TRIP NO]]</f>
        <v>45467OD04Q41232</v>
      </c>
      <c r="C1806" s="25">
        <v>45467</v>
      </c>
      <c r="D1806" s="1">
        <v>63893</v>
      </c>
      <c r="E1806" s="12">
        <v>312215</v>
      </c>
      <c r="F1806" s="17">
        <v>1461</v>
      </c>
      <c r="G1806" s="24" t="s">
        <v>39</v>
      </c>
      <c r="H1806" s="276">
        <v>55.48</v>
      </c>
      <c r="I1806" s="276">
        <v>17.18</v>
      </c>
      <c r="J1806" s="276">
        <f t="shared" si="88"/>
        <v>38.299999999999997</v>
      </c>
      <c r="K1806" s="277">
        <v>37.92</v>
      </c>
      <c r="L1806" s="280">
        <v>45467</v>
      </c>
      <c r="M1806" s="276">
        <f t="shared" si="89"/>
        <v>0.37999999999999545</v>
      </c>
      <c r="N1806" s="281">
        <v>2</v>
      </c>
      <c r="O1806" s="1" t="s">
        <v>50</v>
      </c>
      <c r="P1806" s="1" t="s">
        <v>178</v>
      </c>
      <c r="Q1806" s="279" t="str">
        <f>VLOOKUP(UTK[[#This Row],[ID]],DRIVER[],6,FALSE)</f>
        <v>BENUDHAR PRADHAN</v>
      </c>
    </row>
    <row r="1807" spans="1:18" ht="15" customHeight="1">
      <c r="A1807" s="1">
        <v>440</v>
      </c>
      <c r="B1807" s="274" t="str">
        <f>UTK[[#This Row],[DATE]]&amp;UTK[[#This Row],[VEHICLE NO]]&amp;UTK[[#This Row],[TRIP NO]]</f>
        <v>45467OD04Q41281</v>
      </c>
      <c r="C1807" s="25">
        <v>45467</v>
      </c>
      <c r="D1807" s="1">
        <v>63894</v>
      </c>
      <c r="E1807" s="12">
        <v>312215</v>
      </c>
      <c r="F1807" s="17">
        <v>1462</v>
      </c>
      <c r="G1807" s="24" t="s">
        <v>41</v>
      </c>
      <c r="H1807" s="276">
        <v>34.86</v>
      </c>
      <c r="I1807" s="276">
        <v>10.38</v>
      </c>
      <c r="J1807" s="276">
        <f t="shared" si="88"/>
        <v>24.479999999999997</v>
      </c>
      <c r="K1807" s="277">
        <v>24.44</v>
      </c>
      <c r="L1807" s="280">
        <v>45467</v>
      </c>
      <c r="M1807" s="276">
        <f t="shared" si="89"/>
        <v>3.9999999999995595E-2</v>
      </c>
      <c r="N1807" s="281">
        <v>1</v>
      </c>
      <c r="O1807" s="1" t="s">
        <v>50</v>
      </c>
      <c r="P1807" s="1" t="s">
        <v>178</v>
      </c>
      <c r="Q1807" s="279" t="str">
        <f>VLOOKUP(UTK[[#This Row],[ID]],DRIVER[],6,FALSE)</f>
        <v>SUSANTA KUMAR MALIK</v>
      </c>
    </row>
    <row r="1808" spans="1:18" ht="15" customHeight="1">
      <c r="A1808" s="1">
        <v>441</v>
      </c>
      <c r="B1808" s="274" t="str">
        <f>UTK[[#This Row],[DATE]]&amp;UTK[[#This Row],[VEHICLE NO]]&amp;UTK[[#This Row],[TRIP NO]]</f>
        <v>45467OD34S61372</v>
      </c>
      <c r="C1808" s="25">
        <v>45467</v>
      </c>
      <c r="D1808" s="1">
        <v>63895</v>
      </c>
      <c r="E1808" s="12">
        <v>312215</v>
      </c>
      <c r="F1808" s="17">
        <v>1464</v>
      </c>
      <c r="G1808" s="24" t="s">
        <v>44</v>
      </c>
      <c r="H1808" s="276">
        <v>53.34</v>
      </c>
      <c r="I1808" s="276">
        <v>17.66</v>
      </c>
      <c r="J1808" s="276">
        <f t="shared" si="88"/>
        <v>35.680000000000007</v>
      </c>
      <c r="K1808" s="277">
        <v>35.42</v>
      </c>
      <c r="L1808" s="280">
        <v>45467</v>
      </c>
      <c r="M1808" s="276">
        <f t="shared" si="89"/>
        <v>0.26000000000000512</v>
      </c>
      <c r="N1808" s="281">
        <v>2</v>
      </c>
      <c r="O1808" s="1" t="s">
        <v>50</v>
      </c>
      <c r="P1808" s="1" t="s">
        <v>178</v>
      </c>
      <c r="Q1808" s="279" t="str">
        <f>VLOOKUP(UTK[[#This Row],[ID]],DRIVER[],6,FALSE)</f>
        <v>NILAMANI BARIK</v>
      </c>
    </row>
    <row r="1809" spans="1:18" ht="15" customHeight="1">
      <c r="A1809" s="1">
        <v>442</v>
      </c>
      <c r="B1809" s="274" t="str">
        <f>UTK[[#This Row],[DATE]]&amp;UTK[[#This Row],[VEHICLE NO]]&amp;UTK[[#This Row],[TRIP NO]]</f>
        <v>45467OD04Q41782</v>
      </c>
      <c r="C1809" s="25">
        <v>45467</v>
      </c>
      <c r="D1809" s="1">
        <v>63911</v>
      </c>
      <c r="E1809" s="12">
        <v>312215</v>
      </c>
      <c r="F1809" s="17">
        <v>1496</v>
      </c>
      <c r="G1809" s="24" t="s">
        <v>25</v>
      </c>
      <c r="H1809" s="276">
        <v>49.92</v>
      </c>
      <c r="I1809" s="276">
        <v>17.22</v>
      </c>
      <c r="J1809" s="276">
        <f t="shared" si="88"/>
        <v>32.700000000000003</v>
      </c>
      <c r="K1809" s="277">
        <v>32.299999999999997</v>
      </c>
      <c r="L1809" s="280">
        <v>45468</v>
      </c>
      <c r="M1809" s="276">
        <f t="shared" si="89"/>
        <v>0.40000000000000568</v>
      </c>
      <c r="N1809" s="281">
        <v>2</v>
      </c>
      <c r="O1809" s="1" t="s">
        <v>50</v>
      </c>
      <c r="P1809" s="1" t="s">
        <v>178</v>
      </c>
      <c r="Q1809" s="279" t="str">
        <f>VLOOKUP(UTK[[#This Row],[ID]],DRIVER[],6,FALSE)</f>
        <v>BHARAT CH MOHANTA</v>
      </c>
    </row>
    <row r="1810" spans="1:18" ht="15" customHeight="1">
      <c r="A1810" s="1">
        <v>443</v>
      </c>
      <c r="B1810" s="274" t="str">
        <f>UTK[[#This Row],[DATE]]&amp;UTK[[#This Row],[VEHICLE NO]]&amp;UTK[[#This Row],[TRIP NO]]</f>
        <v>45467OD34S61522</v>
      </c>
      <c r="C1810" s="25">
        <v>45467</v>
      </c>
      <c r="D1810" s="1">
        <v>63912</v>
      </c>
      <c r="E1810" s="12">
        <v>312215</v>
      </c>
      <c r="F1810" s="17">
        <v>1501</v>
      </c>
      <c r="G1810" s="24" t="s">
        <v>43</v>
      </c>
      <c r="H1810" s="276">
        <v>52.96</v>
      </c>
      <c r="I1810" s="276">
        <v>17.100000000000001</v>
      </c>
      <c r="J1810" s="276">
        <f t="shared" si="88"/>
        <v>35.86</v>
      </c>
      <c r="K1810" s="277">
        <v>35.36</v>
      </c>
      <c r="L1810" s="280">
        <v>45468</v>
      </c>
      <c r="M1810" s="276">
        <f t="shared" si="89"/>
        <v>0.5</v>
      </c>
      <c r="N1810" s="281">
        <v>2</v>
      </c>
      <c r="O1810" s="1" t="s">
        <v>50</v>
      </c>
      <c r="P1810" s="1" t="s">
        <v>178</v>
      </c>
      <c r="Q1810" s="279" t="str">
        <f>VLOOKUP(UTK[[#This Row],[ID]],DRIVER[],6,FALSE)</f>
        <v>AKSHAYA KU SAHOO</v>
      </c>
    </row>
    <row r="1811" spans="1:18" ht="15" customHeight="1">
      <c r="A1811" s="1">
        <v>444</v>
      </c>
      <c r="B1811" s="274" t="str">
        <f>UTK[[#This Row],[DATE]]&amp;UTK[[#This Row],[VEHICLE NO]]&amp;UTK[[#This Row],[TRIP NO]]</f>
        <v>45467OD04Q41732</v>
      </c>
      <c r="C1811" s="25">
        <v>45467</v>
      </c>
      <c r="D1811" s="1">
        <v>63913</v>
      </c>
      <c r="E1811" s="12">
        <v>312215</v>
      </c>
      <c r="F1811" s="17">
        <v>1502</v>
      </c>
      <c r="G1811" s="24" t="s">
        <v>8</v>
      </c>
      <c r="H1811" s="276">
        <v>34.06</v>
      </c>
      <c r="I1811" s="276">
        <v>10.26</v>
      </c>
      <c r="J1811" s="276">
        <f t="shared" si="88"/>
        <v>23.800000000000004</v>
      </c>
      <c r="K1811" s="277">
        <v>23.62</v>
      </c>
      <c r="L1811" s="280">
        <v>45468</v>
      </c>
      <c r="M1811" s="276">
        <f t="shared" si="89"/>
        <v>0.18000000000000327</v>
      </c>
      <c r="N1811" s="281">
        <v>2</v>
      </c>
      <c r="O1811" s="1" t="s">
        <v>50</v>
      </c>
      <c r="P1811" s="1" t="s">
        <v>178</v>
      </c>
      <c r="Q1811" s="279" t="str">
        <f>VLOOKUP(UTK[[#This Row],[ID]],DRIVER[],6,FALSE)</f>
        <v>AJAYA KUMAR MAHANTA</v>
      </c>
    </row>
    <row r="1812" spans="1:18" ht="15" customHeight="1">
      <c r="A1812" s="1">
        <v>445</v>
      </c>
      <c r="B1812" s="274" t="str">
        <f>UTK[[#This Row],[DATE]]&amp;UTK[[#This Row],[VEHICLE NO]]&amp;UTK[[#This Row],[TRIP NO]]</f>
        <v>45467OD04Q67612</v>
      </c>
      <c r="C1812" s="25">
        <v>45467</v>
      </c>
      <c r="D1812" s="1">
        <v>63914</v>
      </c>
      <c r="E1812" s="12">
        <v>312215</v>
      </c>
      <c r="F1812" s="17">
        <v>1503</v>
      </c>
      <c r="G1812" s="24" t="s">
        <v>24</v>
      </c>
      <c r="H1812" s="276">
        <v>53.6</v>
      </c>
      <c r="I1812" s="276">
        <v>17.82</v>
      </c>
      <c r="J1812" s="276">
        <f t="shared" si="88"/>
        <v>35.78</v>
      </c>
      <c r="K1812" s="277">
        <v>35.32</v>
      </c>
      <c r="L1812" s="280">
        <v>45468</v>
      </c>
      <c r="M1812" s="276">
        <f t="shared" si="89"/>
        <v>0.46000000000000085</v>
      </c>
      <c r="N1812" s="281">
        <v>2</v>
      </c>
      <c r="O1812" s="1" t="s">
        <v>50</v>
      </c>
      <c r="P1812" s="1" t="s">
        <v>178</v>
      </c>
      <c r="Q1812" s="279" t="str">
        <f>VLOOKUP(UTK[[#This Row],[ID]],DRIVER[],6,FALSE)</f>
        <v>DHULESWAR PERAI</v>
      </c>
    </row>
    <row r="1813" spans="1:18" ht="15" customHeight="1">
      <c r="A1813" s="1">
        <v>446</v>
      </c>
      <c r="B1813" s="274" t="str">
        <f>UTK[[#This Row],[DATE]]&amp;UTK[[#This Row],[VEHICLE NO]]&amp;UTK[[#This Row],[TRIP NO]]</f>
        <v>45467OD34S26682</v>
      </c>
      <c r="C1813" s="25">
        <v>45467</v>
      </c>
      <c r="D1813" s="1">
        <v>63915</v>
      </c>
      <c r="E1813" s="12">
        <v>312215</v>
      </c>
      <c r="F1813" s="17">
        <v>1507</v>
      </c>
      <c r="G1813" s="24" t="s">
        <v>42</v>
      </c>
      <c r="H1813" s="276">
        <v>53.86</v>
      </c>
      <c r="I1813" s="276">
        <v>17.18</v>
      </c>
      <c r="J1813" s="276">
        <f t="shared" si="88"/>
        <v>36.68</v>
      </c>
      <c r="K1813" s="277">
        <v>36.24</v>
      </c>
      <c r="L1813" s="280">
        <v>45468</v>
      </c>
      <c r="M1813" s="276">
        <f t="shared" si="89"/>
        <v>0.43999999999999773</v>
      </c>
      <c r="N1813" s="281">
        <v>2</v>
      </c>
      <c r="O1813" s="1" t="s">
        <v>50</v>
      </c>
      <c r="P1813" s="1" t="s">
        <v>178</v>
      </c>
      <c r="Q1813" s="279" t="str">
        <f>VLOOKUP(UTK[[#This Row],[ID]],DRIVER[],6,FALSE)</f>
        <v>SHAJID ANSARI</v>
      </c>
    </row>
    <row r="1814" spans="1:18" ht="15" customHeight="1">
      <c r="A1814" s="1">
        <v>447</v>
      </c>
      <c r="B1814" s="274" t="str">
        <f>UTK[[#This Row],[DATE]]&amp;UTK[[#This Row],[VEHICLE NO]]&amp;UTK[[#This Row],[TRIP NO]]</f>
        <v>45467OD34S26662</v>
      </c>
      <c r="C1814" s="25">
        <v>45467</v>
      </c>
      <c r="D1814" s="1">
        <v>63916</v>
      </c>
      <c r="E1814" s="12">
        <v>312215</v>
      </c>
      <c r="F1814" s="17">
        <v>1513</v>
      </c>
      <c r="G1814" s="24" t="s">
        <v>45</v>
      </c>
      <c r="H1814" s="276">
        <v>54.14</v>
      </c>
      <c r="I1814" s="276">
        <v>17.399999999999999</v>
      </c>
      <c r="J1814" s="276">
        <f t="shared" si="88"/>
        <v>36.74</v>
      </c>
      <c r="K1814" s="277">
        <v>36.340000000000003</v>
      </c>
      <c r="L1814" s="280">
        <v>45468</v>
      </c>
      <c r="M1814" s="276">
        <f t="shared" si="89"/>
        <v>0.39999999999999858</v>
      </c>
      <c r="N1814" s="281">
        <v>2</v>
      </c>
      <c r="O1814" s="1" t="s">
        <v>50</v>
      </c>
      <c r="P1814" s="1" t="s">
        <v>178</v>
      </c>
      <c r="Q1814" s="279" t="str">
        <f>VLOOKUP(UTK[[#This Row],[ID]],DRIVER[],6,FALSE)</f>
        <v>SUDARSAN SAHOO</v>
      </c>
    </row>
    <row r="1815" spans="1:18" ht="15" customHeight="1">
      <c r="A1815" s="1">
        <v>448</v>
      </c>
      <c r="B1815" s="274" t="str">
        <f>UTK[[#This Row],[DATE]]&amp;UTK[[#This Row],[VEHICLE NO]]&amp;UTK[[#This Row],[TRIP NO]]</f>
        <v>45467OD04Q41262</v>
      </c>
      <c r="C1815" s="25">
        <v>45467</v>
      </c>
      <c r="D1815" s="1">
        <v>63917</v>
      </c>
      <c r="E1815" s="12">
        <v>312215</v>
      </c>
      <c r="F1815" s="17">
        <v>1516</v>
      </c>
      <c r="G1815" s="24" t="s">
        <v>23</v>
      </c>
      <c r="H1815" s="276">
        <v>53.74</v>
      </c>
      <c r="I1815" s="276">
        <v>17.28</v>
      </c>
      <c r="J1815" s="276">
        <f t="shared" si="88"/>
        <v>36.46</v>
      </c>
      <c r="K1815" s="277">
        <v>35.9</v>
      </c>
      <c r="L1815" s="280">
        <v>45468</v>
      </c>
      <c r="M1815" s="276">
        <f t="shared" si="89"/>
        <v>0.56000000000000227</v>
      </c>
      <c r="N1815" s="281">
        <v>2</v>
      </c>
      <c r="O1815" s="1" t="s">
        <v>50</v>
      </c>
      <c r="P1815" s="1" t="s">
        <v>178</v>
      </c>
      <c r="Q1815" s="279" t="str">
        <f>VLOOKUP(UTK[[#This Row],[ID]],DRIVER[],6,FALSE)</f>
        <v>JUGAL KISHOR MOHANTA</v>
      </c>
    </row>
    <row r="1816" spans="1:18" ht="15" customHeight="1">
      <c r="A1816" s="1">
        <v>462</v>
      </c>
      <c r="B1816" s="293" t="str">
        <f>UTK[[#This Row],[DATE]]&amp;UTK[[#This Row],[VEHICLE NO]]&amp;UTK[[#This Row],[TRIP NO]]</f>
        <v>45468OD34S65081</v>
      </c>
      <c r="C1816" s="25">
        <v>45468</v>
      </c>
      <c r="D1816" s="1">
        <v>63918</v>
      </c>
      <c r="E1816" s="12">
        <v>312215</v>
      </c>
      <c r="F1816" s="17">
        <v>1548</v>
      </c>
      <c r="G1816" s="24" t="s">
        <v>57</v>
      </c>
      <c r="H1816" s="295">
        <v>56.82</v>
      </c>
      <c r="I1816" s="295">
        <v>17.239999999999998</v>
      </c>
      <c r="J1816" s="295">
        <f>H1816-I1816</f>
        <v>39.58</v>
      </c>
      <c r="K1816" s="296">
        <v>38.76</v>
      </c>
      <c r="L1816" s="280">
        <v>45468</v>
      </c>
      <c r="M1816" s="295">
        <f>J1816-K1816</f>
        <v>0.82000000000000028</v>
      </c>
      <c r="N1816" s="304">
        <v>1</v>
      </c>
      <c r="O1816" s="1" t="s">
        <v>50</v>
      </c>
      <c r="P1816" s="1" t="s">
        <v>53</v>
      </c>
      <c r="Q1816" s="298" t="str">
        <f>VLOOKUP(UTK[[#This Row],[ID]],DRIVER[],6,FALSE)</f>
        <v>VINOD KUMAR</v>
      </c>
      <c r="R1816" s="1">
        <v>202</v>
      </c>
    </row>
    <row r="1817" spans="1:18" ht="15" customHeight="1">
      <c r="A1817" s="1">
        <v>449</v>
      </c>
      <c r="B1817" s="293" t="str">
        <f>UTK[[#This Row],[DATE]]&amp;UTK[[#This Row],[VEHICLE NO]]&amp;UTK[[#This Row],[TRIP NO]]</f>
        <v>45468OD34S61371</v>
      </c>
      <c r="C1817" s="25">
        <v>45468</v>
      </c>
      <c r="D1817" s="1">
        <v>63919</v>
      </c>
      <c r="E1817" s="12">
        <v>312215</v>
      </c>
      <c r="F1817" s="17">
        <v>1550</v>
      </c>
      <c r="G1817" s="24" t="s">
        <v>44</v>
      </c>
      <c r="H1817" s="295">
        <v>54.76</v>
      </c>
      <c r="I1817" s="295">
        <v>17.559999999999999</v>
      </c>
      <c r="J1817" s="295">
        <f t="shared" ref="J1817:J1836" si="90">H1817-I1817</f>
        <v>37.200000000000003</v>
      </c>
      <c r="K1817" s="296">
        <v>36.58</v>
      </c>
      <c r="L1817" s="280">
        <v>45468</v>
      </c>
      <c r="M1817" s="295">
        <f t="shared" ref="M1817:M1836" si="91">J1817-K1817</f>
        <v>0.62000000000000455</v>
      </c>
      <c r="N1817" s="304">
        <v>1</v>
      </c>
      <c r="O1817" s="1" t="s">
        <v>50</v>
      </c>
      <c r="P1817" s="1" t="s">
        <v>53</v>
      </c>
      <c r="Q1817" s="298" t="str">
        <f>VLOOKUP(UTK[[#This Row],[ID]],DRIVER[],6,FALSE)</f>
        <v>NILAMANI BARIK</v>
      </c>
    </row>
    <row r="1818" spans="1:18" ht="15" customHeight="1">
      <c r="A1818" s="1">
        <v>450</v>
      </c>
      <c r="B1818" s="293" t="str">
        <f>UTK[[#This Row],[DATE]]&amp;UTK[[#This Row],[VEHICLE NO]]&amp;UTK[[#This Row],[TRIP NO]]</f>
        <v>45468OD34S61521</v>
      </c>
      <c r="C1818" s="25">
        <v>45468</v>
      </c>
      <c r="D1818" s="1">
        <v>63920</v>
      </c>
      <c r="E1818" s="12">
        <v>312215</v>
      </c>
      <c r="F1818" s="17">
        <v>1556</v>
      </c>
      <c r="G1818" s="24" t="s">
        <v>43</v>
      </c>
      <c r="H1818" s="295">
        <v>54.72</v>
      </c>
      <c r="I1818" s="295">
        <v>17.059999999999999</v>
      </c>
      <c r="J1818" s="295">
        <f t="shared" si="90"/>
        <v>37.659999999999997</v>
      </c>
      <c r="K1818" s="296">
        <v>37.119999999999997</v>
      </c>
      <c r="L1818" s="280">
        <v>45468</v>
      </c>
      <c r="M1818" s="295">
        <f t="shared" si="91"/>
        <v>0.53999999999999915</v>
      </c>
      <c r="N1818" s="304">
        <v>1</v>
      </c>
      <c r="O1818" s="1" t="s">
        <v>50</v>
      </c>
      <c r="P1818" s="1" t="s">
        <v>53</v>
      </c>
      <c r="Q1818" s="298" t="str">
        <f>VLOOKUP(UTK[[#This Row],[ID]],DRIVER[],6,FALSE)</f>
        <v>AKSHAYA KU SAHOO</v>
      </c>
      <c r="R1818" s="1">
        <v>163</v>
      </c>
    </row>
    <row r="1819" spans="1:18" ht="15" customHeight="1">
      <c r="A1819" s="1">
        <v>451</v>
      </c>
      <c r="B1819" s="293" t="str">
        <f>UTK[[#This Row],[DATE]]&amp;UTK[[#This Row],[VEHICLE NO]]&amp;UTK[[#This Row],[TRIP NO]]</f>
        <v>45468OD34S26151</v>
      </c>
      <c r="C1819" s="25">
        <v>45468</v>
      </c>
      <c r="D1819" s="1">
        <v>63921</v>
      </c>
      <c r="E1819" s="12">
        <v>312215</v>
      </c>
      <c r="F1819" s="17">
        <v>1561</v>
      </c>
      <c r="G1819" s="24" t="s">
        <v>40</v>
      </c>
      <c r="H1819" s="295">
        <v>55.36</v>
      </c>
      <c r="I1819" s="295">
        <v>17.079999999999998</v>
      </c>
      <c r="J1819" s="295">
        <f t="shared" si="90"/>
        <v>38.28</v>
      </c>
      <c r="K1819" s="296">
        <v>37.42</v>
      </c>
      <c r="L1819" s="280">
        <v>45468</v>
      </c>
      <c r="M1819" s="295">
        <f t="shared" si="91"/>
        <v>0.85999999999999943</v>
      </c>
      <c r="N1819" s="304">
        <v>1</v>
      </c>
      <c r="O1819" s="1" t="s">
        <v>50</v>
      </c>
      <c r="P1819" s="1" t="s">
        <v>53</v>
      </c>
      <c r="Q1819" s="298" t="str">
        <f>VLOOKUP(UTK[[#This Row],[ID]],DRIVER[],6,FALSE)</f>
        <v>ABHIMANYU JENA</v>
      </c>
    </row>
    <row r="1820" spans="1:18" ht="15" customHeight="1">
      <c r="A1820" s="1">
        <v>452</v>
      </c>
      <c r="B1820" s="293" t="str">
        <f>UTK[[#This Row],[DATE]]&amp;UTK[[#This Row],[VEHICLE NO]]&amp;UTK[[#This Row],[TRIP NO]]</f>
        <v>45468OD04Q41281</v>
      </c>
      <c r="C1820" s="25">
        <v>45468</v>
      </c>
      <c r="D1820" s="1">
        <v>63922</v>
      </c>
      <c r="E1820" s="12">
        <v>312215</v>
      </c>
      <c r="F1820" s="17">
        <v>1566</v>
      </c>
      <c r="G1820" s="24" t="s">
        <v>41</v>
      </c>
      <c r="H1820" s="295">
        <v>34.46</v>
      </c>
      <c r="I1820" s="295">
        <v>10.32</v>
      </c>
      <c r="J1820" s="295">
        <f t="shared" si="90"/>
        <v>24.14</v>
      </c>
      <c r="K1820" s="296">
        <v>23.88</v>
      </c>
      <c r="L1820" s="280">
        <v>45468</v>
      </c>
      <c r="M1820" s="295">
        <f t="shared" si="91"/>
        <v>0.26000000000000156</v>
      </c>
      <c r="N1820" s="304">
        <v>1</v>
      </c>
      <c r="O1820" s="1" t="s">
        <v>50</v>
      </c>
      <c r="P1820" s="1" t="s">
        <v>53</v>
      </c>
      <c r="Q1820" s="298" t="str">
        <f>VLOOKUP(UTK[[#This Row],[ID]],DRIVER[],6,FALSE)</f>
        <v>KAMAN MUNDA</v>
      </c>
    </row>
    <row r="1821" spans="1:18" ht="15" customHeight="1">
      <c r="A1821" s="1">
        <v>453</v>
      </c>
      <c r="B1821" s="293" t="str">
        <f>UTK[[#This Row],[DATE]]&amp;UTK[[#This Row],[VEHICLE NO]]&amp;UTK[[#This Row],[TRIP NO]]</f>
        <v>45468OD04Q41261</v>
      </c>
      <c r="C1821" s="25">
        <v>45468</v>
      </c>
      <c r="D1821" s="1">
        <v>63923</v>
      </c>
      <c r="E1821" s="12">
        <v>312215</v>
      </c>
      <c r="F1821" s="17">
        <v>1571</v>
      </c>
      <c r="G1821" s="24" t="s">
        <v>23</v>
      </c>
      <c r="H1821" s="295">
        <v>55.76</v>
      </c>
      <c r="I1821" s="295">
        <v>17.260000000000002</v>
      </c>
      <c r="J1821" s="295">
        <f t="shared" si="90"/>
        <v>38.5</v>
      </c>
      <c r="K1821" s="296">
        <v>37.58</v>
      </c>
      <c r="L1821" s="280">
        <v>45468</v>
      </c>
      <c r="M1821" s="295">
        <f t="shared" si="91"/>
        <v>0.92000000000000171</v>
      </c>
      <c r="N1821" s="304">
        <v>1</v>
      </c>
      <c r="O1821" s="1" t="s">
        <v>50</v>
      </c>
      <c r="P1821" s="1" t="s">
        <v>53</v>
      </c>
      <c r="Q1821" s="298" t="str">
        <f>VLOOKUP(UTK[[#This Row],[ID]],DRIVER[],6,FALSE)</f>
        <v>JUGAL KISHOR MOHANTA</v>
      </c>
      <c r="R1821" s="1">
        <v>237</v>
      </c>
    </row>
    <row r="1822" spans="1:18" ht="15" customHeight="1">
      <c r="A1822" s="1">
        <v>454</v>
      </c>
      <c r="B1822" s="293" t="str">
        <f>UTK[[#This Row],[DATE]]&amp;UTK[[#This Row],[VEHICLE NO]]&amp;UTK[[#This Row],[TRIP NO]]</f>
        <v>45468OD04Q67611</v>
      </c>
      <c r="C1822" s="25">
        <v>45468</v>
      </c>
      <c r="D1822" s="1">
        <v>63924</v>
      </c>
      <c r="E1822" s="12">
        <v>312215</v>
      </c>
      <c r="F1822" s="17">
        <v>1572</v>
      </c>
      <c r="G1822" s="24" t="s">
        <v>24</v>
      </c>
      <c r="H1822" s="295">
        <v>56.12</v>
      </c>
      <c r="I1822" s="295">
        <v>17.8</v>
      </c>
      <c r="J1822" s="295">
        <f t="shared" si="90"/>
        <v>38.319999999999993</v>
      </c>
      <c r="K1822" s="296">
        <v>37.700000000000003</v>
      </c>
      <c r="L1822" s="280">
        <v>45468</v>
      </c>
      <c r="M1822" s="295">
        <f t="shared" si="91"/>
        <v>0.61999999999999034</v>
      </c>
      <c r="N1822" s="304">
        <v>1</v>
      </c>
      <c r="O1822" s="1" t="s">
        <v>50</v>
      </c>
      <c r="P1822" s="1" t="s">
        <v>53</v>
      </c>
      <c r="Q1822" s="298" t="str">
        <f>VLOOKUP(UTK[[#This Row],[ID]],DRIVER[],6,FALSE)</f>
        <v>DHULESWAR PERAI</v>
      </c>
    </row>
    <row r="1823" spans="1:18" ht="15" customHeight="1">
      <c r="A1823" s="1">
        <v>455</v>
      </c>
      <c r="B1823" s="293" t="str">
        <f>UTK[[#This Row],[DATE]]&amp;UTK[[#This Row],[VEHICLE NO]]&amp;UTK[[#This Row],[TRIP NO]]</f>
        <v>45468OD34S26681</v>
      </c>
      <c r="C1823" s="25">
        <v>45468</v>
      </c>
      <c r="D1823" s="1">
        <v>63925</v>
      </c>
      <c r="E1823" s="12">
        <v>312215</v>
      </c>
      <c r="F1823" s="17">
        <v>1574</v>
      </c>
      <c r="G1823" s="24" t="s">
        <v>42</v>
      </c>
      <c r="H1823" s="295">
        <v>54.18</v>
      </c>
      <c r="I1823" s="295">
        <v>17.12</v>
      </c>
      <c r="J1823" s="295">
        <f t="shared" si="90"/>
        <v>37.06</v>
      </c>
      <c r="K1823" s="296">
        <v>36.92</v>
      </c>
      <c r="L1823" s="280">
        <v>45468</v>
      </c>
      <c r="M1823" s="295">
        <f t="shared" si="91"/>
        <v>0.14000000000000057</v>
      </c>
      <c r="N1823" s="304">
        <v>1</v>
      </c>
      <c r="O1823" s="1" t="s">
        <v>50</v>
      </c>
      <c r="P1823" s="1" t="s">
        <v>53</v>
      </c>
      <c r="Q1823" s="298" t="str">
        <f>VLOOKUP(UTK[[#This Row],[ID]],DRIVER[],6,FALSE)</f>
        <v>SHAJID ANSARI</v>
      </c>
    </row>
    <row r="1824" spans="1:18" ht="15" customHeight="1">
      <c r="A1824" s="1">
        <v>456</v>
      </c>
      <c r="B1824" s="293" t="str">
        <f>UTK[[#This Row],[DATE]]&amp;UTK[[#This Row],[VEHICLE NO]]&amp;UTK[[#This Row],[TRIP NO]]</f>
        <v>45468OD04Q41731</v>
      </c>
      <c r="C1824" s="25">
        <v>45468</v>
      </c>
      <c r="D1824" s="1">
        <v>63926</v>
      </c>
      <c r="E1824" s="12">
        <v>312215</v>
      </c>
      <c r="F1824" s="17">
        <v>1573</v>
      </c>
      <c r="G1824" s="24" t="s">
        <v>8</v>
      </c>
      <c r="H1824" s="295">
        <v>34.020000000000003</v>
      </c>
      <c r="I1824" s="295">
        <v>10.26</v>
      </c>
      <c r="J1824" s="295">
        <f t="shared" si="90"/>
        <v>23.760000000000005</v>
      </c>
      <c r="K1824" s="296">
        <v>23.4</v>
      </c>
      <c r="L1824" s="280">
        <v>45468</v>
      </c>
      <c r="M1824" s="295">
        <f t="shared" si="91"/>
        <v>0.36000000000000654</v>
      </c>
      <c r="N1824" s="304">
        <v>1</v>
      </c>
      <c r="O1824" s="1" t="s">
        <v>50</v>
      </c>
      <c r="P1824" s="1" t="s">
        <v>53</v>
      </c>
      <c r="Q1824" s="298" t="str">
        <f>VLOOKUP(UTK[[#This Row],[ID]],DRIVER[],6,FALSE)</f>
        <v>AJAYA KUMAR MAHANTA</v>
      </c>
    </row>
    <row r="1825" spans="1:18" ht="15" customHeight="1">
      <c r="A1825" s="1">
        <v>457</v>
      </c>
      <c r="B1825" s="293" t="str">
        <f>UTK[[#This Row],[DATE]]&amp;UTK[[#This Row],[VEHICLE NO]]&amp;UTK[[#This Row],[TRIP NO]]</f>
        <v>45468OD04Q41781</v>
      </c>
      <c r="C1825" s="25">
        <v>45468</v>
      </c>
      <c r="D1825" s="1">
        <v>63927</v>
      </c>
      <c r="E1825" s="12">
        <v>312215</v>
      </c>
      <c r="F1825" s="17">
        <v>1599</v>
      </c>
      <c r="G1825" s="24" t="s">
        <v>25</v>
      </c>
      <c r="H1825" s="295">
        <v>56.18</v>
      </c>
      <c r="I1825" s="295">
        <v>17.2</v>
      </c>
      <c r="J1825" s="295">
        <f t="shared" si="90"/>
        <v>38.980000000000004</v>
      </c>
      <c r="K1825" s="296">
        <v>38.58</v>
      </c>
      <c r="L1825" s="280">
        <v>45468</v>
      </c>
      <c r="M1825" s="295">
        <f t="shared" si="91"/>
        <v>0.40000000000000568</v>
      </c>
      <c r="N1825" s="304">
        <v>1</v>
      </c>
      <c r="O1825" s="1" t="s">
        <v>50</v>
      </c>
      <c r="P1825" s="1" t="s">
        <v>53</v>
      </c>
      <c r="Q1825" s="298" t="str">
        <f>VLOOKUP(UTK[[#This Row],[ID]],DRIVER[],6,FALSE)</f>
        <v>BENUDHAR PRADHAN</v>
      </c>
      <c r="R1825" s="1">
        <v>130</v>
      </c>
    </row>
    <row r="1826" spans="1:18" ht="15" customHeight="1">
      <c r="A1826" s="1">
        <v>458</v>
      </c>
      <c r="B1826" s="293" t="str">
        <f>UTK[[#This Row],[DATE]]&amp;UTK[[#This Row],[VEHICLE NO]]&amp;UTK[[#This Row],[TRIP NO]]</f>
        <v>45468OD04Q41551</v>
      </c>
      <c r="C1826" s="25">
        <v>45468</v>
      </c>
      <c r="D1826" s="1">
        <v>63928</v>
      </c>
      <c r="E1826" s="12">
        <v>312215</v>
      </c>
      <c r="F1826" s="17">
        <v>1592</v>
      </c>
      <c r="G1826" s="24" t="s">
        <v>22</v>
      </c>
      <c r="H1826" s="295">
        <v>56.16</v>
      </c>
      <c r="I1826" s="295">
        <v>17.420000000000002</v>
      </c>
      <c r="J1826" s="295">
        <f t="shared" si="90"/>
        <v>38.739999999999995</v>
      </c>
      <c r="K1826" s="296">
        <v>38.24</v>
      </c>
      <c r="L1826" s="280">
        <v>45468</v>
      </c>
      <c r="M1826" s="295">
        <f t="shared" si="91"/>
        <v>0.49999999999999289</v>
      </c>
      <c r="N1826" s="304">
        <v>1</v>
      </c>
      <c r="O1826" s="1" t="s">
        <v>50</v>
      </c>
      <c r="P1826" s="1" t="s">
        <v>53</v>
      </c>
      <c r="Q1826" s="298" t="str">
        <f>VLOOKUP(UTK[[#This Row],[ID]],DRIVER[],6,FALSE)</f>
        <v>KALI CH KAR</v>
      </c>
      <c r="R1826" s="1">
        <v>174</v>
      </c>
    </row>
    <row r="1827" spans="1:18" ht="14.4">
      <c r="A1827" s="1">
        <v>459</v>
      </c>
      <c r="B1827" s="293" t="str">
        <f>UTK[[#This Row],[DATE]]&amp;UTK[[#This Row],[VEHICLE NO]]&amp;UTK[[#This Row],[TRIP NO]]</f>
        <v>45468OD04Q41231</v>
      </c>
      <c r="C1827" s="25">
        <v>45468</v>
      </c>
      <c r="D1827" s="1">
        <v>63929</v>
      </c>
      <c r="E1827" s="12">
        <v>312215</v>
      </c>
      <c r="F1827" s="17">
        <v>1603</v>
      </c>
      <c r="G1827" s="24" t="s">
        <v>39</v>
      </c>
      <c r="H1827" s="295">
        <v>55.06</v>
      </c>
      <c r="I1827" s="295">
        <v>17.2</v>
      </c>
      <c r="J1827" s="295">
        <f t="shared" si="90"/>
        <v>37.86</v>
      </c>
      <c r="K1827" s="296">
        <v>37.479999999999997</v>
      </c>
      <c r="L1827" s="280">
        <v>45468</v>
      </c>
      <c r="M1827" s="295">
        <f t="shared" si="91"/>
        <v>0.38000000000000256</v>
      </c>
      <c r="N1827" s="304">
        <v>1</v>
      </c>
      <c r="O1827" s="1" t="s">
        <v>50</v>
      </c>
      <c r="P1827" s="1" t="s">
        <v>53</v>
      </c>
      <c r="Q1827" s="298" t="str">
        <f>VLOOKUP(UTK[[#This Row],[ID]],DRIVER[],6,FALSE)</f>
        <v>NATABAR MOHANTA</v>
      </c>
      <c r="R1827" s="1">
        <v>221</v>
      </c>
    </row>
    <row r="1828" spans="1:18" ht="15" customHeight="1">
      <c r="A1828" s="1">
        <v>460</v>
      </c>
      <c r="B1828" s="293" t="str">
        <f>UTK[[#This Row],[DATE]]&amp;UTK[[#This Row],[VEHICLE NO]]&amp;UTK[[#This Row],[TRIP NO]]</f>
        <v>45468OD34S26661</v>
      </c>
      <c r="C1828" s="25">
        <v>45468</v>
      </c>
      <c r="D1828" s="1">
        <v>63930</v>
      </c>
      <c r="E1828" s="12">
        <v>312215</v>
      </c>
      <c r="F1828" s="17">
        <v>1604</v>
      </c>
      <c r="G1828" s="24" t="s">
        <v>45</v>
      </c>
      <c r="H1828" s="295">
        <v>54.78</v>
      </c>
      <c r="I1828" s="295">
        <v>17.399999999999999</v>
      </c>
      <c r="J1828" s="295">
        <f t="shared" si="90"/>
        <v>37.380000000000003</v>
      </c>
      <c r="K1828" s="296">
        <v>36.24</v>
      </c>
      <c r="L1828" s="280">
        <v>45468</v>
      </c>
      <c r="M1828" s="295">
        <f t="shared" si="91"/>
        <v>1.1400000000000006</v>
      </c>
      <c r="N1828" s="304">
        <v>1</v>
      </c>
      <c r="O1828" s="1" t="s">
        <v>50</v>
      </c>
      <c r="P1828" s="1" t="s">
        <v>53</v>
      </c>
      <c r="Q1828" s="298" t="str">
        <f>VLOOKUP(UTK[[#This Row],[ID]],DRIVER[],6,FALSE)</f>
        <v>SUDARSAN SAHOO</v>
      </c>
      <c r="R1828" s="1">
        <v>223</v>
      </c>
    </row>
    <row r="1829" spans="1:18" ht="15" customHeight="1">
      <c r="A1829" s="1">
        <v>461</v>
      </c>
      <c r="B1829" s="293" t="str">
        <f>UTK[[#This Row],[DATE]]&amp;UTK[[#This Row],[VEHICLE NO]]&amp;UTK[[#This Row],[TRIP NO]]</f>
        <v>45468OD34S65082</v>
      </c>
      <c r="C1829" s="25">
        <v>45468</v>
      </c>
      <c r="D1829" s="1">
        <v>63931</v>
      </c>
      <c r="E1829" s="12">
        <v>312215</v>
      </c>
      <c r="F1829" s="17">
        <v>1638</v>
      </c>
      <c r="G1829" s="24" t="s">
        <v>57</v>
      </c>
      <c r="H1829" s="295">
        <v>54.44</v>
      </c>
      <c r="I1829" s="295">
        <v>17.420000000000002</v>
      </c>
      <c r="J1829" s="295">
        <f t="shared" si="90"/>
        <v>37.019999999999996</v>
      </c>
      <c r="K1829" s="296">
        <v>36.1</v>
      </c>
      <c r="L1829" s="280">
        <v>45468</v>
      </c>
      <c r="M1829" s="295">
        <f t="shared" si="91"/>
        <v>0.9199999999999946</v>
      </c>
      <c r="N1829" s="304">
        <v>2</v>
      </c>
      <c r="O1829" s="1" t="s">
        <v>50</v>
      </c>
      <c r="P1829" s="1" t="s">
        <v>53</v>
      </c>
      <c r="Q1829" s="298" t="str">
        <f>VLOOKUP(UTK[[#This Row],[ID]],DRIVER[],6,FALSE)</f>
        <v>VINOD KUMAR</v>
      </c>
    </row>
    <row r="1830" spans="1:18" ht="15" customHeight="1">
      <c r="A1830" s="1">
        <v>463</v>
      </c>
      <c r="B1830" s="293" t="str">
        <f>UTK[[#This Row],[DATE]]&amp;UTK[[#This Row],[VEHICLE NO]]&amp;UTK[[#This Row],[TRIP NO]]</f>
        <v>45468OD34S61522</v>
      </c>
      <c r="C1830" s="25">
        <v>45468</v>
      </c>
      <c r="D1830" s="1">
        <v>63932</v>
      </c>
      <c r="E1830" s="12">
        <v>312215</v>
      </c>
      <c r="F1830" s="17">
        <v>1651</v>
      </c>
      <c r="G1830" s="24" t="s">
        <v>43</v>
      </c>
      <c r="H1830" s="295">
        <v>53.68</v>
      </c>
      <c r="I1830" s="295">
        <v>17.239999999999998</v>
      </c>
      <c r="J1830" s="295">
        <f t="shared" si="90"/>
        <v>36.44</v>
      </c>
      <c r="K1830" s="296">
        <v>36</v>
      </c>
      <c r="L1830" s="280">
        <v>45468</v>
      </c>
      <c r="M1830" s="295">
        <f t="shared" si="91"/>
        <v>0.43999999999999773</v>
      </c>
      <c r="N1830" s="304">
        <v>2</v>
      </c>
      <c r="O1830" s="1" t="s">
        <v>50</v>
      </c>
      <c r="P1830" s="1" t="s">
        <v>53</v>
      </c>
      <c r="Q1830" s="298" t="str">
        <f>VLOOKUP(UTK[[#This Row],[ID]],DRIVER[],6,FALSE)</f>
        <v>AKSHAYA KU SAHOO</v>
      </c>
    </row>
    <row r="1831" spans="1:18" ht="15" customHeight="1">
      <c r="A1831" s="1">
        <v>464</v>
      </c>
      <c r="B1831" s="293" t="str">
        <f>UTK[[#This Row],[DATE]]&amp;UTK[[#This Row],[VEHICLE NO]]&amp;UTK[[#This Row],[TRIP NO]]</f>
        <v>45468OD34S61372</v>
      </c>
      <c r="C1831" s="25">
        <v>45468</v>
      </c>
      <c r="D1831" s="1">
        <v>63933</v>
      </c>
      <c r="E1831" s="12">
        <v>312215</v>
      </c>
      <c r="F1831" s="17">
        <v>1657</v>
      </c>
      <c r="G1831" s="24" t="s">
        <v>44</v>
      </c>
      <c r="H1831" s="295">
        <v>53.9</v>
      </c>
      <c r="I1831" s="295">
        <v>17.68</v>
      </c>
      <c r="J1831" s="295">
        <f t="shared" si="90"/>
        <v>36.22</v>
      </c>
      <c r="K1831" s="296">
        <v>35.78</v>
      </c>
      <c r="L1831" s="303">
        <v>45469</v>
      </c>
      <c r="M1831" s="295">
        <f t="shared" si="91"/>
        <v>0.43999999999999773</v>
      </c>
      <c r="N1831" s="304">
        <v>2</v>
      </c>
      <c r="O1831" s="1" t="s">
        <v>50</v>
      </c>
      <c r="P1831" s="1" t="s">
        <v>53</v>
      </c>
      <c r="Q1831" s="298" t="str">
        <f>VLOOKUP(UTK[[#This Row],[ID]],DRIVER[],6,FALSE)</f>
        <v>NILAMANI BARIK</v>
      </c>
    </row>
    <row r="1832" spans="1:18" ht="15" customHeight="1">
      <c r="A1832" s="1">
        <v>465</v>
      </c>
      <c r="B1832" s="293" t="str">
        <f>UTK[[#This Row],[DATE]]&amp;UTK[[#This Row],[VEHICLE NO]]&amp;UTK[[#This Row],[TRIP NO]]</f>
        <v>45468OD04Q41732</v>
      </c>
      <c r="C1832" s="25">
        <v>45468</v>
      </c>
      <c r="D1832" s="1">
        <v>63934</v>
      </c>
      <c r="E1832" s="12">
        <v>312215</v>
      </c>
      <c r="F1832" s="17">
        <v>1695</v>
      </c>
      <c r="G1832" s="24" t="s">
        <v>8</v>
      </c>
      <c r="H1832" s="295">
        <v>33.68</v>
      </c>
      <c r="I1832" s="295">
        <v>10.28</v>
      </c>
      <c r="J1832" s="295">
        <f t="shared" si="90"/>
        <v>23.4</v>
      </c>
      <c r="K1832" s="296">
        <v>23.2</v>
      </c>
      <c r="L1832" s="303">
        <v>45469</v>
      </c>
      <c r="M1832" s="295">
        <f t="shared" si="91"/>
        <v>0.19999999999999929</v>
      </c>
      <c r="N1832" s="304">
        <v>2</v>
      </c>
      <c r="O1832" s="1" t="s">
        <v>50</v>
      </c>
      <c r="P1832" s="1" t="s">
        <v>53</v>
      </c>
      <c r="Q1832" s="298" t="str">
        <f>VLOOKUP(UTK[[#This Row],[ID]],DRIVER[],6,FALSE)</f>
        <v>AJAYA KUMAR MAHANTA</v>
      </c>
    </row>
    <row r="1833" spans="1:18" ht="15" customHeight="1">
      <c r="A1833" s="1">
        <v>466</v>
      </c>
      <c r="B1833" s="293" t="str">
        <f>UTK[[#This Row],[DATE]]&amp;UTK[[#This Row],[VEHICLE NO]]&amp;UTK[[#This Row],[TRIP NO]]</f>
        <v>45468OD34S26152</v>
      </c>
      <c r="C1833" s="25">
        <v>45468</v>
      </c>
      <c r="D1833" s="1">
        <v>63935</v>
      </c>
      <c r="E1833" s="12">
        <v>312215</v>
      </c>
      <c r="F1833" s="17">
        <v>1696</v>
      </c>
      <c r="G1833" s="24" t="s">
        <v>40</v>
      </c>
      <c r="H1833" s="295">
        <v>52.68</v>
      </c>
      <c r="I1833" s="295">
        <v>17.059999999999999</v>
      </c>
      <c r="J1833" s="295">
        <f t="shared" si="90"/>
        <v>35.620000000000005</v>
      </c>
      <c r="K1833" s="296">
        <v>35</v>
      </c>
      <c r="L1833" s="303">
        <v>45469</v>
      </c>
      <c r="M1833" s="295">
        <f t="shared" si="91"/>
        <v>0.62000000000000455</v>
      </c>
      <c r="N1833" s="304">
        <v>2</v>
      </c>
      <c r="O1833" s="1" t="s">
        <v>50</v>
      </c>
      <c r="P1833" s="1" t="s">
        <v>53</v>
      </c>
      <c r="Q1833" s="298" t="str">
        <f>VLOOKUP(UTK[[#This Row],[ID]],DRIVER[],6,FALSE)</f>
        <v>ABHIMANYU JENA</v>
      </c>
    </row>
    <row r="1834" spans="1:18" ht="15" customHeight="1">
      <c r="A1834" s="1">
        <v>467</v>
      </c>
      <c r="B1834" s="293" t="str">
        <f>UTK[[#This Row],[DATE]]&amp;UTK[[#This Row],[VEHICLE NO]]&amp;UTK[[#This Row],[TRIP NO]]</f>
        <v>45468OD04Q41282</v>
      </c>
      <c r="C1834" s="25">
        <v>45468</v>
      </c>
      <c r="D1834" s="1">
        <v>63936</v>
      </c>
      <c r="E1834" s="12">
        <v>312215</v>
      </c>
      <c r="F1834" s="17">
        <v>1700</v>
      </c>
      <c r="G1834" s="24" t="s">
        <v>41</v>
      </c>
      <c r="H1834" s="295">
        <v>36.520000000000003</v>
      </c>
      <c r="I1834" s="295">
        <v>10.34</v>
      </c>
      <c r="J1834" s="295">
        <f t="shared" si="90"/>
        <v>26.180000000000003</v>
      </c>
      <c r="K1834" s="296">
        <v>25.72</v>
      </c>
      <c r="L1834" s="303">
        <v>45469</v>
      </c>
      <c r="M1834" s="295">
        <f t="shared" si="91"/>
        <v>0.46000000000000441</v>
      </c>
      <c r="N1834" s="304">
        <v>2</v>
      </c>
      <c r="O1834" s="1" t="s">
        <v>50</v>
      </c>
      <c r="P1834" s="1" t="s">
        <v>53</v>
      </c>
      <c r="Q1834" s="298" t="str">
        <f>VLOOKUP(UTK[[#This Row],[ID]],DRIVER[],6,FALSE)</f>
        <v>KAMAN MUNDA</v>
      </c>
    </row>
    <row r="1835" spans="1:18" ht="15" customHeight="1">
      <c r="A1835" s="1">
        <v>468</v>
      </c>
      <c r="B1835" s="293" t="str">
        <f>UTK[[#This Row],[DATE]]&amp;UTK[[#This Row],[VEHICLE NO]]&amp;UTK[[#This Row],[TRIP NO]]</f>
        <v>45468OD04Q67612</v>
      </c>
      <c r="C1835" s="25">
        <v>45468</v>
      </c>
      <c r="D1835" s="1">
        <v>63937</v>
      </c>
      <c r="E1835" s="12">
        <v>312215</v>
      </c>
      <c r="F1835" s="17">
        <v>1702</v>
      </c>
      <c r="G1835" s="24" t="s">
        <v>24</v>
      </c>
      <c r="H1835" s="295">
        <v>54.36</v>
      </c>
      <c r="I1835" s="295">
        <v>17.8</v>
      </c>
      <c r="J1835" s="295">
        <f t="shared" si="90"/>
        <v>36.56</v>
      </c>
      <c r="K1835" s="296">
        <v>35.799999999999997</v>
      </c>
      <c r="L1835" s="303">
        <v>45469</v>
      </c>
      <c r="M1835" s="295">
        <f t="shared" si="91"/>
        <v>0.76000000000000512</v>
      </c>
      <c r="N1835" s="304">
        <v>2</v>
      </c>
      <c r="O1835" s="1" t="s">
        <v>50</v>
      </c>
      <c r="P1835" s="1" t="s">
        <v>53</v>
      </c>
      <c r="Q1835" s="298" t="str">
        <f>VLOOKUP(UTK[[#This Row],[ID]],DRIVER[],6,FALSE)</f>
        <v>DHULESWAR PERAI</v>
      </c>
    </row>
    <row r="1836" spans="1:18" ht="15" customHeight="1">
      <c r="A1836" s="1">
        <v>469</v>
      </c>
      <c r="B1836" s="293" t="str">
        <f>UTK[[#This Row],[DATE]]&amp;UTK[[#This Row],[VEHICLE NO]]&amp;UTK[[#This Row],[TRIP NO]]</f>
        <v>45468OD04Q41262</v>
      </c>
      <c r="C1836" s="25">
        <v>45468</v>
      </c>
      <c r="D1836" s="1">
        <v>63938</v>
      </c>
      <c r="E1836" s="12">
        <v>312215</v>
      </c>
      <c r="F1836" s="17">
        <v>1703</v>
      </c>
      <c r="G1836" s="24" t="s">
        <v>23</v>
      </c>
      <c r="H1836" s="295">
        <v>52.96</v>
      </c>
      <c r="I1836" s="295">
        <v>17.46</v>
      </c>
      <c r="J1836" s="295">
        <f t="shared" si="90"/>
        <v>35.5</v>
      </c>
      <c r="K1836" s="296">
        <v>34.94</v>
      </c>
      <c r="L1836" s="303">
        <v>45469</v>
      </c>
      <c r="M1836" s="295">
        <f t="shared" si="91"/>
        <v>0.56000000000000227</v>
      </c>
      <c r="N1836" s="304">
        <v>2</v>
      </c>
      <c r="O1836" s="1" t="s">
        <v>50</v>
      </c>
      <c r="P1836" s="1" t="s">
        <v>53</v>
      </c>
      <c r="Q1836" s="298" t="str">
        <f>VLOOKUP(UTK[[#This Row],[ID]],DRIVER[],6,FALSE)</f>
        <v>JUGAL KISHOR MOHANTA</v>
      </c>
    </row>
    <row r="1837" spans="1:18" ht="15" customHeight="1">
      <c r="A1837" s="1">
        <v>470</v>
      </c>
      <c r="B1837" s="349" t="str">
        <f>UTK[[#This Row],[DATE]]&amp;UTK[[#This Row],[VEHICLE NO]]&amp;UTK[[#This Row],[TRIP NO]]</f>
        <v>45469OD34S65081</v>
      </c>
      <c r="C1837" s="25">
        <v>45469</v>
      </c>
      <c r="D1837" s="1">
        <v>63939</v>
      </c>
      <c r="E1837" s="12">
        <v>312215</v>
      </c>
      <c r="F1837" s="17">
        <v>1730</v>
      </c>
      <c r="G1837" s="24" t="s">
        <v>57</v>
      </c>
      <c r="H1837" s="351">
        <v>53.84</v>
      </c>
      <c r="I1837" s="351">
        <v>17.420000000000002</v>
      </c>
      <c r="J1837" s="351">
        <f t="shared" ref="J1837:J1855" si="92">H1837-I1837</f>
        <v>36.42</v>
      </c>
      <c r="K1837" s="352">
        <v>35.82</v>
      </c>
      <c r="L1837" s="303">
        <v>45469</v>
      </c>
      <c r="M1837" s="351">
        <f t="shared" ref="M1837:M1855" si="93">J1837-K1837</f>
        <v>0.60000000000000142</v>
      </c>
      <c r="N1837" s="357">
        <v>1</v>
      </c>
      <c r="O1837" s="1" t="s">
        <v>50</v>
      </c>
      <c r="P1837" s="1" t="s">
        <v>53</v>
      </c>
      <c r="Q1837" s="355" t="str">
        <f>VLOOKUP(UTK[[#This Row],[ID]],DRIVER[],6,FALSE)</f>
        <v>VINOD KUMAR</v>
      </c>
    </row>
    <row r="1838" spans="1:18" ht="15" customHeight="1">
      <c r="A1838" s="1">
        <v>471</v>
      </c>
      <c r="B1838" s="349" t="str">
        <f>UTK[[#This Row],[DATE]]&amp;UTK[[#This Row],[VEHICLE NO]]&amp;UTK[[#This Row],[TRIP NO]]</f>
        <v>45469OD04Q41261</v>
      </c>
      <c r="C1838" s="25">
        <v>45469</v>
      </c>
      <c r="D1838" s="1">
        <v>63940</v>
      </c>
      <c r="E1838" s="12">
        <v>312215</v>
      </c>
      <c r="F1838" s="17">
        <v>1743</v>
      </c>
      <c r="G1838" s="24" t="s">
        <v>23</v>
      </c>
      <c r="H1838" s="351">
        <v>53.34</v>
      </c>
      <c r="I1838" s="351">
        <v>17.46</v>
      </c>
      <c r="J1838" s="351">
        <f t="shared" si="92"/>
        <v>35.880000000000003</v>
      </c>
      <c r="K1838" s="352">
        <v>35.6</v>
      </c>
      <c r="L1838" s="303">
        <v>45469</v>
      </c>
      <c r="M1838" s="351">
        <f t="shared" si="93"/>
        <v>0.28000000000000114</v>
      </c>
      <c r="N1838" s="357">
        <v>1</v>
      </c>
      <c r="O1838" s="1" t="s">
        <v>50</v>
      </c>
      <c r="P1838" s="1" t="s">
        <v>53</v>
      </c>
      <c r="Q1838" s="355" t="str">
        <f>VLOOKUP(UTK[[#This Row],[ID]],DRIVER[],6,FALSE)</f>
        <v>JUGAL KISHOR MOHANTA</v>
      </c>
    </row>
    <row r="1839" spans="1:18" ht="15" customHeight="1">
      <c r="A1839" s="1">
        <v>472</v>
      </c>
      <c r="B1839" s="349" t="str">
        <f>UTK[[#This Row],[DATE]]&amp;UTK[[#This Row],[VEHICLE NO]]&amp;UTK[[#This Row],[TRIP NO]]</f>
        <v>45469OD34S26151</v>
      </c>
      <c r="C1839" s="25">
        <v>45469</v>
      </c>
      <c r="D1839" s="1">
        <v>63941</v>
      </c>
      <c r="E1839" s="12">
        <v>312215</v>
      </c>
      <c r="F1839" s="17">
        <v>1759</v>
      </c>
      <c r="G1839" s="24" t="s">
        <v>40</v>
      </c>
      <c r="H1839" s="351">
        <v>55.04</v>
      </c>
      <c r="I1839" s="351">
        <v>17.02</v>
      </c>
      <c r="J1839" s="351">
        <f t="shared" si="92"/>
        <v>38.019999999999996</v>
      </c>
      <c r="K1839" s="352">
        <v>37.619999999999997</v>
      </c>
      <c r="L1839" s="303">
        <v>45469</v>
      </c>
      <c r="M1839" s="351">
        <f t="shared" si="93"/>
        <v>0.39999999999999858</v>
      </c>
      <c r="N1839" s="357">
        <v>1</v>
      </c>
      <c r="O1839" s="1" t="s">
        <v>50</v>
      </c>
      <c r="P1839" s="1" t="s">
        <v>53</v>
      </c>
      <c r="Q1839" s="355" t="str">
        <f>VLOOKUP(UTK[[#This Row],[ID]],DRIVER[],6,FALSE)</f>
        <v>ABHIMANYU JENA</v>
      </c>
      <c r="R1839" s="1">
        <v>227</v>
      </c>
    </row>
    <row r="1840" spans="1:18" ht="15" customHeight="1">
      <c r="A1840" s="1">
        <v>473</v>
      </c>
      <c r="B1840" s="349" t="str">
        <f>UTK[[#This Row],[DATE]]&amp;UTK[[#This Row],[VEHICLE NO]]&amp;UTK[[#This Row],[TRIP NO]]</f>
        <v>45469OD04Q41731</v>
      </c>
      <c r="C1840" s="25">
        <v>45469</v>
      </c>
      <c r="D1840" s="1">
        <v>63942</v>
      </c>
      <c r="E1840" s="12">
        <v>312215</v>
      </c>
      <c r="F1840" s="17">
        <v>1764</v>
      </c>
      <c r="G1840" s="24" t="s">
        <v>8</v>
      </c>
      <c r="H1840" s="351">
        <v>33.5</v>
      </c>
      <c r="I1840" s="351">
        <v>10.28</v>
      </c>
      <c r="J1840" s="351">
        <f t="shared" si="92"/>
        <v>23.22</v>
      </c>
      <c r="K1840" s="352">
        <v>22.88</v>
      </c>
      <c r="L1840" s="303">
        <v>45469</v>
      </c>
      <c r="M1840" s="351">
        <f t="shared" si="93"/>
        <v>0.33999999999999986</v>
      </c>
      <c r="N1840" s="357">
        <v>1</v>
      </c>
      <c r="O1840" s="1" t="s">
        <v>50</v>
      </c>
      <c r="P1840" s="1" t="s">
        <v>53</v>
      </c>
      <c r="Q1840" s="355" t="str">
        <f>VLOOKUP(UTK[[#This Row],[ID]],DRIVER[],6,FALSE)</f>
        <v>AJAYA KUMAR MAHANTA</v>
      </c>
    </row>
    <row r="1841" spans="1:18" ht="14.4">
      <c r="A1841" s="1">
        <v>474</v>
      </c>
      <c r="B1841" s="349" t="str">
        <f>UTK[[#This Row],[DATE]]&amp;UTK[[#This Row],[VEHICLE NO]]&amp;UTK[[#This Row],[TRIP NO]]</f>
        <v>45469OD04Q41231</v>
      </c>
      <c r="C1841" s="25">
        <v>45469</v>
      </c>
      <c r="D1841" s="1">
        <v>63943</v>
      </c>
      <c r="E1841" s="12">
        <v>312215</v>
      </c>
      <c r="F1841" s="17">
        <v>1762</v>
      </c>
      <c r="G1841" s="24" t="s">
        <v>39</v>
      </c>
      <c r="H1841" s="351">
        <v>53.32</v>
      </c>
      <c r="I1841" s="351">
        <v>17.34</v>
      </c>
      <c r="J1841" s="351">
        <f t="shared" si="92"/>
        <v>35.980000000000004</v>
      </c>
      <c r="K1841" s="352">
        <v>35.6</v>
      </c>
      <c r="L1841" s="303">
        <v>45469</v>
      </c>
      <c r="M1841" s="351">
        <f t="shared" si="93"/>
        <v>0.38000000000000256</v>
      </c>
      <c r="N1841" s="357">
        <v>1</v>
      </c>
      <c r="O1841" s="1" t="s">
        <v>50</v>
      </c>
      <c r="P1841" s="1" t="s">
        <v>53</v>
      </c>
      <c r="Q1841" s="355" t="str">
        <f>VLOOKUP(UTK[[#This Row],[ID]],DRIVER[],6,FALSE)</f>
        <v>BHARAT CH MOHANTA</v>
      </c>
    </row>
    <row r="1842" spans="1:18" ht="15" customHeight="1">
      <c r="A1842" s="1">
        <v>475</v>
      </c>
      <c r="B1842" s="349" t="str">
        <f>UTK[[#This Row],[DATE]]&amp;UTK[[#This Row],[VEHICLE NO]]&amp;UTK[[#This Row],[TRIP NO]]</f>
        <v>45469OD34S61521</v>
      </c>
      <c r="C1842" s="25">
        <v>45469</v>
      </c>
      <c r="D1842" s="1">
        <v>63944</v>
      </c>
      <c r="E1842" s="12">
        <v>312215</v>
      </c>
      <c r="F1842" s="17">
        <v>1773</v>
      </c>
      <c r="G1842" s="24" t="s">
        <v>43</v>
      </c>
      <c r="H1842" s="351">
        <v>53.9</v>
      </c>
      <c r="I1842" s="351">
        <v>17.18</v>
      </c>
      <c r="J1842" s="351">
        <f t="shared" si="92"/>
        <v>36.72</v>
      </c>
      <c r="K1842" s="352">
        <v>35.82</v>
      </c>
      <c r="L1842" s="303">
        <v>45469</v>
      </c>
      <c r="M1842" s="351">
        <f t="shared" si="93"/>
        <v>0.89999999999999858</v>
      </c>
      <c r="N1842" s="357">
        <v>1</v>
      </c>
      <c r="O1842" s="1" t="s">
        <v>50</v>
      </c>
      <c r="P1842" s="1" t="s">
        <v>53</v>
      </c>
      <c r="Q1842" s="355" t="str">
        <f>VLOOKUP(UTK[[#This Row],[ID]],DRIVER[],6,FALSE)</f>
        <v>AKSHAYA KU SAHOO</v>
      </c>
    </row>
    <row r="1843" spans="1:18" ht="15" customHeight="1">
      <c r="A1843" s="1">
        <v>476</v>
      </c>
      <c r="B1843" s="349" t="str">
        <f>UTK[[#This Row],[DATE]]&amp;UTK[[#This Row],[VEHICLE NO]]&amp;UTK[[#This Row],[TRIP NO]]</f>
        <v>45469OD04Q41781</v>
      </c>
      <c r="C1843" s="25">
        <v>45469</v>
      </c>
      <c r="D1843" s="1">
        <v>63945</v>
      </c>
      <c r="E1843" s="12">
        <v>312215</v>
      </c>
      <c r="F1843" s="17">
        <v>1777</v>
      </c>
      <c r="G1843" s="24" t="s">
        <v>25</v>
      </c>
      <c r="H1843" s="351">
        <v>52.38</v>
      </c>
      <c r="I1843" s="351">
        <v>17.28</v>
      </c>
      <c r="J1843" s="351">
        <f t="shared" si="92"/>
        <v>35.1</v>
      </c>
      <c r="K1843" s="352">
        <v>34.4</v>
      </c>
      <c r="L1843" s="303">
        <v>45469</v>
      </c>
      <c r="M1843" s="351">
        <f t="shared" si="93"/>
        <v>0.70000000000000284</v>
      </c>
      <c r="N1843" s="357">
        <v>1</v>
      </c>
      <c r="O1843" s="1" t="s">
        <v>50</v>
      </c>
      <c r="P1843" s="1" t="s">
        <v>53</v>
      </c>
      <c r="Q1843" s="355" t="str">
        <f>VLOOKUP(UTK[[#This Row],[ID]],DRIVER[],6,FALSE)</f>
        <v>CHANDRAMANI MOHANTY</v>
      </c>
    </row>
    <row r="1844" spans="1:18" ht="15" customHeight="1">
      <c r="A1844" s="1">
        <v>477</v>
      </c>
      <c r="B1844" s="349" t="str">
        <f>UTK[[#This Row],[DATE]]&amp;UTK[[#This Row],[VEHICLE NO]]&amp;UTK[[#This Row],[TRIP NO]]</f>
        <v>45469OD34S26661</v>
      </c>
      <c r="C1844" s="25">
        <v>45469</v>
      </c>
      <c r="D1844" s="1">
        <v>63961</v>
      </c>
      <c r="E1844" s="12">
        <v>312215</v>
      </c>
      <c r="F1844" s="17">
        <v>1780</v>
      </c>
      <c r="G1844" s="24" t="s">
        <v>45</v>
      </c>
      <c r="H1844" s="351">
        <v>53.46</v>
      </c>
      <c r="I1844" s="351">
        <v>17.760000000000002</v>
      </c>
      <c r="J1844" s="351">
        <f t="shared" si="92"/>
        <v>35.700000000000003</v>
      </c>
      <c r="K1844" s="352">
        <v>35.159999999999997</v>
      </c>
      <c r="L1844" s="303">
        <v>45469</v>
      </c>
      <c r="M1844" s="351">
        <f t="shared" si="93"/>
        <v>0.54000000000000625</v>
      </c>
      <c r="N1844" s="357">
        <v>1</v>
      </c>
      <c r="O1844" s="1" t="s">
        <v>50</v>
      </c>
      <c r="P1844" s="1" t="s">
        <v>53</v>
      </c>
      <c r="Q1844" s="355" t="str">
        <f>VLOOKUP(UTK[[#This Row],[ID]],DRIVER[],6,FALSE)</f>
        <v>SUDARSAN SAHOO</v>
      </c>
    </row>
    <row r="1845" spans="1:18" ht="15" customHeight="1">
      <c r="A1845" s="1">
        <v>478</v>
      </c>
      <c r="B1845" s="349" t="str">
        <f>UTK[[#This Row],[DATE]]&amp;UTK[[#This Row],[VEHICLE NO]]&amp;UTK[[#This Row],[TRIP NO]]</f>
        <v>45469OD34S61371</v>
      </c>
      <c r="C1845" s="25">
        <v>45469</v>
      </c>
      <c r="D1845" s="1">
        <v>63962</v>
      </c>
      <c r="E1845" s="12">
        <v>312215</v>
      </c>
      <c r="F1845" s="17">
        <v>1781</v>
      </c>
      <c r="G1845" s="24" t="s">
        <v>44</v>
      </c>
      <c r="H1845" s="351">
        <v>53.26</v>
      </c>
      <c r="I1845" s="351">
        <v>17.559999999999999</v>
      </c>
      <c r="J1845" s="351">
        <f t="shared" si="92"/>
        <v>35.700000000000003</v>
      </c>
      <c r="K1845" s="352">
        <v>34.880000000000003</v>
      </c>
      <c r="L1845" s="303">
        <v>45469</v>
      </c>
      <c r="M1845" s="351">
        <f t="shared" si="93"/>
        <v>0.82000000000000028</v>
      </c>
      <c r="N1845" s="357">
        <v>1</v>
      </c>
      <c r="O1845" s="1" t="s">
        <v>50</v>
      </c>
      <c r="P1845" s="1" t="s">
        <v>53</v>
      </c>
      <c r="Q1845" s="355" t="str">
        <f>VLOOKUP(UTK[[#This Row],[ID]],DRIVER[],6,FALSE)</f>
        <v>NILAMANI BARIK</v>
      </c>
      <c r="R1845" s="1">
        <v>209</v>
      </c>
    </row>
    <row r="1846" spans="1:18" ht="15" customHeight="1">
      <c r="A1846" s="1">
        <v>479</v>
      </c>
      <c r="B1846" s="349" t="str">
        <f>UTK[[#This Row],[DATE]]&amp;UTK[[#This Row],[VEHICLE NO]]&amp;UTK[[#This Row],[TRIP NO]]</f>
        <v>45469OD04Q41281</v>
      </c>
      <c r="C1846" s="25">
        <v>45469</v>
      </c>
      <c r="D1846" s="1">
        <v>63963</v>
      </c>
      <c r="E1846" s="12">
        <v>312215</v>
      </c>
      <c r="F1846" s="17">
        <v>1748</v>
      </c>
      <c r="G1846" s="24" t="s">
        <v>41</v>
      </c>
      <c r="H1846" s="351">
        <v>33.200000000000003</v>
      </c>
      <c r="I1846" s="351">
        <v>10.32</v>
      </c>
      <c r="J1846" s="351">
        <f t="shared" si="92"/>
        <v>22.880000000000003</v>
      </c>
      <c r="K1846" s="352">
        <v>22.78</v>
      </c>
      <c r="L1846" s="303">
        <v>45469</v>
      </c>
      <c r="M1846" s="351">
        <f t="shared" si="93"/>
        <v>0.10000000000000142</v>
      </c>
      <c r="N1846" s="357">
        <v>1</v>
      </c>
      <c r="O1846" s="1" t="s">
        <v>50</v>
      </c>
      <c r="P1846" s="1" t="s">
        <v>53</v>
      </c>
      <c r="Q1846" s="355" t="str">
        <f>VLOOKUP(UTK[[#This Row],[ID]],DRIVER[],6,FALSE)</f>
        <v>SUSANTA KUMAR MALIK</v>
      </c>
    </row>
    <row r="1847" spans="1:18" ht="15" customHeight="1">
      <c r="A1847" s="1">
        <v>480</v>
      </c>
      <c r="B1847" s="349" t="str">
        <f>UTK[[#This Row],[DATE]]&amp;UTK[[#This Row],[VEHICLE NO]]&amp;UTK[[#This Row],[TRIP NO]]</f>
        <v>45469OD04Q41551</v>
      </c>
      <c r="C1847" s="25">
        <v>45469</v>
      </c>
      <c r="D1847" s="1">
        <v>63964</v>
      </c>
      <c r="E1847" s="12">
        <v>312215</v>
      </c>
      <c r="F1847" s="17">
        <v>1782</v>
      </c>
      <c r="G1847" s="24" t="s">
        <v>22</v>
      </c>
      <c r="H1847" s="351">
        <v>53.42</v>
      </c>
      <c r="I1847" s="351">
        <v>17.600000000000001</v>
      </c>
      <c r="J1847" s="351">
        <f t="shared" si="92"/>
        <v>35.82</v>
      </c>
      <c r="K1847" s="352">
        <v>34.979999999999997</v>
      </c>
      <c r="L1847" s="303">
        <v>45469</v>
      </c>
      <c r="M1847" s="351">
        <f t="shared" si="93"/>
        <v>0.84000000000000341</v>
      </c>
      <c r="N1847" s="357">
        <v>1</v>
      </c>
      <c r="O1847" s="1" t="s">
        <v>50</v>
      </c>
      <c r="P1847" s="1" t="s">
        <v>53</v>
      </c>
      <c r="Q1847" s="355" t="str">
        <f>VLOOKUP(UTK[[#This Row],[ID]],DRIVER[],6,FALSE)</f>
        <v>KALI CH KAR</v>
      </c>
    </row>
    <row r="1848" spans="1:18" ht="15" customHeight="1">
      <c r="A1848" s="1">
        <v>481</v>
      </c>
      <c r="B1848" s="349" t="str">
        <f>UTK[[#This Row],[DATE]]&amp;UTK[[#This Row],[VEHICLE NO]]&amp;UTK[[#This Row],[TRIP NO]]</f>
        <v>45469OD04Q67611</v>
      </c>
      <c r="C1848" s="25">
        <v>45469</v>
      </c>
      <c r="D1848" s="1">
        <v>63965</v>
      </c>
      <c r="E1848" s="12">
        <v>312215</v>
      </c>
      <c r="F1848" s="17">
        <v>1802</v>
      </c>
      <c r="G1848" s="24" t="s">
        <v>24</v>
      </c>
      <c r="H1848" s="351">
        <v>54.84</v>
      </c>
      <c r="I1848" s="351">
        <v>17.66</v>
      </c>
      <c r="J1848" s="351">
        <f t="shared" si="92"/>
        <v>37.180000000000007</v>
      </c>
      <c r="K1848" s="352">
        <v>36.46</v>
      </c>
      <c r="L1848" s="303">
        <v>45469</v>
      </c>
      <c r="M1848" s="351">
        <f t="shared" si="93"/>
        <v>0.72000000000000597</v>
      </c>
      <c r="N1848" s="357">
        <v>1</v>
      </c>
      <c r="O1848" s="1" t="s">
        <v>50</v>
      </c>
      <c r="P1848" s="1" t="s">
        <v>53</v>
      </c>
      <c r="Q1848" s="355" t="str">
        <f>VLOOKUP(UTK[[#This Row],[ID]],DRIVER[],6,FALSE)</f>
        <v>PRADIPA MALIK</v>
      </c>
      <c r="R1848" s="1">
        <v>214</v>
      </c>
    </row>
    <row r="1849" spans="1:18" ht="15" customHeight="1">
      <c r="A1849" s="1">
        <v>482</v>
      </c>
      <c r="B1849" s="349" t="str">
        <f>UTK[[#This Row],[DATE]]&amp;UTK[[#This Row],[VEHICLE NO]]&amp;UTK[[#This Row],[TRIP NO]]</f>
        <v>45469OD34S26681</v>
      </c>
      <c r="C1849" s="25">
        <v>45469</v>
      </c>
      <c r="D1849" s="1">
        <v>63966</v>
      </c>
      <c r="E1849" s="12">
        <v>312215</v>
      </c>
      <c r="F1849" s="17">
        <v>1804</v>
      </c>
      <c r="G1849" s="24" t="s">
        <v>42</v>
      </c>
      <c r="H1849" s="351">
        <v>53.3</v>
      </c>
      <c r="I1849" s="351">
        <v>17.059999999999999</v>
      </c>
      <c r="J1849" s="351">
        <f t="shared" si="92"/>
        <v>36.239999999999995</v>
      </c>
      <c r="K1849" s="352">
        <v>35.76</v>
      </c>
      <c r="L1849" s="303">
        <v>45469</v>
      </c>
      <c r="M1849" s="351">
        <f t="shared" si="93"/>
        <v>0.47999999999999687</v>
      </c>
      <c r="N1849" s="357">
        <v>1</v>
      </c>
      <c r="O1849" s="1" t="s">
        <v>50</v>
      </c>
      <c r="P1849" s="1" t="s">
        <v>53</v>
      </c>
      <c r="Q1849" s="355" t="str">
        <f>VLOOKUP(UTK[[#This Row],[ID]],DRIVER[],6,FALSE)</f>
        <v>SHAJID ANSARI</v>
      </c>
      <c r="R1849" s="1">
        <v>111</v>
      </c>
    </row>
    <row r="1850" spans="1:18" ht="15" customHeight="1">
      <c r="A1850" s="1">
        <v>483</v>
      </c>
      <c r="B1850" s="349" t="str">
        <f>UTK[[#This Row],[DATE]]&amp;UTK[[#This Row],[VEHICLE NO]]&amp;UTK[[#This Row],[TRIP NO]]</f>
        <v>45469OD34S65082</v>
      </c>
      <c r="C1850" s="25">
        <v>45469</v>
      </c>
      <c r="D1850" s="1">
        <v>63967</v>
      </c>
      <c r="E1850" s="12">
        <v>312215</v>
      </c>
      <c r="F1850" s="17">
        <v>1833</v>
      </c>
      <c r="G1850" s="24" t="s">
        <v>57</v>
      </c>
      <c r="H1850" s="351">
        <v>54.02</v>
      </c>
      <c r="I1850" s="351">
        <v>17.399999999999999</v>
      </c>
      <c r="J1850" s="351">
        <f t="shared" si="92"/>
        <v>36.620000000000005</v>
      </c>
      <c r="K1850" s="352">
        <v>35.56</v>
      </c>
      <c r="L1850" s="303">
        <v>45469</v>
      </c>
      <c r="M1850" s="351">
        <f t="shared" si="93"/>
        <v>1.0600000000000023</v>
      </c>
      <c r="N1850" s="357">
        <v>2</v>
      </c>
      <c r="O1850" s="1" t="s">
        <v>50</v>
      </c>
      <c r="P1850" s="1" t="s">
        <v>53</v>
      </c>
      <c r="Q1850" s="355" t="str">
        <f>VLOOKUP(UTK[[#This Row],[ID]],DRIVER[],6,FALSE)</f>
        <v>VINOD KUMAR</v>
      </c>
    </row>
    <row r="1851" spans="1:18" ht="15" customHeight="1">
      <c r="A1851" s="1">
        <v>484</v>
      </c>
      <c r="B1851" s="349" t="str">
        <f>UTK[[#This Row],[DATE]]&amp;UTK[[#This Row],[VEHICLE NO]]&amp;UTK[[#This Row],[TRIP NO]]</f>
        <v>45469OD04Q41262</v>
      </c>
      <c r="C1851" s="25">
        <v>45469</v>
      </c>
      <c r="D1851" s="1">
        <v>63968</v>
      </c>
      <c r="E1851" s="12">
        <v>312215</v>
      </c>
      <c r="F1851" s="17">
        <v>1868</v>
      </c>
      <c r="G1851" s="24" t="s">
        <v>23</v>
      </c>
      <c r="H1851" s="351">
        <v>53.14</v>
      </c>
      <c r="I1851" s="351">
        <v>17.420000000000002</v>
      </c>
      <c r="J1851" s="351">
        <f t="shared" si="92"/>
        <v>35.72</v>
      </c>
      <c r="K1851" s="352">
        <v>35.26</v>
      </c>
      <c r="L1851" s="356">
        <v>45470</v>
      </c>
      <c r="M1851" s="351">
        <f t="shared" si="93"/>
        <v>0.46000000000000085</v>
      </c>
      <c r="N1851" s="357">
        <v>2</v>
      </c>
      <c r="O1851" s="1" t="s">
        <v>50</v>
      </c>
      <c r="P1851" s="1" t="s">
        <v>53</v>
      </c>
      <c r="Q1851" s="355" t="str">
        <f>VLOOKUP(UTK[[#This Row],[ID]],DRIVER[],6,FALSE)</f>
        <v>JUGAL KISHOR MOHANTA</v>
      </c>
    </row>
    <row r="1852" spans="1:18" ht="15" customHeight="1">
      <c r="A1852" s="1">
        <v>485</v>
      </c>
      <c r="B1852" s="349" t="str">
        <f>UTK[[#This Row],[DATE]]&amp;UTK[[#This Row],[VEHICLE NO]]&amp;UTK[[#This Row],[TRIP NO]]</f>
        <v>45469OD04Q41732</v>
      </c>
      <c r="C1852" s="25">
        <v>45469</v>
      </c>
      <c r="D1852" s="1">
        <v>63969</v>
      </c>
      <c r="E1852" s="12">
        <v>312215</v>
      </c>
      <c r="F1852" s="17">
        <v>1879</v>
      </c>
      <c r="G1852" s="24" t="s">
        <v>8</v>
      </c>
      <c r="H1852" s="351">
        <v>33.299999999999997</v>
      </c>
      <c r="I1852" s="351">
        <v>10.24</v>
      </c>
      <c r="J1852" s="351">
        <f t="shared" si="92"/>
        <v>23.059999999999995</v>
      </c>
      <c r="K1852" s="352">
        <v>22.78</v>
      </c>
      <c r="L1852" s="356">
        <v>45470</v>
      </c>
      <c r="M1852" s="351">
        <f t="shared" si="93"/>
        <v>0.27999999999999403</v>
      </c>
      <c r="N1852" s="357">
        <v>2</v>
      </c>
      <c r="O1852" s="1" t="s">
        <v>50</v>
      </c>
      <c r="P1852" s="1" t="s">
        <v>53</v>
      </c>
      <c r="Q1852" s="355" t="str">
        <f>VLOOKUP(UTK[[#This Row],[ID]],DRIVER[],6,FALSE)</f>
        <v>AJAYA KUMAR MAHANTA</v>
      </c>
    </row>
    <row r="1853" spans="1:18" ht="14.4">
      <c r="A1853" s="1">
        <v>486</v>
      </c>
      <c r="B1853" s="349" t="str">
        <f>UTK[[#This Row],[DATE]]&amp;UTK[[#This Row],[VEHICLE NO]]&amp;UTK[[#This Row],[TRIP NO]]</f>
        <v>45469OD04Q41232</v>
      </c>
      <c r="C1853" s="25">
        <v>45469</v>
      </c>
      <c r="D1853" s="1">
        <v>63970</v>
      </c>
      <c r="E1853" s="12">
        <v>312215</v>
      </c>
      <c r="F1853" s="17">
        <v>1891</v>
      </c>
      <c r="G1853" s="24" t="s">
        <v>39</v>
      </c>
      <c r="H1853" s="351">
        <v>55.68</v>
      </c>
      <c r="I1853" s="351">
        <v>17.399999999999999</v>
      </c>
      <c r="J1853" s="351">
        <f t="shared" si="92"/>
        <v>38.28</v>
      </c>
      <c r="K1853" s="352">
        <v>37.479999999999997</v>
      </c>
      <c r="L1853" s="356">
        <v>45470</v>
      </c>
      <c r="M1853" s="351">
        <f t="shared" si="93"/>
        <v>0.80000000000000426</v>
      </c>
      <c r="N1853" s="357">
        <v>2</v>
      </c>
      <c r="O1853" s="1" t="s">
        <v>50</v>
      </c>
      <c r="P1853" s="1" t="s">
        <v>53</v>
      </c>
      <c r="Q1853" s="355" t="str">
        <f>VLOOKUP(UTK[[#This Row],[ID]],DRIVER[],6,FALSE)</f>
        <v>BHARAT CH MOHANTA</v>
      </c>
    </row>
    <row r="1854" spans="1:18" ht="15" customHeight="1">
      <c r="A1854" s="1">
        <v>487</v>
      </c>
      <c r="B1854" s="349" t="str">
        <f>UTK[[#This Row],[DATE]]&amp;UTK[[#This Row],[VEHICLE NO]]&amp;UTK[[#This Row],[TRIP NO]]</f>
        <v>45469OD34S26152</v>
      </c>
      <c r="C1854" s="25">
        <v>45469</v>
      </c>
      <c r="D1854" s="1">
        <v>63971</v>
      </c>
      <c r="E1854" s="12">
        <v>312215</v>
      </c>
      <c r="F1854" s="17">
        <v>1888</v>
      </c>
      <c r="G1854" s="24" t="s">
        <v>40</v>
      </c>
      <c r="H1854" s="351">
        <v>53.56</v>
      </c>
      <c r="I1854" s="351">
        <v>17.2</v>
      </c>
      <c r="J1854" s="351">
        <f t="shared" si="92"/>
        <v>36.36</v>
      </c>
      <c r="K1854" s="352">
        <v>35.799999999999997</v>
      </c>
      <c r="L1854" s="356">
        <v>45470</v>
      </c>
      <c r="M1854" s="351">
        <f t="shared" si="93"/>
        <v>0.56000000000000227</v>
      </c>
      <c r="N1854" s="357">
        <v>2</v>
      </c>
      <c r="O1854" s="1" t="s">
        <v>50</v>
      </c>
      <c r="P1854" s="1" t="s">
        <v>53</v>
      </c>
      <c r="Q1854" s="355" t="str">
        <f>VLOOKUP(UTK[[#This Row],[ID]],DRIVER[],6,FALSE)</f>
        <v>ABHIMANYU JENA</v>
      </c>
    </row>
    <row r="1855" spans="1:18" ht="15" customHeight="1">
      <c r="A1855" s="1">
        <v>488</v>
      </c>
      <c r="B1855" s="349" t="str">
        <f>UTK[[#This Row],[DATE]]&amp;UTK[[#This Row],[VEHICLE NO]]&amp;UTK[[#This Row],[TRIP NO]]</f>
        <v>45469OD34S61372</v>
      </c>
      <c r="C1855" s="25">
        <v>45469</v>
      </c>
      <c r="D1855" s="1">
        <v>63972</v>
      </c>
      <c r="E1855" s="12">
        <v>312215</v>
      </c>
      <c r="F1855" s="17">
        <v>1895</v>
      </c>
      <c r="G1855" s="24" t="s">
        <v>44</v>
      </c>
      <c r="H1855" s="351">
        <v>55.22</v>
      </c>
      <c r="I1855" s="351">
        <v>17.66</v>
      </c>
      <c r="J1855" s="351">
        <f t="shared" si="92"/>
        <v>37.56</v>
      </c>
      <c r="K1855" s="352">
        <v>36.840000000000003</v>
      </c>
      <c r="L1855" s="356">
        <v>45470</v>
      </c>
      <c r="M1855" s="351">
        <f t="shared" si="93"/>
        <v>0.71999999999999886</v>
      </c>
      <c r="N1855" s="357">
        <v>2</v>
      </c>
      <c r="O1855" s="1" t="s">
        <v>50</v>
      </c>
      <c r="P1855" s="1" t="s">
        <v>53</v>
      </c>
      <c r="Q1855" s="355" t="str">
        <f>VLOOKUP(UTK[[#This Row],[ID]],DRIVER[],6,FALSE)</f>
        <v>NILAMANI BARIK</v>
      </c>
    </row>
    <row r="1856" spans="1:18" ht="15" customHeight="1">
      <c r="A1856" s="1">
        <v>489</v>
      </c>
      <c r="B1856" s="349" t="str">
        <f>UTK[[#This Row],[DATE]]&amp;UTK[[#This Row],[VEHICLE NO]]&amp;UTK[[#This Row],[TRIP NO]]</f>
        <v>45470OD34S26151</v>
      </c>
      <c r="C1856" s="25">
        <v>45470</v>
      </c>
      <c r="D1856" s="1">
        <v>29765</v>
      </c>
      <c r="E1856" s="12">
        <v>312215</v>
      </c>
      <c r="F1856" s="17">
        <v>1959</v>
      </c>
      <c r="G1856" s="24" t="s">
        <v>40</v>
      </c>
      <c r="H1856" s="351">
        <v>52.8</v>
      </c>
      <c r="I1856" s="351">
        <v>17.16</v>
      </c>
      <c r="J1856" s="351">
        <f>H1856-I1856</f>
        <v>35.64</v>
      </c>
      <c r="K1856" s="352">
        <v>35.020000000000003</v>
      </c>
      <c r="L1856" s="356">
        <v>45470</v>
      </c>
      <c r="M1856" s="351">
        <f>J1856-K1856</f>
        <v>0.61999999999999744</v>
      </c>
      <c r="N1856" s="357">
        <v>1</v>
      </c>
      <c r="O1856" s="1" t="s">
        <v>50</v>
      </c>
      <c r="P1856" s="1" t="s">
        <v>53</v>
      </c>
      <c r="Q1856" s="355" t="str">
        <f>VLOOKUP(UTK[[#This Row],[ID]],DRIVER[],6,FALSE)</f>
        <v>PRADIPA MALIK</v>
      </c>
    </row>
    <row r="1857" spans="1:18" ht="15" customHeight="1">
      <c r="A1857" s="1">
        <v>490</v>
      </c>
      <c r="B1857" s="373" t="str">
        <f>UTK[[#This Row],[DATE]]&amp;UTK[[#This Row],[VEHICLE NO]]&amp;UTK[[#This Row],[TRIP NO]]</f>
        <v>45470OD04Q41391</v>
      </c>
      <c r="C1857" s="25">
        <v>45470</v>
      </c>
      <c r="D1857" s="1">
        <v>63973</v>
      </c>
      <c r="E1857" s="12">
        <v>312215</v>
      </c>
      <c r="F1857" s="17">
        <v>1903</v>
      </c>
      <c r="G1857" s="24" t="s">
        <v>21</v>
      </c>
      <c r="H1857" s="375">
        <v>51.6</v>
      </c>
      <c r="I1857" s="375">
        <v>17.440000000000001</v>
      </c>
      <c r="J1857" s="375">
        <f t="shared" ref="J1857:J1884" si="94">H1857-I1857</f>
        <v>34.159999999999997</v>
      </c>
      <c r="K1857" s="376">
        <v>33.64</v>
      </c>
      <c r="L1857" s="356">
        <v>45470</v>
      </c>
      <c r="M1857" s="375">
        <f t="shared" ref="M1857:M1884" si="95">J1857-K1857</f>
        <v>0.51999999999999602</v>
      </c>
      <c r="N1857" s="381">
        <v>1</v>
      </c>
      <c r="O1857" s="1" t="s">
        <v>50</v>
      </c>
      <c r="P1857" s="1" t="s">
        <v>53</v>
      </c>
      <c r="Q1857" s="379" t="str">
        <f>VLOOKUP(UTK[[#This Row],[ID]],DRIVER[],6,FALSE)</f>
        <v>SHAJID ANSARI</v>
      </c>
    </row>
    <row r="1858" spans="1:18" ht="15" customHeight="1">
      <c r="A1858" s="1">
        <v>491</v>
      </c>
      <c r="B1858" s="373" t="str">
        <f>UTK[[#This Row],[DATE]]&amp;UTK[[#This Row],[VEHICLE NO]]&amp;UTK[[#This Row],[TRIP NO]]</f>
        <v>45470OD04Q41781</v>
      </c>
      <c r="C1858" s="25">
        <v>45470</v>
      </c>
      <c r="D1858" s="1">
        <v>63974</v>
      </c>
      <c r="E1858" s="12">
        <v>312215</v>
      </c>
      <c r="F1858" s="17">
        <v>1905</v>
      </c>
      <c r="G1858" s="24" t="s">
        <v>25</v>
      </c>
      <c r="H1858" s="375">
        <v>55.6</v>
      </c>
      <c r="I1858" s="375">
        <v>17.239999999999998</v>
      </c>
      <c r="J1858" s="375">
        <f t="shared" si="94"/>
        <v>38.36</v>
      </c>
      <c r="K1858" s="376">
        <v>37.36</v>
      </c>
      <c r="L1858" s="356">
        <v>45470</v>
      </c>
      <c r="M1858" s="375">
        <f t="shared" si="95"/>
        <v>1</v>
      </c>
      <c r="N1858" s="381">
        <v>1</v>
      </c>
      <c r="O1858" s="1" t="s">
        <v>50</v>
      </c>
      <c r="P1858" s="1" t="s">
        <v>53</v>
      </c>
      <c r="Q1858" s="379" t="str">
        <f>VLOOKUP(UTK[[#This Row],[ID]],DRIVER[],6,FALSE)</f>
        <v>CHANDRAMANI MOHANTY</v>
      </c>
    </row>
    <row r="1859" spans="1:18" ht="15" customHeight="1">
      <c r="A1859" s="1">
        <v>492</v>
      </c>
      <c r="B1859" s="373" t="str">
        <f>UTK[[#This Row],[DATE]]&amp;UTK[[#This Row],[VEHICLE NO]]&amp;UTK[[#This Row],[TRIP NO]]</f>
        <v>45470OD04Q41281</v>
      </c>
      <c r="C1859" s="25">
        <v>45470</v>
      </c>
      <c r="D1859" s="1">
        <v>63975</v>
      </c>
      <c r="E1859" s="12">
        <v>312215</v>
      </c>
      <c r="F1859" s="17">
        <v>1908</v>
      </c>
      <c r="G1859" s="24" t="s">
        <v>41</v>
      </c>
      <c r="H1859" s="375">
        <v>33.619999999999997</v>
      </c>
      <c r="I1859" s="375">
        <v>10.24</v>
      </c>
      <c r="J1859" s="375">
        <f t="shared" si="94"/>
        <v>23.379999999999995</v>
      </c>
      <c r="K1859" s="376">
        <v>23.02</v>
      </c>
      <c r="L1859" s="356">
        <v>45470</v>
      </c>
      <c r="M1859" s="375">
        <f t="shared" si="95"/>
        <v>0.35999999999999588</v>
      </c>
      <c r="N1859" s="381">
        <v>1</v>
      </c>
      <c r="O1859" s="1" t="s">
        <v>50</v>
      </c>
      <c r="P1859" s="1" t="s">
        <v>53</v>
      </c>
      <c r="Q1859" s="379" t="str">
        <f>VLOOKUP(UTK[[#This Row],[ID]],DRIVER[],6,FALSE)</f>
        <v>SUSANTA KUMAR MALIK</v>
      </c>
    </row>
    <row r="1860" spans="1:18" ht="15" customHeight="1">
      <c r="A1860" s="1">
        <v>493</v>
      </c>
      <c r="B1860" s="373" t="str">
        <f>UTK[[#This Row],[DATE]]&amp;UTK[[#This Row],[VEHICLE NO]]&amp;UTK[[#This Row],[TRIP NO]]</f>
        <v>45470OD34S65081</v>
      </c>
      <c r="C1860" s="25">
        <v>45470</v>
      </c>
      <c r="D1860" s="1">
        <v>63976</v>
      </c>
      <c r="E1860" s="12">
        <v>312215</v>
      </c>
      <c r="F1860" s="17">
        <v>1919</v>
      </c>
      <c r="G1860" s="24" t="s">
        <v>57</v>
      </c>
      <c r="H1860" s="375">
        <v>54.34</v>
      </c>
      <c r="I1860" s="375">
        <v>17.38</v>
      </c>
      <c r="J1860" s="375">
        <f t="shared" si="94"/>
        <v>36.960000000000008</v>
      </c>
      <c r="K1860" s="376">
        <v>36.380000000000003</v>
      </c>
      <c r="L1860" s="356">
        <v>45470</v>
      </c>
      <c r="M1860" s="375">
        <f t="shared" si="95"/>
        <v>0.5800000000000054</v>
      </c>
      <c r="N1860" s="381">
        <v>1</v>
      </c>
      <c r="O1860" s="1" t="s">
        <v>50</v>
      </c>
      <c r="P1860" s="1" t="s">
        <v>53</v>
      </c>
      <c r="Q1860" s="379" t="str">
        <f>VLOOKUP(UTK[[#This Row],[ID]],DRIVER[],6,FALSE)</f>
        <v>VINOD KUMAR</v>
      </c>
    </row>
    <row r="1861" spans="1:18" ht="15" customHeight="1">
      <c r="A1861" s="1">
        <v>494</v>
      </c>
      <c r="B1861" s="373" t="str">
        <f>UTK[[#This Row],[DATE]]&amp;UTK[[#This Row],[VEHICLE NO]]&amp;UTK[[#This Row],[TRIP NO]]</f>
        <v>45470OD04Q41261</v>
      </c>
      <c r="C1861" s="25">
        <v>45470</v>
      </c>
      <c r="D1861" s="1">
        <v>63977</v>
      </c>
      <c r="E1861" s="12">
        <v>312215</v>
      </c>
      <c r="F1861" s="17">
        <v>1926</v>
      </c>
      <c r="G1861" s="24" t="s">
        <v>23</v>
      </c>
      <c r="H1861" s="375">
        <v>50.86</v>
      </c>
      <c r="I1861" s="375">
        <v>17.420000000000002</v>
      </c>
      <c r="J1861" s="375">
        <f t="shared" si="94"/>
        <v>33.44</v>
      </c>
      <c r="K1861" s="376">
        <v>33.340000000000003</v>
      </c>
      <c r="L1861" s="356">
        <v>45470</v>
      </c>
      <c r="M1861" s="375">
        <f t="shared" si="95"/>
        <v>9.9999999999994316E-2</v>
      </c>
      <c r="N1861" s="381">
        <v>1</v>
      </c>
      <c r="O1861" s="1" t="s">
        <v>50</v>
      </c>
      <c r="P1861" s="1" t="s">
        <v>53</v>
      </c>
      <c r="Q1861" s="379" t="str">
        <f>VLOOKUP(UTK[[#This Row],[ID]],DRIVER[],6,FALSE)</f>
        <v>MALIA PRADHAN</v>
      </c>
    </row>
    <row r="1862" spans="1:18" ht="15" customHeight="1">
      <c r="A1862" s="1">
        <v>495</v>
      </c>
      <c r="B1862" s="373" t="str">
        <f>UTK[[#This Row],[DATE]]&amp;UTK[[#This Row],[VEHICLE NO]]&amp;UTK[[#This Row],[TRIP NO]]</f>
        <v>45470OD04Q41731</v>
      </c>
      <c r="C1862" s="25">
        <v>45470</v>
      </c>
      <c r="D1862" s="1">
        <v>63978</v>
      </c>
      <c r="E1862" s="12">
        <v>312215</v>
      </c>
      <c r="F1862" s="17">
        <v>1932</v>
      </c>
      <c r="G1862" s="24" t="s">
        <v>8</v>
      </c>
      <c r="H1862" s="375">
        <v>33.58</v>
      </c>
      <c r="I1862" s="375">
        <v>10.24</v>
      </c>
      <c r="J1862" s="375">
        <f t="shared" si="94"/>
        <v>23.339999999999996</v>
      </c>
      <c r="K1862" s="376">
        <v>23.34</v>
      </c>
      <c r="L1862" s="356">
        <v>45470</v>
      </c>
      <c r="M1862" s="375">
        <f t="shared" si="95"/>
        <v>0</v>
      </c>
      <c r="N1862" s="381">
        <v>1</v>
      </c>
      <c r="O1862" s="1" t="s">
        <v>50</v>
      </c>
      <c r="P1862" s="1" t="s">
        <v>53</v>
      </c>
      <c r="Q1862" s="379" t="str">
        <f>VLOOKUP(UTK[[#This Row],[ID]],DRIVER[],6,FALSE)</f>
        <v>AJAYA KUMAR MAHANTA</v>
      </c>
    </row>
    <row r="1863" spans="1:18" ht="15" customHeight="1">
      <c r="A1863" s="1">
        <v>496</v>
      </c>
      <c r="B1863" s="373" t="str">
        <f>UTK[[#This Row],[DATE]]&amp;UTK[[#This Row],[VEHICLE NO]]&amp;UTK[[#This Row],[TRIP NO]]</f>
        <v>45470OD34S26681</v>
      </c>
      <c r="C1863" s="25">
        <v>45470</v>
      </c>
      <c r="D1863" s="1">
        <v>63979</v>
      </c>
      <c r="E1863" s="12">
        <v>312215</v>
      </c>
      <c r="F1863" s="17">
        <v>1933</v>
      </c>
      <c r="G1863" s="24" t="s">
        <v>42</v>
      </c>
      <c r="H1863" s="375">
        <v>53.04</v>
      </c>
      <c r="I1863" s="375">
        <v>17.12</v>
      </c>
      <c r="J1863" s="375">
        <f t="shared" si="94"/>
        <v>35.92</v>
      </c>
      <c r="K1863" s="376">
        <v>35.659999999999997</v>
      </c>
      <c r="L1863" s="356">
        <v>45470</v>
      </c>
      <c r="M1863" s="375">
        <f t="shared" si="95"/>
        <v>0.26000000000000512</v>
      </c>
      <c r="N1863" s="381">
        <v>1</v>
      </c>
      <c r="O1863" s="1" t="s">
        <v>50</v>
      </c>
      <c r="P1863" s="1" t="s">
        <v>53</v>
      </c>
      <c r="Q1863" s="379" t="str">
        <f>VLOOKUP(UTK[[#This Row],[ID]],DRIVER[],6,FALSE)</f>
        <v>SHAJID ANSARI</v>
      </c>
    </row>
    <row r="1864" spans="1:18" ht="15" customHeight="1">
      <c r="A1864" s="1">
        <v>497</v>
      </c>
      <c r="B1864" s="373" t="str">
        <f>UTK[[#This Row],[DATE]]&amp;UTK[[#This Row],[VEHICLE NO]]&amp;UTK[[#This Row],[TRIP NO]]</f>
        <v>45470OD04Q41782</v>
      </c>
      <c r="C1864" s="25">
        <v>45470</v>
      </c>
      <c r="D1864" s="1">
        <v>63980</v>
      </c>
      <c r="E1864" s="12">
        <v>312215</v>
      </c>
      <c r="F1864" s="17">
        <v>1937</v>
      </c>
      <c r="G1864" s="24" t="s">
        <v>25</v>
      </c>
      <c r="H1864" s="375">
        <v>55.04</v>
      </c>
      <c r="I1864" s="375">
        <v>17.239999999999998</v>
      </c>
      <c r="J1864" s="375">
        <f t="shared" si="94"/>
        <v>37.799999999999997</v>
      </c>
      <c r="K1864" s="376">
        <v>37.58</v>
      </c>
      <c r="L1864" s="356">
        <v>45470</v>
      </c>
      <c r="M1864" s="375">
        <f t="shared" si="95"/>
        <v>0.21999999999999886</v>
      </c>
      <c r="N1864" s="381">
        <v>2</v>
      </c>
      <c r="O1864" s="1" t="s">
        <v>50</v>
      </c>
      <c r="P1864" s="1" t="s">
        <v>53</v>
      </c>
      <c r="Q1864" s="379" t="str">
        <f>VLOOKUP(UTK[[#This Row],[ID]],DRIVER[],6,FALSE)</f>
        <v>CHANDRAMANI MOHANTY</v>
      </c>
    </row>
    <row r="1865" spans="1:18" ht="14.4">
      <c r="A1865" s="1">
        <v>498</v>
      </c>
      <c r="B1865" s="373" t="str">
        <f>UTK[[#This Row],[DATE]]&amp;UTK[[#This Row],[VEHICLE NO]]&amp;UTK[[#This Row],[TRIP NO]]</f>
        <v>45470OD04Q41231</v>
      </c>
      <c r="C1865" s="25">
        <v>45470</v>
      </c>
      <c r="D1865" s="1">
        <v>63982</v>
      </c>
      <c r="E1865" s="12">
        <v>312215</v>
      </c>
      <c r="F1865" s="17">
        <v>1947</v>
      </c>
      <c r="G1865" s="24" t="s">
        <v>39</v>
      </c>
      <c r="H1865" s="375">
        <v>54.5</v>
      </c>
      <c r="I1865" s="375">
        <v>17.3</v>
      </c>
      <c r="J1865" s="375">
        <f t="shared" si="94"/>
        <v>37.200000000000003</v>
      </c>
      <c r="K1865" s="376">
        <v>36.799999999999997</v>
      </c>
      <c r="L1865" s="356">
        <v>45470</v>
      </c>
      <c r="M1865" s="375">
        <f t="shared" si="95"/>
        <v>0.40000000000000568</v>
      </c>
      <c r="N1865" s="381">
        <v>1</v>
      </c>
      <c r="O1865" s="1" t="s">
        <v>50</v>
      </c>
      <c r="P1865" s="1" t="s">
        <v>53</v>
      </c>
      <c r="Q1865" s="379" t="str">
        <f>VLOOKUP(UTK[[#This Row],[ID]],DRIVER[],6,FALSE)</f>
        <v>BENUDHAR PRADHAN</v>
      </c>
    </row>
    <row r="1866" spans="1:18" ht="15" customHeight="1">
      <c r="A1866" s="1">
        <v>499</v>
      </c>
      <c r="B1866" s="373" t="str">
        <f>UTK[[#This Row],[DATE]]&amp;UTK[[#This Row],[VEHICLE NO]]&amp;UTK[[#This Row],[TRIP NO]]</f>
        <v>45470OD34S61371</v>
      </c>
      <c r="C1866" s="25">
        <v>45470</v>
      </c>
      <c r="D1866" s="1">
        <v>63983</v>
      </c>
      <c r="E1866" s="12">
        <v>312215</v>
      </c>
      <c r="F1866" s="17">
        <v>1934</v>
      </c>
      <c r="G1866" s="24" t="s">
        <v>44</v>
      </c>
      <c r="H1866" s="375">
        <v>52.3</v>
      </c>
      <c r="I1866" s="375">
        <v>17.68</v>
      </c>
      <c r="J1866" s="375">
        <f t="shared" si="94"/>
        <v>34.619999999999997</v>
      </c>
      <c r="K1866" s="376">
        <v>34.54</v>
      </c>
      <c r="L1866" s="356">
        <v>45470</v>
      </c>
      <c r="M1866" s="375">
        <f t="shared" si="95"/>
        <v>7.9999999999998295E-2</v>
      </c>
      <c r="N1866" s="381">
        <v>1</v>
      </c>
      <c r="O1866" s="1" t="s">
        <v>50</v>
      </c>
      <c r="P1866" s="1" t="s">
        <v>53</v>
      </c>
      <c r="Q1866" s="379" t="str">
        <f>VLOOKUP(UTK[[#This Row],[ID]],DRIVER[],6,FALSE)</f>
        <v>NILAMANI BARIK</v>
      </c>
    </row>
    <row r="1867" spans="1:18" ht="15" customHeight="1">
      <c r="A1867" s="1">
        <v>500</v>
      </c>
      <c r="B1867" s="373" t="str">
        <f>UTK[[#This Row],[DATE]]&amp;UTK[[#This Row],[VEHICLE NO]]&amp;UTK[[#This Row],[TRIP NO]]</f>
        <v>45470OD34S61521</v>
      </c>
      <c r="C1867" s="25">
        <v>45470</v>
      </c>
      <c r="D1867" s="1">
        <v>63984</v>
      </c>
      <c r="E1867" s="12">
        <v>312215</v>
      </c>
      <c r="F1867" s="17">
        <v>1948</v>
      </c>
      <c r="G1867" s="24" t="s">
        <v>43</v>
      </c>
      <c r="H1867" s="375">
        <v>52.08</v>
      </c>
      <c r="I1867" s="375">
        <v>17.16</v>
      </c>
      <c r="J1867" s="375">
        <f t="shared" si="94"/>
        <v>34.92</v>
      </c>
      <c r="K1867" s="376">
        <v>34.42</v>
      </c>
      <c r="L1867" s="356">
        <v>45470</v>
      </c>
      <c r="M1867" s="375">
        <f t="shared" si="95"/>
        <v>0.5</v>
      </c>
      <c r="N1867" s="381">
        <v>1</v>
      </c>
      <c r="O1867" s="1" t="s">
        <v>50</v>
      </c>
      <c r="P1867" s="1" t="s">
        <v>53</v>
      </c>
      <c r="Q1867" s="379" t="str">
        <f>VLOOKUP(UTK[[#This Row],[ID]],DRIVER[],6,FALSE)</f>
        <v>SUSANT KUMAR BAG</v>
      </c>
    </row>
    <row r="1868" spans="1:18" ht="15" customHeight="1">
      <c r="A1868" s="1">
        <v>501</v>
      </c>
      <c r="B1868" s="373" t="str">
        <f>UTK[[#This Row],[DATE]]&amp;UTK[[#This Row],[VEHICLE NO]]&amp;UTK[[#This Row],[TRIP NO]]</f>
        <v>45470OD04Q41551</v>
      </c>
      <c r="C1868" s="25">
        <v>45470</v>
      </c>
      <c r="D1868" s="1">
        <v>63985</v>
      </c>
      <c r="E1868" s="12">
        <v>312215</v>
      </c>
      <c r="F1868" s="17">
        <v>1956</v>
      </c>
      <c r="G1868" s="24" t="s">
        <v>22</v>
      </c>
      <c r="H1868" s="375">
        <v>52.12</v>
      </c>
      <c r="I1868" s="375">
        <v>17.559999999999999</v>
      </c>
      <c r="J1868" s="375">
        <f t="shared" si="94"/>
        <v>34.56</v>
      </c>
      <c r="K1868" s="376">
        <v>33.92</v>
      </c>
      <c r="L1868" s="356">
        <v>45470</v>
      </c>
      <c r="M1868" s="375">
        <f t="shared" si="95"/>
        <v>0.64000000000000057</v>
      </c>
      <c r="N1868" s="381">
        <v>1</v>
      </c>
      <c r="O1868" s="1" t="s">
        <v>50</v>
      </c>
      <c r="P1868" s="1" t="s">
        <v>53</v>
      </c>
      <c r="Q1868" s="379" t="str">
        <f>VLOOKUP(UTK[[#This Row],[ID]],DRIVER[],6,FALSE)</f>
        <v>KALI CH KAR</v>
      </c>
    </row>
    <row r="1869" spans="1:18" ht="15" customHeight="1">
      <c r="A1869" s="1">
        <v>502</v>
      </c>
      <c r="B1869" s="373" t="str">
        <f>UTK[[#This Row],[DATE]]&amp;UTK[[#This Row],[VEHICLE NO]]&amp;UTK[[#This Row],[TRIP NO]]</f>
        <v>45470OD04Q67611</v>
      </c>
      <c r="C1869" s="25">
        <v>45470</v>
      </c>
      <c r="D1869" s="1">
        <v>63986</v>
      </c>
      <c r="E1869" s="12">
        <v>312215</v>
      </c>
      <c r="F1869" s="17">
        <v>1955</v>
      </c>
      <c r="G1869" s="24" t="s">
        <v>24</v>
      </c>
      <c r="H1869" s="375">
        <v>53.38</v>
      </c>
      <c r="I1869" s="375">
        <v>17.920000000000002</v>
      </c>
      <c r="J1869" s="375">
        <f t="shared" si="94"/>
        <v>35.46</v>
      </c>
      <c r="K1869" s="376">
        <v>34.96</v>
      </c>
      <c r="L1869" s="356">
        <v>45470</v>
      </c>
      <c r="M1869" s="375">
        <f t="shared" si="95"/>
        <v>0.5</v>
      </c>
      <c r="N1869" s="381">
        <v>1</v>
      </c>
      <c r="O1869" s="1" t="s">
        <v>50</v>
      </c>
      <c r="P1869" s="1" t="s">
        <v>53</v>
      </c>
      <c r="Q1869" s="379" t="str">
        <f>VLOOKUP(UTK[[#This Row],[ID]],DRIVER[],6,FALSE)</f>
        <v>DHULESWAR PERAI</v>
      </c>
    </row>
    <row r="1870" spans="1:18" ht="15" customHeight="1">
      <c r="A1870" s="1">
        <v>503</v>
      </c>
      <c r="B1870" s="373" t="str">
        <f>UTK[[#This Row],[DATE]]&amp;UTK[[#This Row],[VEHICLE NO]]&amp;UTK[[#This Row],[TRIP NO]]</f>
        <v>45470OD04Q41282</v>
      </c>
      <c r="C1870" s="25">
        <v>45470</v>
      </c>
      <c r="D1870" s="1">
        <v>63987</v>
      </c>
      <c r="E1870" s="12">
        <v>312215</v>
      </c>
      <c r="F1870" s="17">
        <v>1963</v>
      </c>
      <c r="G1870" s="24" t="s">
        <v>41</v>
      </c>
      <c r="H1870" s="375">
        <v>31.68</v>
      </c>
      <c r="I1870" s="375">
        <v>10.32</v>
      </c>
      <c r="J1870" s="375">
        <f t="shared" si="94"/>
        <v>21.36</v>
      </c>
      <c r="K1870" s="376">
        <v>21.2</v>
      </c>
      <c r="L1870" s="356">
        <v>45470</v>
      </c>
      <c r="M1870" s="375">
        <f t="shared" si="95"/>
        <v>0.16000000000000014</v>
      </c>
      <c r="N1870" s="381">
        <v>2</v>
      </c>
      <c r="O1870" s="1" t="s">
        <v>50</v>
      </c>
      <c r="P1870" s="1" t="s">
        <v>53</v>
      </c>
      <c r="Q1870" s="379" t="str">
        <f>VLOOKUP(UTK[[#This Row],[ID]],DRIVER[],6,FALSE)</f>
        <v>KAMAN MUNDA</v>
      </c>
      <c r="R1870" s="1">
        <v>245</v>
      </c>
    </row>
    <row r="1871" spans="1:18" ht="15" customHeight="1">
      <c r="A1871" s="1">
        <v>504</v>
      </c>
      <c r="B1871" s="373" t="str">
        <f>UTK[[#This Row],[DATE]]&amp;UTK[[#This Row],[VEHICLE NO]]&amp;UTK[[#This Row],[TRIP NO]]</f>
        <v>45470OD04Q41392</v>
      </c>
      <c r="C1871" s="25">
        <v>45470</v>
      </c>
      <c r="D1871" s="1">
        <v>63988</v>
      </c>
      <c r="E1871" s="12">
        <v>312215</v>
      </c>
      <c r="F1871" s="17">
        <v>1987</v>
      </c>
      <c r="G1871" s="24" t="s">
        <v>21</v>
      </c>
      <c r="H1871" s="375">
        <v>53.18</v>
      </c>
      <c r="I1871" s="375">
        <v>17.52</v>
      </c>
      <c r="J1871" s="375">
        <f t="shared" si="94"/>
        <v>35.659999999999997</v>
      </c>
      <c r="K1871" s="376">
        <v>34.880000000000003</v>
      </c>
      <c r="L1871" s="356">
        <v>45470</v>
      </c>
      <c r="M1871" s="375">
        <f t="shared" si="95"/>
        <v>0.77999999999999403</v>
      </c>
      <c r="N1871" s="381">
        <v>2</v>
      </c>
      <c r="O1871" s="1" t="s">
        <v>50</v>
      </c>
      <c r="P1871" s="1" t="s">
        <v>53</v>
      </c>
      <c r="Q1871" s="379" t="str">
        <f>VLOOKUP(UTK[[#This Row],[ID]],DRIVER[],6,FALSE)</f>
        <v>AKSHAYA KU SAHOO</v>
      </c>
    </row>
    <row r="1872" spans="1:18" ht="15" customHeight="1">
      <c r="A1872" s="1">
        <v>505</v>
      </c>
      <c r="B1872" s="373" t="str">
        <f>UTK[[#This Row],[DATE]]&amp;UTK[[#This Row],[VEHICLE NO]]&amp;UTK[[#This Row],[TRIP NO]]</f>
        <v>45470OD34S26661</v>
      </c>
      <c r="C1872" s="25">
        <v>45470</v>
      </c>
      <c r="D1872" s="1">
        <v>63989</v>
      </c>
      <c r="E1872" s="12">
        <v>312215</v>
      </c>
      <c r="F1872" s="17">
        <v>2038</v>
      </c>
      <c r="G1872" s="24" t="s">
        <v>45</v>
      </c>
      <c r="H1872" s="375">
        <v>53.9</v>
      </c>
      <c r="I1872" s="375">
        <v>17.579999999999998</v>
      </c>
      <c r="J1872" s="375">
        <f t="shared" si="94"/>
        <v>36.32</v>
      </c>
      <c r="K1872" s="376">
        <v>36.32</v>
      </c>
      <c r="L1872" s="380">
        <v>45471</v>
      </c>
      <c r="M1872" s="375">
        <f t="shared" si="95"/>
        <v>0</v>
      </c>
      <c r="N1872" s="381">
        <v>1</v>
      </c>
      <c r="O1872" s="1" t="s">
        <v>50</v>
      </c>
      <c r="P1872" s="1" t="s">
        <v>53</v>
      </c>
      <c r="Q1872" s="379" t="str">
        <f>VLOOKUP(UTK[[#This Row],[ID]],DRIVER[],6,FALSE)</f>
        <v>PRADEEP KU MAHANTA</v>
      </c>
    </row>
    <row r="1873" spans="1:18" ht="15" customHeight="1">
      <c r="A1873" s="1">
        <v>506</v>
      </c>
      <c r="B1873" s="373" t="str">
        <f>UTK[[#This Row],[DATE]]&amp;UTK[[#This Row],[VEHICLE NO]]&amp;UTK[[#This Row],[TRIP NO]]</f>
        <v>45470OD34S65082</v>
      </c>
      <c r="C1873" s="25">
        <v>45470</v>
      </c>
      <c r="D1873" s="1">
        <v>63990</v>
      </c>
      <c r="E1873" s="12">
        <v>312215</v>
      </c>
      <c r="F1873" s="17">
        <v>2071</v>
      </c>
      <c r="G1873" s="24" t="s">
        <v>57</v>
      </c>
      <c r="H1873" s="375">
        <v>54.38</v>
      </c>
      <c r="I1873" s="375">
        <v>17.399999999999999</v>
      </c>
      <c r="J1873" s="375">
        <f t="shared" si="94"/>
        <v>36.980000000000004</v>
      </c>
      <c r="K1873" s="376">
        <v>36.78</v>
      </c>
      <c r="L1873" s="356">
        <v>45470</v>
      </c>
      <c r="M1873" s="375">
        <f t="shared" si="95"/>
        <v>0.20000000000000284</v>
      </c>
      <c r="N1873" s="381">
        <v>2</v>
      </c>
      <c r="O1873" s="1" t="s">
        <v>50</v>
      </c>
      <c r="P1873" s="1" t="s">
        <v>53</v>
      </c>
      <c r="Q1873" s="379" t="str">
        <f>VLOOKUP(UTK[[#This Row],[ID]],DRIVER[],6,FALSE)</f>
        <v>VINOD KUMAR</v>
      </c>
    </row>
    <row r="1874" spans="1:18" ht="14.4">
      <c r="A1874" s="1">
        <v>507</v>
      </c>
      <c r="B1874" s="373" t="str">
        <f>UTK[[#This Row],[DATE]]&amp;UTK[[#This Row],[VEHICLE NO]]&amp;UTK[[#This Row],[TRIP NO]]</f>
        <v>45470OD04Q41232</v>
      </c>
      <c r="C1874" s="25">
        <v>45470</v>
      </c>
      <c r="D1874" s="1">
        <v>63991</v>
      </c>
      <c r="E1874" s="12">
        <v>312215</v>
      </c>
      <c r="F1874" s="17">
        <v>2093</v>
      </c>
      <c r="G1874" s="24" t="s">
        <v>39</v>
      </c>
      <c r="H1874" s="375">
        <v>51.68</v>
      </c>
      <c r="I1874" s="375">
        <v>17.34</v>
      </c>
      <c r="J1874" s="375">
        <f t="shared" si="94"/>
        <v>34.340000000000003</v>
      </c>
      <c r="K1874" s="376">
        <v>34.340000000000003</v>
      </c>
      <c r="L1874" s="380">
        <v>45471</v>
      </c>
      <c r="M1874" s="375">
        <f t="shared" si="95"/>
        <v>0</v>
      </c>
      <c r="N1874" s="381">
        <v>2</v>
      </c>
      <c r="O1874" s="1" t="s">
        <v>50</v>
      </c>
      <c r="P1874" s="1" t="s">
        <v>53</v>
      </c>
      <c r="Q1874" s="379" t="str">
        <f>VLOOKUP(UTK[[#This Row],[ID]],DRIVER[],6,FALSE)</f>
        <v>BENUDHAR PRADHAN</v>
      </c>
    </row>
    <row r="1875" spans="1:18" ht="15" customHeight="1">
      <c r="A1875" s="1">
        <v>508</v>
      </c>
      <c r="B1875" s="373" t="str">
        <f>UTK[[#This Row],[DATE]]&amp;UTK[[#This Row],[VEHICLE NO]]&amp;UTK[[#This Row],[TRIP NO]]</f>
        <v>45470OD04Q41783</v>
      </c>
      <c r="C1875" s="25">
        <v>45470</v>
      </c>
      <c r="D1875" s="1">
        <v>63992</v>
      </c>
      <c r="E1875" s="12">
        <v>312215</v>
      </c>
      <c r="F1875" s="17">
        <v>2090</v>
      </c>
      <c r="G1875" s="24" t="s">
        <v>25</v>
      </c>
      <c r="H1875" s="375">
        <v>53.16</v>
      </c>
      <c r="I1875" s="375">
        <v>17.260000000000002</v>
      </c>
      <c r="J1875" s="375">
        <f t="shared" si="94"/>
        <v>35.899999999999991</v>
      </c>
      <c r="K1875" s="376">
        <v>35.54</v>
      </c>
      <c r="L1875" s="380">
        <v>45471</v>
      </c>
      <c r="M1875" s="375">
        <f t="shared" si="95"/>
        <v>0.35999999999999233</v>
      </c>
      <c r="N1875" s="381">
        <v>3</v>
      </c>
      <c r="O1875" s="1" t="s">
        <v>50</v>
      </c>
      <c r="P1875" s="1" t="s">
        <v>53</v>
      </c>
      <c r="Q1875" s="379" t="str">
        <f>VLOOKUP(UTK[[#This Row],[ID]],DRIVER[],6,FALSE)</f>
        <v>CHANDRAMANI MOHANTY</v>
      </c>
    </row>
    <row r="1876" spans="1:18" ht="15" customHeight="1">
      <c r="A1876" s="1">
        <v>509</v>
      </c>
      <c r="B1876" s="373" t="str">
        <f>UTK[[#This Row],[DATE]]&amp;UTK[[#This Row],[VEHICLE NO]]&amp;UTK[[#This Row],[TRIP NO]]</f>
        <v>45470OD04Q41732</v>
      </c>
      <c r="C1876" s="25">
        <v>45470</v>
      </c>
      <c r="D1876" s="1">
        <v>63993</v>
      </c>
      <c r="E1876" s="12">
        <v>312215</v>
      </c>
      <c r="F1876" s="17">
        <v>2097</v>
      </c>
      <c r="G1876" s="24" t="s">
        <v>8</v>
      </c>
      <c r="H1876" s="375">
        <v>32.24</v>
      </c>
      <c r="I1876" s="375">
        <v>10.3</v>
      </c>
      <c r="J1876" s="375">
        <f t="shared" si="94"/>
        <v>21.94</v>
      </c>
      <c r="K1876" s="376">
        <v>21.94</v>
      </c>
      <c r="L1876" s="380">
        <v>45471</v>
      </c>
      <c r="M1876" s="375">
        <f t="shared" si="95"/>
        <v>0</v>
      </c>
      <c r="N1876" s="381">
        <v>2</v>
      </c>
      <c r="O1876" s="1" t="s">
        <v>50</v>
      </c>
      <c r="P1876" s="1" t="s">
        <v>53</v>
      </c>
      <c r="Q1876" s="379" t="str">
        <f>VLOOKUP(UTK[[#This Row],[ID]],DRIVER[],6,FALSE)</f>
        <v>AJAYA KUMAR MAHANTA</v>
      </c>
    </row>
    <row r="1877" spans="1:18" ht="15" customHeight="1">
      <c r="A1877" s="1">
        <v>510</v>
      </c>
      <c r="B1877" s="373" t="str">
        <f>UTK[[#This Row],[DATE]]&amp;UTK[[#This Row],[VEHICLE NO]]&amp;UTK[[#This Row],[TRIP NO]]</f>
        <v>45470OD34S61522</v>
      </c>
      <c r="C1877" s="25">
        <v>45470</v>
      </c>
      <c r="D1877" s="1">
        <v>63994</v>
      </c>
      <c r="E1877" s="12">
        <v>312215</v>
      </c>
      <c r="F1877" s="17">
        <v>2102</v>
      </c>
      <c r="G1877" s="24" t="s">
        <v>43</v>
      </c>
      <c r="H1877" s="375">
        <v>53.78</v>
      </c>
      <c r="I1877" s="375">
        <v>17.239999999999998</v>
      </c>
      <c r="J1877" s="375">
        <f t="shared" si="94"/>
        <v>36.540000000000006</v>
      </c>
      <c r="K1877" s="376">
        <v>36.159999999999997</v>
      </c>
      <c r="L1877" s="380">
        <v>45471</v>
      </c>
      <c r="M1877" s="375">
        <f t="shared" si="95"/>
        <v>0.38000000000000966</v>
      </c>
      <c r="N1877" s="381">
        <v>2</v>
      </c>
      <c r="O1877" s="1" t="s">
        <v>50</v>
      </c>
      <c r="P1877" s="1" t="s">
        <v>53</v>
      </c>
      <c r="Q1877" s="379" t="str">
        <f>VLOOKUP(UTK[[#This Row],[ID]],DRIVER[],6,FALSE)</f>
        <v>SUSANT KUMAR BAG</v>
      </c>
    </row>
    <row r="1878" spans="1:18" ht="15" customHeight="1">
      <c r="A1878" s="1">
        <v>511</v>
      </c>
      <c r="B1878" s="373" t="str">
        <f>UTK[[#This Row],[DATE]]&amp;UTK[[#This Row],[VEHICLE NO]]&amp;UTK[[#This Row],[TRIP NO]]</f>
        <v>45470OD34S26682</v>
      </c>
      <c r="C1878" s="25">
        <v>45470</v>
      </c>
      <c r="D1878" s="1">
        <v>63995</v>
      </c>
      <c r="E1878" s="12">
        <v>312215</v>
      </c>
      <c r="F1878" s="17">
        <v>2084</v>
      </c>
      <c r="G1878" s="24" t="s">
        <v>42</v>
      </c>
      <c r="H1878" s="375">
        <v>53.22</v>
      </c>
      <c r="I1878" s="375">
        <v>17.239999999999998</v>
      </c>
      <c r="J1878" s="375">
        <f t="shared" si="94"/>
        <v>35.980000000000004</v>
      </c>
      <c r="K1878" s="376">
        <v>35.72</v>
      </c>
      <c r="L1878" s="380">
        <v>45471</v>
      </c>
      <c r="M1878" s="375">
        <f t="shared" si="95"/>
        <v>0.26000000000000512</v>
      </c>
      <c r="N1878" s="381">
        <v>2</v>
      </c>
      <c r="O1878" s="1" t="s">
        <v>50</v>
      </c>
      <c r="P1878" s="1" t="s">
        <v>53</v>
      </c>
      <c r="Q1878" s="379" t="str">
        <f>VLOOKUP(UTK[[#This Row],[ID]],DRIVER[],6,FALSE)</f>
        <v>SHAJID ANSARI</v>
      </c>
    </row>
    <row r="1879" spans="1:18" ht="15" customHeight="1">
      <c r="A1879" s="1">
        <v>512</v>
      </c>
      <c r="B1879" s="373" t="str">
        <f>UTK[[#This Row],[DATE]]&amp;UTK[[#This Row],[VEHICLE NO]]&amp;UTK[[#This Row],[TRIP NO]]</f>
        <v>45470OD34S61372</v>
      </c>
      <c r="C1879" s="25">
        <v>45470</v>
      </c>
      <c r="D1879" s="1">
        <v>63996</v>
      </c>
      <c r="E1879" s="12">
        <v>312215</v>
      </c>
      <c r="F1879" s="17">
        <v>2109</v>
      </c>
      <c r="G1879" s="24" t="s">
        <v>44</v>
      </c>
      <c r="H1879" s="375">
        <v>50.88</v>
      </c>
      <c r="I1879" s="375">
        <v>17.7</v>
      </c>
      <c r="J1879" s="375">
        <f t="shared" si="94"/>
        <v>33.180000000000007</v>
      </c>
      <c r="K1879" s="376">
        <v>33.18</v>
      </c>
      <c r="L1879" s="380">
        <v>45471</v>
      </c>
      <c r="M1879" s="375">
        <f t="shared" si="95"/>
        <v>0</v>
      </c>
      <c r="N1879" s="381">
        <v>2</v>
      </c>
      <c r="O1879" s="1" t="s">
        <v>50</v>
      </c>
      <c r="P1879" s="1" t="s">
        <v>53</v>
      </c>
      <c r="Q1879" s="379" t="str">
        <f>VLOOKUP(UTK[[#This Row],[ID]],DRIVER[],6,FALSE)</f>
        <v>NILAMANI BARIK</v>
      </c>
    </row>
    <row r="1880" spans="1:18" ht="15" customHeight="1">
      <c r="A1880" s="1">
        <v>513</v>
      </c>
      <c r="B1880" s="373" t="str">
        <f>UTK[[#This Row],[DATE]]&amp;UTK[[#This Row],[VEHICLE NO]]&amp;UTK[[#This Row],[TRIP NO]]</f>
        <v>45470OD04Q41552</v>
      </c>
      <c r="C1880" s="25">
        <v>45470</v>
      </c>
      <c r="D1880" s="1">
        <v>63997</v>
      </c>
      <c r="E1880" s="12">
        <v>312215</v>
      </c>
      <c r="F1880" s="17">
        <v>2113</v>
      </c>
      <c r="G1880" s="24" t="s">
        <v>22</v>
      </c>
      <c r="H1880" s="375">
        <v>51.1</v>
      </c>
      <c r="I1880" s="375">
        <v>17.64</v>
      </c>
      <c r="J1880" s="375">
        <f t="shared" si="94"/>
        <v>33.46</v>
      </c>
      <c r="K1880" s="376">
        <v>33.46</v>
      </c>
      <c r="L1880" s="380">
        <v>45471</v>
      </c>
      <c r="M1880" s="375">
        <f t="shared" si="95"/>
        <v>0</v>
      </c>
      <c r="N1880" s="381">
        <v>2</v>
      </c>
      <c r="O1880" s="1" t="s">
        <v>50</v>
      </c>
      <c r="P1880" s="1" t="s">
        <v>53</v>
      </c>
      <c r="Q1880" s="379" t="str">
        <f>VLOOKUP(UTK[[#This Row],[ID]],DRIVER[],6,FALSE)</f>
        <v>KALI CH KAR</v>
      </c>
    </row>
    <row r="1881" spans="1:18" ht="15" customHeight="1">
      <c r="A1881" s="1">
        <v>514</v>
      </c>
      <c r="B1881" s="373" t="str">
        <f>UTK[[#This Row],[DATE]]&amp;UTK[[#This Row],[VEHICLE NO]]&amp;UTK[[#This Row],[TRIP NO]]</f>
        <v>45470OD04Q67612</v>
      </c>
      <c r="C1881" s="25">
        <v>45470</v>
      </c>
      <c r="D1881" s="1">
        <v>63998</v>
      </c>
      <c r="E1881" s="12">
        <v>312215</v>
      </c>
      <c r="F1881" s="17">
        <v>2114</v>
      </c>
      <c r="G1881" s="24" t="s">
        <v>24</v>
      </c>
      <c r="H1881" s="375">
        <v>55.2</v>
      </c>
      <c r="I1881" s="375">
        <v>17.920000000000002</v>
      </c>
      <c r="J1881" s="375">
        <f t="shared" si="94"/>
        <v>37.28</v>
      </c>
      <c r="K1881" s="376">
        <v>36.78</v>
      </c>
      <c r="L1881" s="380">
        <v>45471</v>
      </c>
      <c r="M1881" s="375">
        <f t="shared" si="95"/>
        <v>0.5</v>
      </c>
      <c r="N1881" s="381">
        <v>2</v>
      </c>
      <c r="O1881" s="1" t="s">
        <v>50</v>
      </c>
      <c r="P1881" s="1" t="s">
        <v>53</v>
      </c>
      <c r="Q1881" s="379" t="str">
        <f>VLOOKUP(UTK[[#This Row],[ID]],DRIVER[],6,FALSE)</f>
        <v>DHULESWAR PERAI</v>
      </c>
    </row>
    <row r="1882" spans="1:18" ht="15" customHeight="1">
      <c r="A1882" s="1">
        <v>515</v>
      </c>
      <c r="B1882" s="373" t="str">
        <f>UTK[[#This Row],[DATE]]&amp;UTK[[#This Row],[VEHICLE NO]]&amp;UTK[[#This Row],[TRIP NO]]</f>
        <v>45470OD34S26152</v>
      </c>
      <c r="C1882" s="25">
        <v>45470</v>
      </c>
      <c r="D1882" s="1">
        <v>63999</v>
      </c>
      <c r="E1882" s="12">
        <v>312215</v>
      </c>
      <c r="F1882" s="17">
        <v>2117</v>
      </c>
      <c r="G1882" s="24" t="s">
        <v>40</v>
      </c>
      <c r="H1882" s="375">
        <v>56.04</v>
      </c>
      <c r="I1882" s="375">
        <v>17.18</v>
      </c>
      <c r="J1882" s="375">
        <f t="shared" si="94"/>
        <v>38.86</v>
      </c>
      <c r="K1882" s="376">
        <v>38.44</v>
      </c>
      <c r="L1882" s="380">
        <v>45471</v>
      </c>
      <c r="M1882" s="375">
        <f t="shared" si="95"/>
        <v>0.42000000000000171</v>
      </c>
      <c r="N1882" s="381">
        <v>2</v>
      </c>
      <c r="O1882" s="1" t="s">
        <v>50</v>
      </c>
      <c r="P1882" s="1" t="s">
        <v>53</v>
      </c>
      <c r="Q1882" s="379" t="str">
        <f>VLOOKUP(UTK[[#This Row],[ID]],DRIVER[],6,FALSE)</f>
        <v>PRADIPA MALIK</v>
      </c>
    </row>
    <row r="1883" spans="1:18" ht="15" customHeight="1">
      <c r="A1883" s="1">
        <v>516</v>
      </c>
      <c r="B1883" s="373" t="str">
        <f>UTK[[#This Row],[DATE]]&amp;UTK[[#This Row],[VEHICLE NO]]&amp;UTK[[#This Row],[TRIP NO]]</f>
        <v>45470OD04Q41283</v>
      </c>
      <c r="C1883" s="25">
        <v>45470</v>
      </c>
      <c r="D1883" s="1">
        <v>64000</v>
      </c>
      <c r="E1883" s="12">
        <v>312215</v>
      </c>
      <c r="F1883" s="17">
        <v>2119</v>
      </c>
      <c r="G1883" s="24" t="s">
        <v>41</v>
      </c>
      <c r="H1883" s="375">
        <v>33.880000000000003</v>
      </c>
      <c r="I1883" s="375">
        <v>10.56</v>
      </c>
      <c r="J1883" s="375">
        <f t="shared" si="94"/>
        <v>23.32</v>
      </c>
      <c r="K1883" s="376">
        <v>23.02</v>
      </c>
      <c r="L1883" s="380">
        <v>45471</v>
      </c>
      <c r="M1883" s="375">
        <f t="shared" si="95"/>
        <v>0.30000000000000071</v>
      </c>
      <c r="N1883" s="381">
        <v>3</v>
      </c>
      <c r="O1883" s="1" t="s">
        <v>50</v>
      </c>
      <c r="P1883" s="1" t="s">
        <v>53</v>
      </c>
      <c r="Q1883" s="379" t="str">
        <f>VLOOKUP(UTK[[#This Row],[ID]],DRIVER[],6,FALSE)</f>
        <v>KAMAN MUNDA</v>
      </c>
    </row>
    <row r="1884" spans="1:18" ht="15" customHeight="1">
      <c r="A1884" s="1">
        <v>517</v>
      </c>
      <c r="B1884" s="373" t="str">
        <f>UTK[[#This Row],[DATE]]&amp;UTK[[#This Row],[VEHICLE NO]]&amp;UTK[[#This Row],[TRIP NO]]</f>
        <v>45470OD04Q41393</v>
      </c>
      <c r="C1884" s="25">
        <v>45470</v>
      </c>
      <c r="D1884" s="1">
        <v>64002</v>
      </c>
      <c r="E1884" s="12">
        <v>312215</v>
      </c>
      <c r="F1884" s="17">
        <v>2123</v>
      </c>
      <c r="G1884" s="24" t="s">
        <v>21</v>
      </c>
      <c r="H1884" s="375">
        <v>55.18</v>
      </c>
      <c r="I1884" s="375">
        <v>17.579999999999998</v>
      </c>
      <c r="J1884" s="375">
        <f t="shared" si="94"/>
        <v>37.6</v>
      </c>
      <c r="K1884" s="376">
        <v>36.96</v>
      </c>
      <c r="L1884" s="380">
        <v>45471</v>
      </c>
      <c r="M1884" s="375">
        <f t="shared" si="95"/>
        <v>0.64000000000000057</v>
      </c>
      <c r="N1884" s="381">
        <v>3</v>
      </c>
      <c r="O1884" s="1" t="s">
        <v>50</v>
      </c>
      <c r="P1884" s="1" t="s">
        <v>53</v>
      </c>
      <c r="Q1884" s="379" t="str">
        <f>VLOOKUP(UTK[[#This Row],[ID]],DRIVER[],6,FALSE)</f>
        <v>AKSHAYA KU SAHOO</v>
      </c>
    </row>
    <row r="1885" spans="1:18" ht="15" customHeight="1">
      <c r="A1885" s="1">
        <v>518</v>
      </c>
      <c r="B1885" s="373" t="str">
        <f>UTK[[#This Row],[DATE]]&amp;UTK[[#This Row],[VEHICLE NO]]&amp;UTK[[#This Row],[TRIP NO]]</f>
        <v>45471OD34S26681</v>
      </c>
      <c r="C1885" s="25">
        <v>45471</v>
      </c>
      <c r="D1885" s="1">
        <v>64003</v>
      </c>
      <c r="E1885" s="12">
        <v>312215</v>
      </c>
      <c r="F1885" s="17">
        <v>2138</v>
      </c>
      <c r="G1885" s="24" t="s">
        <v>42</v>
      </c>
      <c r="H1885" s="375">
        <v>52.54</v>
      </c>
      <c r="I1885" s="375">
        <v>17.239999999999998</v>
      </c>
      <c r="J1885" s="375">
        <f t="shared" ref="J1885:J1905" si="96">H1885-I1885</f>
        <v>35.299999999999997</v>
      </c>
      <c r="K1885" s="376">
        <v>35.08</v>
      </c>
      <c r="L1885" s="380">
        <v>45471</v>
      </c>
      <c r="M1885" s="375">
        <f t="shared" ref="M1885:M1905" si="97">J1885-K1885</f>
        <v>0.21999999999999886</v>
      </c>
      <c r="N1885" s="381">
        <v>1</v>
      </c>
      <c r="O1885" s="1" t="s">
        <v>50</v>
      </c>
      <c r="P1885" s="1" t="s">
        <v>53</v>
      </c>
      <c r="Q1885" s="379" t="str">
        <f>VLOOKUP(UTK[[#This Row],[ID]],DRIVER[],6,FALSE)</f>
        <v>SHAJID ANSARI</v>
      </c>
    </row>
    <row r="1886" spans="1:18" ht="15" customHeight="1">
      <c r="A1886" s="1">
        <v>519</v>
      </c>
      <c r="B1886" s="373" t="str">
        <f>UTK[[#This Row],[DATE]]&amp;UTK[[#This Row],[VEHICLE NO]]&amp;UTK[[#This Row],[TRIP NO]]</f>
        <v>45471OD34S65081</v>
      </c>
      <c r="C1886" s="25">
        <v>45471</v>
      </c>
      <c r="D1886" s="1">
        <v>64004</v>
      </c>
      <c r="E1886" s="12">
        <v>312215</v>
      </c>
      <c r="F1886" s="17">
        <v>2154</v>
      </c>
      <c r="G1886" s="24" t="s">
        <v>57</v>
      </c>
      <c r="H1886" s="375">
        <v>53.06</v>
      </c>
      <c r="I1886" s="375">
        <v>17.46</v>
      </c>
      <c r="J1886" s="375">
        <f t="shared" si="96"/>
        <v>35.6</v>
      </c>
      <c r="K1886" s="376">
        <v>35.46</v>
      </c>
      <c r="L1886" s="380">
        <v>45471</v>
      </c>
      <c r="M1886" s="375">
        <f t="shared" si="97"/>
        <v>0.14000000000000057</v>
      </c>
      <c r="N1886" s="381">
        <v>1</v>
      </c>
      <c r="O1886" s="1" t="s">
        <v>50</v>
      </c>
      <c r="P1886" s="1" t="s">
        <v>53</v>
      </c>
      <c r="Q1886" s="379" t="str">
        <f>VLOOKUP(UTK[[#This Row],[ID]],DRIVER[],6,FALSE)</f>
        <v>VINOD KUMAR</v>
      </c>
    </row>
    <row r="1887" spans="1:18" ht="15" customHeight="1">
      <c r="A1887" s="1">
        <v>520</v>
      </c>
      <c r="B1887" s="373" t="str">
        <f>UTK[[#This Row],[DATE]]&amp;UTK[[#This Row],[VEHICLE NO]]&amp;UTK[[#This Row],[TRIP NO]]</f>
        <v>45471OD04Q41731</v>
      </c>
      <c r="C1887" s="25">
        <v>45471</v>
      </c>
      <c r="D1887" s="1">
        <v>64005</v>
      </c>
      <c r="E1887" s="12">
        <v>312215</v>
      </c>
      <c r="F1887" s="17">
        <v>2155</v>
      </c>
      <c r="G1887" s="24" t="s">
        <v>8</v>
      </c>
      <c r="H1887" s="375">
        <v>31.44</v>
      </c>
      <c r="I1887" s="375">
        <v>10.3</v>
      </c>
      <c r="J1887" s="375">
        <f t="shared" si="96"/>
        <v>21.14</v>
      </c>
      <c r="K1887" s="376">
        <v>21.14</v>
      </c>
      <c r="L1887" s="380">
        <v>45471</v>
      </c>
      <c r="M1887" s="375">
        <f t="shared" si="97"/>
        <v>0</v>
      </c>
      <c r="N1887" s="381">
        <v>1</v>
      </c>
      <c r="O1887" s="1" t="s">
        <v>50</v>
      </c>
      <c r="P1887" s="1" t="s">
        <v>53</v>
      </c>
      <c r="Q1887" s="379" t="str">
        <f>VLOOKUP(UTK[[#This Row],[ID]],DRIVER[],6,FALSE)</f>
        <v>AJAYA KUMAR MAHANTA</v>
      </c>
      <c r="R1887" s="1">
        <v>180</v>
      </c>
    </row>
    <row r="1888" spans="1:18" ht="15" customHeight="1">
      <c r="A1888" s="1">
        <v>521</v>
      </c>
      <c r="B1888" s="373" t="str">
        <f>UTK[[#This Row],[DATE]]&amp;UTK[[#This Row],[VEHICLE NO]]&amp;UTK[[#This Row],[TRIP NO]]</f>
        <v>45471OD04Q41551</v>
      </c>
      <c r="C1888" s="25">
        <v>45471</v>
      </c>
      <c r="D1888" s="1">
        <v>64006</v>
      </c>
      <c r="E1888" s="12">
        <v>312215</v>
      </c>
      <c r="F1888" s="17">
        <v>2162</v>
      </c>
      <c r="G1888" s="24" t="s">
        <v>22</v>
      </c>
      <c r="H1888" s="375">
        <v>53.32</v>
      </c>
      <c r="I1888" s="375">
        <v>17.579999999999998</v>
      </c>
      <c r="J1888" s="375">
        <f t="shared" si="96"/>
        <v>35.74</v>
      </c>
      <c r="K1888" s="376">
        <v>35.56</v>
      </c>
      <c r="L1888" s="380">
        <v>45471</v>
      </c>
      <c r="M1888" s="375">
        <f t="shared" si="97"/>
        <v>0.17999999999999972</v>
      </c>
      <c r="N1888" s="381">
        <v>1</v>
      </c>
      <c r="O1888" s="1" t="s">
        <v>50</v>
      </c>
      <c r="P1888" s="1" t="s">
        <v>53</v>
      </c>
      <c r="Q1888" s="379" t="str">
        <f>VLOOKUP(UTK[[#This Row],[ID]],DRIVER[],6,FALSE)</f>
        <v>KALI CH KAR</v>
      </c>
    </row>
    <row r="1889" spans="1:17" ht="14.4">
      <c r="A1889" s="1">
        <v>522</v>
      </c>
      <c r="B1889" s="373" t="str">
        <f>UTK[[#This Row],[DATE]]&amp;UTK[[#This Row],[VEHICLE NO]]&amp;UTK[[#This Row],[TRIP NO]]</f>
        <v>45471OD04Q41231</v>
      </c>
      <c r="C1889" s="25">
        <v>45471</v>
      </c>
      <c r="D1889" s="1">
        <v>64007</v>
      </c>
      <c r="E1889" s="12">
        <v>312215</v>
      </c>
      <c r="F1889" s="17">
        <v>2166</v>
      </c>
      <c r="G1889" s="24" t="s">
        <v>39</v>
      </c>
      <c r="H1889" s="375">
        <v>54.12</v>
      </c>
      <c r="I1889" s="375">
        <v>17.399999999999999</v>
      </c>
      <c r="J1889" s="375">
        <f t="shared" si="96"/>
        <v>36.72</v>
      </c>
      <c r="K1889" s="376">
        <v>36.340000000000003</v>
      </c>
      <c r="L1889" s="380">
        <v>45471</v>
      </c>
      <c r="M1889" s="375">
        <f t="shared" si="97"/>
        <v>0.37999999999999545</v>
      </c>
      <c r="N1889" s="381">
        <v>1</v>
      </c>
      <c r="O1889" s="1" t="s">
        <v>50</v>
      </c>
      <c r="P1889" s="1" t="s">
        <v>53</v>
      </c>
      <c r="Q1889" s="379" t="str">
        <f>VLOOKUP(UTK[[#This Row],[ID]],DRIVER[],6,FALSE)</f>
        <v>NATABAR MOHANTA</v>
      </c>
    </row>
    <row r="1890" spans="1:17" ht="15" customHeight="1">
      <c r="A1890" s="1">
        <v>523</v>
      </c>
      <c r="B1890" s="373" t="str">
        <f>UTK[[#This Row],[DATE]]&amp;UTK[[#This Row],[VEHICLE NO]]&amp;UTK[[#This Row],[TRIP NO]]</f>
        <v>45471OD34S61521</v>
      </c>
      <c r="C1890" s="25">
        <v>45471</v>
      </c>
      <c r="D1890" s="1">
        <v>64008</v>
      </c>
      <c r="E1890" s="12">
        <v>312215</v>
      </c>
      <c r="F1890" s="17">
        <v>2168</v>
      </c>
      <c r="G1890" s="24" t="s">
        <v>43</v>
      </c>
      <c r="H1890" s="375">
        <v>52.74</v>
      </c>
      <c r="I1890" s="375">
        <v>17.260000000000002</v>
      </c>
      <c r="J1890" s="375">
        <f t="shared" si="96"/>
        <v>35.480000000000004</v>
      </c>
      <c r="K1890" s="376">
        <v>35.18</v>
      </c>
      <c r="L1890" s="380">
        <v>45471</v>
      </c>
      <c r="M1890" s="375">
        <f t="shared" si="97"/>
        <v>0.30000000000000426</v>
      </c>
      <c r="N1890" s="381">
        <v>1</v>
      </c>
      <c r="O1890" s="1" t="s">
        <v>50</v>
      </c>
      <c r="P1890" s="1" t="s">
        <v>53</v>
      </c>
      <c r="Q1890" s="379" t="str">
        <f>VLOOKUP(UTK[[#This Row],[ID]],DRIVER[],6,FALSE)</f>
        <v>SUSANT KUMAR BAG</v>
      </c>
    </row>
    <row r="1891" spans="1:17" ht="15" customHeight="1">
      <c r="A1891" s="1">
        <v>524</v>
      </c>
      <c r="B1891" s="373" t="str">
        <f>UTK[[#This Row],[DATE]]&amp;UTK[[#This Row],[VEHICLE NO]]&amp;UTK[[#This Row],[TRIP NO]]</f>
        <v>45471OD04Q41391</v>
      </c>
      <c r="C1891" s="25">
        <v>45471</v>
      </c>
      <c r="D1891" s="1">
        <v>64009</v>
      </c>
      <c r="E1891" s="12">
        <v>312215</v>
      </c>
      <c r="F1891" s="17">
        <v>2174</v>
      </c>
      <c r="G1891" s="24" t="s">
        <v>21</v>
      </c>
      <c r="H1891" s="375">
        <v>54.86</v>
      </c>
      <c r="I1891" s="375">
        <v>17.600000000000001</v>
      </c>
      <c r="J1891" s="375">
        <f t="shared" si="96"/>
        <v>37.26</v>
      </c>
      <c r="K1891" s="376">
        <v>37.04</v>
      </c>
      <c r="L1891" s="380">
        <v>45471</v>
      </c>
      <c r="M1891" s="375">
        <f t="shared" si="97"/>
        <v>0.21999999999999886</v>
      </c>
      <c r="N1891" s="381">
        <v>1</v>
      </c>
      <c r="O1891" s="1" t="s">
        <v>50</v>
      </c>
      <c r="P1891" s="1" t="s">
        <v>53</v>
      </c>
      <c r="Q1891" s="379" t="str">
        <f>VLOOKUP(UTK[[#This Row],[ID]],DRIVER[],6,FALSE)</f>
        <v>AKSHAYA KU SAHOO</v>
      </c>
    </row>
    <row r="1892" spans="1:17" ht="15" customHeight="1">
      <c r="A1892" s="1">
        <v>525</v>
      </c>
      <c r="B1892" s="373" t="str">
        <f>UTK[[#This Row],[DATE]]&amp;UTK[[#This Row],[VEHICLE NO]]&amp;UTK[[#This Row],[TRIP NO]]</f>
        <v>45471OD04Q41781</v>
      </c>
      <c r="C1892" s="25">
        <v>45471</v>
      </c>
      <c r="D1892" s="1">
        <v>64010</v>
      </c>
      <c r="E1892" s="12">
        <v>312215</v>
      </c>
      <c r="F1892" s="17">
        <v>2178</v>
      </c>
      <c r="G1892" s="24" t="s">
        <v>25</v>
      </c>
      <c r="H1892" s="375">
        <v>54.38</v>
      </c>
      <c r="I1892" s="375">
        <v>17.28</v>
      </c>
      <c r="J1892" s="375">
        <f t="shared" si="96"/>
        <v>37.1</v>
      </c>
      <c r="K1892" s="376">
        <v>36.86</v>
      </c>
      <c r="L1892" s="380">
        <v>45471</v>
      </c>
      <c r="M1892" s="375">
        <f t="shared" si="97"/>
        <v>0.24000000000000199</v>
      </c>
      <c r="N1892" s="381">
        <v>1</v>
      </c>
      <c r="O1892" s="1" t="s">
        <v>50</v>
      </c>
      <c r="P1892" s="1" t="s">
        <v>53</v>
      </c>
      <c r="Q1892" s="379" t="str">
        <f>VLOOKUP(UTK[[#This Row],[ID]],DRIVER[],6,FALSE)</f>
        <v>BHARAT CH MOHANTA</v>
      </c>
    </row>
    <row r="1893" spans="1:17" ht="15" customHeight="1">
      <c r="A1893" s="1">
        <v>526</v>
      </c>
      <c r="B1893" s="373" t="str">
        <f>UTK[[#This Row],[DATE]]&amp;UTK[[#This Row],[VEHICLE NO]]&amp;UTK[[#This Row],[TRIP NO]]</f>
        <v>45471OD04Q41281</v>
      </c>
      <c r="C1893" s="25">
        <v>45471</v>
      </c>
      <c r="D1893" s="1">
        <v>64011</v>
      </c>
      <c r="E1893" s="12">
        <v>312215</v>
      </c>
      <c r="F1893" s="17">
        <v>2180</v>
      </c>
      <c r="G1893" s="24" t="s">
        <v>41</v>
      </c>
      <c r="H1893" s="375">
        <v>35.659999999999997</v>
      </c>
      <c r="I1893" s="375">
        <v>10.56</v>
      </c>
      <c r="J1893" s="375">
        <f t="shared" si="96"/>
        <v>25.099999999999994</v>
      </c>
      <c r="K1893" s="376">
        <v>25.02</v>
      </c>
      <c r="L1893" s="380">
        <v>45471</v>
      </c>
      <c r="M1893" s="375">
        <f t="shared" si="97"/>
        <v>7.9999999999994742E-2</v>
      </c>
      <c r="N1893" s="381">
        <v>1</v>
      </c>
      <c r="O1893" s="1" t="s">
        <v>50</v>
      </c>
      <c r="P1893" s="1" t="s">
        <v>53</v>
      </c>
      <c r="Q1893" s="379" t="str">
        <f>VLOOKUP(UTK[[#This Row],[ID]],DRIVER[],6,FALSE)</f>
        <v>SUSANTA KUMAR MALIK</v>
      </c>
    </row>
    <row r="1894" spans="1:17" ht="15" customHeight="1">
      <c r="A1894" s="1">
        <v>527</v>
      </c>
      <c r="B1894" s="373" t="str">
        <f>UTK[[#This Row],[DATE]]&amp;UTK[[#This Row],[VEHICLE NO]]&amp;UTK[[#This Row],[TRIP NO]]</f>
        <v>45471OD04Q41261</v>
      </c>
      <c r="C1894" s="25">
        <v>45471</v>
      </c>
      <c r="D1894" s="1">
        <v>64012</v>
      </c>
      <c r="E1894" s="12">
        <v>312215</v>
      </c>
      <c r="F1894" s="17">
        <v>2191</v>
      </c>
      <c r="G1894" s="24" t="s">
        <v>23</v>
      </c>
      <c r="H1894" s="375">
        <v>54.3</v>
      </c>
      <c r="I1894" s="375">
        <v>17.440000000000001</v>
      </c>
      <c r="J1894" s="375">
        <f t="shared" si="96"/>
        <v>36.86</v>
      </c>
      <c r="K1894" s="376">
        <v>36.56</v>
      </c>
      <c r="L1894" s="380">
        <v>45471</v>
      </c>
      <c r="M1894" s="375">
        <f t="shared" si="97"/>
        <v>0.29999999999999716</v>
      </c>
      <c r="N1894" s="381">
        <v>1</v>
      </c>
      <c r="O1894" s="1" t="s">
        <v>50</v>
      </c>
      <c r="P1894" s="1" t="s">
        <v>53</v>
      </c>
      <c r="Q1894" s="379" t="str">
        <f>VLOOKUP(UTK[[#This Row],[ID]],DRIVER[],6,FALSE)</f>
        <v>JUGAL KISHOR MOHANTA</v>
      </c>
    </row>
    <row r="1895" spans="1:17" ht="15" customHeight="1">
      <c r="A1895" s="1">
        <v>528</v>
      </c>
      <c r="B1895" s="373" t="str">
        <f>UTK[[#This Row],[DATE]]&amp;UTK[[#This Row],[VEHICLE NO]]&amp;UTK[[#This Row],[TRIP NO]]</f>
        <v>45471OD04Q67611</v>
      </c>
      <c r="C1895" s="25">
        <v>45471</v>
      </c>
      <c r="D1895" s="1">
        <v>64013</v>
      </c>
      <c r="E1895" s="12">
        <v>312215</v>
      </c>
      <c r="F1895" s="17">
        <v>2203</v>
      </c>
      <c r="G1895" s="24" t="s">
        <v>24</v>
      </c>
      <c r="H1895" s="375">
        <v>55.64</v>
      </c>
      <c r="I1895" s="375">
        <v>17.920000000000002</v>
      </c>
      <c r="J1895" s="375">
        <f t="shared" si="96"/>
        <v>37.72</v>
      </c>
      <c r="K1895" s="376">
        <v>37.380000000000003</v>
      </c>
      <c r="L1895" s="380">
        <v>45471</v>
      </c>
      <c r="M1895" s="375">
        <f t="shared" si="97"/>
        <v>0.33999999999999631</v>
      </c>
      <c r="N1895" s="381">
        <v>1</v>
      </c>
      <c r="O1895" s="1" t="s">
        <v>50</v>
      </c>
      <c r="P1895" s="1" t="s">
        <v>53</v>
      </c>
      <c r="Q1895" s="379" t="str">
        <f>VLOOKUP(UTK[[#This Row],[ID]],DRIVER[],6,FALSE)</f>
        <v>DHULESWAR PERAI</v>
      </c>
    </row>
    <row r="1896" spans="1:17" ht="15" customHeight="1">
      <c r="A1896" s="1">
        <v>529</v>
      </c>
      <c r="B1896" s="373" t="str">
        <f>UTK[[#This Row],[DATE]]&amp;UTK[[#This Row],[VEHICLE NO]]&amp;UTK[[#This Row],[TRIP NO]]</f>
        <v>45471OD34S61371</v>
      </c>
      <c r="C1896" s="25">
        <v>45471</v>
      </c>
      <c r="D1896" s="1">
        <v>64014</v>
      </c>
      <c r="E1896" s="12">
        <v>312215</v>
      </c>
      <c r="F1896" s="17">
        <v>2204</v>
      </c>
      <c r="G1896" s="24" t="s">
        <v>44</v>
      </c>
      <c r="H1896" s="375">
        <v>54.14</v>
      </c>
      <c r="I1896" s="375">
        <v>17.78</v>
      </c>
      <c r="J1896" s="375">
        <f t="shared" si="96"/>
        <v>36.36</v>
      </c>
      <c r="K1896" s="376">
        <v>35.94</v>
      </c>
      <c r="L1896" s="380">
        <v>45471</v>
      </c>
      <c r="M1896" s="375">
        <f t="shared" si="97"/>
        <v>0.42000000000000171</v>
      </c>
      <c r="N1896" s="381">
        <v>1</v>
      </c>
      <c r="O1896" s="1" t="s">
        <v>50</v>
      </c>
      <c r="P1896" s="1" t="s">
        <v>53</v>
      </c>
      <c r="Q1896" s="379" t="str">
        <f>VLOOKUP(UTK[[#This Row],[ID]],DRIVER[],6,FALSE)</f>
        <v>NILAMANI BARIK</v>
      </c>
    </row>
    <row r="1897" spans="1:17" ht="15" customHeight="1">
      <c r="A1897" s="1">
        <v>530</v>
      </c>
      <c r="B1897" s="373" t="str">
        <f>UTK[[#This Row],[DATE]]&amp;UTK[[#This Row],[VEHICLE NO]]&amp;UTK[[#This Row],[TRIP NO]]</f>
        <v>45471OD34S26661</v>
      </c>
      <c r="C1897" s="25">
        <v>45471</v>
      </c>
      <c r="D1897" s="1">
        <v>64015</v>
      </c>
      <c r="E1897" s="12">
        <v>312215</v>
      </c>
      <c r="F1897" s="17">
        <v>2208</v>
      </c>
      <c r="G1897" s="24" t="s">
        <v>45</v>
      </c>
      <c r="H1897" s="375">
        <v>55.8</v>
      </c>
      <c r="I1897" s="375">
        <v>17.62</v>
      </c>
      <c r="J1897" s="375">
        <f t="shared" si="96"/>
        <v>38.179999999999993</v>
      </c>
      <c r="K1897" s="376">
        <v>37.78</v>
      </c>
      <c r="L1897" s="380">
        <v>45471</v>
      </c>
      <c r="M1897" s="375">
        <f t="shared" si="97"/>
        <v>0.39999999999999147</v>
      </c>
      <c r="N1897" s="381">
        <v>1</v>
      </c>
      <c r="O1897" s="1" t="s">
        <v>50</v>
      </c>
      <c r="P1897" s="1" t="s">
        <v>53</v>
      </c>
      <c r="Q1897" s="379" t="str">
        <f>VLOOKUP(UTK[[#This Row],[ID]],DRIVER[],6,FALSE)</f>
        <v>MURALIDHAR MOHANTA</v>
      </c>
    </row>
    <row r="1898" spans="1:17" ht="15" customHeight="1">
      <c r="A1898" s="1">
        <v>531</v>
      </c>
      <c r="B1898" s="373" t="str">
        <f>UTK[[#This Row],[DATE]]&amp;UTK[[#This Row],[VEHICLE NO]]&amp;UTK[[#This Row],[TRIP NO]]</f>
        <v>45471OD34S26151</v>
      </c>
      <c r="C1898" s="25">
        <v>45471</v>
      </c>
      <c r="D1898" s="1">
        <v>64016</v>
      </c>
      <c r="E1898" s="12">
        <v>312215</v>
      </c>
      <c r="F1898" s="17">
        <v>2213</v>
      </c>
      <c r="G1898" s="24" t="s">
        <v>40</v>
      </c>
      <c r="H1898" s="375">
        <v>54.02</v>
      </c>
      <c r="I1898" s="375">
        <v>17.14</v>
      </c>
      <c r="J1898" s="375">
        <f t="shared" si="96"/>
        <v>36.880000000000003</v>
      </c>
      <c r="K1898" s="376">
        <v>36.58</v>
      </c>
      <c r="L1898" s="380">
        <v>45471</v>
      </c>
      <c r="M1898" s="375">
        <f t="shared" si="97"/>
        <v>0.30000000000000426</v>
      </c>
      <c r="N1898" s="381">
        <v>1</v>
      </c>
      <c r="O1898" s="1" t="s">
        <v>50</v>
      </c>
      <c r="P1898" s="1" t="s">
        <v>53</v>
      </c>
      <c r="Q1898" s="379" t="str">
        <f>VLOOKUP(UTK[[#This Row],[ID]],DRIVER[],6,FALSE)</f>
        <v>PRADIPA MALIK</v>
      </c>
    </row>
    <row r="1899" spans="1:17" ht="15" customHeight="1">
      <c r="A1899" s="1">
        <v>532</v>
      </c>
      <c r="B1899" s="373" t="str">
        <f>UTK[[#This Row],[DATE]]&amp;UTK[[#This Row],[VEHICLE NO]]&amp;UTK[[#This Row],[TRIP NO]]</f>
        <v>45471OD34S26682</v>
      </c>
      <c r="C1899" s="25">
        <v>45471</v>
      </c>
      <c r="D1899" s="1">
        <v>64017</v>
      </c>
      <c r="E1899" s="12">
        <v>312215</v>
      </c>
      <c r="F1899" s="17">
        <v>2236</v>
      </c>
      <c r="G1899" s="24" t="s">
        <v>42</v>
      </c>
      <c r="H1899" s="375">
        <v>50.18</v>
      </c>
      <c r="I1899" s="375">
        <v>17.14</v>
      </c>
      <c r="J1899" s="375">
        <f t="shared" si="96"/>
        <v>33.04</v>
      </c>
      <c r="K1899" s="376">
        <v>33.04</v>
      </c>
      <c r="L1899" s="380">
        <v>45472</v>
      </c>
      <c r="M1899" s="375">
        <f t="shared" si="97"/>
        <v>0</v>
      </c>
      <c r="N1899" s="381">
        <v>2</v>
      </c>
      <c r="O1899" s="1" t="s">
        <v>50</v>
      </c>
      <c r="P1899" s="1" t="s">
        <v>53</v>
      </c>
      <c r="Q1899" s="379" t="str">
        <f>VLOOKUP(UTK[[#This Row],[ID]],DRIVER[],6,FALSE)</f>
        <v>SHAJID ANSARI</v>
      </c>
    </row>
    <row r="1900" spans="1:17" ht="15" customHeight="1">
      <c r="A1900" s="1">
        <v>533</v>
      </c>
      <c r="B1900" s="373" t="str">
        <f>UTK[[#This Row],[DATE]]&amp;UTK[[#This Row],[VEHICLE NO]]&amp;UTK[[#This Row],[TRIP NO]]</f>
        <v>45471OD04Q41732</v>
      </c>
      <c r="C1900" s="25">
        <v>45471</v>
      </c>
      <c r="D1900" s="1">
        <v>64018</v>
      </c>
      <c r="E1900" s="12">
        <v>312215</v>
      </c>
      <c r="F1900" s="17">
        <v>2240</v>
      </c>
      <c r="G1900" s="24" t="s">
        <v>8</v>
      </c>
      <c r="H1900" s="375">
        <v>34.18</v>
      </c>
      <c r="I1900" s="375">
        <v>10.38</v>
      </c>
      <c r="J1900" s="375">
        <f t="shared" si="96"/>
        <v>23.799999999999997</v>
      </c>
      <c r="K1900" s="376">
        <v>23.8</v>
      </c>
      <c r="L1900" s="380">
        <v>45472</v>
      </c>
      <c r="M1900" s="375">
        <f t="shared" si="97"/>
        <v>0</v>
      </c>
      <c r="N1900" s="381">
        <v>2</v>
      </c>
      <c r="O1900" s="1" t="s">
        <v>50</v>
      </c>
      <c r="P1900" s="1" t="s">
        <v>53</v>
      </c>
      <c r="Q1900" s="379" t="str">
        <f>VLOOKUP(UTK[[#This Row],[ID]],DRIVER[],6,FALSE)</f>
        <v>AJAYA KUMAR MAHANTA</v>
      </c>
    </row>
    <row r="1901" spans="1:17" ht="15" customHeight="1">
      <c r="A1901" s="1">
        <v>534</v>
      </c>
      <c r="B1901" s="373" t="str">
        <f>UTK[[#This Row],[DATE]]&amp;UTK[[#This Row],[VEHICLE NO]]&amp;UTK[[#This Row],[TRIP NO]]</f>
        <v>45471OD34S65082</v>
      </c>
      <c r="C1901" s="25">
        <v>45471</v>
      </c>
      <c r="D1901" s="1">
        <v>64019</v>
      </c>
      <c r="E1901" s="12">
        <v>312215</v>
      </c>
      <c r="F1901" s="17">
        <v>2250</v>
      </c>
      <c r="G1901" s="24" t="s">
        <v>57</v>
      </c>
      <c r="H1901" s="375">
        <v>55.88</v>
      </c>
      <c r="I1901" s="375">
        <v>17.32</v>
      </c>
      <c r="J1901" s="375">
        <f t="shared" si="96"/>
        <v>38.56</v>
      </c>
      <c r="K1901" s="376">
        <v>37.92</v>
      </c>
      <c r="L1901" s="380">
        <v>45472</v>
      </c>
      <c r="M1901" s="375">
        <f t="shared" si="97"/>
        <v>0.64000000000000057</v>
      </c>
      <c r="N1901" s="381">
        <v>2</v>
      </c>
      <c r="O1901" s="1" t="s">
        <v>50</v>
      </c>
      <c r="P1901" s="1" t="s">
        <v>53</v>
      </c>
      <c r="Q1901" s="379" t="str">
        <f>VLOOKUP(UTK[[#This Row],[ID]],DRIVER[],6,FALSE)</f>
        <v>VINOD KUMAR</v>
      </c>
    </row>
    <row r="1902" spans="1:17" ht="14.4">
      <c r="A1902" s="1">
        <v>535</v>
      </c>
      <c r="B1902" s="373" t="str">
        <f>UTK[[#This Row],[DATE]]&amp;UTK[[#This Row],[VEHICLE NO]]&amp;UTK[[#This Row],[TRIP NO]]</f>
        <v>45471OD04Q41232</v>
      </c>
      <c r="C1902" s="25">
        <v>45471</v>
      </c>
      <c r="D1902" s="1">
        <v>64020</v>
      </c>
      <c r="E1902" s="12">
        <v>312215</v>
      </c>
      <c r="F1902" s="17">
        <v>2256</v>
      </c>
      <c r="G1902" s="24" t="s">
        <v>39</v>
      </c>
      <c r="H1902" s="375">
        <v>53.56</v>
      </c>
      <c r="I1902" s="375">
        <v>17.3</v>
      </c>
      <c r="J1902" s="375">
        <f t="shared" si="96"/>
        <v>36.260000000000005</v>
      </c>
      <c r="K1902" s="376">
        <v>35.24</v>
      </c>
      <c r="L1902" s="380">
        <v>45472</v>
      </c>
      <c r="M1902" s="375">
        <f t="shared" si="97"/>
        <v>1.0200000000000031</v>
      </c>
      <c r="N1902" s="381">
        <v>2</v>
      </c>
      <c r="O1902" s="1" t="s">
        <v>50</v>
      </c>
      <c r="P1902" s="1" t="s">
        <v>53</v>
      </c>
      <c r="Q1902" s="379" t="str">
        <f>VLOOKUP(UTK[[#This Row],[ID]],DRIVER[],6,FALSE)</f>
        <v>NATABAR MOHANTA</v>
      </c>
    </row>
    <row r="1903" spans="1:17" ht="15" customHeight="1">
      <c r="A1903" s="1">
        <v>536</v>
      </c>
      <c r="B1903" s="373" t="str">
        <f>UTK[[#This Row],[DATE]]&amp;UTK[[#This Row],[VEHICLE NO]]&amp;UTK[[#This Row],[TRIP NO]]</f>
        <v>45471OD04Q41392</v>
      </c>
      <c r="C1903" s="25">
        <v>45471</v>
      </c>
      <c r="D1903" s="1">
        <v>64021</v>
      </c>
      <c r="E1903" s="12">
        <v>312215</v>
      </c>
      <c r="F1903" s="17">
        <v>2258</v>
      </c>
      <c r="G1903" s="24" t="s">
        <v>21</v>
      </c>
      <c r="H1903" s="375">
        <v>53.88</v>
      </c>
      <c r="I1903" s="375">
        <v>17.5</v>
      </c>
      <c r="J1903" s="375">
        <f t="shared" si="96"/>
        <v>36.380000000000003</v>
      </c>
      <c r="K1903" s="376">
        <v>35.9</v>
      </c>
      <c r="L1903" s="380">
        <v>45472</v>
      </c>
      <c r="M1903" s="375">
        <f t="shared" si="97"/>
        <v>0.48000000000000398</v>
      </c>
      <c r="N1903" s="381">
        <v>2</v>
      </c>
      <c r="O1903" s="1" t="s">
        <v>50</v>
      </c>
      <c r="P1903" s="1" t="s">
        <v>53</v>
      </c>
      <c r="Q1903" s="379" t="str">
        <f>VLOOKUP(UTK[[#This Row],[ID]],DRIVER[],6,FALSE)</f>
        <v>SUSANT KUMAR BAG</v>
      </c>
    </row>
    <row r="1904" spans="1:17" ht="15" customHeight="1">
      <c r="A1904" s="1">
        <v>537</v>
      </c>
      <c r="B1904" s="373" t="str">
        <f>UTK[[#This Row],[DATE]]&amp;UTK[[#This Row],[VEHICLE NO]]&amp;UTK[[#This Row],[TRIP NO]]</f>
        <v>45471OD04Q41282</v>
      </c>
      <c r="C1904" s="25">
        <v>45471</v>
      </c>
      <c r="D1904" s="1">
        <v>64022</v>
      </c>
      <c r="E1904" s="12">
        <v>312215</v>
      </c>
      <c r="F1904" s="17">
        <v>2261</v>
      </c>
      <c r="G1904" s="24" t="s">
        <v>41</v>
      </c>
      <c r="H1904" s="375">
        <v>35.56</v>
      </c>
      <c r="I1904" s="375">
        <v>10.48</v>
      </c>
      <c r="J1904" s="375">
        <f t="shared" si="96"/>
        <v>25.080000000000002</v>
      </c>
      <c r="K1904" s="376">
        <v>24.94</v>
      </c>
      <c r="L1904" s="380">
        <v>45472</v>
      </c>
      <c r="M1904" s="375">
        <f t="shared" si="97"/>
        <v>0.14000000000000057</v>
      </c>
      <c r="N1904" s="381">
        <v>2</v>
      </c>
      <c r="O1904" s="1" t="s">
        <v>50</v>
      </c>
      <c r="P1904" s="1" t="s">
        <v>53</v>
      </c>
      <c r="Q1904" s="379" t="str">
        <f>VLOOKUP(UTK[[#This Row],[ID]],DRIVER[],6,FALSE)</f>
        <v>SUSANTA KUMAR MALIK</v>
      </c>
    </row>
    <row r="1905" spans="1:17" ht="15" customHeight="1">
      <c r="A1905" s="1">
        <v>538</v>
      </c>
      <c r="B1905" s="373" t="str">
        <f>UTK[[#This Row],[DATE]]&amp;UTK[[#This Row],[VEHICLE NO]]&amp;UTK[[#This Row],[TRIP NO]]</f>
        <v>45471OD34S61522</v>
      </c>
      <c r="C1905" s="25">
        <v>45471</v>
      </c>
      <c r="D1905" s="1">
        <v>64023</v>
      </c>
      <c r="E1905" s="12">
        <v>312215</v>
      </c>
      <c r="F1905" s="17">
        <v>2263</v>
      </c>
      <c r="G1905" s="24" t="s">
        <v>43</v>
      </c>
      <c r="H1905" s="375">
        <v>55.58</v>
      </c>
      <c r="I1905" s="375">
        <v>17.059999999999999</v>
      </c>
      <c r="J1905" s="375">
        <f t="shared" si="96"/>
        <v>38.519999999999996</v>
      </c>
      <c r="K1905" s="376">
        <v>38.1</v>
      </c>
      <c r="L1905" s="380">
        <v>45472</v>
      </c>
      <c r="M1905" s="375">
        <f t="shared" si="97"/>
        <v>0.4199999999999946</v>
      </c>
      <c r="N1905" s="381">
        <v>2</v>
      </c>
      <c r="O1905" s="1" t="s">
        <v>50</v>
      </c>
      <c r="P1905" s="1" t="s">
        <v>53</v>
      </c>
      <c r="Q1905" s="379" t="str">
        <f>VLOOKUP(UTK[[#This Row],[ID]],DRIVER[],6,FALSE)</f>
        <v>MURALIDHAR MOHANTA</v>
      </c>
    </row>
    <row r="1906" spans="1:17" ht="15" customHeight="1">
      <c r="A1906" s="1">
        <v>539</v>
      </c>
      <c r="B1906" s="373" t="str">
        <f>UTK[[#This Row],[DATE]]&amp;UTK[[#This Row],[VEHICLE NO]]&amp;UTK[[#This Row],[TRIP NO]]</f>
        <v>45472OD34S65081</v>
      </c>
      <c r="C1906" s="25">
        <v>45472</v>
      </c>
      <c r="D1906" s="1">
        <v>64024</v>
      </c>
      <c r="E1906" s="12">
        <v>312215</v>
      </c>
      <c r="F1906" s="17">
        <v>2287</v>
      </c>
      <c r="G1906" s="24" t="s">
        <v>57</v>
      </c>
      <c r="H1906" s="375">
        <v>53.3</v>
      </c>
      <c r="I1906" s="375">
        <v>17.36</v>
      </c>
      <c r="J1906" s="375">
        <f t="shared" ref="J1906:J1922" si="98">H1906-I1906</f>
        <v>35.94</v>
      </c>
      <c r="K1906" s="376">
        <v>35.72</v>
      </c>
      <c r="L1906" s="380">
        <v>45472</v>
      </c>
      <c r="M1906" s="375">
        <f t="shared" ref="M1906:M1922" si="99">J1906-K1906</f>
        <v>0.21999999999999886</v>
      </c>
      <c r="N1906" s="381">
        <v>1</v>
      </c>
      <c r="O1906" s="1" t="s">
        <v>50</v>
      </c>
      <c r="P1906" s="1" t="s">
        <v>53</v>
      </c>
      <c r="Q1906" s="379" t="str">
        <f>VLOOKUP(UTK[[#This Row],[ID]],DRIVER[],6,FALSE)</f>
        <v>VINOD KUMAR</v>
      </c>
    </row>
    <row r="1907" spans="1:17" ht="15" customHeight="1">
      <c r="A1907" s="1">
        <v>540</v>
      </c>
      <c r="B1907" s="373" t="str">
        <f>UTK[[#This Row],[DATE]]&amp;UTK[[#This Row],[VEHICLE NO]]&amp;UTK[[#This Row],[TRIP NO]]</f>
        <v>45472OD04Q67611</v>
      </c>
      <c r="C1907" s="25">
        <v>45472</v>
      </c>
      <c r="D1907" s="1">
        <v>64025</v>
      </c>
      <c r="E1907" s="12">
        <v>312215</v>
      </c>
      <c r="F1907" s="17">
        <v>2285</v>
      </c>
      <c r="G1907" s="24" t="s">
        <v>24</v>
      </c>
      <c r="H1907" s="375">
        <v>53.6</v>
      </c>
      <c r="I1907" s="375">
        <v>17.920000000000002</v>
      </c>
      <c r="J1907" s="375">
        <f t="shared" si="98"/>
        <v>35.68</v>
      </c>
      <c r="K1907" s="376">
        <v>35.44</v>
      </c>
      <c r="L1907" s="380">
        <v>45472</v>
      </c>
      <c r="M1907" s="375">
        <f t="shared" si="99"/>
        <v>0.24000000000000199</v>
      </c>
      <c r="N1907" s="381">
        <v>1</v>
      </c>
      <c r="O1907" s="1" t="s">
        <v>50</v>
      </c>
      <c r="P1907" s="1" t="s">
        <v>53</v>
      </c>
      <c r="Q1907" s="379" t="str">
        <f>VLOOKUP(UTK[[#This Row],[ID]],DRIVER[],6,FALSE)</f>
        <v>AKASH KUMAR SINGH</v>
      </c>
    </row>
    <row r="1908" spans="1:17" ht="15" customHeight="1">
      <c r="A1908" s="1">
        <v>541</v>
      </c>
      <c r="B1908" s="373" t="str">
        <f>UTK[[#This Row],[DATE]]&amp;UTK[[#This Row],[VEHICLE NO]]&amp;UTK[[#This Row],[TRIP NO]]</f>
        <v>45472OD34S26661</v>
      </c>
      <c r="C1908" s="25">
        <v>45472</v>
      </c>
      <c r="D1908" s="1">
        <v>64026</v>
      </c>
      <c r="E1908" s="12">
        <v>312215</v>
      </c>
      <c r="F1908" s="17">
        <v>2311</v>
      </c>
      <c r="G1908" s="24" t="s">
        <v>45</v>
      </c>
      <c r="H1908" s="375">
        <v>53.22</v>
      </c>
      <c r="I1908" s="375">
        <v>17.600000000000001</v>
      </c>
      <c r="J1908" s="375">
        <f t="shared" si="98"/>
        <v>35.619999999999997</v>
      </c>
      <c r="K1908" s="376">
        <v>35.42</v>
      </c>
      <c r="L1908" s="380">
        <v>45472</v>
      </c>
      <c r="M1908" s="375">
        <f t="shared" si="99"/>
        <v>0.19999999999999574</v>
      </c>
      <c r="N1908" s="381">
        <v>1</v>
      </c>
      <c r="O1908" s="1" t="s">
        <v>50</v>
      </c>
      <c r="P1908" s="1" t="s">
        <v>53</v>
      </c>
      <c r="Q1908" s="379" t="str">
        <f>VLOOKUP(UTK[[#This Row],[ID]],DRIVER[],6,FALSE)</f>
        <v>MURALIDHAR MOHANTA</v>
      </c>
    </row>
    <row r="1909" spans="1:17" ht="15" customHeight="1">
      <c r="A1909" s="1">
        <v>542</v>
      </c>
      <c r="B1909" s="373" t="str">
        <f>UTK[[#This Row],[DATE]]&amp;UTK[[#This Row],[VEHICLE NO]]&amp;UTK[[#This Row],[TRIP NO]]</f>
        <v>45472OD34S26681</v>
      </c>
      <c r="C1909" s="25">
        <v>45472</v>
      </c>
      <c r="D1909" s="1">
        <v>64027</v>
      </c>
      <c r="E1909" s="12">
        <v>312215</v>
      </c>
      <c r="F1909" s="17">
        <v>2326</v>
      </c>
      <c r="G1909" s="24" t="s">
        <v>42</v>
      </c>
      <c r="H1909" s="375">
        <v>52.98</v>
      </c>
      <c r="I1909" s="375">
        <v>17.18</v>
      </c>
      <c r="J1909" s="375">
        <f t="shared" si="98"/>
        <v>35.799999999999997</v>
      </c>
      <c r="K1909" s="376">
        <v>35.56</v>
      </c>
      <c r="L1909" s="380">
        <v>45472</v>
      </c>
      <c r="M1909" s="375">
        <f t="shared" si="99"/>
        <v>0.23999999999999488</v>
      </c>
      <c r="N1909" s="381">
        <v>1</v>
      </c>
      <c r="O1909" s="1" t="s">
        <v>50</v>
      </c>
      <c r="P1909" s="1" t="s">
        <v>53</v>
      </c>
      <c r="Q1909" s="379" t="str">
        <f>VLOOKUP(UTK[[#This Row],[ID]],DRIVER[],6,FALSE)</f>
        <v>SHAJID ANSARI</v>
      </c>
    </row>
    <row r="1910" spans="1:17" ht="15" customHeight="1">
      <c r="A1910" s="1">
        <v>543</v>
      </c>
      <c r="B1910" s="373" t="str">
        <f>UTK[[#This Row],[DATE]]&amp;UTK[[#This Row],[VEHICLE NO]]&amp;UTK[[#This Row],[TRIP NO]]</f>
        <v>45472OD34S26151</v>
      </c>
      <c r="C1910" s="25">
        <v>45472</v>
      </c>
      <c r="D1910" s="1">
        <v>64028</v>
      </c>
      <c r="E1910" s="12">
        <v>312215</v>
      </c>
      <c r="F1910" s="17">
        <v>2322</v>
      </c>
      <c r="G1910" s="24" t="s">
        <v>40</v>
      </c>
      <c r="H1910" s="375">
        <v>52.84</v>
      </c>
      <c r="I1910" s="375">
        <v>17.14</v>
      </c>
      <c r="J1910" s="375">
        <f t="shared" si="98"/>
        <v>35.700000000000003</v>
      </c>
      <c r="K1910" s="376">
        <v>35.22</v>
      </c>
      <c r="L1910" s="380">
        <v>45472</v>
      </c>
      <c r="M1910" s="375">
        <f t="shared" si="99"/>
        <v>0.48000000000000398</v>
      </c>
      <c r="N1910" s="381">
        <v>1</v>
      </c>
      <c r="O1910" s="1" t="s">
        <v>50</v>
      </c>
      <c r="P1910" s="1" t="s">
        <v>53</v>
      </c>
      <c r="Q1910" s="379" t="str">
        <f>VLOOKUP(UTK[[#This Row],[ID]],DRIVER[],6,FALSE)</f>
        <v>PRADIPA MALIK</v>
      </c>
    </row>
    <row r="1911" spans="1:17" ht="15" customHeight="1">
      <c r="A1911" s="1">
        <v>544</v>
      </c>
      <c r="B1911" s="373" t="str">
        <f>UTK[[#This Row],[DATE]]&amp;UTK[[#This Row],[VEHICLE NO]]&amp;UTK[[#This Row],[TRIP NO]]</f>
        <v>45472OD34S61521</v>
      </c>
      <c r="C1911" s="25">
        <v>45472</v>
      </c>
      <c r="D1911" s="1">
        <v>64029</v>
      </c>
      <c r="E1911" s="12">
        <v>312215</v>
      </c>
      <c r="F1911" s="17">
        <v>2323</v>
      </c>
      <c r="G1911" s="24" t="s">
        <v>43</v>
      </c>
      <c r="H1911" s="375">
        <v>52.42</v>
      </c>
      <c r="I1911" s="375">
        <v>17.12</v>
      </c>
      <c r="J1911" s="375">
        <f t="shared" si="98"/>
        <v>35.299999999999997</v>
      </c>
      <c r="K1911" s="376">
        <v>34.979999999999997</v>
      </c>
      <c r="L1911" s="380">
        <v>45472</v>
      </c>
      <c r="M1911" s="375">
        <f t="shared" si="99"/>
        <v>0.32000000000000028</v>
      </c>
      <c r="N1911" s="381">
        <v>1</v>
      </c>
      <c r="O1911" s="1" t="s">
        <v>50</v>
      </c>
      <c r="P1911" s="1" t="s">
        <v>53</v>
      </c>
      <c r="Q1911" s="379" t="str">
        <f>VLOOKUP(UTK[[#This Row],[ID]],DRIVER[],6,FALSE)</f>
        <v>SUSANT KUMAR BAG</v>
      </c>
    </row>
    <row r="1912" spans="1:17" ht="14.4">
      <c r="A1912" s="1">
        <v>545</v>
      </c>
      <c r="B1912" s="373" t="str">
        <f>UTK[[#This Row],[DATE]]&amp;UTK[[#This Row],[VEHICLE NO]]&amp;UTK[[#This Row],[TRIP NO]]</f>
        <v>45472OD04Q41231</v>
      </c>
      <c r="C1912" s="25">
        <v>45472</v>
      </c>
      <c r="D1912" s="1">
        <v>64030</v>
      </c>
      <c r="E1912" s="12">
        <v>312215</v>
      </c>
      <c r="F1912" s="17">
        <v>2332</v>
      </c>
      <c r="G1912" s="24" t="s">
        <v>39</v>
      </c>
      <c r="H1912" s="375">
        <v>54.48</v>
      </c>
      <c r="I1912" s="375">
        <v>17.36</v>
      </c>
      <c r="J1912" s="375">
        <f t="shared" si="98"/>
        <v>37.119999999999997</v>
      </c>
      <c r="K1912" s="376">
        <v>36.979999999999997</v>
      </c>
      <c r="L1912" s="380">
        <v>45472</v>
      </c>
      <c r="M1912" s="375">
        <f t="shared" si="99"/>
        <v>0.14000000000000057</v>
      </c>
      <c r="N1912" s="381">
        <v>1</v>
      </c>
      <c r="O1912" s="1" t="s">
        <v>50</v>
      </c>
      <c r="P1912" s="1" t="s">
        <v>53</v>
      </c>
      <c r="Q1912" s="379" t="str">
        <f>VLOOKUP(UTK[[#This Row],[ID]],DRIVER[],6,FALSE)</f>
        <v>NATABAR MOHANTA</v>
      </c>
    </row>
    <row r="1913" spans="1:17" ht="15" customHeight="1">
      <c r="A1913" s="1">
        <v>546</v>
      </c>
      <c r="B1913" s="373" t="str">
        <f>UTK[[#This Row],[DATE]]&amp;UTK[[#This Row],[VEHICLE NO]]&amp;UTK[[#This Row],[TRIP NO]]</f>
        <v>45472OD04Q41261</v>
      </c>
      <c r="C1913" s="25">
        <v>45472</v>
      </c>
      <c r="D1913" s="1">
        <v>64031</v>
      </c>
      <c r="E1913" s="12">
        <v>312215</v>
      </c>
      <c r="F1913" s="17">
        <v>2337</v>
      </c>
      <c r="G1913" s="24" t="s">
        <v>23</v>
      </c>
      <c r="H1913" s="375">
        <v>52.88</v>
      </c>
      <c r="I1913" s="375">
        <v>17.440000000000001</v>
      </c>
      <c r="J1913" s="375">
        <f t="shared" si="98"/>
        <v>35.44</v>
      </c>
      <c r="K1913" s="376">
        <v>35.18</v>
      </c>
      <c r="L1913" s="380">
        <v>45472</v>
      </c>
      <c r="M1913" s="375">
        <f t="shared" si="99"/>
        <v>0.25999999999999801</v>
      </c>
      <c r="N1913" s="381">
        <v>1</v>
      </c>
      <c r="O1913" s="1" t="s">
        <v>50</v>
      </c>
      <c r="P1913" s="1" t="s">
        <v>53</v>
      </c>
      <c r="Q1913" s="379" t="str">
        <f>VLOOKUP(UTK[[#This Row],[ID]],DRIVER[],6,FALSE)</f>
        <v>JUGAL KISHOR MOHANTA</v>
      </c>
    </row>
    <row r="1914" spans="1:17" ht="15" customHeight="1">
      <c r="A1914" s="1">
        <v>547</v>
      </c>
      <c r="B1914" s="373" t="str">
        <f>UTK[[#This Row],[DATE]]&amp;UTK[[#This Row],[VEHICLE NO]]&amp;UTK[[#This Row],[TRIP NO]]</f>
        <v>45472OD04Q41391</v>
      </c>
      <c r="C1914" s="25">
        <v>45472</v>
      </c>
      <c r="D1914" s="1">
        <v>64032</v>
      </c>
      <c r="E1914" s="12">
        <v>312215</v>
      </c>
      <c r="F1914" s="17">
        <v>2338</v>
      </c>
      <c r="G1914" s="24" t="s">
        <v>21</v>
      </c>
      <c r="H1914" s="375">
        <v>54.42</v>
      </c>
      <c r="I1914" s="375">
        <v>17.54</v>
      </c>
      <c r="J1914" s="375">
        <f t="shared" si="98"/>
        <v>36.880000000000003</v>
      </c>
      <c r="K1914" s="376">
        <v>36.54</v>
      </c>
      <c r="L1914" s="380">
        <v>45472</v>
      </c>
      <c r="M1914" s="375">
        <f t="shared" si="99"/>
        <v>0.34000000000000341</v>
      </c>
      <c r="N1914" s="381">
        <v>1</v>
      </c>
      <c r="O1914" s="1" t="s">
        <v>50</v>
      </c>
      <c r="P1914" s="1" t="s">
        <v>53</v>
      </c>
      <c r="Q1914" s="379" t="str">
        <f>VLOOKUP(UTK[[#This Row],[ID]],DRIVER[],6,FALSE)</f>
        <v>AKSHAYA KU SAHOO</v>
      </c>
    </row>
    <row r="1915" spans="1:17" ht="15" customHeight="1">
      <c r="A1915" s="1">
        <v>548</v>
      </c>
      <c r="B1915" s="373" t="str">
        <f>UTK[[#This Row],[DATE]]&amp;UTK[[#This Row],[VEHICLE NO]]&amp;UTK[[#This Row],[TRIP NO]]</f>
        <v>45472OD04Q41781</v>
      </c>
      <c r="C1915" s="25">
        <v>45472</v>
      </c>
      <c r="D1915" s="1">
        <v>64033</v>
      </c>
      <c r="E1915" s="12">
        <v>312215</v>
      </c>
      <c r="F1915" s="17">
        <v>2358</v>
      </c>
      <c r="G1915" s="24" t="s">
        <v>25</v>
      </c>
      <c r="H1915" s="375">
        <v>54.08</v>
      </c>
      <c r="I1915" s="375">
        <v>17.22</v>
      </c>
      <c r="J1915" s="375">
        <f t="shared" si="98"/>
        <v>36.86</v>
      </c>
      <c r="K1915" s="376">
        <v>36.24</v>
      </c>
      <c r="L1915" s="380">
        <v>45472</v>
      </c>
      <c r="M1915" s="375">
        <f t="shared" si="99"/>
        <v>0.61999999999999744</v>
      </c>
      <c r="N1915" s="381">
        <v>1</v>
      </c>
      <c r="O1915" s="1" t="s">
        <v>50</v>
      </c>
      <c r="P1915" s="1" t="s">
        <v>53</v>
      </c>
      <c r="Q1915" s="379" t="str">
        <f>VLOOKUP(UTK[[#This Row],[ID]],DRIVER[],6,FALSE)</f>
        <v>CHANDRAMANI MOHANTY</v>
      </c>
    </row>
    <row r="1916" spans="1:17" ht="15" customHeight="1">
      <c r="A1916" s="1">
        <v>549</v>
      </c>
      <c r="B1916" s="373" t="str">
        <f>UTK[[#This Row],[DATE]]&amp;UTK[[#This Row],[VEHICLE NO]]&amp;UTK[[#This Row],[TRIP NO]]</f>
        <v>45472OD34S61371</v>
      </c>
      <c r="C1916" s="25">
        <v>45472</v>
      </c>
      <c r="D1916" s="1">
        <v>64034</v>
      </c>
      <c r="E1916" s="12">
        <v>312215</v>
      </c>
      <c r="F1916" s="17">
        <v>2354</v>
      </c>
      <c r="G1916" s="24" t="s">
        <v>44</v>
      </c>
      <c r="H1916" s="375">
        <v>56.98</v>
      </c>
      <c r="I1916" s="375">
        <v>17.559999999999999</v>
      </c>
      <c r="J1916" s="375">
        <f t="shared" si="98"/>
        <v>39.42</v>
      </c>
      <c r="K1916" s="376">
        <v>39</v>
      </c>
      <c r="L1916" s="380">
        <v>45472</v>
      </c>
      <c r="M1916" s="375">
        <f t="shared" si="99"/>
        <v>0.42000000000000171</v>
      </c>
      <c r="N1916" s="381">
        <v>1</v>
      </c>
      <c r="O1916" s="1" t="s">
        <v>50</v>
      </c>
      <c r="P1916" s="1" t="s">
        <v>53</v>
      </c>
      <c r="Q1916" s="379" t="str">
        <f>VLOOKUP(UTK[[#This Row],[ID]],DRIVER[],6,FALSE)</f>
        <v>NILAMANI BARIK</v>
      </c>
    </row>
    <row r="1917" spans="1:17" ht="15" customHeight="1">
      <c r="A1917" s="1">
        <v>550</v>
      </c>
      <c r="B1917" s="373" t="str">
        <f>UTK[[#This Row],[DATE]]&amp;UTK[[#This Row],[VEHICLE NO]]&amp;UTK[[#This Row],[TRIP NO]]</f>
        <v>45472OD34S65082</v>
      </c>
      <c r="C1917" s="25">
        <v>45472</v>
      </c>
      <c r="D1917" s="1">
        <v>64035</v>
      </c>
      <c r="E1917" s="12">
        <v>312215</v>
      </c>
      <c r="F1917" s="17">
        <v>2384</v>
      </c>
      <c r="G1917" s="24" t="s">
        <v>57</v>
      </c>
      <c r="H1917" s="375">
        <v>56.1</v>
      </c>
      <c r="I1917" s="375">
        <v>17.3</v>
      </c>
      <c r="J1917" s="375">
        <f t="shared" si="98"/>
        <v>38.799999999999997</v>
      </c>
      <c r="K1917" s="376">
        <v>38.4</v>
      </c>
      <c r="L1917" s="380">
        <v>45472</v>
      </c>
      <c r="M1917" s="375">
        <f t="shared" si="99"/>
        <v>0.39999999999999858</v>
      </c>
      <c r="N1917" s="381">
        <v>2</v>
      </c>
      <c r="O1917" s="1" t="s">
        <v>50</v>
      </c>
      <c r="P1917" s="1" t="s">
        <v>53</v>
      </c>
      <c r="Q1917" s="379" t="str">
        <f>VLOOKUP(UTK[[#This Row],[ID]],DRIVER[],6,FALSE)</f>
        <v>VINOD KUMAR</v>
      </c>
    </row>
    <row r="1918" spans="1:17" ht="15" customHeight="1">
      <c r="A1918" s="1">
        <v>551</v>
      </c>
      <c r="B1918" s="373" t="str">
        <f>UTK[[#This Row],[DATE]]&amp;UTK[[#This Row],[VEHICLE NO]]&amp;UTK[[#This Row],[TRIP NO]]</f>
        <v>45472OD04Q41281</v>
      </c>
      <c r="C1918" s="25">
        <v>45472</v>
      </c>
      <c r="D1918" s="1">
        <v>64036</v>
      </c>
      <c r="E1918" s="12">
        <v>312215</v>
      </c>
      <c r="F1918" s="17">
        <v>2385</v>
      </c>
      <c r="G1918" s="24" t="s">
        <v>41</v>
      </c>
      <c r="H1918" s="375">
        <v>34.799999999999997</v>
      </c>
      <c r="I1918" s="375">
        <v>10.44</v>
      </c>
      <c r="J1918" s="375">
        <f t="shared" si="98"/>
        <v>24.36</v>
      </c>
      <c r="K1918" s="376">
        <v>24.34</v>
      </c>
      <c r="L1918" s="380">
        <v>45472</v>
      </c>
      <c r="M1918" s="375">
        <f t="shared" si="99"/>
        <v>1.9999999999999574E-2</v>
      </c>
      <c r="N1918" s="381">
        <v>1</v>
      </c>
      <c r="O1918" s="1" t="s">
        <v>50</v>
      </c>
      <c r="P1918" s="1" t="s">
        <v>53</v>
      </c>
      <c r="Q1918" s="379" t="str">
        <f>VLOOKUP(UTK[[#This Row],[ID]],DRIVER[],6,FALSE)</f>
        <v>KAMAN MUNDA</v>
      </c>
    </row>
    <row r="1919" spans="1:17" ht="15" customHeight="1">
      <c r="A1919" s="1">
        <v>552</v>
      </c>
      <c r="B1919" s="373" t="str">
        <f>UTK[[#This Row],[DATE]]&amp;UTK[[#This Row],[VEHICLE NO]]&amp;UTK[[#This Row],[TRIP NO]]</f>
        <v>45472OD04Q67612</v>
      </c>
      <c r="C1919" s="25">
        <v>45472</v>
      </c>
      <c r="D1919" s="1">
        <v>64037</v>
      </c>
      <c r="E1919" s="12">
        <v>312215</v>
      </c>
      <c r="F1919" s="17">
        <v>2392</v>
      </c>
      <c r="G1919" s="24" t="s">
        <v>24</v>
      </c>
      <c r="H1919" s="375">
        <v>51.24</v>
      </c>
      <c r="I1919" s="375">
        <v>17.84</v>
      </c>
      <c r="J1919" s="375">
        <f t="shared" si="98"/>
        <v>33.400000000000006</v>
      </c>
      <c r="K1919" s="376">
        <v>33.08</v>
      </c>
      <c r="L1919" s="380">
        <v>45472</v>
      </c>
      <c r="M1919" s="375">
        <f t="shared" si="99"/>
        <v>0.32000000000000739</v>
      </c>
      <c r="N1919" s="381">
        <v>2</v>
      </c>
      <c r="O1919" s="1" t="s">
        <v>50</v>
      </c>
      <c r="P1919" s="1" t="s">
        <v>53</v>
      </c>
      <c r="Q1919" s="379" t="str">
        <f>VLOOKUP(UTK[[#This Row],[ID]],DRIVER[],6,FALSE)</f>
        <v>KALI CH KAR</v>
      </c>
    </row>
    <row r="1920" spans="1:17" ht="15" customHeight="1">
      <c r="A1920" s="1">
        <v>553</v>
      </c>
      <c r="B1920" s="373" t="str">
        <f>UTK[[#This Row],[DATE]]&amp;UTK[[#This Row],[VEHICLE NO]]&amp;UTK[[#This Row],[TRIP NO]]</f>
        <v>45472OD04Q41731</v>
      </c>
      <c r="C1920" s="25">
        <v>45472</v>
      </c>
      <c r="D1920" s="1">
        <v>64038</v>
      </c>
      <c r="E1920" s="12">
        <v>312215</v>
      </c>
      <c r="F1920" s="17">
        <v>2391</v>
      </c>
      <c r="G1920" s="24" t="s">
        <v>8</v>
      </c>
      <c r="H1920" s="375">
        <v>33.58</v>
      </c>
      <c r="I1920" s="375">
        <v>10.34</v>
      </c>
      <c r="J1920" s="375">
        <f t="shared" si="98"/>
        <v>23.24</v>
      </c>
      <c r="K1920" s="376">
        <v>23.2</v>
      </c>
      <c r="L1920" s="380">
        <v>45472</v>
      </c>
      <c r="M1920" s="375">
        <f t="shared" si="99"/>
        <v>3.9999999999999147E-2</v>
      </c>
      <c r="N1920" s="381">
        <v>1</v>
      </c>
      <c r="O1920" s="1" t="s">
        <v>50</v>
      </c>
      <c r="P1920" s="1" t="s">
        <v>53</v>
      </c>
      <c r="Q1920" s="379" t="str">
        <f>VLOOKUP(UTK[[#This Row],[ID]],DRIVER[],6,FALSE)</f>
        <v>AJAYA KUMAR MAHANTA</v>
      </c>
    </row>
    <row r="1921" spans="1:18" ht="15" customHeight="1">
      <c r="A1921" s="1">
        <v>554</v>
      </c>
      <c r="B1921" s="373" t="str">
        <f>UTK[[#This Row],[DATE]]&amp;UTK[[#This Row],[VEHICLE NO]]&amp;UTK[[#This Row],[TRIP NO]]</f>
        <v>45472OD34S26682</v>
      </c>
      <c r="C1921" s="25">
        <v>45472</v>
      </c>
      <c r="D1921" s="1">
        <v>64039</v>
      </c>
      <c r="E1921" s="12">
        <v>312215</v>
      </c>
      <c r="F1921" s="17">
        <v>2421</v>
      </c>
      <c r="G1921" s="24" t="s">
        <v>42</v>
      </c>
      <c r="H1921" s="375">
        <v>49.58</v>
      </c>
      <c r="I1921" s="375">
        <v>17.100000000000001</v>
      </c>
      <c r="J1921" s="375">
        <f t="shared" si="98"/>
        <v>32.479999999999997</v>
      </c>
      <c r="K1921" s="376">
        <v>32.340000000000003</v>
      </c>
      <c r="L1921" s="380">
        <v>45472</v>
      </c>
      <c r="M1921" s="375">
        <f t="shared" si="99"/>
        <v>0.13999999999999346</v>
      </c>
      <c r="N1921" s="381">
        <v>2</v>
      </c>
      <c r="O1921" s="1" t="s">
        <v>50</v>
      </c>
      <c r="P1921" s="1" t="s">
        <v>53</v>
      </c>
      <c r="Q1921" s="379" t="str">
        <f>VLOOKUP(UTK[[#This Row],[ID]],DRIVER[],6,FALSE)</f>
        <v>SHAJID ANSARI</v>
      </c>
    </row>
    <row r="1922" spans="1:18" ht="15" customHeight="1">
      <c r="A1922" s="1">
        <v>555</v>
      </c>
      <c r="B1922" s="373" t="str">
        <f>UTK[[#This Row],[DATE]]&amp;UTK[[#This Row],[VEHICLE NO]]&amp;UTK[[#This Row],[TRIP NO]]</f>
        <v>45472OD34S26662</v>
      </c>
      <c r="C1922" s="25">
        <v>45472</v>
      </c>
      <c r="D1922" s="1">
        <v>64040</v>
      </c>
      <c r="E1922" s="12">
        <v>312215</v>
      </c>
      <c r="F1922" s="17">
        <v>2420</v>
      </c>
      <c r="G1922" s="24" t="s">
        <v>45</v>
      </c>
      <c r="H1922" s="375">
        <v>51.78</v>
      </c>
      <c r="I1922" s="375">
        <v>17.54</v>
      </c>
      <c r="J1922" s="375">
        <f t="shared" si="98"/>
        <v>34.24</v>
      </c>
      <c r="K1922" s="376">
        <v>34</v>
      </c>
      <c r="L1922" s="380">
        <v>45473</v>
      </c>
      <c r="M1922" s="375">
        <f t="shared" si="99"/>
        <v>0.24000000000000199</v>
      </c>
      <c r="N1922" s="381">
        <v>2</v>
      </c>
      <c r="O1922" s="1" t="s">
        <v>50</v>
      </c>
      <c r="P1922" s="1" t="s">
        <v>53</v>
      </c>
      <c r="Q1922" s="379" t="str">
        <f>VLOOKUP(UTK[[#This Row],[ID]],DRIVER[],6,FALSE)</f>
        <v>MURALIDHAR MOHANTA</v>
      </c>
    </row>
    <row r="1923" spans="1:18" ht="15" customHeight="1">
      <c r="A1923" s="1">
        <v>556</v>
      </c>
      <c r="B1923" s="387" t="str">
        <f>UTK[[#This Row],[DATE]]&amp;UTK[[#This Row],[VEHICLE NO]]&amp;UTK[[#This Row],[TRIP NO]]</f>
        <v>45473OD04Q41731</v>
      </c>
      <c r="C1923" s="25">
        <v>45473</v>
      </c>
      <c r="D1923" s="1">
        <v>64041</v>
      </c>
      <c r="E1923" s="12">
        <v>312215</v>
      </c>
      <c r="F1923" s="17">
        <v>2440</v>
      </c>
      <c r="G1923" s="24" t="s">
        <v>8</v>
      </c>
      <c r="H1923" s="389">
        <v>33.56</v>
      </c>
      <c r="I1923" s="389">
        <v>10.4</v>
      </c>
      <c r="J1923" s="389">
        <f t="shared" ref="J1923:J1945" si="100">H1923-I1923</f>
        <v>23.160000000000004</v>
      </c>
      <c r="K1923" s="390">
        <v>23.16</v>
      </c>
      <c r="L1923" s="380">
        <v>45473</v>
      </c>
      <c r="M1923" s="389">
        <f t="shared" ref="M1923:M1945" si="101">J1923-K1923</f>
        <v>0</v>
      </c>
      <c r="N1923" s="395">
        <v>1</v>
      </c>
      <c r="O1923" s="1" t="s">
        <v>50</v>
      </c>
      <c r="P1923" s="1" t="s">
        <v>53</v>
      </c>
      <c r="Q1923" s="393" t="str">
        <f>VLOOKUP(UTK[[#This Row],[ID]],DRIVER[],6,FALSE)</f>
        <v>AJAYA KUMAR MAHANTA</v>
      </c>
    </row>
    <row r="1924" spans="1:18" ht="15" customHeight="1">
      <c r="A1924" s="1">
        <v>557</v>
      </c>
      <c r="B1924" s="387" t="str">
        <f>UTK[[#This Row],[DATE]]&amp;UTK[[#This Row],[VEHICLE NO]]&amp;UTK[[#This Row],[TRIP NO]]</f>
        <v>45473OD34S26151</v>
      </c>
      <c r="C1924" s="25">
        <v>45473</v>
      </c>
      <c r="D1924" s="1">
        <v>64042</v>
      </c>
      <c r="E1924" s="12">
        <v>312215</v>
      </c>
      <c r="F1924" s="17">
        <v>2448</v>
      </c>
      <c r="G1924" s="24" t="s">
        <v>40</v>
      </c>
      <c r="H1924" s="389">
        <v>54.76</v>
      </c>
      <c r="I1924" s="389">
        <v>17.28</v>
      </c>
      <c r="J1924" s="389">
        <f t="shared" si="100"/>
        <v>37.479999999999997</v>
      </c>
      <c r="K1924" s="390">
        <v>37.020000000000003</v>
      </c>
      <c r="L1924" s="380">
        <v>45473</v>
      </c>
      <c r="M1924" s="389">
        <f t="shared" si="101"/>
        <v>0.45999999999999375</v>
      </c>
      <c r="N1924" s="395">
        <v>1</v>
      </c>
      <c r="O1924" s="1" t="s">
        <v>50</v>
      </c>
      <c r="P1924" s="1" t="s">
        <v>53</v>
      </c>
      <c r="Q1924" s="393" t="str">
        <f>VLOOKUP(UTK[[#This Row],[ID]],DRIVER[],6,FALSE)</f>
        <v>AKASH KUMAR SINGH</v>
      </c>
    </row>
    <row r="1925" spans="1:18" ht="15" customHeight="1">
      <c r="A1925" s="1">
        <v>558</v>
      </c>
      <c r="B1925" s="387" t="str">
        <f>UTK[[#This Row],[DATE]]&amp;UTK[[#This Row],[VEHICLE NO]]&amp;UTK[[#This Row],[TRIP NO]]</f>
        <v>45473OD34S61521</v>
      </c>
      <c r="C1925" s="25">
        <v>45473</v>
      </c>
      <c r="D1925" s="1">
        <v>64043</v>
      </c>
      <c r="E1925" s="12">
        <v>312215</v>
      </c>
      <c r="F1925" s="17">
        <v>2449</v>
      </c>
      <c r="G1925" s="24" t="s">
        <v>43</v>
      </c>
      <c r="H1925" s="389">
        <v>50.82</v>
      </c>
      <c r="I1925" s="389">
        <v>17.12</v>
      </c>
      <c r="J1925" s="389">
        <f t="shared" si="100"/>
        <v>33.700000000000003</v>
      </c>
      <c r="K1925" s="390">
        <v>33.56</v>
      </c>
      <c r="L1925" s="380">
        <v>45473</v>
      </c>
      <c r="M1925" s="389">
        <f t="shared" si="101"/>
        <v>0.14000000000000057</v>
      </c>
      <c r="N1925" s="395">
        <v>1</v>
      </c>
      <c r="O1925" s="1" t="s">
        <v>50</v>
      </c>
      <c r="P1925" s="1" t="s">
        <v>53</v>
      </c>
      <c r="Q1925" s="393" t="str">
        <f>VLOOKUP(UTK[[#This Row],[ID]],DRIVER[],6,FALSE)</f>
        <v>SUSANT KUMAR BAG</v>
      </c>
      <c r="R1925" s="1">
        <v>206</v>
      </c>
    </row>
    <row r="1926" spans="1:18" ht="15" customHeight="1">
      <c r="A1926" s="1">
        <v>559</v>
      </c>
      <c r="B1926" s="387" t="str">
        <f>UTK[[#This Row],[DATE]]&amp;UTK[[#This Row],[VEHICLE NO]]&amp;UTK[[#This Row],[TRIP NO]]</f>
        <v>45473OD34S26661</v>
      </c>
      <c r="C1926" s="25">
        <v>45473</v>
      </c>
      <c r="D1926" s="1">
        <v>64044</v>
      </c>
      <c r="E1926" s="12">
        <v>312215</v>
      </c>
      <c r="F1926" s="17">
        <v>2452</v>
      </c>
      <c r="G1926" s="24" t="s">
        <v>45</v>
      </c>
      <c r="H1926" s="389">
        <v>53.9</v>
      </c>
      <c r="I1926" s="389">
        <v>17.559999999999999</v>
      </c>
      <c r="J1926" s="389">
        <f t="shared" si="100"/>
        <v>36.340000000000003</v>
      </c>
      <c r="K1926" s="390">
        <v>35.82</v>
      </c>
      <c r="L1926" s="380">
        <v>45473</v>
      </c>
      <c r="M1926" s="389">
        <f t="shared" si="101"/>
        <v>0.52000000000000313</v>
      </c>
      <c r="N1926" s="395">
        <v>1</v>
      </c>
      <c r="O1926" s="1" t="s">
        <v>50</v>
      </c>
      <c r="P1926" s="1" t="s">
        <v>53</v>
      </c>
      <c r="Q1926" s="393" t="str">
        <f>VLOOKUP(UTK[[#This Row],[ID]],DRIVER[],6,FALSE)</f>
        <v>MURALIDHAR MOHANTA</v>
      </c>
    </row>
    <row r="1927" spans="1:18" ht="15" customHeight="1">
      <c r="A1927" s="1">
        <v>560</v>
      </c>
      <c r="B1927" s="387" t="str">
        <f>UTK[[#This Row],[DATE]]&amp;UTK[[#This Row],[VEHICLE NO]]&amp;UTK[[#This Row],[TRIP NO]]</f>
        <v>45473OD34S26681</v>
      </c>
      <c r="C1927" s="25">
        <v>45473</v>
      </c>
      <c r="D1927" s="1">
        <v>64045</v>
      </c>
      <c r="E1927" s="12">
        <v>312215</v>
      </c>
      <c r="F1927" s="17">
        <v>2455</v>
      </c>
      <c r="G1927" s="24" t="s">
        <v>42</v>
      </c>
      <c r="H1927" s="389">
        <v>53.06</v>
      </c>
      <c r="I1927" s="389">
        <v>17.12</v>
      </c>
      <c r="J1927" s="389">
        <f t="shared" si="100"/>
        <v>35.94</v>
      </c>
      <c r="K1927" s="390">
        <v>35.68</v>
      </c>
      <c r="L1927" s="380">
        <v>45473</v>
      </c>
      <c r="M1927" s="389">
        <f t="shared" si="101"/>
        <v>0.25999999999999801</v>
      </c>
      <c r="N1927" s="395">
        <v>1</v>
      </c>
      <c r="O1927" s="1" t="s">
        <v>50</v>
      </c>
      <c r="P1927" s="1" t="s">
        <v>53</v>
      </c>
      <c r="Q1927" s="393" t="str">
        <f>VLOOKUP(UTK[[#This Row],[ID]],DRIVER[],6,FALSE)</f>
        <v>SHAJID ANSARI</v>
      </c>
    </row>
    <row r="1928" spans="1:18" ht="14.4">
      <c r="A1928" s="1">
        <v>561</v>
      </c>
      <c r="B1928" s="387" t="str">
        <f>UTK[[#This Row],[DATE]]&amp;UTK[[#This Row],[VEHICLE NO]]&amp;UTK[[#This Row],[TRIP NO]]</f>
        <v>45473OD04Q41231</v>
      </c>
      <c r="C1928" s="25">
        <v>45473</v>
      </c>
      <c r="D1928" s="1">
        <v>64046</v>
      </c>
      <c r="E1928" s="12">
        <v>312215</v>
      </c>
      <c r="F1928" s="17">
        <v>2457</v>
      </c>
      <c r="G1928" s="24" t="s">
        <v>39</v>
      </c>
      <c r="H1928" s="389">
        <v>52.22</v>
      </c>
      <c r="I1928" s="389">
        <v>17.28</v>
      </c>
      <c r="J1928" s="389">
        <f t="shared" si="100"/>
        <v>34.94</v>
      </c>
      <c r="K1928" s="390">
        <v>34.72</v>
      </c>
      <c r="L1928" s="380">
        <v>45473</v>
      </c>
      <c r="M1928" s="389">
        <f t="shared" si="101"/>
        <v>0.21999999999999886</v>
      </c>
      <c r="N1928" s="395">
        <v>1</v>
      </c>
      <c r="O1928" s="1" t="s">
        <v>50</v>
      </c>
      <c r="P1928" s="1" t="s">
        <v>53</v>
      </c>
      <c r="Q1928" s="393" t="str">
        <f>VLOOKUP(UTK[[#This Row],[ID]],DRIVER[],6,FALSE)</f>
        <v>NATABAR MOHANTA</v>
      </c>
      <c r="R1928" s="1">
        <v>171</v>
      </c>
    </row>
    <row r="1929" spans="1:18" ht="15" customHeight="1">
      <c r="A1929" s="1">
        <v>562</v>
      </c>
      <c r="B1929" s="387" t="str">
        <f>UTK[[#This Row],[DATE]]&amp;UTK[[#This Row],[VEHICLE NO]]&amp;UTK[[#This Row],[TRIP NO]]</f>
        <v>45473OD04Q41391</v>
      </c>
      <c r="C1929" s="25">
        <v>45473</v>
      </c>
      <c r="D1929" s="1">
        <v>64047</v>
      </c>
      <c r="E1929" s="12">
        <v>312215</v>
      </c>
      <c r="F1929" s="17">
        <v>2485</v>
      </c>
      <c r="G1929" s="24" t="s">
        <v>21</v>
      </c>
      <c r="H1929" s="389">
        <v>54.8</v>
      </c>
      <c r="I1929" s="389">
        <v>17.5</v>
      </c>
      <c r="J1929" s="389">
        <f t="shared" si="100"/>
        <v>37.299999999999997</v>
      </c>
      <c r="K1929" s="390">
        <v>37.020000000000003</v>
      </c>
      <c r="L1929" s="380">
        <v>45473</v>
      </c>
      <c r="M1929" s="389">
        <f t="shared" si="101"/>
        <v>0.27999999999999403</v>
      </c>
      <c r="N1929" s="395">
        <v>1</v>
      </c>
      <c r="O1929" s="1" t="s">
        <v>50</v>
      </c>
      <c r="P1929" s="1" t="s">
        <v>53</v>
      </c>
      <c r="Q1929" s="393" t="str">
        <f>VLOOKUP(UTK[[#This Row],[ID]],DRIVER[],6,FALSE)</f>
        <v>AKSHAYA KU SAHOO</v>
      </c>
    </row>
    <row r="1930" spans="1:18" ht="15" customHeight="1">
      <c r="A1930" s="1">
        <v>563</v>
      </c>
      <c r="B1930" s="387" t="str">
        <f>UTK[[#This Row],[DATE]]&amp;UTK[[#This Row],[VEHICLE NO]]&amp;UTK[[#This Row],[TRIP NO]]</f>
        <v>45473OD04Q41281</v>
      </c>
      <c r="C1930" s="25">
        <v>45473</v>
      </c>
      <c r="D1930" s="1">
        <v>64048</v>
      </c>
      <c r="E1930" s="12">
        <v>312215</v>
      </c>
      <c r="F1930" s="17">
        <v>2487</v>
      </c>
      <c r="G1930" s="24" t="s">
        <v>41</v>
      </c>
      <c r="H1930" s="389">
        <v>35.479999999999997</v>
      </c>
      <c r="I1930" s="389">
        <v>10.44</v>
      </c>
      <c r="J1930" s="389">
        <f t="shared" si="100"/>
        <v>25.04</v>
      </c>
      <c r="K1930" s="390">
        <v>25.04</v>
      </c>
      <c r="L1930" s="380">
        <v>45473</v>
      </c>
      <c r="M1930" s="389">
        <f t="shared" si="101"/>
        <v>0</v>
      </c>
      <c r="N1930" s="395">
        <v>1</v>
      </c>
      <c r="O1930" s="1" t="s">
        <v>50</v>
      </c>
      <c r="P1930" s="1" t="s">
        <v>53</v>
      </c>
      <c r="Q1930" s="393" t="str">
        <f>VLOOKUP(UTK[[#This Row],[ID]],DRIVER[],6,FALSE)</f>
        <v>SUSANTA KUMAR MALIK</v>
      </c>
    </row>
    <row r="1931" spans="1:18" ht="15" customHeight="1">
      <c r="A1931" s="1">
        <v>564</v>
      </c>
      <c r="B1931" s="387" t="str">
        <f>UTK[[#This Row],[DATE]]&amp;UTK[[#This Row],[VEHICLE NO]]&amp;UTK[[#This Row],[TRIP NO]]</f>
        <v>45473OD04Q41781</v>
      </c>
      <c r="C1931" s="25">
        <v>45473</v>
      </c>
      <c r="D1931" s="1">
        <v>64061</v>
      </c>
      <c r="E1931" s="12">
        <v>312215</v>
      </c>
      <c r="F1931" s="17">
        <v>2488</v>
      </c>
      <c r="G1931" s="24" t="s">
        <v>25</v>
      </c>
      <c r="H1931" s="389">
        <v>54.12</v>
      </c>
      <c r="I1931" s="389">
        <v>17.2</v>
      </c>
      <c r="J1931" s="389">
        <f t="shared" si="100"/>
        <v>36.92</v>
      </c>
      <c r="K1931" s="390">
        <v>36.64</v>
      </c>
      <c r="L1931" s="380">
        <v>45473</v>
      </c>
      <c r="M1931" s="389">
        <f t="shared" si="101"/>
        <v>0.28000000000000114</v>
      </c>
      <c r="N1931" s="395">
        <v>1</v>
      </c>
      <c r="O1931" s="1" t="s">
        <v>50</v>
      </c>
      <c r="P1931" s="1" t="s">
        <v>53</v>
      </c>
      <c r="Q1931" s="393" t="str">
        <f>VLOOKUP(UTK[[#This Row],[ID]],DRIVER[],6,FALSE)</f>
        <v>BHARAT CH MOHANTA</v>
      </c>
    </row>
    <row r="1932" spans="1:18" ht="15" customHeight="1">
      <c r="A1932" s="1">
        <v>565</v>
      </c>
      <c r="B1932" s="387" t="str">
        <f>UTK[[#This Row],[DATE]]&amp;UTK[[#This Row],[VEHICLE NO]]&amp;UTK[[#This Row],[TRIP NO]]</f>
        <v>45473OD04Q41551</v>
      </c>
      <c r="C1932" s="25">
        <v>45473</v>
      </c>
      <c r="D1932" s="1">
        <v>64062</v>
      </c>
      <c r="E1932" s="12">
        <v>312215</v>
      </c>
      <c r="F1932" s="17">
        <v>2489</v>
      </c>
      <c r="G1932" s="24" t="s">
        <v>22</v>
      </c>
      <c r="H1932" s="389">
        <v>52.9</v>
      </c>
      <c r="I1932" s="389">
        <v>17.36</v>
      </c>
      <c r="J1932" s="389">
        <f t="shared" si="100"/>
        <v>35.54</v>
      </c>
      <c r="K1932" s="390">
        <v>35</v>
      </c>
      <c r="L1932" s="380">
        <v>45473</v>
      </c>
      <c r="M1932" s="389">
        <f t="shared" si="101"/>
        <v>0.53999999999999915</v>
      </c>
      <c r="N1932" s="395">
        <v>1</v>
      </c>
      <c r="O1932" s="1" t="s">
        <v>50</v>
      </c>
      <c r="P1932" s="1" t="s">
        <v>53</v>
      </c>
      <c r="Q1932" s="393" t="str">
        <f>VLOOKUP(UTK[[#This Row],[ID]],DRIVER[],6,FALSE)</f>
        <v>KALI CH KAR</v>
      </c>
    </row>
    <row r="1933" spans="1:18" ht="15" customHeight="1">
      <c r="A1933" s="1">
        <v>566</v>
      </c>
      <c r="B1933" s="387" t="str">
        <f>UTK[[#This Row],[DATE]]&amp;UTK[[#This Row],[VEHICLE NO]]&amp;UTK[[#This Row],[TRIP NO]]</f>
        <v>45473OD04Q41261</v>
      </c>
      <c r="C1933" s="25">
        <v>45473</v>
      </c>
      <c r="D1933" s="1">
        <v>64063</v>
      </c>
      <c r="E1933" s="12">
        <v>312215</v>
      </c>
      <c r="F1933" s="17">
        <v>2492</v>
      </c>
      <c r="G1933" s="24" t="s">
        <v>23</v>
      </c>
      <c r="H1933" s="389">
        <v>54.16</v>
      </c>
      <c r="I1933" s="389">
        <v>17.420000000000002</v>
      </c>
      <c r="J1933" s="389">
        <f t="shared" si="100"/>
        <v>36.739999999999995</v>
      </c>
      <c r="K1933" s="390">
        <v>36.54</v>
      </c>
      <c r="L1933" s="380">
        <v>45473</v>
      </c>
      <c r="M1933" s="389">
        <f t="shared" si="101"/>
        <v>0.19999999999999574</v>
      </c>
      <c r="N1933" s="395">
        <v>1</v>
      </c>
      <c r="O1933" s="1" t="s">
        <v>50</v>
      </c>
      <c r="P1933" s="1" t="s">
        <v>53</v>
      </c>
      <c r="Q1933" s="393" t="str">
        <f>VLOOKUP(UTK[[#This Row],[ID]],DRIVER[],6,FALSE)</f>
        <v>JUGAL KISHOR MOHANTA</v>
      </c>
    </row>
    <row r="1934" spans="1:18" ht="15" customHeight="1">
      <c r="A1934" s="1">
        <v>567</v>
      </c>
      <c r="B1934" s="387" t="str">
        <f>UTK[[#This Row],[DATE]]&amp;UTK[[#This Row],[VEHICLE NO]]&amp;UTK[[#This Row],[TRIP NO]]</f>
        <v>45473OD34S65081</v>
      </c>
      <c r="C1934" s="25">
        <v>45473</v>
      </c>
      <c r="D1934" s="1">
        <v>64064</v>
      </c>
      <c r="E1934" s="12">
        <v>312215</v>
      </c>
      <c r="F1934" s="17">
        <v>2495</v>
      </c>
      <c r="G1934" s="24" t="s">
        <v>57</v>
      </c>
      <c r="H1934" s="389">
        <v>53.7</v>
      </c>
      <c r="I1934" s="389">
        <v>17.260000000000002</v>
      </c>
      <c r="J1934" s="389">
        <f t="shared" si="100"/>
        <v>36.44</v>
      </c>
      <c r="K1934" s="390">
        <v>36.119999999999997</v>
      </c>
      <c r="L1934" s="380">
        <v>45473</v>
      </c>
      <c r="M1934" s="389">
        <f t="shared" si="101"/>
        <v>0.32000000000000028</v>
      </c>
      <c r="N1934" s="395">
        <v>1</v>
      </c>
      <c r="O1934" s="1" t="s">
        <v>50</v>
      </c>
      <c r="P1934" s="1" t="s">
        <v>53</v>
      </c>
      <c r="Q1934" s="393" t="str">
        <f>VLOOKUP(UTK[[#This Row],[ID]],DRIVER[],6,FALSE)</f>
        <v>VINOD KUMAR</v>
      </c>
      <c r="R1934" s="1">
        <v>225</v>
      </c>
    </row>
    <row r="1935" spans="1:18" ht="15" customHeight="1">
      <c r="A1935" s="1">
        <v>568</v>
      </c>
      <c r="B1935" s="387" t="str">
        <f>UTK[[#This Row],[DATE]]&amp;UTK[[#This Row],[VEHICLE NO]]&amp;UTK[[#This Row],[TRIP NO]]</f>
        <v>45473OD34S61371</v>
      </c>
      <c r="C1935" s="25">
        <v>45473</v>
      </c>
      <c r="D1935" s="1">
        <v>64065</v>
      </c>
      <c r="E1935" s="12">
        <v>312215</v>
      </c>
      <c r="F1935" s="17">
        <v>2500</v>
      </c>
      <c r="G1935" s="24" t="s">
        <v>44</v>
      </c>
      <c r="H1935" s="389">
        <v>55.82</v>
      </c>
      <c r="I1935" s="389">
        <v>17.559999999999999</v>
      </c>
      <c r="J1935" s="389">
        <f t="shared" si="100"/>
        <v>38.260000000000005</v>
      </c>
      <c r="K1935" s="390">
        <v>37.92</v>
      </c>
      <c r="L1935" s="380">
        <v>45473</v>
      </c>
      <c r="M1935" s="389">
        <f t="shared" si="101"/>
        <v>0.34000000000000341</v>
      </c>
      <c r="N1935" s="395">
        <v>1</v>
      </c>
      <c r="O1935" s="1" t="s">
        <v>50</v>
      </c>
      <c r="P1935" s="1" t="s">
        <v>53</v>
      </c>
      <c r="Q1935" s="393" t="str">
        <f>VLOOKUP(UTK[[#This Row],[ID]],DRIVER[],6,FALSE)</f>
        <v>NILAMANI BARIK</v>
      </c>
    </row>
    <row r="1936" spans="1:18" ht="15" customHeight="1">
      <c r="A1936" s="1">
        <v>569</v>
      </c>
      <c r="B1936" s="387" t="str">
        <f>UTK[[#This Row],[DATE]]&amp;UTK[[#This Row],[VEHICLE NO]]&amp;UTK[[#This Row],[TRIP NO]]</f>
        <v>45473OD04Q67611</v>
      </c>
      <c r="C1936" s="25">
        <v>45473</v>
      </c>
      <c r="D1936" s="1">
        <v>64066</v>
      </c>
      <c r="E1936" s="12">
        <v>312215</v>
      </c>
      <c r="F1936" s="17">
        <v>2505</v>
      </c>
      <c r="G1936" s="24" t="s">
        <v>24</v>
      </c>
      <c r="H1936" s="389">
        <v>54.5</v>
      </c>
      <c r="I1936" s="389">
        <v>17.86</v>
      </c>
      <c r="J1936" s="389">
        <f t="shared" si="100"/>
        <v>36.64</v>
      </c>
      <c r="K1936" s="390">
        <v>36.380000000000003</v>
      </c>
      <c r="L1936" s="380">
        <v>45473</v>
      </c>
      <c r="M1936" s="389">
        <f t="shared" si="101"/>
        <v>0.25999999999999801</v>
      </c>
      <c r="N1936" s="395">
        <v>1</v>
      </c>
      <c r="O1936" s="1" t="s">
        <v>50</v>
      </c>
      <c r="P1936" s="1" t="s">
        <v>53</v>
      </c>
      <c r="Q1936" s="393" t="str">
        <f>VLOOKUP(UTK[[#This Row],[ID]],DRIVER[],6,FALSE)</f>
        <v>DHULESWAR PERAI</v>
      </c>
    </row>
    <row r="1937" spans="1:18" ht="15" customHeight="1">
      <c r="A1937" s="1">
        <v>570</v>
      </c>
      <c r="B1937" s="387" t="str">
        <f>UTK[[#This Row],[DATE]]&amp;UTK[[#This Row],[VEHICLE NO]]&amp;UTK[[#This Row],[TRIP NO]]</f>
        <v>45473OD04Q41732</v>
      </c>
      <c r="C1937" s="25">
        <v>45473</v>
      </c>
      <c r="D1937" s="1">
        <v>64067</v>
      </c>
      <c r="E1937" s="12">
        <v>312215</v>
      </c>
      <c r="F1937" s="17">
        <v>2525</v>
      </c>
      <c r="G1937" s="24" t="s">
        <v>8</v>
      </c>
      <c r="H1937" s="389">
        <v>36.1</v>
      </c>
      <c r="I1937" s="389">
        <v>10.34</v>
      </c>
      <c r="J1937" s="389">
        <f t="shared" si="100"/>
        <v>25.76</v>
      </c>
      <c r="K1937" s="390">
        <v>25.52</v>
      </c>
      <c r="L1937" s="380">
        <v>45473</v>
      </c>
      <c r="M1937" s="389">
        <f t="shared" si="101"/>
        <v>0.24000000000000199</v>
      </c>
      <c r="N1937" s="395">
        <v>2</v>
      </c>
      <c r="O1937" s="1" t="s">
        <v>50</v>
      </c>
      <c r="P1937" s="1" t="s">
        <v>53</v>
      </c>
      <c r="Q1937" s="393" t="str">
        <f>VLOOKUP(UTK[[#This Row],[ID]],DRIVER[],6,FALSE)</f>
        <v>AJAYA KUMAR MAHANTA</v>
      </c>
    </row>
    <row r="1938" spans="1:18" ht="15" customHeight="1">
      <c r="A1938" s="1">
        <v>571</v>
      </c>
      <c r="B1938" s="387" t="str">
        <f>UTK[[#This Row],[DATE]]&amp;UTK[[#This Row],[VEHICLE NO]]&amp;UTK[[#This Row],[TRIP NO]]</f>
        <v>45473OD34S26152</v>
      </c>
      <c r="C1938" s="25">
        <v>45473</v>
      </c>
      <c r="D1938" s="1">
        <v>64068</v>
      </c>
      <c r="E1938" s="12">
        <v>312215</v>
      </c>
      <c r="F1938" s="17">
        <v>2556</v>
      </c>
      <c r="G1938" s="24" t="s">
        <v>40</v>
      </c>
      <c r="H1938" s="389">
        <v>53</v>
      </c>
      <c r="I1938" s="389">
        <v>17.059999999999999</v>
      </c>
      <c r="J1938" s="389">
        <f t="shared" si="100"/>
        <v>35.94</v>
      </c>
      <c r="K1938" s="390">
        <v>35.5</v>
      </c>
      <c r="L1938" s="380">
        <v>45473</v>
      </c>
      <c r="M1938" s="389">
        <f t="shared" si="101"/>
        <v>0.43999999999999773</v>
      </c>
      <c r="N1938" s="395">
        <v>2</v>
      </c>
      <c r="O1938" s="1" t="s">
        <v>50</v>
      </c>
      <c r="P1938" s="1" t="s">
        <v>53</v>
      </c>
      <c r="Q1938" s="393" t="str">
        <f>VLOOKUP(UTK[[#This Row],[ID]],DRIVER[],6,FALSE)</f>
        <v>ABHIMANYU JENA</v>
      </c>
    </row>
    <row r="1939" spans="1:18" ht="15" customHeight="1">
      <c r="A1939" s="1">
        <v>572</v>
      </c>
      <c r="B1939" s="387" t="str">
        <f>UTK[[#This Row],[DATE]]&amp;UTK[[#This Row],[VEHICLE NO]]&amp;UTK[[#This Row],[TRIP NO]]</f>
        <v>45473OD34S61522</v>
      </c>
      <c r="C1939" s="25">
        <v>45473</v>
      </c>
      <c r="D1939" s="1">
        <v>64069</v>
      </c>
      <c r="E1939" s="12">
        <v>312215</v>
      </c>
      <c r="F1939" s="17">
        <v>2568</v>
      </c>
      <c r="G1939" s="24" t="s">
        <v>43</v>
      </c>
      <c r="H1939" s="389">
        <v>53.68</v>
      </c>
      <c r="I1939" s="389">
        <v>17.22</v>
      </c>
      <c r="J1939" s="389">
        <f t="shared" si="100"/>
        <v>36.46</v>
      </c>
      <c r="K1939" s="390">
        <v>35.94</v>
      </c>
      <c r="L1939" s="380">
        <v>45473</v>
      </c>
      <c r="M1939" s="389">
        <f t="shared" si="101"/>
        <v>0.52000000000000313</v>
      </c>
      <c r="N1939" s="395">
        <v>2</v>
      </c>
      <c r="O1939" s="1" t="s">
        <v>50</v>
      </c>
      <c r="P1939" s="1" t="s">
        <v>53</v>
      </c>
      <c r="Q1939" s="393" t="str">
        <f>VLOOKUP(UTK[[#This Row],[ID]],DRIVER[],6,FALSE)</f>
        <v>SUSANT KUMAR BAG</v>
      </c>
    </row>
    <row r="1940" spans="1:18" ht="15" customHeight="1">
      <c r="A1940" s="1">
        <v>573</v>
      </c>
      <c r="B1940" s="387" t="str">
        <f>UTK[[#This Row],[DATE]]&amp;UTK[[#This Row],[VEHICLE NO]]&amp;UTK[[#This Row],[TRIP NO]]</f>
        <v>45473OD34S26662</v>
      </c>
      <c r="C1940" s="25">
        <v>45473</v>
      </c>
      <c r="D1940" s="1">
        <v>64070</v>
      </c>
      <c r="E1940" s="12">
        <v>312215</v>
      </c>
      <c r="F1940" s="17">
        <v>2574</v>
      </c>
      <c r="G1940" s="24" t="s">
        <v>45</v>
      </c>
      <c r="H1940" s="389">
        <v>50.76</v>
      </c>
      <c r="I1940" s="389">
        <v>17.399999999999999</v>
      </c>
      <c r="J1940" s="389">
        <f t="shared" si="100"/>
        <v>33.36</v>
      </c>
      <c r="K1940" s="390">
        <v>32.86</v>
      </c>
      <c r="L1940" s="380">
        <v>45473</v>
      </c>
      <c r="M1940" s="389">
        <f t="shared" si="101"/>
        <v>0.5</v>
      </c>
      <c r="N1940" s="395">
        <v>2</v>
      </c>
      <c r="O1940" s="1" t="s">
        <v>50</v>
      </c>
      <c r="P1940" s="1" t="s">
        <v>53</v>
      </c>
      <c r="Q1940" s="393" t="str">
        <f>VLOOKUP(UTK[[#This Row],[ID]],DRIVER[],6,FALSE)</f>
        <v>MURALIDHAR MOHANTA</v>
      </c>
    </row>
    <row r="1941" spans="1:18" ht="14.4">
      <c r="A1941" s="1">
        <v>574</v>
      </c>
      <c r="B1941" s="387" t="str">
        <f>UTK[[#This Row],[DATE]]&amp;UTK[[#This Row],[VEHICLE NO]]&amp;UTK[[#This Row],[TRIP NO]]</f>
        <v>45473OD04Q41232</v>
      </c>
      <c r="C1941" s="25">
        <v>45473</v>
      </c>
      <c r="D1941" s="1">
        <v>64071</v>
      </c>
      <c r="E1941" s="12">
        <v>312215</v>
      </c>
      <c r="F1941" s="17">
        <v>2575</v>
      </c>
      <c r="G1941" s="24" t="s">
        <v>39</v>
      </c>
      <c r="H1941" s="389">
        <v>54.46</v>
      </c>
      <c r="I1941" s="389">
        <v>17.38</v>
      </c>
      <c r="J1941" s="389">
        <f t="shared" si="100"/>
        <v>37.08</v>
      </c>
      <c r="K1941" s="390">
        <v>36.54</v>
      </c>
      <c r="L1941" s="380">
        <v>45473</v>
      </c>
      <c r="M1941" s="389">
        <f t="shared" si="101"/>
        <v>0.53999999999999915</v>
      </c>
      <c r="N1941" s="395">
        <v>2</v>
      </c>
      <c r="O1941" s="1" t="s">
        <v>50</v>
      </c>
      <c r="P1941" s="1" t="s">
        <v>53</v>
      </c>
      <c r="Q1941" s="393" t="str">
        <f>VLOOKUP(UTK[[#This Row],[ID]],DRIVER[],6,FALSE)</f>
        <v>NATABAR MOHANTA</v>
      </c>
    </row>
    <row r="1942" spans="1:18" ht="15" customHeight="1">
      <c r="A1942" s="1">
        <v>575</v>
      </c>
      <c r="B1942" s="387" t="str">
        <f>UTK[[#This Row],[DATE]]&amp;UTK[[#This Row],[VEHICLE NO]]&amp;UTK[[#This Row],[TRIP NO]]</f>
        <v>45473OD34S26682</v>
      </c>
      <c r="C1942" s="25">
        <v>45473</v>
      </c>
      <c r="D1942" s="1">
        <v>64072</v>
      </c>
      <c r="E1942" s="12">
        <v>312215</v>
      </c>
      <c r="F1942" s="17">
        <v>2580</v>
      </c>
      <c r="G1942" s="24" t="s">
        <v>42</v>
      </c>
      <c r="H1942" s="389">
        <v>53.32</v>
      </c>
      <c r="I1942" s="389">
        <v>17.079999999999998</v>
      </c>
      <c r="J1942" s="389">
        <f t="shared" si="100"/>
        <v>36.24</v>
      </c>
      <c r="K1942" s="390">
        <v>35.72</v>
      </c>
      <c r="L1942" s="380">
        <v>45473</v>
      </c>
      <c r="M1942" s="389">
        <f t="shared" si="101"/>
        <v>0.52000000000000313</v>
      </c>
      <c r="N1942" s="395">
        <v>2</v>
      </c>
      <c r="O1942" s="1" t="s">
        <v>50</v>
      </c>
      <c r="P1942" s="1" t="s">
        <v>53</v>
      </c>
      <c r="Q1942" s="393" t="str">
        <f>VLOOKUP(UTK[[#This Row],[ID]],DRIVER[],6,FALSE)</f>
        <v>SHAJID ANSARI</v>
      </c>
    </row>
    <row r="1943" spans="1:18" ht="15" customHeight="1">
      <c r="A1943" s="1">
        <v>576</v>
      </c>
      <c r="B1943" s="387" t="str">
        <f>UTK[[#This Row],[DATE]]&amp;UTK[[#This Row],[VEHICLE NO]]&amp;UTK[[#This Row],[TRIP NO]]</f>
        <v>45473OD04Q41392</v>
      </c>
      <c r="C1943" s="25">
        <v>45473</v>
      </c>
      <c r="D1943" s="1">
        <v>64073</v>
      </c>
      <c r="E1943" s="12">
        <v>312215</v>
      </c>
      <c r="F1943" s="17">
        <v>2602</v>
      </c>
      <c r="G1943" s="24" t="s">
        <v>21</v>
      </c>
      <c r="H1943" s="389">
        <v>52.02</v>
      </c>
      <c r="I1943" s="389">
        <v>17.440000000000001</v>
      </c>
      <c r="J1943" s="389">
        <f t="shared" si="100"/>
        <v>34.58</v>
      </c>
      <c r="K1943" s="390">
        <v>34.18</v>
      </c>
      <c r="L1943" s="394">
        <v>45474</v>
      </c>
      <c r="M1943" s="389">
        <f t="shared" si="101"/>
        <v>0.39999999999999858</v>
      </c>
      <c r="N1943" s="395">
        <v>2</v>
      </c>
      <c r="O1943" s="1" t="s">
        <v>50</v>
      </c>
      <c r="P1943" s="1" t="s">
        <v>53</v>
      </c>
      <c r="Q1943" s="393" t="str">
        <f>VLOOKUP(UTK[[#This Row],[ID]],DRIVER[],6,FALSE)</f>
        <v>AKSHAYA KU SAHOO</v>
      </c>
    </row>
    <row r="1944" spans="1:18" ht="15" customHeight="1">
      <c r="A1944" s="1">
        <v>577</v>
      </c>
      <c r="B1944" s="387" t="str">
        <f>UTK[[#This Row],[DATE]]&amp;UTK[[#This Row],[VEHICLE NO]]&amp;UTK[[#This Row],[TRIP NO]]</f>
        <v>45473OD04Q41782</v>
      </c>
      <c r="C1944" s="25">
        <v>45473</v>
      </c>
      <c r="D1944" s="1">
        <v>64074</v>
      </c>
      <c r="E1944" s="12">
        <v>312215</v>
      </c>
      <c r="F1944" s="17">
        <v>2603</v>
      </c>
      <c r="G1944" s="24" t="s">
        <v>25</v>
      </c>
      <c r="H1944" s="389">
        <v>52.08</v>
      </c>
      <c r="I1944" s="389">
        <v>17.2</v>
      </c>
      <c r="J1944" s="389">
        <f t="shared" si="100"/>
        <v>34.879999999999995</v>
      </c>
      <c r="K1944" s="390">
        <v>34.340000000000003</v>
      </c>
      <c r="L1944" s="394">
        <v>45474</v>
      </c>
      <c r="M1944" s="389">
        <f t="shared" si="101"/>
        <v>0.53999999999999204</v>
      </c>
      <c r="N1944" s="395">
        <v>2</v>
      </c>
      <c r="O1944" s="1" t="s">
        <v>50</v>
      </c>
      <c r="P1944" s="1" t="s">
        <v>53</v>
      </c>
      <c r="Q1944" s="393" t="str">
        <f>VLOOKUP(UTK[[#This Row],[ID]],DRIVER[],6,FALSE)</f>
        <v>BHARAT CH MOHANTA</v>
      </c>
    </row>
    <row r="1945" spans="1:18" ht="15" customHeight="1">
      <c r="A1945" s="1">
        <v>578</v>
      </c>
      <c r="B1945" s="387" t="str">
        <f>UTK[[#This Row],[DATE]]&amp;UTK[[#This Row],[VEHICLE NO]]&amp;UTK[[#This Row],[TRIP NO]]</f>
        <v>45473OD04Q41262</v>
      </c>
      <c r="C1945" s="25">
        <v>45473</v>
      </c>
      <c r="D1945" s="1">
        <v>64075</v>
      </c>
      <c r="E1945" s="12">
        <v>312215</v>
      </c>
      <c r="F1945" s="17">
        <v>2605</v>
      </c>
      <c r="G1945" s="24" t="s">
        <v>23</v>
      </c>
      <c r="H1945" s="389">
        <v>55</v>
      </c>
      <c r="I1945" s="389">
        <v>17.399999999999999</v>
      </c>
      <c r="J1945" s="389">
        <f t="shared" si="100"/>
        <v>37.6</v>
      </c>
      <c r="K1945" s="390">
        <v>36.94</v>
      </c>
      <c r="L1945" s="394">
        <v>45474</v>
      </c>
      <c r="M1945" s="389">
        <f t="shared" si="101"/>
        <v>0.66000000000000369</v>
      </c>
      <c r="N1945" s="395">
        <v>2</v>
      </c>
      <c r="O1945" s="1" t="s">
        <v>50</v>
      </c>
      <c r="P1945" s="1" t="s">
        <v>53</v>
      </c>
      <c r="Q1945" s="393" t="str">
        <f>VLOOKUP(UTK[[#This Row],[ID]],DRIVER[],6,FALSE)</f>
        <v>JUGAL KISHOR MOHANTA</v>
      </c>
    </row>
    <row r="1946" spans="1:18" ht="15" customHeight="1">
      <c r="A1946" s="1">
        <v>1</v>
      </c>
      <c r="B1946" s="387" t="str">
        <f>UTK[[#This Row],[DATE]]&amp;UTK[[#This Row],[VEHICLE NO]]&amp;UTK[[#This Row],[TRIP NO]]</f>
        <v>45474OD04Q41731</v>
      </c>
      <c r="C1946" s="25">
        <v>45474</v>
      </c>
      <c r="D1946" s="1">
        <v>29799</v>
      </c>
      <c r="E1946" s="12">
        <v>312215</v>
      </c>
      <c r="F1946" s="17">
        <v>2609</v>
      </c>
      <c r="G1946" s="24" t="s">
        <v>8</v>
      </c>
      <c r="H1946" s="389">
        <v>33.86</v>
      </c>
      <c r="I1946" s="389">
        <v>10.4</v>
      </c>
      <c r="J1946" s="389">
        <f t="shared" ref="J1946:J1951" si="102">H1946-I1946</f>
        <v>23.46</v>
      </c>
      <c r="K1946" s="390">
        <v>23.44</v>
      </c>
      <c r="L1946" s="394">
        <v>45474</v>
      </c>
      <c r="M1946" s="389">
        <f t="shared" ref="M1946:M1951" si="103">J1946-K1946</f>
        <v>1.9999999999999574E-2</v>
      </c>
      <c r="N1946" s="395">
        <v>1</v>
      </c>
      <c r="O1946" s="1" t="s">
        <v>50</v>
      </c>
      <c r="P1946" s="1" t="s">
        <v>53</v>
      </c>
      <c r="Q1946" s="393" t="str">
        <f>VLOOKUP(UTK[[#This Row],[ID]],DRIVER[],6,FALSE)</f>
        <v>AJAYA KUMAR MAHANTA</v>
      </c>
    </row>
    <row r="1947" spans="1:18" ht="15" customHeight="1">
      <c r="A1947" s="1">
        <v>2</v>
      </c>
      <c r="B1947" s="387" t="str">
        <f>UTK[[#This Row],[DATE]]&amp;UTK[[#This Row],[VEHICLE NO]]&amp;UTK[[#This Row],[TRIP NO]]</f>
        <v>45474OD34S26151</v>
      </c>
      <c r="C1947" s="25">
        <v>45474</v>
      </c>
      <c r="D1947" s="1">
        <v>64076</v>
      </c>
      <c r="E1947" s="12">
        <v>312215</v>
      </c>
      <c r="F1947" s="17">
        <v>2611</v>
      </c>
      <c r="G1947" s="24" t="s">
        <v>40</v>
      </c>
      <c r="H1947" s="389">
        <v>52.76</v>
      </c>
      <c r="I1947" s="389">
        <v>17.079999999999998</v>
      </c>
      <c r="J1947" s="389">
        <f t="shared" si="102"/>
        <v>35.68</v>
      </c>
      <c r="K1947" s="390">
        <v>35.4</v>
      </c>
      <c r="L1947" s="394">
        <v>45474</v>
      </c>
      <c r="M1947" s="389">
        <f t="shared" si="103"/>
        <v>0.28000000000000114</v>
      </c>
      <c r="N1947" s="395">
        <v>1</v>
      </c>
      <c r="O1947" s="1" t="s">
        <v>50</v>
      </c>
      <c r="P1947" s="1" t="s">
        <v>53</v>
      </c>
      <c r="Q1947" s="393" t="str">
        <f>VLOOKUP(UTK[[#This Row],[ID]],DRIVER[],6,FALSE)</f>
        <v>ABHIMANYU JENA</v>
      </c>
      <c r="R1947" s="1">
        <v>210</v>
      </c>
    </row>
    <row r="1948" spans="1:18" ht="15" customHeight="1">
      <c r="A1948" s="1">
        <v>3</v>
      </c>
      <c r="B1948" s="387" t="str">
        <f>UTK[[#This Row],[DATE]]&amp;UTK[[#This Row],[VEHICLE NO]]&amp;UTK[[#This Row],[TRIP NO]]</f>
        <v>45474OD04Q41391</v>
      </c>
      <c r="C1948" s="25">
        <v>45474</v>
      </c>
      <c r="D1948" s="1">
        <v>64077</v>
      </c>
      <c r="E1948" s="12">
        <v>312215</v>
      </c>
      <c r="F1948" s="17">
        <v>2612</v>
      </c>
      <c r="G1948" s="24" t="s">
        <v>21</v>
      </c>
      <c r="H1948" s="389">
        <v>53.92</v>
      </c>
      <c r="I1948" s="389">
        <v>17.5</v>
      </c>
      <c r="J1948" s="389">
        <f t="shared" si="102"/>
        <v>36.42</v>
      </c>
      <c r="K1948" s="390">
        <v>35.68</v>
      </c>
      <c r="L1948" s="394">
        <v>45474</v>
      </c>
      <c r="M1948" s="389">
        <f t="shared" si="103"/>
        <v>0.74000000000000199</v>
      </c>
      <c r="N1948" s="395">
        <v>1</v>
      </c>
      <c r="O1948" s="1" t="s">
        <v>50</v>
      </c>
      <c r="P1948" s="1" t="s">
        <v>53</v>
      </c>
      <c r="Q1948" s="393" t="str">
        <f>VLOOKUP(UTK[[#This Row],[ID]],DRIVER[],6,FALSE)</f>
        <v>AKSHAYA KU SAHOO</v>
      </c>
    </row>
    <row r="1949" spans="1:18" ht="15" customHeight="1">
      <c r="A1949" s="1">
        <v>4</v>
      </c>
      <c r="B1949" s="387" t="str">
        <f>UTK[[#This Row],[DATE]]&amp;UTK[[#This Row],[VEHICLE NO]]&amp;UTK[[#This Row],[TRIP NO]]</f>
        <v>45474OD34S26661</v>
      </c>
      <c r="C1949" s="25">
        <v>45474</v>
      </c>
      <c r="D1949" s="1">
        <v>64078</v>
      </c>
      <c r="E1949" s="12">
        <v>312215</v>
      </c>
      <c r="F1949" s="17">
        <v>2615</v>
      </c>
      <c r="G1949" s="24" t="s">
        <v>45</v>
      </c>
      <c r="H1949" s="389">
        <v>52.74</v>
      </c>
      <c r="I1949" s="389">
        <v>17.48</v>
      </c>
      <c r="J1949" s="389">
        <f t="shared" si="102"/>
        <v>35.260000000000005</v>
      </c>
      <c r="K1949" s="390">
        <v>34.840000000000003</v>
      </c>
      <c r="L1949" s="394">
        <v>45474</v>
      </c>
      <c r="M1949" s="389">
        <f t="shared" si="103"/>
        <v>0.42000000000000171</v>
      </c>
      <c r="N1949" s="395">
        <v>1</v>
      </c>
      <c r="O1949" s="1" t="s">
        <v>50</v>
      </c>
      <c r="P1949" s="1" t="s">
        <v>53</v>
      </c>
      <c r="Q1949" s="393" t="str">
        <f>VLOOKUP(UTK[[#This Row],[ID]],DRIVER[],6,FALSE)</f>
        <v>MURALIDHAR MOHANTA</v>
      </c>
    </row>
    <row r="1950" spans="1:18" ht="15" customHeight="1">
      <c r="A1950" s="1">
        <v>5</v>
      </c>
      <c r="B1950" s="387" t="str">
        <f>UTK[[#This Row],[DATE]]&amp;UTK[[#This Row],[VEHICLE NO]]&amp;UTK[[#This Row],[TRIP NO]]</f>
        <v>45474OD34S26681</v>
      </c>
      <c r="C1950" s="25">
        <v>45474</v>
      </c>
      <c r="D1950" s="1">
        <v>64079</v>
      </c>
      <c r="E1950" s="12">
        <v>312215</v>
      </c>
      <c r="F1950" s="17">
        <v>2616</v>
      </c>
      <c r="G1950" s="24" t="s">
        <v>42</v>
      </c>
      <c r="H1950" s="389">
        <v>53.92</v>
      </c>
      <c r="I1950" s="389">
        <v>17.14</v>
      </c>
      <c r="J1950" s="389">
        <f t="shared" si="102"/>
        <v>36.78</v>
      </c>
      <c r="K1950" s="390">
        <v>36.380000000000003</v>
      </c>
      <c r="L1950" s="394">
        <v>45474</v>
      </c>
      <c r="M1950" s="389">
        <f t="shared" si="103"/>
        <v>0.39999999999999858</v>
      </c>
      <c r="N1950" s="395">
        <v>1</v>
      </c>
      <c r="O1950" s="1" t="s">
        <v>50</v>
      </c>
      <c r="P1950" s="1" t="s">
        <v>53</v>
      </c>
      <c r="Q1950" s="393" t="str">
        <f>VLOOKUP(UTK[[#This Row],[ID]],DRIVER[],6,FALSE)</f>
        <v>SHAJID ANSARI</v>
      </c>
    </row>
    <row r="1951" spans="1:18" ht="15" customHeight="1">
      <c r="A1951" s="1">
        <v>6</v>
      </c>
      <c r="B1951" s="387" t="str">
        <f>UTK[[#This Row],[DATE]]&amp;UTK[[#This Row],[VEHICLE NO]]&amp;UTK[[#This Row],[TRIP NO]]</f>
        <v>45474OD34S61521</v>
      </c>
      <c r="C1951" s="25">
        <v>45474</v>
      </c>
      <c r="D1951" s="1">
        <v>64080</v>
      </c>
      <c r="E1951" s="12">
        <v>312215</v>
      </c>
      <c r="F1951" s="17">
        <v>2617</v>
      </c>
      <c r="G1951" s="24" t="s">
        <v>43</v>
      </c>
      <c r="H1951" s="389">
        <v>54.2</v>
      </c>
      <c r="I1951" s="389">
        <v>17.3</v>
      </c>
      <c r="J1951" s="389">
        <f t="shared" si="102"/>
        <v>36.900000000000006</v>
      </c>
      <c r="K1951" s="390">
        <v>36.619999999999997</v>
      </c>
      <c r="L1951" s="394">
        <v>45474</v>
      </c>
      <c r="M1951" s="389">
        <f t="shared" si="103"/>
        <v>0.28000000000000824</v>
      </c>
      <c r="N1951" s="395">
        <v>1</v>
      </c>
      <c r="O1951" s="1" t="s">
        <v>50</v>
      </c>
      <c r="P1951" s="1" t="s">
        <v>53</v>
      </c>
      <c r="Q1951" s="393" t="str">
        <f>VLOOKUP(UTK[[#This Row],[ID]],DRIVER[],6,FALSE)</f>
        <v>SUSANT KUMAR BAG</v>
      </c>
    </row>
    <row r="1952" spans="1:18" ht="15" customHeight="1">
      <c r="A1952" s="1">
        <v>7</v>
      </c>
      <c r="B1952" s="387" t="str">
        <f>UTK[[#This Row],[DATE]]&amp;UTK[[#This Row],[VEHICLE NO]]&amp;UTK[[#This Row],[TRIP NO]]</f>
        <v>45474OD04Q41281</v>
      </c>
      <c r="C1952" s="25">
        <v>45474</v>
      </c>
      <c r="D1952" s="1">
        <v>64081</v>
      </c>
      <c r="E1952" s="12">
        <v>312215</v>
      </c>
      <c r="F1952" s="17">
        <v>2626</v>
      </c>
      <c r="G1952" s="24" t="s">
        <v>41</v>
      </c>
      <c r="H1952" s="389">
        <v>33.1</v>
      </c>
      <c r="I1952" s="389">
        <v>10.46</v>
      </c>
      <c r="J1952" s="389">
        <f t="shared" ref="J1952:J1969" si="104">H1952-I1952</f>
        <v>22.64</v>
      </c>
      <c r="K1952" s="390">
        <v>22.24</v>
      </c>
      <c r="L1952" s="394">
        <v>45474</v>
      </c>
      <c r="M1952" s="389">
        <f t="shared" ref="M1952:M1969" si="105">J1952-K1952</f>
        <v>0.40000000000000213</v>
      </c>
      <c r="N1952" s="395">
        <v>1</v>
      </c>
      <c r="O1952" s="1" t="s">
        <v>50</v>
      </c>
      <c r="P1952" s="1" t="s">
        <v>53</v>
      </c>
      <c r="Q1952" s="393" t="str">
        <f>VLOOKUP(UTK[[#This Row],[ID]],DRIVER[],6,FALSE)</f>
        <v>KAMAN MUNDA</v>
      </c>
    </row>
    <row r="1953" spans="1:17" ht="15" customHeight="1">
      <c r="A1953" s="1">
        <v>8</v>
      </c>
      <c r="B1953" s="387" t="str">
        <f>UTK[[#This Row],[DATE]]&amp;UTK[[#This Row],[VEHICLE NO]]&amp;UTK[[#This Row],[TRIP NO]]</f>
        <v>45474OD04Q41261</v>
      </c>
      <c r="C1953" s="25">
        <v>45474</v>
      </c>
      <c r="D1953" s="1">
        <v>64082</v>
      </c>
      <c r="E1953" s="12">
        <v>312215</v>
      </c>
      <c r="F1953" s="17">
        <v>2622</v>
      </c>
      <c r="G1953" s="24" t="s">
        <v>23</v>
      </c>
      <c r="H1953" s="389">
        <v>56</v>
      </c>
      <c r="I1953" s="389">
        <v>17.440000000000001</v>
      </c>
      <c r="J1953" s="389">
        <f t="shared" si="104"/>
        <v>38.56</v>
      </c>
      <c r="K1953" s="390">
        <v>37.76</v>
      </c>
      <c r="L1953" s="394">
        <v>45474</v>
      </c>
      <c r="M1953" s="389">
        <f t="shared" si="105"/>
        <v>0.80000000000000426</v>
      </c>
      <c r="N1953" s="395">
        <v>1</v>
      </c>
      <c r="O1953" s="1" t="s">
        <v>50</v>
      </c>
      <c r="P1953" s="1" t="s">
        <v>53</v>
      </c>
      <c r="Q1953" s="393" t="str">
        <f>VLOOKUP(UTK[[#This Row],[ID]],DRIVER[],6,FALSE)</f>
        <v>PRADIPA MALIK</v>
      </c>
    </row>
    <row r="1954" spans="1:17" ht="15" customHeight="1">
      <c r="A1954" s="1">
        <v>9</v>
      </c>
      <c r="B1954" s="387" t="str">
        <f>UTK[[#This Row],[DATE]]&amp;UTK[[#This Row],[VEHICLE NO]]&amp;UTK[[#This Row],[TRIP NO]]</f>
        <v>45474OD34S61371</v>
      </c>
      <c r="C1954" s="25">
        <v>45474</v>
      </c>
      <c r="D1954" s="1">
        <v>64083</v>
      </c>
      <c r="E1954" s="12">
        <v>312215</v>
      </c>
      <c r="F1954" s="17">
        <v>2610</v>
      </c>
      <c r="G1954" s="24" t="s">
        <v>44</v>
      </c>
      <c r="H1954" s="389">
        <v>53.62</v>
      </c>
      <c r="I1954" s="389">
        <v>17.600000000000001</v>
      </c>
      <c r="J1954" s="389">
        <f t="shared" si="104"/>
        <v>36.019999999999996</v>
      </c>
      <c r="K1954" s="390">
        <v>35.32</v>
      </c>
      <c r="L1954" s="394">
        <v>45474</v>
      </c>
      <c r="M1954" s="389">
        <f t="shared" si="105"/>
        <v>0.69999999999999574</v>
      </c>
      <c r="N1954" s="395">
        <v>1</v>
      </c>
      <c r="O1954" s="1" t="s">
        <v>50</v>
      </c>
      <c r="P1954" s="1" t="s">
        <v>53</v>
      </c>
      <c r="Q1954" s="393" t="str">
        <f>VLOOKUP(UTK[[#This Row],[ID]],DRIVER[],6,FALSE)</f>
        <v>AKASH KUMAR SINGH</v>
      </c>
    </row>
    <row r="1955" spans="1:17" ht="15" customHeight="1">
      <c r="A1955" s="1">
        <v>10</v>
      </c>
      <c r="B1955" s="387" t="str">
        <f>UTK[[#This Row],[DATE]]&amp;UTK[[#This Row],[VEHICLE NO]]&amp;UTK[[#This Row],[TRIP NO]]</f>
        <v>45474OD04Q67611</v>
      </c>
      <c r="C1955" s="25">
        <v>45474</v>
      </c>
      <c r="D1955" s="1">
        <v>64084</v>
      </c>
      <c r="E1955" s="12">
        <v>312215</v>
      </c>
      <c r="F1955" s="17">
        <v>2633</v>
      </c>
      <c r="G1955" s="24" t="s">
        <v>24</v>
      </c>
      <c r="H1955" s="389">
        <v>55.58</v>
      </c>
      <c r="I1955" s="389">
        <v>17.88</v>
      </c>
      <c r="J1955" s="389">
        <f t="shared" si="104"/>
        <v>37.700000000000003</v>
      </c>
      <c r="K1955" s="390">
        <v>37.159999999999997</v>
      </c>
      <c r="L1955" s="394">
        <v>45474</v>
      </c>
      <c r="M1955" s="389">
        <f t="shared" si="105"/>
        <v>0.54000000000000625</v>
      </c>
      <c r="N1955" s="395">
        <v>1</v>
      </c>
      <c r="O1955" s="1" t="s">
        <v>50</v>
      </c>
      <c r="P1955" s="1" t="s">
        <v>53</v>
      </c>
      <c r="Q1955" s="393" t="str">
        <f>VLOOKUP(UTK[[#This Row],[ID]],DRIVER[],6,FALSE)</f>
        <v>VINOD KUMAR</v>
      </c>
    </row>
    <row r="1956" spans="1:17" ht="15" customHeight="1">
      <c r="A1956" s="1">
        <v>11</v>
      </c>
      <c r="B1956" s="387" t="str">
        <f>UTK[[#This Row],[DATE]]&amp;UTK[[#This Row],[VEHICLE NO]]&amp;UTK[[#This Row],[TRIP NO]]</f>
        <v>45474OD04Q41551</v>
      </c>
      <c r="C1956" s="25">
        <v>45474</v>
      </c>
      <c r="D1956" s="1">
        <v>64085</v>
      </c>
      <c r="E1956" s="12">
        <v>312215</v>
      </c>
      <c r="F1956" s="17">
        <v>2648</v>
      </c>
      <c r="G1956" s="24" t="s">
        <v>22</v>
      </c>
      <c r="H1956" s="389">
        <v>53.82</v>
      </c>
      <c r="I1956" s="389">
        <v>17.440000000000001</v>
      </c>
      <c r="J1956" s="389">
        <f t="shared" si="104"/>
        <v>36.379999999999995</v>
      </c>
      <c r="K1956" s="390">
        <v>35.9</v>
      </c>
      <c r="L1956" s="394">
        <v>45474</v>
      </c>
      <c r="M1956" s="389">
        <f t="shared" si="105"/>
        <v>0.47999999999999687</v>
      </c>
      <c r="N1956" s="395">
        <v>1</v>
      </c>
      <c r="O1956" s="1" t="s">
        <v>50</v>
      </c>
      <c r="P1956" s="1" t="s">
        <v>53</v>
      </c>
      <c r="Q1956" s="393" t="str">
        <f>VLOOKUP(UTK[[#This Row],[ID]],DRIVER[],6,FALSE)</f>
        <v>KALI CH KAR</v>
      </c>
    </row>
    <row r="1957" spans="1:17" ht="15" customHeight="1">
      <c r="A1957" s="1">
        <v>12</v>
      </c>
      <c r="B1957" s="387" t="str">
        <f>UTK[[#This Row],[DATE]]&amp;UTK[[#This Row],[VEHICLE NO]]&amp;UTK[[#This Row],[TRIP NO]]</f>
        <v>45474OD04Q41781</v>
      </c>
      <c r="C1957" s="25">
        <v>45474</v>
      </c>
      <c r="D1957" s="1">
        <v>64086</v>
      </c>
      <c r="E1957" s="12">
        <v>312215</v>
      </c>
      <c r="F1957" s="17">
        <v>2649</v>
      </c>
      <c r="G1957" s="24" t="s">
        <v>25</v>
      </c>
      <c r="H1957" s="389">
        <v>53.18</v>
      </c>
      <c r="I1957" s="389">
        <v>17.2</v>
      </c>
      <c r="J1957" s="389">
        <f t="shared" si="104"/>
        <v>35.980000000000004</v>
      </c>
      <c r="K1957" s="390">
        <v>35.58</v>
      </c>
      <c r="L1957" s="394">
        <v>45474</v>
      </c>
      <c r="M1957" s="389">
        <f t="shared" si="105"/>
        <v>0.40000000000000568</v>
      </c>
      <c r="N1957" s="395">
        <v>1</v>
      </c>
      <c r="O1957" s="1" t="s">
        <v>50</v>
      </c>
      <c r="P1957" s="1" t="s">
        <v>53</v>
      </c>
      <c r="Q1957" s="393" t="str">
        <f>VLOOKUP(UTK[[#This Row],[ID]],DRIVER[],6,FALSE)</f>
        <v>CHANDRAMANI MOHANTY</v>
      </c>
    </row>
    <row r="1958" spans="1:17" ht="14.4">
      <c r="A1958" s="1">
        <v>13</v>
      </c>
      <c r="B1958" s="387" t="str">
        <f>UTK[[#This Row],[DATE]]&amp;UTK[[#This Row],[VEHICLE NO]]&amp;UTK[[#This Row],[TRIP NO]]</f>
        <v>45474OD04Q41231</v>
      </c>
      <c r="C1958" s="25">
        <v>45474</v>
      </c>
      <c r="D1958" s="1">
        <v>64087</v>
      </c>
      <c r="E1958" s="12">
        <v>312215</v>
      </c>
      <c r="F1958" s="17">
        <v>2669</v>
      </c>
      <c r="G1958" s="24" t="s">
        <v>39</v>
      </c>
      <c r="H1958" s="389">
        <v>56.02</v>
      </c>
      <c r="I1958" s="389">
        <v>17.36</v>
      </c>
      <c r="J1958" s="389">
        <f t="shared" si="104"/>
        <v>38.660000000000004</v>
      </c>
      <c r="K1958" s="390">
        <v>37.96</v>
      </c>
      <c r="L1958" s="394">
        <v>45474</v>
      </c>
      <c r="M1958" s="389">
        <f t="shared" si="105"/>
        <v>0.70000000000000284</v>
      </c>
      <c r="N1958" s="395">
        <v>1</v>
      </c>
      <c r="O1958" s="1" t="s">
        <v>50</v>
      </c>
      <c r="P1958" s="1" t="s">
        <v>53</v>
      </c>
      <c r="Q1958" s="393" t="str">
        <f>VLOOKUP(UTK[[#This Row],[ID]],DRIVER[],6,FALSE)</f>
        <v>DHULESWAR PERAI</v>
      </c>
    </row>
    <row r="1959" spans="1:17" ht="15" customHeight="1">
      <c r="A1959" s="1">
        <v>14</v>
      </c>
      <c r="B1959" s="387" t="str">
        <f>UTK[[#This Row],[DATE]]&amp;UTK[[#This Row],[VEHICLE NO]]&amp;UTK[[#This Row],[TRIP NO]]</f>
        <v>45474OD04Q41392</v>
      </c>
      <c r="C1959" s="25">
        <v>45474</v>
      </c>
      <c r="D1959" s="1">
        <v>64088</v>
      </c>
      <c r="E1959" s="12">
        <v>312215</v>
      </c>
      <c r="F1959" s="17">
        <v>2671</v>
      </c>
      <c r="G1959" s="24" t="s">
        <v>21</v>
      </c>
      <c r="H1959" s="389">
        <v>54.86</v>
      </c>
      <c r="I1959" s="389">
        <v>17.48</v>
      </c>
      <c r="J1959" s="389">
        <f t="shared" si="104"/>
        <v>37.379999999999995</v>
      </c>
      <c r="K1959" s="390">
        <v>37.06</v>
      </c>
      <c r="L1959" s="394">
        <v>45474</v>
      </c>
      <c r="M1959" s="389">
        <f t="shared" si="105"/>
        <v>0.31999999999999318</v>
      </c>
      <c r="N1959" s="395">
        <v>2</v>
      </c>
      <c r="O1959" s="1" t="s">
        <v>50</v>
      </c>
      <c r="P1959" s="1" t="s">
        <v>53</v>
      </c>
      <c r="Q1959" s="393" t="str">
        <f>VLOOKUP(UTK[[#This Row],[ID]],DRIVER[],6,FALSE)</f>
        <v>AKSHAYA KU SAHOO</v>
      </c>
    </row>
    <row r="1960" spans="1:17" ht="15" customHeight="1">
      <c r="A1960" s="1">
        <v>15</v>
      </c>
      <c r="B1960" s="387" t="str">
        <f>UTK[[#This Row],[DATE]]&amp;UTK[[#This Row],[VEHICLE NO]]&amp;UTK[[#This Row],[TRIP NO]]</f>
        <v>45474OD34S26662</v>
      </c>
      <c r="C1960" s="25">
        <v>45474</v>
      </c>
      <c r="D1960" s="1">
        <v>64089</v>
      </c>
      <c r="E1960" s="12">
        <v>312215</v>
      </c>
      <c r="F1960" s="17">
        <v>2672</v>
      </c>
      <c r="G1960" s="24" t="s">
        <v>45</v>
      </c>
      <c r="H1960" s="389">
        <v>54.86</v>
      </c>
      <c r="I1960" s="389">
        <v>17.440000000000001</v>
      </c>
      <c r="J1960" s="389">
        <f t="shared" si="104"/>
        <v>37.42</v>
      </c>
      <c r="K1960" s="390">
        <v>36.92</v>
      </c>
      <c r="L1960" s="394">
        <v>45474</v>
      </c>
      <c r="M1960" s="389">
        <f t="shared" si="105"/>
        <v>0.5</v>
      </c>
      <c r="N1960" s="395">
        <v>2</v>
      </c>
      <c r="O1960" s="1" t="s">
        <v>50</v>
      </c>
      <c r="P1960" s="1" t="s">
        <v>53</v>
      </c>
      <c r="Q1960" s="393" t="str">
        <f>VLOOKUP(UTK[[#This Row],[ID]],DRIVER[],6,FALSE)</f>
        <v>MURALIDHAR MOHANTA</v>
      </c>
    </row>
    <row r="1961" spans="1:17" ht="15" customHeight="1">
      <c r="A1961" s="1">
        <v>16</v>
      </c>
      <c r="B1961" s="387" t="str">
        <f>UTK[[#This Row],[DATE]]&amp;UTK[[#This Row],[VEHICLE NO]]&amp;UTK[[#This Row],[TRIP NO]]</f>
        <v>45474OD04Q41732</v>
      </c>
      <c r="C1961" s="25">
        <v>45474</v>
      </c>
      <c r="D1961" s="1">
        <v>64090</v>
      </c>
      <c r="E1961" s="12">
        <v>312215</v>
      </c>
      <c r="F1961" s="17">
        <v>2673</v>
      </c>
      <c r="G1961" s="24" t="s">
        <v>8</v>
      </c>
      <c r="H1961" s="389">
        <v>33.32</v>
      </c>
      <c r="I1961" s="389">
        <v>10.36</v>
      </c>
      <c r="J1961" s="389">
        <f t="shared" si="104"/>
        <v>22.96</v>
      </c>
      <c r="K1961" s="390">
        <v>22.96</v>
      </c>
      <c r="L1961" s="394">
        <v>45474</v>
      </c>
      <c r="M1961" s="389">
        <f t="shared" si="105"/>
        <v>0</v>
      </c>
      <c r="N1961" s="395">
        <v>2</v>
      </c>
      <c r="O1961" s="1" t="s">
        <v>50</v>
      </c>
      <c r="P1961" s="1" t="s">
        <v>53</v>
      </c>
      <c r="Q1961" s="393" t="str">
        <f>VLOOKUP(UTK[[#This Row],[ID]],DRIVER[],6,FALSE)</f>
        <v>AJAYA KUMAR MAHANTA</v>
      </c>
    </row>
    <row r="1962" spans="1:17" ht="15" customHeight="1">
      <c r="A1962" s="1">
        <v>17</v>
      </c>
      <c r="B1962" s="387" t="str">
        <f>UTK[[#This Row],[DATE]]&amp;UTK[[#This Row],[VEHICLE NO]]&amp;UTK[[#This Row],[TRIP NO]]</f>
        <v>45474OD04Q41282</v>
      </c>
      <c r="C1962" s="25">
        <v>45474</v>
      </c>
      <c r="D1962" s="1">
        <v>64091</v>
      </c>
      <c r="E1962" s="12">
        <v>312215</v>
      </c>
      <c r="F1962" s="17">
        <v>2683</v>
      </c>
      <c r="G1962" s="24" t="s">
        <v>41</v>
      </c>
      <c r="H1962" s="389">
        <v>34.159999999999997</v>
      </c>
      <c r="I1962" s="389">
        <v>10.46</v>
      </c>
      <c r="J1962" s="389">
        <f t="shared" si="104"/>
        <v>23.699999999999996</v>
      </c>
      <c r="K1962" s="390">
        <v>23.7</v>
      </c>
      <c r="L1962" s="394">
        <v>45474</v>
      </c>
      <c r="M1962" s="389">
        <f t="shared" si="105"/>
        <v>0</v>
      </c>
      <c r="N1962" s="395">
        <v>2</v>
      </c>
      <c r="O1962" s="1" t="s">
        <v>50</v>
      </c>
      <c r="P1962" s="1" t="s">
        <v>53</v>
      </c>
      <c r="Q1962" s="393" t="str">
        <f>VLOOKUP(UTK[[#This Row],[ID]],DRIVER[],6,FALSE)</f>
        <v>KAMAN MUNDA</v>
      </c>
    </row>
    <row r="1963" spans="1:17" ht="15" customHeight="1">
      <c r="A1963" s="1">
        <v>18</v>
      </c>
      <c r="B1963" s="387" t="str">
        <f>UTK[[#This Row],[DATE]]&amp;UTK[[#This Row],[VEHICLE NO]]&amp;UTK[[#This Row],[TRIP NO]]</f>
        <v>45474OD34S61522</v>
      </c>
      <c r="C1963" s="25">
        <v>45474</v>
      </c>
      <c r="D1963" s="1">
        <v>64114</v>
      </c>
      <c r="E1963" s="12">
        <v>312215</v>
      </c>
      <c r="F1963" s="17">
        <v>2681</v>
      </c>
      <c r="G1963" s="24" t="s">
        <v>43</v>
      </c>
      <c r="H1963" s="389">
        <v>54.76</v>
      </c>
      <c r="I1963" s="389">
        <v>17.18</v>
      </c>
      <c r="J1963" s="389">
        <f t="shared" si="104"/>
        <v>37.58</v>
      </c>
      <c r="K1963" s="390">
        <v>37.28</v>
      </c>
      <c r="L1963" s="394">
        <v>45474</v>
      </c>
      <c r="M1963" s="389">
        <f t="shared" si="105"/>
        <v>0.29999999999999716</v>
      </c>
      <c r="N1963" s="395">
        <v>2</v>
      </c>
      <c r="O1963" s="1" t="s">
        <v>50</v>
      </c>
      <c r="P1963" s="1" t="s">
        <v>53</v>
      </c>
      <c r="Q1963" s="393" t="str">
        <f>VLOOKUP(UTK[[#This Row],[ID]],DRIVER[],6,FALSE)</f>
        <v>SUSANT KUMAR BAG</v>
      </c>
    </row>
    <row r="1964" spans="1:17" ht="15" customHeight="1">
      <c r="A1964" s="1">
        <v>19</v>
      </c>
      <c r="B1964" s="387" t="str">
        <f>UTK[[#This Row],[DATE]]&amp;UTK[[#This Row],[VEHICLE NO]]&amp;UTK[[#This Row],[TRIP NO]]</f>
        <v>45474OD34S26152</v>
      </c>
      <c r="C1964" s="25">
        <v>45474</v>
      </c>
      <c r="D1964" s="1">
        <v>64115</v>
      </c>
      <c r="E1964" s="12">
        <v>312215</v>
      </c>
      <c r="F1964" s="17">
        <v>2687</v>
      </c>
      <c r="G1964" s="24" t="s">
        <v>40</v>
      </c>
      <c r="H1964" s="389">
        <v>54.62</v>
      </c>
      <c r="I1964" s="389">
        <v>17.16</v>
      </c>
      <c r="J1964" s="389">
        <f t="shared" si="104"/>
        <v>37.459999999999994</v>
      </c>
      <c r="K1964" s="390">
        <v>37.14</v>
      </c>
      <c r="L1964" s="394">
        <v>45474</v>
      </c>
      <c r="M1964" s="389">
        <f t="shared" si="105"/>
        <v>0.31999999999999318</v>
      </c>
      <c r="N1964" s="395">
        <v>2</v>
      </c>
      <c r="O1964" s="1" t="s">
        <v>50</v>
      </c>
      <c r="P1964" s="1" t="s">
        <v>53</v>
      </c>
      <c r="Q1964" s="393" t="str">
        <f>VLOOKUP(UTK[[#This Row],[ID]],DRIVER[],6,FALSE)</f>
        <v>ABHIMANYU JENA</v>
      </c>
    </row>
    <row r="1965" spans="1:17" ht="15" customHeight="1">
      <c r="A1965" s="1">
        <v>20</v>
      </c>
      <c r="B1965" s="387" t="str">
        <f>UTK[[#This Row],[DATE]]&amp;UTK[[#This Row],[VEHICLE NO]]&amp;UTK[[#This Row],[TRIP NO]]</f>
        <v>45474OD34S26682</v>
      </c>
      <c r="C1965" s="25">
        <v>45474</v>
      </c>
      <c r="D1965" s="1">
        <v>64116</v>
      </c>
      <c r="E1965" s="12">
        <v>312215</v>
      </c>
      <c r="F1965" s="17">
        <v>2688</v>
      </c>
      <c r="G1965" s="24" t="s">
        <v>42</v>
      </c>
      <c r="H1965" s="389">
        <v>55.14</v>
      </c>
      <c r="I1965" s="389">
        <v>17.079999999999998</v>
      </c>
      <c r="J1965" s="389">
        <f t="shared" si="104"/>
        <v>38.06</v>
      </c>
      <c r="K1965" s="390">
        <v>37.68</v>
      </c>
      <c r="L1965" s="394">
        <v>45474</v>
      </c>
      <c r="M1965" s="389">
        <f t="shared" si="105"/>
        <v>0.38000000000000256</v>
      </c>
      <c r="N1965" s="395">
        <v>2</v>
      </c>
      <c r="O1965" s="1" t="s">
        <v>50</v>
      </c>
      <c r="P1965" s="1" t="s">
        <v>53</v>
      </c>
      <c r="Q1965" s="393" t="str">
        <f>VLOOKUP(UTK[[#This Row],[ID]],DRIVER[],6,FALSE)</f>
        <v>SHAJID ANSARI</v>
      </c>
    </row>
    <row r="1966" spans="1:17" ht="15" customHeight="1">
      <c r="A1966" s="1">
        <v>21</v>
      </c>
      <c r="B1966" s="387" t="str">
        <f>UTK[[#This Row],[DATE]]&amp;UTK[[#This Row],[VEHICLE NO]]&amp;UTK[[#This Row],[TRIP NO]]</f>
        <v>45474OD34S65081</v>
      </c>
      <c r="C1966" s="25">
        <v>45474</v>
      </c>
      <c r="D1966" s="1">
        <v>64117</v>
      </c>
      <c r="E1966" s="12">
        <v>312215</v>
      </c>
      <c r="F1966" s="17">
        <v>2705</v>
      </c>
      <c r="G1966" s="24" t="s">
        <v>57</v>
      </c>
      <c r="H1966" s="389">
        <v>55.12</v>
      </c>
      <c r="I1966" s="389">
        <v>17.46</v>
      </c>
      <c r="J1966" s="389">
        <f t="shared" si="104"/>
        <v>37.659999999999997</v>
      </c>
      <c r="K1966" s="390">
        <v>36.76</v>
      </c>
      <c r="L1966" s="394">
        <v>45474</v>
      </c>
      <c r="M1966" s="389">
        <f t="shared" si="105"/>
        <v>0.89999999999999858</v>
      </c>
      <c r="N1966" s="395">
        <v>1</v>
      </c>
      <c r="O1966" s="1" t="s">
        <v>50</v>
      </c>
      <c r="P1966" s="1" t="s">
        <v>53</v>
      </c>
      <c r="Q1966" s="393" t="str">
        <f>VLOOKUP(UTK[[#This Row],[ID]],DRIVER[],6,FALSE)</f>
        <v>PRADIPA MALIK</v>
      </c>
    </row>
    <row r="1967" spans="1:17" ht="15" customHeight="1">
      <c r="A1967" s="1">
        <v>22</v>
      </c>
      <c r="B1967" s="387" t="str">
        <f>UTK[[#This Row],[DATE]]&amp;UTK[[#This Row],[VEHICLE NO]]&amp;UTK[[#This Row],[TRIP NO]]</f>
        <v>45474OD04Q67612</v>
      </c>
      <c r="C1967" s="25">
        <v>45474</v>
      </c>
      <c r="D1967" s="1">
        <v>64118</v>
      </c>
      <c r="E1967" s="12">
        <v>312215</v>
      </c>
      <c r="F1967" s="17">
        <v>2711</v>
      </c>
      <c r="G1967" s="24" t="s">
        <v>24</v>
      </c>
      <c r="H1967" s="389">
        <v>56.26</v>
      </c>
      <c r="I1967" s="389">
        <v>17.84</v>
      </c>
      <c r="J1967" s="389">
        <f t="shared" si="104"/>
        <v>38.42</v>
      </c>
      <c r="K1967" s="390">
        <v>37.700000000000003</v>
      </c>
      <c r="L1967" s="394">
        <v>45475</v>
      </c>
      <c r="M1967" s="389">
        <f t="shared" si="105"/>
        <v>0.71999999999999886</v>
      </c>
      <c r="N1967" s="395">
        <v>2</v>
      </c>
      <c r="O1967" s="1" t="s">
        <v>50</v>
      </c>
      <c r="P1967" s="1" t="s">
        <v>53</v>
      </c>
      <c r="Q1967" s="393" t="str">
        <f>VLOOKUP(UTK[[#This Row],[ID]],DRIVER[],6,FALSE)</f>
        <v>VINOD KUMAR</v>
      </c>
    </row>
    <row r="1968" spans="1:17" ht="15" customHeight="1">
      <c r="A1968" s="1">
        <v>23</v>
      </c>
      <c r="B1968" s="387" t="str">
        <f>UTK[[#This Row],[DATE]]&amp;UTK[[#This Row],[VEHICLE NO]]&amp;UTK[[#This Row],[TRIP NO]]</f>
        <v>45474OD34S61372</v>
      </c>
      <c r="C1968" s="25">
        <v>45474</v>
      </c>
      <c r="D1968" s="1">
        <v>64119</v>
      </c>
      <c r="E1968" s="12">
        <v>312215</v>
      </c>
      <c r="F1968" s="17">
        <v>2712</v>
      </c>
      <c r="G1968" s="24" t="s">
        <v>44</v>
      </c>
      <c r="H1968" s="389">
        <v>53.8</v>
      </c>
      <c r="I1968" s="389">
        <v>17.559999999999999</v>
      </c>
      <c r="J1968" s="389">
        <f t="shared" si="104"/>
        <v>36.239999999999995</v>
      </c>
      <c r="K1968" s="390">
        <v>35.9</v>
      </c>
      <c r="L1968" s="394">
        <v>45475</v>
      </c>
      <c r="M1968" s="389">
        <f t="shared" si="105"/>
        <v>0.33999999999999631</v>
      </c>
      <c r="N1968" s="395">
        <v>2</v>
      </c>
      <c r="O1968" s="1" t="s">
        <v>50</v>
      </c>
      <c r="P1968" s="1" t="s">
        <v>53</v>
      </c>
      <c r="Q1968" s="393" t="str">
        <f>VLOOKUP(UTK[[#This Row],[ID]],DRIVER[],6,FALSE)</f>
        <v>MURALIDHAR MOHANTA</v>
      </c>
    </row>
    <row r="1969" spans="1:18" ht="15" customHeight="1">
      <c r="A1969" s="1">
        <v>24</v>
      </c>
      <c r="B1969" s="387" t="str">
        <f>UTK[[#This Row],[DATE]]&amp;UTK[[#This Row],[VEHICLE NO]]&amp;UTK[[#This Row],[TRIP NO]]</f>
        <v>45474OD04Q41782</v>
      </c>
      <c r="C1969" s="25">
        <v>45474</v>
      </c>
      <c r="D1969" s="1">
        <v>64120</v>
      </c>
      <c r="E1969" s="12">
        <v>312215</v>
      </c>
      <c r="F1969" s="17">
        <v>2715</v>
      </c>
      <c r="G1969" s="24" t="s">
        <v>25</v>
      </c>
      <c r="H1969" s="389">
        <v>55.7</v>
      </c>
      <c r="I1969" s="389">
        <v>17.16</v>
      </c>
      <c r="J1969" s="389">
        <f t="shared" si="104"/>
        <v>38.540000000000006</v>
      </c>
      <c r="K1969" s="390">
        <v>37.64</v>
      </c>
      <c r="L1969" s="394">
        <v>45475</v>
      </c>
      <c r="M1969" s="389">
        <f t="shared" si="105"/>
        <v>0.90000000000000568</v>
      </c>
      <c r="N1969" s="395">
        <v>2</v>
      </c>
      <c r="O1969" s="1" t="s">
        <v>50</v>
      </c>
      <c r="P1969" s="1" t="s">
        <v>53</v>
      </c>
      <c r="Q1969" s="393" t="str">
        <f>VLOOKUP(UTK[[#This Row],[ID]],DRIVER[],6,FALSE)</f>
        <v>CHANDRAMANI MOHANTY</v>
      </c>
    </row>
    <row r="1970" spans="1:18" ht="15" customHeight="1">
      <c r="A1970" s="1">
        <v>25</v>
      </c>
      <c r="B1970" s="387" t="str">
        <f>UTK[[#This Row],[DATE]]&amp;UTK[[#This Row],[VEHICLE NO]]&amp;UTK[[#This Row],[TRIP NO]]</f>
        <v>45475OD34S65081</v>
      </c>
      <c r="C1970" s="25">
        <v>45475</v>
      </c>
      <c r="D1970" s="1">
        <v>64121</v>
      </c>
      <c r="E1970" s="12">
        <v>312215</v>
      </c>
      <c r="F1970" s="17">
        <v>2738</v>
      </c>
      <c r="G1970" s="24" t="s">
        <v>57</v>
      </c>
      <c r="H1970" s="389">
        <v>53.24</v>
      </c>
      <c r="I1970" s="389">
        <v>17.62</v>
      </c>
      <c r="J1970" s="389">
        <f t="shared" ref="J1970:J1990" si="106">H1970-I1970</f>
        <v>35.620000000000005</v>
      </c>
      <c r="K1970" s="390">
        <v>35.56</v>
      </c>
      <c r="L1970" s="394">
        <v>45475</v>
      </c>
      <c r="M1970" s="389">
        <f t="shared" ref="M1970:M1990" si="107">J1970-K1970</f>
        <v>6.0000000000002274E-2</v>
      </c>
      <c r="N1970" s="395">
        <v>1</v>
      </c>
      <c r="O1970" s="1" t="s">
        <v>50</v>
      </c>
      <c r="P1970" s="1" t="s">
        <v>53</v>
      </c>
      <c r="Q1970" s="393" t="str">
        <f>VLOOKUP(UTK[[#This Row],[ID]],DRIVER[],6,FALSE)</f>
        <v>VINOD KUMAR</v>
      </c>
    </row>
    <row r="1971" spans="1:18" ht="15" customHeight="1">
      <c r="A1971" s="1">
        <v>26</v>
      </c>
      <c r="B1971" s="387" t="str">
        <f>UTK[[#This Row],[DATE]]&amp;UTK[[#This Row],[VEHICLE NO]]&amp;UTK[[#This Row],[TRIP NO]]</f>
        <v>45475OD34S26681</v>
      </c>
      <c r="C1971" s="25">
        <v>45475</v>
      </c>
      <c r="D1971" s="1">
        <v>64122</v>
      </c>
      <c r="E1971" s="12">
        <v>312215</v>
      </c>
      <c r="F1971" s="17">
        <v>2741</v>
      </c>
      <c r="G1971" s="24" t="s">
        <v>42</v>
      </c>
      <c r="H1971" s="389">
        <v>52.4</v>
      </c>
      <c r="I1971" s="389">
        <v>17.12</v>
      </c>
      <c r="J1971" s="389">
        <f t="shared" si="106"/>
        <v>35.28</v>
      </c>
      <c r="K1971" s="390">
        <v>34.799999999999997</v>
      </c>
      <c r="L1971" s="394">
        <v>45475</v>
      </c>
      <c r="M1971" s="389">
        <f t="shared" si="107"/>
        <v>0.48000000000000398</v>
      </c>
      <c r="N1971" s="395">
        <v>1</v>
      </c>
      <c r="O1971" s="1" t="s">
        <v>50</v>
      </c>
      <c r="P1971" s="1" t="s">
        <v>53</v>
      </c>
      <c r="Q1971" s="393" t="str">
        <f>VLOOKUP(UTK[[#This Row],[ID]],DRIVER[],6,FALSE)</f>
        <v>SHAJID ANSARI</v>
      </c>
      <c r="R1971" s="1">
        <v>227</v>
      </c>
    </row>
    <row r="1972" spans="1:18" ht="15" customHeight="1">
      <c r="A1972" s="1">
        <v>27</v>
      </c>
      <c r="B1972" s="387" t="str">
        <f>UTK[[#This Row],[DATE]]&amp;UTK[[#This Row],[VEHICLE NO]]&amp;UTK[[#This Row],[TRIP NO]]</f>
        <v>45475OD04Q41391</v>
      </c>
      <c r="C1972" s="25">
        <v>45475</v>
      </c>
      <c r="D1972" s="1">
        <v>64123</v>
      </c>
      <c r="E1972" s="12">
        <v>312215</v>
      </c>
      <c r="F1972" s="17">
        <v>2745</v>
      </c>
      <c r="G1972" s="24" t="s">
        <v>21</v>
      </c>
      <c r="H1972" s="389">
        <v>53.1</v>
      </c>
      <c r="I1972" s="389">
        <v>17.46</v>
      </c>
      <c r="J1972" s="389">
        <f t="shared" si="106"/>
        <v>35.64</v>
      </c>
      <c r="K1972" s="390">
        <v>35.299999999999997</v>
      </c>
      <c r="L1972" s="394">
        <v>45475</v>
      </c>
      <c r="M1972" s="389">
        <f t="shared" si="107"/>
        <v>0.34000000000000341</v>
      </c>
      <c r="N1972" s="395">
        <v>1</v>
      </c>
      <c r="O1972" s="1" t="s">
        <v>50</v>
      </c>
      <c r="P1972" s="1" t="s">
        <v>53</v>
      </c>
      <c r="Q1972" s="393" t="str">
        <f>VLOOKUP(UTK[[#This Row],[ID]],DRIVER[],6,FALSE)</f>
        <v>AKSHAYA KU SAHOO</v>
      </c>
      <c r="R1972" s="1">
        <v>251</v>
      </c>
    </row>
    <row r="1973" spans="1:18" ht="15" customHeight="1">
      <c r="A1973" s="1">
        <v>28</v>
      </c>
      <c r="B1973" s="387" t="str">
        <f>UTK[[#This Row],[DATE]]&amp;UTK[[#This Row],[VEHICLE NO]]&amp;UTK[[#This Row],[TRIP NO]]</f>
        <v>45475OD34S61521</v>
      </c>
      <c r="C1973" s="25">
        <v>45475</v>
      </c>
      <c r="D1973" s="1">
        <v>64124</v>
      </c>
      <c r="E1973" s="12">
        <v>312215</v>
      </c>
      <c r="F1973" s="17">
        <v>2747</v>
      </c>
      <c r="G1973" s="24" t="s">
        <v>43</v>
      </c>
      <c r="H1973" s="389">
        <v>51.86</v>
      </c>
      <c r="I1973" s="389">
        <v>17.239999999999998</v>
      </c>
      <c r="J1973" s="389">
        <f t="shared" si="106"/>
        <v>34.620000000000005</v>
      </c>
      <c r="K1973" s="390">
        <v>34.22</v>
      </c>
      <c r="L1973" s="394">
        <v>45475</v>
      </c>
      <c r="M1973" s="389">
        <f t="shared" si="107"/>
        <v>0.40000000000000568</v>
      </c>
      <c r="N1973" s="395">
        <v>1</v>
      </c>
      <c r="O1973" s="1" t="s">
        <v>50</v>
      </c>
      <c r="P1973" s="1" t="s">
        <v>53</v>
      </c>
      <c r="Q1973" s="393" t="str">
        <f>VLOOKUP(UTK[[#This Row],[ID]],DRIVER[],6,FALSE)</f>
        <v>SUSANT KUMAR BAG</v>
      </c>
    </row>
    <row r="1974" spans="1:18" ht="15" customHeight="1">
      <c r="A1974" s="1">
        <v>29</v>
      </c>
      <c r="B1974" s="387" t="str">
        <f>UTK[[#This Row],[DATE]]&amp;UTK[[#This Row],[VEHICLE NO]]&amp;UTK[[#This Row],[TRIP NO]]</f>
        <v>45475OD04Q41731</v>
      </c>
      <c r="C1974" s="25">
        <v>45475</v>
      </c>
      <c r="D1974" s="1">
        <v>64125</v>
      </c>
      <c r="E1974" s="12">
        <v>312215</v>
      </c>
      <c r="F1974" s="17">
        <v>2746</v>
      </c>
      <c r="G1974" s="24" t="s">
        <v>8</v>
      </c>
      <c r="H1974" s="389">
        <v>34.32</v>
      </c>
      <c r="I1974" s="389">
        <v>10.36</v>
      </c>
      <c r="J1974" s="389">
        <f t="shared" si="106"/>
        <v>23.96</v>
      </c>
      <c r="K1974" s="390">
        <v>23.82</v>
      </c>
      <c r="L1974" s="394">
        <v>45475</v>
      </c>
      <c r="M1974" s="389">
        <f t="shared" si="107"/>
        <v>0.14000000000000057</v>
      </c>
      <c r="N1974" s="395">
        <v>1</v>
      </c>
      <c r="O1974" s="1" t="s">
        <v>50</v>
      </c>
      <c r="P1974" s="1" t="s">
        <v>53</v>
      </c>
      <c r="Q1974" s="393" t="str">
        <f>VLOOKUP(UTK[[#This Row],[ID]],DRIVER[],6,FALSE)</f>
        <v>AJAYA KUMAR MAHANTA</v>
      </c>
    </row>
    <row r="1975" spans="1:18" ht="14.4">
      <c r="A1975" s="1">
        <v>30</v>
      </c>
      <c r="B1975" s="387" t="str">
        <f>UTK[[#This Row],[DATE]]&amp;UTK[[#This Row],[VEHICLE NO]]&amp;UTK[[#This Row],[TRIP NO]]</f>
        <v>45475OD04Q41231</v>
      </c>
      <c r="C1975" s="25">
        <v>45475</v>
      </c>
      <c r="D1975" s="1">
        <v>64126</v>
      </c>
      <c r="E1975" s="12">
        <v>312215</v>
      </c>
      <c r="F1975" s="17">
        <v>2748</v>
      </c>
      <c r="G1975" s="24" t="s">
        <v>39</v>
      </c>
      <c r="H1975" s="389">
        <v>55.18</v>
      </c>
      <c r="I1975" s="389">
        <v>17.440000000000001</v>
      </c>
      <c r="J1975" s="389">
        <f t="shared" si="106"/>
        <v>37.739999999999995</v>
      </c>
      <c r="K1975" s="390">
        <v>37.58</v>
      </c>
      <c r="L1975" s="394">
        <v>45475</v>
      </c>
      <c r="M1975" s="389">
        <f t="shared" si="107"/>
        <v>0.15999999999999659</v>
      </c>
      <c r="N1975" s="395">
        <v>1</v>
      </c>
      <c r="O1975" s="1" t="s">
        <v>50</v>
      </c>
      <c r="P1975" s="1" t="s">
        <v>53</v>
      </c>
      <c r="Q1975" s="393" t="str">
        <f>VLOOKUP(UTK[[#This Row],[ID]],DRIVER[],6,FALSE)</f>
        <v>NATABAR MOHANTA</v>
      </c>
    </row>
    <row r="1976" spans="1:18" ht="15" customHeight="1">
      <c r="A1976" s="1">
        <v>31</v>
      </c>
      <c r="B1976" s="387" t="str">
        <f>UTK[[#This Row],[DATE]]&amp;UTK[[#This Row],[VEHICLE NO]]&amp;UTK[[#This Row],[TRIP NO]]</f>
        <v>45475OD34S26151</v>
      </c>
      <c r="C1976" s="25">
        <v>45475</v>
      </c>
      <c r="D1976" s="1">
        <v>64127</v>
      </c>
      <c r="E1976" s="12">
        <v>312215</v>
      </c>
      <c r="F1976" s="17">
        <v>2751</v>
      </c>
      <c r="G1976" s="24" t="s">
        <v>40</v>
      </c>
      <c r="H1976" s="389">
        <v>56.62</v>
      </c>
      <c r="I1976" s="389">
        <v>17.2</v>
      </c>
      <c r="J1976" s="389">
        <f t="shared" si="106"/>
        <v>39.42</v>
      </c>
      <c r="K1976" s="390">
        <v>39.159999999999997</v>
      </c>
      <c r="L1976" s="394">
        <v>45475</v>
      </c>
      <c r="M1976" s="389">
        <f t="shared" si="107"/>
        <v>0.26000000000000512</v>
      </c>
      <c r="N1976" s="395">
        <v>1</v>
      </c>
      <c r="O1976" s="1" t="s">
        <v>50</v>
      </c>
      <c r="P1976" s="1" t="s">
        <v>53</v>
      </c>
      <c r="Q1976" s="393" t="str">
        <f>VLOOKUP(UTK[[#This Row],[ID]],DRIVER[],6,FALSE)</f>
        <v>ABHIMANYU JENA</v>
      </c>
    </row>
    <row r="1977" spans="1:18" ht="15" customHeight="1">
      <c r="A1977" s="1">
        <v>32</v>
      </c>
      <c r="B1977" s="387" t="str">
        <f>UTK[[#This Row],[DATE]]&amp;UTK[[#This Row],[VEHICLE NO]]&amp;UTK[[#This Row],[TRIP NO]]</f>
        <v>45475OD34S26661</v>
      </c>
      <c r="C1977" s="25">
        <v>45475</v>
      </c>
      <c r="D1977" s="1">
        <v>64128</v>
      </c>
      <c r="E1977" s="12">
        <v>312215</v>
      </c>
      <c r="F1977" s="17">
        <v>2753</v>
      </c>
      <c r="G1977" s="24" t="s">
        <v>45</v>
      </c>
      <c r="H1977" s="389">
        <v>52.38</v>
      </c>
      <c r="I1977" s="389">
        <v>17.48</v>
      </c>
      <c r="J1977" s="389">
        <f t="shared" si="106"/>
        <v>34.900000000000006</v>
      </c>
      <c r="K1977" s="390">
        <v>34.58</v>
      </c>
      <c r="L1977" s="394">
        <v>45475</v>
      </c>
      <c r="M1977" s="389">
        <f t="shared" si="107"/>
        <v>0.32000000000000739</v>
      </c>
      <c r="N1977" s="395">
        <v>1</v>
      </c>
      <c r="O1977" s="1" t="s">
        <v>50</v>
      </c>
      <c r="P1977" s="1" t="s">
        <v>53</v>
      </c>
      <c r="Q1977" s="393" t="str">
        <f>VLOOKUP(UTK[[#This Row],[ID]],DRIVER[],6,FALSE)</f>
        <v>MURALIDHAR MOHANTA</v>
      </c>
      <c r="R1977" s="1">
        <v>201</v>
      </c>
    </row>
    <row r="1978" spans="1:18" ht="15" customHeight="1">
      <c r="A1978" s="1">
        <v>33</v>
      </c>
      <c r="B1978" s="387" t="str">
        <f>UTK[[#This Row],[DATE]]&amp;UTK[[#This Row],[VEHICLE NO]]&amp;UTK[[#This Row],[TRIP NO]]</f>
        <v>45475OD04Q41781</v>
      </c>
      <c r="C1978" s="25">
        <v>45475</v>
      </c>
      <c r="D1978" s="1">
        <v>64129</v>
      </c>
      <c r="E1978" s="12">
        <v>312215</v>
      </c>
      <c r="F1978" s="17">
        <v>2754</v>
      </c>
      <c r="G1978" s="24" t="s">
        <v>25</v>
      </c>
      <c r="H1978" s="389">
        <v>50.44</v>
      </c>
      <c r="I1978" s="389">
        <v>17.16</v>
      </c>
      <c r="J1978" s="389">
        <f t="shared" si="106"/>
        <v>33.28</v>
      </c>
      <c r="K1978" s="390">
        <v>32.6</v>
      </c>
      <c r="L1978" s="394">
        <v>45475</v>
      </c>
      <c r="M1978" s="389">
        <f t="shared" si="107"/>
        <v>0.67999999999999972</v>
      </c>
      <c r="N1978" s="395">
        <v>1</v>
      </c>
      <c r="O1978" s="1" t="s">
        <v>50</v>
      </c>
      <c r="P1978" s="1" t="s">
        <v>53</v>
      </c>
      <c r="Q1978" s="393" t="str">
        <f>VLOOKUP(UTK[[#This Row],[ID]],DRIVER[],6,FALSE)</f>
        <v>BHARAT CH MOHANTA</v>
      </c>
      <c r="R1978" s="1">
        <v>235</v>
      </c>
    </row>
    <row r="1979" spans="1:18" ht="15" customHeight="1">
      <c r="A1979" s="1">
        <v>34</v>
      </c>
      <c r="B1979" s="387" t="str">
        <f>UTK[[#This Row],[DATE]]&amp;UTK[[#This Row],[VEHICLE NO]]&amp;UTK[[#This Row],[TRIP NO]]</f>
        <v>45475OD04Q41281</v>
      </c>
      <c r="C1979" s="25">
        <v>45475</v>
      </c>
      <c r="D1979" s="1">
        <v>64130</v>
      </c>
      <c r="E1979" s="12">
        <v>312215</v>
      </c>
      <c r="F1979" s="17">
        <v>2758</v>
      </c>
      <c r="G1979" s="24" t="s">
        <v>41</v>
      </c>
      <c r="H1979" s="389">
        <v>33.9</v>
      </c>
      <c r="I1979" s="389">
        <v>10.44</v>
      </c>
      <c r="J1979" s="389">
        <f t="shared" si="106"/>
        <v>23.46</v>
      </c>
      <c r="K1979" s="390">
        <v>23.44</v>
      </c>
      <c r="L1979" s="394">
        <v>45475</v>
      </c>
      <c r="M1979" s="389">
        <f t="shared" si="107"/>
        <v>1.9999999999999574E-2</v>
      </c>
      <c r="N1979" s="395">
        <v>1</v>
      </c>
      <c r="O1979" s="1" t="s">
        <v>50</v>
      </c>
      <c r="P1979" s="1" t="s">
        <v>53</v>
      </c>
      <c r="Q1979" s="393" t="str">
        <f>VLOOKUP(UTK[[#This Row],[ID]],DRIVER[],6,FALSE)</f>
        <v>SUSANTA KUMAR MALIK</v>
      </c>
    </row>
    <row r="1980" spans="1:18" ht="15" customHeight="1">
      <c r="A1980" s="1">
        <v>35</v>
      </c>
      <c r="B1980" s="387" t="str">
        <f>UTK[[#This Row],[DATE]]&amp;UTK[[#This Row],[VEHICLE NO]]&amp;UTK[[#This Row],[TRIP NO]]</f>
        <v>45475OD04Q41551</v>
      </c>
      <c r="C1980" s="25">
        <v>45475</v>
      </c>
      <c r="D1980" s="1">
        <v>64131</v>
      </c>
      <c r="E1980" s="12">
        <v>312215</v>
      </c>
      <c r="F1980" s="17">
        <v>2760</v>
      </c>
      <c r="G1980" s="24" t="s">
        <v>22</v>
      </c>
      <c r="H1980" s="389">
        <v>51.26</v>
      </c>
      <c r="I1980" s="389">
        <v>17.420000000000002</v>
      </c>
      <c r="J1980" s="389">
        <f t="shared" si="106"/>
        <v>33.839999999999996</v>
      </c>
      <c r="K1980" s="390">
        <v>33.26</v>
      </c>
      <c r="L1980" s="394">
        <v>45475</v>
      </c>
      <c r="M1980" s="389">
        <f t="shared" si="107"/>
        <v>0.57999999999999829</v>
      </c>
      <c r="N1980" s="395">
        <v>1</v>
      </c>
      <c r="O1980" s="1" t="s">
        <v>50</v>
      </c>
      <c r="P1980" s="1" t="s">
        <v>53</v>
      </c>
      <c r="Q1980" s="393" t="str">
        <f>VLOOKUP(UTK[[#This Row],[ID]],DRIVER[],6,FALSE)</f>
        <v>SWAPAN KUMAR MOHANTA</v>
      </c>
    </row>
    <row r="1981" spans="1:18" ht="15" customHeight="1">
      <c r="A1981" s="1">
        <v>36</v>
      </c>
      <c r="B1981" s="387" t="str">
        <f>UTK[[#This Row],[DATE]]&amp;UTK[[#This Row],[VEHICLE NO]]&amp;UTK[[#This Row],[TRIP NO]]</f>
        <v>45475OD04Q67611</v>
      </c>
      <c r="C1981" s="25">
        <v>45475</v>
      </c>
      <c r="D1981" s="1">
        <v>64132</v>
      </c>
      <c r="E1981" s="12">
        <v>312215</v>
      </c>
      <c r="F1981" s="17">
        <v>2761</v>
      </c>
      <c r="G1981" s="24" t="s">
        <v>24</v>
      </c>
      <c r="H1981" s="389">
        <v>52.94</v>
      </c>
      <c r="I1981" s="389">
        <v>17.84</v>
      </c>
      <c r="J1981" s="389">
        <f t="shared" si="106"/>
        <v>35.099999999999994</v>
      </c>
      <c r="K1981" s="390">
        <v>34.340000000000003</v>
      </c>
      <c r="L1981" s="394">
        <v>45475</v>
      </c>
      <c r="M1981" s="389">
        <f t="shared" si="107"/>
        <v>0.75999999999999091</v>
      </c>
      <c r="N1981" s="395">
        <v>1</v>
      </c>
      <c r="O1981" s="1" t="s">
        <v>50</v>
      </c>
      <c r="P1981" s="1" t="s">
        <v>53</v>
      </c>
      <c r="Q1981" s="393" t="str">
        <f>VLOOKUP(UTK[[#This Row],[ID]],DRIVER[],6,FALSE)</f>
        <v>DHULESWAR PERAI</v>
      </c>
      <c r="R1981" s="1">
        <v>202</v>
      </c>
    </row>
    <row r="1982" spans="1:18" ht="15" customHeight="1">
      <c r="A1982" s="1">
        <v>37</v>
      </c>
      <c r="B1982" s="387" t="str">
        <f>UTK[[#This Row],[DATE]]&amp;UTK[[#This Row],[VEHICLE NO]]&amp;UTK[[#This Row],[TRIP NO]]</f>
        <v>45475OD04Q41261</v>
      </c>
      <c r="C1982" s="25">
        <v>45475</v>
      </c>
      <c r="D1982" s="1">
        <v>64133</v>
      </c>
      <c r="E1982" s="12">
        <v>312215</v>
      </c>
      <c r="F1982" s="17">
        <v>2762</v>
      </c>
      <c r="G1982" s="24" t="s">
        <v>23</v>
      </c>
      <c r="H1982" s="389">
        <v>49.96</v>
      </c>
      <c r="I1982" s="389">
        <v>17.38</v>
      </c>
      <c r="J1982" s="389">
        <f t="shared" si="106"/>
        <v>32.58</v>
      </c>
      <c r="K1982" s="390">
        <v>32.14</v>
      </c>
      <c r="L1982" s="394">
        <v>45475</v>
      </c>
      <c r="M1982" s="389">
        <f t="shared" si="107"/>
        <v>0.43999999999999773</v>
      </c>
      <c r="N1982" s="395">
        <v>1</v>
      </c>
      <c r="O1982" s="1" t="s">
        <v>50</v>
      </c>
      <c r="P1982" s="1" t="s">
        <v>53</v>
      </c>
      <c r="Q1982" s="393" t="str">
        <f>VLOOKUP(UTK[[#This Row],[ID]],DRIVER[],6,FALSE)</f>
        <v>JUGAL KISHOR MOHANTA</v>
      </c>
      <c r="R1982" s="1">
        <v>235</v>
      </c>
    </row>
    <row r="1983" spans="1:18" ht="15" customHeight="1">
      <c r="A1983" s="1">
        <v>38</v>
      </c>
      <c r="B1983" s="387" t="str">
        <f>UTK[[#This Row],[DATE]]&amp;UTK[[#This Row],[VEHICLE NO]]&amp;UTK[[#This Row],[TRIP NO]]</f>
        <v>45475OD34S61391</v>
      </c>
      <c r="C1983" s="25">
        <v>45475</v>
      </c>
      <c r="D1983" s="1">
        <v>64134</v>
      </c>
      <c r="E1983" s="12">
        <v>312215</v>
      </c>
      <c r="F1983" s="17">
        <v>2773</v>
      </c>
      <c r="G1983" s="24" t="s">
        <v>52</v>
      </c>
      <c r="H1983" s="389">
        <v>53.62</v>
      </c>
      <c r="I1983" s="389">
        <v>17.48</v>
      </c>
      <c r="J1983" s="389">
        <f t="shared" si="106"/>
        <v>36.14</v>
      </c>
      <c r="K1983" s="390">
        <v>35.340000000000003</v>
      </c>
      <c r="L1983" s="394">
        <v>45475</v>
      </c>
      <c r="M1983" s="389">
        <f t="shared" si="107"/>
        <v>0.79999999999999716</v>
      </c>
      <c r="N1983" s="395">
        <v>1</v>
      </c>
      <c r="O1983" s="1" t="s">
        <v>50</v>
      </c>
      <c r="P1983" s="1" t="s">
        <v>53</v>
      </c>
      <c r="Q1983" s="393" t="str">
        <f>VLOOKUP(UTK[[#This Row],[ID]],DRIVER[],6,FALSE)</f>
        <v>PRADIPA MALIK</v>
      </c>
    </row>
    <row r="1984" spans="1:18" ht="15" customHeight="1">
      <c r="A1984" s="1">
        <v>39</v>
      </c>
      <c r="B1984" s="387" t="str">
        <f>UTK[[#This Row],[DATE]]&amp;UTK[[#This Row],[VEHICLE NO]]&amp;UTK[[#This Row],[TRIP NO]]</f>
        <v>45475OD34S65082</v>
      </c>
      <c r="C1984" s="25">
        <v>45475</v>
      </c>
      <c r="D1984" s="1">
        <v>64135</v>
      </c>
      <c r="E1984" s="12">
        <v>312215</v>
      </c>
      <c r="F1984" s="17">
        <v>2771</v>
      </c>
      <c r="G1984" s="24" t="s">
        <v>57</v>
      </c>
      <c r="H1984" s="389">
        <v>52.02</v>
      </c>
      <c r="I1984" s="389">
        <v>17.420000000000002</v>
      </c>
      <c r="J1984" s="389">
        <f t="shared" si="106"/>
        <v>34.6</v>
      </c>
      <c r="K1984" s="390">
        <v>33.9</v>
      </c>
      <c r="L1984" s="394">
        <v>45475</v>
      </c>
      <c r="M1984" s="389">
        <f t="shared" si="107"/>
        <v>0.70000000000000284</v>
      </c>
      <c r="N1984" s="395">
        <v>2</v>
      </c>
      <c r="O1984" s="1" t="s">
        <v>50</v>
      </c>
      <c r="P1984" s="1" t="s">
        <v>53</v>
      </c>
      <c r="Q1984" s="393" t="str">
        <f>VLOOKUP(UTK[[#This Row],[ID]],DRIVER[],6,FALSE)</f>
        <v>VINOD KUMAR</v>
      </c>
    </row>
    <row r="1985" spans="1:17" ht="15" customHeight="1">
      <c r="A1985" s="1">
        <v>40</v>
      </c>
      <c r="B1985" s="387" t="str">
        <f>UTK[[#This Row],[DATE]]&amp;UTK[[#This Row],[VEHICLE NO]]&amp;UTK[[#This Row],[TRIP NO]]</f>
        <v>45475OD34S61371</v>
      </c>
      <c r="C1985" s="25">
        <v>45475</v>
      </c>
      <c r="D1985" s="1">
        <v>64136</v>
      </c>
      <c r="E1985" s="12">
        <v>312215</v>
      </c>
      <c r="F1985" s="17">
        <v>2775</v>
      </c>
      <c r="G1985" s="24" t="s">
        <v>44</v>
      </c>
      <c r="H1985" s="389">
        <v>53.08</v>
      </c>
      <c r="I1985" s="389">
        <v>17.54</v>
      </c>
      <c r="J1985" s="389">
        <f t="shared" si="106"/>
        <v>35.54</v>
      </c>
      <c r="K1985" s="390">
        <v>34.700000000000003</v>
      </c>
      <c r="L1985" s="394">
        <v>45475</v>
      </c>
      <c r="M1985" s="389">
        <f t="shared" si="107"/>
        <v>0.83999999999999631</v>
      </c>
      <c r="N1985" s="395">
        <v>1</v>
      </c>
      <c r="O1985" s="1" t="s">
        <v>50</v>
      </c>
      <c r="P1985" s="1" t="s">
        <v>53</v>
      </c>
      <c r="Q1985" s="393" t="str">
        <f>VLOOKUP(UTK[[#This Row],[ID]],DRIVER[],6,FALSE)</f>
        <v>SUDARSAN SAHOO</v>
      </c>
    </row>
    <row r="1986" spans="1:17" ht="15" customHeight="1">
      <c r="A1986" s="1">
        <v>41</v>
      </c>
      <c r="B1986" s="387" t="str">
        <f>UTK[[#This Row],[DATE]]&amp;UTK[[#This Row],[VEHICLE NO]]&amp;UTK[[#This Row],[TRIP NO]]</f>
        <v>45475OD04Q41392</v>
      </c>
      <c r="C1986" s="25">
        <v>45475</v>
      </c>
      <c r="D1986" s="1">
        <v>64137</v>
      </c>
      <c r="E1986" s="12">
        <v>312215</v>
      </c>
      <c r="F1986" s="17">
        <v>2795</v>
      </c>
      <c r="G1986" s="24" t="s">
        <v>21</v>
      </c>
      <c r="H1986" s="389">
        <v>53.94</v>
      </c>
      <c r="I1986" s="389">
        <v>17.54</v>
      </c>
      <c r="J1986" s="389">
        <f t="shared" si="106"/>
        <v>36.4</v>
      </c>
      <c r="K1986" s="390">
        <v>35.76</v>
      </c>
      <c r="L1986" s="394">
        <v>45475</v>
      </c>
      <c r="M1986" s="389">
        <f t="shared" si="107"/>
        <v>0.64000000000000057</v>
      </c>
      <c r="N1986" s="395">
        <v>2</v>
      </c>
      <c r="O1986" s="1" t="s">
        <v>50</v>
      </c>
      <c r="P1986" s="1" t="s">
        <v>53</v>
      </c>
      <c r="Q1986" s="393" t="str">
        <f>VLOOKUP(UTK[[#This Row],[ID]],DRIVER[],6,FALSE)</f>
        <v>AKSHAYA KU SAHOO</v>
      </c>
    </row>
    <row r="1987" spans="1:17" ht="15" customHeight="1">
      <c r="A1987" s="1">
        <v>42</v>
      </c>
      <c r="B1987" s="387" t="str">
        <f>UTK[[#This Row],[DATE]]&amp;UTK[[#This Row],[VEHICLE NO]]&amp;UTK[[#This Row],[TRIP NO]]</f>
        <v>45475OD34S61522</v>
      </c>
      <c r="C1987" s="25">
        <v>45475</v>
      </c>
      <c r="D1987" s="1">
        <v>64138</v>
      </c>
      <c r="E1987" s="12">
        <v>312215</v>
      </c>
      <c r="F1987" s="17">
        <v>2790</v>
      </c>
      <c r="G1987" s="24" t="s">
        <v>43</v>
      </c>
      <c r="H1987" s="389">
        <v>52.2</v>
      </c>
      <c r="I1987" s="389">
        <v>17.18</v>
      </c>
      <c r="J1987" s="389">
        <f t="shared" si="106"/>
        <v>35.020000000000003</v>
      </c>
      <c r="K1987" s="390">
        <v>34.76</v>
      </c>
      <c r="L1987" s="394">
        <v>45475</v>
      </c>
      <c r="M1987" s="389">
        <f t="shared" si="107"/>
        <v>0.26000000000000512</v>
      </c>
      <c r="N1987" s="395">
        <v>2</v>
      </c>
      <c r="O1987" s="1" t="s">
        <v>50</v>
      </c>
      <c r="P1987" s="1" t="s">
        <v>53</v>
      </c>
      <c r="Q1987" s="393" t="str">
        <f>VLOOKUP(UTK[[#This Row],[ID]],DRIVER[],6,FALSE)</f>
        <v>SUSANT KUMAR BAG</v>
      </c>
    </row>
    <row r="1988" spans="1:17" ht="14.4">
      <c r="A1988" s="1">
        <v>43</v>
      </c>
      <c r="B1988" s="387" t="str">
        <f>UTK[[#This Row],[DATE]]&amp;UTK[[#This Row],[VEHICLE NO]]&amp;UTK[[#This Row],[TRIP NO]]</f>
        <v>45475OD04Q41232</v>
      </c>
      <c r="C1988" s="25">
        <v>45475</v>
      </c>
      <c r="D1988" s="1">
        <v>64139</v>
      </c>
      <c r="E1988" s="12">
        <v>312215</v>
      </c>
      <c r="F1988" s="17">
        <v>2800</v>
      </c>
      <c r="G1988" s="24" t="s">
        <v>39</v>
      </c>
      <c r="H1988" s="389">
        <v>53.24</v>
      </c>
      <c r="I1988" s="389">
        <v>17.38</v>
      </c>
      <c r="J1988" s="389">
        <f t="shared" si="106"/>
        <v>35.86</v>
      </c>
      <c r="K1988" s="390">
        <v>35.56</v>
      </c>
      <c r="L1988" s="394">
        <v>45475</v>
      </c>
      <c r="M1988" s="389">
        <f t="shared" si="107"/>
        <v>0.29999999999999716</v>
      </c>
      <c r="N1988" s="395">
        <v>2</v>
      </c>
      <c r="O1988" s="1" t="s">
        <v>50</v>
      </c>
      <c r="P1988" s="1" t="s">
        <v>53</v>
      </c>
      <c r="Q1988" s="393" t="str">
        <f>VLOOKUP(UTK[[#This Row],[ID]],DRIVER[],6,FALSE)</f>
        <v>NATABAR MOHANTA</v>
      </c>
    </row>
    <row r="1989" spans="1:17" ht="15" customHeight="1">
      <c r="A1989" s="1">
        <v>44</v>
      </c>
      <c r="B1989" s="387" t="str">
        <f>UTK[[#This Row],[DATE]]&amp;UTK[[#This Row],[VEHICLE NO]]&amp;UTK[[#This Row],[TRIP NO]]</f>
        <v>45475OD04Q41282</v>
      </c>
      <c r="C1989" s="25">
        <v>45475</v>
      </c>
      <c r="D1989" s="1">
        <v>64140</v>
      </c>
      <c r="E1989" s="12">
        <v>312215</v>
      </c>
      <c r="F1989" s="17">
        <v>2810</v>
      </c>
      <c r="G1989" s="24" t="s">
        <v>41</v>
      </c>
      <c r="H1989" s="389">
        <v>33.24</v>
      </c>
      <c r="I1989" s="389">
        <v>10.34</v>
      </c>
      <c r="J1989" s="389">
        <f t="shared" si="106"/>
        <v>22.900000000000002</v>
      </c>
      <c r="K1989" s="390">
        <v>22.9</v>
      </c>
      <c r="L1989" s="394">
        <v>45475</v>
      </c>
      <c r="M1989" s="389">
        <f t="shared" si="107"/>
        <v>0</v>
      </c>
      <c r="N1989" s="395">
        <v>2</v>
      </c>
      <c r="O1989" s="1" t="s">
        <v>50</v>
      </c>
      <c r="P1989" s="1" t="s">
        <v>53</v>
      </c>
      <c r="Q1989" s="393" t="str">
        <f>VLOOKUP(UTK[[#This Row],[ID]],DRIVER[],6,FALSE)</f>
        <v>SUSANTA KUMAR MALIK</v>
      </c>
    </row>
    <row r="1990" spans="1:17" ht="15" customHeight="1">
      <c r="A1990" s="1">
        <v>45</v>
      </c>
      <c r="B1990" s="387" t="str">
        <f>UTK[[#This Row],[DATE]]&amp;UTK[[#This Row],[VEHICLE NO]]&amp;UTK[[#This Row],[TRIP NO]]</f>
        <v>45475OD04Q41732</v>
      </c>
      <c r="C1990" s="25">
        <v>45475</v>
      </c>
      <c r="D1990" s="1">
        <v>64141</v>
      </c>
      <c r="E1990" s="12">
        <v>312215</v>
      </c>
      <c r="F1990" s="17">
        <v>2814</v>
      </c>
      <c r="G1990" s="24" t="s">
        <v>8</v>
      </c>
      <c r="H1990" s="389">
        <v>33.979999999999997</v>
      </c>
      <c r="I1990" s="389">
        <v>10.26</v>
      </c>
      <c r="J1990" s="389">
        <f t="shared" si="106"/>
        <v>23.72</v>
      </c>
      <c r="K1990" s="390">
        <v>23.6</v>
      </c>
      <c r="L1990" s="394">
        <v>45475</v>
      </c>
      <c r="M1990" s="389">
        <f t="shared" si="107"/>
        <v>0.11999999999999744</v>
      </c>
      <c r="N1990" s="395">
        <v>2</v>
      </c>
      <c r="O1990" s="1" t="s">
        <v>50</v>
      </c>
      <c r="P1990" s="1" t="s">
        <v>53</v>
      </c>
      <c r="Q1990" s="393" t="str">
        <f>VLOOKUP(UTK[[#This Row],[ID]],DRIVER[],6,FALSE)</f>
        <v>AJAYA KUMAR MAHANTA</v>
      </c>
    </row>
    <row r="1991" spans="1:17" ht="15" customHeight="1">
      <c r="A1991" s="1">
        <v>46</v>
      </c>
      <c r="B1991" s="387" t="str">
        <f>UTK[[#This Row],[DATE]]&amp;UTK[[#This Row],[VEHICLE NO]]&amp;UTK[[#This Row],[TRIP NO]]</f>
        <v>45476OD34S65081</v>
      </c>
      <c r="C1991" s="25">
        <v>45476</v>
      </c>
      <c r="D1991" s="1">
        <v>64142</v>
      </c>
      <c r="E1991" s="12">
        <v>312215</v>
      </c>
      <c r="F1991" s="17">
        <v>2851</v>
      </c>
      <c r="G1991" s="24" t="s">
        <v>57</v>
      </c>
      <c r="H1991" s="389">
        <v>55.54</v>
      </c>
      <c r="I1991" s="389">
        <v>17.399999999999999</v>
      </c>
      <c r="J1991" s="389">
        <f t="shared" ref="J1991:J2016" si="108">H1991-I1991</f>
        <v>38.14</v>
      </c>
      <c r="K1991" s="390">
        <v>37.32</v>
      </c>
      <c r="L1991" s="394">
        <v>45476</v>
      </c>
      <c r="M1991" s="389">
        <f t="shared" ref="M1991:M2016" si="109">J1991-K1991</f>
        <v>0.82000000000000028</v>
      </c>
      <c r="N1991" s="395">
        <v>1</v>
      </c>
      <c r="O1991" s="1" t="s">
        <v>50</v>
      </c>
      <c r="P1991" s="1" t="s">
        <v>53</v>
      </c>
      <c r="Q1991" s="393" t="str">
        <f>VLOOKUP(UTK[[#This Row],[ID]],DRIVER[],6,FALSE)</f>
        <v>VINOD KUMAR</v>
      </c>
    </row>
    <row r="1992" spans="1:17" ht="15" customHeight="1">
      <c r="A1992" s="1">
        <v>47</v>
      </c>
      <c r="B1992" s="387" t="str">
        <f>UTK[[#This Row],[DATE]]&amp;UTK[[#This Row],[VEHICLE NO]]&amp;UTK[[#This Row],[TRIP NO]]</f>
        <v>45476OD34S61521</v>
      </c>
      <c r="C1992" s="25">
        <v>45476</v>
      </c>
      <c r="D1992" s="1">
        <v>64155</v>
      </c>
      <c r="E1992" s="12">
        <v>312215</v>
      </c>
      <c r="F1992" s="17">
        <v>2863</v>
      </c>
      <c r="G1992" s="24" t="s">
        <v>43</v>
      </c>
      <c r="H1992" s="389">
        <v>52.68</v>
      </c>
      <c r="I1992" s="389">
        <v>17.16</v>
      </c>
      <c r="J1992" s="389">
        <f t="shared" si="108"/>
        <v>35.519999999999996</v>
      </c>
      <c r="K1992" s="390">
        <v>35.24</v>
      </c>
      <c r="L1992" s="394">
        <v>45476</v>
      </c>
      <c r="M1992" s="389">
        <f t="shared" si="109"/>
        <v>0.27999999999999403</v>
      </c>
      <c r="N1992" s="395">
        <v>1</v>
      </c>
      <c r="O1992" s="1" t="s">
        <v>50</v>
      </c>
      <c r="P1992" s="1" t="s">
        <v>53</v>
      </c>
      <c r="Q1992" s="393" t="str">
        <f>VLOOKUP(UTK[[#This Row],[ID]],DRIVER[],6,FALSE)</f>
        <v>SUSANT KUMAR BAG</v>
      </c>
    </row>
    <row r="1993" spans="1:17" ht="15" customHeight="1">
      <c r="A1993" s="1">
        <v>48</v>
      </c>
      <c r="B1993" s="387" t="str">
        <f>UTK[[#This Row],[DATE]]&amp;UTK[[#This Row],[VEHICLE NO]]&amp;UTK[[#This Row],[TRIP NO]]</f>
        <v>45476OD04Q41731</v>
      </c>
      <c r="C1993" s="25">
        <v>45476</v>
      </c>
      <c r="D1993" s="1">
        <v>64156</v>
      </c>
      <c r="E1993" s="12">
        <v>312215</v>
      </c>
      <c r="F1993" s="17">
        <v>2865</v>
      </c>
      <c r="G1993" s="24" t="s">
        <v>8</v>
      </c>
      <c r="H1993" s="389">
        <v>34.22</v>
      </c>
      <c r="I1993" s="389">
        <v>10.34</v>
      </c>
      <c r="J1993" s="389">
        <f t="shared" si="108"/>
        <v>23.88</v>
      </c>
      <c r="K1993" s="390">
        <v>23.88</v>
      </c>
      <c r="L1993" s="394">
        <v>45476</v>
      </c>
      <c r="M1993" s="389">
        <f t="shared" si="109"/>
        <v>0</v>
      </c>
      <c r="N1993" s="395">
        <v>1</v>
      </c>
      <c r="O1993" s="1" t="s">
        <v>50</v>
      </c>
      <c r="P1993" s="1" t="s">
        <v>53</v>
      </c>
      <c r="Q1993" s="393" t="str">
        <f>VLOOKUP(UTK[[#This Row],[ID]],DRIVER[],6,FALSE)</f>
        <v>AJAYA KUMAR MAHANTA</v>
      </c>
    </row>
    <row r="1994" spans="1:17" ht="15" customHeight="1">
      <c r="A1994" s="1">
        <v>49</v>
      </c>
      <c r="B1994" s="387" t="str">
        <f>UTK[[#This Row],[DATE]]&amp;UTK[[#This Row],[VEHICLE NO]]&amp;UTK[[#This Row],[TRIP NO]]</f>
        <v>45476OD04Q41391</v>
      </c>
      <c r="C1994" s="25">
        <v>45476</v>
      </c>
      <c r="D1994" s="1">
        <v>64157</v>
      </c>
      <c r="E1994" s="12">
        <v>312215</v>
      </c>
      <c r="F1994" s="17">
        <v>2875</v>
      </c>
      <c r="G1994" s="24" t="s">
        <v>21</v>
      </c>
      <c r="H1994" s="389">
        <v>53.56</v>
      </c>
      <c r="I1994" s="389">
        <v>17.600000000000001</v>
      </c>
      <c r="J1994" s="389">
        <f t="shared" si="108"/>
        <v>35.96</v>
      </c>
      <c r="K1994" s="390">
        <v>35.68</v>
      </c>
      <c r="L1994" s="394">
        <v>45476</v>
      </c>
      <c r="M1994" s="389">
        <f t="shared" si="109"/>
        <v>0.28000000000000114</v>
      </c>
      <c r="N1994" s="395">
        <v>1</v>
      </c>
      <c r="O1994" s="1" t="s">
        <v>50</v>
      </c>
      <c r="P1994" s="1" t="s">
        <v>53</v>
      </c>
      <c r="Q1994" s="393" t="str">
        <f>VLOOKUP(UTK[[#This Row],[ID]],DRIVER[],6,FALSE)</f>
        <v>AKSHAYA KU SAHOO</v>
      </c>
    </row>
    <row r="1995" spans="1:17" ht="15" customHeight="1">
      <c r="A1995" s="1">
        <v>50</v>
      </c>
      <c r="B1995" s="387" t="str">
        <f>UTK[[#This Row],[DATE]]&amp;UTK[[#This Row],[VEHICLE NO]]&amp;UTK[[#This Row],[TRIP NO]]</f>
        <v>45476OD04Q41261</v>
      </c>
      <c r="C1995" s="25">
        <v>45476</v>
      </c>
      <c r="D1995" s="1">
        <v>64158</v>
      </c>
      <c r="E1995" s="12">
        <v>312215</v>
      </c>
      <c r="F1995" s="17">
        <v>2877</v>
      </c>
      <c r="G1995" s="24" t="s">
        <v>23</v>
      </c>
      <c r="H1995" s="389">
        <v>57.7</v>
      </c>
      <c r="I1995" s="389">
        <v>17.579999999999998</v>
      </c>
      <c r="J1995" s="389">
        <f t="shared" si="108"/>
        <v>40.120000000000005</v>
      </c>
      <c r="K1995" s="390">
        <v>39.520000000000003</v>
      </c>
      <c r="L1995" s="394">
        <v>45476</v>
      </c>
      <c r="M1995" s="389">
        <f t="shared" si="109"/>
        <v>0.60000000000000142</v>
      </c>
      <c r="N1995" s="395">
        <v>1</v>
      </c>
      <c r="O1995" s="1" t="s">
        <v>50</v>
      </c>
      <c r="P1995" s="1" t="s">
        <v>53</v>
      </c>
      <c r="Q1995" s="393" t="str">
        <f>VLOOKUP(UTK[[#This Row],[ID]],DRIVER[],6,FALSE)</f>
        <v>JUGAL KISHOR MOHANTA</v>
      </c>
    </row>
    <row r="1996" spans="1:17" ht="15" customHeight="1">
      <c r="A1996" s="1">
        <v>51</v>
      </c>
      <c r="B1996" s="387" t="str">
        <f>UTK[[#This Row],[DATE]]&amp;UTK[[#This Row],[VEHICLE NO]]&amp;UTK[[#This Row],[TRIP NO]]</f>
        <v>45476OD34S26151</v>
      </c>
      <c r="C1996" s="25">
        <v>45476</v>
      </c>
      <c r="D1996" s="1">
        <v>64159</v>
      </c>
      <c r="E1996" s="12">
        <v>312215</v>
      </c>
      <c r="F1996" s="17">
        <v>2883</v>
      </c>
      <c r="G1996" s="24" t="s">
        <v>40</v>
      </c>
      <c r="H1996" s="389">
        <v>53.56</v>
      </c>
      <c r="I1996" s="389">
        <v>17.2</v>
      </c>
      <c r="J1996" s="389">
        <f t="shared" si="108"/>
        <v>36.36</v>
      </c>
      <c r="K1996" s="390">
        <v>36.04</v>
      </c>
      <c r="L1996" s="394">
        <v>45476</v>
      </c>
      <c r="M1996" s="389">
        <f t="shared" si="109"/>
        <v>0.32000000000000028</v>
      </c>
      <c r="N1996" s="395">
        <v>1</v>
      </c>
      <c r="O1996" s="1" t="s">
        <v>50</v>
      </c>
      <c r="P1996" s="1" t="s">
        <v>53</v>
      </c>
      <c r="Q1996" s="393" t="str">
        <f>VLOOKUP(UTK[[#This Row],[ID]],DRIVER[],6,FALSE)</f>
        <v>MALIA PRADHAN</v>
      </c>
    </row>
    <row r="1997" spans="1:17" ht="15" customHeight="1">
      <c r="A1997" s="1">
        <v>52</v>
      </c>
      <c r="B1997" s="387" t="str">
        <f>UTK[[#This Row],[DATE]]&amp;UTK[[#This Row],[VEHICLE NO]]&amp;UTK[[#This Row],[TRIP NO]]</f>
        <v>45476OD04Q67611</v>
      </c>
      <c r="C1997" s="25">
        <v>45476</v>
      </c>
      <c r="D1997" s="1">
        <v>64160</v>
      </c>
      <c r="E1997" s="12">
        <v>312215</v>
      </c>
      <c r="F1997" s="17">
        <v>2885</v>
      </c>
      <c r="G1997" s="24" t="s">
        <v>24</v>
      </c>
      <c r="H1997" s="389">
        <v>54.12</v>
      </c>
      <c r="I1997" s="389">
        <v>17.04</v>
      </c>
      <c r="J1997" s="389">
        <f t="shared" si="108"/>
        <v>37.08</v>
      </c>
      <c r="K1997" s="390">
        <v>35.86</v>
      </c>
      <c r="L1997" s="394">
        <v>45476</v>
      </c>
      <c r="M1997" s="389">
        <f t="shared" si="109"/>
        <v>1.2199999999999989</v>
      </c>
      <c r="N1997" s="395">
        <v>1</v>
      </c>
      <c r="O1997" s="1" t="s">
        <v>50</v>
      </c>
      <c r="P1997" s="1" t="s">
        <v>53</v>
      </c>
      <c r="Q1997" s="393" t="str">
        <f>VLOOKUP(UTK[[#This Row],[ID]],DRIVER[],6,FALSE)</f>
        <v>BENUDHAR PRADHAN</v>
      </c>
    </row>
    <row r="1998" spans="1:17" ht="15" customHeight="1">
      <c r="A1998" s="1">
        <v>53</v>
      </c>
      <c r="B1998" s="387" t="str">
        <f>UTK[[#This Row],[DATE]]&amp;UTK[[#This Row],[VEHICLE NO]]&amp;UTK[[#This Row],[TRIP NO]]</f>
        <v>45476OD04Q41781</v>
      </c>
      <c r="C1998" s="25">
        <v>45476</v>
      </c>
      <c r="D1998" s="1">
        <v>64161</v>
      </c>
      <c r="E1998" s="12">
        <v>312215</v>
      </c>
      <c r="F1998" s="17">
        <v>2888</v>
      </c>
      <c r="G1998" s="24" t="s">
        <v>25</v>
      </c>
      <c r="H1998" s="389">
        <v>54.1</v>
      </c>
      <c r="I1998" s="389">
        <v>17.38</v>
      </c>
      <c r="J1998" s="389">
        <f t="shared" si="108"/>
        <v>36.72</v>
      </c>
      <c r="K1998" s="390">
        <v>36.200000000000003</v>
      </c>
      <c r="L1998" s="394">
        <v>45476</v>
      </c>
      <c r="M1998" s="389">
        <f t="shared" si="109"/>
        <v>0.51999999999999602</v>
      </c>
      <c r="N1998" s="395">
        <v>1</v>
      </c>
      <c r="O1998" s="1" t="s">
        <v>50</v>
      </c>
      <c r="P1998" s="1" t="s">
        <v>53</v>
      </c>
      <c r="Q1998" s="393" t="str">
        <f>VLOOKUP(UTK[[#This Row],[ID]],DRIVER[],6,FALSE)</f>
        <v>CHANDRAMANI MOHANTY</v>
      </c>
    </row>
    <row r="1999" spans="1:17" ht="15" customHeight="1">
      <c r="A1999" s="1">
        <v>54</v>
      </c>
      <c r="B1999" s="387" t="str">
        <f>UTK[[#This Row],[DATE]]&amp;UTK[[#This Row],[VEHICLE NO]]&amp;UTK[[#This Row],[TRIP NO]]</f>
        <v>45476OD34S26681</v>
      </c>
      <c r="C1999" s="25">
        <v>45476</v>
      </c>
      <c r="D1999" s="1">
        <v>64162</v>
      </c>
      <c r="E1999" s="12">
        <v>312215</v>
      </c>
      <c r="F1999" s="17">
        <v>2890</v>
      </c>
      <c r="G1999" s="24" t="s">
        <v>42</v>
      </c>
      <c r="H1999" s="389">
        <v>51.82</v>
      </c>
      <c r="I1999" s="389">
        <v>17.16</v>
      </c>
      <c r="J1999" s="389">
        <f t="shared" si="108"/>
        <v>34.659999999999997</v>
      </c>
      <c r="K1999" s="390">
        <v>34.36</v>
      </c>
      <c r="L1999" s="394">
        <v>45476</v>
      </c>
      <c r="M1999" s="389">
        <f t="shared" si="109"/>
        <v>0.29999999999999716</v>
      </c>
      <c r="N1999" s="395">
        <v>1</v>
      </c>
      <c r="O1999" s="1" t="s">
        <v>50</v>
      </c>
      <c r="P1999" s="1" t="s">
        <v>53</v>
      </c>
      <c r="Q1999" s="393" t="str">
        <f>VLOOKUP(UTK[[#This Row],[ID]],DRIVER[],6,FALSE)</f>
        <v>KALI CH KAR</v>
      </c>
    </row>
    <row r="2000" spans="1:17" ht="15" customHeight="1">
      <c r="A2000" s="1">
        <v>55</v>
      </c>
      <c r="B2000" s="387" t="str">
        <f>UTK[[#This Row],[DATE]]&amp;UTK[[#This Row],[VEHICLE NO]]&amp;UTK[[#This Row],[TRIP NO]]</f>
        <v>45476OD04Q41551</v>
      </c>
      <c r="C2000" s="25">
        <v>45476</v>
      </c>
      <c r="D2000" s="1">
        <v>64163</v>
      </c>
      <c r="E2000" s="12">
        <v>312215</v>
      </c>
      <c r="F2000" s="17">
        <v>2892</v>
      </c>
      <c r="G2000" s="24" t="s">
        <v>22</v>
      </c>
      <c r="H2000" s="389">
        <v>50.86</v>
      </c>
      <c r="I2000" s="389">
        <v>17.48</v>
      </c>
      <c r="J2000" s="389">
        <f t="shared" si="108"/>
        <v>33.379999999999995</v>
      </c>
      <c r="K2000" s="390">
        <v>32.94</v>
      </c>
      <c r="L2000" s="394">
        <v>45476</v>
      </c>
      <c r="M2000" s="389">
        <f t="shared" si="109"/>
        <v>0.43999999999999773</v>
      </c>
      <c r="N2000" s="395">
        <v>1</v>
      </c>
      <c r="O2000" s="1" t="s">
        <v>50</v>
      </c>
      <c r="P2000" s="1" t="s">
        <v>53</v>
      </c>
      <c r="Q2000" s="393" t="str">
        <f>VLOOKUP(UTK[[#This Row],[ID]],DRIVER[],6,FALSE)</f>
        <v>SWAPAN KUMAR MOHANTA</v>
      </c>
    </row>
    <row r="2001" spans="1:18" ht="15" customHeight="1">
      <c r="A2001" s="1">
        <v>56</v>
      </c>
      <c r="B2001" s="387" t="str">
        <f>UTK[[#This Row],[DATE]]&amp;UTK[[#This Row],[VEHICLE NO]]&amp;UTK[[#This Row],[TRIP NO]]</f>
        <v>45476OD34S61371</v>
      </c>
      <c r="C2001" s="25">
        <v>45476</v>
      </c>
      <c r="D2001" s="1">
        <v>64164</v>
      </c>
      <c r="E2001" s="12">
        <v>312215</v>
      </c>
      <c r="F2001" s="17">
        <v>2893</v>
      </c>
      <c r="G2001" s="24" t="s">
        <v>44</v>
      </c>
      <c r="H2001" s="389">
        <v>51.84</v>
      </c>
      <c r="I2001" s="389">
        <v>17.579999999999998</v>
      </c>
      <c r="J2001" s="389">
        <f t="shared" si="108"/>
        <v>34.260000000000005</v>
      </c>
      <c r="K2001" s="390">
        <v>33.979999999999997</v>
      </c>
      <c r="L2001" s="394">
        <v>45476</v>
      </c>
      <c r="M2001" s="389">
        <f t="shared" si="109"/>
        <v>0.28000000000000824</v>
      </c>
      <c r="N2001" s="395">
        <v>1</v>
      </c>
      <c r="O2001" s="1" t="s">
        <v>50</v>
      </c>
      <c r="P2001" s="1" t="s">
        <v>53</v>
      </c>
      <c r="Q2001" s="393" t="str">
        <f>VLOOKUP(UTK[[#This Row],[ID]],DRIVER[],6,FALSE)</f>
        <v>SUDARSAN SAHOO</v>
      </c>
      <c r="R2001" s="1">
        <v>225</v>
      </c>
    </row>
    <row r="2002" spans="1:18" ht="15" customHeight="1">
      <c r="A2002" s="1">
        <v>57</v>
      </c>
      <c r="B2002" s="387" t="str">
        <f>UTK[[#This Row],[DATE]]&amp;UTK[[#This Row],[VEHICLE NO]]&amp;UTK[[#This Row],[TRIP NO]]</f>
        <v>45476OD04Q41281</v>
      </c>
      <c r="C2002" s="25">
        <v>45476</v>
      </c>
      <c r="D2002" s="1">
        <v>64165</v>
      </c>
      <c r="E2002" s="12">
        <v>312215</v>
      </c>
      <c r="F2002" s="17">
        <v>2902</v>
      </c>
      <c r="G2002" s="24" t="s">
        <v>41</v>
      </c>
      <c r="H2002" s="389">
        <v>33.22</v>
      </c>
      <c r="I2002" s="389">
        <v>10.38</v>
      </c>
      <c r="J2002" s="389">
        <f t="shared" si="108"/>
        <v>22.839999999999996</v>
      </c>
      <c r="K2002" s="390">
        <v>22.76</v>
      </c>
      <c r="L2002" s="394">
        <v>45476</v>
      </c>
      <c r="M2002" s="389">
        <f t="shared" si="109"/>
        <v>7.9999999999994742E-2</v>
      </c>
      <c r="N2002" s="395">
        <v>1</v>
      </c>
      <c r="O2002" s="1" t="s">
        <v>50</v>
      </c>
      <c r="P2002" s="1" t="s">
        <v>53</v>
      </c>
      <c r="Q2002" s="393" t="str">
        <f>VLOOKUP(UTK[[#This Row],[ID]],DRIVER[],6,FALSE)</f>
        <v>MADANA MAHANTA</v>
      </c>
    </row>
    <row r="2003" spans="1:18" ht="14.4">
      <c r="A2003" s="1">
        <v>58</v>
      </c>
      <c r="B2003" s="387" t="str">
        <f>UTK[[#This Row],[DATE]]&amp;UTK[[#This Row],[VEHICLE NO]]&amp;UTK[[#This Row],[TRIP NO]]</f>
        <v>45476OD04Q41231</v>
      </c>
      <c r="C2003" s="25">
        <v>45476</v>
      </c>
      <c r="D2003" s="1">
        <v>64166</v>
      </c>
      <c r="E2003" s="12">
        <v>312215</v>
      </c>
      <c r="F2003" s="17">
        <v>2914</v>
      </c>
      <c r="G2003" s="24" t="s">
        <v>39</v>
      </c>
      <c r="H2003" s="389">
        <v>54.42</v>
      </c>
      <c r="I2003" s="389">
        <v>17.420000000000002</v>
      </c>
      <c r="J2003" s="389">
        <f t="shared" si="108"/>
        <v>37</v>
      </c>
      <c r="K2003" s="390">
        <v>36.46</v>
      </c>
      <c r="L2003" s="394">
        <v>45476</v>
      </c>
      <c r="M2003" s="389">
        <f t="shared" si="109"/>
        <v>0.53999999999999915</v>
      </c>
      <c r="N2003" s="395">
        <v>1</v>
      </c>
      <c r="O2003" s="1" t="s">
        <v>50</v>
      </c>
      <c r="P2003" s="1" t="s">
        <v>53</v>
      </c>
      <c r="Q2003" s="393" t="str">
        <f>VLOOKUP(UTK[[#This Row],[ID]],DRIVER[],6,FALSE)</f>
        <v>VINOD KUMAR</v>
      </c>
    </row>
    <row r="2004" spans="1:18" ht="15" customHeight="1">
      <c r="A2004" s="1">
        <v>59</v>
      </c>
      <c r="B2004" s="387" t="str">
        <f>UTK[[#This Row],[DATE]]&amp;UTK[[#This Row],[VEHICLE NO]]&amp;UTK[[#This Row],[TRIP NO]]</f>
        <v>45476OD34S26661</v>
      </c>
      <c r="C2004" s="25">
        <v>45476</v>
      </c>
      <c r="D2004" s="1">
        <v>64167</v>
      </c>
      <c r="E2004" s="12">
        <v>312215</v>
      </c>
      <c r="F2004" s="17">
        <v>2918</v>
      </c>
      <c r="G2004" s="24" t="s">
        <v>45</v>
      </c>
      <c r="H2004" s="389">
        <v>49.4</v>
      </c>
      <c r="I2004" s="389">
        <v>17.600000000000001</v>
      </c>
      <c r="J2004" s="389">
        <f t="shared" si="108"/>
        <v>31.799999999999997</v>
      </c>
      <c r="K2004" s="390">
        <v>31.3</v>
      </c>
      <c r="L2004" s="394">
        <v>45476</v>
      </c>
      <c r="M2004" s="389">
        <f t="shared" si="109"/>
        <v>0.49999999999999645</v>
      </c>
      <c r="N2004" s="395">
        <v>1</v>
      </c>
      <c r="O2004" s="1" t="s">
        <v>50</v>
      </c>
      <c r="P2004" s="1" t="s">
        <v>53</v>
      </c>
      <c r="Q2004" s="393" t="str">
        <f>VLOOKUP(UTK[[#This Row],[ID]],DRIVER[],6,FALSE)</f>
        <v>SUSANT KUMAR BAG</v>
      </c>
    </row>
    <row r="2005" spans="1:18" ht="15" customHeight="1">
      <c r="A2005" s="1">
        <v>60</v>
      </c>
      <c r="B2005" s="387" t="str">
        <f>UTK[[#This Row],[DATE]]&amp;UTK[[#This Row],[VEHICLE NO]]&amp;UTK[[#This Row],[TRIP NO]]</f>
        <v>45476OD04Q41732</v>
      </c>
      <c r="C2005" s="25">
        <v>45476</v>
      </c>
      <c r="D2005" s="1">
        <v>64168</v>
      </c>
      <c r="E2005" s="12">
        <v>312215</v>
      </c>
      <c r="F2005" s="17">
        <v>2942</v>
      </c>
      <c r="G2005" s="24" t="s">
        <v>8</v>
      </c>
      <c r="H2005" s="389">
        <v>35.04</v>
      </c>
      <c r="I2005" s="389">
        <v>10.34</v>
      </c>
      <c r="J2005" s="389">
        <f t="shared" si="108"/>
        <v>24.7</v>
      </c>
      <c r="K2005" s="390">
        <v>24.7</v>
      </c>
      <c r="L2005" s="394">
        <v>45476</v>
      </c>
      <c r="M2005" s="389">
        <f t="shared" si="109"/>
        <v>0</v>
      </c>
      <c r="N2005" s="395">
        <v>2</v>
      </c>
      <c r="O2005" s="1" t="s">
        <v>50</v>
      </c>
      <c r="P2005" s="1" t="s">
        <v>53</v>
      </c>
      <c r="Q2005" s="393" t="str">
        <f>VLOOKUP(UTK[[#This Row],[ID]],DRIVER[],6,FALSE)</f>
        <v>AJAYA KUMAR MAHANTA</v>
      </c>
    </row>
    <row r="2006" spans="1:18" ht="15" customHeight="1">
      <c r="A2006" s="1">
        <v>61</v>
      </c>
      <c r="B2006" s="387" t="str">
        <f>UTK[[#This Row],[DATE]]&amp;UTK[[#This Row],[VEHICLE NO]]&amp;UTK[[#This Row],[TRIP NO]]</f>
        <v>45476OD04Q41262</v>
      </c>
      <c r="C2006" s="25">
        <v>45476</v>
      </c>
      <c r="D2006" s="1">
        <v>64169</v>
      </c>
      <c r="E2006" s="12">
        <v>312215</v>
      </c>
      <c r="F2006" s="17">
        <v>2944</v>
      </c>
      <c r="G2006" s="24" t="s">
        <v>23</v>
      </c>
      <c r="H2006" s="389">
        <v>54.48</v>
      </c>
      <c r="I2006" s="389">
        <v>17.62</v>
      </c>
      <c r="J2006" s="389">
        <f t="shared" si="108"/>
        <v>36.86</v>
      </c>
      <c r="K2006" s="390">
        <v>36.44</v>
      </c>
      <c r="L2006" s="394">
        <v>45476</v>
      </c>
      <c r="M2006" s="389">
        <f t="shared" si="109"/>
        <v>0.42000000000000171</v>
      </c>
      <c r="N2006" s="395">
        <v>2</v>
      </c>
      <c r="O2006" s="1" t="s">
        <v>50</v>
      </c>
      <c r="P2006" s="1" t="s">
        <v>53</v>
      </c>
      <c r="Q2006" s="393" t="str">
        <f>VLOOKUP(UTK[[#This Row],[ID]],DRIVER[],6,FALSE)</f>
        <v>JUGAL KISHOR MOHANTA</v>
      </c>
    </row>
    <row r="2007" spans="1:18" ht="15" customHeight="1">
      <c r="A2007" s="1">
        <v>62</v>
      </c>
      <c r="B2007" s="387" t="str">
        <f>UTK[[#This Row],[DATE]]&amp;UTK[[#This Row],[VEHICLE NO]]&amp;UTK[[#This Row],[TRIP NO]]</f>
        <v>45476OD34S26152</v>
      </c>
      <c r="C2007" s="25">
        <v>45476</v>
      </c>
      <c r="D2007" s="1">
        <v>64170</v>
      </c>
      <c r="E2007" s="12">
        <v>312215</v>
      </c>
      <c r="F2007" s="17">
        <v>2945</v>
      </c>
      <c r="G2007" s="24" t="s">
        <v>40</v>
      </c>
      <c r="H2007" s="389">
        <v>54.12</v>
      </c>
      <c r="I2007" s="389">
        <v>17.22</v>
      </c>
      <c r="J2007" s="389">
        <f t="shared" si="108"/>
        <v>36.9</v>
      </c>
      <c r="K2007" s="390">
        <v>36.479999999999997</v>
      </c>
      <c r="L2007" s="394">
        <v>45476</v>
      </c>
      <c r="M2007" s="389">
        <f t="shared" si="109"/>
        <v>0.42000000000000171</v>
      </c>
      <c r="N2007" s="395">
        <v>2</v>
      </c>
      <c r="O2007" s="1" t="s">
        <v>50</v>
      </c>
      <c r="P2007" s="1" t="s">
        <v>53</v>
      </c>
      <c r="Q2007" s="393" t="str">
        <f>VLOOKUP(UTK[[#This Row],[ID]],DRIVER[],6,FALSE)</f>
        <v>MALIA PRADHAN</v>
      </c>
    </row>
    <row r="2008" spans="1:18" ht="15" customHeight="1">
      <c r="A2008" s="1">
        <v>63</v>
      </c>
      <c r="B2008" s="387" t="str">
        <f>UTK[[#This Row],[DATE]]&amp;UTK[[#This Row],[VEHICLE NO]]&amp;UTK[[#This Row],[TRIP NO]]</f>
        <v>45476OD04Q41392</v>
      </c>
      <c r="C2008" s="25">
        <v>45476</v>
      </c>
      <c r="D2008" s="1">
        <v>64171</v>
      </c>
      <c r="E2008" s="12">
        <v>312215</v>
      </c>
      <c r="F2008" s="17">
        <v>2948</v>
      </c>
      <c r="G2008" s="24" t="s">
        <v>21</v>
      </c>
      <c r="H2008" s="389">
        <v>55.74</v>
      </c>
      <c r="I2008" s="389">
        <v>17.579999999999998</v>
      </c>
      <c r="J2008" s="389">
        <f t="shared" si="108"/>
        <v>38.160000000000004</v>
      </c>
      <c r="K2008" s="390">
        <v>37.56</v>
      </c>
      <c r="L2008" s="394">
        <v>45476</v>
      </c>
      <c r="M2008" s="389">
        <f t="shared" si="109"/>
        <v>0.60000000000000142</v>
      </c>
      <c r="N2008" s="395">
        <v>2</v>
      </c>
      <c r="O2008" s="1" t="s">
        <v>50</v>
      </c>
      <c r="P2008" s="1" t="s">
        <v>53</v>
      </c>
      <c r="Q2008" s="393" t="str">
        <f>VLOOKUP(UTK[[#This Row],[ID]],DRIVER[],6,FALSE)</f>
        <v>AKSHAYA KU SAHOO</v>
      </c>
    </row>
    <row r="2009" spans="1:18" ht="15" customHeight="1">
      <c r="A2009" s="1">
        <v>64</v>
      </c>
      <c r="B2009" s="387" t="str">
        <f>UTK[[#This Row],[DATE]]&amp;UTK[[#This Row],[VEHICLE NO]]&amp;UTK[[#This Row],[TRIP NO]]</f>
        <v>45476OD04Q41782</v>
      </c>
      <c r="C2009" s="25">
        <v>45476</v>
      </c>
      <c r="D2009" s="1">
        <v>64172</v>
      </c>
      <c r="E2009" s="12">
        <v>312215</v>
      </c>
      <c r="F2009" s="17">
        <v>2947</v>
      </c>
      <c r="G2009" s="24" t="s">
        <v>25</v>
      </c>
      <c r="H2009" s="389">
        <v>55.86</v>
      </c>
      <c r="I2009" s="389">
        <v>17.399999999999999</v>
      </c>
      <c r="J2009" s="389">
        <f t="shared" si="108"/>
        <v>38.46</v>
      </c>
      <c r="K2009" s="390">
        <v>37.979999999999997</v>
      </c>
      <c r="L2009" s="394">
        <v>45476</v>
      </c>
      <c r="M2009" s="389">
        <f t="shared" si="109"/>
        <v>0.48000000000000398</v>
      </c>
      <c r="N2009" s="395">
        <v>2</v>
      </c>
      <c r="O2009" s="1" t="s">
        <v>50</v>
      </c>
      <c r="P2009" s="1" t="s">
        <v>53</v>
      </c>
      <c r="Q2009" s="393" t="str">
        <f>VLOOKUP(UTK[[#This Row],[ID]],DRIVER[],6,FALSE)</f>
        <v>CHANDRAMANI MOHANTY</v>
      </c>
    </row>
    <row r="2010" spans="1:18" ht="15" customHeight="1">
      <c r="A2010" s="1">
        <v>65</v>
      </c>
      <c r="B2010" s="387" t="str">
        <f>UTK[[#This Row],[DATE]]&amp;UTK[[#This Row],[VEHICLE NO]]&amp;UTK[[#This Row],[TRIP NO]]</f>
        <v>45476OD04Q67612</v>
      </c>
      <c r="C2010" s="25">
        <v>45476</v>
      </c>
      <c r="D2010" s="1">
        <v>64173</v>
      </c>
      <c r="E2010" s="12">
        <v>312215</v>
      </c>
      <c r="F2010" s="17">
        <v>2949</v>
      </c>
      <c r="G2010" s="24" t="s">
        <v>24</v>
      </c>
      <c r="H2010" s="389">
        <v>55.6</v>
      </c>
      <c r="I2010" s="389">
        <v>17.940000000000001</v>
      </c>
      <c r="J2010" s="389">
        <f t="shared" si="108"/>
        <v>37.659999999999997</v>
      </c>
      <c r="K2010" s="390">
        <v>37.5</v>
      </c>
      <c r="L2010" s="394">
        <v>45476</v>
      </c>
      <c r="M2010" s="389">
        <f t="shared" si="109"/>
        <v>0.15999999999999659</v>
      </c>
      <c r="N2010" s="395">
        <v>2</v>
      </c>
      <c r="O2010" s="1" t="s">
        <v>50</v>
      </c>
      <c r="P2010" s="1" t="s">
        <v>53</v>
      </c>
      <c r="Q2010" s="393" t="str">
        <f>VLOOKUP(UTK[[#This Row],[ID]],DRIVER[],6,FALSE)</f>
        <v>BENUDHAR PRADHAN</v>
      </c>
    </row>
    <row r="2011" spans="1:18" ht="15" customHeight="1">
      <c r="A2011" s="1">
        <v>66</v>
      </c>
      <c r="B2011" s="387" t="str">
        <f>UTK[[#This Row],[DATE]]&amp;UTK[[#This Row],[VEHICLE NO]]&amp;UTK[[#This Row],[TRIP NO]]</f>
        <v>45476OD34S65082</v>
      </c>
      <c r="C2011" s="25">
        <v>45476</v>
      </c>
      <c r="D2011" s="1">
        <v>64174</v>
      </c>
      <c r="E2011" s="12">
        <v>312215</v>
      </c>
      <c r="F2011" s="17">
        <v>2950</v>
      </c>
      <c r="G2011" s="24" t="s">
        <v>57</v>
      </c>
      <c r="H2011" s="389">
        <v>55.58</v>
      </c>
      <c r="I2011" s="389">
        <v>17.48</v>
      </c>
      <c r="J2011" s="389">
        <f t="shared" si="108"/>
        <v>38.099999999999994</v>
      </c>
      <c r="K2011" s="390">
        <v>37.86</v>
      </c>
      <c r="L2011" s="394">
        <v>45476</v>
      </c>
      <c r="M2011" s="389">
        <f t="shared" si="109"/>
        <v>0.23999999999999488</v>
      </c>
      <c r="N2011" s="395">
        <v>2</v>
      </c>
      <c r="O2011" s="1" t="s">
        <v>50</v>
      </c>
      <c r="P2011" s="1" t="s">
        <v>53</v>
      </c>
      <c r="Q2011" s="393" t="str">
        <f>VLOOKUP(UTK[[#This Row],[ID]],DRIVER[],6,FALSE)</f>
        <v>VINOD KUMAR</v>
      </c>
    </row>
    <row r="2012" spans="1:18" ht="15" customHeight="1">
      <c r="A2012" s="1">
        <v>67</v>
      </c>
      <c r="B2012" s="387" t="str">
        <f>UTK[[#This Row],[DATE]]&amp;UTK[[#This Row],[VEHICLE NO]]&amp;UTK[[#This Row],[TRIP NO]]</f>
        <v>45476OD04Q41552</v>
      </c>
      <c r="C2012" s="25">
        <v>45476</v>
      </c>
      <c r="D2012" s="1">
        <v>64175</v>
      </c>
      <c r="E2012" s="12">
        <v>312215</v>
      </c>
      <c r="F2012" s="17">
        <v>2951</v>
      </c>
      <c r="G2012" s="24" t="s">
        <v>22</v>
      </c>
      <c r="H2012" s="389">
        <v>55.26</v>
      </c>
      <c r="I2012" s="389">
        <v>17.54</v>
      </c>
      <c r="J2012" s="389">
        <f t="shared" si="108"/>
        <v>37.72</v>
      </c>
      <c r="K2012" s="390">
        <v>37.479999999999997</v>
      </c>
      <c r="L2012" s="394">
        <v>45477</v>
      </c>
      <c r="M2012" s="389">
        <f t="shared" si="109"/>
        <v>0.24000000000000199</v>
      </c>
      <c r="N2012" s="395">
        <v>2</v>
      </c>
      <c r="O2012" s="1" t="s">
        <v>50</v>
      </c>
      <c r="P2012" s="1" t="s">
        <v>53</v>
      </c>
      <c r="Q2012" s="393" t="str">
        <f>VLOOKUP(UTK[[#This Row],[ID]],DRIVER[],6,FALSE)</f>
        <v>SWAPAN KUMAR MOHANTA</v>
      </c>
    </row>
    <row r="2013" spans="1:18" ht="15" customHeight="1">
      <c r="A2013" s="1">
        <v>68</v>
      </c>
      <c r="B2013" s="387" t="str">
        <f>UTK[[#This Row],[DATE]]&amp;UTK[[#This Row],[VEHICLE NO]]&amp;UTK[[#This Row],[TRIP NO]]</f>
        <v>45476OD34S26682</v>
      </c>
      <c r="C2013" s="25">
        <v>45476</v>
      </c>
      <c r="D2013" s="1">
        <v>64176</v>
      </c>
      <c r="E2013" s="12">
        <v>312215</v>
      </c>
      <c r="F2013" s="17">
        <v>2966</v>
      </c>
      <c r="G2013" s="24" t="s">
        <v>42</v>
      </c>
      <c r="H2013" s="389">
        <v>53.22</v>
      </c>
      <c r="I2013" s="389">
        <v>17.22</v>
      </c>
      <c r="J2013" s="389">
        <f t="shared" si="108"/>
        <v>36</v>
      </c>
      <c r="K2013" s="390">
        <v>35.82</v>
      </c>
      <c r="L2013" s="394">
        <v>45477</v>
      </c>
      <c r="M2013" s="389">
        <f t="shared" si="109"/>
        <v>0.17999999999999972</v>
      </c>
      <c r="N2013" s="395">
        <v>2</v>
      </c>
      <c r="O2013" s="1" t="s">
        <v>50</v>
      </c>
      <c r="P2013" s="1" t="s">
        <v>53</v>
      </c>
      <c r="Q2013" s="393" t="str">
        <f>VLOOKUP(UTK[[#This Row],[ID]],DRIVER[],6,FALSE)</f>
        <v>KALI CH KAR</v>
      </c>
    </row>
    <row r="2014" spans="1:18" ht="15" customHeight="1">
      <c r="A2014" s="1">
        <v>69</v>
      </c>
      <c r="B2014" s="387" t="str">
        <f>UTK[[#This Row],[DATE]]&amp;UTK[[#This Row],[VEHICLE NO]]&amp;UTK[[#This Row],[TRIP NO]]</f>
        <v>45476OD34S61522</v>
      </c>
      <c r="C2014" s="25">
        <v>45476</v>
      </c>
      <c r="D2014" s="1">
        <v>64177</v>
      </c>
      <c r="E2014" s="12">
        <v>312215</v>
      </c>
      <c r="F2014" s="17">
        <v>2974</v>
      </c>
      <c r="G2014" s="24" t="s">
        <v>43</v>
      </c>
      <c r="H2014" s="389">
        <v>53.84</v>
      </c>
      <c r="I2014" s="389">
        <v>17.22</v>
      </c>
      <c r="J2014" s="389">
        <f t="shared" si="108"/>
        <v>36.620000000000005</v>
      </c>
      <c r="K2014" s="390">
        <v>36.22</v>
      </c>
      <c r="L2014" s="394">
        <v>45477</v>
      </c>
      <c r="M2014" s="389">
        <f t="shared" si="109"/>
        <v>0.40000000000000568</v>
      </c>
      <c r="N2014" s="395">
        <v>2</v>
      </c>
      <c r="O2014" s="1" t="s">
        <v>50</v>
      </c>
      <c r="P2014" s="1" t="s">
        <v>53</v>
      </c>
      <c r="Q2014" s="393" t="str">
        <f>VLOOKUP(UTK[[#This Row],[ID]],DRIVER[],6,FALSE)</f>
        <v>SUSANT KUMAR BAG</v>
      </c>
    </row>
    <row r="2015" spans="1:18" ht="15" customHeight="1">
      <c r="A2015" s="1">
        <v>70</v>
      </c>
      <c r="B2015" s="387" t="str">
        <f>UTK[[#This Row],[DATE]]&amp;UTK[[#This Row],[VEHICLE NO]]&amp;UTK[[#This Row],[TRIP NO]]</f>
        <v>45476OD04Q41282</v>
      </c>
      <c r="C2015" s="25">
        <v>45476</v>
      </c>
      <c r="D2015" s="1">
        <v>64178</v>
      </c>
      <c r="E2015" s="12">
        <v>312215</v>
      </c>
      <c r="F2015" s="17">
        <v>2981</v>
      </c>
      <c r="G2015" s="24" t="s">
        <v>41</v>
      </c>
      <c r="H2015" s="389">
        <v>33</v>
      </c>
      <c r="I2015" s="389">
        <v>10.4</v>
      </c>
      <c r="J2015" s="389">
        <f t="shared" si="108"/>
        <v>22.6</v>
      </c>
      <c r="K2015" s="390">
        <v>22.4</v>
      </c>
      <c r="L2015" s="394">
        <v>45477</v>
      </c>
      <c r="M2015" s="389">
        <f t="shared" si="109"/>
        <v>0.20000000000000284</v>
      </c>
      <c r="N2015" s="395">
        <v>2</v>
      </c>
      <c r="O2015" s="1" t="s">
        <v>50</v>
      </c>
      <c r="P2015" s="1" t="s">
        <v>53</v>
      </c>
      <c r="Q2015" s="393" t="str">
        <f>VLOOKUP(UTK[[#This Row],[ID]],DRIVER[],6,FALSE)</f>
        <v>MADANA MAHANTA</v>
      </c>
    </row>
    <row r="2016" spans="1:18" ht="15" customHeight="1">
      <c r="A2016" s="1">
        <v>71</v>
      </c>
      <c r="B2016" s="387" t="str">
        <f>UTK[[#This Row],[DATE]]&amp;UTK[[#This Row],[VEHICLE NO]]&amp;UTK[[#This Row],[TRIP NO]]</f>
        <v>45476OD34S61372</v>
      </c>
      <c r="C2016" s="25">
        <v>45476</v>
      </c>
      <c r="D2016" s="1">
        <v>64179</v>
      </c>
      <c r="E2016" s="12">
        <v>312215</v>
      </c>
      <c r="F2016" s="17">
        <v>2983</v>
      </c>
      <c r="G2016" s="24" t="s">
        <v>44</v>
      </c>
      <c r="H2016" s="389">
        <v>55.52</v>
      </c>
      <c r="I2016" s="389">
        <v>17.760000000000002</v>
      </c>
      <c r="J2016" s="389">
        <f t="shared" si="108"/>
        <v>37.760000000000005</v>
      </c>
      <c r="K2016" s="390">
        <v>37.4</v>
      </c>
      <c r="L2016" s="394">
        <v>45477</v>
      </c>
      <c r="M2016" s="389">
        <f t="shared" si="109"/>
        <v>0.36000000000000654</v>
      </c>
      <c r="N2016" s="395">
        <v>2</v>
      </c>
      <c r="O2016" s="1" t="s">
        <v>50</v>
      </c>
      <c r="P2016" s="1" t="s">
        <v>53</v>
      </c>
      <c r="Q2016" s="393" t="str">
        <f>VLOOKUP(UTK[[#This Row],[ID]],DRIVER[],6,FALSE)</f>
        <v>SUDARSAN SAHOO</v>
      </c>
    </row>
    <row r="2017" spans="1:18" ht="15" customHeight="1">
      <c r="A2017" s="1">
        <v>72</v>
      </c>
      <c r="B2017" s="387" t="str">
        <f>UTK[[#This Row],[DATE]]&amp;UTK[[#This Row],[VEHICLE NO]]&amp;UTK[[#This Row],[TRIP NO]]</f>
        <v>45477OD04Q41391</v>
      </c>
      <c r="C2017" s="25">
        <v>45477</v>
      </c>
      <c r="D2017" s="1">
        <v>64180</v>
      </c>
      <c r="E2017" s="12">
        <v>312215</v>
      </c>
      <c r="F2017" s="17">
        <v>3004</v>
      </c>
      <c r="G2017" s="24" t="s">
        <v>21</v>
      </c>
      <c r="H2017" s="389">
        <v>56.14</v>
      </c>
      <c r="I2017" s="389">
        <v>17.579999999999998</v>
      </c>
      <c r="J2017" s="389">
        <f t="shared" ref="J2017:J2037" si="110">H2017-I2017</f>
        <v>38.56</v>
      </c>
      <c r="K2017" s="390">
        <v>36.96</v>
      </c>
      <c r="L2017" s="394">
        <v>45477</v>
      </c>
      <c r="M2017" s="389">
        <f t="shared" ref="M2017:M2037" si="111">J2017-K2017</f>
        <v>1.6000000000000014</v>
      </c>
      <c r="N2017" s="395">
        <v>1</v>
      </c>
      <c r="O2017" s="1" t="s">
        <v>50</v>
      </c>
      <c r="P2017" s="1" t="s">
        <v>53</v>
      </c>
      <c r="Q2017" s="393" t="str">
        <f>VLOOKUP(UTK[[#This Row],[ID]],DRIVER[],6,FALSE)</f>
        <v>AKSHAYA KU SAHOO</v>
      </c>
    </row>
    <row r="2018" spans="1:18" ht="15" customHeight="1">
      <c r="A2018" s="1">
        <v>73</v>
      </c>
      <c r="B2018" s="387" t="str">
        <f>UTK[[#This Row],[DATE]]&amp;UTK[[#This Row],[VEHICLE NO]]&amp;UTK[[#This Row],[TRIP NO]]</f>
        <v>45477OD34S26681</v>
      </c>
      <c r="C2018" s="25">
        <v>45477</v>
      </c>
      <c r="D2018" s="1">
        <v>64181</v>
      </c>
      <c r="E2018" s="12">
        <v>312215</v>
      </c>
      <c r="F2018" s="17">
        <v>3016</v>
      </c>
      <c r="G2018" s="24" t="s">
        <v>42</v>
      </c>
      <c r="H2018" s="389">
        <v>50.86</v>
      </c>
      <c r="I2018" s="389">
        <v>17.18</v>
      </c>
      <c r="J2018" s="389">
        <f t="shared" si="110"/>
        <v>33.68</v>
      </c>
      <c r="K2018" s="390">
        <v>33.479999999999997</v>
      </c>
      <c r="L2018" s="394">
        <v>45477</v>
      </c>
      <c r="M2018" s="389">
        <f t="shared" si="111"/>
        <v>0.20000000000000284</v>
      </c>
      <c r="N2018" s="395">
        <v>1</v>
      </c>
      <c r="O2018" s="1" t="s">
        <v>50</v>
      </c>
      <c r="P2018" s="1" t="s">
        <v>53</v>
      </c>
      <c r="Q2018" s="393" t="str">
        <f>VLOOKUP(UTK[[#This Row],[ID]],DRIVER[],6,FALSE)</f>
        <v>KALI CH KAR</v>
      </c>
    </row>
    <row r="2019" spans="1:18" ht="15" customHeight="1">
      <c r="A2019" s="1">
        <v>74</v>
      </c>
      <c r="B2019" s="387" t="str">
        <f>UTK[[#This Row],[DATE]]&amp;UTK[[#This Row],[VEHICLE NO]]&amp;UTK[[#This Row],[TRIP NO]]</f>
        <v>45477OD34S61521</v>
      </c>
      <c r="C2019" s="25">
        <v>45477</v>
      </c>
      <c r="D2019" s="1">
        <v>64182</v>
      </c>
      <c r="E2019" s="12">
        <v>312215</v>
      </c>
      <c r="F2019" s="17">
        <v>3015</v>
      </c>
      <c r="G2019" s="24" t="s">
        <v>43</v>
      </c>
      <c r="H2019" s="389">
        <v>55.22</v>
      </c>
      <c r="I2019" s="389">
        <v>17.14</v>
      </c>
      <c r="J2019" s="389">
        <f t="shared" si="110"/>
        <v>38.08</v>
      </c>
      <c r="K2019" s="390">
        <v>37.619999999999997</v>
      </c>
      <c r="L2019" s="394">
        <v>45477</v>
      </c>
      <c r="M2019" s="389">
        <f t="shared" si="111"/>
        <v>0.46000000000000085</v>
      </c>
      <c r="N2019" s="395">
        <v>1</v>
      </c>
      <c r="O2019" s="1" t="s">
        <v>50</v>
      </c>
      <c r="P2019" s="1" t="s">
        <v>53</v>
      </c>
      <c r="Q2019" s="393" t="str">
        <f>VLOOKUP(UTK[[#This Row],[ID]],DRIVER[],6,FALSE)</f>
        <v>SUSANT KUMAR BAG</v>
      </c>
    </row>
    <row r="2020" spans="1:18" ht="14.4">
      <c r="A2020" s="1">
        <v>75</v>
      </c>
      <c r="B2020" s="387" t="str">
        <f>UTK[[#This Row],[DATE]]&amp;UTK[[#This Row],[VEHICLE NO]]&amp;UTK[[#This Row],[TRIP NO]]</f>
        <v>45477OD04Q41231</v>
      </c>
      <c r="C2020" s="25">
        <v>45477</v>
      </c>
      <c r="D2020" s="1">
        <v>64183</v>
      </c>
      <c r="E2020" s="12">
        <v>312215</v>
      </c>
      <c r="F2020" s="17">
        <v>3031</v>
      </c>
      <c r="G2020" s="24" t="s">
        <v>39</v>
      </c>
      <c r="H2020" s="389">
        <v>52.84</v>
      </c>
      <c r="I2020" s="389">
        <v>17.32</v>
      </c>
      <c r="J2020" s="389">
        <f t="shared" si="110"/>
        <v>35.520000000000003</v>
      </c>
      <c r="K2020" s="390">
        <v>34.94</v>
      </c>
      <c r="L2020" s="394">
        <v>45477</v>
      </c>
      <c r="M2020" s="389">
        <f t="shared" si="111"/>
        <v>0.5800000000000054</v>
      </c>
      <c r="N2020" s="395">
        <v>1</v>
      </c>
      <c r="O2020" s="1" t="s">
        <v>50</v>
      </c>
      <c r="P2020" s="1" t="s">
        <v>53</v>
      </c>
      <c r="Q2020" s="393" t="str">
        <f>VLOOKUP(UTK[[#This Row],[ID]],DRIVER[],6,FALSE)</f>
        <v>NATABAR MOHANTA</v>
      </c>
    </row>
    <row r="2021" spans="1:18" ht="15" customHeight="1">
      <c r="A2021" s="1">
        <v>76</v>
      </c>
      <c r="B2021" s="387" t="str">
        <f>UTK[[#This Row],[DATE]]&amp;UTK[[#This Row],[VEHICLE NO]]&amp;UTK[[#This Row],[TRIP NO]]</f>
        <v>45477OD34S65081</v>
      </c>
      <c r="C2021" s="25">
        <v>45477</v>
      </c>
      <c r="D2021" s="1">
        <v>64184</v>
      </c>
      <c r="E2021" s="12">
        <v>312215</v>
      </c>
      <c r="F2021" s="17">
        <v>3038</v>
      </c>
      <c r="G2021" s="24" t="s">
        <v>57</v>
      </c>
      <c r="H2021" s="389">
        <v>55.78</v>
      </c>
      <c r="I2021" s="389">
        <v>17.399999999999999</v>
      </c>
      <c r="J2021" s="389">
        <f t="shared" si="110"/>
        <v>38.380000000000003</v>
      </c>
      <c r="K2021" s="390">
        <v>37.92</v>
      </c>
      <c r="L2021" s="394">
        <v>45477</v>
      </c>
      <c r="M2021" s="389">
        <f t="shared" si="111"/>
        <v>0.46000000000000085</v>
      </c>
      <c r="N2021" s="395">
        <v>1</v>
      </c>
      <c r="O2021" s="1" t="s">
        <v>50</v>
      </c>
      <c r="P2021" s="1" t="s">
        <v>53</v>
      </c>
      <c r="Q2021" s="393" t="str">
        <f>VLOOKUP(UTK[[#This Row],[ID]],DRIVER[],6,FALSE)</f>
        <v>VINOD KUMAR</v>
      </c>
    </row>
    <row r="2022" spans="1:18" ht="15" customHeight="1">
      <c r="A2022" s="1">
        <v>77</v>
      </c>
      <c r="B2022" s="387" t="str">
        <f>UTK[[#This Row],[DATE]]&amp;UTK[[#This Row],[VEHICLE NO]]&amp;UTK[[#This Row],[TRIP NO]]</f>
        <v>45477OD04Q41551</v>
      </c>
      <c r="C2022" s="25">
        <v>45477</v>
      </c>
      <c r="D2022" s="1">
        <v>64185</v>
      </c>
      <c r="E2022" s="12">
        <v>312215</v>
      </c>
      <c r="F2022" s="17">
        <v>3040</v>
      </c>
      <c r="G2022" s="24" t="s">
        <v>22</v>
      </c>
      <c r="H2022" s="389">
        <v>53.56</v>
      </c>
      <c r="I2022" s="389">
        <v>17.52</v>
      </c>
      <c r="J2022" s="389">
        <f t="shared" si="110"/>
        <v>36.040000000000006</v>
      </c>
      <c r="K2022" s="390">
        <v>35.520000000000003</v>
      </c>
      <c r="L2022" s="394">
        <v>45477</v>
      </c>
      <c r="M2022" s="389">
        <f t="shared" si="111"/>
        <v>0.52000000000000313</v>
      </c>
      <c r="N2022" s="395">
        <v>1</v>
      </c>
      <c r="O2022" s="1" t="s">
        <v>50</v>
      </c>
      <c r="P2022" s="1" t="s">
        <v>53</v>
      </c>
      <c r="Q2022" s="393" t="str">
        <f>VLOOKUP(UTK[[#This Row],[ID]],DRIVER[],6,FALSE)</f>
        <v>SWAPAN KUMAR MOHANTA</v>
      </c>
      <c r="R2022" s="1">
        <v>264</v>
      </c>
    </row>
    <row r="2023" spans="1:18" ht="15" customHeight="1">
      <c r="A2023" s="1">
        <v>78</v>
      </c>
      <c r="B2023" s="387" t="str">
        <f>UTK[[#This Row],[DATE]]&amp;UTK[[#This Row],[VEHICLE NO]]&amp;UTK[[#This Row],[TRIP NO]]</f>
        <v>45477OD04Q41281</v>
      </c>
      <c r="C2023" s="25">
        <v>45477</v>
      </c>
      <c r="D2023" s="1">
        <v>64186</v>
      </c>
      <c r="E2023" s="12">
        <v>312215</v>
      </c>
      <c r="F2023" s="17">
        <v>3052</v>
      </c>
      <c r="G2023" s="24" t="s">
        <v>41</v>
      </c>
      <c r="H2023" s="389">
        <v>32.68</v>
      </c>
      <c r="I2023" s="389">
        <v>10.34</v>
      </c>
      <c r="J2023" s="389">
        <f t="shared" si="110"/>
        <v>22.34</v>
      </c>
      <c r="K2023" s="390">
        <v>22.34</v>
      </c>
      <c r="L2023" s="394">
        <v>45477</v>
      </c>
      <c r="M2023" s="389">
        <f t="shared" si="111"/>
        <v>0</v>
      </c>
      <c r="N2023" s="395">
        <v>1</v>
      </c>
      <c r="O2023" s="1" t="s">
        <v>50</v>
      </c>
      <c r="P2023" s="1" t="s">
        <v>53</v>
      </c>
      <c r="Q2023" s="393" t="str">
        <f>VLOOKUP(UTK[[#This Row],[ID]],DRIVER[],6,FALSE)</f>
        <v>SUSANTA KUMAR MALIK</v>
      </c>
    </row>
    <row r="2024" spans="1:18" ht="15" customHeight="1">
      <c r="A2024" s="1">
        <v>79</v>
      </c>
      <c r="B2024" s="387" t="str">
        <f>UTK[[#This Row],[DATE]]&amp;UTK[[#This Row],[VEHICLE NO]]&amp;UTK[[#This Row],[TRIP NO]]</f>
        <v>45477OD34S61391</v>
      </c>
      <c r="C2024" s="25">
        <v>45477</v>
      </c>
      <c r="D2024" s="1">
        <v>64187</v>
      </c>
      <c r="E2024" s="12">
        <v>312215</v>
      </c>
      <c r="F2024" s="17">
        <v>3055</v>
      </c>
      <c r="G2024" s="24" t="s">
        <v>52</v>
      </c>
      <c r="H2024" s="389">
        <v>52.12</v>
      </c>
      <c r="I2024" s="389">
        <v>17.5</v>
      </c>
      <c r="J2024" s="389">
        <f t="shared" si="110"/>
        <v>34.619999999999997</v>
      </c>
      <c r="K2024" s="390">
        <v>34.619999999999997</v>
      </c>
      <c r="L2024" s="394">
        <v>45477</v>
      </c>
      <c r="M2024" s="389">
        <f t="shared" si="111"/>
        <v>0</v>
      </c>
      <c r="N2024" s="395">
        <v>1</v>
      </c>
      <c r="O2024" s="1" t="s">
        <v>50</v>
      </c>
      <c r="P2024" s="1" t="s">
        <v>53</v>
      </c>
      <c r="Q2024" s="393" t="str">
        <f>VLOOKUP(UTK[[#This Row],[ID]],DRIVER[],6,FALSE)</f>
        <v>PRADIPA MALIK</v>
      </c>
    </row>
    <row r="2025" spans="1:18" ht="15" customHeight="1">
      <c r="A2025" s="1">
        <v>80</v>
      </c>
      <c r="B2025" s="387" t="str">
        <f>UTK[[#This Row],[DATE]]&amp;UTK[[#This Row],[VEHICLE NO]]&amp;UTK[[#This Row],[TRIP NO]]</f>
        <v>45477OD04Q41781</v>
      </c>
      <c r="C2025" s="25">
        <v>45477</v>
      </c>
      <c r="D2025" s="1">
        <v>64188</v>
      </c>
      <c r="E2025" s="12">
        <v>312215</v>
      </c>
      <c r="F2025" s="17">
        <v>3060</v>
      </c>
      <c r="G2025" s="24" t="s">
        <v>25</v>
      </c>
      <c r="H2025" s="389">
        <v>56.54</v>
      </c>
      <c r="I2025" s="389">
        <v>17.399999999999999</v>
      </c>
      <c r="J2025" s="389">
        <f t="shared" si="110"/>
        <v>39.14</v>
      </c>
      <c r="K2025" s="390">
        <v>37.94</v>
      </c>
      <c r="L2025" s="394">
        <v>45477</v>
      </c>
      <c r="M2025" s="389">
        <f t="shared" si="111"/>
        <v>1.2000000000000028</v>
      </c>
      <c r="N2025" s="395">
        <v>1</v>
      </c>
      <c r="O2025" s="1" t="s">
        <v>50</v>
      </c>
      <c r="P2025" s="1" t="s">
        <v>53</v>
      </c>
      <c r="Q2025" s="393" t="str">
        <f>VLOOKUP(UTK[[#This Row],[ID]],DRIVER[],6,FALSE)</f>
        <v>BHARAT CH MOHANTA</v>
      </c>
    </row>
    <row r="2026" spans="1:18" ht="15" customHeight="1">
      <c r="A2026" s="1">
        <v>81</v>
      </c>
      <c r="B2026" s="387" t="str">
        <f>UTK[[#This Row],[DATE]]&amp;UTK[[#This Row],[VEHICLE NO]]&amp;UTK[[#This Row],[TRIP NO]]</f>
        <v>45477OD34S26661</v>
      </c>
      <c r="C2026" s="25">
        <v>45477</v>
      </c>
      <c r="D2026" s="1">
        <v>64189</v>
      </c>
      <c r="E2026" s="12">
        <v>312215</v>
      </c>
      <c r="F2026" s="17">
        <v>3071</v>
      </c>
      <c r="G2026" s="24" t="s">
        <v>45</v>
      </c>
      <c r="H2026" s="389">
        <v>55.54</v>
      </c>
      <c r="I2026" s="389">
        <v>17.559999999999999</v>
      </c>
      <c r="J2026" s="389">
        <f t="shared" si="110"/>
        <v>37.980000000000004</v>
      </c>
      <c r="K2026" s="390">
        <v>37.5</v>
      </c>
      <c r="L2026" s="394">
        <v>45477</v>
      </c>
      <c r="M2026" s="389">
        <f t="shared" si="111"/>
        <v>0.48000000000000398</v>
      </c>
      <c r="N2026" s="395">
        <v>1</v>
      </c>
      <c r="O2026" s="1" t="s">
        <v>50</v>
      </c>
      <c r="P2026" s="1" t="s">
        <v>53</v>
      </c>
      <c r="Q2026" s="393" t="str">
        <f>VLOOKUP(UTK[[#This Row],[ID]],DRIVER[],6,FALSE)</f>
        <v>MURALIDHAR MOHANTA</v>
      </c>
    </row>
    <row r="2027" spans="1:18" ht="15" customHeight="1">
      <c r="A2027" s="1">
        <v>82</v>
      </c>
      <c r="B2027" s="387" t="str">
        <f>UTK[[#This Row],[DATE]]&amp;UTK[[#This Row],[VEHICLE NO]]&amp;UTK[[#This Row],[TRIP NO]]</f>
        <v>45477OD34S26151</v>
      </c>
      <c r="C2027" s="25">
        <v>45477</v>
      </c>
      <c r="D2027" s="1">
        <v>64190</v>
      </c>
      <c r="E2027" s="12">
        <v>312215</v>
      </c>
      <c r="F2027" s="17">
        <v>3072</v>
      </c>
      <c r="G2027" s="24" t="s">
        <v>40</v>
      </c>
      <c r="H2027" s="389">
        <v>55.58</v>
      </c>
      <c r="I2027" s="389">
        <v>17.2</v>
      </c>
      <c r="J2027" s="389">
        <f t="shared" si="110"/>
        <v>38.379999999999995</v>
      </c>
      <c r="K2027" s="390">
        <v>37.799999999999997</v>
      </c>
      <c r="L2027" s="394">
        <v>45477</v>
      </c>
      <c r="M2027" s="389">
        <f t="shared" si="111"/>
        <v>0.57999999999999829</v>
      </c>
      <c r="N2027" s="395">
        <v>1</v>
      </c>
      <c r="O2027" s="1" t="s">
        <v>50</v>
      </c>
      <c r="P2027" s="1" t="s">
        <v>53</v>
      </c>
      <c r="Q2027" s="393" t="str">
        <f>VLOOKUP(UTK[[#This Row],[ID]],DRIVER[],6,FALSE)</f>
        <v>BENUDHAR PRADHAN</v>
      </c>
    </row>
    <row r="2028" spans="1:18" ht="15" customHeight="1">
      <c r="A2028" s="1">
        <v>83</v>
      </c>
      <c r="B2028" s="387" t="str">
        <f>UTK[[#This Row],[DATE]]&amp;UTK[[#This Row],[VEHICLE NO]]&amp;UTK[[#This Row],[TRIP NO]]</f>
        <v>45477OD04Q41261</v>
      </c>
      <c r="C2028" s="25">
        <v>45477</v>
      </c>
      <c r="D2028" s="1">
        <v>64191</v>
      </c>
      <c r="E2028" s="12">
        <v>312215</v>
      </c>
      <c r="F2028" s="17">
        <v>3075</v>
      </c>
      <c r="G2028" s="24" t="s">
        <v>23</v>
      </c>
      <c r="H2028" s="389">
        <v>53.4</v>
      </c>
      <c r="I2028" s="389">
        <v>17.579999999999998</v>
      </c>
      <c r="J2028" s="389">
        <f t="shared" si="110"/>
        <v>35.82</v>
      </c>
      <c r="K2028" s="390">
        <v>35.82</v>
      </c>
      <c r="L2028" s="394">
        <v>45477</v>
      </c>
      <c r="M2028" s="389">
        <f t="shared" si="111"/>
        <v>0</v>
      </c>
      <c r="N2028" s="395">
        <v>1</v>
      </c>
      <c r="O2028" s="1" t="s">
        <v>50</v>
      </c>
      <c r="P2028" s="1" t="s">
        <v>53</v>
      </c>
      <c r="Q2028" s="393" t="str">
        <f>VLOOKUP(UTK[[#This Row],[ID]],DRIVER[],6,FALSE)</f>
        <v>PRADEEP KUMAR</v>
      </c>
    </row>
    <row r="2029" spans="1:18" ht="15" customHeight="1">
      <c r="A2029" s="1">
        <v>84</v>
      </c>
      <c r="B2029" s="387" t="str">
        <f>UTK[[#This Row],[DATE]]&amp;UTK[[#This Row],[VEHICLE NO]]&amp;UTK[[#This Row],[TRIP NO]]</f>
        <v>45477OD04Q67611</v>
      </c>
      <c r="C2029" s="25">
        <v>45477</v>
      </c>
      <c r="D2029" s="1">
        <v>64192</v>
      </c>
      <c r="E2029" s="12">
        <v>312215</v>
      </c>
      <c r="F2029" s="17">
        <v>3081</v>
      </c>
      <c r="G2029" s="24" t="s">
        <v>24</v>
      </c>
      <c r="H2029" s="389">
        <v>55.62</v>
      </c>
      <c r="I2029" s="389">
        <v>17.899999999999999</v>
      </c>
      <c r="J2029" s="389">
        <f t="shared" si="110"/>
        <v>37.72</v>
      </c>
      <c r="K2029" s="390">
        <v>37.72</v>
      </c>
      <c r="L2029" s="394">
        <v>45477</v>
      </c>
      <c r="M2029" s="389">
        <f t="shared" si="111"/>
        <v>0</v>
      </c>
      <c r="N2029" s="395">
        <v>1</v>
      </c>
      <c r="O2029" s="1" t="s">
        <v>50</v>
      </c>
      <c r="P2029" s="1" t="s">
        <v>53</v>
      </c>
      <c r="Q2029" s="393" t="str">
        <f>VLOOKUP(UTK[[#This Row],[ID]],DRIVER[],6,FALSE)</f>
        <v>DHULESWAR PERAI</v>
      </c>
    </row>
    <row r="2030" spans="1:18" ht="15" customHeight="1">
      <c r="A2030" s="1">
        <v>85</v>
      </c>
      <c r="B2030" s="387" t="str">
        <f>UTK[[#This Row],[DATE]]&amp;UTK[[#This Row],[VEHICLE NO]]&amp;UTK[[#This Row],[TRIP NO]]</f>
        <v>45477OD34S61371</v>
      </c>
      <c r="C2030" s="25">
        <v>45477</v>
      </c>
      <c r="D2030" s="1">
        <v>64193</v>
      </c>
      <c r="E2030" s="12">
        <v>312215</v>
      </c>
      <c r="F2030" s="17">
        <v>3076</v>
      </c>
      <c r="G2030" s="24" t="s">
        <v>44</v>
      </c>
      <c r="H2030" s="389">
        <v>55.54</v>
      </c>
      <c r="I2030" s="389">
        <v>17.72</v>
      </c>
      <c r="J2030" s="389">
        <f t="shared" si="110"/>
        <v>37.82</v>
      </c>
      <c r="K2030" s="390">
        <v>37.619999999999997</v>
      </c>
      <c r="L2030" s="394">
        <v>45477</v>
      </c>
      <c r="M2030" s="389">
        <f t="shared" si="111"/>
        <v>0.20000000000000284</v>
      </c>
      <c r="N2030" s="395">
        <v>1</v>
      </c>
      <c r="O2030" s="1" t="s">
        <v>50</v>
      </c>
      <c r="P2030" s="1" t="s">
        <v>53</v>
      </c>
      <c r="Q2030" s="393" t="str">
        <f>VLOOKUP(UTK[[#This Row],[ID]],DRIVER[],6,FALSE)</f>
        <v>SUDARSAN SAHOO</v>
      </c>
    </row>
    <row r="2031" spans="1:18" ht="15" customHeight="1">
      <c r="A2031" s="1">
        <v>86</v>
      </c>
      <c r="B2031" s="387" t="str">
        <f>UTK[[#This Row],[DATE]]&amp;UTK[[#This Row],[VEHICLE NO]]&amp;UTK[[#This Row],[TRIP NO]]</f>
        <v>45477OD04Q41392</v>
      </c>
      <c r="C2031" s="25">
        <v>45477</v>
      </c>
      <c r="D2031" s="1">
        <v>64209</v>
      </c>
      <c r="E2031" s="12">
        <v>312215</v>
      </c>
      <c r="F2031" s="17">
        <v>3087</v>
      </c>
      <c r="G2031" s="24" t="s">
        <v>21</v>
      </c>
      <c r="H2031" s="389">
        <v>51.12</v>
      </c>
      <c r="I2031" s="389">
        <v>17.62</v>
      </c>
      <c r="J2031" s="389">
        <f t="shared" si="110"/>
        <v>33.5</v>
      </c>
      <c r="K2031" s="390">
        <v>33.5</v>
      </c>
      <c r="L2031" s="394">
        <v>45477</v>
      </c>
      <c r="M2031" s="389">
        <f t="shared" si="111"/>
        <v>0</v>
      </c>
      <c r="N2031" s="395">
        <v>2</v>
      </c>
      <c r="O2031" s="1" t="s">
        <v>50</v>
      </c>
      <c r="P2031" s="1" t="s">
        <v>53</v>
      </c>
      <c r="Q2031" s="393" t="str">
        <f>VLOOKUP(UTK[[#This Row],[ID]],DRIVER[],6,FALSE)</f>
        <v>AKSHAYA KU SAHOO</v>
      </c>
    </row>
    <row r="2032" spans="1:18" ht="15" customHeight="1">
      <c r="A2032" s="1">
        <v>87</v>
      </c>
      <c r="B2032" s="387" t="str">
        <f>UTK[[#This Row],[DATE]]&amp;UTK[[#This Row],[VEHICLE NO]]&amp;UTK[[#This Row],[TRIP NO]]</f>
        <v>45477OD34S26682</v>
      </c>
      <c r="C2032" s="25">
        <v>45477</v>
      </c>
      <c r="D2032" s="1">
        <v>64210</v>
      </c>
      <c r="E2032" s="12">
        <v>312215</v>
      </c>
      <c r="F2032" s="17">
        <v>3099</v>
      </c>
      <c r="G2032" s="24" t="s">
        <v>42</v>
      </c>
      <c r="H2032" s="389">
        <v>52.36</v>
      </c>
      <c r="I2032" s="389">
        <v>17.16</v>
      </c>
      <c r="J2032" s="389">
        <f t="shared" si="110"/>
        <v>35.200000000000003</v>
      </c>
      <c r="K2032" s="390">
        <v>34.9</v>
      </c>
      <c r="L2032" s="394">
        <v>45477</v>
      </c>
      <c r="M2032" s="389">
        <f t="shared" si="111"/>
        <v>0.30000000000000426</v>
      </c>
      <c r="N2032" s="395">
        <v>2</v>
      </c>
      <c r="O2032" s="1" t="s">
        <v>50</v>
      </c>
      <c r="P2032" s="1" t="s">
        <v>53</v>
      </c>
      <c r="Q2032" s="393" t="str">
        <f>VLOOKUP(UTK[[#This Row],[ID]],DRIVER[],6,FALSE)</f>
        <v>KALI CH KAR</v>
      </c>
    </row>
    <row r="2033" spans="1:18" ht="15" customHeight="1">
      <c r="A2033" s="1">
        <v>88</v>
      </c>
      <c r="B2033" s="387" t="str">
        <f>UTK[[#This Row],[DATE]]&amp;UTK[[#This Row],[VEHICLE NO]]&amp;UTK[[#This Row],[TRIP NO]]</f>
        <v>45477OD04Q41731</v>
      </c>
      <c r="C2033" s="25">
        <v>45477</v>
      </c>
      <c r="D2033" s="1">
        <v>64211</v>
      </c>
      <c r="E2033" s="12">
        <v>312215</v>
      </c>
      <c r="F2033" s="17">
        <v>3098</v>
      </c>
      <c r="G2033" s="24" t="s">
        <v>8</v>
      </c>
      <c r="H2033" s="389">
        <v>32.159999999999997</v>
      </c>
      <c r="I2033" s="389">
        <v>10.32</v>
      </c>
      <c r="J2033" s="389">
        <f t="shared" si="110"/>
        <v>21.839999999999996</v>
      </c>
      <c r="K2033" s="390">
        <v>21.84</v>
      </c>
      <c r="L2033" s="394">
        <v>45477</v>
      </c>
      <c r="M2033" s="389">
        <f t="shared" si="111"/>
        <v>0</v>
      </c>
      <c r="N2033" s="395">
        <v>1</v>
      </c>
      <c r="O2033" s="1" t="s">
        <v>50</v>
      </c>
      <c r="P2033" s="1" t="s">
        <v>53</v>
      </c>
      <c r="Q2033" s="393" t="str">
        <f>VLOOKUP(UTK[[#This Row],[ID]],DRIVER[],6,FALSE)</f>
        <v>AJAYA KUMAR MAHANTA</v>
      </c>
    </row>
    <row r="2034" spans="1:18" ht="14.4">
      <c r="A2034" s="1">
        <v>89</v>
      </c>
      <c r="B2034" s="387" t="str">
        <f>UTK[[#This Row],[DATE]]&amp;UTK[[#This Row],[VEHICLE NO]]&amp;UTK[[#This Row],[TRIP NO]]</f>
        <v>45477OD04Q41232</v>
      </c>
      <c r="C2034" s="25">
        <v>45477</v>
      </c>
      <c r="D2034" s="1">
        <v>64212</v>
      </c>
      <c r="E2034" s="12">
        <v>312215</v>
      </c>
      <c r="F2034" s="17">
        <v>3105</v>
      </c>
      <c r="G2034" s="24" t="s">
        <v>39</v>
      </c>
      <c r="H2034" s="389">
        <v>54.42</v>
      </c>
      <c r="I2034" s="389">
        <v>17.3</v>
      </c>
      <c r="J2034" s="389">
        <f t="shared" si="110"/>
        <v>37.120000000000005</v>
      </c>
      <c r="K2034" s="390">
        <v>37</v>
      </c>
      <c r="L2034" s="394">
        <v>45477</v>
      </c>
      <c r="M2034" s="389">
        <f t="shared" si="111"/>
        <v>0.12000000000000455</v>
      </c>
      <c r="N2034" s="395">
        <v>2</v>
      </c>
      <c r="O2034" s="1" t="s">
        <v>50</v>
      </c>
      <c r="P2034" s="1" t="s">
        <v>53</v>
      </c>
      <c r="Q2034" s="393" t="str">
        <f>VLOOKUP(UTK[[#This Row],[ID]],DRIVER[],6,FALSE)</f>
        <v>NATABAR MOHANTA</v>
      </c>
    </row>
    <row r="2035" spans="1:18" ht="15" customHeight="1">
      <c r="A2035" s="1">
        <v>90</v>
      </c>
      <c r="B2035" s="387" t="str">
        <f>UTK[[#This Row],[DATE]]&amp;UTK[[#This Row],[VEHICLE NO]]&amp;UTK[[#This Row],[TRIP NO]]</f>
        <v>45477OD34S65082</v>
      </c>
      <c r="C2035" s="25">
        <v>45477</v>
      </c>
      <c r="D2035" s="1">
        <v>64213</v>
      </c>
      <c r="E2035" s="12">
        <v>312215</v>
      </c>
      <c r="F2035" s="17">
        <v>3108</v>
      </c>
      <c r="G2035" s="24" t="s">
        <v>57</v>
      </c>
      <c r="H2035" s="389">
        <v>53.36</v>
      </c>
      <c r="I2035" s="389">
        <v>17.38</v>
      </c>
      <c r="J2035" s="389">
        <f t="shared" si="110"/>
        <v>35.980000000000004</v>
      </c>
      <c r="K2035" s="390">
        <v>35.979999999999997</v>
      </c>
      <c r="L2035" s="394">
        <v>45478</v>
      </c>
      <c r="M2035" s="389">
        <f t="shared" si="111"/>
        <v>0</v>
      </c>
      <c r="N2035" s="395">
        <v>2</v>
      </c>
      <c r="O2035" s="1" t="s">
        <v>50</v>
      </c>
      <c r="P2035" s="1" t="s">
        <v>53</v>
      </c>
      <c r="Q2035" s="393" t="str">
        <f>VLOOKUP(UTK[[#This Row],[ID]],DRIVER[],6,FALSE)</f>
        <v>VINOD KUMAR</v>
      </c>
    </row>
    <row r="2036" spans="1:18" ht="15" customHeight="1">
      <c r="A2036" s="1">
        <v>91</v>
      </c>
      <c r="B2036" s="387" t="str">
        <f>UTK[[#This Row],[DATE]]&amp;UTK[[#This Row],[VEHICLE NO]]&amp;UTK[[#This Row],[TRIP NO]]</f>
        <v>45477OD04Q41552</v>
      </c>
      <c r="C2036" s="25">
        <v>45477</v>
      </c>
      <c r="D2036" s="1">
        <v>64214</v>
      </c>
      <c r="E2036" s="12">
        <v>312215</v>
      </c>
      <c r="F2036" s="17">
        <v>3114</v>
      </c>
      <c r="G2036" s="24" t="s">
        <v>22</v>
      </c>
      <c r="H2036" s="389">
        <v>54.08</v>
      </c>
      <c r="I2036" s="389">
        <v>17.72</v>
      </c>
      <c r="J2036" s="389">
        <f t="shared" si="110"/>
        <v>36.36</v>
      </c>
      <c r="K2036" s="390">
        <v>35.6</v>
      </c>
      <c r="L2036" s="394">
        <v>45478</v>
      </c>
      <c r="M2036" s="389">
        <f t="shared" si="111"/>
        <v>0.75999999999999801</v>
      </c>
      <c r="N2036" s="395">
        <v>2</v>
      </c>
      <c r="O2036" s="1" t="s">
        <v>50</v>
      </c>
      <c r="P2036" s="1" t="s">
        <v>53</v>
      </c>
      <c r="Q2036" s="393" t="str">
        <f>VLOOKUP(UTK[[#This Row],[ID]],DRIVER[],6,FALSE)</f>
        <v>SWAPAN KUMAR MOHANTA</v>
      </c>
    </row>
    <row r="2037" spans="1:18" ht="15" customHeight="1">
      <c r="A2037" s="1">
        <v>92</v>
      </c>
      <c r="B2037" s="387" t="str">
        <f>UTK[[#This Row],[DATE]]&amp;UTK[[#This Row],[VEHICLE NO]]&amp;UTK[[#This Row],[TRIP NO]]</f>
        <v>45477OD34S61522</v>
      </c>
      <c r="C2037" s="25">
        <v>45477</v>
      </c>
      <c r="D2037" s="1">
        <v>64215</v>
      </c>
      <c r="E2037" s="12">
        <v>312215</v>
      </c>
      <c r="F2037" s="17">
        <v>3123</v>
      </c>
      <c r="G2037" s="24" t="s">
        <v>43</v>
      </c>
      <c r="H2037" s="389">
        <v>53.08</v>
      </c>
      <c r="I2037" s="389">
        <v>17.12</v>
      </c>
      <c r="J2037" s="389">
        <f t="shared" si="110"/>
        <v>35.959999999999994</v>
      </c>
      <c r="K2037" s="390">
        <v>35.799999999999997</v>
      </c>
      <c r="L2037" s="394">
        <v>45478</v>
      </c>
      <c r="M2037" s="389">
        <f t="shared" si="111"/>
        <v>0.15999999999999659</v>
      </c>
      <c r="N2037" s="395">
        <v>2</v>
      </c>
      <c r="O2037" s="1" t="s">
        <v>50</v>
      </c>
      <c r="P2037" s="1" t="s">
        <v>53</v>
      </c>
      <c r="Q2037" s="393" t="str">
        <f>VLOOKUP(UTK[[#This Row],[ID]],DRIVER[],6,FALSE)</f>
        <v>SUSANT KUMAR BAG</v>
      </c>
    </row>
    <row r="2038" spans="1:18" ht="15" customHeight="1">
      <c r="A2038" s="1">
        <v>93</v>
      </c>
      <c r="B2038" s="387" t="str">
        <f>UTK[[#This Row],[DATE]]&amp;UTK[[#This Row],[VEHICLE NO]]&amp;UTK[[#This Row],[TRIP NO]]</f>
        <v>45478OD04Q41731</v>
      </c>
      <c r="C2038" s="25">
        <v>45478</v>
      </c>
      <c r="D2038" s="1">
        <v>64216</v>
      </c>
      <c r="E2038" s="12">
        <v>312215</v>
      </c>
      <c r="F2038" s="17">
        <v>3164</v>
      </c>
      <c r="G2038" s="24" t="s">
        <v>8</v>
      </c>
      <c r="H2038" s="389">
        <v>34.799999999999997</v>
      </c>
      <c r="I2038" s="389">
        <v>10.3</v>
      </c>
      <c r="J2038" s="389">
        <f t="shared" ref="J2038:J2058" si="112">H2038-I2038</f>
        <v>24.499999999999996</v>
      </c>
      <c r="K2038" s="390">
        <v>24.24</v>
      </c>
      <c r="L2038" s="394">
        <v>45478</v>
      </c>
      <c r="M2038" s="389">
        <f t="shared" ref="M2038:M2058" si="113">J2038-K2038</f>
        <v>0.25999999999999801</v>
      </c>
      <c r="N2038" s="395">
        <v>1</v>
      </c>
      <c r="O2038" s="1" t="s">
        <v>50</v>
      </c>
      <c r="P2038" s="1" t="s">
        <v>53</v>
      </c>
      <c r="Q2038" s="393" t="str">
        <f>VLOOKUP(UTK[[#This Row],[ID]],DRIVER[],6,FALSE)</f>
        <v>AJAYA KUMAR MAHANTA</v>
      </c>
    </row>
    <row r="2039" spans="1:18" ht="15" customHeight="1">
      <c r="A2039" s="1">
        <v>94</v>
      </c>
      <c r="B2039" s="387" t="str">
        <f>UTK[[#This Row],[DATE]]&amp;UTK[[#This Row],[VEHICLE NO]]&amp;UTK[[#This Row],[TRIP NO]]</f>
        <v>45478OD04Q41551</v>
      </c>
      <c r="C2039" s="25">
        <v>45478</v>
      </c>
      <c r="D2039" s="1">
        <v>64217</v>
      </c>
      <c r="E2039" s="12">
        <v>312215</v>
      </c>
      <c r="F2039" s="17">
        <v>3172</v>
      </c>
      <c r="G2039" s="24" t="s">
        <v>22</v>
      </c>
      <c r="H2039" s="389">
        <v>52.42</v>
      </c>
      <c r="I2039" s="389">
        <v>17.7</v>
      </c>
      <c r="J2039" s="389">
        <f t="shared" si="112"/>
        <v>34.72</v>
      </c>
      <c r="K2039" s="390">
        <v>34.22</v>
      </c>
      <c r="L2039" s="394">
        <v>45478</v>
      </c>
      <c r="M2039" s="389">
        <f t="shared" si="113"/>
        <v>0.5</v>
      </c>
      <c r="N2039" s="395">
        <v>1</v>
      </c>
      <c r="O2039" s="1" t="s">
        <v>50</v>
      </c>
      <c r="P2039" s="1" t="s">
        <v>53</v>
      </c>
      <c r="Q2039" s="393" t="str">
        <f>VLOOKUP(UTK[[#This Row],[ID]],DRIVER[],6,FALSE)</f>
        <v>SWAPAN KUMAR MOHANTA</v>
      </c>
    </row>
    <row r="2040" spans="1:18" ht="15" customHeight="1">
      <c r="A2040" s="1">
        <v>95</v>
      </c>
      <c r="B2040" s="387" t="str">
        <f>UTK[[#This Row],[DATE]]&amp;UTK[[#This Row],[VEHICLE NO]]&amp;UTK[[#This Row],[TRIP NO]]</f>
        <v>45478OD34S65081</v>
      </c>
      <c r="C2040" s="25">
        <v>45478</v>
      </c>
      <c r="D2040" s="1">
        <v>64218</v>
      </c>
      <c r="E2040" s="12">
        <v>312215</v>
      </c>
      <c r="F2040" s="17">
        <v>3170</v>
      </c>
      <c r="G2040" s="24" t="s">
        <v>57</v>
      </c>
      <c r="H2040" s="389">
        <v>53.54</v>
      </c>
      <c r="I2040" s="389">
        <v>17.38</v>
      </c>
      <c r="J2040" s="389">
        <f t="shared" si="112"/>
        <v>36.159999999999997</v>
      </c>
      <c r="K2040" s="390">
        <v>35.86</v>
      </c>
      <c r="L2040" s="394">
        <v>45478</v>
      </c>
      <c r="M2040" s="389">
        <f t="shared" si="113"/>
        <v>0.29999999999999716</v>
      </c>
      <c r="N2040" s="395">
        <v>1</v>
      </c>
      <c r="O2040" s="1" t="s">
        <v>50</v>
      </c>
      <c r="P2040" s="1" t="s">
        <v>53</v>
      </c>
      <c r="Q2040" s="393" t="str">
        <f>VLOOKUP(UTK[[#This Row],[ID]],DRIVER[],6,FALSE)</f>
        <v>VINOD KUMAR</v>
      </c>
      <c r="R2040" s="1">
        <v>181</v>
      </c>
    </row>
    <row r="2041" spans="1:18" ht="14.4">
      <c r="A2041" s="1">
        <v>96</v>
      </c>
      <c r="B2041" s="387" t="str">
        <f>UTK[[#This Row],[DATE]]&amp;UTK[[#This Row],[VEHICLE NO]]&amp;UTK[[#This Row],[TRIP NO]]</f>
        <v>45478OD04Q41231</v>
      </c>
      <c r="C2041" s="25">
        <v>45478</v>
      </c>
      <c r="D2041" s="1">
        <v>64219</v>
      </c>
      <c r="E2041" s="12">
        <v>312215</v>
      </c>
      <c r="F2041" s="17">
        <v>3171</v>
      </c>
      <c r="G2041" s="24" t="s">
        <v>39</v>
      </c>
      <c r="H2041" s="389">
        <v>51.96</v>
      </c>
      <c r="I2041" s="389">
        <v>17.260000000000002</v>
      </c>
      <c r="J2041" s="389">
        <f t="shared" si="112"/>
        <v>34.700000000000003</v>
      </c>
      <c r="K2041" s="390">
        <v>34.520000000000003</v>
      </c>
      <c r="L2041" s="394">
        <v>45478</v>
      </c>
      <c r="M2041" s="389">
        <f t="shared" si="113"/>
        <v>0.17999999999999972</v>
      </c>
      <c r="N2041" s="395">
        <v>1</v>
      </c>
      <c r="O2041" s="1" t="s">
        <v>50</v>
      </c>
      <c r="P2041" s="1" t="s">
        <v>53</v>
      </c>
      <c r="Q2041" s="393" t="str">
        <f>VLOOKUP(UTK[[#This Row],[ID]],DRIVER[],6,FALSE)</f>
        <v>PRADEEP KUMAR</v>
      </c>
      <c r="R2041" s="1">
        <v>162</v>
      </c>
    </row>
    <row r="2042" spans="1:18" ht="15" customHeight="1">
      <c r="A2042" s="1">
        <v>97</v>
      </c>
      <c r="B2042" s="387" t="str">
        <f>UTK[[#This Row],[DATE]]&amp;UTK[[#This Row],[VEHICLE NO]]&amp;UTK[[#This Row],[TRIP NO]]</f>
        <v>45478OD34S26661</v>
      </c>
      <c r="C2042" s="25">
        <v>45478</v>
      </c>
      <c r="D2042" s="1">
        <v>64220</v>
      </c>
      <c r="E2042" s="12">
        <v>312215</v>
      </c>
      <c r="F2042" s="17">
        <v>3204</v>
      </c>
      <c r="G2042" s="24" t="s">
        <v>45</v>
      </c>
      <c r="H2042" s="389">
        <v>54.94</v>
      </c>
      <c r="I2042" s="389">
        <v>17.36</v>
      </c>
      <c r="J2042" s="389">
        <f t="shared" si="112"/>
        <v>37.58</v>
      </c>
      <c r="K2042" s="390">
        <v>37.159999999999997</v>
      </c>
      <c r="L2042" s="394">
        <v>45478</v>
      </c>
      <c r="M2042" s="389">
        <f t="shared" si="113"/>
        <v>0.42000000000000171</v>
      </c>
      <c r="N2042" s="395">
        <v>1</v>
      </c>
      <c r="O2042" s="1" t="s">
        <v>50</v>
      </c>
      <c r="P2042" s="1" t="s">
        <v>53</v>
      </c>
      <c r="Q2042" s="393" t="str">
        <f>VLOOKUP(UTK[[#This Row],[ID]],DRIVER[],6,FALSE)</f>
        <v>MURALIDHAR MOHANTA</v>
      </c>
    </row>
    <row r="2043" spans="1:18" ht="15" customHeight="1">
      <c r="A2043" s="1">
        <v>98</v>
      </c>
      <c r="B2043" s="387" t="str">
        <f>UTK[[#This Row],[DATE]]&amp;UTK[[#This Row],[VEHICLE NO]]&amp;UTK[[#This Row],[TRIP NO]]</f>
        <v>45478OD04Q41391</v>
      </c>
      <c r="C2043" s="25">
        <v>45478</v>
      </c>
      <c r="D2043" s="1">
        <v>64221</v>
      </c>
      <c r="E2043" s="12">
        <v>312215</v>
      </c>
      <c r="F2043" s="17">
        <v>3203</v>
      </c>
      <c r="G2043" s="24" t="s">
        <v>21</v>
      </c>
      <c r="H2043" s="389">
        <v>53.1</v>
      </c>
      <c r="I2043" s="389">
        <v>17.579999999999998</v>
      </c>
      <c r="J2043" s="389">
        <f t="shared" si="112"/>
        <v>35.520000000000003</v>
      </c>
      <c r="K2043" s="390">
        <v>35.520000000000003</v>
      </c>
      <c r="L2043" s="394">
        <v>45478</v>
      </c>
      <c r="M2043" s="389">
        <f t="shared" si="113"/>
        <v>0</v>
      </c>
      <c r="N2043" s="395">
        <v>1</v>
      </c>
      <c r="O2043" s="1" t="s">
        <v>50</v>
      </c>
      <c r="P2043" s="1" t="s">
        <v>53</v>
      </c>
      <c r="Q2043" s="393" t="str">
        <f>VLOOKUP(UTK[[#This Row],[ID]],DRIVER[],6,FALSE)</f>
        <v>AKSHAYA KU SAHOO</v>
      </c>
    </row>
    <row r="2044" spans="1:18" ht="15" customHeight="1">
      <c r="A2044" s="1">
        <v>99</v>
      </c>
      <c r="B2044" s="387" t="str">
        <f>UTK[[#This Row],[DATE]]&amp;UTK[[#This Row],[VEHICLE NO]]&amp;UTK[[#This Row],[TRIP NO]]</f>
        <v>45478OD04Q41781</v>
      </c>
      <c r="C2044" s="25">
        <v>45478</v>
      </c>
      <c r="D2044" s="1">
        <v>64222</v>
      </c>
      <c r="E2044" s="12">
        <v>312215</v>
      </c>
      <c r="F2044" s="17">
        <v>3210</v>
      </c>
      <c r="G2044" s="24" t="s">
        <v>25</v>
      </c>
      <c r="H2044" s="389">
        <v>53.3</v>
      </c>
      <c r="I2044" s="389">
        <v>17.32</v>
      </c>
      <c r="J2044" s="389">
        <f t="shared" si="112"/>
        <v>35.979999999999997</v>
      </c>
      <c r="K2044" s="390">
        <v>35.979999999999997</v>
      </c>
      <c r="L2044" s="394">
        <v>45478</v>
      </c>
      <c r="M2044" s="389">
        <f t="shared" si="113"/>
        <v>0</v>
      </c>
      <c r="N2044" s="395">
        <v>1</v>
      </c>
      <c r="O2044" s="1" t="s">
        <v>50</v>
      </c>
      <c r="P2044" s="1" t="s">
        <v>53</v>
      </c>
      <c r="Q2044" s="393" t="str">
        <f>VLOOKUP(UTK[[#This Row],[ID]],DRIVER[],6,FALSE)</f>
        <v>CHANDRAMANI MOHANTY</v>
      </c>
    </row>
    <row r="2045" spans="1:18" ht="15" customHeight="1">
      <c r="A2045" s="1">
        <v>100</v>
      </c>
      <c r="B2045" s="387" t="str">
        <f>UTK[[#This Row],[DATE]]&amp;UTK[[#This Row],[VEHICLE NO]]&amp;UTK[[#This Row],[TRIP NO]]</f>
        <v>45478OD34S26681</v>
      </c>
      <c r="C2045" s="25">
        <v>45478</v>
      </c>
      <c r="D2045" s="1">
        <v>64223</v>
      </c>
      <c r="E2045" s="12">
        <v>312215</v>
      </c>
      <c r="F2045" s="17">
        <v>3205</v>
      </c>
      <c r="G2045" s="24" t="s">
        <v>42</v>
      </c>
      <c r="H2045" s="389">
        <v>53.64</v>
      </c>
      <c r="I2045" s="389">
        <v>17.16</v>
      </c>
      <c r="J2045" s="389">
        <f t="shared" si="112"/>
        <v>36.480000000000004</v>
      </c>
      <c r="K2045" s="390">
        <v>36.36</v>
      </c>
      <c r="L2045" s="394">
        <v>45478</v>
      </c>
      <c r="M2045" s="389">
        <f t="shared" si="113"/>
        <v>0.12000000000000455</v>
      </c>
      <c r="N2045" s="395">
        <v>1</v>
      </c>
      <c r="O2045" s="1" t="s">
        <v>50</v>
      </c>
      <c r="P2045" s="1" t="s">
        <v>53</v>
      </c>
      <c r="Q2045" s="393" t="str">
        <f>VLOOKUP(UTK[[#This Row],[ID]],DRIVER[],6,FALSE)</f>
        <v>BHARAT CH MOHANTA</v>
      </c>
    </row>
    <row r="2046" spans="1:18" ht="15" customHeight="1">
      <c r="A2046" s="1">
        <v>101</v>
      </c>
      <c r="B2046" s="387" t="str">
        <f>UTK[[#This Row],[DATE]]&amp;UTK[[#This Row],[VEHICLE NO]]&amp;UTK[[#This Row],[TRIP NO]]</f>
        <v>45478OD04Q67611</v>
      </c>
      <c r="C2046" s="25">
        <v>45478</v>
      </c>
      <c r="D2046" s="1">
        <v>64224</v>
      </c>
      <c r="E2046" s="12">
        <v>312215</v>
      </c>
      <c r="F2046" s="17">
        <v>3215</v>
      </c>
      <c r="G2046" s="24" t="s">
        <v>24</v>
      </c>
      <c r="H2046" s="389">
        <v>52.8</v>
      </c>
      <c r="I2046" s="389">
        <v>17.84</v>
      </c>
      <c r="J2046" s="389">
        <f t="shared" si="112"/>
        <v>34.959999999999994</v>
      </c>
      <c r="K2046" s="390">
        <v>34.96</v>
      </c>
      <c r="L2046" s="394">
        <v>45478</v>
      </c>
      <c r="M2046" s="389">
        <f t="shared" si="113"/>
        <v>0</v>
      </c>
      <c r="N2046" s="395">
        <v>1</v>
      </c>
      <c r="O2046" s="1" t="s">
        <v>50</v>
      </c>
      <c r="P2046" s="1" t="s">
        <v>53</v>
      </c>
      <c r="Q2046" s="393" t="str">
        <f>VLOOKUP(UTK[[#This Row],[ID]],DRIVER[],6,FALSE)</f>
        <v>DHULESWAR PERAI</v>
      </c>
    </row>
    <row r="2047" spans="1:18" ht="15" customHeight="1">
      <c r="A2047" s="1">
        <v>102</v>
      </c>
      <c r="B2047" s="387" t="str">
        <f>UTK[[#This Row],[DATE]]&amp;UTK[[#This Row],[VEHICLE NO]]&amp;UTK[[#This Row],[TRIP NO]]</f>
        <v>45478OD34S61521</v>
      </c>
      <c r="C2047" s="25">
        <v>45478</v>
      </c>
      <c r="D2047" s="1">
        <v>64225</v>
      </c>
      <c r="E2047" s="12">
        <v>312215</v>
      </c>
      <c r="F2047" s="17">
        <v>3222</v>
      </c>
      <c r="G2047" s="24" t="s">
        <v>43</v>
      </c>
      <c r="H2047" s="389">
        <v>53.84</v>
      </c>
      <c r="I2047" s="389">
        <v>17.059999999999999</v>
      </c>
      <c r="J2047" s="389">
        <f t="shared" si="112"/>
        <v>36.78</v>
      </c>
      <c r="K2047" s="390">
        <v>36.44</v>
      </c>
      <c r="L2047" s="394">
        <v>45478</v>
      </c>
      <c r="M2047" s="389">
        <f t="shared" si="113"/>
        <v>0.34000000000000341</v>
      </c>
      <c r="N2047" s="395">
        <v>1</v>
      </c>
      <c r="O2047" s="1" t="s">
        <v>50</v>
      </c>
      <c r="P2047" s="1" t="s">
        <v>53</v>
      </c>
      <c r="Q2047" s="393" t="str">
        <f>VLOOKUP(UTK[[#This Row],[ID]],DRIVER[],6,FALSE)</f>
        <v>SUSANT KUMAR BAG</v>
      </c>
    </row>
    <row r="2048" spans="1:18" ht="15" customHeight="1">
      <c r="A2048" s="1">
        <v>103</v>
      </c>
      <c r="B2048" s="387" t="str">
        <f>UTK[[#This Row],[DATE]]&amp;UTK[[#This Row],[VEHICLE NO]]&amp;UTK[[#This Row],[TRIP NO]]</f>
        <v>45478OD04Q41261</v>
      </c>
      <c r="C2048" s="25">
        <v>45478</v>
      </c>
      <c r="D2048" s="1">
        <v>64226</v>
      </c>
      <c r="E2048" s="12">
        <v>312215</v>
      </c>
      <c r="F2048" s="17">
        <v>3227</v>
      </c>
      <c r="G2048" s="24" t="s">
        <v>23</v>
      </c>
      <c r="H2048" s="389">
        <v>54.96</v>
      </c>
      <c r="I2048" s="389">
        <v>17.48</v>
      </c>
      <c r="J2048" s="389">
        <f t="shared" si="112"/>
        <v>37.480000000000004</v>
      </c>
      <c r="K2048" s="390">
        <v>37.119999999999997</v>
      </c>
      <c r="L2048" s="394">
        <v>45478</v>
      </c>
      <c r="M2048" s="389">
        <f t="shared" si="113"/>
        <v>0.36000000000000654</v>
      </c>
      <c r="N2048" s="395">
        <v>1</v>
      </c>
      <c r="O2048" s="1" t="s">
        <v>50</v>
      </c>
      <c r="P2048" s="1" t="s">
        <v>53</v>
      </c>
      <c r="Q2048" s="393" t="str">
        <f>VLOOKUP(UTK[[#This Row],[ID]],DRIVER[],6,FALSE)</f>
        <v>JUGAL KISHOR MOHANTA</v>
      </c>
    </row>
    <row r="2049" spans="1:17" ht="15" customHeight="1">
      <c r="A2049" s="1">
        <v>104</v>
      </c>
      <c r="B2049" s="387" t="str">
        <f>UTK[[#This Row],[DATE]]&amp;UTK[[#This Row],[VEHICLE NO]]&amp;UTK[[#This Row],[TRIP NO]]</f>
        <v>45478OD04Q41281</v>
      </c>
      <c r="C2049" s="25">
        <v>45478</v>
      </c>
      <c r="D2049" s="1">
        <v>64227</v>
      </c>
      <c r="E2049" s="12">
        <v>312215</v>
      </c>
      <c r="F2049" s="17">
        <v>3228</v>
      </c>
      <c r="G2049" s="24" t="s">
        <v>41</v>
      </c>
      <c r="H2049" s="389">
        <v>34.28</v>
      </c>
      <c r="I2049" s="389">
        <v>10.32</v>
      </c>
      <c r="J2049" s="389">
        <f t="shared" si="112"/>
        <v>23.96</v>
      </c>
      <c r="K2049" s="390">
        <v>23.88</v>
      </c>
      <c r="L2049" s="394">
        <v>45478</v>
      </c>
      <c r="M2049" s="389">
        <f t="shared" si="113"/>
        <v>8.0000000000001847E-2</v>
      </c>
      <c r="N2049" s="395">
        <v>1</v>
      </c>
      <c r="O2049" s="1" t="s">
        <v>50</v>
      </c>
      <c r="P2049" s="1" t="s">
        <v>53</v>
      </c>
      <c r="Q2049" s="393" t="str">
        <f>VLOOKUP(UTK[[#This Row],[ID]],DRIVER[],6,FALSE)</f>
        <v>SUSANTA KUMAR MALIK</v>
      </c>
    </row>
    <row r="2050" spans="1:17" ht="15" customHeight="1">
      <c r="A2050" s="1">
        <v>105</v>
      </c>
      <c r="B2050" s="387" t="str">
        <f>UTK[[#This Row],[DATE]]&amp;UTK[[#This Row],[VEHICLE NO]]&amp;UTK[[#This Row],[TRIP NO]]</f>
        <v>45478OD04Q41701</v>
      </c>
      <c r="C2050" s="25">
        <v>45478</v>
      </c>
      <c r="D2050" s="1">
        <v>64228</v>
      </c>
      <c r="E2050" s="12">
        <v>312215</v>
      </c>
      <c r="F2050" s="17">
        <v>3230</v>
      </c>
      <c r="G2050" s="24" t="s">
        <v>10</v>
      </c>
      <c r="H2050" s="389">
        <v>33.619999999999997</v>
      </c>
      <c r="I2050" s="389">
        <v>16.38</v>
      </c>
      <c r="J2050" s="389">
        <f t="shared" si="112"/>
        <v>17.239999999999998</v>
      </c>
      <c r="K2050" s="390">
        <v>17.239999999999998</v>
      </c>
      <c r="L2050" s="394">
        <v>45478</v>
      </c>
      <c r="M2050" s="389">
        <f t="shared" si="113"/>
        <v>0</v>
      </c>
      <c r="N2050" s="395">
        <v>1</v>
      </c>
      <c r="O2050" s="1" t="s">
        <v>50</v>
      </c>
      <c r="P2050" s="1" t="s">
        <v>53</v>
      </c>
      <c r="Q2050" s="393" t="str">
        <f>VLOOKUP(UTK[[#This Row],[ID]],DRIVER[],6,FALSE)</f>
        <v>MADANA MAHANTA</v>
      </c>
    </row>
    <row r="2051" spans="1:17" ht="15" customHeight="1">
      <c r="A2051" s="1">
        <v>106</v>
      </c>
      <c r="B2051" s="387" t="str">
        <f>UTK[[#This Row],[DATE]]&amp;UTK[[#This Row],[VEHICLE NO]]&amp;UTK[[#This Row],[TRIP NO]]</f>
        <v>45478OD34S26151</v>
      </c>
      <c r="C2051" s="25">
        <v>45478</v>
      </c>
      <c r="D2051" s="1">
        <v>64229</v>
      </c>
      <c r="E2051" s="12">
        <v>312215</v>
      </c>
      <c r="F2051" s="17">
        <v>3232</v>
      </c>
      <c r="G2051" s="24" t="s">
        <v>40</v>
      </c>
      <c r="H2051" s="389">
        <v>54.12</v>
      </c>
      <c r="I2051" s="389">
        <v>17.16</v>
      </c>
      <c r="J2051" s="389">
        <f t="shared" si="112"/>
        <v>36.959999999999994</v>
      </c>
      <c r="K2051" s="390">
        <v>36.76</v>
      </c>
      <c r="L2051" s="394">
        <v>45478</v>
      </c>
      <c r="M2051" s="389">
        <f t="shared" si="113"/>
        <v>0.19999999999999574</v>
      </c>
      <c r="N2051" s="395">
        <v>1</v>
      </c>
      <c r="O2051" s="1" t="s">
        <v>50</v>
      </c>
      <c r="P2051" s="1" t="s">
        <v>53</v>
      </c>
      <c r="Q2051" s="393" t="str">
        <f>VLOOKUP(UTK[[#This Row],[ID]],DRIVER[],6,FALSE)</f>
        <v>BENUDHAR PRADHAN</v>
      </c>
    </row>
    <row r="2052" spans="1:17" ht="15" customHeight="1">
      <c r="A2052" s="1">
        <v>107</v>
      </c>
      <c r="B2052" s="387" t="str">
        <f>UTK[[#This Row],[DATE]]&amp;UTK[[#This Row],[VEHICLE NO]]&amp;UTK[[#This Row],[TRIP NO]]</f>
        <v>45478OD34S61371</v>
      </c>
      <c r="C2052" s="25">
        <v>45478</v>
      </c>
      <c r="D2052" s="1">
        <v>64230</v>
      </c>
      <c r="E2052" s="12">
        <v>312215</v>
      </c>
      <c r="F2052" s="17">
        <v>3233</v>
      </c>
      <c r="G2052" s="24" t="s">
        <v>44</v>
      </c>
      <c r="H2052" s="389">
        <v>55.16</v>
      </c>
      <c r="I2052" s="389">
        <v>17.7</v>
      </c>
      <c r="J2052" s="389">
        <f t="shared" si="112"/>
        <v>37.459999999999994</v>
      </c>
      <c r="K2052" s="390">
        <v>37.32</v>
      </c>
      <c r="L2052" s="394">
        <v>45478</v>
      </c>
      <c r="M2052" s="389">
        <f t="shared" si="113"/>
        <v>0.13999999999999346</v>
      </c>
      <c r="N2052" s="395">
        <v>1</v>
      </c>
      <c r="O2052" s="1" t="s">
        <v>50</v>
      </c>
      <c r="P2052" s="1" t="s">
        <v>53</v>
      </c>
      <c r="Q2052" s="393" t="str">
        <f>VLOOKUP(UTK[[#This Row],[ID]],DRIVER[],6,FALSE)</f>
        <v>SUDARSAN SAHOO</v>
      </c>
    </row>
    <row r="2053" spans="1:17" ht="15" customHeight="1">
      <c r="A2053" s="1">
        <v>108</v>
      </c>
      <c r="B2053" s="387" t="str">
        <f>UTK[[#This Row],[DATE]]&amp;UTK[[#This Row],[VEHICLE NO]]&amp;UTK[[#This Row],[TRIP NO]]</f>
        <v>45478OD04Q41732</v>
      </c>
      <c r="C2053" s="25">
        <v>45478</v>
      </c>
      <c r="D2053" s="1">
        <v>64231</v>
      </c>
      <c r="E2053" s="12">
        <v>312215</v>
      </c>
      <c r="F2053" s="17">
        <v>3244</v>
      </c>
      <c r="G2053" s="24" t="s">
        <v>8</v>
      </c>
      <c r="H2053" s="389">
        <v>33.42</v>
      </c>
      <c r="I2053" s="389">
        <v>10.32</v>
      </c>
      <c r="J2053" s="389">
        <f t="shared" si="112"/>
        <v>23.1</v>
      </c>
      <c r="K2053" s="390">
        <v>23.1</v>
      </c>
      <c r="L2053" s="394">
        <v>45478</v>
      </c>
      <c r="M2053" s="389">
        <f t="shared" si="113"/>
        <v>0</v>
      </c>
      <c r="N2053" s="395">
        <v>2</v>
      </c>
      <c r="O2053" s="1" t="s">
        <v>50</v>
      </c>
      <c r="P2053" s="1" t="s">
        <v>53</v>
      </c>
      <c r="Q2053" s="393" t="str">
        <f>VLOOKUP(UTK[[#This Row],[ID]],DRIVER[],6,FALSE)</f>
        <v>AJAYA KUMAR MAHANTA</v>
      </c>
    </row>
    <row r="2054" spans="1:17" ht="15" customHeight="1">
      <c r="A2054" s="1">
        <v>109</v>
      </c>
      <c r="B2054" s="387" t="str">
        <f>UTK[[#This Row],[DATE]]&amp;UTK[[#This Row],[VEHICLE NO]]&amp;UTK[[#This Row],[TRIP NO]]</f>
        <v>45478OD04Q41552</v>
      </c>
      <c r="C2054" s="25">
        <v>45478</v>
      </c>
      <c r="D2054" s="1">
        <v>64232</v>
      </c>
      <c r="E2054" s="12">
        <v>312215</v>
      </c>
      <c r="F2054" s="17">
        <v>3250</v>
      </c>
      <c r="G2054" s="24" t="s">
        <v>22</v>
      </c>
      <c r="H2054" s="389">
        <v>52.76</v>
      </c>
      <c r="I2054" s="389">
        <v>17.760000000000002</v>
      </c>
      <c r="J2054" s="389">
        <f t="shared" si="112"/>
        <v>35</v>
      </c>
      <c r="K2054" s="390">
        <v>34.46</v>
      </c>
      <c r="L2054" s="394">
        <v>45478</v>
      </c>
      <c r="M2054" s="389">
        <f t="shared" si="113"/>
        <v>0.53999999999999915</v>
      </c>
      <c r="N2054" s="395">
        <v>2</v>
      </c>
      <c r="O2054" s="1" t="s">
        <v>50</v>
      </c>
      <c r="P2054" s="1" t="s">
        <v>53</v>
      </c>
      <c r="Q2054" s="393" t="str">
        <f>VLOOKUP(UTK[[#This Row],[ID]],DRIVER[],6,FALSE)</f>
        <v>SWAPAN KUMAR MOHANTA</v>
      </c>
    </row>
    <row r="2055" spans="1:17" ht="15" customHeight="1">
      <c r="A2055" s="1">
        <v>110</v>
      </c>
      <c r="B2055" s="387" t="str">
        <f>UTK[[#This Row],[DATE]]&amp;UTK[[#This Row],[VEHICLE NO]]&amp;UTK[[#This Row],[TRIP NO]]</f>
        <v>45478OD34S65082</v>
      </c>
      <c r="C2055" s="25">
        <v>45478</v>
      </c>
      <c r="D2055" s="1">
        <v>64233</v>
      </c>
      <c r="E2055" s="12">
        <v>312215</v>
      </c>
      <c r="F2055" s="17">
        <v>3264</v>
      </c>
      <c r="G2055" s="24" t="s">
        <v>57</v>
      </c>
      <c r="H2055" s="389">
        <v>53.28</v>
      </c>
      <c r="I2055" s="389">
        <v>17.48</v>
      </c>
      <c r="J2055" s="389">
        <f t="shared" si="112"/>
        <v>35.799999999999997</v>
      </c>
      <c r="K2055" s="390">
        <v>35.78</v>
      </c>
      <c r="L2055" s="394">
        <v>45478</v>
      </c>
      <c r="M2055" s="389">
        <f t="shared" si="113"/>
        <v>1.9999999999996021E-2</v>
      </c>
      <c r="N2055" s="395">
        <v>2</v>
      </c>
      <c r="O2055" s="1" t="s">
        <v>50</v>
      </c>
      <c r="P2055" s="1" t="s">
        <v>53</v>
      </c>
      <c r="Q2055" s="393" t="str">
        <f>VLOOKUP(UTK[[#This Row],[ID]],DRIVER[],6,FALSE)</f>
        <v>VINOD KUMAR</v>
      </c>
    </row>
    <row r="2056" spans="1:17" ht="14.4">
      <c r="A2056" s="1">
        <v>111</v>
      </c>
      <c r="B2056" s="387" t="str">
        <f>UTK[[#This Row],[DATE]]&amp;UTK[[#This Row],[VEHICLE NO]]&amp;UTK[[#This Row],[TRIP NO]]</f>
        <v>45478OD04Q41232</v>
      </c>
      <c r="C2056" s="25">
        <v>45478</v>
      </c>
      <c r="D2056" s="1">
        <v>64234</v>
      </c>
      <c r="E2056" s="12">
        <v>312215</v>
      </c>
      <c r="F2056" s="17">
        <v>3282</v>
      </c>
      <c r="G2056" s="24" t="s">
        <v>39</v>
      </c>
      <c r="H2056" s="389">
        <v>54.56</v>
      </c>
      <c r="I2056" s="389">
        <v>17.38</v>
      </c>
      <c r="J2056" s="389">
        <f t="shared" si="112"/>
        <v>37.180000000000007</v>
      </c>
      <c r="K2056" s="390">
        <v>35.42</v>
      </c>
      <c r="L2056" s="394">
        <v>45481</v>
      </c>
      <c r="M2056" s="389">
        <f t="shared" si="113"/>
        <v>1.7600000000000051</v>
      </c>
      <c r="N2056" s="395">
        <v>2</v>
      </c>
      <c r="O2056" s="1" t="s">
        <v>50</v>
      </c>
      <c r="P2056" s="1" t="s">
        <v>53</v>
      </c>
      <c r="Q2056" s="393" t="str">
        <f>VLOOKUP(UTK[[#This Row],[ID]],DRIVER[],6,FALSE)</f>
        <v>PRADEEP KUMAR</v>
      </c>
    </row>
    <row r="2057" spans="1:17" ht="15" customHeight="1">
      <c r="A2057" s="1">
        <v>112</v>
      </c>
      <c r="B2057" s="387" t="str">
        <f>UTK[[#This Row],[DATE]]&amp;UTK[[#This Row],[VEHICLE NO]]&amp;UTK[[#This Row],[TRIP NO]]</f>
        <v>45478OD04Q41392</v>
      </c>
      <c r="C2057" s="25">
        <v>45478</v>
      </c>
      <c r="D2057" s="1">
        <v>64235</v>
      </c>
      <c r="E2057" s="12">
        <v>312215</v>
      </c>
      <c r="F2057" s="17">
        <v>3303</v>
      </c>
      <c r="G2057" s="24" t="s">
        <v>21</v>
      </c>
      <c r="H2057" s="389">
        <v>54.28</v>
      </c>
      <c r="I2057" s="389">
        <v>17.579999999999998</v>
      </c>
      <c r="J2057" s="389">
        <f t="shared" si="112"/>
        <v>36.700000000000003</v>
      </c>
      <c r="K2057" s="390">
        <v>36.44</v>
      </c>
      <c r="L2057" s="394">
        <v>45479</v>
      </c>
      <c r="M2057" s="389">
        <f t="shared" si="113"/>
        <v>0.26000000000000512</v>
      </c>
      <c r="N2057" s="395">
        <v>2</v>
      </c>
      <c r="O2057" s="1" t="s">
        <v>50</v>
      </c>
      <c r="P2057" s="1" t="s">
        <v>53</v>
      </c>
      <c r="Q2057" s="393" t="str">
        <f>VLOOKUP(UTK[[#This Row],[ID]],DRIVER[],6,FALSE)</f>
        <v>AKSHAYA KU SAHOO</v>
      </c>
    </row>
    <row r="2058" spans="1:17" ht="15" customHeight="1">
      <c r="A2058" s="1">
        <v>113</v>
      </c>
      <c r="B2058" s="387" t="str">
        <f>UTK[[#This Row],[DATE]]&amp;UTK[[#This Row],[VEHICLE NO]]&amp;UTK[[#This Row],[TRIP NO]]</f>
        <v>45478OD34S26662</v>
      </c>
      <c r="C2058" s="25">
        <v>45478</v>
      </c>
      <c r="D2058" s="1">
        <v>64236</v>
      </c>
      <c r="E2058" s="12">
        <v>312215</v>
      </c>
      <c r="F2058" s="17">
        <v>3305</v>
      </c>
      <c r="G2058" s="24" t="s">
        <v>45</v>
      </c>
      <c r="H2058" s="389">
        <v>55.94</v>
      </c>
      <c r="I2058" s="389">
        <v>17.579999999999998</v>
      </c>
      <c r="J2058" s="389">
        <f t="shared" si="112"/>
        <v>38.36</v>
      </c>
      <c r="K2058" s="390">
        <v>38.06</v>
      </c>
      <c r="L2058" s="394">
        <v>45479</v>
      </c>
      <c r="M2058" s="389">
        <f t="shared" si="113"/>
        <v>0.29999999999999716</v>
      </c>
      <c r="N2058" s="395">
        <v>2</v>
      </c>
      <c r="O2058" s="1" t="s">
        <v>50</v>
      </c>
      <c r="P2058" s="1" t="s">
        <v>53</v>
      </c>
      <c r="Q2058" s="393" t="str">
        <f>VLOOKUP(UTK[[#This Row],[ID]],DRIVER[],6,FALSE)</f>
        <v>MURALIDHAR MOHANTA</v>
      </c>
    </row>
    <row r="2059" spans="1:17" ht="15" customHeight="1">
      <c r="A2059" s="1">
        <v>114</v>
      </c>
      <c r="B2059" s="387" t="str">
        <f>UTK[[#This Row],[DATE]]&amp;UTK[[#This Row],[VEHICLE NO]]&amp;UTK[[#This Row],[TRIP NO]]</f>
        <v>45481OD04Q41391</v>
      </c>
      <c r="C2059" s="25">
        <v>45481</v>
      </c>
      <c r="D2059" s="1">
        <v>64365</v>
      </c>
      <c r="E2059" s="12">
        <v>312215</v>
      </c>
      <c r="F2059" s="17">
        <v>3419</v>
      </c>
      <c r="G2059" s="24" t="s">
        <v>21</v>
      </c>
      <c r="H2059" s="389">
        <v>52.9</v>
      </c>
      <c r="I2059" s="389">
        <v>17.5</v>
      </c>
      <c r="J2059" s="389">
        <f t="shared" ref="J2059:J2073" si="114">H2059-I2059</f>
        <v>35.4</v>
      </c>
      <c r="K2059" s="390">
        <v>35.4</v>
      </c>
      <c r="L2059" s="394">
        <v>45481</v>
      </c>
      <c r="M2059" s="389">
        <f t="shared" ref="M2059:M2073" si="115">J2059-K2059</f>
        <v>0</v>
      </c>
      <c r="N2059" s="395">
        <v>1</v>
      </c>
      <c r="O2059" s="1" t="s">
        <v>50</v>
      </c>
      <c r="P2059" s="1" t="s">
        <v>53</v>
      </c>
      <c r="Q2059" s="393" t="str">
        <f>VLOOKUP(UTK[[#This Row],[ID]],DRIVER[],6,FALSE)</f>
        <v>AKSHAYA KU SAHOO</v>
      </c>
    </row>
    <row r="2060" spans="1:17" ht="15" customHeight="1">
      <c r="A2060" s="1">
        <v>115</v>
      </c>
      <c r="B2060" s="387" t="str">
        <f>UTK[[#This Row],[DATE]]&amp;UTK[[#This Row],[VEHICLE NO]]&amp;UTK[[#This Row],[TRIP NO]]</f>
        <v>45481OD04Q41551</v>
      </c>
      <c r="C2060" s="25">
        <v>45481</v>
      </c>
      <c r="D2060" s="1">
        <v>64366</v>
      </c>
      <c r="E2060" s="12">
        <v>312215</v>
      </c>
      <c r="F2060" s="17">
        <v>3429</v>
      </c>
      <c r="G2060" s="24" t="s">
        <v>22</v>
      </c>
      <c r="H2060" s="389">
        <v>54.58</v>
      </c>
      <c r="I2060" s="389">
        <v>17.7</v>
      </c>
      <c r="J2060" s="389">
        <f t="shared" si="114"/>
        <v>36.879999999999995</v>
      </c>
      <c r="K2060" s="390">
        <v>36.56</v>
      </c>
      <c r="L2060" s="394">
        <v>45481</v>
      </c>
      <c r="M2060" s="389">
        <f t="shared" si="115"/>
        <v>0.31999999999999318</v>
      </c>
      <c r="N2060" s="395">
        <v>1</v>
      </c>
      <c r="O2060" s="1" t="s">
        <v>50</v>
      </c>
      <c r="P2060" s="1" t="s">
        <v>53</v>
      </c>
      <c r="Q2060" s="393" t="str">
        <f>VLOOKUP(UTK[[#This Row],[ID]],DRIVER[],6,FALSE)</f>
        <v>SWAPAN KUMAR MOHANTA</v>
      </c>
    </row>
    <row r="2061" spans="1:17" ht="15" customHeight="1">
      <c r="A2061" s="1">
        <v>116</v>
      </c>
      <c r="B2061" s="387" t="str">
        <f>UTK[[#This Row],[DATE]]&amp;UTK[[#This Row],[VEHICLE NO]]&amp;UTK[[#This Row],[TRIP NO]]</f>
        <v>45481OD34S65081</v>
      </c>
      <c r="C2061" s="25">
        <v>45481</v>
      </c>
      <c r="D2061" s="1">
        <v>64367</v>
      </c>
      <c r="E2061" s="12">
        <v>312215</v>
      </c>
      <c r="F2061" s="17">
        <v>3426</v>
      </c>
      <c r="G2061" s="24" t="s">
        <v>57</v>
      </c>
      <c r="H2061" s="389">
        <v>56.14</v>
      </c>
      <c r="I2061" s="389">
        <v>17.46</v>
      </c>
      <c r="J2061" s="389">
        <f t="shared" si="114"/>
        <v>38.68</v>
      </c>
      <c r="K2061" s="390">
        <v>38.6</v>
      </c>
      <c r="L2061" s="394">
        <v>45481</v>
      </c>
      <c r="M2061" s="389">
        <f t="shared" si="115"/>
        <v>7.9999999999998295E-2</v>
      </c>
      <c r="N2061" s="395">
        <v>1</v>
      </c>
      <c r="O2061" s="1" t="s">
        <v>50</v>
      </c>
      <c r="P2061" s="1" t="s">
        <v>53</v>
      </c>
      <c r="Q2061" s="393" t="str">
        <f>VLOOKUP(UTK[[#This Row],[ID]],DRIVER[],6,FALSE)</f>
        <v>VINOD KUMAR</v>
      </c>
    </row>
    <row r="2062" spans="1:17" ht="15" customHeight="1">
      <c r="A2062" s="1">
        <v>117</v>
      </c>
      <c r="B2062" s="387" t="str">
        <f>UTK[[#This Row],[DATE]]&amp;UTK[[#This Row],[VEHICLE NO]]&amp;UTK[[#This Row],[TRIP NO]]</f>
        <v>45481OD04Q41781</v>
      </c>
      <c r="C2062" s="25">
        <v>45481</v>
      </c>
      <c r="D2062" s="1">
        <v>64368</v>
      </c>
      <c r="E2062" s="12">
        <v>312215</v>
      </c>
      <c r="F2062" s="17">
        <v>3427</v>
      </c>
      <c r="G2062" s="24" t="s">
        <v>25</v>
      </c>
      <c r="H2062" s="389">
        <v>54.64</v>
      </c>
      <c r="I2062" s="389">
        <v>17.28</v>
      </c>
      <c r="J2062" s="389">
        <f t="shared" si="114"/>
        <v>37.36</v>
      </c>
      <c r="K2062" s="390">
        <v>37.08</v>
      </c>
      <c r="L2062" s="394">
        <v>45481</v>
      </c>
      <c r="M2062" s="389">
        <f t="shared" si="115"/>
        <v>0.28000000000000114</v>
      </c>
      <c r="N2062" s="395">
        <v>1</v>
      </c>
      <c r="O2062" s="1" t="s">
        <v>50</v>
      </c>
      <c r="P2062" s="1" t="s">
        <v>53</v>
      </c>
      <c r="Q2062" s="393" t="str">
        <f>VLOOKUP(UTK[[#This Row],[ID]],DRIVER[],6,FALSE)</f>
        <v>BHARAT CH MOHANTA</v>
      </c>
    </row>
    <row r="2063" spans="1:17" ht="15" customHeight="1">
      <c r="A2063" s="1">
        <v>118</v>
      </c>
      <c r="B2063" s="387" t="str">
        <f>UTK[[#This Row],[DATE]]&amp;UTK[[#This Row],[VEHICLE NO]]&amp;UTK[[#This Row],[TRIP NO]]</f>
        <v>45481OD04Q41261</v>
      </c>
      <c r="C2063" s="25">
        <v>45481</v>
      </c>
      <c r="D2063" s="1">
        <v>64369</v>
      </c>
      <c r="E2063" s="12">
        <v>312215</v>
      </c>
      <c r="F2063" s="17">
        <v>3430</v>
      </c>
      <c r="G2063" s="24" t="s">
        <v>23</v>
      </c>
      <c r="H2063" s="389">
        <v>55.06</v>
      </c>
      <c r="I2063" s="389">
        <v>17.48</v>
      </c>
      <c r="J2063" s="389">
        <f t="shared" si="114"/>
        <v>37.58</v>
      </c>
      <c r="K2063" s="390">
        <v>37.46</v>
      </c>
      <c r="L2063" s="394">
        <v>45481</v>
      </c>
      <c r="M2063" s="389">
        <f t="shared" si="115"/>
        <v>0.11999999999999744</v>
      </c>
      <c r="N2063" s="395">
        <v>1</v>
      </c>
      <c r="O2063" s="1" t="s">
        <v>50</v>
      </c>
      <c r="P2063" s="1" t="s">
        <v>53</v>
      </c>
      <c r="Q2063" s="393" t="str">
        <f>VLOOKUP(UTK[[#This Row],[ID]],DRIVER[],6,FALSE)</f>
        <v>JUGAL KISHOR MOHANTA</v>
      </c>
    </row>
    <row r="2064" spans="1:17" ht="15" customHeight="1">
      <c r="A2064" s="1">
        <v>119</v>
      </c>
      <c r="B2064" s="387" t="str">
        <f>UTK[[#This Row],[DATE]]&amp;UTK[[#This Row],[VEHICLE NO]]&amp;UTK[[#This Row],[TRIP NO]]</f>
        <v>45481OD04Q41701</v>
      </c>
      <c r="C2064" s="25">
        <v>45481</v>
      </c>
      <c r="D2064" s="1">
        <v>64370</v>
      </c>
      <c r="E2064" s="12">
        <v>312215</v>
      </c>
      <c r="F2064" s="17">
        <v>3433</v>
      </c>
      <c r="G2064" s="24" t="s">
        <v>10</v>
      </c>
      <c r="H2064" s="389">
        <v>34.619999999999997</v>
      </c>
      <c r="I2064" s="389">
        <v>10.42</v>
      </c>
      <c r="J2064" s="389">
        <f t="shared" si="114"/>
        <v>24.199999999999996</v>
      </c>
      <c r="K2064" s="390">
        <v>24.12</v>
      </c>
      <c r="L2064" s="394">
        <v>45481</v>
      </c>
      <c r="M2064" s="389">
        <f t="shared" si="115"/>
        <v>7.9999999999994742E-2</v>
      </c>
      <c r="N2064" s="395">
        <v>1</v>
      </c>
      <c r="O2064" s="1" t="s">
        <v>50</v>
      </c>
      <c r="P2064" s="1" t="s">
        <v>53</v>
      </c>
      <c r="Q2064" s="393" t="str">
        <f>VLOOKUP(UTK[[#This Row],[ID]],DRIVER[],6,FALSE)</f>
        <v>MADANA MAHANTA</v>
      </c>
    </row>
    <row r="2065" spans="1:18" ht="15" customHeight="1">
      <c r="A2065" s="1">
        <v>120</v>
      </c>
      <c r="B2065" s="387" t="str">
        <f>UTK[[#This Row],[DATE]]&amp;UTK[[#This Row],[VEHICLE NO]]&amp;UTK[[#This Row],[TRIP NO]]</f>
        <v>45481OD34S61391</v>
      </c>
      <c r="C2065" s="25">
        <v>45481</v>
      </c>
      <c r="D2065" s="1">
        <v>64371</v>
      </c>
      <c r="E2065" s="12">
        <v>312215</v>
      </c>
      <c r="F2065" s="17">
        <v>3434</v>
      </c>
      <c r="G2065" s="24" t="s">
        <v>52</v>
      </c>
      <c r="H2065" s="389">
        <v>55.54</v>
      </c>
      <c r="I2065" s="389">
        <v>17.5</v>
      </c>
      <c r="J2065" s="389">
        <f t="shared" si="114"/>
        <v>38.04</v>
      </c>
      <c r="K2065" s="390">
        <v>38.04</v>
      </c>
      <c r="L2065" s="394">
        <v>45481</v>
      </c>
      <c r="M2065" s="389">
        <f t="shared" si="115"/>
        <v>0</v>
      </c>
      <c r="N2065" s="395">
        <v>1</v>
      </c>
      <c r="O2065" s="1" t="s">
        <v>50</v>
      </c>
      <c r="P2065" s="1" t="s">
        <v>53</v>
      </c>
      <c r="Q2065" s="393" t="str">
        <f>VLOOKUP(UTK[[#This Row],[ID]],DRIVER[],6,FALSE)</f>
        <v>PRADIPA MALIK</v>
      </c>
      <c r="R2065" s="1">
        <v>117</v>
      </c>
    </row>
    <row r="2066" spans="1:18" ht="15" customHeight="1">
      <c r="A2066" s="1">
        <v>121</v>
      </c>
      <c r="B2066" s="387" t="str">
        <f>UTK[[#This Row],[DATE]]&amp;UTK[[#This Row],[VEHICLE NO]]&amp;UTK[[#This Row],[TRIP NO]]</f>
        <v>45481OD04Q41281</v>
      </c>
      <c r="C2066" s="25">
        <v>45481</v>
      </c>
      <c r="D2066" s="1">
        <v>64372</v>
      </c>
      <c r="E2066" s="12">
        <v>312215</v>
      </c>
      <c r="F2066" s="17">
        <v>3435</v>
      </c>
      <c r="G2066" s="24" t="s">
        <v>41</v>
      </c>
      <c r="H2066" s="389">
        <v>34.520000000000003</v>
      </c>
      <c r="I2066" s="389">
        <v>10.3</v>
      </c>
      <c r="J2066" s="389">
        <f t="shared" si="114"/>
        <v>24.220000000000002</v>
      </c>
      <c r="K2066" s="390">
        <v>24.04</v>
      </c>
      <c r="L2066" s="394">
        <v>45481</v>
      </c>
      <c r="M2066" s="389">
        <f t="shared" si="115"/>
        <v>0.18000000000000327</v>
      </c>
      <c r="N2066" s="395">
        <v>1</v>
      </c>
      <c r="O2066" s="1" t="s">
        <v>50</v>
      </c>
      <c r="P2066" s="1" t="s">
        <v>53</v>
      </c>
      <c r="Q2066" s="393" t="str">
        <f>VLOOKUP(UTK[[#This Row],[ID]],DRIVER[],6,FALSE)</f>
        <v>SUSANTA KUMAR MALIK</v>
      </c>
      <c r="R2066" s="1">
        <v>216</v>
      </c>
    </row>
    <row r="2067" spans="1:18" ht="15" customHeight="1">
      <c r="A2067" s="1">
        <v>122</v>
      </c>
      <c r="B2067" s="387" t="str">
        <f>UTK[[#This Row],[DATE]]&amp;UTK[[#This Row],[VEHICLE NO]]&amp;UTK[[#This Row],[TRIP NO]]</f>
        <v>45481OD34S26151</v>
      </c>
      <c r="C2067" s="25">
        <v>45481</v>
      </c>
      <c r="D2067" s="1">
        <v>64373</v>
      </c>
      <c r="E2067" s="12">
        <v>312215</v>
      </c>
      <c r="F2067" s="17">
        <v>3437</v>
      </c>
      <c r="G2067" s="24" t="s">
        <v>40</v>
      </c>
      <c r="H2067" s="389">
        <v>56.04</v>
      </c>
      <c r="I2067" s="389">
        <v>17.100000000000001</v>
      </c>
      <c r="J2067" s="389">
        <f t="shared" si="114"/>
        <v>38.94</v>
      </c>
      <c r="K2067" s="390">
        <v>38.32</v>
      </c>
      <c r="L2067" s="394">
        <v>45481</v>
      </c>
      <c r="M2067" s="389">
        <f t="shared" si="115"/>
        <v>0.61999999999999744</v>
      </c>
      <c r="N2067" s="395">
        <v>1</v>
      </c>
      <c r="O2067" s="1" t="s">
        <v>50</v>
      </c>
      <c r="P2067" s="1" t="s">
        <v>53</v>
      </c>
      <c r="Q2067" s="393" t="str">
        <f>VLOOKUP(UTK[[#This Row],[ID]],DRIVER[],6,FALSE)</f>
        <v>ABHIMANYU JENA</v>
      </c>
    </row>
    <row r="2068" spans="1:18" ht="15" customHeight="1">
      <c r="A2068" s="1">
        <v>123</v>
      </c>
      <c r="B2068" s="387" t="str">
        <f>UTK[[#This Row],[DATE]]&amp;UTK[[#This Row],[VEHICLE NO]]&amp;UTK[[#This Row],[TRIP NO]]</f>
        <v>45481OD04Q67611</v>
      </c>
      <c r="C2068" s="25">
        <v>45481</v>
      </c>
      <c r="D2068" s="1">
        <v>64374</v>
      </c>
      <c r="E2068" s="12">
        <v>312215</v>
      </c>
      <c r="F2068" s="17">
        <v>3443</v>
      </c>
      <c r="G2068" s="24" t="s">
        <v>24</v>
      </c>
      <c r="H2068" s="389">
        <v>55.38</v>
      </c>
      <c r="I2068" s="389">
        <v>17.8</v>
      </c>
      <c r="J2068" s="389">
        <f t="shared" si="114"/>
        <v>37.58</v>
      </c>
      <c r="K2068" s="390">
        <v>36.56</v>
      </c>
      <c r="L2068" s="394">
        <v>45481</v>
      </c>
      <c r="M2068" s="389">
        <f t="shared" si="115"/>
        <v>1.019999999999996</v>
      </c>
      <c r="N2068" s="395">
        <v>1</v>
      </c>
      <c r="O2068" s="1" t="s">
        <v>50</v>
      </c>
      <c r="P2068" s="1" t="s">
        <v>53</v>
      </c>
      <c r="Q2068" s="393" t="str">
        <f>VLOOKUP(UTK[[#This Row],[ID]],DRIVER[],6,FALSE)</f>
        <v>DHULESWAR PERAI</v>
      </c>
    </row>
    <row r="2069" spans="1:18" ht="15" customHeight="1">
      <c r="A2069" s="1">
        <v>124</v>
      </c>
      <c r="B2069" s="387" t="str">
        <f>UTK[[#This Row],[DATE]]&amp;UTK[[#This Row],[VEHICLE NO]]&amp;UTK[[#This Row],[TRIP NO]]</f>
        <v>45481OD34S61521</v>
      </c>
      <c r="C2069" s="25">
        <v>45481</v>
      </c>
      <c r="D2069" s="1">
        <v>64375</v>
      </c>
      <c r="E2069" s="12">
        <v>312215</v>
      </c>
      <c r="F2069" s="17">
        <v>3449</v>
      </c>
      <c r="G2069" s="24" t="s">
        <v>43</v>
      </c>
      <c r="H2069" s="389">
        <v>55.84</v>
      </c>
      <c r="I2069" s="389">
        <v>16.899999999999999</v>
      </c>
      <c r="J2069" s="389">
        <f t="shared" si="114"/>
        <v>38.940000000000005</v>
      </c>
      <c r="K2069" s="390">
        <v>36.68</v>
      </c>
      <c r="L2069" s="394">
        <v>45481</v>
      </c>
      <c r="M2069" s="389">
        <f t="shared" si="115"/>
        <v>2.2600000000000051</v>
      </c>
      <c r="N2069" s="395">
        <v>1</v>
      </c>
      <c r="O2069" s="1" t="s">
        <v>50</v>
      </c>
      <c r="P2069" s="1" t="s">
        <v>53</v>
      </c>
      <c r="Q2069" s="393" t="str">
        <f>VLOOKUP(UTK[[#This Row],[ID]],DRIVER[],6,FALSE)</f>
        <v>NATABAR MOHANTA</v>
      </c>
      <c r="R2069" s="1">
        <v>288</v>
      </c>
    </row>
    <row r="2070" spans="1:18" ht="15" customHeight="1">
      <c r="A2070" s="1">
        <v>125</v>
      </c>
      <c r="B2070" s="387" t="str">
        <f>UTK[[#This Row],[DATE]]&amp;UTK[[#This Row],[VEHICLE NO]]&amp;UTK[[#This Row],[TRIP NO]]</f>
        <v>45481OD34S26661</v>
      </c>
      <c r="C2070" s="25">
        <v>45481</v>
      </c>
      <c r="D2070" s="1">
        <v>64376</v>
      </c>
      <c r="E2070" s="12">
        <v>312215</v>
      </c>
      <c r="F2070" s="17">
        <v>3456</v>
      </c>
      <c r="G2070" s="24" t="s">
        <v>45</v>
      </c>
      <c r="H2070" s="389">
        <v>53.32</v>
      </c>
      <c r="I2070" s="389">
        <v>17.5</v>
      </c>
      <c r="J2070" s="389">
        <f t="shared" si="114"/>
        <v>35.82</v>
      </c>
      <c r="K2070" s="390">
        <v>35.08</v>
      </c>
      <c r="L2070" s="394">
        <v>45481</v>
      </c>
      <c r="M2070" s="389">
        <f t="shared" si="115"/>
        <v>0.74000000000000199</v>
      </c>
      <c r="N2070" s="395">
        <v>1</v>
      </c>
      <c r="O2070" s="1" t="s">
        <v>50</v>
      </c>
      <c r="P2070" s="1" t="s">
        <v>53</v>
      </c>
      <c r="Q2070" s="393" t="str">
        <f>VLOOKUP(UTK[[#This Row],[ID]],DRIVER[],6,FALSE)</f>
        <v>MURALIDHAR MOHANTA</v>
      </c>
    </row>
    <row r="2071" spans="1:18" ht="15" customHeight="1">
      <c r="A2071" s="1">
        <v>126</v>
      </c>
      <c r="B2071" s="387" t="str">
        <f>UTK[[#This Row],[DATE]]&amp;UTK[[#This Row],[VEHICLE NO]]&amp;UTK[[#This Row],[TRIP NO]]</f>
        <v>45481OD04Q41731</v>
      </c>
      <c r="C2071" s="25">
        <v>45481</v>
      </c>
      <c r="D2071" s="1">
        <v>64377</v>
      </c>
      <c r="E2071" s="12">
        <v>312215</v>
      </c>
      <c r="F2071" s="17">
        <v>3475</v>
      </c>
      <c r="G2071" s="24" t="s">
        <v>8</v>
      </c>
      <c r="H2071" s="389">
        <v>33.880000000000003</v>
      </c>
      <c r="I2071" s="389">
        <v>10.26</v>
      </c>
      <c r="J2071" s="389">
        <f t="shared" si="114"/>
        <v>23.620000000000005</v>
      </c>
      <c r="K2071" s="390">
        <v>23.2</v>
      </c>
      <c r="L2071" s="394">
        <v>45481</v>
      </c>
      <c r="M2071" s="389">
        <f t="shared" si="115"/>
        <v>0.42000000000000526</v>
      </c>
      <c r="N2071" s="395">
        <v>1</v>
      </c>
      <c r="O2071" s="1" t="s">
        <v>50</v>
      </c>
      <c r="P2071" s="1" t="s">
        <v>53</v>
      </c>
      <c r="Q2071" s="393" t="str">
        <f>VLOOKUP(UTK[[#This Row],[ID]],DRIVER[],6,FALSE)</f>
        <v>AJAYA KUMAR MAHANTA</v>
      </c>
      <c r="R2071" s="1">
        <v>185</v>
      </c>
    </row>
    <row r="2072" spans="1:18" ht="15" customHeight="1">
      <c r="A2072" s="1">
        <v>127</v>
      </c>
      <c r="B2072" s="387" t="str">
        <f>UTK[[#This Row],[DATE]]&amp;UTK[[#This Row],[VEHICLE NO]]&amp;UTK[[#This Row],[TRIP NO]]</f>
        <v>45481OD34S61371</v>
      </c>
      <c r="C2072" s="25">
        <v>45481</v>
      </c>
      <c r="D2072" s="1">
        <v>64378</v>
      </c>
      <c r="E2072" s="12">
        <v>312215</v>
      </c>
      <c r="F2072" s="17">
        <v>3474</v>
      </c>
      <c r="G2072" s="24" t="s">
        <v>44</v>
      </c>
      <c r="H2072" s="389">
        <v>53.88</v>
      </c>
      <c r="I2072" s="389">
        <v>17.7</v>
      </c>
      <c r="J2072" s="389">
        <f t="shared" si="114"/>
        <v>36.180000000000007</v>
      </c>
      <c r="K2072" s="390">
        <v>35.76</v>
      </c>
      <c r="L2072" s="394">
        <v>45481</v>
      </c>
      <c r="M2072" s="389">
        <f t="shared" si="115"/>
        <v>0.42000000000000881</v>
      </c>
      <c r="N2072" s="395">
        <v>1</v>
      </c>
      <c r="O2072" s="1" t="s">
        <v>50</v>
      </c>
      <c r="P2072" s="1" t="s">
        <v>53</v>
      </c>
      <c r="Q2072" s="393" t="str">
        <f>VLOOKUP(UTK[[#This Row],[ID]],DRIVER[],6,FALSE)</f>
        <v>NILAMANI BARIK</v>
      </c>
    </row>
    <row r="2073" spans="1:18" ht="15" customHeight="1">
      <c r="A2073" s="1">
        <v>128</v>
      </c>
      <c r="B2073" s="387" t="str">
        <f>UTK[[#This Row],[DATE]]&amp;UTK[[#This Row],[VEHICLE NO]]&amp;UTK[[#This Row],[TRIP NO]]</f>
        <v>45481OD34S26681</v>
      </c>
      <c r="C2073" s="25">
        <v>45481</v>
      </c>
      <c r="D2073" s="1">
        <v>64379</v>
      </c>
      <c r="E2073" s="12">
        <v>312215</v>
      </c>
      <c r="F2073" s="17">
        <v>3524</v>
      </c>
      <c r="G2073" s="24" t="s">
        <v>42</v>
      </c>
      <c r="H2073" s="389">
        <v>53.62</v>
      </c>
      <c r="I2073" s="389">
        <v>17.04</v>
      </c>
      <c r="J2073" s="389">
        <f t="shared" si="114"/>
        <v>36.58</v>
      </c>
      <c r="K2073" s="390">
        <v>35.92</v>
      </c>
      <c r="L2073" s="394">
        <v>45482</v>
      </c>
      <c r="M2073" s="389">
        <f t="shared" si="115"/>
        <v>0.65999999999999659</v>
      </c>
      <c r="N2073" s="395">
        <v>1</v>
      </c>
      <c r="O2073" s="1" t="s">
        <v>50</v>
      </c>
      <c r="P2073" s="1" t="s">
        <v>53</v>
      </c>
      <c r="Q2073" s="393" t="str">
        <f>VLOOKUP(UTK[[#This Row],[ID]],DRIVER[],6,FALSE)</f>
        <v>RAMAKANTA JENA</v>
      </c>
    </row>
    <row r="2074" spans="1:18" ht="15" customHeight="1">
      <c r="A2074" s="1">
        <v>129</v>
      </c>
      <c r="B2074" s="387" t="str">
        <f>UTK[[#This Row],[DATE]]&amp;UTK[[#This Row],[VEHICLE NO]]&amp;UTK[[#This Row],[TRIP NO]]</f>
        <v>45482OD34S65081</v>
      </c>
      <c r="C2074" s="25">
        <v>45482</v>
      </c>
      <c r="D2074" s="1">
        <v>64380</v>
      </c>
      <c r="E2074" s="12">
        <v>312215</v>
      </c>
      <c r="F2074" s="17">
        <v>3566</v>
      </c>
      <c r="G2074" s="24" t="s">
        <v>57</v>
      </c>
      <c r="H2074" s="389">
        <v>55.82</v>
      </c>
      <c r="I2074" s="389">
        <v>17.48</v>
      </c>
      <c r="J2074" s="389">
        <f t="shared" ref="J2074:J2104" si="116">H2074-I2074</f>
        <v>38.340000000000003</v>
      </c>
      <c r="K2074" s="390">
        <v>38</v>
      </c>
      <c r="L2074" s="394">
        <v>45482</v>
      </c>
      <c r="M2074" s="389">
        <f t="shared" ref="M2074:M2104" si="117">J2074-K2074</f>
        <v>0.34000000000000341</v>
      </c>
      <c r="N2074" s="395">
        <v>1</v>
      </c>
      <c r="O2074" s="1" t="s">
        <v>50</v>
      </c>
      <c r="P2074" s="1" t="s">
        <v>53</v>
      </c>
      <c r="Q2074" s="393" t="str">
        <f>VLOOKUP(UTK[[#This Row],[ID]],DRIVER[],6,FALSE)</f>
        <v>VINOD KUMAR</v>
      </c>
    </row>
    <row r="2075" spans="1:18" ht="15" customHeight="1">
      <c r="A2075" s="1">
        <v>130</v>
      </c>
      <c r="B2075" s="387" t="str">
        <f>UTK[[#This Row],[DATE]]&amp;UTK[[#This Row],[VEHICLE NO]]&amp;UTK[[#This Row],[TRIP NO]]</f>
        <v>45482OD34S61371</v>
      </c>
      <c r="C2075" s="25">
        <v>45482</v>
      </c>
      <c r="D2075" s="1">
        <v>64381</v>
      </c>
      <c r="E2075" s="12">
        <v>312215</v>
      </c>
      <c r="F2075" s="17">
        <v>3563</v>
      </c>
      <c r="G2075" s="24" t="s">
        <v>44</v>
      </c>
      <c r="H2075" s="389">
        <v>55.16</v>
      </c>
      <c r="I2075" s="389">
        <v>17.64</v>
      </c>
      <c r="J2075" s="389">
        <f t="shared" si="116"/>
        <v>37.519999999999996</v>
      </c>
      <c r="K2075" s="390">
        <v>37.32</v>
      </c>
      <c r="L2075" s="394">
        <v>45482</v>
      </c>
      <c r="M2075" s="389">
        <f t="shared" si="117"/>
        <v>0.19999999999999574</v>
      </c>
      <c r="N2075" s="395">
        <v>1</v>
      </c>
      <c r="O2075" s="1" t="s">
        <v>50</v>
      </c>
      <c r="P2075" s="1" t="s">
        <v>53</v>
      </c>
      <c r="Q2075" s="393" t="str">
        <f>VLOOKUP(UTK[[#This Row],[ID]],DRIVER[],6,FALSE)</f>
        <v>NILAMANI BARIK</v>
      </c>
    </row>
    <row r="2076" spans="1:18" ht="15" customHeight="1">
      <c r="A2076" s="1">
        <v>131</v>
      </c>
      <c r="B2076" s="387" t="str">
        <f>UTK[[#This Row],[DATE]]&amp;UTK[[#This Row],[VEHICLE NO]]&amp;UTK[[#This Row],[TRIP NO]]</f>
        <v>45482OD34S26661</v>
      </c>
      <c r="C2076" s="25">
        <v>45482</v>
      </c>
      <c r="D2076" s="1">
        <v>64382</v>
      </c>
      <c r="E2076" s="12">
        <v>312215</v>
      </c>
      <c r="F2076" s="17">
        <v>3564</v>
      </c>
      <c r="G2076" s="24" t="s">
        <v>45</v>
      </c>
      <c r="H2076" s="389">
        <v>50.94</v>
      </c>
      <c r="I2076" s="389">
        <v>17.5</v>
      </c>
      <c r="J2076" s="389">
        <f t="shared" si="116"/>
        <v>33.44</v>
      </c>
      <c r="K2076" s="390">
        <v>33.08</v>
      </c>
      <c r="L2076" s="394">
        <v>45482</v>
      </c>
      <c r="M2076" s="389">
        <f t="shared" si="117"/>
        <v>0.35999999999999943</v>
      </c>
      <c r="N2076" s="395">
        <v>1</v>
      </c>
      <c r="O2076" s="1" t="s">
        <v>50</v>
      </c>
      <c r="P2076" s="1" t="s">
        <v>53</v>
      </c>
      <c r="Q2076" s="393" t="str">
        <f>VLOOKUP(UTK[[#This Row],[ID]],DRIVER[],6,FALSE)</f>
        <v>MURALIDHAR MOHANTA</v>
      </c>
    </row>
    <row r="2077" spans="1:18" ht="15" customHeight="1">
      <c r="A2077" s="1">
        <v>132</v>
      </c>
      <c r="B2077" s="387" t="str">
        <f>UTK[[#This Row],[DATE]]&amp;UTK[[#This Row],[VEHICLE NO]]&amp;UTK[[#This Row],[TRIP NO]]</f>
        <v>45482OD34S26151</v>
      </c>
      <c r="C2077" s="25">
        <v>45482</v>
      </c>
      <c r="D2077" s="1">
        <v>64383</v>
      </c>
      <c r="E2077" s="12">
        <v>312215</v>
      </c>
      <c r="F2077" s="17">
        <v>3570</v>
      </c>
      <c r="G2077" s="24" t="s">
        <v>40</v>
      </c>
      <c r="H2077" s="389">
        <v>55.04</v>
      </c>
      <c r="I2077" s="389">
        <v>17.079999999999998</v>
      </c>
      <c r="J2077" s="389">
        <f t="shared" si="116"/>
        <v>37.96</v>
      </c>
      <c r="K2077" s="390">
        <v>37.74</v>
      </c>
      <c r="L2077" s="394">
        <v>45482</v>
      </c>
      <c r="M2077" s="389">
        <f t="shared" si="117"/>
        <v>0.21999999999999886</v>
      </c>
      <c r="N2077" s="395">
        <v>1</v>
      </c>
      <c r="O2077" s="1" t="s">
        <v>50</v>
      </c>
      <c r="P2077" s="1" t="s">
        <v>53</v>
      </c>
      <c r="Q2077" s="393" t="str">
        <f>VLOOKUP(UTK[[#This Row],[ID]],DRIVER[],6,FALSE)</f>
        <v>ABHIMANYU JENA</v>
      </c>
      <c r="R2077" s="1">
        <v>220</v>
      </c>
    </row>
    <row r="2078" spans="1:18" ht="15" customHeight="1">
      <c r="A2078" s="1">
        <v>133</v>
      </c>
      <c r="B2078" s="387" t="str">
        <f>UTK[[#This Row],[DATE]]&amp;UTK[[#This Row],[VEHICLE NO]]&amp;UTK[[#This Row],[TRIP NO]]</f>
        <v>45482OD04Q41261</v>
      </c>
      <c r="C2078" s="25">
        <v>45482</v>
      </c>
      <c r="D2078" s="1">
        <v>64384</v>
      </c>
      <c r="E2078" s="12">
        <v>312215</v>
      </c>
      <c r="F2078" s="17">
        <v>3574</v>
      </c>
      <c r="G2078" s="24" t="s">
        <v>23</v>
      </c>
      <c r="H2078" s="389">
        <v>52.68</v>
      </c>
      <c r="I2078" s="389">
        <v>17.420000000000002</v>
      </c>
      <c r="J2078" s="389">
        <f t="shared" si="116"/>
        <v>35.26</v>
      </c>
      <c r="K2078" s="390">
        <v>35.26</v>
      </c>
      <c r="L2078" s="394">
        <v>45482</v>
      </c>
      <c r="M2078" s="389">
        <f t="shared" si="117"/>
        <v>0</v>
      </c>
      <c r="N2078" s="395">
        <v>1</v>
      </c>
      <c r="O2078" s="1" t="s">
        <v>50</v>
      </c>
      <c r="P2078" s="1" t="s">
        <v>53</v>
      </c>
      <c r="Q2078" s="393" t="str">
        <f>VLOOKUP(UTK[[#This Row],[ID]],DRIVER[],6,FALSE)</f>
        <v>PRADEEP KUMAR</v>
      </c>
    </row>
    <row r="2079" spans="1:18" ht="15" customHeight="1">
      <c r="A2079" s="1">
        <v>134</v>
      </c>
      <c r="B2079" s="387" t="str">
        <f>UTK[[#This Row],[DATE]]&amp;UTK[[#This Row],[VEHICLE NO]]&amp;UTK[[#This Row],[TRIP NO]]</f>
        <v>45482OD34S61391</v>
      </c>
      <c r="C2079" s="25">
        <v>45482</v>
      </c>
      <c r="D2079" s="1">
        <v>64385</v>
      </c>
      <c r="E2079" s="12">
        <v>312215</v>
      </c>
      <c r="F2079" s="17">
        <v>3572</v>
      </c>
      <c r="G2079" s="24" t="s">
        <v>52</v>
      </c>
      <c r="H2079" s="389">
        <v>51.52</v>
      </c>
      <c r="I2079" s="389">
        <v>17.54</v>
      </c>
      <c r="J2079" s="389">
        <f t="shared" si="116"/>
        <v>33.980000000000004</v>
      </c>
      <c r="K2079" s="390">
        <v>33.979999999999997</v>
      </c>
      <c r="L2079" s="394">
        <v>45482</v>
      </c>
      <c r="M2079" s="389">
        <f t="shared" si="117"/>
        <v>0</v>
      </c>
      <c r="N2079" s="395">
        <v>1</v>
      </c>
      <c r="O2079" s="1" t="s">
        <v>50</v>
      </c>
      <c r="P2079" s="1" t="s">
        <v>53</v>
      </c>
      <c r="Q2079" s="393" t="str">
        <f>VLOOKUP(UTK[[#This Row],[ID]],DRIVER[],6,FALSE)</f>
        <v>PRADIPA MALIK</v>
      </c>
    </row>
    <row r="2080" spans="1:18" ht="14.4">
      <c r="A2080" s="1">
        <v>135</v>
      </c>
      <c r="B2080" s="387" t="str">
        <f>UTK[[#This Row],[DATE]]&amp;UTK[[#This Row],[VEHICLE NO]]&amp;UTK[[#This Row],[TRIP NO]]</f>
        <v>45482OD04Q41231</v>
      </c>
      <c r="C2080" s="25">
        <v>45482</v>
      </c>
      <c r="D2080" s="1">
        <v>64386</v>
      </c>
      <c r="E2080" s="12">
        <v>312215</v>
      </c>
      <c r="F2080" s="17">
        <v>3573</v>
      </c>
      <c r="G2080" s="24" t="s">
        <v>39</v>
      </c>
      <c r="H2080" s="389">
        <v>52.78</v>
      </c>
      <c r="I2080" s="389">
        <v>17.38</v>
      </c>
      <c r="J2080" s="389">
        <f t="shared" si="116"/>
        <v>35.400000000000006</v>
      </c>
      <c r="K2080" s="390">
        <v>35.4</v>
      </c>
      <c r="L2080" s="394">
        <v>45482</v>
      </c>
      <c r="M2080" s="389">
        <f t="shared" si="117"/>
        <v>0</v>
      </c>
      <c r="N2080" s="395">
        <v>1</v>
      </c>
      <c r="O2080" s="1" t="s">
        <v>50</v>
      </c>
      <c r="P2080" s="1" t="s">
        <v>53</v>
      </c>
      <c r="Q2080" s="393" t="str">
        <f>VLOOKUP(UTK[[#This Row],[ID]],DRIVER[],6,FALSE)</f>
        <v>NATABAR MOHANTA</v>
      </c>
    </row>
    <row r="2081" spans="1:18" ht="15" customHeight="1">
      <c r="A2081" s="1">
        <v>136</v>
      </c>
      <c r="B2081" s="387" t="str">
        <f>UTK[[#This Row],[DATE]]&amp;UTK[[#This Row],[VEHICLE NO]]&amp;UTK[[#This Row],[TRIP NO]]</f>
        <v>45482OD04Q41731</v>
      </c>
      <c r="C2081" s="25">
        <v>45482</v>
      </c>
      <c r="D2081" s="1">
        <v>64387</v>
      </c>
      <c r="E2081" s="12">
        <v>312215</v>
      </c>
      <c r="F2081" s="17">
        <v>3579</v>
      </c>
      <c r="G2081" s="24" t="s">
        <v>8</v>
      </c>
      <c r="H2081" s="389">
        <v>34.32</v>
      </c>
      <c r="I2081" s="389">
        <v>10.42</v>
      </c>
      <c r="J2081" s="389">
        <f t="shared" si="116"/>
        <v>23.9</v>
      </c>
      <c r="K2081" s="390">
        <v>22.52</v>
      </c>
      <c r="L2081" s="394">
        <v>45482</v>
      </c>
      <c r="M2081" s="389">
        <f t="shared" si="117"/>
        <v>1.379999999999999</v>
      </c>
      <c r="N2081" s="395">
        <v>1</v>
      </c>
      <c r="O2081" s="1" t="s">
        <v>50</v>
      </c>
      <c r="P2081" s="1" t="s">
        <v>53</v>
      </c>
      <c r="Q2081" s="393" t="str">
        <f>VLOOKUP(UTK[[#This Row],[ID]],DRIVER[],6,FALSE)</f>
        <v>AJAYA KUMAR MAHANTA</v>
      </c>
    </row>
    <row r="2082" spans="1:18" ht="15" customHeight="1">
      <c r="A2082" s="1">
        <v>137</v>
      </c>
      <c r="B2082" s="387" t="str">
        <f>UTK[[#This Row],[DATE]]&amp;UTK[[#This Row],[VEHICLE NO]]&amp;UTK[[#This Row],[TRIP NO]]</f>
        <v>45482OD04Q41391</v>
      </c>
      <c r="C2082" s="25">
        <v>45482</v>
      </c>
      <c r="D2082" s="1">
        <v>64388</v>
      </c>
      <c r="E2082" s="12">
        <v>312215</v>
      </c>
      <c r="F2082" s="17">
        <v>3585</v>
      </c>
      <c r="G2082" s="24" t="s">
        <v>21</v>
      </c>
      <c r="H2082" s="389">
        <v>53.92</v>
      </c>
      <c r="I2082" s="389">
        <v>17.46</v>
      </c>
      <c r="J2082" s="389">
        <f t="shared" si="116"/>
        <v>36.46</v>
      </c>
      <c r="K2082" s="390">
        <v>35.24</v>
      </c>
      <c r="L2082" s="394">
        <v>45482</v>
      </c>
      <c r="M2082" s="389">
        <f t="shared" si="117"/>
        <v>1.2199999999999989</v>
      </c>
      <c r="N2082" s="395">
        <v>1</v>
      </c>
      <c r="O2082" s="1" t="s">
        <v>50</v>
      </c>
      <c r="P2082" s="1" t="s">
        <v>53</v>
      </c>
      <c r="Q2082" s="393" t="str">
        <f>VLOOKUP(UTK[[#This Row],[ID]],DRIVER[],6,FALSE)</f>
        <v>AKSHAYA KU SAHOO</v>
      </c>
      <c r="R2082" s="1">
        <v>204</v>
      </c>
    </row>
    <row r="2083" spans="1:18" ht="15" customHeight="1">
      <c r="A2083" s="1">
        <v>138</v>
      </c>
      <c r="B2083" s="387" t="str">
        <f>UTK[[#This Row],[DATE]]&amp;UTK[[#This Row],[VEHICLE NO]]&amp;UTK[[#This Row],[TRIP NO]]</f>
        <v>45482OD04Q41281</v>
      </c>
      <c r="C2083" s="25">
        <v>45482</v>
      </c>
      <c r="D2083" s="1">
        <v>64389</v>
      </c>
      <c r="E2083" s="12">
        <v>312215</v>
      </c>
      <c r="F2083" s="17">
        <v>3587</v>
      </c>
      <c r="G2083" s="24" t="s">
        <v>41</v>
      </c>
      <c r="H2083" s="389">
        <v>34.64</v>
      </c>
      <c r="I2083" s="389">
        <v>10.44</v>
      </c>
      <c r="J2083" s="389">
        <f t="shared" si="116"/>
        <v>24.200000000000003</v>
      </c>
      <c r="K2083" s="390">
        <v>23.58</v>
      </c>
      <c r="L2083" s="394">
        <v>45482</v>
      </c>
      <c r="M2083" s="389">
        <f t="shared" si="117"/>
        <v>0.62000000000000455</v>
      </c>
      <c r="N2083" s="395">
        <v>1</v>
      </c>
      <c r="O2083" s="1" t="s">
        <v>50</v>
      </c>
      <c r="P2083" s="1" t="s">
        <v>53</v>
      </c>
      <c r="Q2083" s="393" t="str">
        <f>VLOOKUP(UTK[[#This Row],[ID]],DRIVER[],6,FALSE)</f>
        <v>MADANA MAHANTA</v>
      </c>
    </row>
    <row r="2084" spans="1:18" ht="15" customHeight="1">
      <c r="A2084" s="1">
        <v>139</v>
      </c>
      <c r="B2084" s="387" t="str">
        <f>UTK[[#This Row],[DATE]]&amp;UTK[[#This Row],[VEHICLE NO]]&amp;UTK[[#This Row],[TRIP NO]]</f>
        <v>45482OD04Q41701</v>
      </c>
      <c r="C2084" s="25">
        <v>45482</v>
      </c>
      <c r="D2084" s="1">
        <v>64390</v>
      </c>
      <c r="E2084" s="12">
        <v>312215</v>
      </c>
      <c r="F2084" s="17">
        <v>3588</v>
      </c>
      <c r="G2084" s="24" t="s">
        <v>10</v>
      </c>
      <c r="H2084" s="389">
        <v>34.56</v>
      </c>
      <c r="I2084" s="389">
        <v>10.42</v>
      </c>
      <c r="J2084" s="389">
        <f t="shared" si="116"/>
        <v>24.14</v>
      </c>
      <c r="K2084" s="390">
        <v>23.26</v>
      </c>
      <c r="L2084" s="394">
        <v>45482</v>
      </c>
      <c r="M2084" s="389">
        <f t="shared" si="117"/>
        <v>0.87999999999999901</v>
      </c>
      <c r="N2084" s="395">
        <v>1</v>
      </c>
      <c r="O2084" s="1" t="s">
        <v>50</v>
      </c>
      <c r="P2084" s="1" t="s">
        <v>53</v>
      </c>
      <c r="Q2084" s="393" t="str">
        <f>VLOOKUP(UTK[[#This Row],[ID]],DRIVER[],6,FALSE)</f>
        <v>RAKHAL CH  MOHANTA</v>
      </c>
    </row>
    <row r="2085" spans="1:18" ht="15" customHeight="1">
      <c r="A2085" s="1">
        <v>140</v>
      </c>
      <c r="B2085" s="387" t="str">
        <f>UTK[[#This Row],[DATE]]&amp;UTK[[#This Row],[VEHICLE NO]]&amp;UTK[[#This Row],[TRIP NO]]</f>
        <v>45482OD34S61521</v>
      </c>
      <c r="C2085" s="25">
        <v>45482</v>
      </c>
      <c r="D2085" s="1">
        <v>64391</v>
      </c>
      <c r="E2085" s="12">
        <v>312215</v>
      </c>
      <c r="F2085" s="17">
        <v>3590</v>
      </c>
      <c r="G2085" s="24" t="s">
        <v>43</v>
      </c>
      <c r="H2085" s="389">
        <v>54.72</v>
      </c>
      <c r="I2085" s="389">
        <v>17.239999999999998</v>
      </c>
      <c r="J2085" s="389">
        <f t="shared" si="116"/>
        <v>37.480000000000004</v>
      </c>
      <c r="K2085" s="390">
        <v>36.5</v>
      </c>
      <c r="L2085" s="394">
        <v>45482</v>
      </c>
      <c r="M2085" s="389">
        <f t="shared" si="117"/>
        <v>0.98000000000000398</v>
      </c>
      <c r="N2085" s="395">
        <v>1</v>
      </c>
      <c r="O2085" s="1" t="s">
        <v>50</v>
      </c>
      <c r="P2085" s="1" t="s">
        <v>53</v>
      </c>
      <c r="Q2085" s="393" t="str">
        <f>VLOOKUP(UTK[[#This Row],[ID]],DRIVER[],6,FALSE)</f>
        <v>BENUDHAR PRADHAN</v>
      </c>
    </row>
    <row r="2086" spans="1:18" ht="15" customHeight="1">
      <c r="A2086" s="1">
        <v>141</v>
      </c>
      <c r="B2086" s="387" t="str">
        <f>UTK[[#This Row],[DATE]]&amp;UTK[[#This Row],[VEHICLE NO]]&amp;UTK[[#This Row],[TRIP NO]]</f>
        <v>45482OD04Q67611</v>
      </c>
      <c r="C2086" s="25">
        <v>45482</v>
      </c>
      <c r="D2086" s="1">
        <v>64417</v>
      </c>
      <c r="E2086" s="12">
        <v>312215</v>
      </c>
      <c r="F2086" s="17">
        <v>3591</v>
      </c>
      <c r="G2086" s="24" t="s">
        <v>24</v>
      </c>
      <c r="H2086" s="389">
        <v>55.14</v>
      </c>
      <c r="I2086" s="389">
        <v>17.739999999999998</v>
      </c>
      <c r="J2086" s="389">
        <f t="shared" si="116"/>
        <v>37.400000000000006</v>
      </c>
      <c r="K2086" s="390">
        <v>35.659999999999997</v>
      </c>
      <c r="L2086" s="394">
        <v>45482</v>
      </c>
      <c r="M2086" s="389">
        <f t="shared" si="117"/>
        <v>1.7400000000000091</v>
      </c>
      <c r="N2086" s="395">
        <v>1</v>
      </c>
      <c r="O2086" s="1" t="s">
        <v>50</v>
      </c>
      <c r="P2086" s="1" t="s">
        <v>53</v>
      </c>
      <c r="Q2086" s="393" t="str">
        <f>VLOOKUP(UTK[[#This Row],[ID]],DRIVER[],6,FALSE)</f>
        <v>DHULESWAR PERAI</v>
      </c>
    </row>
    <row r="2087" spans="1:18" ht="15" customHeight="1">
      <c r="A2087" s="1">
        <v>142</v>
      </c>
      <c r="B2087" s="387" t="str">
        <f>UTK[[#This Row],[DATE]]&amp;UTK[[#This Row],[VEHICLE NO]]&amp;UTK[[#This Row],[TRIP NO]]</f>
        <v>45482OD04Q41781</v>
      </c>
      <c r="C2087" s="25">
        <v>45482</v>
      </c>
      <c r="D2087" s="1">
        <v>64418</v>
      </c>
      <c r="E2087" s="12">
        <v>312215</v>
      </c>
      <c r="F2087" s="17">
        <v>3592</v>
      </c>
      <c r="G2087" s="24" t="s">
        <v>25</v>
      </c>
      <c r="H2087" s="389">
        <v>54.42</v>
      </c>
      <c r="I2087" s="389">
        <v>17.239999999999998</v>
      </c>
      <c r="J2087" s="389">
        <f t="shared" si="116"/>
        <v>37.180000000000007</v>
      </c>
      <c r="K2087" s="390">
        <v>36.6</v>
      </c>
      <c r="L2087" s="394">
        <v>45482</v>
      </c>
      <c r="M2087" s="389">
        <f t="shared" si="117"/>
        <v>0.5800000000000054</v>
      </c>
      <c r="N2087" s="395">
        <v>1</v>
      </c>
      <c r="O2087" s="1" t="s">
        <v>50</v>
      </c>
      <c r="P2087" s="1" t="s">
        <v>53</v>
      </c>
      <c r="Q2087" s="393" t="str">
        <f>VLOOKUP(UTK[[#This Row],[ID]],DRIVER[],6,FALSE)</f>
        <v>CHANDRAMANI MOHANTY</v>
      </c>
    </row>
    <row r="2088" spans="1:18" ht="15" customHeight="1">
      <c r="A2088" s="1">
        <v>143</v>
      </c>
      <c r="B2088" s="387" t="str">
        <f>UTK[[#This Row],[DATE]]&amp;UTK[[#This Row],[VEHICLE NO]]&amp;UTK[[#This Row],[TRIP NO]]</f>
        <v>45482OD04Q41551</v>
      </c>
      <c r="C2088" s="25">
        <v>45482</v>
      </c>
      <c r="D2088" s="1">
        <v>64419</v>
      </c>
      <c r="E2088" s="12">
        <v>312215</v>
      </c>
      <c r="F2088" s="17">
        <v>3606</v>
      </c>
      <c r="G2088" s="24" t="s">
        <v>22</v>
      </c>
      <c r="H2088" s="389">
        <v>54.02</v>
      </c>
      <c r="I2088" s="389">
        <v>17.62</v>
      </c>
      <c r="J2088" s="389">
        <f t="shared" si="116"/>
        <v>36.400000000000006</v>
      </c>
      <c r="K2088" s="390">
        <v>35.119999999999997</v>
      </c>
      <c r="L2088" s="394">
        <v>45482</v>
      </c>
      <c r="M2088" s="389">
        <f t="shared" si="117"/>
        <v>1.2800000000000082</v>
      </c>
      <c r="N2088" s="395">
        <v>1</v>
      </c>
      <c r="O2088" s="1" t="s">
        <v>50</v>
      </c>
      <c r="P2088" s="1" t="s">
        <v>53</v>
      </c>
      <c r="Q2088" s="393" t="str">
        <f>VLOOKUP(UTK[[#This Row],[ID]],DRIVER[],6,FALSE)</f>
        <v>SWAPAN KUMAR MOHANTA</v>
      </c>
    </row>
    <row r="2089" spans="1:18" ht="14.4">
      <c r="A2089" s="1">
        <v>144</v>
      </c>
      <c r="B2089" s="387" t="str">
        <f>UTK[[#This Row],[DATE]]&amp;UTK[[#This Row],[VEHICLE NO]]&amp;UTK[[#This Row],[TRIP NO]]</f>
        <v>45482OD04Q41232</v>
      </c>
      <c r="C2089" s="25">
        <v>45482</v>
      </c>
      <c r="D2089" s="1">
        <v>64420</v>
      </c>
      <c r="E2089" s="12">
        <v>312215</v>
      </c>
      <c r="F2089" s="17">
        <v>3641</v>
      </c>
      <c r="G2089" s="24" t="s">
        <v>39</v>
      </c>
      <c r="H2089" s="389">
        <v>55.3</v>
      </c>
      <c r="I2089" s="389">
        <v>17.32</v>
      </c>
      <c r="J2089" s="389">
        <f t="shared" si="116"/>
        <v>37.979999999999997</v>
      </c>
      <c r="K2089" s="390">
        <v>37.58</v>
      </c>
      <c r="L2089" s="394">
        <v>45482</v>
      </c>
      <c r="M2089" s="389">
        <f t="shared" si="117"/>
        <v>0.39999999999999858</v>
      </c>
      <c r="N2089" s="395">
        <v>2</v>
      </c>
      <c r="O2089" s="1" t="s">
        <v>50</v>
      </c>
      <c r="P2089" s="1" t="s">
        <v>53</v>
      </c>
      <c r="Q2089" s="393" t="str">
        <f>VLOOKUP(UTK[[#This Row],[ID]],DRIVER[],6,FALSE)</f>
        <v>NATABAR MOHANTA</v>
      </c>
    </row>
    <row r="2090" spans="1:18" ht="15" customHeight="1">
      <c r="A2090" s="1">
        <v>145</v>
      </c>
      <c r="B2090" s="387" t="str">
        <f>UTK[[#This Row],[DATE]]&amp;UTK[[#This Row],[VEHICLE NO]]&amp;UTK[[#This Row],[TRIP NO]]</f>
        <v>45482OD34S61392</v>
      </c>
      <c r="C2090" s="25">
        <v>45482</v>
      </c>
      <c r="D2090" s="1">
        <v>64421</v>
      </c>
      <c r="E2090" s="12">
        <v>312215</v>
      </c>
      <c r="F2090" s="17">
        <v>3645</v>
      </c>
      <c r="G2090" s="24" t="s">
        <v>52</v>
      </c>
      <c r="H2090" s="389">
        <v>57.96</v>
      </c>
      <c r="I2090" s="389">
        <v>17.579999999999998</v>
      </c>
      <c r="J2090" s="389">
        <f t="shared" si="116"/>
        <v>40.380000000000003</v>
      </c>
      <c r="K2090" s="390">
        <v>39.700000000000003</v>
      </c>
      <c r="L2090" s="394">
        <v>45482</v>
      </c>
      <c r="M2090" s="389">
        <f t="shared" si="117"/>
        <v>0.67999999999999972</v>
      </c>
      <c r="N2090" s="395">
        <v>2</v>
      </c>
      <c r="O2090" s="1" t="s">
        <v>50</v>
      </c>
      <c r="P2090" s="1" t="s">
        <v>53</v>
      </c>
      <c r="Q2090" s="393" t="str">
        <f>VLOOKUP(UTK[[#This Row],[ID]],DRIVER[],6,FALSE)</f>
        <v>PRADIPA MALIK</v>
      </c>
    </row>
    <row r="2091" spans="1:18" ht="15" customHeight="1">
      <c r="A2091" s="1">
        <v>146</v>
      </c>
      <c r="B2091" s="387" t="str">
        <f>UTK[[#This Row],[DATE]]&amp;UTK[[#This Row],[VEHICLE NO]]&amp;UTK[[#This Row],[TRIP NO]]</f>
        <v>45482OD34S26662</v>
      </c>
      <c r="C2091" s="25">
        <v>45482</v>
      </c>
      <c r="D2091" s="1">
        <v>64422</v>
      </c>
      <c r="E2091" s="12">
        <v>312215</v>
      </c>
      <c r="F2091" s="17">
        <v>3652</v>
      </c>
      <c r="G2091" s="24" t="s">
        <v>45</v>
      </c>
      <c r="H2091" s="389">
        <v>53.86</v>
      </c>
      <c r="I2091" s="389">
        <v>17.48</v>
      </c>
      <c r="J2091" s="389">
        <f t="shared" si="116"/>
        <v>36.379999999999995</v>
      </c>
      <c r="K2091" s="390">
        <v>35.86</v>
      </c>
      <c r="L2091" s="394">
        <v>45482</v>
      </c>
      <c r="M2091" s="389">
        <f t="shared" si="117"/>
        <v>0.51999999999999602</v>
      </c>
      <c r="N2091" s="395">
        <v>2</v>
      </c>
      <c r="O2091" s="1" t="s">
        <v>50</v>
      </c>
      <c r="P2091" s="1" t="s">
        <v>53</v>
      </c>
      <c r="Q2091" s="393" t="str">
        <f>VLOOKUP(UTK[[#This Row],[ID]],DRIVER[],6,FALSE)</f>
        <v>MURALIDHAR MOHANTA</v>
      </c>
    </row>
    <row r="2092" spans="1:18" ht="15" customHeight="1">
      <c r="A2092" s="1">
        <v>147</v>
      </c>
      <c r="B2092" s="387" t="str">
        <f>UTK[[#This Row],[DATE]]&amp;UTK[[#This Row],[VEHICLE NO]]&amp;UTK[[#This Row],[TRIP NO]]</f>
        <v>45482OD04Q41262</v>
      </c>
      <c r="C2092" s="25">
        <v>45482</v>
      </c>
      <c r="D2092" s="1">
        <v>64423</v>
      </c>
      <c r="E2092" s="12">
        <v>312215</v>
      </c>
      <c r="F2092" s="17">
        <v>3667</v>
      </c>
      <c r="G2092" s="24" t="s">
        <v>23</v>
      </c>
      <c r="H2092" s="389">
        <v>54.34</v>
      </c>
      <c r="I2092" s="389">
        <v>17.46</v>
      </c>
      <c r="J2092" s="389">
        <f t="shared" si="116"/>
        <v>36.880000000000003</v>
      </c>
      <c r="K2092" s="390">
        <v>36.56</v>
      </c>
      <c r="L2092" s="394">
        <v>45483</v>
      </c>
      <c r="M2092" s="389">
        <f t="shared" si="117"/>
        <v>0.32000000000000028</v>
      </c>
      <c r="N2092" s="395">
        <v>2</v>
      </c>
      <c r="O2092" s="1" t="s">
        <v>50</v>
      </c>
      <c r="P2092" s="1" t="s">
        <v>53</v>
      </c>
      <c r="Q2092" s="393" t="str">
        <f>VLOOKUP(UTK[[#This Row],[ID]],DRIVER[],6,FALSE)</f>
        <v>PRADEEP KUMAR</v>
      </c>
    </row>
    <row r="2093" spans="1:18" ht="15" customHeight="1">
      <c r="A2093" s="1">
        <v>148</v>
      </c>
      <c r="B2093" s="387" t="str">
        <f>UTK[[#This Row],[DATE]]&amp;UTK[[#This Row],[VEHICLE NO]]&amp;UTK[[#This Row],[TRIP NO]]</f>
        <v>45482OD34S26152</v>
      </c>
      <c r="C2093" s="25">
        <v>45482</v>
      </c>
      <c r="D2093" s="1">
        <v>64424</v>
      </c>
      <c r="E2093" s="12">
        <v>312215</v>
      </c>
      <c r="F2093" s="17">
        <v>3668</v>
      </c>
      <c r="G2093" s="24" t="s">
        <v>40</v>
      </c>
      <c r="H2093" s="389">
        <v>53.48</v>
      </c>
      <c r="I2093" s="389">
        <v>17.239999999999998</v>
      </c>
      <c r="J2093" s="389">
        <f t="shared" si="116"/>
        <v>36.239999999999995</v>
      </c>
      <c r="K2093" s="390">
        <v>35.9</v>
      </c>
      <c r="L2093" s="394">
        <v>45483</v>
      </c>
      <c r="M2093" s="389">
        <f t="shared" si="117"/>
        <v>0.33999999999999631</v>
      </c>
      <c r="N2093" s="395">
        <v>2</v>
      </c>
      <c r="O2093" s="1" t="s">
        <v>50</v>
      </c>
      <c r="P2093" s="1" t="s">
        <v>53</v>
      </c>
      <c r="Q2093" s="393" t="str">
        <f>VLOOKUP(UTK[[#This Row],[ID]],DRIVER[],6,FALSE)</f>
        <v>ABHIMANYU JENA</v>
      </c>
    </row>
    <row r="2094" spans="1:18" ht="15" customHeight="1">
      <c r="A2094" s="1">
        <v>149</v>
      </c>
      <c r="B2094" s="387" t="str">
        <f>UTK[[#This Row],[DATE]]&amp;UTK[[#This Row],[VEHICLE NO]]&amp;UTK[[#This Row],[TRIP NO]]</f>
        <v>45482OD04Q41392</v>
      </c>
      <c r="C2094" s="25">
        <v>45482</v>
      </c>
      <c r="D2094" s="1">
        <v>64425</v>
      </c>
      <c r="E2094" s="12">
        <v>312215</v>
      </c>
      <c r="F2094" s="17">
        <v>3678</v>
      </c>
      <c r="G2094" s="24" t="s">
        <v>21</v>
      </c>
      <c r="H2094" s="389">
        <v>54.32</v>
      </c>
      <c r="I2094" s="389">
        <v>17.600000000000001</v>
      </c>
      <c r="J2094" s="389">
        <f t="shared" si="116"/>
        <v>36.72</v>
      </c>
      <c r="K2094" s="390">
        <v>36.26</v>
      </c>
      <c r="L2094" s="394">
        <v>45483</v>
      </c>
      <c r="M2094" s="389">
        <f t="shared" si="117"/>
        <v>0.46000000000000085</v>
      </c>
      <c r="N2094" s="395">
        <v>2</v>
      </c>
      <c r="O2094" s="1" t="s">
        <v>50</v>
      </c>
      <c r="P2094" s="1" t="s">
        <v>53</v>
      </c>
      <c r="Q2094" s="393" t="str">
        <f>VLOOKUP(UTK[[#This Row],[ID]],DRIVER[],6,FALSE)</f>
        <v>AKSHAYA KU SAHOO</v>
      </c>
    </row>
    <row r="2095" spans="1:18" ht="15" customHeight="1">
      <c r="A2095" s="1">
        <v>150</v>
      </c>
      <c r="B2095" s="387" t="str">
        <f>UTK[[#This Row],[DATE]]&amp;UTK[[#This Row],[VEHICLE NO]]&amp;UTK[[#This Row],[TRIP NO]]</f>
        <v>45482OD04Q41181</v>
      </c>
      <c r="C2095" s="25">
        <v>45482</v>
      </c>
      <c r="D2095" s="1">
        <v>64426</v>
      </c>
      <c r="E2095" s="12">
        <v>312215</v>
      </c>
      <c r="F2095" s="17">
        <v>3676</v>
      </c>
      <c r="G2095" s="24" t="s">
        <v>26</v>
      </c>
      <c r="H2095" s="389">
        <v>53.26</v>
      </c>
      <c r="I2095" s="389">
        <v>16.899999999999999</v>
      </c>
      <c r="J2095" s="389">
        <f t="shared" si="116"/>
        <v>36.36</v>
      </c>
      <c r="K2095" s="390">
        <v>35.76</v>
      </c>
      <c r="L2095" s="394">
        <v>45483</v>
      </c>
      <c r="M2095" s="389">
        <f t="shared" si="117"/>
        <v>0.60000000000000142</v>
      </c>
      <c r="N2095" s="395">
        <v>1</v>
      </c>
      <c r="O2095" s="1" t="s">
        <v>50</v>
      </c>
      <c r="P2095" s="1" t="s">
        <v>53</v>
      </c>
      <c r="Q2095" s="393" t="str">
        <f>VLOOKUP(UTK[[#This Row],[ID]],DRIVER[],6,FALSE)</f>
        <v>VINOD KUMAR</v>
      </c>
    </row>
    <row r="2096" spans="1:18" ht="15" customHeight="1">
      <c r="A2096" s="1">
        <v>151</v>
      </c>
      <c r="B2096" s="387" t="str">
        <f>UTK[[#This Row],[DATE]]&amp;UTK[[#This Row],[VEHICLE NO]]&amp;UTK[[#This Row],[TRIP NO]]</f>
        <v>45482OD04Q41282</v>
      </c>
      <c r="C2096" s="25">
        <v>45482</v>
      </c>
      <c r="D2096" s="1">
        <v>64427</v>
      </c>
      <c r="E2096" s="12">
        <v>312215</v>
      </c>
      <c r="F2096" s="17">
        <v>3677</v>
      </c>
      <c r="G2096" s="24" t="s">
        <v>41</v>
      </c>
      <c r="H2096" s="389">
        <v>36.82</v>
      </c>
      <c r="I2096" s="389">
        <v>10.4</v>
      </c>
      <c r="J2096" s="389">
        <f t="shared" si="116"/>
        <v>26.42</v>
      </c>
      <c r="K2096" s="390">
        <v>25.78</v>
      </c>
      <c r="L2096" s="394">
        <v>45483</v>
      </c>
      <c r="M2096" s="389">
        <f t="shared" si="117"/>
        <v>0.64000000000000057</v>
      </c>
      <c r="N2096" s="395">
        <v>2</v>
      </c>
      <c r="O2096" s="1" t="s">
        <v>50</v>
      </c>
      <c r="P2096" s="1" t="s">
        <v>53</v>
      </c>
      <c r="Q2096" s="393" t="str">
        <f>VLOOKUP(UTK[[#This Row],[ID]],DRIVER[],6,FALSE)</f>
        <v>MADANA MAHANTA</v>
      </c>
    </row>
    <row r="2097" spans="1:18" ht="15" customHeight="1">
      <c r="A2097" s="1">
        <v>152</v>
      </c>
      <c r="B2097" s="387" t="str">
        <f>UTK[[#This Row],[DATE]]&amp;UTK[[#This Row],[VEHICLE NO]]&amp;UTK[[#This Row],[TRIP NO]]</f>
        <v>45482OD04Q41701</v>
      </c>
      <c r="C2097" s="25">
        <v>45482</v>
      </c>
      <c r="D2097" s="1">
        <v>64428</v>
      </c>
      <c r="E2097" s="12">
        <v>312215</v>
      </c>
      <c r="F2097" s="17">
        <v>3679</v>
      </c>
      <c r="G2097" s="24" t="s">
        <v>10</v>
      </c>
      <c r="H2097" s="389">
        <v>33.6</v>
      </c>
      <c r="I2097" s="389">
        <v>10.36</v>
      </c>
      <c r="J2097" s="389">
        <f t="shared" si="116"/>
        <v>23.240000000000002</v>
      </c>
      <c r="K2097" s="390">
        <v>22.9</v>
      </c>
      <c r="L2097" s="394">
        <v>45483</v>
      </c>
      <c r="M2097" s="389">
        <f t="shared" si="117"/>
        <v>0.34000000000000341</v>
      </c>
      <c r="N2097" s="395">
        <v>1</v>
      </c>
      <c r="O2097" s="1" t="s">
        <v>50</v>
      </c>
      <c r="P2097" s="1" t="s">
        <v>53</v>
      </c>
      <c r="Q2097" s="393" t="str">
        <f>VLOOKUP(UTK[[#This Row],[ID]],DRIVER[],6,FALSE)</f>
        <v>RAKHAL CH  MOHANTA</v>
      </c>
    </row>
    <row r="2098" spans="1:18" ht="15" customHeight="1">
      <c r="A2098" s="1">
        <v>153</v>
      </c>
      <c r="B2098" s="387" t="str">
        <f>UTK[[#This Row],[DATE]]&amp;UTK[[#This Row],[VEHICLE NO]]&amp;UTK[[#This Row],[TRIP NO]]</f>
        <v>45482OD34S61372</v>
      </c>
      <c r="C2098" s="25">
        <v>45482</v>
      </c>
      <c r="D2098" s="1">
        <v>64429</v>
      </c>
      <c r="E2098" s="12">
        <v>312215</v>
      </c>
      <c r="F2098" s="17">
        <v>3684</v>
      </c>
      <c r="G2098" s="24" t="s">
        <v>44</v>
      </c>
      <c r="H2098" s="389">
        <v>58.06</v>
      </c>
      <c r="I2098" s="389">
        <v>17.62</v>
      </c>
      <c r="J2098" s="389">
        <f t="shared" si="116"/>
        <v>40.44</v>
      </c>
      <c r="K2098" s="390">
        <v>39.78</v>
      </c>
      <c r="L2098" s="394">
        <v>45483</v>
      </c>
      <c r="M2098" s="389">
        <f t="shared" si="117"/>
        <v>0.65999999999999659</v>
      </c>
      <c r="N2098" s="395">
        <v>2</v>
      </c>
      <c r="O2098" s="1" t="s">
        <v>50</v>
      </c>
      <c r="P2098" s="1" t="s">
        <v>53</v>
      </c>
      <c r="Q2098" s="393" t="str">
        <f>VLOOKUP(UTK[[#This Row],[ID]],DRIVER[],6,FALSE)</f>
        <v>NILAMANI BARIK</v>
      </c>
    </row>
    <row r="2099" spans="1:18" ht="15" customHeight="1">
      <c r="A2099" s="1">
        <v>154</v>
      </c>
      <c r="B2099" s="387" t="str">
        <f>UTK[[#This Row],[DATE]]&amp;UTK[[#This Row],[VEHICLE NO]]&amp;UTK[[#This Row],[TRIP NO]]</f>
        <v>45482OD34S26681</v>
      </c>
      <c r="C2099" s="25">
        <v>45482</v>
      </c>
      <c r="D2099" s="1">
        <v>64430</v>
      </c>
      <c r="E2099" s="12">
        <v>312215</v>
      </c>
      <c r="F2099" s="17">
        <v>3685</v>
      </c>
      <c r="G2099" s="24" t="s">
        <v>42</v>
      </c>
      <c r="H2099" s="389">
        <v>54.02</v>
      </c>
      <c r="I2099" s="389">
        <v>16.98</v>
      </c>
      <c r="J2099" s="389">
        <f t="shared" si="116"/>
        <v>37.040000000000006</v>
      </c>
      <c r="K2099" s="390">
        <v>36.619999999999997</v>
      </c>
      <c r="L2099" s="394">
        <v>45483</v>
      </c>
      <c r="M2099" s="389">
        <f t="shared" si="117"/>
        <v>0.42000000000000881</v>
      </c>
      <c r="N2099" s="395">
        <v>1</v>
      </c>
      <c r="O2099" s="1" t="s">
        <v>50</v>
      </c>
      <c r="P2099" s="1" t="s">
        <v>53</v>
      </c>
      <c r="Q2099" s="393" t="str">
        <f>VLOOKUP(UTK[[#This Row],[ID]],DRIVER[],6,FALSE)</f>
        <v>SUDARSAN SAHOO</v>
      </c>
    </row>
    <row r="2100" spans="1:18" ht="15" customHeight="1">
      <c r="A2100" s="1">
        <v>155</v>
      </c>
      <c r="B2100" s="387" t="str">
        <f>UTK[[#This Row],[DATE]]&amp;UTK[[#This Row],[VEHICLE NO]]&amp;UTK[[#This Row],[TRIP NO]]</f>
        <v>45482OD34S61522</v>
      </c>
      <c r="C2100" s="25">
        <v>45482</v>
      </c>
      <c r="D2100" s="1">
        <v>64431</v>
      </c>
      <c r="E2100" s="12">
        <v>312215</v>
      </c>
      <c r="F2100" s="17">
        <v>3687</v>
      </c>
      <c r="G2100" s="24" t="s">
        <v>43</v>
      </c>
      <c r="H2100" s="389">
        <v>56.5</v>
      </c>
      <c r="I2100" s="389">
        <v>17.100000000000001</v>
      </c>
      <c r="J2100" s="389">
        <f t="shared" si="116"/>
        <v>39.4</v>
      </c>
      <c r="K2100" s="390">
        <v>38.700000000000003</v>
      </c>
      <c r="L2100" s="394">
        <v>45483</v>
      </c>
      <c r="M2100" s="389">
        <f t="shared" si="117"/>
        <v>0.69999999999999574</v>
      </c>
      <c r="N2100" s="395">
        <v>2</v>
      </c>
      <c r="O2100" s="1" t="s">
        <v>50</v>
      </c>
      <c r="P2100" s="1" t="s">
        <v>53</v>
      </c>
      <c r="Q2100" s="393" t="str">
        <f>VLOOKUP(UTK[[#This Row],[ID]],DRIVER[],6,FALSE)</f>
        <v>BENUDHAR PRADHAN</v>
      </c>
    </row>
    <row r="2101" spans="1:18" ht="15" customHeight="1">
      <c r="A2101" s="1">
        <v>156</v>
      </c>
      <c r="B2101" s="387" t="str">
        <f>UTK[[#This Row],[DATE]]&amp;UTK[[#This Row],[VEHICLE NO]]&amp;UTK[[#This Row],[TRIP NO]]</f>
        <v>45482OD04Q41782</v>
      </c>
      <c r="C2101" s="25">
        <v>45482</v>
      </c>
      <c r="D2101" s="1">
        <v>64432</v>
      </c>
      <c r="E2101" s="12">
        <v>312215</v>
      </c>
      <c r="F2101" s="17">
        <v>3688</v>
      </c>
      <c r="G2101" s="24" t="s">
        <v>25</v>
      </c>
      <c r="H2101" s="389">
        <v>54.86</v>
      </c>
      <c r="I2101" s="389">
        <v>17.18</v>
      </c>
      <c r="J2101" s="389">
        <f t="shared" si="116"/>
        <v>37.68</v>
      </c>
      <c r="K2101" s="390">
        <v>37.26</v>
      </c>
      <c r="L2101" s="394">
        <v>45483</v>
      </c>
      <c r="M2101" s="389">
        <f t="shared" si="117"/>
        <v>0.42000000000000171</v>
      </c>
      <c r="N2101" s="395">
        <v>2</v>
      </c>
      <c r="O2101" s="1" t="s">
        <v>50</v>
      </c>
      <c r="P2101" s="1" t="s">
        <v>53</v>
      </c>
      <c r="Q2101" s="393" t="str">
        <f>VLOOKUP(UTK[[#This Row],[ID]],DRIVER[],6,FALSE)</f>
        <v>CHANDRAMANI MOHANTY</v>
      </c>
    </row>
    <row r="2102" spans="1:18" ht="15" customHeight="1">
      <c r="A2102" s="1">
        <v>157</v>
      </c>
      <c r="B2102" s="387" t="str">
        <f>UTK[[#This Row],[DATE]]&amp;UTK[[#This Row],[VEHICLE NO]]&amp;UTK[[#This Row],[TRIP NO]]</f>
        <v>45482OD04Q41552</v>
      </c>
      <c r="C2102" s="25">
        <v>45482</v>
      </c>
      <c r="D2102" s="1">
        <v>64433</v>
      </c>
      <c r="E2102" s="12">
        <v>312215</v>
      </c>
      <c r="F2102" s="17">
        <v>3692</v>
      </c>
      <c r="G2102" s="24" t="s">
        <v>22</v>
      </c>
      <c r="H2102" s="389">
        <v>53.98</v>
      </c>
      <c r="I2102" s="389">
        <v>17.62</v>
      </c>
      <c r="J2102" s="389">
        <f t="shared" si="116"/>
        <v>36.36</v>
      </c>
      <c r="K2102" s="390">
        <v>35.479999999999997</v>
      </c>
      <c r="L2102" s="394">
        <v>45483</v>
      </c>
      <c r="M2102" s="389">
        <f t="shared" si="117"/>
        <v>0.88000000000000256</v>
      </c>
      <c r="N2102" s="395">
        <v>2</v>
      </c>
      <c r="O2102" s="1" t="s">
        <v>50</v>
      </c>
      <c r="P2102" s="1" t="s">
        <v>53</v>
      </c>
      <c r="Q2102" s="393" t="str">
        <f>VLOOKUP(UTK[[#This Row],[ID]],DRIVER[],6,FALSE)</f>
        <v>SWAPAN KUMAR MOHANTA</v>
      </c>
    </row>
    <row r="2103" spans="1:18" ht="15" customHeight="1">
      <c r="A2103" s="1">
        <v>158</v>
      </c>
      <c r="B2103" s="387" t="str">
        <f>UTK[[#This Row],[DATE]]&amp;UTK[[#This Row],[VEHICLE NO]]&amp;UTK[[#This Row],[TRIP NO]]</f>
        <v>45482OD04Q41732</v>
      </c>
      <c r="C2103" s="25">
        <v>45482</v>
      </c>
      <c r="D2103" s="1">
        <v>64434</v>
      </c>
      <c r="E2103" s="12">
        <v>312215</v>
      </c>
      <c r="F2103" s="17">
        <v>3689</v>
      </c>
      <c r="G2103" s="24" t="s">
        <v>8</v>
      </c>
      <c r="H2103" s="389">
        <v>35.700000000000003</v>
      </c>
      <c r="I2103" s="389">
        <v>10.38</v>
      </c>
      <c r="J2103" s="389">
        <f t="shared" si="116"/>
        <v>25.32</v>
      </c>
      <c r="K2103" s="390">
        <v>24.88</v>
      </c>
      <c r="L2103" s="394">
        <v>45483</v>
      </c>
      <c r="M2103" s="389">
        <f t="shared" si="117"/>
        <v>0.44000000000000128</v>
      </c>
      <c r="N2103" s="395">
        <v>2</v>
      </c>
      <c r="O2103" s="1" t="s">
        <v>50</v>
      </c>
      <c r="P2103" s="1" t="s">
        <v>53</v>
      </c>
      <c r="Q2103" s="393" t="str">
        <f>VLOOKUP(UTK[[#This Row],[ID]],DRIVER[],6,FALSE)</f>
        <v>AJAYA KUMAR MAHANTA</v>
      </c>
    </row>
    <row r="2104" spans="1:18" ht="15" customHeight="1">
      <c r="A2104" s="1">
        <v>159</v>
      </c>
      <c r="B2104" s="387" t="str">
        <f>UTK[[#This Row],[DATE]]&amp;UTK[[#This Row],[VEHICLE NO]]&amp;UTK[[#This Row],[TRIP NO]]</f>
        <v>45482OD04Q67612</v>
      </c>
      <c r="C2104" s="25">
        <v>45482</v>
      </c>
      <c r="D2104" s="1">
        <v>64435</v>
      </c>
      <c r="E2104" s="12">
        <v>312215</v>
      </c>
      <c r="F2104" s="17">
        <v>3691</v>
      </c>
      <c r="G2104" s="24" t="s">
        <v>24</v>
      </c>
      <c r="H2104" s="389">
        <v>54.9</v>
      </c>
      <c r="I2104" s="389">
        <v>17.7</v>
      </c>
      <c r="J2104" s="389">
        <f t="shared" si="116"/>
        <v>37.200000000000003</v>
      </c>
      <c r="K2104" s="390">
        <v>36.72</v>
      </c>
      <c r="L2104" s="394">
        <v>45483</v>
      </c>
      <c r="M2104" s="389">
        <f t="shared" si="117"/>
        <v>0.48000000000000398</v>
      </c>
      <c r="N2104" s="395">
        <v>2</v>
      </c>
      <c r="O2104" s="1" t="s">
        <v>50</v>
      </c>
      <c r="P2104" s="1" t="s">
        <v>53</v>
      </c>
      <c r="Q2104" s="393" t="str">
        <f>VLOOKUP(UTK[[#This Row],[ID]],DRIVER[],6,FALSE)</f>
        <v>DHULESWAR PERAI</v>
      </c>
    </row>
    <row r="2105" spans="1:18" ht="15" customHeight="1">
      <c r="A2105" s="1">
        <v>160</v>
      </c>
      <c r="B2105" s="387" t="str">
        <f>UTK[[#This Row],[DATE]]&amp;UTK[[#This Row],[VEHICLE NO]]&amp;UTK[[#This Row],[TRIP NO]]</f>
        <v>45483OD04Q41391</v>
      </c>
      <c r="C2105" s="25">
        <v>45483</v>
      </c>
      <c r="D2105" s="1">
        <v>64436</v>
      </c>
      <c r="E2105" s="12">
        <v>312215</v>
      </c>
      <c r="F2105" s="17">
        <v>3726</v>
      </c>
      <c r="G2105" s="24" t="s">
        <v>21</v>
      </c>
      <c r="H2105" s="389">
        <v>56.64</v>
      </c>
      <c r="I2105" s="389">
        <v>17.559999999999999</v>
      </c>
      <c r="J2105" s="389">
        <f t="shared" ref="J2105:J2132" si="118">H2105-I2105</f>
        <v>39.08</v>
      </c>
      <c r="K2105" s="390">
        <v>38.56</v>
      </c>
      <c r="L2105" s="394">
        <v>45483</v>
      </c>
      <c r="M2105" s="389">
        <f t="shared" ref="M2105:M2132" si="119">J2105-K2105</f>
        <v>0.51999999999999602</v>
      </c>
      <c r="N2105" s="395">
        <v>1</v>
      </c>
      <c r="O2105" s="1" t="s">
        <v>50</v>
      </c>
      <c r="P2105" s="1" t="s">
        <v>53</v>
      </c>
      <c r="Q2105" s="393" t="str">
        <f>VLOOKUP(UTK[[#This Row],[ID]],DRIVER[],6,FALSE)</f>
        <v>AKSHAYA KU SAHOO</v>
      </c>
    </row>
    <row r="2106" spans="1:18" ht="14.4">
      <c r="A2106" s="1">
        <v>161</v>
      </c>
      <c r="B2106" s="387" t="str">
        <f>UTK[[#This Row],[DATE]]&amp;UTK[[#This Row],[VEHICLE NO]]&amp;UTK[[#This Row],[TRIP NO]]</f>
        <v>45483OD04Q41231</v>
      </c>
      <c r="C2106" s="25">
        <v>45483</v>
      </c>
      <c r="D2106" s="1">
        <v>64437</v>
      </c>
      <c r="E2106" s="12">
        <v>312215</v>
      </c>
      <c r="F2106" s="17">
        <v>3752</v>
      </c>
      <c r="G2106" s="24" t="s">
        <v>39</v>
      </c>
      <c r="H2106" s="389">
        <v>55.34</v>
      </c>
      <c r="I2106" s="389">
        <v>17.34</v>
      </c>
      <c r="J2106" s="389">
        <f t="shared" si="118"/>
        <v>38</v>
      </c>
      <c r="K2106" s="390">
        <v>37.54</v>
      </c>
      <c r="L2106" s="394">
        <v>45483</v>
      </c>
      <c r="M2106" s="389">
        <f t="shared" si="119"/>
        <v>0.46000000000000085</v>
      </c>
      <c r="N2106" s="395">
        <v>1</v>
      </c>
      <c r="O2106" s="1" t="s">
        <v>50</v>
      </c>
      <c r="P2106" s="1" t="s">
        <v>53</v>
      </c>
      <c r="Q2106" s="393" t="str">
        <f>VLOOKUP(UTK[[#This Row],[ID]],DRIVER[],6,FALSE)</f>
        <v>NATABAR MOHANTA</v>
      </c>
    </row>
    <row r="2107" spans="1:18" ht="15" customHeight="1">
      <c r="A2107" s="1">
        <v>162</v>
      </c>
      <c r="B2107" s="387" t="str">
        <f>UTK[[#This Row],[DATE]]&amp;UTK[[#This Row],[VEHICLE NO]]&amp;UTK[[#This Row],[TRIP NO]]</f>
        <v>45483OD04Q41281</v>
      </c>
      <c r="C2107" s="25">
        <v>45483</v>
      </c>
      <c r="D2107" s="1">
        <v>64438</v>
      </c>
      <c r="E2107" s="12">
        <v>312215</v>
      </c>
      <c r="F2107" s="17">
        <v>3754</v>
      </c>
      <c r="G2107" s="24" t="s">
        <v>41</v>
      </c>
      <c r="H2107" s="389">
        <v>34.6</v>
      </c>
      <c r="I2107" s="389">
        <v>10.42</v>
      </c>
      <c r="J2107" s="389">
        <f t="shared" si="118"/>
        <v>24.18</v>
      </c>
      <c r="K2107" s="390">
        <v>23.7</v>
      </c>
      <c r="L2107" s="394">
        <v>45483</v>
      </c>
      <c r="M2107" s="389">
        <f t="shared" si="119"/>
        <v>0.48000000000000043</v>
      </c>
      <c r="N2107" s="395">
        <v>1</v>
      </c>
      <c r="O2107" s="1" t="s">
        <v>50</v>
      </c>
      <c r="P2107" s="1" t="s">
        <v>53</v>
      </c>
      <c r="Q2107" s="393" t="str">
        <f>VLOOKUP(UTK[[#This Row],[ID]],DRIVER[],6,FALSE)</f>
        <v>MADANA MAHANTA</v>
      </c>
    </row>
    <row r="2108" spans="1:18" ht="15" customHeight="1">
      <c r="A2108" s="1">
        <v>163</v>
      </c>
      <c r="B2108" s="387" t="str">
        <f>UTK[[#This Row],[DATE]]&amp;UTK[[#This Row],[VEHICLE NO]]&amp;UTK[[#This Row],[TRIP NO]]</f>
        <v>45483OD04Q41181</v>
      </c>
      <c r="C2108" s="25">
        <v>45483</v>
      </c>
      <c r="D2108" s="1">
        <v>64439</v>
      </c>
      <c r="E2108" s="12">
        <v>312215</v>
      </c>
      <c r="F2108" s="17">
        <v>3755</v>
      </c>
      <c r="G2108" s="24" t="s">
        <v>26</v>
      </c>
      <c r="H2108" s="389">
        <v>54.94</v>
      </c>
      <c r="I2108" s="389">
        <v>16.98</v>
      </c>
      <c r="J2108" s="389">
        <f t="shared" si="118"/>
        <v>37.959999999999994</v>
      </c>
      <c r="K2108" s="390">
        <v>37.96</v>
      </c>
      <c r="L2108" s="394">
        <v>45483</v>
      </c>
      <c r="M2108" s="389">
        <f t="shared" si="119"/>
        <v>0</v>
      </c>
      <c r="N2108" s="395">
        <v>1</v>
      </c>
      <c r="O2108" s="1" t="s">
        <v>50</v>
      </c>
      <c r="P2108" s="1" t="s">
        <v>53</v>
      </c>
      <c r="Q2108" s="393" t="str">
        <f>VLOOKUP(UTK[[#This Row],[ID]],DRIVER[],6,FALSE)</f>
        <v>VINOD KUMAR</v>
      </c>
    </row>
    <row r="2109" spans="1:18" ht="15" customHeight="1">
      <c r="A2109" s="1">
        <v>164</v>
      </c>
      <c r="B2109" s="387" t="str">
        <f>UTK[[#This Row],[DATE]]&amp;UTK[[#This Row],[VEHICLE NO]]&amp;UTK[[#This Row],[TRIP NO]]</f>
        <v>45483OD34S61521</v>
      </c>
      <c r="C2109" s="25">
        <v>45483</v>
      </c>
      <c r="D2109" s="1">
        <v>64440</v>
      </c>
      <c r="E2109" s="12">
        <v>312215</v>
      </c>
      <c r="F2109" s="17">
        <v>3757</v>
      </c>
      <c r="G2109" s="24" t="s">
        <v>43</v>
      </c>
      <c r="H2109" s="389">
        <v>53.44</v>
      </c>
      <c r="I2109" s="389">
        <v>17.079999999999998</v>
      </c>
      <c r="J2109" s="389">
        <f t="shared" si="118"/>
        <v>36.36</v>
      </c>
      <c r="K2109" s="390">
        <v>36.36</v>
      </c>
      <c r="L2109" s="394">
        <v>45483</v>
      </c>
      <c r="M2109" s="389">
        <f t="shared" si="119"/>
        <v>0</v>
      </c>
      <c r="N2109" s="395">
        <v>1</v>
      </c>
      <c r="O2109" s="1" t="s">
        <v>50</v>
      </c>
      <c r="P2109" s="1" t="s">
        <v>53</v>
      </c>
      <c r="Q2109" s="393" t="str">
        <f>VLOOKUP(UTK[[#This Row],[ID]],DRIVER[],6,FALSE)</f>
        <v>BENUDHAR PRADHAN</v>
      </c>
    </row>
    <row r="2110" spans="1:18" ht="15" customHeight="1">
      <c r="A2110" s="1">
        <v>165</v>
      </c>
      <c r="B2110" s="387" t="str">
        <f>UTK[[#This Row],[DATE]]&amp;UTK[[#This Row],[VEHICLE NO]]&amp;UTK[[#This Row],[TRIP NO]]</f>
        <v>45483OD34S61391</v>
      </c>
      <c r="C2110" s="25">
        <v>45483</v>
      </c>
      <c r="D2110" s="1">
        <v>64441</v>
      </c>
      <c r="E2110" s="12">
        <v>312215</v>
      </c>
      <c r="F2110" s="17">
        <v>3758</v>
      </c>
      <c r="G2110" s="24" t="s">
        <v>52</v>
      </c>
      <c r="H2110" s="389">
        <v>54.8</v>
      </c>
      <c r="I2110" s="389">
        <v>17.5</v>
      </c>
      <c r="J2110" s="389">
        <f t="shared" si="118"/>
        <v>37.299999999999997</v>
      </c>
      <c r="K2110" s="390">
        <v>36.520000000000003</v>
      </c>
      <c r="L2110" s="394">
        <v>45483</v>
      </c>
      <c r="M2110" s="389">
        <f t="shared" si="119"/>
        <v>0.77999999999999403</v>
      </c>
      <c r="N2110" s="395">
        <v>1</v>
      </c>
      <c r="O2110" s="1" t="s">
        <v>50</v>
      </c>
      <c r="P2110" s="1" t="s">
        <v>53</v>
      </c>
      <c r="Q2110" s="393" t="str">
        <f>VLOOKUP(UTK[[#This Row],[ID]],DRIVER[],6,FALSE)</f>
        <v>PRADIPA MALIK</v>
      </c>
    </row>
    <row r="2111" spans="1:18" ht="15" customHeight="1">
      <c r="A2111" s="1">
        <v>166</v>
      </c>
      <c r="B2111" s="387" t="str">
        <f>UTK[[#This Row],[DATE]]&amp;UTK[[#This Row],[VEHICLE NO]]&amp;UTK[[#This Row],[TRIP NO]]</f>
        <v>45483OD04Q41551</v>
      </c>
      <c r="C2111" s="25">
        <v>45483</v>
      </c>
      <c r="D2111" s="1">
        <v>64442</v>
      </c>
      <c r="E2111" s="12">
        <v>312215</v>
      </c>
      <c r="F2111" s="17">
        <v>3763</v>
      </c>
      <c r="G2111" s="24" t="s">
        <v>22</v>
      </c>
      <c r="H2111" s="389">
        <v>54.52</v>
      </c>
      <c r="I2111" s="389">
        <v>17.600000000000001</v>
      </c>
      <c r="J2111" s="389">
        <f t="shared" si="118"/>
        <v>36.92</v>
      </c>
      <c r="K2111" s="390">
        <v>35.68</v>
      </c>
      <c r="L2111" s="394">
        <v>45483</v>
      </c>
      <c r="M2111" s="389">
        <f t="shared" si="119"/>
        <v>1.240000000000002</v>
      </c>
      <c r="N2111" s="395">
        <v>1</v>
      </c>
      <c r="O2111" s="1" t="s">
        <v>50</v>
      </c>
      <c r="P2111" s="1" t="s">
        <v>53</v>
      </c>
      <c r="Q2111" s="393" t="str">
        <f>VLOOKUP(UTK[[#This Row],[ID]],DRIVER[],6,FALSE)</f>
        <v>SWAPAN KUMAR MOHANTA</v>
      </c>
    </row>
    <row r="2112" spans="1:18" ht="15" customHeight="1">
      <c r="A2112" s="1">
        <v>167</v>
      </c>
      <c r="B2112" s="387" t="str">
        <f>UTK[[#This Row],[DATE]]&amp;UTK[[#This Row],[VEHICLE NO]]&amp;UTK[[#This Row],[TRIP NO]]</f>
        <v>45483OD04Q41781</v>
      </c>
      <c r="C2112" s="25">
        <v>45483</v>
      </c>
      <c r="D2112" s="1">
        <v>64443</v>
      </c>
      <c r="E2112" s="12">
        <v>312215</v>
      </c>
      <c r="F2112" s="17">
        <v>3771</v>
      </c>
      <c r="G2112" s="24" t="s">
        <v>25</v>
      </c>
      <c r="H2112" s="389">
        <v>54.12</v>
      </c>
      <c r="I2112" s="389">
        <v>17.18</v>
      </c>
      <c r="J2112" s="389">
        <f t="shared" si="118"/>
        <v>36.94</v>
      </c>
      <c r="K2112" s="390">
        <v>36.380000000000003</v>
      </c>
      <c r="L2112" s="394">
        <v>45483</v>
      </c>
      <c r="M2112" s="389">
        <f t="shared" si="119"/>
        <v>0.55999999999999517</v>
      </c>
      <c r="N2112" s="395">
        <v>1</v>
      </c>
      <c r="O2112" s="1" t="s">
        <v>50</v>
      </c>
      <c r="P2112" s="1" t="s">
        <v>53</v>
      </c>
      <c r="Q2112" s="393" t="str">
        <f>VLOOKUP(UTK[[#This Row],[ID]],DRIVER[],6,FALSE)</f>
        <v>BHARAT CH MOHANTA</v>
      </c>
      <c r="R2112" s="1">
        <v>189</v>
      </c>
    </row>
    <row r="2113" spans="1:18" ht="15" customHeight="1">
      <c r="A2113" s="1">
        <v>168</v>
      </c>
      <c r="B2113" s="387" t="str">
        <f>UTK[[#This Row],[DATE]]&amp;UTK[[#This Row],[VEHICLE NO]]&amp;UTK[[#This Row],[TRIP NO]]</f>
        <v>45483OD04Q41701</v>
      </c>
      <c r="C2113" s="25">
        <v>45483</v>
      </c>
      <c r="D2113" s="1">
        <v>64468</v>
      </c>
      <c r="E2113" s="12">
        <v>312215</v>
      </c>
      <c r="F2113" s="17">
        <v>3781</v>
      </c>
      <c r="G2113" s="24" t="s">
        <v>10</v>
      </c>
      <c r="H2113" s="389">
        <v>34.32</v>
      </c>
      <c r="I2113" s="389">
        <v>10.3</v>
      </c>
      <c r="J2113" s="389">
        <f t="shared" si="118"/>
        <v>24.02</v>
      </c>
      <c r="K2113" s="390">
        <v>23.62</v>
      </c>
      <c r="L2113" s="394">
        <v>45483</v>
      </c>
      <c r="M2113" s="389">
        <f t="shared" si="119"/>
        <v>0.39999999999999858</v>
      </c>
      <c r="N2113" s="395">
        <v>1</v>
      </c>
      <c r="O2113" s="1" t="s">
        <v>50</v>
      </c>
      <c r="P2113" s="1" t="s">
        <v>53</v>
      </c>
      <c r="Q2113" s="393" t="str">
        <f>VLOOKUP(UTK[[#This Row],[ID]],DRIVER[],6,FALSE)</f>
        <v>SUSANTA KUMAR MALIK</v>
      </c>
    </row>
    <row r="2114" spans="1:18" ht="15" customHeight="1">
      <c r="A2114" s="1">
        <v>169</v>
      </c>
      <c r="B2114" s="387" t="str">
        <f>UTK[[#This Row],[DATE]]&amp;UTK[[#This Row],[VEHICLE NO]]&amp;UTK[[#This Row],[TRIP NO]]</f>
        <v>45483OD04Q41731</v>
      </c>
      <c r="C2114" s="25">
        <v>45483</v>
      </c>
      <c r="D2114" s="1">
        <v>64469</v>
      </c>
      <c r="E2114" s="12">
        <v>312215</v>
      </c>
      <c r="F2114" s="17">
        <v>3784</v>
      </c>
      <c r="G2114" s="24" t="s">
        <v>8</v>
      </c>
      <c r="H2114" s="389">
        <v>36.26</v>
      </c>
      <c r="I2114" s="389">
        <v>10.38</v>
      </c>
      <c r="J2114" s="389">
        <f t="shared" si="118"/>
        <v>25.879999999999995</v>
      </c>
      <c r="K2114" s="390">
        <v>25.34</v>
      </c>
      <c r="L2114" s="394">
        <v>45483</v>
      </c>
      <c r="M2114" s="389">
        <f t="shared" si="119"/>
        <v>0.53999999999999559</v>
      </c>
      <c r="N2114" s="395">
        <v>1</v>
      </c>
      <c r="O2114" s="1" t="s">
        <v>50</v>
      </c>
      <c r="P2114" s="1" t="s">
        <v>53</v>
      </c>
      <c r="Q2114" s="393" t="str">
        <f>VLOOKUP(UTK[[#This Row],[ID]],DRIVER[],6,FALSE)</f>
        <v>AJAYA KUMAR MAHANTA</v>
      </c>
    </row>
    <row r="2115" spans="1:18" ht="15" customHeight="1">
      <c r="A2115" s="1">
        <v>170</v>
      </c>
      <c r="B2115" s="387" t="str">
        <f>UTK[[#This Row],[DATE]]&amp;UTK[[#This Row],[VEHICLE NO]]&amp;UTK[[#This Row],[TRIP NO]]</f>
        <v>45483OD34S26681</v>
      </c>
      <c r="C2115" s="25">
        <v>45483</v>
      </c>
      <c r="D2115" s="1">
        <v>64470</v>
      </c>
      <c r="E2115" s="12">
        <v>312215</v>
      </c>
      <c r="F2115" s="17">
        <v>3794</v>
      </c>
      <c r="G2115" s="24" t="s">
        <v>42</v>
      </c>
      <c r="H2115" s="389">
        <v>55.1</v>
      </c>
      <c r="I2115" s="389">
        <v>16.940000000000001</v>
      </c>
      <c r="J2115" s="389">
        <f t="shared" si="118"/>
        <v>38.159999999999997</v>
      </c>
      <c r="K2115" s="390">
        <v>37.64</v>
      </c>
      <c r="L2115" s="394">
        <v>45483</v>
      </c>
      <c r="M2115" s="389">
        <f t="shared" si="119"/>
        <v>0.51999999999999602</v>
      </c>
      <c r="N2115" s="395">
        <v>1</v>
      </c>
      <c r="O2115" s="1" t="s">
        <v>50</v>
      </c>
      <c r="P2115" s="1" t="s">
        <v>53</v>
      </c>
      <c r="Q2115" s="393" t="str">
        <f>VLOOKUP(UTK[[#This Row],[ID]],DRIVER[],6,FALSE)</f>
        <v>KALI CH KAR</v>
      </c>
      <c r="R2115" s="1">
        <v>179</v>
      </c>
    </row>
    <row r="2116" spans="1:18" ht="15" customHeight="1">
      <c r="A2116" s="1">
        <v>171</v>
      </c>
      <c r="B2116" s="387" t="str">
        <f>UTK[[#This Row],[DATE]]&amp;UTK[[#This Row],[VEHICLE NO]]&amp;UTK[[#This Row],[TRIP NO]]</f>
        <v>45483OD04Q41261</v>
      </c>
      <c r="C2116" s="25">
        <v>45483</v>
      </c>
      <c r="D2116" s="1">
        <v>64471</v>
      </c>
      <c r="E2116" s="12">
        <v>312215</v>
      </c>
      <c r="F2116" s="17">
        <v>3798</v>
      </c>
      <c r="G2116" s="24" t="s">
        <v>23</v>
      </c>
      <c r="H2116" s="389">
        <v>55.02</v>
      </c>
      <c r="I2116" s="389">
        <v>17.36</v>
      </c>
      <c r="J2116" s="389">
        <f t="shared" si="118"/>
        <v>37.660000000000004</v>
      </c>
      <c r="K2116" s="390">
        <v>37.1</v>
      </c>
      <c r="L2116" s="394">
        <v>45483</v>
      </c>
      <c r="M2116" s="389">
        <f t="shared" si="119"/>
        <v>0.56000000000000227</v>
      </c>
      <c r="N2116" s="395">
        <v>1</v>
      </c>
      <c r="O2116" s="1" t="s">
        <v>50</v>
      </c>
      <c r="P2116" s="1" t="s">
        <v>53</v>
      </c>
      <c r="Q2116" s="393" t="str">
        <f>VLOOKUP(UTK[[#This Row],[ID]],DRIVER[],6,FALSE)</f>
        <v>JUGAL KISHOR MOHANTA</v>
      </c>
    </row>
    <row r="2117" spans="1:18" ht="15" customHeight="1">
      <c r="A2117" s="1">
        <v>172</v>
      </c>
      <c r="B2117" s="387" t="str">
        <f>UTK[[#This Row],[DATE]]&amp;UTK[[#This Row],[VEHICLE NO]]&amp;UTK[[#This Row],[TRIP NO]]</f>
        <v>45483OD34S61371</v>
      </c>
      <c r="C2117" s="25">
        <v>45483</v>
      </c>
      <c r="D2117" s="1">
        <v>64472</v>
      </c>
      <c r="E2117" s="12">
        <v>312215</v>
      </c>
      <c r="F2117" s="17">
        <v>3810</v>
      </c>
      <c r="G2117" s="24" t="s">
        <v>44</v>
      </c>
      <c r="H2117" s="389">
        <v>53.22</v>
      </c>
      <c r="I2117" s="389">
        <v>17.66</v>
      </c>
      <c r="J2117" s="389">
        <f t="shared" si="118"/>
        <v>35.56</v>
      </c>
      <c r="K2117" s="390">
        <v>35.08</v>
      </c>
      <c r="L2117" s="394">
        <v>45483</v>
      </c>
      <c r="M2117" s="389">
        <f t="shared" si="119"/>
        <v>0.48000000000000398</v>
      </c>
      <c r="N2117" s="395">
        <v>1</v>
      </c>
      <c r="O2117" s="1" t="s">
        <v>50</v>
      </c>
      <c r="P2117" s="1" t="s">
        <v>53</v>
      </c>
      <c r="Q2117" s="393" t="str">
        <f>VLOOKUP(UTK[[#This Row],[ID]],DRIVER[],6,FALSE)</f>
        <v>PRADEEP KUMAR</v>
      </c>
    </row>
    <row r="2118" spans="1:18" ht="15" customHeight="1">
      <c r="A2118" s="1">
        <v>173</v>
      </c>
      <c r="B2118" s="387" t="str">
        <f>UTK[[#This Row],[DATE]]&amp;UTK[[#This Row],[VEHICLE NO]]&amp;UTK[[#This Row],[TRIP NO]]</f>
        <v>45483OD34S26151</v>
      </c>
      <c r="C2118" s="25">
        <v>45483</v>
      </c>
      <c r="D2118" s="1">
        <v>64473</v>
      </c>
      <c r="E2118" s="12">
        <v>312215</v>
      </c>
      <c r="F2118" s="17">
        <v>3813</v>
      </c>
      <c r="G2118" s="24" t="s">
        <v>40</v>
      </c>
      <c r="H2118" s="389">
        <v>56.62</v>
      </c>
      <c r="I2118" s="389">
        <v>17.2</v>
      </c>
      <c r="J2118" s="389">
        <f t="shared" si="118"/>
        <v>39.42</v>
      </c>
      <c r="K2118" s="390">
        <v>38.78</v>
      </c>
      <c r="L2118" s="394">
        <v>45483</v>
      </c>
      <c r="M2118" s="389">
        <f t="shared" si="119"/>
        <v>0.64000000000000057</v>
      </c>
      <c r="N2118" s="395">
        <v>1</v>
      </c>
      <c r="O2118" s="1" t="s">
        <v>50</v>
      </c>
      <c r="P2118" s="1" t="s">
        <v>53</v>
      </c>
      <c r="Q2118" s="393" t="str">
        <f>VLOOKUP(UTK[[#This Row],[ID]],DRIVER[],6,FALSE)</f>
        <v>ABHIMANYU JENA</v>
      </c>
    </row>
    <row r="2119" spans="1:18" ht="15" customHeight="1">
      <c r="A2119" s="1">
        <v>174</v>
      </c>
      <c r="B2119" s="387" t="str">
        <f>UTK[[#This Row],[DATE]]&amp;UTK[[#This Row],[VEHICLE NO]]&amp;UTK[[#This Row],[TRIP NO]]</f>
        <v>45483OD34S26661</v>
      </c>
      <c r="C2119" s="25">
        <v>45483</v>
      </c>
      <c r="D2119" s="1">
        <v>64474</v>
      </c>
      <c r="E2119" s="12">
        <v>312215</v>
      </c>
      <c r="F2119" s="17">
        <v>3814</v>
      </c>
      <c r="G2119" s="24" t="s">
        <v>45</v>
      </c>
      <c r="H2119" s="389">
        <v>56.56</v>
      </c>
      <c r="I2119" s="389">
        <v>17.46</v>
      </c>
      <c r="J2119" s="389">
        <f t="shared" si="118"/>
        <v>39.1</v>
      </c>
      <c r="K2119" s="390">
        <v>38.5</v>
      </c>
      <c r="L2119" s="394">
        <v>45483</v>
      </c>
      <c r="M2119" s="389">
        <f t="shared" si="119"/>
        <v>0.60000000000000142</v>
      </c>
      <c r="N2119" s="395">
        <v>1</v>
      </c>
      <c r="O2119" s="1" t="s">
        <v>50</v>
      </c>
      <c r="P2119" s="1" t="s">
        <v>53</v>
      </c>
      <c r="Q2119" s="393" t="str">
        <f>VLOOKUP(UTK[[#This Row],[ID]],DRIVER[],6,FALSE)</f>
        <v>RAMAKANTA JENA</v>
      </c>
    </row>
    <row r="2120" spans="1:18" ht="15" customHeight="1">
      <c r="A2120" s="1">
        <v>175</v>
      </c>
      <c r="B2120" s="387" t="str">
        <f>UTK[[#This Row],[DATE]]&amp;UTK[[#This Row],[VEHICLE NO]]&amp;UTK[[#This Row],[TRIP NO]]</f>
        <v>45483OD04Q67611</v>
      </c>
      <c r="C2120" s="25">
        <v>45483</v>
      </c>
      <c r="D2120" s="1">
        <v>64475</v>
      </c>
      <c r="E2120" s="12">
        <v>312215</v>
      </c>
      <c r="F2120" s="17">
        <v>3836</v>
      </c>
      <c r="G2120" s="24" t="s">
        <v>24</v>
      </c>
      <c r="H2120" s="389">
        <v>55.82</v>
      </c>
      <c r="I2120" s="389">
        <v>17.66</v>
      </c>
      <c r="J2120" s="389">
        <f t="shared" si="118"/>
        <v>38.159999999999997</v>
      </c>
      <c r="K2120" s="390">
        <v>37.520000000000003</v>
      </c>
      <c r="L2120" s="394">
        <v>45483</v>
      </c>
      <c r="M2120" s="389">
        <f t="shared" si="119"/>
        <v>0.63999999999999346</v>
      </c>
      <c r="N2120" s="395">
        <v>1</v>
      </c>
      <c r="O2120" s="1" t="s">
        <v>50</v>
      </c>
      <c r="P2120" s="1" t="s">
        <v>53</v>
      </c>
      <c r="Q2120" s="393" t="str">
        <f>VLOOKUP(UTK[[#This Row],[ID]],DRIVER[],6,FALSE)</f>
        <v>DHULESWAR PERAI</v>
      </c>
    </row>
    <row r="2121" spans="1:18" ht="15" customHeight="1">
      <c r="A2121" s="1">
        <v>176</v>
      </c>
      <c r="B2121" s="387" t="str">
        <f>UTK[[#This Row],[DATE]]&amp;UTK[[#This Row],[VEHICLE NO]]&amp;UTK[[#This Row],[TRIP NO]]</f>
        <v>45483OD04Q41392</v>
      </c>
      <c r="C2121" s="25">
        <v>45483</v>
      </c>
      <c r="D2121" s="1">
        <v>64476</v>
      </c>
      <c r="E2121" s="12">
        <v>312215</v>
      </c>
      <c r="F2121" s="17">
        <v>3840</v>
      </c>
      <c r="G2121" s="24" t="s">
        <v>21</v>
      </c>
      <c r="H2121" s="389">
        <v>55.78</v>
      </c>
      <c r="I2121" s="389">
        <v>17.559999999999999</v>
      </c>
      <c r="J2121" s="389">
        <f t="shared" si="118"/>
        <v>38.22</v>
      </c>
      <c r="K2121" s="390">
        <v>37.46</v>
      </c>
      <c r="L2121" s="394">
        <v>45483</v>
      </c>
      <c r="M2121" s="389">
        <f t="shared" si="119"/>
        <v>0.75999999999999801</v>
      </c>
      <c r="N2121" s="395">
        <v>2</v>
      </c>
      <c r="O2121" s="1" t="s">
        <v>50</v>
      </c>
      <c r="P2121" s="1" t="s">
        <v>53</v>
      </c>
      <c r="Q2121" s="393" t="str">
        <f>VLOOKUP(UTK[[#This Row],[ID]],DRIVER[],6,FALSE)</f>
        <v>AKSHAYA KU SAHOO</v>
      </c>
    </row>
    <row r="2122" spans="1:18" ht="14.4">
      <c r="A2122" s="1">
        <v>177</v>
      </c>
      <c r="B2122" s="387" t="str">
        <f>UTK[[#This Row],[DATE]]&amp;UTK[[#This Row],[VEHICLE NO]]&amp;UTK[[#This Row],[TRIP NO]]</f>
        <v>45483OD04Q41232</v>
      </c>
      <c r="C2122" s="25">
        <v>45483</v>
      </c>
      <c r="D2122" s="1">
        <v>64477</v>
      </c>
      <c r="E2122" s="12">
        <v>312215</v>
      </c>
      <c r="F2122" s="17">
        <v>3850</v>
      </c>
      <c r="G2122" s="24" t="s">
        <v>39</v>
      </c>
      <c r="H2122" s="389">
        <v>53.14</v>
      </c>
      <c r="I2122" s="389">
        <v>17.28</v>
      </c>
      <c r="J2122" s="389">
        <f t="shared" si="118"/>
        <v>35.86</v>
      </c>
      <c r="K2122" s="390">
        <v>35.5</v>
      </c>
      <c r="L2122" s="394">
        <v>45483</v>
      </c>
      <c r="M2122" s="389">
        <f t="shared" si="119"/>
        <v>0.35999999999999943</v>
      </c>
      <c r="N2122" s="395">
        <v>2</v>
      </c>
      <c r="O2122" s="1" t="s">
        <v>50</v>
      </c>
      <c r="P2122" s="1" t="s">
        <v>53</v>
      </c>
      <c r="Q2122" s="393" t="str">
        <f>VLOOKUP(UTK[[#This Row],[ID]],DRIVER[],6,FALSE)</f>
        <v>NATABAR MOHANTA</v>
      </c>
    </row>
    <row r="2123" spans="1:18" ht="15" customHeight="1">
      <c r="A2123" s="1">
        <v>178</v>
      </c>
      <c r="B2123" s="387" t="str">
        <f>UTK[[#This Row],[DATE]]&amp;UTK[[#This Row],[VEHICLE NO]]&amp;UTK[[#This Row],[TRIP NO]]</f>
        <v>45483OD04Q41282</v>
      </c>
      <c r="C2123" s="25">
        <v>45483</v>
      </c>
      <c r="D2123" s="1">
        <v>64478</v>
      </c>
      <c r="E2123" s="12">
        <v>312215</v>
      </c>
      <c r="F2123" s="17">
        <v>3865</v>
      </c>
      <c r="G2123" s="24" t="s">
        <v>41</v>
      </c>
      <c r="H2123" s="389">
        <v>34.32</v>
      </c>
      <c r="I2123" s="389">
        <v>10.38</v>
      </c>
      <c r="J2123" s="389">
        <f t="shared" si="118"/>
        <v>23.939999999999998</v>
      </c>
      <c r="K2123" s="390">
        <v>23.34</v>
      </c>
      <c r="L2123" s="394">
        <v>45483</v>
      </c>
      <c r="M2123" s="389">
        <f t="shared" si="119"/>
        <v>0.59999999999999787</v>
      </c>
      <c r="N2123" s="395">
        <v>2</v>
      </c>
      <c r="O2123" s="1" t="s">
        <v>50</v>
      </c>
      <c r="P2123" s="1" t="s">
        <v>53</v>
      </c>
      <c r="Q2123" s="393" t="str">
        <f>VLOOKUP(UTK[[#This Row],[ID]],DRIVER[],6,FALSE)</f>
        <v>MADANA MAHANTA</v>
      </c>
    </row>
    <row r="2124" spans="1:18" ht="15" customHeight="1">
      <c r="A2124" s="1">
        <v>179</v>
      </c>
      <c r="B2124" s="387" t="str">
        <f>UTK[[#This Row],[DATE]]&amp;UTK[[#This Row],[VEHICLE NO]]&amp;UTK[[#This Row],[TRIP NO]]</f>
        <v>45483OD34S61392</v>
      </c>
      <c r="C2124" s="25">
        <v>45483</v>
      </c>
      <c r="D2124" s="1">
        <v>64479</v>
      </c>
      <c r="E2124" s="12">
        <v>312215</v>
      </c>
      <c r="F2124" s="17">
        <v>3866</v>
      </c>
      <c r="G2124" s="24" t="s">
        <v>52</v>
      </c>
      <c r="H2124" s="389">
        <v>54.06</v>
      </c>
      <c r="I2124" s="389">
        <v>17.48</v>
      </c>
      <c r="J2124" s="389">
        <f t="shared" si="118"/>
        <v>36.58</v>
      </c>
      <c r="K2124" s="409">
        <v>36.4</v>
      </c>
      <c r="L2124" s="410">
        <v>45488</v>
      </c>
      <c r="M2124" s="389">
        <f t="shared" si="119"/>
        <v>0.17999999999999972</v>
      </c>
      <c r="N2124" s="395">
        <v>2</v>
      </c>
      <c r="O2124" s="1" t="s">
        <v>50</v>
      </c>
      <c r="P2124" s="1" t="s">
        <v>53</v>
      </c>
      <c r="Q2124" s="393" t="str">
        <f>VLOOKUP(UTK[[#This Row],[ID]],DRIVER[],6,FALSE)</f>
        <v>PRADIPA MALIK</v>
      </c>
    </row>
    <row r="2125" spans="1:18" ht="15" customHeight="1">
      <c r="A2125" s="1">
        <v>180</v>
      </c>
      <c r="B2125" s="387" t="str">
        <f>UTK[[#This Row],[DATE]]&amp;UTK[[#This Row],[VEHICLE NO]]&amp;UTK[[#This Row],[TRIP NO]]</f>
        <v>45483OD34S61522</v>
      </c>
      <c r="C2125" s="25">
        <v>45483</v>
      </c>
      <c r="D2125" s="1">
        <v>64480</v>
      </c>
      <c r="E2125" s="12">
        <v>312215</v>
      </c>
      <c r="F2125" s="17">
        <v>3870</v>
      </c>
      <c r="G2125" s="24" t="s">
        <v>43</v>
      </c>
      <c r="H2125" s="389">
        <v>52.16</v>
      </c>
      <c r="I2125" s="389">
        <v>17.02</v>
      </c>
      <c r="J2125" s="389">
        <f t="shared" si="118"/>
        <v>35.14</v>
      </c>
      <c r="K2125" s="390">
        <v>34.86</v>
      </c>
      <c r="L2125" s="394">
        <v>62</v>
      </c>
      <c r="M2125" s="389">
        <f t="shared" si="119"/>
        <v>0.28000000000000114</v>
      </c>
      <c r="N2125" s="395">
        <v>2</v>
      </c>
      <c r="O2125" s="1" t="s">
        <v>50</v>
      </c>
      <c r="P2125" s="1" t="s">
        <v>53</v>
      </c>
      <c r="Q2125" s="393" t="str">
        <f>VLOOKUP(UTK[[#This Row],[ID]],DRIVER[],6,FALSE)</f>
        <v>BENUDHAR PRADHAN</v>
      </c>
    </row>
    <row r="2126" spans="1:18" ht="15" customHeight="1">
      <c r="A2126" s="1">
        <v>181</v>
      </c>
      <c r="B2126" s="387" t="str">
        <f>UTK[[#This Row],[DATE]]&amp;UTK[[#This Row],[VEHICLE NO]]&amp;UTK[[#This Row],[TRIP NO]]</f>
        <v>45483OD04Q41552</v>
      </c>
      <c r="C2126" s="25">
        <v>45483</v>
      </c>
      <c r="D2126" s="1">
        <v>64481</v>
      </c>
      <c r="E2126" s="12">
        <v>312215</v>
      </c>
      <c r="F2126" s="17">
        <v>3869</v>
      </c>
      <c r="G2126" s="24" t="s">
        <v>22</v>
      </c>
      <c r="H2126" s="389">
        <v>56.54</v>
      </c>
      <c r="I2126" s="389">
        <v>17.579999999999998</v>
      </c>
      <c r="J2126" s="389">
        <f t="shared" si="118"/>
        <v>38.96</v>
      </c>
      <c r="K2126" s="390">
        <v>38.22</v>
      </c>
      <c r="L2126" s="394">
        <v>45483</v>
      </c>
      <c r="M2126" s="389">
        <f t="shared" si="119"/>
        <v>0.74000000000000199</v>
      </c>
      <c r="N2126" s="395">
        <v>2</v>
      </c>
      <c r="O2126" s="1" t="s">
        <v>50</v>
      </c>
      <c r="P2126" s="1" t="s">
        <v>53</v>
      </c>
      <c r="Q2126" s="393" t="str">
        <f>VLOOKUP(UTK[[#This Row],[ID]],DRIVER[],6,FALSE)</f>
        <v>SWAPAN KUMAR MOHANTA</v>
      </c>
    </row>
    <row r="2127" spans="1:18" ht="15" customHeight="1">
      <c r="A2127" s="1">
        <v>182</v>
      </c>
      <c r="B2127" s="387" t="str">
        <f>UTK[[#This Row],[DATE]]&amp;UTK[[#This Row],[VEHICLE NO]]&amp;UTK[[#This Row],[TRIP NO]]</f>
        <v>45483OD04Q41182</v>
      </c>
      <c r="C2127" s="25">
        <v>45483</v>
      </c>
      <c r="D2127" s="1">
        <v>64482</v>
      </c>
      <c r="E2127" s="12">
        <v>312215</v>
      </c>
      <c r="F2127" s="17">
        <v>3875</v>
      </c>
      <c r="G2127" s="24" t="s">
        <v>26</v>
      </c>
      <c r="H2127" s="389">
        <v>55.98</v>
      </c>
      <c r="I2127" s="389">
        <v>16.86</v>
      </c>
      <c r="J2127" s="389">
        <f t="shared" si="118"/>
        <v>39.119999999999997</v>
      </c>
      <c r="K2127" s="390">
        <v>38.6</v>
      </c>
      <c r="L2127" s="394">
        <v>45484</v>
      </c>
      <c r="M2127" s="389">
        <f t="shared" si="119"/>
        <v>0.51999999999999602</v>
      </c>
      <c r="N2127" s="395">
        <v>2</v>
      </c>
      <c r="O2127" s="1" t="s">
        <v>50</v>
      </c>
      <c r="P2127" s="1" t="s">
        <v>53</v>
      </c>
      <c r="Q2127" s="393" t="str">
        <f>VLOOKUP(UTK[[#This Row],[ID]],DRIVER[],6,FALSE)</f>
        <v>VINOD KUMAR</v>
      </c>
    </row>
    <row r="2128" spans="1:18" ht="15" customHeight="1">
      <c r="A2128" s="1">
        <v>183</v>
      </c>
      <c r="B2128" s="387" t="str">
        <f>UTK[[#This Row],[DATE]]&amp;UTK[[#This Row],[VEHICLE NO]]&amp;UTK[[#This Row],[TRIP NO]]</f>
        <v>45483OD04Q41782</v>
      </c>
      <c r="C2128" s="25">
        <v>45483</v>
      </c>
      <c r="D2128" s="1">
        <v>64483</v>
      </c>
      <c r="E2128" s="12">
        <v>312215</v>
      </c>
      <c r="F2128" s="17">
        <v>3881</v>
      </c>
      <c r="G2128" s="24" t="s">
        <v>25</v>
      </c>
      <c r="H2128" s="389">
        <v>55.08</v>
      </c>
      <c r="I2128" s="389">
        <v>17.3</v>
      </c>
      <c r="J2128" s="389">
        <f t="shared" si="118"/>
        <v>37.78</v>
      </c>
      <c r="K2128" s="390">
        <v>37.04</v>
      </c>
      <c r="L2128" s="394">
        <v>45484</v>
      </c>
      <c r="M2128" s="389">
        <f t="shared" si="119"/>
        <v>0.74000000000000199</v>
      </c>
      <c r="N2128" s="395">
        <v>2</v>
      </c>
      <c r="O2128" s="1" t="s">
        <v>50</v>
      </c>
      <c r="P2128" s="1" t="s">
        <v>53</v>
      </c>
      <c r="Q2128" s="393" t="str">
        <f>VLOOKUP(UTK[[#This Row],[ID]],DRIVER[],6,FALSE)</f>
        <v>BHARAT CH MOHANTA</v>
      </c>
    </row>
    <row r="2129" spans="1:18" ht="15" customHeight="1">
      <c r="A2129" s="1">
        <v>184</v>
      </c>
      <c r="B2129" s="387" t="str">
        <f>UTK[[#This Row],[DATE]]&amp;UTK[[#This Row],[VEHICLE NO]]&amp;UTK[[#This Row],[TRIP NO]]</f>
        <v>45483OD04Q41702</v>
      </c>
      <c r="C2129" s="25">
        <v>45483</v>
      </c>
      <c r="D2129" s="1">
        <v>64484</v>
      </c>
      <c r="E2129" s="12">
        <v>312215</v>
      </c>
      <c r="F2129" s="17">
        <v>3893</v>
      </c>
      <c r="G2129" s="24" t="s">
        <v>10</v>
      </c>
      <c r="H2129" s="389">
        <v>33.880000000000003</v>
      </c>
      <c r="I2129" s="389">
        <v>10.34</v>
      </c>
      <c r="J2129" s="389">
        <f t="shared" si="118"/>
        <v>23.540000000000003</v>
      </c>
      <c r="K2129" s="390">
        <v>22.8</v>
      </c>
      <c r="L2129" s="394">
        <v>45484</v>
      </c>
      <c r="M2129" s="389">
        <f t="shared" si="119"/>
        <v>0.74000000000000199</v>
      </c>
      <c r="N2129" s="395">
        <v>2</v>
      </c>
      <c r="O2129" s="1" t="s">
        <v>50</v>
      </c>
      <c r="P2129" s="1" t="s">
        <v>53</v>
      </c>
      <c r="Q2129" s="393" t="str">
        <f>VLOOKUP(UTK[[#This Row],[ID]],DRIVER[],6,FALSE)</f>
        <v>SUSANTA KUMAR MALIK</v>
      </c>
    </row>
    <row r="2130" spans="1:18" ht="15" customHeight="1">
      <c r="A2130" s="1">
        <v>185</v>
      </c>
      <c r="B2130" s="387" t="str">
        <f>UTK[[#This Row],[DATE]]&amp;UTK[[#This Row],[VEHICLE NO]]&amp;UTK[[#This Row],[TRIP NO]]</f>
        <v>45483OD04Q41262</v>
      </c>
      <c r="C2130" s="25">
        <v>45483</v>
      </c>
      <c r="D2130" s="1">
        <v>64485</v>
      </c>
      <c r="E2130" s="12">
        <v>312215</v>
      </c>
      <c r="F2130" s="17">
        <v>3899</v>
      </c>
      <c r="G2130" s="24" t="s">
        <v>23</v>
      </c>
      <c r="H2130" s="389">
        <v>54.26</v>
      </c>
      <c r="I2130" s="389">
        <v>17.36</v>
      </c>
      <c r="J2130" s="389">
        <f t="shared" si="118"/>
        <v>36.9</v>
      </c>
      <c r="K2130" s="390">
        <v>36.26</v>
      </c>
      <c r="L2130" s="394">
        <v>45484</v>
      </c>
      <c r="M2130" s="389">
        <f t="shared" si="119"/>
        <v>0.64000000000000057</v>
      </c>
      <c r="N2130" s="395">
        <v>2</v>
      </c>
      <c r="O2130" s="1" t="s">
        <v>50</v>
      </c>
      <c r="P2130" s="1" t="s">
        <v>53</v>
      </c>
      <c r="Q2130" s="393" t="str">
        <f>VLOOKUP(UTK[[#This Row],[ID]],DRIVER[],6,FALSE)</f>
        <v>JUGAL KISHOR MOHANTA</v>
      </c>
    </row>
    <row r="2131" spans="1:18" ht="15" customHeight="1">
      <c r="A2131" s="1">
        <v>186</v>
      </c>
      <c r="B2131" s="387" t="str">
        <f>UTK[[#This Row],[DATE]]&amp;UTK[[#This Row],[VEHICLE NO]]&amp;UTK[[#This Row],[TRIP NO]]</f>
        <v>45483OD34S61372</v>
      </c>
      <c r="C2131" s="25">
        <v>45483</v>
      </c>
      <c r="D2131" s="1">
        <v>64486</v>
      </c>
      <c r="E2131" s="12">
        <v>312215</v>
      </c>
      <c r="F2131" s="17">
        <v>3902</v>
      </c>
      <c r="G2131" s="24" t="s">
        <v>44</v>
      </c>
      <c r="H2131" s="389">
        <v>54.5</v>
      </c>
      <c r="I2131" s="389">
        <v>17.559999999999999</v>
      </c>
      <c r="J2131" s="389">
        <f t="shared" si="118"/>
        <v>36.94</v>
      </c>
      <c r="K2131" s="390">
        <v>36.04</v>
      </c>
      <c r="L2131" s="394">
        <v>45484</v>
      </c>
      <c r="M2131" s="389">
        <f t="shared" si="119"/>
        <v>0.89999999999999858</v>
      </c>
      <c r="N2131" s="395">
        <v>2</v>
      </c>
      <c r="O2131" s="1" t="s">
        <v>50</v>
      </c>
      <c r="P2131" s="1" t="s">
        <v>53</v>
      </c>
      <c r="Q2131" s="393" t="str">
        <f>VLOOKUP(UTK[[#This Row],[ID]],DRIVER[],6,FALSE)</f>
        <v>PRADEEP KUMAR</v>
      </c>
    </row>
    <row r="2132" spans="1:18" ht="15" customHeight="1">
      <c r="A2132" s="1">
        <v>187</v>
      </c>
      <c r="B2132" s="387" t="str">
        <f>UTK[[#This Row],[DATE]]&amp;UTK[[#This Row],[VEHICLE NO]]&amp;UTK[[#This Row],[TRIP NO]]</f>
        <v>45483OD04Q41732</v>
      </c>
      <c r="C2132" s="25">
        <v>45483</v>
      </c>
      <c r="D2132" s="1">
        <v>64494</v>
      </c>
      <c r="E2132" s="12">
        <v>312215</v>
      </c>
      <c r="F2132" s="17">
        <v>3880</v>
      </c>
      <c r="G2132" s="24" t="s">
        <v>8</v>
      </c>
      <c r="H2132" s="389">
        <v>34.380000000000003</v>
      </c>
      <c r="I2132" s="389">
        <v>10.36</v>
      </c>
      <c r="J2132" s="389">
        <f t="shared" si="118"/>
        <v>24.020000000000003</v>
      </c>
      <c r="K2132" s="390">
        <v>23.14</v>
      </c>
      <c r="L2132" s="394">
        <v>45484</v>
      </c>
      <c r="M2132" s="389">
        <f t="shared" si="119"/>
        <v>0.88000000000000256</v>
      </c>
      <c r="N2132" s="395">
        <v>2</v>
      </c>
      <c r="O2132" s="1" t="s">
        <v>50</v>
      </c>
      <c r="P2132" s="1" t="s">
        <v>53</v>
      </c>
      <c r="Q2132" s="393" t="str">
        <f>VLOOKUP(UTK[[#This Row],[ID]],DRIVER[],6,FALSE)</f>
        <v>AJAYA KUMAR MAHANTA</v>
      </c>
    </row>
    <row r="2133" spans="1:18" ht="15" customHeight="1">
      <c r="A2133" s="1">
        <v>188</v>
      </c>
      <c r="B2133" s="387" t="str">
        <f>UTK[[#This Row],[DATE]]&amp;UTK[[#This Row],[VEHICLE NO]]&amp;UTK[[#This Row],[TRIP NO]]</f>
        <v>45484OD04Q41261</v>
      </c>
      <c r="C2133" s="25">
        <v>45484</v>
      </c>
      <c r="D2133" s="1">
        <v>64487</v>
      </c>
      <c r="E2133" s="12">
        <v>312215</v>
      </c>
      <c r="F2133" s="17">
        <v>3921</v>
      </c>
      <c r="G2133" s="24" t="s">
        <v>23</v>
      </c>
      <c r="H2133" s="389">
        <v>55.94</v>
      </c>
      <c r="I2133" s="389">
        <v>17.34</v>
      </c>
      <c r="J2133" s="389">
        <f t="shared" ref="J2133:J2149" si="120">H2133-I2133</f>
        <v>38.599999999999994</v>
      </c>
      <c r="K2133" s="390">
        <v>38</v>
      </c>
      <c r="L2133" s="394">
        <v>45484</v>
      </c>
      <c r="M2133" s="389">
        <f t="shared" ref="M2133:M2149" si="121">J2133-K2133</f>
        <v>0.59999999999999432</v>
      </c>
      <c r="N2133" s="395">
        <v>1</v>
      </c>
      <c r="O2133" s="1" t="s">
        <v>50</v>
      </c>
      <c r="P2133" s="1" t="s">
        <v>53</v>
      </c>
      <c r="Q2133" s="393" t="str">
        <f>VLOOKUP(UTK[[#This Row],[ID]],DRIVER[],6,FALSE)</f>
        <v>JUGAL KISHOR MOHANTA</v>
      </c>
      <c r="R2133" s="1">
        <v>234</v>
      </c>
    </row>
    <row r="2134" spans="1:18" ht="15" customHeight="1">
      <c r="A2134" s="1">
        <v>189</v>
      </c>
      <c r="B2134" s="387" t="str">
        <f>UTK[[#This Row],[DATE]]&amp;UTK[[#This Row],[VEHICLE NO]]&amp;UTK[[#This Row],[TRIP NO]]</f>
        <v>45484OD04Q41701</v>
      </c>
      <c r="C2134" s="25">
        <v>45484</v>
      </c>
      <c r="D2134" s="1">
        <v>64488</v>
      </c>
      <c r="E2134" s="12">
        <v>312215</v>
      </c>
      <c r="F2134" s="17">
        <v>3943</v>
      </c>
      <c r="G2134" s="24" t="s">
        <v>10</v>
      </c>
      <c r="H2134" s="389">
        <v>34.520000000000003</v>
      </c>
      <c r="I2134" s="389">
        <v>10.34</v>
      </c>
      <c r="J2134" s="389">
        <f t="shared" si="120"/>
        <v>24.180000000000003</v>
      </c>
      <c r="K2134" s="390">
        <v>23.76</v>
      </c>
      <c r="L2134" s="394">
        <v>45484</v>
      </c>
      <c r="M2134" s="389">
        <f t="shared" si="121"/>
        <v>0.42000000000000171</v>
      </c>
      <c r="N2134" s="395">
        <v>1</v>
      </c>
      <c r="O2134" s="1" t="s">
        <v>50</v>
      </c>
      <c r="P2134" s="1" t="s">
        <v>53</v>
      </c>
      <c r="Q2134" s="393" t="str">
        <f>VLOOKUP(UTK[[#This Row],[ID]],DRIVER[],6,FALSE)</f>
        <v>RAKHAL CH  MOHANTA</v>
      </c>
    </row>
    <row r="2135" spans="1:18" ht="15" customHeight="1">
      <c r="A2135" s="1">
        <v>190</v>
      </c>
      <c r="B2135" s="387" t="str">
        <f>UTK[[#This Row],[DATE]]&amp;UTK[[#This Row],[VEHICLE NO]]&amp;UTK[[#This Row],[TRIP NO]]</f>
        <v>45484OD04Q41391</v>
      </c>
      <c r="C2135" s="25">
        <v>45484</v>
      </c>
      <c r="D2135" s="1">
        <v>64489</v>
      </c>
      <c r="E2135" s="12">
        <v>312215</v>
      </c>
      <c r="F2135" s="17">
        <v>3950</v>
      </c>
      <c r="G2135" s="24" t="s">
        <v>21</v>
      </c>
      <c r="H2135" s="389">
        <v>56.44</v>
      </c>
      <c r="I2135" s="389">
        <v>17.559999999999999</v>
      </c>
      <c r="J2135" s="389">
        <f t="shared" si="120"/>
        <v>38.879999999999995</v>
      </c>
      <c r="K2135" s="390">
        <v>38.06</v>
      </c>
      <c r="L2135" s="394">
        <v>45484</v>
      </c>
      <c r="M2135" s="389">
        <f t="shared" si="121"/>
        <v>0.81999999999999318</v>
      </c>
      <c r="N2135" s="395">
        <v>1</v>
      </c>
      <c r="O2135" s="1" t="s">
        <v>50</v>
      </c>
      <c r="P2135" s="1" t="s">
        <v>53</v>
      </c>
      <c r="Q2135" s="393" t="str">
        <f>VLOOKUP(UTK[[#This Row],[ID]],DRIVER[],6,FALSE)</f>
        <v>AKSHAYA KU SAHOO</v>
      </c>
    </row>
    <row r="2136" spans="1:18" ht="15" customHeight="1">
      <c r="A2136" s="1">
        <v>191</v>
      </c>
      <c r="B2136" s="387" t="str">
        <f>UTK[[#This Row],[DATE]]&amp;UTK[[#This Row],[VEHICLE NO]]&amp;UTK[[#This Row],[TRIP NO]]</f>
        <v>45484OD34S61371</v>
      </c>
      <c r="C2136" s="25">
        <v>45484</v>
      </c>
      <c r="D2136" s="1">
        <v>64490</v>
      </c>
      <c r="E2136" s="12">
        <v>312215</v>
      </c>
      <c r="F2136" s="17">
        <v>3963</v>
      </c>
      <c r="G2136" s="24" t="s">
        <v>44</v>
      </c>
      <c r="H2136" s="389">
        <v>56.02</v>
      </c>
      <c r="I2136" s="389">
        <v>17.5</v>
      </c>
      <c r="J2136" s="389">
        <f t="shared" si="120"/>
        <v>38.520000000000003</v>
      </c>
      <c r="K2136" s="390">
        <v>37.92</v>
      </c>
      <c r="L2136" s="394">
        <v>45484</v>
      </c>
      <c r="M2136" s="389">
        <f t="shared" si="121"/>
        <v>0.60000000000000142</v>
      </c>
      <c r="N2136" s="395">
        <v>1</v>
      </c>
      <c r="O2136" s="1" t="s">
        <v>50</v>
      </c>
      <c r="P2136" s="1" t="s">
        <v>53</v>
      </c>
      <c r="Q2136" s="393" t="str">
        <f>VLOOKUP(UTK[[#This Row],[ID]],DRIVER[],6,FALSE)</f>
        <v>SUSANT KUMAR BAG</v>
      </c>
      <c r="R2136" s="1">
        <v>225</v>
      </c>
    </row>
    <row r="2137" spans="1:18" ht="15" customHeight="1">
      <c r="A2137" s="1">
        <v>192</v>
      </c>
      <c r="B2137" s="387" t="str">
        <f>UTK[[#This Row],[DATE]]&amp;UTK[[#This Row],[VEHICLE NO]]&amp;UTK[[#This Row],[TRIP NO]]</f>
        <v>45484OD04Q41781</v>
      </c>
      <c r="C2137" s="25">
        <v>45484</v>
      </c>
      <c r="D2137" s="1">
        <v>64491</v>
      </c>
      <c r="E2137" s="12">
        <v>312215</v>
      </c>
      <c r="F2137" s="17">
        <v>3966</v>
      </c>
      <c r="G2137" s="24" t="s">
        <v>25</v>
      </c>
      <c r="H2137" s="389">
        <v>56.28</v>
      </c>
      <c r="I2137" s="389">
        <v>17.28</v>
      </c>
      <c r="J2137" s="389">
        <f t="shared" si="120"/>
        <v>39</v>
      </c>
      <c r="K2137" s="390">
        <v>38.299999999999997</v>
      </c>
      <c r="L2137" s="394">
        <v>45484</v>
      </c>
      <c r="M2137" s="389">
        <f t="shared" si="121"/>
        <v>0.70000000000000284</v>
      </c>
      <c r="N2137" s="395">
        <v>1</v>
      </c>
      <c r="O2137" s="1" t="s">
        <v>50</v>
      </c>
      <c r="P2137" s="1" t="s">
        <v>53</v>
      </c>
      <c r="Q2137" s="393" t="str">
        <f>VLOOKUP(UTK[[#This Row],[ID]],DRIVER[],6,FALSE)</f>
        <v>CHANDRAMANI MOHANTY</v>
      </c>
    </row>
    <row r="2138" spans="1:18" ht="15" customHeight="1">
      <c r="A2138" s="1">
        <v>193</v>
      </c>
      <c r="B2138" s="387" t="str">
        <f>UTK[[#This Row],[DATE]]&amp;UTK[[#This Row],[VEHICLE NO]]&amp;UTK[[#This Row],[TRIP NO]]</f>
        <v>45484OD34S26151</v>
      </c>
      <c r="C2138" s="25">
        <v>45484</v>
      </c>
      <c r="D2138" s="1">
        <v>64492</v>
      </c>
      <c r="E2138" s="12">
        <v>312215</v>
      </c>
      <c r="F2138" s="17">
        <v>3962</v>
      </c>
      <c r="G2138" s="24" t="s">
        <v>40</v>
      </c>
      <c r="H2138" s="389">
        <v>54.3</v>
      </c>
      <c r="I2138" s="389">
        <v>17.18</v>
      </c>
      <c r="J2138" s="389">
        <f t="shared" si="120"/>
        <v>37.119999999999997</v>
      </c>
      <c r="K2138" s="390">
        <v>36.68</v>
      </c>
      <c r="L2138" s="394">
        <v>45484</v>
      </c>
      <c r="M2138" s="389">
        <f t="shared" si="121"/>
        <v>0.43999999999999773</v>
      </c>
      <c r="N2138" s="395">
        <v>1</v>
      </c>
      <c r="O2138" s="1" t="s">
        <v>50</v>
      </c>
      <c r="P2138" s="1" t="s">
        <v>53</v>
      </c>
      <c r="Q2138" s="393" t="str">
        <f>VLOOKUP(UTK[[#This Row],[ID]],DRIVER[],6,FALSE)</f>
        <v>ABHIMANYU JENA</v>
      </c>
    </row>
    <row r="2139" spans="1:18" ht="15" customHeight="1">
      <c r="A2139" s="1">
        <v>194</v>
      </c>
      <c r="B2139" s="387" t="str">
        <f>UTK[[#This Row],[DATE]]&amp;UTK[[#This Row],[VEHICLE NO]]&amp;UTK[[#This Row],[TRIP NO]]</f>
        <v>45484OD04Q67611</v>
      </c>
      <c r="C2139" s="25">
        <v>45484</v>
      </c>
      <c r="D2139" s="1">
        <v>64493</v>
      </c>
      <c r="E2139" s="12">
        <v>312215</v>
      </c>
      <c r="F2139" s="17">
        <v>3970</v>
      </c>
      <c r="G2139" s="24" t="s">
        <v>24</v>
      </c>
      <c r="H2139" s="389">
        <v>55.96</v>
      </c>
      <c r="I2139" s="389">
        <v>17.68</v>
      </c>
      <c r="J2139" s="389">
        <f t="shared" si="120"/>
        <v>38.28</v>
      </c>
      <c r="K2139" s="390">
        <v>37.5</v>
      </c>
      <c r="L2139" s="394">
        <v>45484</v>
      </c>
      <c r="M2139" s="389">
        <f t="shared" si="121"/>
        <v>0.78000000000000114</v>
      </c>
      <c r="N2139" s="395">
        <v>1</v>
      </c>
      <c r="O2139" s="1" t="s">
        <v>50</v>
      </c>
      <c r="P2139" s="1" t="s">
        <v>53</v>
      </c>
      <c r="Q2139" s="393" t="str">
        <f>VLOOKUP(UTK[[#This Row],[ID]],DRIVER[],6,FALSE)</f>
        <v>DHULESWAR PERAI</v>
      </c>
    </row>
    <row r="2140" spans="1:18" ht="15" customHeight="1">
      <c r="A2140" s="1">
        <v>195</v>
      </c>
      <c r="B2140" s="387" t="str">
        <f>UTK[[#This Row],[DATE]]&amp;UTK[[#This Row],[VEHICLE NO]]&amp;UTK[[#This Row],[TRIP NO]]</f>
        <v>45484OD34S61521</v>
      </c>
      <c r="C2140" s="25">
        <v>45484</v>
      </c>
      <c r="D2140" s="1">
        <v>64527</v>
      </c>
      <c r="E2140" s="12">
        <v>312215</v>
      </c>
      <c r="F2140" s="17">
        <v>3992</v>
      </c>
      <c r="G2140" s="24" t="s">
        <v>43</v>
      </c>
      <c r="H2140" s="389">
        <v>55.1</v>
      </c>
      <c r="I2140" s="389">
        <v>16.98</v>
      </c>
      <c r="J2140" s="389">
        <f t="shared" si="120"/>
        <v>38.120000000000005</v>
      </c>
      <c r="K2140" s="390">
        <v>37.700000000000003</v>
      </c>
      <c r="L2140" s="394">
        <v>45484</v>
      </c>
      <c r="M2140" s="389">
        <f t="shared" si="121"/>
        <v>0.42000000000000171</v>
      </c>
      <c r="N2140" s="395">
        <v>1</v>
      </c>
      <c r="O2140" s="1" t="s">
        <v>50</v>
      </c>
      <c r="P2140" s="1" t="s">
        <v>53</v>
      </c>
      <c r="Q2140" s="393" t="str">
        <f>VLOOKUP(UTK[[#This Row],[ID]],DRIVER[],6,FALSE)</f>
        <v>BENUDHAR PRADHAN</v>
      </c>
    </row>
    <row r="2141" spans="1:18" ht="14.4">
      <c r="A2141" s="1">
        <v>196</v>
      </c>
      <c r="B2141" s="387" t="str">
        <f>UTK[[#This Row],[DATE]]&amp;UTK[[#This Row],[VEHICLE NO]]&amp;UTK[[#This Row],[TRIP NO]]</f>
        <v>45484OD04Q41231</v>
      </c>
      <c r="C2141" s="25">
        <v>45484</v>
      </c>
      <c r="D2141" s="1">
        <v>64528</v>
      </c>
      <c r="E2141" s="12">
        <v>312215</v>
      </c>
      <c r="F2141" s="17">
        <v>3995</v>
      </c>
      <c r="G2141" s="24" t="s">
        <v>39</v>
      </c>
      <c r="H2141" s="389">
        <v>54.82</v>
      </c>
      <c r="I2141" s="389">
        <v>17.22</v>
      </c>
      <c r="J2141" s="389">
        <f t="shared" si="120"/>
        <v>37.6</v>
      </c>
      <c r="K2141" s="390">
        <v>37.22</v>
      </c>
      <c r="L2141" s="394">
        <v>45484</v>
      </c>
      <c r="M2141" s="389">
        <f t="shared" si="121"/>
        <v>0.38000000000000256</v>
      </c>
      <c r="N2141" s="395">
        <v>1</v>
      </c>
      <c r="O2141" s="1" t="s">
        <v>50</v>
      </c>
      <c r="P2141" s="1" t="s">
        <v>53</v>
      </c>
      <c r="Q2141" s="393" t="str">
        <f>VLOOKUP(UTK[[#This Row],[ID]],DRIVER[],6,FALSE)</f>
        <v>NATABAR MOHANTA</v>
      </c>
    </row>
    <row r="2142" spans="1:18" ht="15" customHeight="1">
      <c r="A2142" s="1">
        <v>197</v>
      </c>
      <c r="B2142" s="387" t="str">
        <f>UTK[[#This Row],[DATE]]&amp;UTK[[#This Row],[VEHICLE NO]]&amp;UTK[[#This Row],[TRIP NO]]</f>
        <v>45484OD04Q67881</v>
      </c>
      <c r="C2142" s="25">
        <v>45484</v>
      </c>
      <c r="D2142" s="1">
        <v>64529</v>
      </c>
      <c r="E2142" s="12">
        <v>312215</v>
      </c>
      <c r="F2142" s="17">
        <v>3990</v>
      </c>
      <c r="G2142" s="24" t="s">
        <v>20</v>
      </c>
      <c r="H2142" s="389">
        <v>54.1</v>
      </c>
      <c r="I2142" s="389">
        <v>17.440000000000001</v>
      </c>
      <c r="J2142" s="389">
        <f t="shared" si="120"/>
        <v>36.659999999999997</v>
      </c>
      <c r="K2142" s="390">
        <v>35.96</v>
      </c>
      <c r="L2142" s="394">
        <v>45485</v>
      </c>
      <c r="M2142" s="389">
        <f t="shared" si="121"/>
        <v>0.69999999999999574</v>
      </c>
      <c r="N2142" s="395">
        <v>1</v>
      </c>
      <c r="O2142" s="1" t="s">
        <v>50</v>
      </c>
      <c r="P2142" s="1" t="s">
        <v>53</v>
      </c>
      <c r="Q2142" s="393" t="str">
        <f>VLOOKUP(UTK[[#This Row],[ID]],DRIVER[],6,FALSE)</f>
        <v>KALI CH KAR</v>
      </c>
    </row>
    <row r="2143" spans="1:18" ht="15" customHeight="1">
      <c r="A2143" s="1">
        <v>198</v>
      </c>
      <c r="B2143" s="387" t="str">
        <f>UTK[[#This Row],[DATE]]&amp;UTK[[#This Row],[VEHICLE NO]]&amp;UTK[[#This Row],[TRIP NO]]</f>
        <v>45484OD34S26661</v>
      </c>
      <c r="C2143" s="25">
        <v>45484</v>
      </c>
      <c r="D2143" s="1">
        <v>64530</v>
      </c>
      <c r="E2143" s="12">
        <v>312215</v>
      </c>
      <c r="F2143" s="17">
        <v>3993</v>
      </c>
      <c r="G2143" s="24" t="s">
        <v>45</v>
      </c>
      <c r="H2143" s="389">
        <v>53.12</v>
      </c>
      <c r="I2143" s="389">
        <v>17.48</v>
      </c>
      <c r="J2143" s="389">
        <f t="shared" si="120"/>
        <v>35.64</v>
      </c>
      <c r="K2143" s="390">
        <v>35.1</v>
      </c>
      <c r="L2143" s="394">
        <v>45484</v>
      </c>
      <c r="M2143" s="389">
        <f t="shared" si="121"/>
        <v>0.53999999999999915</v>
      </c>
      <c r="N2143" s="395">
        <v>1</v>
      </c>
      <c r="O2143" s="1" t="s">
        <v>50</v>
      </c>
      <c r="P2143" s="1" t="s">
        <v>53</v>
      </c>
      <c r="Q2143" s="393" t="str">
        <f>VLOOKUP(UTK[[#This Row],[ID]],DRIVER[],6,FALSE)</f>
        <v>RAMAKANTA JENA</v>
      </c>
      <c r="R2143" s="1">
        <v>140</v>
      </c>
    </row>
    <row r="2144" spans="1:18" ht="15" customHeight="1">
      <c r="A2144" s="1">
        <v>199</v>
      </c>
      <c r="B2144" s="387" t="str">
        <f>UTK[[#This Row],[DATE]]&amp;UTK[[#This Row],[VEHICLE NO]]&amp;UTK[[#This Row],[TRIP NO]]</f>
        <v>45484OD04Q41262</v>
      </c>
      <c r="C2144" s="25">
        <v>45484</v>
      </c>
      <c r="D2144" s="1">
        <v>64531</v>
      </c>
      <c r="E2144" s="12">
        <v>312215</v>
      </c>
      <c r="F2144" s="17">
        <v>4033</v>
      </c>
      <c r="G2144" s="24" t="s">
        <v>23</v>
      </c>
      <c r="H2144" s="389">
        <v>57.56</v>
      </c>
      <c r="I2144" s="389">
        <v>17.5</v>
      </c>
      <c r="J2144" s="389">
        <f t="shared" si="120"/>
        <v>40.06</v>
      </c>
      <c r="K2144" s="390">
        <v>39.46</v>
      </c>
      <c r="L2144" s="394">
        <v>45485</v>
      </c>
      <c r="M2144" s="389">
        <f t="shared" si="121"/>
        <v>0.60000000000000142</v>
      </c>
      <c r="N2144" s="395">
        <v>2</v>
      </c>
      <c r="O2144" s="1" t="s">
        <v>50</v>
      </c>
      <c r="P2144" s="1" t="s">
        <v>53</v>
      </c>
      <c r="Q2144" s="393" t="str">
        <f>VLOOKUP(UTK[[#This Row],[ID]],DRIVER[],6,FALSE)</f>
        <v>JUGAL KISHOR MOHANTA</v>
      </c>
    </row>
    <row r="2145" spans="1:18" ht="15" customHeight="1">
      <c r="A2145" s="1">
        <v>200</v>
      </c>
      <c r="B2145" s="387" t="str">
        <f>UTK[[#This Row],[DATE]]&amp;UTK[[#This Row],[VEHICLE NO]]&amp;UTK[[#This Row],[TRIP NO]]</f>
        <v>45484OD04Q41551</v>
      </c>
      <c r="C2145" s="25">
        <v>45484</v>
      </c>
      <c r="D2145" s="1">
        <v>64532</v>
      </c>
      <c r="E2145" s="12">
        <v>312215</v>
      </c>
      <c r="F2145" s="17">
        <v>4041</v>
      </c>
      <c r="G2145" s="24" t="s">
        <v>22</v>
      </c>
      <c r="H2145" s="389">
        <v>51.36</v>
      </c>
      <c r="I2145" s="389">
        <v>17.66</v>
      </c>
      <c r="J2145" s="389">
        <f t="shared" si="120"/>
        <v>33.700000000000003</v>
      </c>
      <c r="K2145" s="390">
        <v>33.04</v>
      </c>
      <c r="L2145" s="394">
        <v>45484</v>
      </c>
      <c r="M2145" s="389">
        <f t="shared" si="121"/>
        <v>0.66000000000000369</v>
      </c>
      <c r="N2145" s="395">
        <v>1</v>
      </c>
      <c r="O2145" s="1" t="s">
        <v>50</v>
      </c>
      <c r="P2145" s="1" t="s">
        <v>53</v>
      </c>
      <c r="Q2145" s="393" t="str">
        <f>VLOOKUP(UTK[[#This Row],[ID]],DRIVER[],6,FALSE)</f>
        <v>SWAPAN KUMAR MOHANTA</v>
      </c>
      <c r="R2145" s="1">
        <v>199</v>
      </c>
    </row>
    <row r="2146" spans="1:18" ht="15" customHeight="1">
      <c r="A2146" s="1">
        <v>201</v>
      </c>
      <c r="B2146" s="387" t="str">
        <f>UTK[[#This Row],[DATE]]&amp;UTK[[#This Row],[VEHICLE NO]]&amp;UTK[[#This Row],[TRIP NO]]</f>
        <v>45484OD34S26681</v>
      </c>
      <c r="C2146" s="25">
        <v>45484</v>
      </c>
      <c r="D2146" s="1">
        <v>64533</v>
      </c>
      <c r="E2146" s="12">
        <v>312215</v>
      </c>
      <c r="F2146" s="17">
        <v>4046</v>
      </c>
      <c r="G2146" s="24" t="s">
        <v>42</v>
      </c>
      <c r="H2146" s="389">
        <v>54.88</v>
      </c>
      <c r="I2146" s="389">
        <v>17.04</v>
      </c>
      <c r="J2146" s="389">
        <f t="shared" si="120"/>
        <v>37.840000000000003</v>
      </c>
      <c r="K2146" s="390">
        <v>37.22</v>
      </c>
      <c r="L2146" s="394">
        <v>45485</v>
      </c>
      <c r="M2146" s="389">
        <f t="shared" si="121"/>
        <v>0.62000000000000455</v>
      </c>
      <c r="N2146" s="395">
        <v>1</v>
      </c>
      <c r="O2146" s="1" t="s">
        <v>50</v>
      </c>
      <c r="P2146" s="1" t="s">
        <v>53</v>
      </c>
      <c r="Q2146" s="393" t="str">
        <f>VLOOKUP(UTK[[#This Row],[ID]],DRIVER[],6,FALSE)</f>
        <v>PRADEEP KUMAR</v>
      </c>
    </row>
    <row r="2147" spans="1:18" ht="15" customHeight="1">
      <c r="A2147" s="1">
        <v>202</v>
      </c>
      <c r="B2147" s="387" t="str">
        <f>UTK[[#This Row],[DATE]]&amp;UTK[[#This Row],[VEHICLE NO]]&amp;UTK[[#This Row],[TRIP NO]]</f>
        <v>45484OD34S65081</v>
      </c>
      <c r="C2147" s="25">
        <v>45484</v>
      </c>
      <c r="D2147" s="1">
        <v>64534</v>
      </c>
      <c r="E2147" s="12">
        <v>312215</v>
      </c>
      <c r="F2147" s="17">
        <v>4048</v>
      </c>
      <c r="G2147" s="24" t="s">
        <v>57</v>
      </c>
      <c r="H2147" s="389">
        <v>55.98</v>
      </c>
      <c r="I2147" s="389">
        <v>17.34</v>
      </c>
      <c r="J2147" s="389">
        <f t="shared" si="120"/>
        <v>38.64</v>
      </c>
      <c r="K2147" s="390">
        <v>38</v>
      </c>
      <c r="L2147" s="394">
        <v>45485</v>
      </c>
      <c r="M2147" s="389">
        <f t="shared" si="121"/>
        <v>0.64000000000000057</v>
      </c>
      <c r="N2147" s="395">
        <v>1</v>
      </c>
      <c r="O2147" s="1" t="s">
        <v>50</v>
      </c>
      <c r="P2147" s="1" t="s">
        <v>53</v>
      </c>
      <c r="Q2147" s="393" t="str">
        <f>VLOOKUP(UTK[[#This Row],[ID]],DRIVER[],6,FALSE)</f>
        <v>VINOD KUMAR</v>
      </c>
    </row>
    <row r="2148" spans="1:18" ht="15" customHeight="1">
      <c r="A2148" s="1">
        <v>203</v>
      </c>
      <c r="B2148" s="387" t="str">
        <f>UTK[[#This Row],[DATE]]&amp;UTK[[#This Row],[VEHICLE NO]]&amp;UTK[[#This Row],[TRIP NO]]</f>
        <v>45484OD04Q41702</v>
      </c>
      <c r="C2148" s="25">
        <v>45484</v>
      </c>
      <c r="D2148" s="1">
        <v>64535</v>
      </c>
      <c r="E2148" s="12">
        <v>312215</v>
      </c>
      <c r="F2148" s="17">
        <v>4040</v>
      </c>
      <c r="G2148" s="24" t="s">
        <v>10</v>
      </c>
      <c r="H2148" s="389">
        <v>34.08</v>
      </c>
      <c r="I2148" s="389">
        <v>10.24</v>
      </c>
      <c r="J2148" s="389">
        <f t="shared" si="120"/>
        <v>23.839999999999996</v>
      </c>
      <c r="K2148" s="390">
        <v>23.52</v>
      </c>
      <c r="L2148" s="394">
        <v>45485</v>
      </c>
      <c r="M2148" s="389">
        <f t="shared" si="121"/>
        <v>0.31999999999999673</v>
      </c>
      <c r="N2148" s="395">
        <v>2</v>
      </c>
      <c r="O2148" s="1" t="s">
        <v>50</v>
      </c>
      <c r="P2148" s="1" t="s">
        <v>53</v>
      </c>
      <c r="Q2148" s="393" t="str">
        <f>VLOOKUP(UTK[[#This Row],[ID]],DRIVER[],6,FALSE)</f>
        <v>RAKHAL CH  MOHANTA</v>
      </c>
    </row>
    <row r="2149" spans="1:18" ht="15" customHeight="1">
      <c r="A2149" s="1">
        <v>204</v>
      </c>
      <c r="B2149" s="387" t="str">
        <f>UTK[[#This Row],[DATE]]&amp;UTK[[#This Row],[VEHICLE NO]]&amp;UTK[[#This Row],[TRIP NO]]</f>
        <v>45484OD04Q41281</v>
      </c>
      <c r="C2149" s="25">
        <v>45484</v>
      </c>
      <c r="D2149" s="1">
        <v>64586</v>
      </c>
      <c r="E2149" s="12">
        <v>312215</v>
      </c>
      <c r="F2149" s="17">
        <v>4031</v>
      </c>
      <c r="G2149" s="24" t="s">
        <v>41</v>
      </c>
      <c r="H2149" s="389">
        <v>34.1</v>
      </c>
      <c r="I2149" s="389">
        <v>10.36</v>
      </c>
      <c r="J2149" s="389">
        <f t="shared" si="120"/>
        <v>23.740000000000002</v>
      </c>
      <c r="K2149" s="390">
        <v>23.4</v>
      </c>
      <c r="L2149" s="394">
        <v>45485</v>
      </c>
      <c r="M2149" s="389">
        <f t="shared" si="121"/>
        <v>0.34000000000000341</v>
      </c>
      <c r="N2149" s="395">
        <v>1</v>
      </c>
      <c r="O2149" s="1" t="s">
        <v>50</v>
      </c>
      <c r="P2149" s="1" t="s">
        <v>53</v>
      </c>
      <c r="Q2149" s="393" t="str">
        <f>VLOOKUP(UTK[[#This Row],[ID]],DRIVER[],6,FALSE)</f>
        <v>SUSANTA KUMAR MALIK</v>
      </c>
    </row>
    <row r="2150" spans="1:18" ht="15" customHeight="1">
      <c r="A2150" s="1">
        <v>205</v>
      </c>
      <c r="B2150" s="387" t="str">
        <f>UTK[[#This Row],[DATE]]&amp;UTK[[#This Row],[VEHICLE NO]]&amp;UTK[[#This Row],[TRIP NO]]</f>
        <v>45485OD04Q41391</v>
      </c>
      <c r="C2150" s="25">
        <v>45485</v>
      </c>
      <c r="D2150" s="1">
        <v>64537</v>
      </c>
      <c r="E2150" s="12">
        <v>312215</v>
      </c>
      <c r="F2150" s="17">
        <v>4056</v>
      </c>
      <c r="G2150" s="24" t="s">
        <v>21</v>
      </c>
      <c r="H2150" s="389">
        <v>54.02</v>
      </c>
      <c r="I2150" s="389">
        <v>17.559999999999999</v>
      </c>
      <c r="J2150" s="389">
        <f t="shared" ref="J2150:J2177" si="122">H2150-I2150</f>
        <v>36.460000000000008</v>
      </c>
      <c r="K2150" s="390">
        <v>35.46</v>
      </c>
      <c r="L2150" s="394">
        <v>45485</v>
      </c>
      <c r="M2150" s="389">
        <f t="shared" ref="M2150:M2177" si="123">J2150-K2150</f>
        <v>1.0000000000000071</v>
      </c>
      <c r="N2150" s="395">
        <v>1</v>
      </c>
      <c r="O2150" s="1" t="s">
        <v>50</v>
      </c>
      <c r="P2150" s="1" t="s">
        <v>53</v>
      </c>
      <c r="Q2150" s="393" t="str">
        <f>VLOOKUP(UTK[[#This Row],[ID]],DRIVER[],6,FALSE)</f>
        <v>AKSHAYA KU SAHOO</v>
      </c>
    </row>
    <row r="2151" spans="1:18" ht="15" customHeight="1">
      <c r="A2151" s="1">
        <v>206</v>
      </c>
      <c r="B2151" s="387" t="str">
        <f>UTK[[#This Row],[DATE]]&amp;UTK[[#This Row],[VEHICLE NO]]&amp;UTK[[#This Row],[TRIP NO]]</f>
        <v>45485OD34S61371</v>
      </c>
      <c r="C2151" s="25">
        <v>45485</v>
      </c>
      <c r="D2151" s="1">
        <v>64538</v>
      </c>
      <c r="E2151" s="12">
        <v>312215</v>
      </c>
      <c r="F2151" s="17">
        <v>4057</v>
      </c>
      <c r="G2151" s="24" t="s">
        <v>44</v>
      </c>
      <c r="H2151" s="389">
        <v>56.2</v>
      </c>
      <c r="I2151" s="389">
        <v>17.66</v>
      </c>
      <c r="J2151" s="389">
        <f t="shared" si="122"/>
        <v>38.540000000000006</v>
      </c>
      <c r="K2151" s="390">
        <v>38.020000000000003</v>
      </c>
      <c r="L2151" s="394">
        <v>45485</v>
      </c>
      <c r="M2151" s="389">
        <f t="shared" si="123"/>
        <v>0.52000000000000313</v>
      </c>
      <c r="N2151" s="395">
        <v>1</v>
      </c>
      <c r="O2151" s="1" t="s">
        <v>50</v>
      </c>
      <c r="P2151" s="1" t="s">
        <v>53</v>
      </c>
      <c r="Q2151" s="393" t="str">
        <f>VLOOKUP(UTK[[#This Row],[ID]],DRIVER[],6,FALSE)</f>
        <v>SUSANT KUMAR BAG</v>
      </c>
    </row>
    <row r="2152" spans="1:18" ht="15" customHeight="1">
      <c r="A2152" s="1">
        <v>207</v>
      </c>
      <c r="B2152" s="387" t="str">
        <f>UTK[[#This Row],[DATE]]&amp;UTK[[#This Row],[VEHICLE NO]]&amp;UTK[[#This Row],[TRIP NO]]</f>
        <v>45485OD04Q67611</v>
      </c>
      <c r="C2152" s="25">
        <v>45485</v>
      </c>
      <c r="D2152" s="1">
        <v>64539</v>
      </c>
      <c r="E2152" s="12">
        <v>312215</v>
      </c>
      <c r="F2152" s="17">
        <v>4059</v>
      </c>
      <c r="G2152" s="24" t="s">
        <v>24</v>
      </c>
      <c r="H2152" s="389">
        <v>51.38</v>
      </c>
      <c r="I2152" s="389">
        <v>17.64</v>
      </c>
      <c r="J2152" s="389">
        <f t="shared" si="122"/>
        <v>33.74</v>
      </c>
      <c r="K2152" s="390">
        <v>33.1</v>
      </c>
      <c r="L2152" s="394">
        <v>45485</v>
      </c>
      <c r="M2152" s="389">
        <f t="shared" si="123"/>
        <v>0.64000000000000057</v>
      </c>
      <c r="N2152" s="395">
        <v>1</v>
      </c>
      <c r="O2152" s="1" t="s">
        <v>50</v>
      </c>
      <c r="P2152" s="1" t="s">
        <v>53</v>
      </c>
      <c r="Q2152" s="393" t="str">
        <f>VLOOKUP(UTK[[#This Row],[ID]],DRIVER[],6,FALSE)</f>
        <v>DHULESWAR PERAI</v>
      </c>
      <c r="R2152" s="1">
        <v>255</v>
      </c>
    </row>
    <row r="2153" spans="1:18" ht="15" customHeight="1">
      <c r="A2153" s="1">
        <v>208</v>
      </c>
      <c r="B2153" s="387" t="str">
        <f>UTK[[#This Row],[DATE]]&amp;UTK[[#This Row],[VEHICLE NO]]&amp;UTK[[#This Row],[TRIP NO]]</f>
        <v>45485OD34S26151</v>
      </c>
      <c r="C2153" s="25">
        <v>45485</v>
      </c>
      <c r="D2153" s="1">
        <v>64540</v>
      </c>
      <c r="E2153" s="12">
        <v>312215</v>
      </c>
      <c r="F2153" s="17">
        <v>4058</v>
      </c>
      <c r="G2153" s="24" t="s">
        <v>40</v>
      </c>
      <c r="H2153" s="389">
        <v>50.72</v>
      </c>
      <c r="I2153" s="389">
        <v>17.12</v>
      </c>
      <c r="J2153" s="389">
        <f t="shared" si="122"/>
        <v>33.599999999999994</v>
      </c>
      <c r="K2153" s="390">
        <v>33.020000000000003</v>
      </c>
      <c r="L2153" s="394">
        <v>45485</v>
      </c>
      <c r="M2153" s="389">
        <f t="shared" si="123"/>
        <v>0.57999999999999119</v>
      </c>
      <c r="N2153" s="395">
        <v>1</v>
      </c>
      <c r="O2153" s="1" t="s">
        <v>50</v>
      </c>
      <c r="P2153" s="1" t="s">
        <v>53</v>
      </c>
      <c r="Q2153" s="393" t="str">
        <f>VLOOKUP(UTK[[#This Row],[ID]],DRIVER[],6,FALSE)</f>
        <v>ABHIMANYU JENA</v>
      </c>
    </row>
    <row r="2154" spans="1:18" ht="15" customHeight="1">
      <c r="A2154" s="1">
        <v>209</v>
      </c>
      <c r="B2154" s="387" t="str">
        <f>UTK[[#This Row],[DATE]]&amp;UTK[[#This Row],[VEHICLE NO]]&amp;UTK[[#This Row],[TRIP NO]]</f>
        <v>45485OD34S26271</v>
      </c>
      <c r="C2154" s="25">
        <v>45485</v>
      </c>
      <c r="D2154" s="1">
        <v>64541</v>
      </c>
      <c r="E2154" s="12">
        <v>312215</v>
      </c>
      <c r="F2154" s="17">
        <v>4054</v>
      </c>
      <c r="G2154" s="24" t="s">
        <v>54</v>
      </c>
      <c r="H2154" s="389">
        <v>52.68</v>
      </c>
      <c r="I2154" s="389">
        <v>17.059999999999999</v>
      </c>
      <c r="J2154" s="389">
        <f t="shared" si="122"/>
        <v>35.620000000000005</v>
      </c>
      <c r="K2154" s="390">
        <v>33.04</v>
      </c>
      <c r="L2154" s="394">
        <v>45485</v>
      </c>
      <c r="M2154" s="389">
        <f t="shared" si="123"/>
        <v>2.5800000000000054</v>
      </c>
      <c r="N2154" s="395">
        <v>1</v>
      </c>
      <c r="O2154" s="1" t="s">
        <v>50</v>
      </c>
      <c r="P2154" s="1" t="s">
        <v>53</v>
      </c>
      <c r="Q2154" s="393" t="str">
        <f>VLOOKUP(UTK[[#This Row],[ID]],DRIVER[],6,FALSE)</f>
        <v>NILAMANI BARIK</v>
      </c>
    </row>
    <row r="2155" spans="1:18" ht="15" customHeight="1">
      <c r="A2155" s="1">
        <v>210</v>
      </c>
      <c r="B2155" s="387" t="str">
        <f>UTK[[#This Row],[DATE]]&amp;UTK[[#This Row],[VEHICLE NO]]&amp;UTK[[#This Row],[TRIP NO]]</f>
        <v>45485OD34S65081</v>
      </c>
      <c r="C2155" s="25">
        <v>45485</v>
      </c>
      <c r="D2155" s="1">
        <v>64542</v>
      </c>
      <c r="E2155" s="12">
        <v>312215</v>
      </c>
      <c r="F2155" s="17">
        <v>4063</v>
      </c>
      <c r="G2155" s="24" t="s">
        <v>57</v>
      </c>
      <c r="H2155" s="389">
        <v>50.2</v>
      </c>
      <c r="I2155" s="389">
        <v>17.34</v>
      </c>
      <c r="J2155" s="389">
        <f t="shared" si="122"/>
        <v>32.86</v>
      </c>
      <c r="K2155" s="390">
        <v>32.659999999999997</v>
      </c>
      <c r="L2155" s="394">
        <v>45485</v>
      </c>
      <c r="M2155" s="389">
        <f t="shared" si="123"/>
        <v>0.20000000000000284</v>
      </c>
      <c r="N2155" s="395">
        <v>1</v>
      </c>
      <c r="O2155" s="1" t="s">
        <v>50</v>
      </c>
      <c r="P2155" s="1" t="s">
        <v>53</v>
      </c>
      <c r="Q2155" s="393" t="str">
        <f>VLOOKUP(UTK[[#This Row],[ID]],DRIVER[],6,FALSE)</f>
        <v>VINOD KUMAR</v>
      </c>
    </row>
    <row r="2156" spans="1:18" ht="15" customHeight="1">
      <c r="A2156" s="1">
        <v>211</v>
      </c>
      <c r="B2156" s="387" t="str">
        <f>UTK[[#This Row],[DATE]]&amp;UTK[[#This Row],[VEHICLE NO]]&amp;UTK[[#This Row],[TRIP NO]]</f>
        <v>45485OD04Q41551</v>
      </c>
      <c r="C2156" s="25">
        <v>45485</v>
      </c>
      <c r="D2156" s="1">
        <v>64543</v>
      </c>
      <c r="E2156" s="12">
        <v>312215</v>
      </c>
      <c r="F2156" s="17">
        <v>4065</v>
      </c>
      <c r="G2156" s="24" t="s">
        <v>22</v>
      </c>
      <c r="H2156" s="389">
        <v>49.12</v>
      </c>
      <c r="I2156" s="389">
        <v>17.62</v>
      </c>
      <c r="J2156" s="389">
        <f t="shared" si="122"/>
        <v>31.499999999999996</v>
      </c>
      <c r="K2156" s="390">
        <v>31.16</v>
      </c>
      <c r="L2156" s="394">
        <v>45485</v>
      </c>
      <c r="M2156" s="389">
        <f t="shared" si="123"/>
        <v>0.33999999999999631</v>
      </c>
      <c r="N2156" s="395">
        <v>1</v>
      </c>
      <c r="O2156" s="1" t="s">
        <v>50</v>
      </c>
      <c r="P2156" s="1" t="s">
        <v>53</v>
      </c>
      <c r="Q2156" s="393" t="str">
        <f>VLOOKUP(UTK[[#This Row],[ID]],DRIVER[],6,FALSE)</f>
        <v>SWAPAN KUMAR MOHANTA</v>
      </c>
    </row>
    <row r="2157" spans="1:18" ht="15" customHeight="1">
      <c r="A2157" s="1">
        <v>212</v>
      </c>
      <c r="B2157" s="387" t="str">
        <f>UTK[[#This Row],[DATE]]&amp;UTK[[#This Row],[VEHICLE NO]]&amp;UTK[[#This Row],[TRIP NO]]</f>
        <v>45485OD34S26681</v>
      </c>
      <c r="C2157" s="25">
        <v>45485</v>
      </c>
      <c r="D2157" s="1">
        <v>64572</v>
      </c>
      <c r="E2157" s="12">
        <v>312215</v>
      </c>
      <c r="F2157" s="17">
        <v>4067</v>
      </c>
      <c r="G2157" s="24" t="s">
        <v>42</v>
      </c>
      <c r="H2157" s="389">
        <v>49.36</v>
      </c>
      <c r="I2157" s="389">
        <v>17.04</v>
      </c>
      <c r="J2157" s="389">
        <f t="shared" si="122"/>
        <v>32.32</v>
      </c>
      <c r="K2157" s="390">
        <v>32.06</v>
      </c>
      <c r="L2157" s="394">
        <v>45485</v>
      </c>
      <c r="M2157" s="389">
        <f t="shared" si="123"/>
        <v>0.25999999999999801</v>
      </c>
      <c r="N2157" s="395">
        <v>1</v>
      </c>
      <c r="O2157" s="1" t="s">
        <v>50</v>
      </c>
      <c r="P2157" s="1" t="s">
        <v>53</v>
      </c>
      <c r="Q2157" s="393" t="str">
        <f>VLOOKUP(UTK[[#This Row],[ID]],DRIVER[],6,FALSE)</f>
        <v>PRADEEP KUMAR</v>
      </c>
    </row>
    <row r="2158" spans="1:18" ht="15" customHeight="1">
      <c r="A2158" s="1">
        <v>213</v>
      </c>
      <c r="B2158" s="387" t="str">
        <f>UTK[[#This Row],[DATE]]&amp;UTK[[#This Row],[VEHICLE NO]]&amp;UTK[[#This Row],[TRIP NO]]</f>
        <v>45485OD04Q41731</v>
      </c>
      <c r="C2158" s="25">
        <v>45485</v>
      </c>
      <c r="D2158" s="1">
        <v>64573</v>
      </c>
      <c r="E2158" s="12">
        <v>312215</v>
      </c>
      <c r="F2158" s="17">
        <v>4069</v>
      </c>
      <c r="G2158" s="24" t="s">
        <v>8</v>
      </c>
      <c r="H2158" s="389">
        <v>33.840000000000003</v>
      </c>
      <c r="I2158" s="389">
        <v>10.34</v>
      </c>
      <c r="J2158" s="389">
        <f t="shared" si="122"/>
        <v>23.500000000000004</v>
      </c>
      <c r="K2158" s="390">
        <v>23.28</v>
      </c>
      <c r="L2158" s="394">
        <v>45485</v>
      </c>
      <c r="M2158" s="389">
        <f t="shared" si="123"/>
        <v>0.22000000000000242</v>
      </c>
      <c r="N2158" s="395">
        <v>1</v>
      </c>
      <c r="O2158" s="1" t="s">
        <v>50</v>
      </c>
      <c r="P2158" s="1" t="s">
        <v>53</v>
      </c>
      <c r="Q2158" s="393" t="str">
        <f>VLOOKUP(UTK[[#This Row],[ID]],DRIVER[],6,FALSE)</f>
        <v>AJAYA KUMAR MAHANTA</v>
      </c>
    </row>
    <row r="2159" spans="1:18" ht="15" customHeight="1">
      <c r="A2159" s="1">
        <v>214</v>
      </c>
      <c r="B2159" s="387" t="str">
        <f>UTK[[#This Row],[DATE]]&amp;UTK[[#This Row],[VEHICLE NO]]&amp;UTK[[#This Row],[TRIP NO]]</f>
        <v>45485OD04Q41392</v>
      </c>
      <c r="C2159" s="25">
        <v>45485</v>
      </c>
      <c r="D2159" s="1">
        <v>64574</v>
      </c>
      <c r="E2159" s="12">
        <v>312215</v>
      </c>
      <c r="F2159" s="17">
        <v>4072</v>
      </c>
      <c r="G2159" s="24" t="s">
        <v>21</v>
      </c>
      <c r="H2159" s="389">
        <v>53.66</v>
      </c>
      <c r="I2159" s="389">
        <v>17.5</v>
      </c>
      <c r="J2159" s="389">
        <f t="shared" si="122"/>
        <v>36.159999999999997</v>
      </c>
      <c r="K2159" s="390">
        <v>35.76</v>
      </c>
      <c r="L2159" s="394">
        <v>45485</v>
      </c>
      <c r="M2159" s="389">
        <f t="shared" si="123"/>
        <v>0.39999999999999858</v>
      </c>
      <c r="N2159" s="395">
        <v>2</v>
      </c>
      <c r="O2159" s="1" t="s">
        <v>50</v>
      </c>
      <c r="P2159" s="1" t="s">
        <v>53</v>
      </c>
      <c r="Q2159" s="393" t="str">
        <f>VLOOKUP(UTK[[#This Row],[ID]],DRIVER[],6,FALSE)</f>
        <v>AKSHAYA KU SAHOO</v>
      </c>
    </row>
    <row r="2160" spans="1:18" ht="15" customHeight="1">
      <c r="A2160" s="1">
        <v>215</v>
      </c>
      <c r="B2160" s="387" t="str">
        <f>UTK[[#This Row],[DATE]]&amp;UTK[[#This Row],[VEHICLE NO]]&amp;UTK[[#This Row],[TRIP NO]]</f>
        <v>45485OD34S26272</v>
      </c>
      <c r="C2160" s="25">
        <v>45485</v>
      </c>
      <c r="D2160" s="1">
        <v>64576</v>
      </c>
      <c r="E2160" s="12">
        <v>312215</v>
      </c>
      <c r="F2160" s="17">
        <v>4089</v>
      </c>
      <c r="G2160" s="24" t="s">
        <v>54</v>
      </c>
      <c r="H2160" s="389">
        <v>56.78</v>
      </c>
      <c r="I2160" s="389">
        <v>17.16</v>
      </c>
      <c r="J2160" s="389">
        <f t="shared" si="122"/>
        <v>39.620000000000005</v>
      </c>
      <c r="K2160" s="390">
        <v>39.32</v>
      </c>
      <c r="L2160" s="394">
        <v>45485</v>
      </c>
      <c r="M2160" s="389">
        <f t="shared" si="123"/>
        <v>0.30000000000000426</v>
      </c>
      <c r="N2160" s="395">
        <v>2</v>
      </c>
      <c r="O2160" s="1" t="s">
        <v>50</v>
      </c>
      <c r="P2160" s="1" t="s">
        <v>53</v>
      </c>
      <c r="Q2160" s="393" t="str">
        <f>VLOOKUP(UTK[[#This Row],[ID]],DRIVER[],6,FALSE)</f>
        <v>SUSANT KUMAR BAG</v>
      </c>
    </row>
    <row r="2161" spans="1:18" ht="14.4">
      <c r="A2161" s="1">
        <v>216</v>
      </c>
      <c r="B2161" s="387" t="str">
        <f>UTK[[#This Row],[DATE]]&amp;UTK[[#This Row],[VEHICLE NO]]&amp;UTK[[#This Row],[TRIP NO]]</f>
        <v>45485OD04Q41231</v>
      </c>
      <c r="C2161" s="25">
        <v>45485</v>
      </c>
      <c r="D2161" s="1">
        <v>64577</v>
      </c>
      <c r="E2161" s="12">
        <v>312215</v>
      </c>
      <c r="F2161" s="17">
        <v>4090</v>
      </c>
      <c r="G2161" s="24" t="s">
        <v>39</v>
      </c>
      <c r="H2161" s="389">
        <v>54.98</v>
      </c>
      <c r="I2161" s="389">
        <v>17.2</v>
      </c>
      <c r="J2161" s="389">
        <f t="shared" si="122"/>
        <v>37.78</v>
      </c>
      <c r="K2161" s="390">
        <v>37.299999999999997</v>
      </c>
      <c r="L2161" s="394">
        <v>45485</v>
      </c>
      <c r="M2161" s="389">
        <f t="shared" si="123"/>
        <v>0.48000000000000398</v>
      </c>
      <c r="N2161" s="395">
        <v>1</v>
      </c>
      <c r="O2161" s="1" t="s">
        <v>50</v>
      </c>
      <c r="P2161" s="1" t="s">
        <v>53</v>
      </c>
      <c r="Q2161" s="393" t="str">
        <f>VLOOKUP(UTK[[#This Row],[ID]],DRIVER[],6,FALSE)</f>
        <v>NATABAR MOHANTA</v>
      </c>
    </row>
    <row r="2162" spans="1:18" ht="15" customHeight="1">
      <c r="A2162" s="1">
        <v>217</v>
      </c>
      <c r="B2162" s="387" t="str">
        <f>UTK[[#This Row],[DATE]]&amp;UTK[[#This Row],[VEHICLE NO]]&amp;UTK[[#This Row],[TRIP NO]]</f>
        <v>45485OD34S26152</v>
      </c>
      <c r="C2162" s="25">
        <v>45485</v>
      </c>
      <c r="D2162" s="1">
        <v>64578</v>
      </c>
      <c r="E2162" s="12">
        <v>312215</v>
      </c>
      <c r="F2162" s="17">
        <v>4094</v>
      </c>
      <c r="G2162" s="24" t="s">
        <v>40</v>
      </c>
      <c r="H2162" s="389">
        <v>54.52</v>
      </c>
      <c r="I2162" s="389">
        <v>17.100000000000001</v>
      </c>
      <c r="J2162" s="389">
        <f t="shared" si="122"/>
        <v>37.42</v>
      </c>
      <c r="K2162" s="390">
        <v>37.020000000000003</v>
      </c>
      <c r="L2162" s="394">
        <v>45485</v>
      </c>
      <c r="M2162" s="389">
        <f t="shared" si="123"/>
        <v>0.39999999999999858</v>
      </c>
      <c r="N2162" s="395">
        <v>2</v>
      </c>
      <c r="O2162" s="1" t="s">
        <v>50</v>
      </c>
      <c r="P2162" s="1" t="s">
        <v>53</v>
      </c>
      <c r="Q2162" s="393" t="str">
        <f>VLOOKUP(UTK[[#This Row],[ID]],DRIVER[],6,FALSE)</f>
        <v>ABHIMANYU JENA</v>
      </c>
    </row>
    <row r="2163" spans="1:18" ht="15" customHeight="1">
      <c r="A2163" s="1">
        <v>218</v>
      </c>
      <c r="B2163" s="387" t="str">
        <f>UTK[[#This Row],[DATE]]&amp;UTK[[#This Row],[VEHICLE NO]]&amp;UTK[[#This Row],[TRIP NO]]</f>
        <v>45485OD04Q41781</v>
      </c>
      <c r="C2163" s="25">
        <v>45485</v>
      </c>
      <c r="D2163" s="1">
        <v>64579</v>
      </c>
      <c r="E2163" s="12">
        <v>312215</v>
      </c>
      <c r="F2163" s="17">
        <v>4097</v>
      </c>
      <c r="G2163" s="24" t="s">
        <v>25</v>
      </c>
      <c r="H2163" s="389">
        <v>51.9</v>
      </c>
      <c r="I2163" s="389">
        <v>17.260000000000002</v>
      </c>
      <c r="J2163" s="389">
        <f t="shared" si="122"/>
        <v>34.64</v>
      </c>
      <c r="K2163" s="390">
        <v>34.119999999999997</v>
      </c>
      <c r="L2163" s="394">
        <v>45485</v>
      </c>
      <c r="M2163" s="389">
        <f t="shared" si="123"/>
        <v>0.52000000000000313</v>
      </c>
      <c r="N2163" s="395">
        <v>1</v>
      </c>
      <c r="O2163" s="1" t="s">
        <v>50</v>
      </c>
      <c r="P2163" s="1" t="s">
        <v>53</v>
      </c>
      <c r="Q2163" s="393" t="str">
        <f>VLOOKUP(UTK[[#This Row],[ID]],DRIVER[],6,FALSE)</f>
        <v>BHARAT CH MOHANTA</v>
      </c>
    </row>
    <row r="2164" spans="1:18" ht="15" customHeight="1">
      <c r="A2164" s="1">
        <v>219</v>
      </c>
      <c r="B2164" s="387" t="str">
        <f>UTK[[#This Row],[DATE]]&amp;UTK[[#This Row],[VEHICLE NO]]&amp;UTK[[#This Row],[TRIP NO]]</f>
        <v>45485OD04Q41701</v>
      </c>
      <c r="C2164" s="25">
        <v>45485</v>
      </c>
      <c r="D2164" s="1">
        <v>64580</v>
      </c>
      <c r="E2164" s="12">
        <v>312215</v>
      </c>
      <c r="F2164" s="17">
        <v>4101</v>
      </c>
      <c r="G2164" s="24" t="s">
        <v>10</v>
      </c>
      <c r="H2164" s="389">
        <v>34.14</v>
      </c>
      <c r="I2164" s="389">
        <v>10.28</v>
      </c>
      <c r="J2164" s="389">
        <f t="shared" si="122"/>
        <v>23.86</v>
      </c>
      <c r="K2164" s="390">
        <v>23.26</v>
      </c>
      <c r="L2164" s="394">
        <v>45485</v>
      </c>
      <c r="M2164" s="389">
        <f t="shared" si="123"/>
        <v>0.59999999999999787</v>
      </c>
      <c r="N2164" s="395">
        <v>1</v>
      </c>
      <c r="O2164" s="1" t="s">
        <v>50</v>
      </c>
      <c r="P2164" s="1" t="s">
        <v>53</v>
      </c>
      <c r="Q2164" s="393" t="str">
        <f>VLOOKUP(UTK[[#This Row],[ID]],DRIVER[],6,FALSE)</f>
        <v>RAKHAL CH  MOHANTA</v>
      </c>
      <c r="R2164" s="1">
        <v>140</v>
      </c>
    </row>
    <row r="2165" spans="1:18" ht="15" customHeight="1">
      <c r="A2165" s="1">
        <v>220</v>
      </c>
      <c r="B2165" s="387" t="str">
        <f>UTK[[#This Row],[DATE]]&amp;UTK[[#This Row],[VEHICLE NO]]&amp;UTK[[#This Row],[TRIP NO]]</f>
        <v>45485OD34S26661</v>
      </c>
      <c r="C2165" s="25">
        <v>45485</v>
      </c>
      <c r="D2165" s="1">
        <v>64581</v>
      </c>
      <c r="E2165" s="12">
        <v>312215</v>
      </c>
      <c r="F2165" s="17">
        <v>4100</v>
      </c>
      <c r="G2165" s="24" t="s">
        <v>45</v>
      </c>
      <c r="H2165" s="389">
        <v>54.92</v>
      </c>
      <c r="I2165" s="389">
        <v>17.440000000000001</v>
      </c>
      <c r="J2165" s="389">
        <f t="shared" si="122"/>
        <v>37.480000000000004</v>
      </c>
      <c r="K2165" s="390">
        <v>36.96</v>
      </c>
      <c r="L2165" s="394">
        <v>45485</v>
      </c>
      <c r="M2165" s="389">
        <f t="shared" si="123"/>
        <v>0.52000000000000313</v>
      </c>
      <c r="N2165" s="395">
        <v>1</v>
      </c>
      <c r="O2165" s="1" t="s">
        <v>50</v>
      </c>
      <c r="P2165" s="1" t="s">
        <v>53</v>
      </c>
      <c r="Q2165" s="393" t="str">
        <f>VLOOKUP(UTK[[#This Row],[ID]],DRIVER[],6,FALSE)</f>
        <v>RAMAKANTA JENA</v>
      </c>
    </row>
    <row r="2166" spans="1:18" ht="15" customHeight="1">
      <c r="A2166" s="1">
        <v>221</v>
      </c>
      <c r="B2166" s="387" t="str">
        <f>UTK[[#This Row],[DATE]]&amp;UTK[[#This Row],[VEHICLE NO]]&amp;UTK[[#This Row],[TRIP NO]]</f>
        <v>45485OD04Q41261</v>
      </c>
      <c r="C2166" s="25">
        <v>45485</v>
      </c>
      <c r="D2166" s="1">
        <v>64582</v>
      </c>
      <c r="E2166" s="12">
        <v>312215</v>
      </c>
      <c r="F2166" s="17">
        <v>4110</v>
      </c>
      <c r="G2166" s="24" t="s">
        <v>23</v>
      </c>
      <c r="H2166" s="389">
        <v>56.08</v>
      </c>
      <c r="I2166" s="389">
        <v>17.5</v>
      </c>
      <c r="J2166" s="389">
        <f t="shared" si="122"/>
        <v>38.58</v>
      </c>
      <c r="K2166" s="390">
        <v>36.979999999999997</v>
      </c>
      <c r="L2166" s="394">
        <v>45485</v>
      </c>
      <c r="M2166" s="389">
        <f t="shared" si="123"/>
        <v>1.6000000000000014</v>
      </c>
      <c r="N2166" s="395">
        <v>1</v>
      </c>
      <c r="O2166" s="1" t="s">
        <v>50</v>
      </c>
      <c r="P2166" s="1" t="s">
        <v>53</v>
      </c>
      <c r="Q2166" s="393" t="str">
        <f>VLOOKUP(UTK[[#This Row],[ID]],DRIVER[],6,FALSE)</f>
        <v>NILAMANI BARIK</v>
      </c>
    </row>
    <row r="2167" spans="1:18" ht="15" customHeight="1">
      <c r="A2167" s="1">
        <v>222</v>
      </c>
      <c r="B2167" s="387" t="str">
        <f>UTK[[#This Row],[DATE]]&amp;UTK[[#This Row],[VEHICLE NO]]&amp;UTK[[#This Row],[TRIP NO]]</f>
        <v>45485OD04Q67612</v>
      </c>
      <c r="C2167" s="25">
        <v>45485</v>
      </c>
      <c r="D2167" s="1">
        <v>64583</v>
      </c>
      <c r="E2167" s="12">
        <v>312215</v>
      </c>
      <c r="F2167" s="17">
        <v>4126</v>
      </c>
      <c r="G2167" s="24" t="s">
        <v>24</v>
      </c>
      <c r="H2167" s="389">
        <v>55.44</v>
      </c>
      <c r="I2167" s="389">
        <v>17.8</v>
      </c>
      <c r="J2167" s="389">
        <f t="shared" si="122"/>
        <v>37.64</v>
      </c>
      <c r="K2167" s="390">
        <v>36.68</v>
      </c>
      <c r="L2167" s="394">
        <v>45485</v>
      </c>
      <c r="M2167" s="389">
        <f t="shared" si="123"/>
        <v>0.96000000000000085</v>
      </c>
      <c r="N2167" s="395">
        <v>2</v>
      </c>
      <c r="O2167" s="1" t="s">
        <v>50</v>
      </c>
      <c r="P2167" s="1" t="s">
        <v>53</v>
      </c>
      <c r="Q2167" s="393" t="str">
        <f>VLOOKUP(UTK[[#This Row],[ID]],DRIVER[],6,FALSE)</f>
        <v>DHULESWAR PERAI</v>
      </c>
    </row>
    <row r="2168" spans="1:18" ht="15" customHeight="1">
      <c r="A2168" s="1">
        <v>223</v>
      </c>
      <c r="B2168" s="387" t="str">
        <f>UTK[[#This Row],[DATE]]&amp;UTK[[#This Row],[VEHICLE NO]]&amp;UTK[[#This Row],[TRIP NO]]</f>
        <v>45485OD34S65082</v>
      </c>
      <c r="C2168" s="25">
        <v>45485</v>
      </c>
      <c r="D2168" s="1">
        <v>64584</v>
      </c>
      <c r="E2168" s="12">
        <v>312215</v>
      </c>
      <c r="F2168" s="17">
        <v>4134</v>
      </c>
      <c r="G2168" s="24" t="s">
        <v>57</v>
      </c>
      <c r="H2168" s="389">
        <v>55.1</v>
      </c>
      <c r="I2168" s="389">
        <v>17.32</v>
      </c>
      <c r="J2168" s="389">
        <f t="shared" si="122"/>
        <v>37.78</v>
      </c>
      <c r="K2168" s="390">
        <v>37.159999999999997</v>
      </c>
      <c r="L2168" s="394">
        <v>45485</v>
      </c>
      <c r="M2168" s="389">
        <f t="shared" si="123"/>
        <v>0.62000000000000455</v>
      </c>
      <c r="N2168" s="395">
        <v>2</v>
      </c>
      <c r="O2168" s="1" t="s">
        <v>50</v>
      </c>
      <c r="P2168" s="1" t="s">
        <v>53</v>
      </c>
      <c r="Q2168" s="393" t="str">
        <f>VLOOKUP(UTK[[#This Row],[ID]],DRIVER[],6,FALSE)</f>
        <v>VINOD KUMAR</v>
      </c>
    </row>
    <row r="2169" spans="1:18" ht="15" customHeight="1">
      <c r="A2169" s="1">
        <v>224</v>
      </c>
      <c r="B2169" s="387" t="str">
        <f>UTK[[#This Row],[DATE]]&amp;UTK[[#This Row],[VEHICLE NO]]&amp;UTK[[#This Row],[TRIP NO]]</f>
        <v>45485OD34S61521</v>
      </c>
      <c r="C2169" s="25">
        <v>45485</v>
      </c>
      <c r="D2169" s="1">
        <v>64585</v>
      </c>
      <c r="E2169" s="12">
        <v>312215</v>
      </c>
      <c r="F2169" s="17">
        <v>4131</v>
      </c>
      <c r="G2169" s="24" t="s">
        <v>43</v>
      </c>
      <c r="H2169" s="389">
        <v>54.28</v>
      </c>
      <c r="I2169" s="389">
        <v>16.940000000000001</v>
      </c>
      <c r="J2169" s="389">
        <f t="shared" si="122"/>
        <v>37.340000000000003</v>
      </c>
      <c r="K2169" s="390">
        <v>36.74</v>
      </c>
      <c r="L2169" s="394">
        <v>45485</v>
      </c>
      <c r="M2169" s="389">
        <f t="shared" si="123"/>
        <v>0.60000000000000142</v>
      </c>
      <c r="N2169" s="395">
        <v>1</v>
      </c>
      <c r="O2169" s="1" t="s">
        <v>50</v>
      </c>
      <c r="P2169" s="1" t="s">
        <v>53</v>
      </c>
      <c r="Q2169" s="393" t="str">
        <f>VLOOKUP(UTK[[#This Row],[ID]],DRIVER[],6,FALSE)</f>
        <v>MURALIDHAR MOHANTA</v>
      </c>
    </row>
    <row r="2170" spans="1:18" ht="15" customHeight="1">
      <c r="A2170" s="1">
        <v>225</v>
      </c>
      <c r="B2170" s="387" t="str">
        <f>UTK[[#This Row],[DATE]]&amp;UTK[[#This Row],[VEHICLE NO]]&amp;UTK[[#This Row],[TRIP NO]]</f>
        <v>45485OD04Q41552</v>
      </c>
      <c r="C2170" s="25">
        <v>45485</v>
      </c>
      <c r="D2170" s="1">
        <v>64587</v>
      </c>
      <c r="E2170" s="12">
        <v>312215</v>
      </c>
      <c r="F2170" s="17">
        <v>4135</v>
      </c>
      <c r="G2170" s="24" t="s">
        <v>22</v>
      </c>
      <c r="H2170" s="389">
        <v>51.86</v>
      </c>
      <c r="I2170" s="389">
        <v>17.62</v>
      </c>
      <c r="J2170" s="389">
        <f t="shared" si="122"/>
        <v>34.239999999999995</v>
      </c>
      <c r="K2170" s="390">
        <v>33.520000000000003</v>
      </c>
      <c r="L2170" s="394">
        <v>45485</v>
      </c>
      <c r="M2170" s="389">
        <f t="shared" si="123"/>
        <v>0.71999999999999176</v>
      </c>
      <c r="N2170" s="395">
        <v>2</v>
      </c>
      <c r="O2170" s="1" t="s">
        <v>50</v>
      </c>
      <c r="P2170" s="1" t="s">
        <v>53</v>
      </c>
      <c r="Q2170" s="393" t="str">
        <f>VLOOKUP(UTK[[#This Row],[ID]],DRIVER[],6,FALSE)</f>
        <v>SWAPAN KUMAR MOHANTA</v>
      </c>
    </row>
    <row r="2171" spans="1:18" ht="15" customHeight="1">
      <c r="A2171" s="1">
        <v>226</v>
      </c>
      <c r="B2171" s="387" t="str">
        <f>UTK[[#This Row],[DATE]]&amp;UTK[[#This Row],[VEHICLE NO]]&amp;UTK[[#This Row],[TRIP NO]]</f>
        <v>45485OD34S26682</v>
      </c>
      <c r="C2171" s="25">
        <v>45485</v>
      </c>
      <c r="D2171" s="1">
        <v>64588</v>
      </c>
      <c r="E2171" s="12">
        <v>312215</v>
      </c>
      <c r="F2171" s="17">
        <v>4145</v>
      </c>
      <c r="G2171" s="24" t="s">
        <v>42</v>
      </c>
      <c r="H2171" s="389">
        <v>56.3</v>
      </c>
      <c r="I2171" s="389">
        <v>17.100000000000001</v>
      </c>
      <c r="J2171" s="389">
        <f t="shared" si="122"/>
        <v>39.199999999999996</v>
      </c>
      <c r="K2171" s="390">
        <v>38.68</v>
      </c>
      <c r="L2171" s="394">
        <v>45485</v>
      </c>
      <c r="M2171" s="389">
        <f t="shared" si="123"/>
        <v>0.51999999999999602</v>
      </c>
      <c r="N2171" s="395">
        <v>2</v>
      </c>
      <c r="O2171" s="1" t="s">
        <v>50</v>
      </c>
      <c r="P2171" s="1" t="s">
        <v>53</v>
      </c>
      <c r="Q2171" s="393" t="str">
        <f>VLOOKUP(UTK[[#This Row],[ID]],DRIVER[],6,FALSE)</f>
        <v>PRADEEP KUMAR</v>
      </c>
    </row>
    <row r="2172" spans="1:18" ht="15" customHeight="1">
      <c r="A2172" s="1">
        <v>227</v>
      </c>
      <c r="B2172" s="387" t="str">
        <f>UTK[[#This Row],[DATE]]&amp;UTK[[#This Row],[VEHICLE NO]]&amp;UTK[[#This Row],[TRIP NO]]</f>
        <v>45485OD04Q41732</v>
      </c>
      <c r="C2172" s="25">
        <v>45485</v>
      </c>
      <c r="D2172" s="1">
        <v>64589</v>
      </c>
      <c r="E2172" s="12">
        <v>312215</v>
      </c>
      <c r="F2172" s="17">
        <v>4160</v>
      </c>
      <c r="G2172" s="24" t="s">
        <v>8</v>
      </c>
      <c r="H2172" s="389">
        <v>33.08</v>
      </c>
      <c r="I2172" s="389">
        <v>10.34</v>
      </c>
      <c r="J2172" s="389">
        <f t="shared" si="122"/>
        <v>22.74</v>
      </c>
      <c r="K2172" s="390">
        <v>22.26</v>
      </c>
      <c r="L2172" s="394">
        <v>45485</v>
      </c>
      <c r="M2172" s="389">
        <f t="shared" si="123"/>
        <v>0.47999999999999687</v>
      </c>
      <c r="N2172" s="395">
        <v>2</v>
      </c>
      <c r="O2172" s="1" t="s">
        <v>50</v>
      </c>
      <c r="P2172" s="1" t="s">
        <v>53</v>
      </c>
      <c r="Q2172" s="393" t="str">
        <f>VLOOKUP(UTK[[#This Row],[ID]],DRIVER[],6,FALSE)</f>
        <v>AJAYA KUMAR MAHANTA</v>
      </c>
    </row>
    <row r="2173" spans="1:18" ht="15" customHeight="1">
      <c r="A2173" s="1">
        <v>228</v>
      </c>
      <c r="B2173" s="387" t="str">
        <f>UTK[[#This Row],[DATE]]&amp;UTK[[#This Row],[VEHICLE NO]]&amp;UTK[[#This Row],[TRIP NO]]</f>
        <v>45485OD34S61372</v>
      </c>
      <c r="C2173" s="25">
        <v>45485</v>
      </c>
      <c r="D2173" s="1">
        <v>64590</v>
      </c>
      <c r="E2173" s="12">
        <v>312215</v>
      </c>
      <c r="F2173" s="17">
        <v>4150</v>
      </c>
      <c r="G2173" s="24" t="s">
        <v>44</v>
      </c>
      <c r="H2173" s="389">
        <v>55.28</v>
      </c>
      <c r="I2173" s="389">
        <v>17.64</v>
      </c>
      <c r="J2173" s="389">
        <f t="shared" si="122"/>
        <v>37.64</v>
      </c>
      <c r="K2173" s="390">
        <v>36.979999999999997</v>
      </c>
      <c r="L2173" s="394">
        <v>45486</v>
      </c>
      <c r="M2173" s="389">
        <f t="shared" si="123"/>
        <v>0.66000000000000369</v>
      </c>
      <c r="N2173" s="395">
        <v>2</v>
      </c>
      <c r="O2173" s="1" t="s">
        <v>50</v>
      </c>
      <c r="P2173" s="1" t="s">
        <v>53</v>
      </c>
      <c r="Q2173" s="393" t="str">
        <f>VLOOKUP(UTK[[#This Row],[ID]],DRIVER[],6,FALSE)</f>
        <v>KALI CH KAR</v>
      </c>
    </row>
    <row r="2174" spans="1:18" ht="15" customHeight="1">
      <c r="A2174" s="1">
        <v>229</v>
      </c>
      <c r="B2174" s="387" t="str">
        <f>UTK[[#This Row],[DATE]]&amp;UTK[[#This Row],[VEHICLE NO]]&amp;UTK[[#This Row],[TRIP NO]]</f>
        <v>45485OD04Q41393</v>
      </c>
      <c r="C2174" s="25">
        <v>45485</v>
      </c>
      <c r="D2174" s="1">
        <v>64591</v>
      </c>
      <c r="E2174" s="12">
        <v>312215</v>
      </c>
      <c r="F2174" s="17">
        <v>4156</v>
      </c>
      <c r="G2174" s="24" t="s">
        <v>21</v>
      </c>
      <c r="H2174" s="389">
        <v>53.14</v>
      </c>
      <c r="I2174" s="389">
        <v>17.54</v>
      </c>
      <c r="J2174" s="389">
        <f t="shared" si="122"/>
        <v>35.6</v>
      </c>
      <c r="K2174" s="390">
        <v>35.08</v>
      </c>
      <c r="L2174" s="394">
        <v>45486</v>
      </c>
      <c r="M2174" s="389">
        <f t="shared" si="123"/>
        <v>0.52000000000000313</v>
      </c>
      <c r="N2174" s="395">
        <v>3</v>
      </c>
      <c r="O2174" s="1" t="s">
        <v>50</v>
      </c>
      <c r="P2174" s="1" t="s">
        <v>53</v>
      </c>
      <c r="Q2174" s="393" t="str">
        <f>VLOOKUP(UTK[[#This Row],[ID]],DRIVER[],6,FALSE)</f>
        <v>AKSHAYA KU SAHOO</v>
      </c>
    </row>
    <row r="2175" spans="1:18" ht="14.4">
      <c r="A2175" s="1">
        <v>230</v>
      </c>
      <c r="B2175" s="387" t="str">
        <f>UTK[[#This Row],[DATE]]&amp;UTK[[#This Row],[VEHICLE NO]]&amp;UTK[[#This Row],[TRIP NO]]</f>
        <v>45485OD04Q41232</v>
      </c>
      <c r="C2175" s="25">
        <v>45485</v>
      </c>
      <c r="D2175" s="1">
        <v>64592</v>
      </c>
      <c r="E2175" s="12">
        <v>312215</v>
      </c>
      <c r="F2175" s="17">
        <v>4183</v>
      </c>
      <c r="G2175" s="24" t="s">
        <v>39</v>
      </c>
      <c r="H2175" s="389">
        <v>55.74</v>
      </c>
      <c r="I2175" s="389">
        <v>17.239999999999998</v>
      </c>
      <c r="J2175" s="389">
        <f t="shared" si="122"/>
        <v>38.5</v>
      </c>
      <c r="K2175" s="390">
        <v>37.659999999999997</v>
      </c>
      <c r="L2175" s="394">
        <v>45486</v>
      </c>
      <c r="M2175" s="389">
        <f t="shared" si="123"/>
        <v>0.84000000000000341</v>
      </c>
      <c r="N2175" s="395">
        <v>2</v>
      </c>
      <c r="O2175" s="1" t="s">
        <v>50</v>
      </c>
      <c r="P2175" s="1" t="s">
        <v>53</v>
      </c>
      <c r="Q2175" s="393" t="str">
        <f>VLOOKUP(UTK[[#This Row],[ID]],DRIVER[],6,FALSE)</f>
        <v>NATABAR MOHANTA</v>
      </c>
    </row>
    <row r="2176" spans="1:18" ht="15" customHeight="1">
      <c r="A2176" s="1">
        <v>231</v>
      </c>
      <c r="B2176" s="387" t="str">
        <f>UTK[[#This Row],[DATE]]&amp;UTK[[#This Row],[VEHICLE NO]]&amp;UTK[[#This Row],[TRIP NO]]</f>
        <v>45485OD34S26273</v>
      </c>
      <c r="C2176" s="25">
        <v>45485</v>
      </c>
      <c r="D2176" s="1">
        <v>64593</v>
      </c>
      <c r="E2176" s="12">
        <v>312215</v>
      </c>
      <c r="F2176" s="17">
        <v>4182</v>
      </c>
      <c r="G2176" s="24" t="s">
        <v>54</v>
      </c>
      <c r="H2176" s="389">
        <v>51.9</v>
      </c>
      <c r="I2176" s="389">
        <v>17.100000000000001</v>
      </c>
      <c r="J2176" s="389">
        <f t="shared" si="122"/>
        <v>34.799999999999997</v>
      </c>
      <c r="K2176" s="390">
        <v>34.42</v>
      </c>
      <c r="L2176" s="394">
        <v>45486</v>
      </c>
      <c r="M2176" s="389">
        <f t="shared" si="123"/>
        <v>0.37999999999999545</v>
      </c>
      <c r="N2176" s="395">
        <v>3</v>
      </c>
      <c r="O2176" s="1" t="s">
        <v>50</v>
      </c>
      <c r="P2176" s="1" t="s">
        <v>53</v>
      </c>
      <c r="Q2176" s="393" t="str">
        <f>VLOOKUP(UTK[[#This Row],[ID]],DRIVER[],6,FALSE)</f>
        <v>SUSANT KUMAR BAG</v>
      </c>
    </row>
    <row r="2177" spans="1:17" ht="15" customHeight="1">
      <c r="A2177" s="1">
        <v>232</v>
      </c>
      <c r="B2177" s="387" t="str">
        <f>UTK[[#This Row],[DATE]]&amp;UTK[[#This Row],[VEHICLE NO]]&amp;UTK[[#This Row],[TRIP NO]]</f>
        <v>45485OD34S26153</v>
      </c>
      <c r="C2177" s="25">
        <v>45485</v>
      </c>
      <c r="D2177" s="1">
        <v>64594</v>
      </c>
      <c r="E2177" s="12">
        <v>312215</v>
      </c>
      <c r="F2177" s="17">
        <v>4184</v>
      </c>
      <c r="G2177" s="24" t="s">
        <v>40</v>
      </c>
      <c r="H2177" s="389">
        <v>54.06</v>
      </c>
      <c r="I2177" s="389">
        <v>17.100000000000001</v>
      </c>
      <c r="J2177" s="389">
        <f t="shared" si="122"/>
        <v>36.96</v>
      </c>
      <c r="K2177" s="390">
        <v>36.04</v>
      </c>
      <c r="L2177" s="394">
        <v>45486</v>
      </c>
      <c r="M2177" s="389">
        <f t="shared" si="123"/>
        <v>0.92000000000000171</v>
      </c>
      <c r="N2177" s="395">
        <v>3</v>
      </c>
      <c r="O2177" s="1" t="s">
        <v>50</v>
      </c>
      <c r="P2177" s="1" t="s">
        <v>53</v>
      </c>
      <c r="Q2177" s="393" t="str">
        <f>VLOOKUP(UTK[[#This Row],[ID]],DRIVER[],6,FALSE)</f>
        <v>ABHIMANYU JENA</v>
      </c>
    </row>
    <row r="2178" spans="1:17" ht="15" customHeight="1">
      <c r="A2178" s="1">
        <v>233</v>
      </c>
      <c r="B2178" s="1" t="str">
        <f>UTK[[#This Row],[DATE]]&amp;UTK[[#This Row],[VEHICLE NO]]&amp;UTK[[#This Row],[TRIP NO]]</f>
        <v>45486OD34S65081</v>
      </c>
      <c r="C2178" s="25">
        <v>45486</v>
      </c>
      <c r="D2178" s="1">
        <v>64595</v>
      </c>
      <c r="E2178" s="12">
        <v>312215</v>
      </c>
      <c r="F2178" s="17">
        <v>4192</v>
      </c>
      <c r="G2178" s="24" t="s">
        <v>57</v>
      </c>
      <c r="H2178" s="26">
        <v>53.42</v>
      </c>
      <c r="I2178" s="26">
        <v>17.34</v>
      </c>
      <c r="J2178" s="26">
        <f t="shared" ref="J2178:J2202" si="124">H2178-I2178</f>
        <v>36.08</v>
      </c>
      <c r="K2178" s="49">
        <v>35.74</v>
      </c>
      <c r="L2178" s="394">
        <v>45486</v>
      </c>
      <c r="M2178" s="26">
        <f t="shared" ref="M2178:M2202" si="125">J2178-K2178</f>
        <v>0.33999999999999631</v>
      </c>
      <c r="N2178" s="217">
        <v>1</v>
      </c>
      <c r="O2178" s="1" t="s">
        <v>50</v>
      </c>
      <c r="P2178" s="1" t="s">
        <v>53</v>
      </c>
      <c r="Q2178" s="91" t="str">
        <f>VLOOKUP(UTK[[#This Row],[ID]],DRIVER[],6,FALSE)</f>
        <v>VINOD KUMAR</v>
      </c>
    </row>
    <row r="2179" spans="1:17" ht="15" customHeight="1">
      <c r="A2179" s="1">
        <v>234</v>
      </c>
      <c r="B2179" s="1" t="str">
        <f>UTK[[#This Row],[DATE]]&amp;UTK[[#This Row],[VEHICLE NO]]&amp;UTK[[#This Row],[TRIP NO]]</f>
        <v>45486OD04Q41391</v>
      </c>
      <c r="C2179" s="25">
        <v>45486</v>
      </c>
      <c r="D2179" s="1">
        <v>64605</v>
      </c>
      <c r="E2179" s="12">
        <v>312215</v>
      </c>
      <c r="F2179" s="17">
        <v>4194</v>
      </c>
      <c r="G2179" s="24" t="s">
        <v>21</v>
      </c>
      <c r="H2179" s="26">
        <v>55</v>
      </c>
      <c r="I2179" s="26">
        <v>17.48</v>
      </c>
      <c r="J2179" s="26">
        <f t="shared" si="124"/>
        <v>37.519999999999996</v>
      </c>
      <c r="K2179" s="49">
        <v>37.200000000000003</v>
      </c>
      <c r="L2179" s="394">
        <v>45486</v>
      </c>
      <c r="M2179" s="26">
        <f t="shared" si="125"/>
        <v>0.31999999999999318</v>
      </c>
      <c r="N2179" s="217">
        <v>1</v>
      </c>
      <c r="O2179" s="1" t="s">
        <v>50</v>
      </c>
      <c r="P2179" s="1" t="s">
        <v>53</v>
      </c>
      <c r="Q2179" s="91" t="str">
        <f>VLOOKUP(UTK[[#This Row],[ID]],DRIVER[],6,FALSE)</f>
        <v>AKSHAYA KU SAHOO</v>
      </c>
    </row>
    <row r="2180" spans="1:17" ht="15" customHeight="1">
      <c r="A2180" s="1">
        <v>235</v>
      </c>
      <c r="B2180" s="1" t="str">
        <f>UTK[[#This Row],[DATE]]&amp;UTK[[#This Row],[VEHICLE NO]]&amp;UTK[[#This Row],[TRIP NO]]</f>
        <v>45486OD34S61521</v>
      </c>
      <c r="C2180" s="25">
        <v>45486</v>
      </c>
      <c r="D2180" s="1">
        <v>64606</v>
      </c>
      <c r="E2180" s="12">
        <v>312215</v>
      </c>
      <c r="F2180" s="17">
        <v>4206</v>
      </c>
      <c r="G2180" s="24" t="s">
        <v>43</v>
      </c>
      <c r="H2180" s="26">
        <v>57.02</v>
      </c>
      <c r="I2180" s="26">
        <v>16.940000000000001</v>
      </c>
      <c r="J2180" s="26">
        <f t="shared" si="124"/>
        <v>40.08</v>
      </c>
      <c r="K2180" s="49">
        <v>39.28</v>
      </c>
      <c r="L2180" s="394">
        <v>45486</v>
      </c>
      <c r="M2180" s="26">
        <f t="shared" si="125"/>
        <v>0.79999999999999716</v>
      </c>
      <c r="N2180" s="217">
        <v>1</v>
      </c>
      <c r="O2180" s="1" t="s">
        <v>50</v>
      </c>
      <c r="P2180" s="1" t="s">
        <v>53</v>
      </c>
      <c r="Q2180" s="91" t="str">
        <f>VLOOKUP(UTK[[#This Row],[ID]],DRIVER[],6,FALSE)</f>
        <v>MURALIDHAR MOHANTA</v>
      </c>
    </row>
    <row r="2181" spans="1:17" ht="15" customHeight="1">
      <c r="A2181" s="1">
        <v>236</v>
      </c>
      <c r="B2181" s="1" t="str">
        <f>UTK[[#This Row],[DATE]]&amp;UTK[[#This Row],[VEHICLE NO]]&amp;UTK[[#This Row],[TRIP NO]]</f>
        <v>45486OD04Q41731</v>
      </c>
      <c r="C2181" s="25">
        <v>45486</v>
      </c>
      <c r="D2181" s="1">
        <v>64608</v>
      </c>
      <c r="E2181" s="12">
        <v>312215</v>
      </c>
      <c r="F2181" s="17">
        <v>4223</v>
      </c>
      <c r="G2181" s="24" t="s">
        <v>8</v>
      </c>
      <c r="H2181" s="26">
        <v>34.159999999999997</v>
      </c>
      <c r="I2181" s="26">
        <v>10.34</v>
      </c>
      <c r="J2181" s="26">
        <f t="shared" si="124"/>
        <v>23.819999999999997</v>
      </c>
      <c r="K2181" s="49">
        <v>23.46</v>
      </c>
      <c r="L2181" s="394">
        <v>45486</v>
      </c>
      <c r="M2181" s="26">
        <f t="shared" si="125"/>
        <v>0.35999999999999588</v>
      </c>
      <c r="N2181" s="217">
        <v>1</v>
      </c>
      <c r="O2181" s="1" t="s">
        <v>50</v>
      </c>
      <c r="P2181" s="1" t="s">
        <v>53</v>
      </c>
      <c r="Q2181" s="91" t="str">
        <f>VLOOKUP(UTK[[#This Row],[ID]],DRIVER[],6,FALSE)</f>
        <v>AJAYA KUMAR MAHANTA</v>
      </c>
    </row>
    <row r="2182" spans="1:17" ht="15" customHeight="1">
      <c r="A2182" s="1">
        <v>237</v>
      </c>
      <c r="B2182" s="1" t="str">
        <f>UTK[[#This Row],[DATE]]&amp;UTK[[#This Row],[VEHICLE NO]]&amp;UTK[[#This Row],[TRIP NO]]</f>
        <v>45486OD34S26681</v>
      </c>
      <c r="C2182" s="25">
        <v>45486</v>
      </c>
      <c r="D2182" s="1">
        <v>64609</v>
      </c>
      <c r="E2182" s="12">
        <v>312215</v>
      </c>
      <c r="F2182" s="17">
        <v>4235</v>
      </c>
      <c r="G2182" s="24" t="s">
        <v>42</v>
      </c>
      <c r="H2182" s="26">
        <v>50.02</v>
      </c>
      <c r="I2182" s="26">
        <v>17.02</v>
      </c>
      <c r="J2182" s="26">
        <f t="shared" si="124"/>
        <v>33</v>
      </c>
      <c r="K2182" s="49">
        <v>32.520000000000003</v>
      </c>
      <c r="L2182" s="394">
        <v>45486</v>
      </c>
      <c r="M2182" s="26">
        <f t="shared" si="125"/>
        <v>0.47999999999999687</v>
      </c>
      <c r="N2182" s="217">
        <v>1</v>
      </c>
      <c r="O2182" s="1" t="s">
        <v>50</v>
      </c>
      <c r="P2182" s="1" t="s">
        <v>53</v>
      </c>
      <c r="Q2182" s="91" t="str">
        <f>VLOOKUP(UTK[[#This Row],[ID]],DRIVER[],6,FALSE)</f>
        <v>PRADEEP KUMAR</v>
      </c>
    </row>
    <row r="2183" spans="1:17" ht="15" customHeight="1">
      <c r="A2183" s="1">
        <v>238</v>
      </c>
      <c r="B2183" s="1" t="str">
        <f>UTK[[#This Row],[DATE]]&amp;UTK[[#This Row],[VEHICLE NO]]&amp;UTK[[#This Row],[TRIP NO]]</f>
        <v>45486OD04Q41701</v>
      </c>
      <c r="C2183" s="25">
        <v>45486</v>
      </c>
      <c r="D2183" s="1">
        <v>64610</v>
      </c>
      <c r="E2183" s="12">
        <v>312215</v>
      </c>
      <c r="F2183" s="17">
        <v>4244</v>
      </c>
      <c r="G2183" s="24" t="s">
        <v>10</v>
      </c>
      <c r="H2183" s="26">
        <v>34.700000000000003</v>
      </c>
      <c r="I2183" s="26">
        <v>10.5</v>
      </c>
      <c r="J2183" s="26">
        <f t="shared" si="124"/>
        <v>24.200000000000003</v>
      </c>
      <c r="K2183" s="49">
        <v>23.94</v>
      </c>
      <c r="L2183" s="394">
        <v>45486</v>
      </c>
      <c r="M2183" s="26">
        <f t="shared" si="125"/>
        <v>0.26000000000000156</v>
      </c>
      <c r="N2183" s="217">
        <v>1</v>
      </c>
      <c r="O2183" s="1" t="s">
        <v>50</v>
      </c>
      <c r="P2183" s="1" t="s">
        <v>53</v>
      </c>
      <c r="Q2183" s="91" t="str">
        <f>VLOOKUP(UTK[[#This Row],[ID]],DRIVER[],6,FALSE)</f>
        <v>RAKHAL CH  MOHANTA</v>
      </c>
    </row>
    <row r="2184" spans="1:17" ht="15" customHeight="1">
      <c r="A2184" s="1">
        <v>239</v>
      </c>
      <c r="B2184" s="1" t="str">
        <f>UTK[[#This Row],[DATE]]&amp;UTK[[#This Row],[VEHICLE NO]]&amp;UTK[[#This Row],[TRIP NO]]</f>
        <v>45486OD34S26661</v>
      </c>
      <c r="C2184" s="25">
        <v>45486</v>
      </c>
      <c r="D2184" s="1">
        <v>64611</v>
      </c>
      <c r="E2184" s="12">
        <v>312215</v>
      </c>
      <c r="F2184" s="17">
        <v>4249</v>
      </c>
      <c r="G2184" s="24" t="s">
        <v>45</v>
      </c>
      <c r="H2184" s="26">
        <v>56.58</v>
      </c>
      <c r="I2184" s="26">
        <v>17.62</v>
      </c>
      <c r="J2184" s="26">
        <f t="shared" si="124"/>
        <v>38.959999999999994</v>
      </c>
      <c r="K2184" s="49">
        <v>38.42</v>
      </c>
      <c r="L2184" s="394">
        <v>45486</v>
      </c>
      <c r="M2184" s="26">
        <f t="shared" si="125"/>
        <v>0.53999999999999204</v>
      </c>
      <c r="N2184" s="217">
        <v>1</v>
      </c>
      <c r="O2184" s="1" t="s">
        <v>50</v>
      </c>
      <c r="P2184" s="1" t="s">
        <v>53</v>
      </c>
      <c r="Q2184" s="91" t="str">
        <f>VLOOKUP(UTK[[#This Row],[ID]],DRIVER[],6,FALSE)</f>
        <v>RAMAKANTA JENA</v>
      </c>
    </row>
    <row r="2185" spans="1:17" ht="15" customHeight="1">
      <c r="A2185" s="1">
        <v>240</v>
      </c>
      <c r="B2185" s="1" t="str">
        <f>UTK[[#This Row],[DATE]]&amp;UTK[[#This Row],[VEHICLE NO]]&amp;UTK[[#This Row],[TRIP NO]]</f>
        <v>45486OD34S61371</v>
      </c>
      <c r="C2185" s="25">
        <v>45486</v>
      </c>
      <c r="D2185" s="1">
        <v>64612</v>
      </c>
      <c r="E2185" s="12">
        <v>312215</v>
      </c>
      <c r="F2185" s="17">
        <v>4250</v>
      </c>
      <c r="G2185" s="24" t="s">
        <v>44</v>
      </c>
      <c r="H2185" s="26">
        <v>57.42</v>
      </c>
      <c r="I2185" s="26">
        <v>17.66</v>
      </c>
      <c r="J2185" s="26">
        <f t="shared" si="124"/>
        <v>39.760000000000005</v>
      </c>
      <c r="K2185" s="49">
        <v>39.119999999999997</v>
      </c>
      <c r="L2185" s="394">
        <v>45486</v>
      </c>
      <c r="M2185" s="26">
        <f t="shared" si="125"/>
        <v>0.64000000000000767</v>
      </c>
      <c r="N2185" s="217">
        <v>1</v>
      </c>
      <c r="O2185" s="1" t="s">
        <v>50</v>
      </c>
      <c r="P2185" s="1" t="s">
        <v>53</v>
      </c>
      <c r="Q2185" s="91" t="str">
        <f>VLOOKUP(UTK[[#This Row],[ID]],DRIVER[],6,FALSE)</f>
        <v>BENUDHAR PRADHAN</v>
      </c>
    </row>
    <row r="2186" spans="1:17" ht="15" customHeight="1">
      <c r="A2186" s="1">
        <v>241</v>
      </c>
      <c r="B2186" s="1" t="str">
        <f>UTK[[#This Row],[DATE]]&amp;UTK[[#This Row],[VEHICLE NO]]&amp;UTK[[#This Row],[TRIP NO]]</f>
        <v>45486OD04Q67611</v>
      </c>
      <c r="C2186" s="25">
        <v>45486</v>
      </c>
      <c r="D2186" s="1">
        <v>64613</v>
      </c>
      <c r="E2186" s="12">
        <v>312215</v>
      </c>
      <c r="F2186" s="17">
        <v>4252</v>
      </c>
      <c r="G2186" s="24" t="s">
        <v>24</v>
      </c>
      <c r="H2186" s="26">
        <v>56.82</v>
      </c>
      <c r="I2186" s="26">
        <v>17.8</v>
      </c>
      <c r="J2186" s="26">
        <f t="shared" si="124"/>
        <v>39.019999999999996</v>
      </c>
      <c r="K2186" s="49">
        <v>38.340000000000003</v>
      </c>
      <c r="L2186" s="394">
        <v>45486</v>
      </c>
      <c r="M2186" s="26">
        <f t="shared" si="125"/>
        <v>0.67999999999999261</v>
      </c>
      <c r="N2186" s="217">
        <v>1</v>
      </c>
      <c r="O2186" s="1" t="s">
        <v>50</v>
      </c>
      <c r="P2186" s="1" t="s">
        <v>53</v>
      </c>
      <c r="Q2186" s="91" t="str">
        <f>VLOOKUP(UTK[[#This Row],[ID]],DRIVER[],6,FALSE)</f>
        <v>DHULESWAR PERAI</v>
      </c>
    </row>
    <row r="2187" spans="1:17" ht="15" customHeight="1">
      <c r="A2187" s="1">
        <v>242</v>
      </c>
      <c r="B2187" s="1" t="str">
        <f>UTK[[#This Row],[DATE]]&amp;UTK[[#This Row],[VEHICLE NO]]&amp;UTK[[#This Row],[TRIP NO]]</f>
        <v>45486OD04Q41781</v>
      </c>
      <c r="C2187" s="25">
        <v>45486</v>
      </c>
      <c r="D2187" s="1">
        <v>64614</v>
      </c>
      <c r="E2187" s="12">
        <v>312215</v>
      </c>
      <c r="F2187" s="17">
        <v>4253</v>
      </c>
      <c r="G2187" s="24" t="s">
        <v>25</v>
      </c>
      <c r="H2187" s="26">
        <v>55.6</v>
      </c>
      <c r="I2187" s="26">
        <v>17.28</v>
      </c>
      <c r="J2187" s="26">
        <f t="shared" si="124"/>
        <v>38.32</v>
      </c>
      <c r="K2187" s="49">
        <v>37.78</v>
      </c>
      <c r="L2187" s="394">
        <v>45486</v>
      </c>
      <c r="M2187" s="26">
        <f t="shared" si="125"/>
        <v>0.53999999999999915</v>
      </c>
      <c r="N2187" s="217">
        <v>1</v>
      </c>
      <c r="O2187" s="1" t="s">
        <v>50</v>
      </c>
      <c r="P2187" s="1" t="s">
        <v>53</v>
      </c>
      <c r="Q2187" s="91" t="str">
        <f>VLOOKUP(UTK[[#This Row],[ID]],DRIVER[],6,FALSE)</f>
        <v>CHANDRAMANI MOHANTY</v>
      </c>
    </row>
    <row r="2188" spans="1:17" ht="15" customHeight="1">
      <c r="A2188" s="1">
        <v>243</v>
      </c>
      <c r="B2188" s="1" t="str">
        <f>UTK[[#This Row],[DATE]]&amp;UTK[[#This Row],[VEHICLE NO]]&amp;UTK[[#This Row],[TRIP NO]]</f>
        <v>45486OD04Q41281</v>
      </c>
      <c r="C2188" s="25">
        <v>45486</v>
      </c>
      <c r="D2188" s="1">
        <v>64615</v>
      </c>
      <c r="E2188" s="12">
        <v>312215</v>
      </c>
      <c r="F2188" s="17">
        <v>4254</v>
      </c>
      <c r="G2188" s="24" t="s">
        <v>41</v>
      </c>
      <c r="H2188" s="26">
        <v>33.96</v>
      </c>
      <c r="I2188" s="26">
        <v>10.34</v>
      </c>
      <c r="J2188" s="26">
        <f t="shared" si="124"/>
        <v>23.62</v>
      </c>
      <c r="K2188" s="49">
        <v>23.32</v>
      </c>
      <c r="L2188" s="394">
        <v>45486</v>
      </c>
      <c r="M2188" s="26">
        <f t="shared" si="125"/>
        <v>0.30000000000000071</v>
      </c>
      <c r="N2188" s="217">
        <v>1</v>
      </c>
      <c r="O2188" s="1" t="s">
        <v>50</v>
      </c>
      <c r="P2188" s="1" t="s">
        <v>53</v>
      </c>
      <c r="Q2188" s="91" t="str">
        <f>VLOOKUP(UTK[[#This Row],[ID]],DRIVER[],6,FALSE)</f>
        <v>SUSANTA KUMAR MALIK</v>
      </c>
    </row>
    <row r="2189" spans="1:17" ht="15" customHeight="1">
      <c r="A2189" s="1">
        <v>244</v>
      </c>
      <c r="B2189" s="1" t="str">
        <f>UTK[[#This Row],[DATE]]&amp;UTK[[#This Row],[VEHICLE NO]]&amp;UTK[[#This Row],[TRIP NO]]</f>
        <v>45486OD34S26271</v>
      </c>
      <c r="C2189" s="25">
        <v>45486</v>
      </c>
      <c r="D2189" s="1">
        <v>64616</v>
      </c>
      <c r="E2189" s="12">
        <v>312215</v>
      </c>
      <c r="F2189" s="17">
        <v>4260</v>
      </c>
      <c r="G2189" s="24" t="s">
        <v>54</v>
      </c>
      <c r="H2189" s="26">
        <v>53.92</v>
      </c>
      <c r="I2189" s="26">
        <v>17.02</v>
      </c>
      <c r="J2189" s="26">
        <f t="shared" si="124"/>
        <v>36.900000000000006</v>
      </c>
      <c r="K2189" s="49">
        <v>35.840000000000003</v>
      </c>
      <c r="L2189" s="394">
        <v>45486</v>
      </c>
      <c r="M2189" s="26">
        <f t="shared" si="125"/>
        <v>1.0600000000000023</v>
      </c>
      <c r="N2189" s="217">
        <v>1</v>
      </c>
      <c r="O2189" s="1" t="s">
        <v>50</v>
      </c>
      <c r="P2189" s="1" t="s">
        <v>53</v>
      </c>
      <c r="Q2189" s="91" t="str">
        <f>VLOOKUP(UTK[[#This Row],[ID]],DRIVER[],6,FALSE)</f>
        <v>JUGAL KISHOR MOHANTA</v>
      </c>
    </row>
    <row r="2190" spans="1:17" ht="14.4">
      <c r="A2190" s="1">
        <v>245</v>
      </c>
      <c r="B2190" s="1" t="str">
        <f>UTK[[#This Row],[DATE]]&amp;UTK[[#This Row],[VEHICLE NO]]&amp;UTK[[#This Row],[TRIP NO]]</f>
        <v>45486OD04Q41231</v>
      </c>
      <c r="C2190" s="25">
        <v>45486</v>
      </c>
      <c r="D2190" s="1">
        <v>64617</v>
      </c>
      <c r="E2190" s="12">
        <v>312215</v>
      </c>
      <c r="F2190" s="17">
        <v>4255</v>
      </c>
      <c r="G2190" s="24" t="s">
        <v>39</v>
      </c>
      <c r="H2190" s="26">
        <v>51.64</v>
      </c>
      <c r="I2190" s="26">
        <v>17.239999999999998</v>
      </c>
      <c r="J2190" s="26">
        <f t="shared" si="124"/>
        <v>34.400000000000006</v>
      </c>
      <c r="K2190" s="49">
        <v>33.700000000000003</v>
      </c>
      <c r="L2190" s="394">
        <v>45486</v>
      </c>
      <c r="M2190" s="26">
        <f t="shared" si="125"/>
        <v>0.70000000000000284</v>
      </c>
      <c r="N2190" s="217">
        <v>1</v>
      </c>
      <c r="O2190" s="1" t="s">
        <v>50</v>
      </c>
      <c r="P2190" s="1" t="s">
        <v>53</v>
      </c>
      <c r="Q2190" s="91" t="str">
        <f>VLOOKUP(UTK[[#This Row],[ID]],DRIVER[],6,FALSE)</f>
        <v>SUSANT KUMAR BAG</v>
      </c>
    </row>
    <row r="2191" spans="1:17" ht="15" customHeight="1">
      <c r="A2191" s="1">
        <v>246</v>
      </c>
      <c r="B2191" s="1" t="str">
        <f>UTK[[#This Row],[DATE]]&amp;UTK[[#This Row],[VEHICLE NO]]&amp;UTK[[#This Row],[TRIP NO]]</f>
        <v>45486OD04Q67881</v>
      </c>
      <c r="C2191" s="25">
        <v>45486</v>
      </c>
      <c r="D2191" s="1">
        <v>64618</v>
      </c>
      <c r="E2191" s="12">
        <v>312215</v>
      </c>
      <c r="F2191" s="17">
        <v>4270</v>
      </c>
      <c r="G2191" s="24" t="s">
        <v>20</v>
      </c>
      <c r="H2191" s="26">
        <v>56.04</v>
      </c>
      <c r="I2191" s="26">
        <v>17.440000000000001</v>
      </c>
      <c r="J2191" s="26">
        <f t="shared" si="124"/>
        <v>38.599999999999994</v>
      </c>
      <c r="K2191" s="49">
        <v>38.04</v>
      </c>
      <c r="L2191" s="394">
        <v>45486</v>
      </c>
      <c r="M2191" s="26">
        <f t="shared" si="125"/>
        <v>0.55999999999999517</v>
      </c>
      <c r="N2191" s="217">
        <v>1</v>
      </c>
      <c r="O2191" s="1" t="s">
        <v>50</v>
      </c>
      <c r="P2191" s="1" t="s">
        <v>53</v>
      </c>
      <c r="Q2191" s="91" t="str">
        <f>VLOOKUP(UTK[[#This Row],[ID]],DRIVER[],6,FALSE)</f>
        <v>KALI CH KAR</v>
      </c>
    </row>
    <row r="2192" spans="1:17" ht="15" customHeight="1">
      <c r="A2192" s="1">
        <v>247</v>
      </c>
      <c r="B2192" s="1" t="str">
        <f>UTK[[#This Row],[DATE]]&amp;UTK[[#This Row],[VEHICLE NO]]&amp;UTK[[#This Row],[TRIP NO]]</f>
        <v>45486OD34S65082</v>
      </c>
      <c r="C2192" s="25">
        <v>45486</v>
      </c>
      <c r="D2192" s="1">
        <v>64619</v>
      </c>
      <c r="E2192" s="12">
        <v>312215</v>
      </c>
      <c r="F2192" s="17">
        <v>4279</v>
      </c>
      <c r="G2192" s="24" t="s">
        <v>57</v>
      </c>
      <c r="H2192" s="26">
        <v>53.9</v>
      </c>
      <c r="I2192" s="26">
        <v>17.3</v>
      </c>
      <c r="J2192" s="26">
        <f t="shared" si="124"/>
        <v>36.599999999999994</v>
      </c>
      <c r="K2192" s="49">
        <v>36.1</v>
      </c>
      <c r="L2192" s="394">
        <v>45486</v>
      </c>
      <c r="M2192" s="26">
        <f t="shared" si="125"/>
        <v>0.49999999999999289</v>
      </c>
      <c r="N2192" s="217">
        <v>2</v>
      </c>
      <c r="O2192" s="1" t="s">
        <v>50</v>
      </c>
      <c r="P2192" s="1" t="s">
        <v>53</v>
      </c>
      <c r="Q2192" s="91" t="str">
        <f>VLOOKUP(UTK[[#This Row],[ID]],DRIVER[],6,FALSE)</f>
        <v>VINOD KUMAR</v>
      </c>
    </row>
    <row r="2193" spans="1:17" ht="15" customHeight="1">
      <c r="A2193" s="1">
        <v>248</v>
      </c>
      <c r="B2193" s="1" t="str">
        <f>UTK[[#This Row],[DATE]]&amp;UTK[[#This Row],[VEHICLE NO]]&amp;UTK[[#This Row],[TRIP NO]]</f>
        <v>45486OD04Q41551</v>
      </c>
      <c r="C2193" s="25">
        <v>45486</v>
      </c>
      <c r="D2193" s="1">
        <v>64620</v>
      </c>
      <c r="E2193" s="12">
        <v>312215</v>
      </c>
      <c r="F2193" s="17">
        <v>4284</v>
      </c>
      <c r="G2193" s="24" t="s">
        <v>22</v>
      </c>
      <c r="H2193" s="26">
        <v>55.48</v>
      </c>
      <c r="I2193" s="26">
        <v>17.54</v>
      </c>
      <c r="J2193" s="26">
        <f t="shared" si="124"/>
        <v>37.94</v>
      </c>
      <c r="K2193" s="49">
        <v>37</v>
      </c>
      <c r="L2193" s="394">
        <v>45486</v>
      </c>
      <c r="M2193" s="26">
        <f t="shared" si="125"/>
        <v>0.93999999999999773</v>
      </c>
      <c r="N2193" s="217">
        <v>1</v>
      </c>
      <c r="O2193" s="1" t="s">
        <v>50</v>
      </c>
      <c r="P2193" s="1" t="s">
        <v>53</v>
      </c>
      <c r="Q2193" s="91" t="str">
        <f>VLOOKUP(UTK[[#This Row],[ID]],DRIVER[],6,FALSE)</f>
        <v>SWAPAN KUMAR MOHANTA</v>
      </c>
    </row>
    <row r="2194" spans="1:17" ht="15" customHeight="1">
      <c r="A2194" s="1">
        <v>249</v>
      </c>
      <c r="B2194" s="1" t="str">
        <f>UTK[[#This Row],[DATE]]&amp;UTK[[#This Row],[VEHICLE NO]]&amp;UTK[[#This Row],[TRIP NO]]</f>
        <v>45486OD04Q41261</v>
      </c>
      <c r="C2194" s="25">
        <v>45486</v>
      </c>
      <c r="D2194" s="1">
        <v>64621</v>
      </c>
      <c r="E2194" s="12">
        <v>312215</v>
      </c>
      <c r="F2194" s="17">
        <v>4283</v>
      </c>
      <c r="G2194" s="24" t="s">
        <v>23</v>
      </c>
      <c r="H2194" s="26">
        <v>51.86</v>
      </c>
      <c r="I2194" s="26">
        <v>17.5</v>
      </c>
      <c r="J2194" s="26">
        <f t="shared" si="124"/>
        <v>34.36</v>
      </c>
      <c r="K2194" s="49">
        <v>33.74</v>
      </c>
      <c r="L2194" s="394">
        <v>45486</v>
      </c>
      <c r="M2194" s="26">
        <f t="shared" si="125"/>
        <v>0.61999999999999744</v>
      </c>
      <c r="N2194" s="217">
        <v>1</v>
      </c>
      <c r="O2194" s="1" t="s">
        <v>50</v>
      </c>
      <c r="P2194" s="1" t="s">
        <v>53</v>
      </c>
      <c r="Q2194" s="91" t="str">
        <f>VLOOKUP(UTK[[#This Row],[ID]],DRIVER[],6,FALSE)</f>
        <v>NILAMANI BARIK</v>
      </c>
    </row>
    <row r="2195" spans="1:17" ht="15" customHeight="1">
      <c r="A2195" s="1">
        <v>250</v>
      </c>
      <c r="B2195" s="1" t="str">
        <f>UTK[[#This Row],[DATE]]&amp;UTK[[#This Row],[VEHICLE NO]]&amp;UTK[[#This Row],[TRIP NO]]</f>
        <v>45486OD04Q41392</v>
      </c>
      <c r="C2195" s="25">
        <v>45486</v>
      </c>
      <c r="D2195" s="1">
        <v>64622</v>
      </c>
      <c r="E2195" s="12">
        <v>312215</v>
      </c>
      <c r="F2195" s="17">
        <v>4294</v>
      </c>
      <c r="G2195" s="24" t="s">
        <v>21</v>
      </c>
      <c r="H2195" s="26">
        <v>51.3</v>
      </c>
      <c r="I2195" s="26">
        <v>17.420000000000002</v>
      </c>
      <c r="J2195" s="26">
        <f t="shared" si="124"/>
        <v>33.879999999999995</v>
      </c>
      <c r="K2195" s="49">
        <v>33.200000000000003</v>
      </c>
      <c r="L2195" s="394">
        <v>45486</v>
      </c>
      <c r="M2195" s="26">
        <f t="shared" si="125"/>
        <v>0.67999999999999261</v>
      </c>
      <c r="N2195" s="217">
        <v>2</v>
      </c>
      <c r="O2195" s="1" t="s">
        <v>50</v>
      </c>
      <c r="P2195" s="1" t="s">
        <v>53</v>
      </c>
      <c r="Q2195" s="91" t="str">
        <f>VLOOKUP(UTK[[#This Row],[ID]],DRIVER[],6,FALSE)</f>
        <v>AKSHAYA KU SAHOO</v>
      </c>
    </row>
    <row r="2196" spans="1:17" ht="15" customHeight="1">
      <c r="A2196" s="1">
        <v>251</v>
      </c>
      <c r="B2196" s="1" t="str">
        <f>UTK[[#This Row],[DATE]]&amp;UTK[[#This Row],[VEHICLE NO]]&amp;UTK[[#This Row],[TRIP NO]]</f>
        <v>45486OD34S61522</v>
      </c>
      <c r="C2196" s="25">
        <v>45486</v>
      </c>
      <c r="D2196" s="1">
        <v>64623</v>
      </c>
      <c r="E2196" s="12">
        <v>312215</v>
      </c>
      <c r="F2196" s="17">
        <v>4300</v>
      </c>
      <c r="G2196" s="24" t="s">
        <v>43</v>
      </c>
      <c r="H2196" s="26">
        <v>54.4</v>
      </c>
      <c r="I2196" s="26">
        <v>16.899999999999999</v>
      </c>
      <c r="J2196" s="26">
        <f t="shared" si="124"/>
        <v>37.5</v>
      </c>
      <c r="K2196" s="49">
        <v>36.659999999999997</v>
      </c>
      <c r="L2196" s="394">
        <v>45486</v>
      </c>
      <c r="M2196" s="26">
        <f t="shared" si="125"/>
        <v>0.84000000000000341</v>
      </c>
      <c r="N2196" s="217">
        <v>2</v>
      </c>
      <c r="O2196" s="1" t="s">
        <v>50</v>
      </c>
      <c r="P2196" s="1" t="s">
        <v>53</v>
      </c>
      <c r="Q2196" s="91" t="str">
        <f>VLOOKUP(UTK[[#This Row],[ID]],DRIVER[],6,FALSE)</f>
        <v>MURALIDHAR MOHANTA</v>
      </c>
    </row>
    <row r="2197" spans="1:17" ht="15" customHeight="1">
      <c r="A2197" s="1">
        <v>252</v>
      </c>
      <c r="B2197" s="1" t="str">
        <f>UTK[[#This Row],[DATE]]&amp;UTK[[#This Row],[VEHICLE NO]]&amp;UTK[[#This Row],[TRIP NO]]</f>
        <v>45486OD04Q41732</v>
      </c>
      <c r="C2197" s="25">
        <v>45486</v>
      </c>
      <c r="D2197" s="1">
        <v>64624</v>
      </c>
      <c r="E2197" s="12">
        <v>312215</v>
      </c>
      <c r="F2197" s="17">
        <v>4309</v>
      </c>
      <c r="G2197" s="24" t="s">
        <v>8</v>
      </c>
      <c r="H2197" s="26">
        <v>34.68</v>
      </c>
      <c r="I2197" s="26">
        <v>10.3</v>
      </c>
      <c r="J2197" s="26">
        <f t="shared" si="124"/>
        <v>24.38</v>
      </c>
      <c r="K2197" s="53">
        <v>23.54</v>
      </c>
      <c r="L2197" s="411">
        <v>45488</v>
      </c>
      <c r="M2197" s="26">
        <f t="shared" si="125"/>
        <v>0.83999999999999986</v>
      </c>
      <c r="N2197" s="217">
        <v>2</v>
      </c>
      <c r="O2197" s="1" t="s">
        <v>50</v>
      </c>
      <c r="P2197" s="1" t="s">
        <v>53</v>
      </c>
      <c r="Q2197" s="91" t="str">
        <f>VLOOKUP(UTK[[#This Row],[ID]],DRIVER[],6,FALSE)</f>
        <v>AJAYA KUMAR MAHANTA</v>
      </c>
    </row>
    <row r="2198" spans="1:17" ht="15" customHeight="1">
      <c r="A2198" s="1">
        <v>253</v>
      </c>
      <c r="B2198" s="1" t="str">
        <f>UTK[[#This Row],[DATE]]&amp;UTK[[#This Row],[VEHICLE NO]]&amp;UTK[[#This Row],[TRIP NO]]</f>
        <v>45486OD34S26682</v>
      </c>
      <c r="C2198" s="25">
        <v>45486</v>
      </c>
      <c r="D2198" s="1">
        <v>64625</v>
      </c>
      <c r="E2198" s="12">
        <v>312215</v>
      </c>
      <c r="F2198" s="17">
        <v>4310</v>
      </c>
      <c r="G2198" s="24" t="s">
        <v>42</v>
      </c>
      <c r="H2198" s="26">
        <v>53.44</v>
      </c>
      <c r="I2198" s="26">
        <v>17.059999999999999</v>
      </c>
      <c r="J2198" s="26">
        <f t="shared" si="124"/>
        <v>36.379999999999995</v>
      </c>
      <c r="K2198" s="49">
        <v>35.68</v>
      </c>
      <c r="L2198" s="50">
        <v>45487</v>
      </c>
      <c r="M2198" s="26">
        <f t="shared" si="125"/>
        <v>0.69999999999999574</v>
      </c>
      <c r="N2198" s="217">
        <v>2</v>
      </c>
      <c r="O2198" s="1" t="s">
        <v>50</v>
      </c>
      <c r="P2198" s="1" t="s">
        <v>53</v>
      </c>
      <c r="Q2198" s="91" t="str">
        <f>VLOOKUP(UTK[[#This Row],[ID]],DRIVER[],6,FALSE)</f>
        <v>PRADEEP KUMAR</v>
      </c>
    </row>
    <row r="2199" spans="1:17" ht="15" customHeight="1">
      <c r="A2199" s="1">
        <v>254</v>
      </c>
      <c r="B2199" s="1" t="str">
        <f>UTK[[#This Row],[DATE]]&amp;UTK[[#This Row],[VEHICLE NO]]&amp;UTK[[#This Row],[TRIP NO]]</f>
        <v>45486OD04Q41702</v>
      </c>
      <c r="C2199" s="25">
        <v>45486</v>
      </c>
      <c r="D2199" s="1">
        <v>64626</v>
      </c>
      <c r="E2199" s="12">
        <v>312215</v>
      </c>
      <c r="F2199" s="17">
        <v>4313</v>
      </c>
      <c r="G2199" s="24" t="s">
        <v>10</v>
      </c>
      <c r="H2199" s="26">
        <v>34.020000000000003</v>
      </c>
      <c r="I2199" s="26">
        <v>10.36</v>
      </c>
      <c r="J2199" s="26">
        <f t="shared" si="124"/>
        <v>23.660000000000004</v>
      </c>
      <c r="K2199" s="49">
        <v>23.02</v>
      </c>
      <c r="L2199" s="50">
        <v>45487</v>
      </c>
      <c r="M2199" s="26">
        <f t="shared" si="125"/>
        <v>0.64000000000000412</v>
      </c>
      <c r="N2199" s="217">
        <v>2</v>
      </c>
      <c r="O2199" s="1" t="s">
        <v>50</v>
      </c>
      <c r="P2199" s="1" t="s">
        <v>53</v>
      </c>
      <c r="Q2199" s="91" t="str">
        <f>VLOOKUP(UTK[[#This Row],[ID]],DRIVER[],6,FALSE)</f>
        <v>RAKHAL CH  MOHANTA</v>
      </c>
    </row>
    <row r="2200" spans="1:17" ht="15" customHeight="1">
      <c r="A2200" s="1">
        <v>255</v>
      </c>
      <c r="B2200" s="1" t="str">
        <f>UTK[[#This Row],[DATE]]&amp;UTK[[#This Row],[VEHICLE NO]]&amp;UTK[[#This Row],[TRIP NO]]</f>
        <v>45486OD34S61372</v>
      </c>
      <c r="C2200" s="25">
        <v>45486</v>
      </c>
      <c r="D2200" s="1">
        <v>64627</v>
      </c>
      <c r="E2200" s="12">
        <v>312215</v>
      </c>
      <c r="F2200" s="17">
        <v>4316</v>
      </c>
      <c r="G2200" s="24" t="s">
        <v>44</v>
      </c>
      <c r="H2200" s="26">
        <v>51.9</v>
      </c>
      <c r="I2200" s="26">
        <v>17.600000000000001</v>
      </c>
      <c r="J2200" s="26">
        <f t="shared" si="124"/>
        <v>34.299999999999997</v>
      </c>
      <c r="K2200" s="49">
        <v>33.76</v>
      </c>
      <c r="L2200" s="50">
        <v>45487</v>
      </c>
      <c r="M2200" s="26">
        <f t="shared" si="125"/>
        <v>0.53999999999999915</v>
      </c>
      <c r="N2200" s="217">
        <v>2</v>
      </c>
      <c r="O2200" s="1" t="s">
        <v>50</v>
      </c>
      <c r="P2200" s="1" t="s">
        <v>53</v>
      </c>
      <c r="Q2200" s="91" t="str">
        <f>VLOOKUP(UTK[[#This Row],[ID]],DRIVER[],6,FALSE)</f>
        <v>BENUDHAR PRADHAN</v>
      </c>
    </row>
    <row r="2201" spans="1:17" ht="15" customHeight="1">
      <c r="A2201" s="1">
        <v>256</v>
      </c>
      <c r="B2201" s="1" t="str">
        <f>UTK[[#This Row],[DATE]]&amp;UTK[[#This Row],[VEHICLE NO]]&amp;UTK[[#This Row],[TRIP NO]]</f>
        <v>45486OD34S26151</v>
      </c>
      <c r="C2201" s="25">
        <v>45486</v>
      </c>
      <c r="D2201" s="1">
        <v>64628</v>
      </c>
      <c r="E2201" s="12">
        <v>312215</v>
      </c>
      <c r="F2201" s="17">
        <v>4319</v>
      </c>
      <c r="G2201" s="24" t="s">
        <v>40</v>
      </c>
      <c r="H2201" s="26">
        <v>54.22</v>
      </c>
      <c r="I2201" s="26">
        <v>17.059999999999999</v>
      </c>
      <c r="J2201" s="26">
        <f t="shared" si="124"/>
        <v>37.159999999999997</v>
      </c>
      <c r="K2201" s="49">
        <v>36.340000000000003</v>
      </c>
      <c r="L2201" s="50">
        <v>45487</v>
      </c>
      <c r="M2201" s="26">
        <f t="shared" si="125"/>
        <v>0.81999999999999318</v>
      </c>
      <c r="N2201" s="217">
        <v>1</v>
      </c>
      <c r="O2201" s="1" t="s">
        <v>50</v>
      </c>
      <c r="P2201" s="1" t="s">
        <v>53</v>
      </c>
      <c r="Q2201" s="91" t="str">
        <f>VLOOKUP(UTK[[#This Row],[ID]],DRIVER[],6,FALSE)</f>
        <v>SUSANT KUMAR BAG</v>
      </c>
    </row>
    <row r="2202" spans="1:17" ht="15" customHeight="1">
      <c r="A2202" s="1">
        <v>257</v>
      </c>
      <c r="B2202" s="1" t="str">
        <f>UTK[[#This Row],[DATE]]&amp;UTK[[#This Row],[VEHICLE NO]]&amp;UTK[[#This Row],[TRIP NO]]</f>
        <v>45486OD34S26662</v>
      </c>
      <c r="C2202" s="25">
        <v>45486</v>
      </c>
      <c r="D2202" s="1">
        <v>64629</v>
      </c>
      <c r="E2202" s="12">
        <v>312215</v>
      </c>
      <c r="F2202" s="17">
        <v>4318</v>
      </c>
      <c r="G2202" s="24" t="s">
        <v>45</v>
      </c>
      <c r="H2202" s="26">
        <v>53.82</v>
      </c>
      <c r="I2202" s="26">
        <v>17.62</v>
      </c>
      <c r="J2202" s="26">
        <f t="shared" si="124"/>
        <v>36.200000000000003</v>
      </c>
      <c r="K2202" s="49">
        <v>35.119999999999997</v>
      </c>
      <c r="L2202" s="50">
        <v>45487</v>
      </c>
      <c r="M2202" s="26">
        <f t="shared" si="125"/>
        <v>1.0800000000000054</v>
      </c>
      <c r="N2202" s="217">
        <v>2</v>
      </c>
      <c r="O2202" s="1" t="s">
        <v>50</v>
      </c>
      <c r="P2202" s="1" t="s">
        <v>53</v>
      </c>
      <c r="Q2202" s="91" t="str">
        <f>VLOOKUP(UTK[[#This Row],[ID]],DRIVER[],6,FALSE)</f>
        <v>RAMAKANTA JENA</v>
      </c>
    </row>
    <row r="2203" spans="1:17" ht="15" customHeight="1">
      <c r="A2203" s="1">
        <v>258</v>
      </c>
      <c r="B2203" s="1" t="str">
        <f>UTK[[#This Row],[DATE]]&amp;UTK[[#This Row],[VEHICLE NO]]&amp;UTK[[#This Row],[TRIP NO]]</f>
        <v>45487OD04Q41391</v>
      </c>
      <c r="C2203" s="25">
        <v>45487</v>
      </c>
      <c r="D2203" s="1">
        <v>64630</v>
      </c>
      <c r="E2203" s="12">
        <v>312215</v>
      </c>
      <c r="F2203" s="17">
        <v>4354</v>
      </c>
      <c r="G2203" s="24" t="s">
        <v>21</v>
      </c>
      <c r="H2203" s="26">
        <v>55.5</v>
      </c>
      <c r="I2203" s="26">
        <v>17.5</v>
      </c>
      <c r="J2203" s="26">
        <f t="shared" ref="J2203:J2227" si="126">H2203-I2203</f>
        <v>38</v>
      </c>
      <c r="K2203" s="49">
        <v>37.76</v>
      </c>
      <c r="L2203" s="50">
        <v>45487</v>
      </c>
      <c r="M2203" s="26">
        <f t="shared" ref="M2203:M2227" si="127">J2203-K2203</f>
        <v>0.24000000000000199</v>
      </c>
      <c r="N2203" s="217">
        <v>1</v>
      </c>
      <c r="O2203" s="1" t="s">
        <v>50</v>
      </c>
      <c r="P2203" s="1" t="s">
        <v>53</v>
      </c>
      <c r="Q2203" s="91" t="str">
        <f>VLOOKUP(UTK[[#This Row],[ID]],DRIVER[],6,FALSE)</f>
        <v>AKSHAYA KU SAHOO</v>
      </c>
    </row>
    <row r="2204" spans="1:17" ht="15" customHeight="1">
      <c r="A2204" s="1">
        <v>259</v>
      </c>
      <c r="B2204" s="1" t="str">
        <f>UTK[[#This Row],[DATE]]&amp;UTK[[#This Row],[VEHICLE NO]]&amp;UTK[[#This Row],[TRIP NO]]</f>
        <v>45487OD34S65081</v>
      </c>
      <c r="C2204" s="25">
        <v>45487</v>
      </c>
      <c r="D2204" s="1">
        <v>64631</v>
      </c>
      <c r="E2204" s="12">
        <v>312215</v>
      </c>
      <c r="F2204" s="17">
        <v>4356</v>
      </c>
      <c r="G2204" s="24" t="s">
        <v>57</v>
      </c>
      <c r="H2204" s="26">
        <v>53.14</v>
      </c>
      <c r="I2204" s="26">
        <v>17.28</v>
      </c>
      <c r="J2204" s="26">
        <f t="shared" si="126"/>
        <v>35.86</v>
      </c>
      <c r="K2204" s="49">
        <v>35.46</v>
      </c>
      <c r="L2204" s="50">
        <v>45487</v>
      </c>
      <c r="M2204" s="26">
        <f t="shared" si="127"/>
        <v>0.39999999999999858</v>
      </c>
      <c r="N2204" s="217">
        <v>1</v>
      </c>
      <c r="O2204" s="1" t="s">
        <v>50</v>
      </c>
      <c r="P2204" s="1" t="s">
        <v>53</v>
      </c>
      <c r="Q2204" s="91" t="str">
        <f>VLOOKUP(UTK[[#This Row],[ID]],DRIVER[],6,FALSE)</f>
        <v>VINOD KUMAR</v>
      </c>
    </row>
    <row r="2205" spans="1:17" ht="15" customHeight="1">
      <c r="A2205" s="1">
        <v>260</v>
      </c>
      <c r="B2205" s="1" t="str">
        <f>UTK[[#This Row],[DATE]]&amp;UTK[[#This Row],[VEHICLE NO]]&amp;UTK[[#This Row],[TRIP NO]]</f>
        <v>45487OD04Q41261</v>
      </c>
      <c r="C2205" s="25">
        <v>45487</v>
      </c>
      <c r="D2205" s="1">
        <v>64632</v>
      </c>
      <c r="E2205" s="12">
        <v>312215</v>
      </c>
      <c r="F2205" s="17">
        <v>4360</v>
      </c>
      <c r="G2205" s="24" t="s">
        <v>23</v>
      </c>
      <c r="H2205" s="26">
        <v>57.04</v>
      </c>
      <c r="I2205" s="26">
        <v>17.48</v>
      </c>
      <c r="J2205" s="26">
        <f t="shared" si="126"/>
        <v>39.56</v>
      </c>
      <c r="K2205" s="49">
        <v>39.18</v>
      </c>
      <c r="L2205" s="50">
        <v>45487</v>
      </c>
      <c r="M2205" s="26">
        <f t="shared" si="127"/>
        <v>0.38000000000000256</v>
      </c>
      <c r="N2205" s="217">
        <v>1</v>
      </c>
      <c r="O2205" s="1" t="s">
        <v>50</v>
      </c>
      <c r="P2205" s="1" t="s">
        <v>53</v>
      </c>
      <c r="Q2205" s="91" t="str">
        <f>VLOOKUP(UTK[[#This Row],[ID]],DRIVER[],6,FALSE)</f>
        <v>NILAMANI BARIK</v>
      </c>
    </row>
    <row r="2206" spans="1:17" ht="15" customHeight="1">
      <c r="A2206" s="1">
        <v>261</v>
      </c>
      <c r="B2206" s="1" t="str">
        <f>UTK[[#This Row],[DATE]]&amp;UTK[[#This Row],[VEHICLE NO]]&amp;UTK[[#This Row],[TRIP NO]]</f>
        <v>45487OD34S26681</v>
      </c>
      <c r="C2206" s="25">
        <v>45487</v>
      </c>
      <c r="D2206" s="1">
        <v>64633</v>
      </c>
      <c r="E2206" s="12">
        <v>312215</v>
      </c>
      <c r="F2206" s="17">
        <v>4359</v>
      </c>
      <c r="G2206" s="24" t="s">
        <v>42</v>
      </c>
      <c r="H2206" s="26">
        <v>53.88</v>
      </c>
      <c r="I2206" s="26">
        <v>17.14</v>
      </c>
      <c r="J2206" s="26">
        <f t="shared" si="126"/>
        <v>36.74</v>
      </c>
      <c r="K2206" s="49">
        <v>36.46</v>
      </c>
      <c r="L2206" s="50">
        <v>45487</v>
      </c>
      <c r="M2206" s="26">
        <f t="shared" si="127"/>
        <v>0.28000000000000114</v>
      </c>
      <c r="N2206" s="217">
        <v>1</v>
      </c>
      <c r="O2206" s="1" t="s">
        <v>50</v>
      </c>
      <c r="P2206" s="1" t="s">
        <v>53</v>
      </c>
      <c r="Q2206" s="91" t="str">
        <f>VLOOKUP(UTK[[#This Row],[ID]],DRIVER[],6,FALSE)</f>
        <v>PRADEEP KUMAR</v>
      </c>
    </row>
    <row r="2207" spans="1:17" ht="15" customHeight="1">
      <c r="A2207" s="1">
        <v>262</v>
      </c>
      <c r="B2207" s="1" t="str">
        <f>UTK[[#This Row],[DATE]]&amp;UTK[[#This Row],[VEHICLE NO]]&amp;UTK[[#This Row],[TRIP NO]]</f>
        <v>45487OD04Q67611</v>
      </c>
      <c r="C2207" s="25">
        <v>45487</v>
      </c>
      <c r="D2207" s="1">
        <v>64634</v>
      </c>
      <c r="E2207" s="12">
        <v>312215</v>
      </c>
      <c r="F2207" s="17">
        <v>4364</v>
      </c>
      <c r="G2207" s="24" t="s">
        <v>24</v>
      </c>
      <c r="H2207" s="26">
        <v>54.5</v>
      </c>
      <c r="I2207" s="26">
        <v>17.8</v>
      </c>
      <c r="J2207" s="26">
        <f t="shared" si="126"/>
        <v>36.700000000000003</v>
      </c>
      <c r="K2207" s="49">
        <v>36.42</v>
      </c>
      <c r="L2207" s="50">
        <v>45487</v>
      </c>
      <c r="M2207" s="26">
        <f t="shared" si="127"/>
        <v>0.28000000000000114</v>
      </c>
      <c r="N2207" s="217">
        <v>1</v>
      </c>
      <c r="O2207" s="1" t="s">
        <v>50</v>
      </c>
      <c r="P2207" s="1" t="s">
        <v>53</v>
      </c>
      <c r="Q2207" s="91" t="str">
        <f>VLOOKUP(UTK[[#This Row],[ID]],DRIVER[],6,FALSE)</f>
        <v>SUSANT KUMAR BAG</v>
      </c>
    </row>
    <row r="2208" spans="1:17" ht="15" customHeight="1">
      <c r="A2208" s="1">
        <v>263</v>
      </c>
      <c r="B2208" s="1" t="str">
        <f>UTK[[#This Row],[DATE]]&amp;UTK[[#This Row],[VEHICLE NO]]&amp;UTK[[#This Row],[TRIP NO]]</f>
        <v>45487OD34S26661</v>
      </c>
      <c r="C2208" s="25">
        <v>45487</v>
      </c>
      <c r="D2208" s="1">
        <v>64635</v>
      </c>
      <c r="E2208" s="12">
        <v>312215</v>
      </c>
      <c r="F2208" s="17">
        <v>4375</v>
      </c>
      <c r="G2208" s="24" t="s">
        <v>45</v>
      </c>
      <c r="H2208" s="26">
        <v>56</v>
      </c>
      <c r="I2208" s="26">
        <v>17.579999999999998</v>
      </c>
      <c r="J2208" s="26">
        <f t="shared" si="126"/>
        <v>38.42</v>
      </c>
      <c r="K2208" s="49">
        <v>37.44</v>
      </c>
      <c r="L2208" s="50">
        <v>45487</v>
      </c>
      <c r="M2208" s="26">
        <f t="shared" si="127"/>
        <v>0.98000000000000398</v>
      </c>
      <c r="N2208" s="217">
        <v>1</v>
      </c>
      <c r="O2208" s="1" t="s">
        <v>50</v>
      </c>
      <c r="P2208" s="1" t="s">
        <v>53</v>
      </c>
      <c r="Q2208" s="91" t="str">
        <f>VLOOKUP(UTK[[#This Row],[ID]],DRIVER[],6,FALSE)</f>
        <v>RAMAKANTA JENA</v>
      </c>
    </row>
    <row r="2209" spans="1:18" ht="14.4">
      <c r="A2209" s="1">
        <v>264</v>
      </c>
      <c r="B2209" s="1" t="str">
        <f>UTK[[#This Row],[DATE]]&amp;UTK[[#This Row],[VEHICLE NO]]&amp;UTK[[#This Row],[TRIP NO]]</f>
        <v>45487OD04Q41231</v>
      </c>
      <c r="C2209" s="25">
        <v>45487</v>
      </c>
      <c r="D2209" s="1">
        <v>64636</v>
      </c>
      <c r="E2209" s="12">
        <v>312215</v>
      </c>
      <c r="F2209" s="17">
        <v>4378</v>
      </c>
      <c r="G2209" s="24" t="s">
        <v>39</v>
      </c>
      <c r="H2209" s="26">
        <v>56.08</v>
      </c>
      <c r="I2209" s="26">
        <v>17.239999999999998</v>
      </c>
      <c r="J2209" s="26">
        <f t="shared" si="126"/>
        <v>38.840000000000003</v>
      </c>
      <c r="K2209" s="49">
        <v>37.92</v>
      </c>
      <c r="L2209" s="50">
        <v>45487</v>
      </c>
      <c r="M2209" s="26">
        <f t="shared" si="127"/>
        <v>0.92000000000000171</v>
      </c>
      <c r="N2209" s="217">
        <v>1</v>
      </c>
      <c r="O2209" s="1" t="s">
        <v>50</v>
      </c>
      <c r="P2209" s="1" t="s">
        <v>53</v>
      </c>
      <c r="Q2209" s="91" t="str">
        <f>VLOOKUP(UTK[[#This Row],[ID]],DRIVER[],6,FALSE)</f>
        <v>NATABAR MOHANTA</v>
      </c>
    </row>
    <row r="2210" spans="1:18" ht="15" customHeight="1">
      <c r="A2210" s="1">
        <v>265</v>
      </c>
      <c r="B2210" s="1" t="str">
        <f>UTK[[#This Row],[DATE]]&amp;UTK[[#This Row],[VEHICLE NO]]&amp;UTK[[#This Row],[TRIP NO]]</f>
        <v>45487OD04Q41781</v>
      </c>
      <c r="C2210" s="25">
        <v>45487</v>
      </c>
      <c r="D2210" s="1">
        <v>64637</v>
      </c>
      <c r="E2210" s="12">
        <v>312215</v>
      </c>
      <c r="F2210" s="17">
        <v>4381</v>
      </c>
      <c r="G2210" s="24" t="s">
        <v>25</v>
      </c>
      <c r="H2210" s="26">
        <v>55.5</v>
      </c>
      <c r="I2210" s="26">
        <v>17.239999999999998</v>
      </c>
      <c r="J2210" s="26">
        <f t="shared" si="126"/>
        <v>38.260000000000005</v>
      </c>
      <c r="K2210" s="49">
        <v>37.22</v>
      </c>
      <c r="L2210" s="50">
        <v>45487</v>
      </c>
      <c r="M2210" s="26">
        <f t="shared" si="127"/>
        <v>1.0400000000000063</v>
      </c>
      <c r="N2210" s="217">
        <v>1</v>
      </c>
      <c r="O2210" s="1" t="s">
        <v>50</v>
      </c>
      <c r="P2210" s="1" t="s">
        <v>53</v>
      </c>
      <c r="Q2210" s="91" t="str">
        <f>VLOOKUP(UTK[[#This Row],[ID]],DRIVER[],6,FALSE)</f>
        <v>BHARAT CH MOHANTA</v>
      </c>
    </row>
    <row r="2211" spans="1:18" ht="15" customHeight="1">
      <c r="A2211" s="1">
        <v>266</v>
      </c>
      <c r="B2211" s="1" t="str">
        <f>UTK[[#This Row],[DATE]]&amp;UTK[[#This Row],[VEHICLE NO]]&amp;UTK[[#This Row],[TRIP NO]]</f>
        <v>45487OD04Q41551</v>
      </c>
      <c r="C2211" s="25">
        <v>45487</v>
      </c>
      <c r="D2211" s="1">
        <v>64638</v>
      </c>
      <c r="E2211" s="12">
        <v>312215</v>
      </c>
      <c r="F2211" s="17">
        <v>4372</v>
      </c>
      <c r="G2211" s="24" t="s">
        <v>22</v>
      </c>
      <c r="H2211" s="26">
        <v>56.86</v>
      </c>
      <c r="I2211" s="26">
        <v>17.600000000000001</v>
      </c>
      <c r="J2211" s="26">
        <f t="shared" si="126"/>
        <v>39.26</v>
      </c>
      <c r="K2211" s="49">
        <v>38.26</v>
      </c>
      <c r="L2211" s="50">
        <v>45487</v>
      </c>
      <c r="M2211" s="26">
        <f t="shared" si="127"/>
        <v>1</v>
      </c>
      <c r="N2211" s="217">
        <v>1</v>
      </c>
      <c r="O2211" s="1" t="s">
        <v>50</v>
      </c>
      <c r="P2211" s="1" t="s">
        <v>53</v>
      </c>
      <c r="Q2211" s="91" t="str">
        <f>VLOOKUP(UTK[[#This Row],[ID]],DRIVER[],6,FALSE)</f>
        <v>SWAPAN KUMAR MOHANTA</v>
      </c>
    </row>
    <row r="2212" spans="1:18" ht="15" customHeight="1">
      <c r="A2212" s="1">
        <v>267</v>
      </c>
      <c r="B2212" s="1" t="str">
        <f>UTK[[#This Row],[DATE]]&amp;UTK[[#This Row],[VEHICLE NO]]&amp;UTK[[#This Row],[TRIP NO]]</f>
        <v>45487OD34S61521</v>
      </c>
      <c r="C2212" s="25">
        <v>45487</v>
      </c>
      <c r="D2212" s="1">
        <v>64639</v>
      </c>
      <c r="E2212" s="12">
        <v>312215</v>
      </c>
      <c r="F2212" s="17">
        <v>4380</v>
      </c>
      <c r="G2212" s="24" t="s">
        <v>43</v>
      </c>
      <c r="H2212" s="26">
        <v>53.28</v>
      </c>
      <c r="I2212" s="26">
        <v>16.920000000000002</v>
      </c>
      <c r="J2212" s="26">
        <f t="shared" si="126"/>
        <v>36.36</v>
      </c>
      <c r="K2212" s="49">
        <v>35.799999999999997</v>
      </c>
      <c r="L2212" s="50">
        <v>45487</v>
      </c>
      <c r="M2212" s="26">
        <f t="shared" si="127"/>
        <v>0.56000000000000227</v>
      </c>
      <c r="N2212" s="217">
        <v>1</v>
      </c>
      <c r="O2212" s="1" t="s">
        <v>50</v>
      </c>
      <c r="P2212" s="1" t="s">
        <v>53</v>
      </c>
      <c r="Q2212" s="91" t="str">
        <f>VLOOKUP(UTK[[#This Row],[ID]],DRIVER[],6,FALSE)</f>
        <v>MURALIDHAR MOHANTA</v>
      </c>
      <c r="R2212" s="1">
        <v>40</v>
      </c>
    </row>
    <row r="2213" spans="1:18" ht="15" customHeight="1">
      <c r="A2213" s="1">
        <v>268</v>
      </c>
      <c r="B2213" s="1" t="str">
        <f>UTK[[#This Row],[DATE]]&amp;UTK[[#This Row],[VEHICLE NO]]&amp;UTK[[#This Row],[TRIP NO]]</f>
        <v>45487OD04Q41701</v>
      </c>
      <c r="C2213" s="25">
        <v>45487</v>
      </c>
      <c r="D2213" s="1">
        <v>64640</v>
      </c>
      <c r="E2213" s="12">
        <v>312215</v>
      </c>
      <c r="F2213" s="17">
        <v>4383</v>
      </c>
      <c r="G2213" s="24" t="s">
        <v>10</v>
      </c>
      <c r="H2213" s="26">
        <v>34.28</v>
      </c>
      <c r="I2213" s="26">
        <v>10.42</v>
      </c>
      <c r="J2213" s="26">
        <f t="shared" si="126"/>
        <v>23.86</v>
      </c>
      <c r="K2213" s="49">
        <v>23.36</v>
      </c>
      <c r="L2213" s="50">
        <v>45487</v>
      </c>
      <c r="M2213" s="26">
        <f t="shared" si="127"/>
        <v>0.5</v>
      </c>
      <c r="N2213" s="217">
        <v>1</v>
      </c>
      <c r="O2213" s="1" t="s">
        <v>50</v>
      </c>
      <c r="P2213" s="1" t="s">
        <v>53</v>
      </c>
      <c r="Q2213" s="91" t="str">
        <f>VLOOKUP(UTK[[#This Row],[ID]],DRIVER[],6,FALSE)</f>
        <v>AJAYA KUMAR MAHANTA</v>
      </c>
    </row>
    <row r="2214" spans="1:18" ht="15" customHeight="1">
      <c r="A2214" s="1">
        <v>269</v>
      </c>
      <c r="B2214" s="1" t="str">
        <f>UTK[[#This Row],[DATE]]&amp;UTK[[#This Row],[VEHICLE NO]]&amp;UTK[[#This Row],[TRIP NO]]</f>
        <v>45487OD04Q41281</v>
      </c>
      <c r="C2214" s="25">
        <v>45487</v>
      </c>
      <c r="D2214" s="1">
        <v>64641</v>
      </c>
      <c r="E2214" s="12">
        <v>312215</v>
      </c>
      <c r="F2214" s="17">
        <v>4382</v>
      </c>
      <c r="G2214" s="24" t="s">
        <v>41</v>
      </c>
      <c r="H2214" s="26">
        <v>34.28</v>
      </c>
      <c r="I2214" s="26">
        <v>10.32</v>
      </c>
      <c r="J2214" s="26">
        <f t="shared" si="126"/>
        <v>23.96</v>
      </c>
      <c r="K2214" s="53">
        <v>23.06</v>
      </c>
      <c r="L2214" s="411">
        <v>45490</v>
      </c>
      <c r="M2214" s="26">
        <f t="shared" si="127"/>
        <v>0.90000000000000213</v>
      </c>
      <c r="N2214" s="217">
        <v>1</v>
      </c>
      <c r="O2214" s="1" t="s">
        <v>50</v>
      </c>
      <c r="P2214" s="1" t="s">
        <v>53</v>
      </c>
      <c r="Q2214" s="91" t="str">
        <f>VLOOKUP(UTK[[#This Row],[ID]],DRIVER[],6,FALSE)</f>
        <v>MADANA MAHANTA</v>
      </c>
    </row>
    <row r="2215" spans="1:18" ht="15" customHeight="1">
      <c r="A2215" s="1">
        <v>270</v>
      </c>
      <c r="B2215" s="1" t="str">
        <f>UTK[[#This Row],[DATE]]&amp;UTK[[#This Row],[VEHICLE NO]]&amp;UTK[[#This Row],[TRIP NO]]</f>
        <v>45487OD34S26151</v>
      </c>
      <c r="C2215" s="25">
        <v>45487</v>
      </c>
      <c r="D2215" s="1">
        <v>64642</v>
      </c>
      <c r="E2215" s="12">
        <v>312215</v>
      </c>
      <c r="F2215" s="17">
        <v>4390</v>
      </c>
      <c r="G2215" s="24" t="s">
        <v>40</v>
      </c>
      <c r="H2215" s="26">
        <v>56.3</v>
      </c>
      <c r="I2215" s="26">
        <v>17.04</v>
      </c>
      <c r="J2215" s="26">
        <f t="shared" si="126"/>
        <v>39.26</v>
      </c>
      <c r="K2215" s="49">
        <v>38.4</v>
      </c>
      <c r="L2215" s="50">
        <v>45487</v>
      </c>
      <c r="M2215" s="26">
        <f t="shared" si="127"/>
        <v>0.85999999999999943</v>
      </c>
      <c r="N2215" s="217">
        <v>1</v>
      </c>
      <c r="O2215" s="1" t="s">
        <v>50</v>
      </c>
      <c r="P2215" s="1" t="s">
        <v>53</v>
      </c>
      <c r="Q2215" s="91" t="str">
        <f>VLOOKUP(UTK[[#This Row],[ID]],DRIVER[],6,FALSE)</f>
        <v>MALIA PRADHAN</v>
      </c>
    </row>
    <row r="2216" spans="1:18" ht="15" customHeight="1">
      <c r="A2216" s="1">
        <v>271</v>
      </c>
      <c r="B2216" s="1" t="str">
        <f>UTK[[#This Row],[DATE]]&amp;UTK[[#This Row],[VEHICLE NO]]&amp;UTK[[#This Row],[TRIP NO]]</f>
        <v>45487OD04Q41392</v>
      </c>
      <c r="C2216" s="25">
        <v>45487</v>
      </c>
      <c r="D2216" s="1">
        <v>64643</v>
      </c>
      <c r="E2216" s="12">
        <v>312215</v>
      </c>
      <c r="F2216" s="17">
        <v>4397</v>
      </c>
      <c r="G2216" s="24" t="s">
        <v>21</v>
      </c>
      <c r="H2216" s="26">
        <v>57.58</v>
      </c>
      <c r="I2216" s="26">
        <v>17.46</v>
      </c>
      <c r="J2216" s="26">
        <f t="shared" si="126"/>
        <v>40.119999999999997</v>
      </c>
      <c r="K2216" s="49">
        <v>39.64</v>
      </c>
      <c r="L2216" s="50">
        <v>45487</v>
      </c>
      <c r="M2216" s="26">
        <f t="shared" si="127"/>
        <v>0.47999999999999687</v>
      </c>
      <c r="N2216" s="217">
        <v>2</v>
      </c>
      <c r="O2216" s="1" t="s">
        <v>50</v>
      </c>
      <c r="P2216" s="1" t="s">
        <v>53</v>
      </c>
      <c r="Q2216" s="91" t="str">
        <f>VLOOKUP(UTK[[#This Row],[ID]],DRIVER[],6,FALSE)</f>
        <v>AKSHAYA KU SAHOO</v>
      </c>
      <c r="R2216" s="1">
        <v>40</v>
      </c>
    </row>
    <row r="2217" spans="1:18" ht="15" customHeight="1">
      <c r="A2217" s="1">
        <v>272</v>
      </c>
      <c r="B2217" s="1" t="str">
        <f>UTK[[#This Row],[DATE]]&amp;UTK[[#This Row],[VEHICLE NO]]&amp;UTK[[#This Row],[TRIP NO]]</f>
        <v>45487OD04Q67612</v>
      </c>
      <c r="C2217" s="25">
        <v>45487</v>
      </c>
      <c r="D2217" s="1">
        <v>64644</v>
      </c>
      <c r="E2217" s="12">
        <v>312215</v>
      </c>
      <c r="F2217" s="17">
        <v>4412</v>
      </c>
      <c r="G2217" s="24" t="s">
        <v>24</v>
      </c>
      <c r="H2217" s="26">
        <v>55.94</v>
      </c>
      <c r="I2217" s="26">
        <v>17.78</v>
      </c>
      <c r="J2217" s="26">
        <f t="shared" si="126"/>
        <v>38.159999999999997</v>
      </c>
      <c r="K2217" s="49">
        <v>37.520000000000003</v>
      </c>
      <c r="L2217" s="50">
        <v>45487</v>
      </c>
      <c r="M2217" s="26">
        <f t="shared" si="127"/>
        <v>0.63999999999999346</v>
      </c>
      <c r="N2217" s="217">
        <v>2</v>
      </c>
      <c r="O2217" s="1" t="s">
        <v>50</v>
      </c>
      <c r="P2217" s="1" t="s">
        <v>53</v>
      </c>
      <c r="Q2217" s="91" t="str">
        <f>VLOOKUP(UTK[[#This Row],[ID]],DRIVER[],6,FALSE)</f>
        <v>SUSANT KUMAR BAG</v>
      </c>
    </row>
    <row r="2218" spans="1:18" ht="15" customHeight="1">
      <c r="A2218" s="1">
        <v>273</v>
      </c>
      <c r="B2218" s="1" t="str">
        <f>UTK[[#This Row],[DATE]]&amp;UTK[[#This Row],[VEHICLE NO]]&amp;UTK[[#This Row],[TRIP NO]]</f>
        <v>45487OD34S26682</v>
      </c>
      <c r="C2218" s="25">
        <v>45487</v>
      </c>
      <c r="D2218" s="1">
        <v>64645</v>
      </c>
      <c r="E2218" s="12">
        <v>312215</v>
      </c>
      <c r="F2218" s="17">
        <v>4411</v>
      </c>
      <c r="G2218" s="24" t="s">
        <v>42</v>
      </c>
      <c r="H2218" s="26">
        <v>53.06</v>
      </c>
      <c r="I2218" s="26">
        <v>16.96</v>
      </c>
      <c r="J2218" s="26">
        <f t="shared" si="126"/>
        <v>36.1</v>
      </c>
      <c r="K2218" s="49">
        <v>35.5</v>
      </c>
      <c r="L2218" s="50">
        <v>45487</v>
      </c>
      <c r="M2218" s="26">
        <f t="shared" si="127"/>
        <v>0.60000000000000142</v>
      </c>
      <c r="N2218" s="217">
        <v>2</v>
      </c>
      <c r="O2218" s="1" t="s">
        <v>50</v>
      </c>
      <c r="P2218" s="1" t="s">
        <v>53</v>
      </c>
      <c r="Q2218" s="91" t="str">
        <f>VLOOKUP(UTK[[#This Row],[ID]],DRIVER[],6,FALSE)</f>
        <v>PRADEEP KUMAR</v>
      </c>
      <c r="R2218" s="1">
        <v>60</v>
      </c>
    </row>
    <row r="2219" spans="1:18" ht="14.4">
      <c r="A2219" s="1">
        <v>274</v>
      </c>
      <c r="B2219" s="1" t="str">
        <f>UTK[[#This Row],[DATE]]&amp;UTK[[#This Row],[VEHICLE NO]]&amp;UTK[[#This Row],[TRIP NO]]</f>
        <v>45487OD04Q41232</v>
      </c>
      <c r="C2219" s="25">
        <v>45487</v>
      </c>
      <c r="D2219" s="1">
        <v>64646</v>
      </c>
      <c r="E2219" s="12">
        <v>312215</v>
      </c>
      <c r="F2219" s="17">
        <v>4418</v>
      </c>
      <c r="G2219" s="24" t="s">
        <v>39</v>
      </c>
      <c r="H2219" s="26">
        <v>54.58</v>
      </c>
      <c r="I2219" s="26">
        <v>17.28</v>
      </c>
      <c r="J2219" s="26">
        <f t="shared" si="126"/>
        <v>37.299999999999997</v>
      </c>
      <c r="K2219" s="49">
        <v>35.76</v>
      </c>
      <c r="L2219" s="50">
        <v>45487</v>
      </c>
      <c r="M2219" s="26">
        <f t="shared" si="127"/>
        <v>1.5399999999999991</v>
      </c>
      <c r="N2219" s="217">
        <v>2</v>
      </c>
      <c r="O2219" s="1" t="s">
        <v>50</v>
      </c>
      <c r="P2219" s="1" t="s">
        <v>53</v>
      </c>
      <c r="Q2219" s="91" t="str">
        <f>VLOOKUP(UTK[[#This Row],[ID]],DRIVER[],6,FALSE)</f>
        <v>NATABAR MOHANTA</v>
      </c>
      <c r="R2219" s="1">
        <v>100</v>
      </c>
    </row>
    <row r="2220" spans="1:18" ht="15" customHeight="1">
      <c r="A2220" s="1">
        <v>275</v>
      </c>
      <c r="B2220" s="1" t="str">
        <f>UTK[[#This Row],[DATE]]&amp;UTK[[#This Row],[VEHICLE NO]]&amp;UTK[[#This Row],[TRIP NO]]</f>
        <v>45487OD34S65082</v>
      </c>
      <c r="C2220" s="25">
        <v>45487</v>
      </c>
      <c r="D2220" s="1">
        <v>64647</v>
      </c>
      <c r="E2220" s="12">
        <v>312215</v>
      </c>
      <c r="F2220" s="17">
        <v>4420</v>
      </c>
      <c r="G2220" s="24" t="s">
        <v>57</v>
      </c>
      <c r="H2220" s="26">
        <v>56.64</v>
      </c>
      <c r="I2220" s="26">
        <v>17.3</v>
      </c>
      <c r="J2220" s="26">
        <f t="shared" si="126"/>
        <v>39.340000000000003</v>
      </c>
      <c r="K2220" s="49">
        <v>37.64</v>
      </c>
      <c r="L2220" s="50">
        <v>45488</v>
      </c>
      <c r="M2220" s="26">
        <f t="shared" si="127"/>
        <v>1.7000000000000028</v>
      </c>
      <c r="N2220" s="217">
        <v>2</v>
      </c>
      <c r="O2220" s="1" t="s">
        <v>50</v>
      </c>
      <c r="P2220" s="1" t="s">
        <v>53</v>
      </c>
      <c r="Q2220" s="91" t="str">
        <f>VLOOKUP(UTK[[#This Row],[ID]],DRIVER[],6,FALSE)</f>
        <v>VINOD KUMAR</v>
      </c>
      <c r="R2220" s="1">
        <v>100</v>
      </c>
    </row>
    <row r="2221" spans="1:18" ht="15" customHeight="1">
      <c r="A2221" s="1">
        <v>276</v>
      </c>
      <c r="B2221" s="1" t="str">
        <f>UTK[[#This Row],[DATE]]&amp;UTK[[#This Row],[VEHICLE NO]]&amp;UTK[[#This Row],[TRIP NO]]</f>
        <v>45487OD04Q67881</v>
      </c>
      <c r="C2221" s="25">
        <v>45487</v>
      </c>
      <c r="D2221" s="1">
        <v>64648</v>
      </c>
      <c r="E2221" s="12">
        <v>312215</v>
      </c>
      <c r="F2221" s="17">
        <v>4395</v>
      </c>
      <c r="G2221" s="24" t="s">
        <v>20</v>
      </c>
      <c r="H2221" s="26">
        <v>56.34</v>
      </c>
      <c r="I2221" s="26">
        <v>17.440000000000001</v>
      </c>
      <c r="J2221" s="26">
        <f t="shared" si="126"/>
        <v>38.900000000000006</v>
      </c>
      <c r="K2221" s="49">
        <v>37.96</v>
      </c>
      <c r="L2221" s="50">
        <v>45487</v>
      </c>
      <c r="M2221" s="26">
        <f t="shared" si="127"/>
        <v>0.94000000000000483</v>
      </c>
      <c r="N2221" s="217">
        <v>1</v>
      </c>
      <c r="O2221" s="1" t="s">
        <v>50</v>
      </c>
      <c r="P2221" s="1" t="s">
        <v>53</v>
      </c>
      <c r="Q2221" s="91" t="str">
        <f>VLOOKUP(UTK[[#This Row],[ID]],DRIVER[],6,FALSE)</f>
        <v>KALI CH KAR</v>
      </c>
      <c r="R2221" s="1">
        <v>100</v>
      </c>
    </row>
    <row r="2222" spans="1:18" ht="15" customHeight="1">
      <c r="A2222" s="1">
        <v>277</v>
      </c>
      <c r="B2222" s="1" t="str">
        <f>UTK[[#This Row],[DATE]]&amp;UTK[[#This Row],[VEHICLE NO]]&amp;UTK[[#This Row],[TRIP NO]]</f>
        <v>45487OD04Q41782</v>
      </c>
      <c r="C2222" s="25">
        <v>45487</v>
      </c>
      <c r="D2222" s="1">
        <v>64649</v>
      </c>
      <c r="E2222" s="12">
        <v>312215</v>
      </c>
      <c r="F2222" s="17">
        <v>4423</v>
      </c>
      <c r="G2222" s="24" t="s">
        <v>25</v>
      </c>
      <c r="H2222" s="26">
        <v>55.18</v>
      </c>
      <c r="I2222" s="26">
        <v>17.3</v>
      </c>
      <c r="J2222" s="26">
        <f t="shared" si="126"/>
        <v>37.879999999999995</v>
      </c>
      <c r="K2222" s="49">
        <v>37.28</v>
      </c>
      <c r="L2222" s="50">
        <v>45487</v>
      </c>
      <c r="M2222" s="26">
        <f t="shared" si="127"/>
        <v>0.59999999999999432</v>
      </c>
      <c r="N2222" s="217">
        <v>2</v>
      </c>
      <c r="O2222" s="1" t="s">
        <v>50</v>
      </c>
      <c r="P2222" s="1" t="s">
        <v>53</v>
      </c>
      <c r="Q2222" s="91" t="str">
        <f>VLOOKUP(UTK[[#This Row],[ID]],DRIVER[],6,FALSE)</f>
        <v>BHARAT CH MOHANTA</v>
      </c>
    </row>
    <row r="2223" spans="1:18" ht="15" customHeight="1">
      <c r="A2223" s="1">
        <v>278</v>
      </c>
      <c r="B2223" s="1" t="str">
        <f>UTK[[#This Row],[DATE]]&amp;UTK[[#This Row],[VEHICLE NO]]&amp;UTK[[#This Row],[TRIP NO]]</f>
        <v>45487OD04Q41552</v>
      </c>
      <c r="C2223" s="25">
        <v>45487</v>
      </c>
      <c r="D2223" s="1">
        <v>64650</v>
      </c>
      <c r="E2223" s="12">
        <v>312215</v>
      </c>
      <c r="F2223" s="17">
        <v>4421</v>
      </c>
      <c r="G2223" s="24" t="s">
        <v>22</v>
      </c>
      <c r="H2223" s="26">
        <v>55.2</v>
      </c>
      <c r="I2223" s="26">
        <v>17.600000000000001</v>
      </c>
      <c r="J2223" s="26">
        <f t="shared" si="126"/>
        <v>37.6</v>
      </c>
      <c r="K2223" s="49">
        <v>36.700000000000003</v>
      </c>
      <c r="L2223" s="50">
        <v>45487</v>
      </c>
      <c r="M2223" s="26">
        <f t="shared" si="127"/>
        <v>0.89999999999999858</v>
      </c>
      <c r="N2223" s="217">
        <v>2</v>
      </c>
      <c r="O2223" s="1" t="s">
        <v>50</v>
      </c>
      <c r="P2223" s="1" t="s">
        <v>53</v>
      </c>
      <c r="Q2223" s="91" t="str">
        <f>VLOOKUP(UTK[[#This Row],[ID]],DRIVER[],6,FALSE)</f>
        <v>SWAPAN KUMAR MOHANTA</v>
      </c>
    </row>
    <row r="2224" spans="1:18" ht="15" customHeight="1">
      <c r="A2224" s="1">
        <v>279</v>
      </c>
      <c r="B2224" s="1" t="str">
        <f>UTK[[#This Row],[DATE]]&amp;UTK[[#This Row],[VEHICLE NO]]&amp;UTK[[#This Row],[TRIP NO]]</f>
        <v>45487OD34S26271</v>
      </c>
      <c r="C2224" s="25">
        <v>45487</v>
      </c>
      <c r="D2224" s="1">
        <v>64961</v>
      </c>
      <c r="E2224" s="12">
        <v>312215</v>
      </c>
      <c r="F2224" s="17">
        <v>4426</v>
      </c>
      <c r="G2224" s="24" t="s">
        <v>54</v>
      </c>
      <c r="H2224" s="26">
        <v>53.16</v>
      </c>
      <c r="I2224" s="26">
        <v>17.059999999999999</v>
      </c>
      <c r="J2224" s="26">
        <f t="shared" si="126"/>
        <v>36.099999999999994</v>
      </c>
      <c r="K2224" s="49">
        <v>35.68</v>
      </c>
      <c r="L2224" s="50">
        <v>45487</v>
      </c>
      <c r="M2224" s="26">
        <f t="shared" si="127"/>
        <v>0.4199999999999946</v>
      </c>
      <c r="N2224" s="217">
        <v>1</v>
      </c>
      <c r="O2224" s="1" t="s">
        <v>50</v>
      </c>
      <c r="P2224" s="1" t="s">
        <v>53</v>
      </c>
      <c r="Q2224" s="91" t="str">
        <f>VLOOKUP(UTK[[#This Row],[ID]],DRIVER[],6,FALSE)</f>
        <v>AJAYA KUMAR MAHANTA</v>
      </c>
    </row>
    <row r="2225" spans="1:18" ht="15" customHeight="1">
      <c r="A2225" s="1">
        <v>280</v>
      </c>
      <c r="B2225" s="1" t="str">
        <f>UTK[[#This Row],[DATE]]&amp;UTK[[#This Row],[VEHICLE NO]]&amp;UTK[[#This Row],[TRIP NO]]</f>
        <v>45487OD04Q41262</v>
      </c>
      <c r="C2225" s="25">
        <v>45487</v>
      </c>
      <c r="D2225" s="1">
        <v>64962</v>
      </c>
      <c r="E2225" s="12">
        <v>312215</v>
      </c>
      <c r="F2225" s="17">
        <v>4422</v>
      </c>
      <c r="G2225" s="24" t="s">
        <v>23</v>
      </c>
      <c r="H2225" s="26">
        <v>55.36</v>
      </c>
      <c r="I2225" s="26">
        <v>17.5</v>
      </c>
      <c r="J2225" s="26">
        <f t="shared" si="126"/>
        <v>37.86</v>
      </c>
      <c r="K2225" s="49">
        <v>37</v>
      </c>
      <c r="L2225" s="50">
        <v>45487</v>
      </c>
      <c r="M2225" s="26">
        <f t="shared" si="127"/>
        <v>0.85999999999999943</v>
      </c>
      <c r="N2225" s="217">
        <v>2</v>
      </c>
      <c r="O2225" s="1" t="s">
        <v>50</v>
      </c>
      <c r="P2225" s="1" t="s">
        <v>53</v>
      </c>
      <c r="Q2225" s="91" t="str">
        <f>VLOOKUP(UTK[[#This Row],[ID]],DRIVER[],6,FALSE)</f>
        <v>NILAMANI BARIK</v>
      </c>
    </row>
    <row r="2226" spans="1:18" ht="15" customHeight="1">
      <c r="A2226" s="1">
        <v>281</v>
      </c>
      <c r="B2226" s="1" t="str">
        <f>UTK[[#This Row],[DATE]]&amp;UTK[[#This Row],[VEHICLE NO]]&amp;UTK[[#This Row],[TRIP NO]]</f>
        <v>45487OD04Q41702</v>
      </c>
      <c r="C2226" s="25">
        <v>45487</v>
      </c>
      <c r="D2226" s="1">
        <v>64963</v>
      </c>
      <c r="E2226" s="12">
        <v>312215</v>
      </c>
      <c r="F2226" s="17">
        <v>4428</v>
      </c>
      <c r="G2226" s="24" t="s">
        <v>10</v>
      </c>
      <c r="H2226" s="26">
        <v>34.979999999999997</v>
      </c>
      <c r="I2226" s="26">
        <v>10.38</v>
      </c>
      <c r="J2226" s="26">
        <f t="shared" si="126"/>
        <v>24.599999999999994</v>
      </c>
      <c r="K2226" s="49">
        <v>24.18</v>
      </c>
      <c r="L2226" s="50">
        <v>45487</v>
      </c>
      <c r="M2226" s="26">
        <f t="shared" si="127"/>
        <v>0.4199999999999946</v>
      </c>
      <c r="N2226" s="217">
        <v>2</v>
      </c>
      <c r="O2226" s="1" t="s">
        <v>50</v>
      </c>
      <c r="P2226" s="1" t="s">
        <v>53</v>
      </c>
      <c r="Q2226" s="91" t="str">
        <f>VLOOKUP(UTK[[#This Row],[ID]],DRIVER[],6,FALSE)</f>
        <v>MADANA MAHANTA</v>
      </c>
    </row>
    <row r="2227" spans="1:18" ht="15" customHeight="1">
      <c r="A2227" s="1">
        <v>282</v>
      </c>
      <c r="B2227" s="1" t="str">
        <f>UTK[[#This Row],[DATE]]&amp;UTK[[#This Row],[VEHICLE NO]]&amp;UTK[[#This Row],[TRIP NO]]</f>
        <v>45487OD34S61371</v>
      </c>
      <c r="C2227" s="25">
        <v>45487</v>
      </c>
      <c r="D2227" s="1">
        <v>64964</v>
      </c>
      <c r="E2227" s="12">
        <v>312215</v>
      </c>
      <c r="F2227" s="17">
        <v>4443</v>
      </c>
      <c r="G2227" s="24" t="s">
        <v>44</v>
      </c>
      <c r="H2227" s="26">
        <v>52.48</v>
      </c>
      <c r="I2227" s="26">
        <v>17.579999999999998</v>
      </c>
      <c r="J2227" s="26">
        <f t="shared" si="126"/>
        <v>34.9</v>
      </c>
      <c r="K2227" s="49">
        <v>34.26</v>
      </c>
      <c r="L2227" s="50">
        <v>45487</v>
      </c>
      <c r="M2227" s="26">
        <f t="shared" si="127"/>
        <v>0.64000000000000057</v>
      </c>
      <c r="N2227" s="217">
        <v>1</v>
      </c>
      <c r="O2227" s="1" t="s">
        <v>50</v>
      </c>
      <c r="P2227" s="1" t="s">
        <v>53</v>
      </c>
      <c r="Q2227" s="91" t="str">
        <f>VLOOKUP(UTK[[#This Row],[ID]],DRIVER[],6,FALSE)</f>
        <v>MURALIDHAR MOHANTA</v>
      </c>
    </row>
    <row r="2228" spans="1:18" ht="15" customHeight="1">
      <c r="A2228" s="1">
        <v>283</v>
      </c>
      <c r="B2228" s="412" t="str">
        <f>UTK[[#This Row],[DATE]]&amp;UTK[[#This Row],[VEHICLE NO]]&amp;UTK[[#This Row],[TRIP NO]]</f>
        <v>45488OD04Q41391</v>
      </c>
      <c r="C2228" s="25">
        <v>45488</v>
      </c>
      <c r="D2228" s="1">
        <v>64660</v>
      </c>
      <c r="E2228" s="12">
        <v>312215</v>
      </c>
      <c r="F2228" s="17">
        <v>4454</v>
      </c>
      <c r="G2228" s="24" t="s">
        <v>21</v>
      </c>
      <c r="H2228" s="414">
        <v>52.54</v>
      </c>
      <c r="I2228" s="414">
        <v>17.48</v>
      </c>
      <c r="J2228" s="414">
        <f t="shared" ref="J2228:J2246" si="128">H2228-I2228</f>
        <v>35.06</v>
      </c>
      <c r="K2228" s="415">
        <v>34.46</v>
      </c>
      <c r="L2228" s="50">
        <v>45488</v>
      </c>
      <c r="M2228" s="414">
        <f t="shared" ref="M2228:M2246" si="129">J2228-K2228</f>
        <v>0.60000000000000142</v>
      </c>
      <c r="N2228" s="217">
        <v>1</v>
      </c>
      <c r="O2228" s="1" t="s">
        <v>50</v>
      </c>
      <c r="P2228" s="1" t="s">
        <v>53</v>
      </c>
      <c r="Q2228" s="417" t="str">
        <f>VLOOKUP(UTK[[#This Row],[ID]],DRIVER[],6,FALSE)</f>
        <v>AKSHAYA KU SAHOO</v>
      </c>
    </row>
    <row r="2229" spans="1:18" ht="15" customHeight="1">
      <c r="A2229" s="1">
        <v>284</v>
      </c>
      <c r="B2229" s="412" t="str">
        <f>UTK[[#This Row],[DATE]]&amp;UTK[[#This Row],[VEHICLE NO]]&amp;UTK[[#This Row],[TRIP NO]]</f>
        <v>45488OD04Q41261</v>
      </c>
      <c r="C2229" s="25">
        <v>45488</v>
      </c>
      <c r="D2229" s="1">
        <v>64661</v>
      </c>
      <c r="E2229" s="12">
        <v>312215</v>
      </c>
      <c r="F2229" s="17">
        <v>4447</v>
      </c>
      <c r="G2229" s="24" t="s">
        <v>23</v>
      </c>
      <c r="H2229" s="414">
        <v>57.04</v>
      </c>
      <c r="I2229" s="414">
        <v>17.48</v>
      </c>
      <c r="J2229" s="414">
        <f t="shared" si="128"/>
        <v>39.56</v>
      </c>
      <c r="K2229" s="415">
        <v>38.78</v>
      </c>
      <c r="L2229" s="50">
        <v>45488</v>
      </c>
      <c r="M2229" s="414">
        <f t="shared" si="129"/>
        <v>0.78000000000000114</v>
      </c>
      <c r="N2229" s="217">
        <v>1</v>
      </c>
      <c r="O2229" s="1" t="s">
        <v>50</v>
      </c>
      <c r="P2229" s="1" t="s">
        <v>53</v>
      </c>
      <c r="Q2229" s="417" t="str">
        <f>VLOOKUP(UTK[[#This Row],[ID]],DRIVER[],6,FALSE)</f>
        <v>NILAMANI BARIK</v>
      </c>
    </row>
    <row r="2230" spans="1:18" ht="15" customHeight="1">
      <c r="A2230" s="1">
        <v>285</v>
      </c>
      <c r="B2230" s="412" t="str">
        <f>UTK[[#This Row],[DATE]]&amp;UTK[[#This Row],[VEHICLE NO]]&amp;UTK[[#This Row],[TRIP NO]]</f>
        <v>45488OD04Q41551</v>
      </c>
      <c r="C2230" s="25">
        <v>45488</v>
      </c>
      <c r="D2230" s="1">
        <v>64662</v>
      </c>
      <c r="E2230" s="12">
        <v>312215</v>
      </c>
      <c r="F2230" s="17">
        <v>4458</v>
      </c>
      <c r="G2230" s="24" t="s">
        <v>22</v>
      </c>
      <c r="H2230" s="414">
        <v>56.34</v>
      </c>
      <c r="I2230" s="414">
        <v>17.64</v>
      </c>
      <c r="J2230" s="414">
        <f t="shared" si="128"/>
        <v>38.700000000000003</v>
      </c>
      <c r="K2230" s="415">
        <v>38.4</v>
      </c>
      <c r="L2230" s="50">
        <v>45488</v>
      </c>
      <c r="M2230" s="414">
        <f t="shared" si="129"/>
        <v>0.30000000000000426</v>
      </c>
      <c r="N2230" s="217">
        <v>1</v>
      </c>
      <c r="O2230" s="1" t="s">
        <v>50</v>
      </c>
      <c r="P2230" s="1" t="s">
        <v>53</v>
      </c>
      <c r="Q2230" s="417" t="str">
        <f>VLOOKUP(UTK[[#This Row],[ID]],DRIVER[],6,FALSE)</f>
        <v>SWAPAN KUMAR MOHANTA</v>
      </c>
    </row>
    <row r="2231" spans="1:18" ht="15" customHeight="1">
      <c r="A2231" s="1">
        <v>286</v>
      </c>
      <c r="B2231" s="412" t="str">
        <f>UTK[[#This Row],[DATE]]&amp;UTK[[#This Row],[VEHICLE NO]]&amp;UTK[[#This Row],[TRIP NO]]</f>
        <v>45488OD34S61371</v>
      </c>
      <c r="C2231" s="25">
        <v>45488</v>
      </c>
      <c r="D2231" s="1">
        <v>64663</v>
      </c>
      <c r="E2231" s="12">
        <v>312215</v>
      </c>
      <c r="F2231" s="17">
        <v>4468</v>
      </c>
      <c r="G2231" s="24" t="s">
        <v>44</v>
      </c>
      <c r="H2231" s="414">
        <v>54.5</v>
      </c>
      <c r="I2231" s="414">
        <v>17.62</v>
      </c>
      <c r="J2231" s="414">
        <f t="shared" si="128"/>
        <v>36.879999999999995</v>
      </c>
      <c r="K2231" s="415">
        <v>36.54</v>
      </c>
      <c r="L2231" s="50">
        <v>45488</v>
      </c>
      <c r="M2231" s="414">
        <f t="shared" si="129"/>
        <v>0.33999999999999631</v>
      </c>
      <c r="N2231" s="217">
        <v>1</v>
      </c>
      <c r="O2231" s="1" t="s">
        <v>50</v>
      </c>
      <c r="P2231" s="1" t="s">
        <v>53</v>
      </c>
      <c r="Q2231" s="417" t="str">
        <f>VLOOKUP(UTK[[#This Row],[ID]],DRIVER[],6,FALSE)</f>
        <v>MURALIDHAR MOHANTA</v>
      </c>
    </row>
    <row r="2232" spans="1:18" ht="15" customHeight="1">
      <c r="A2232" s="1">
        <v>287</v>
      </c>
      <c r="B2232" s="412" t="str">
        <f>UTK[[#This Row],[DATE]]&amp;UTK[[#This Row],[VEHICLE NO]]&amp;UTK[[#This Row],[TRIP NO]]</f>
        <v>45488OD04Q41781</v>
      </c>
      <c r="C2232" s="25">
        <v>45488</v>
      </c>
      <c r="D2232" s="1">
        <v>64664</v>
      </c>
      <c r="E2232" s="12">
        <v>312215</v>
      </c>
      <c r="F2232" s="17">
        <v>4479</v>
      </c>
      <c r="G2232" s="24" t="s">
        <v>25</v>
      </c>
      <c r="H2232" s="414">
        <v>52.56</v>
      </c>
      <c r="I2232" s="414">
        <v>17.28</v>
      </c>
      <c r="J2232" s="414">
        <f t="shared" si="128"/>
        <v>35.28</v>
      </c>
      <c r="K2232" s="415">
        <v>33.9</v>
      </c>
      <c r="L2232" s="50">
        <v>45488</v>
      </c>
      <c r="M2232" s="414">
        <f t="shared" si="129"/>
        <v>1.3800000000000026</v>
      </c>
      <c r="N2232" s="217">
        <v>1</v>
      </c>
      <c r="O2232" s="1" t="s">
        <v>50</v>
      </c>
      <c r="P2232" s="1" t="s">
        <v>53</v>
      </c>
      <c r="Q2232" s="417" t="str">
        <f>VLOOKUP(UTK[[#This Row],[ID]],DRIVER[],6,FALSE)</f>
        <v>CHANDRAMANI MOHANTY</v>
      </c>
    </row>
    <row r="2233" spans="1:18" ht="15" customHeight="1">
      <c r="A2233" s="1">
        <v>288</v>
      </c>
      <c r="B2233" s="412" t="str">
        <f>UTK[[#This Row],[DATE]]&amp;UTK[[#This Row],[VEHICLE NO]]&amp;UTK[[#This Row],[TRIP NO]]</f>
        <v>45488OD04Q67611</v>
      </c>
      <c r="C2233" s="25">
        <v>45488</v>
      </c>
      <c r="D2233" s="1">
        <v>64665</v>
      </c>
      <c r="E2233" s="12">
        <v>312215</v>
      </c>
      <c r="F2233" s="17">
        <v>4483</v>
      </c>
      <c r="G2233" s="24" t="s">
        <v>24</v>
      </c>
      <c r="H2233" s="414">
        <v>53.78</v>
      </c>
      <c r="I2233" s="414">
        <v>17.8</v>
      </c>
      <c r="J2233" s="414">
        <f t="shared" si="128"/>
        <v>35.980000000000004</v>
      </c>
      <c r="K2233" s="415">
        <v>34.86</v>
      </c>
      <c r="L2233" s="50">
        <v>45488</v>
      </c>
      <c r="M2233" s="414">
        <f t="shared" si="129"/>
        <v>1.1200000000000045</v>
      </c>
      <c r="N2233" s="217">
        <v>1</v>
      </c>
      <c r="O2233" s="1" t="s">
        <v>50</v>
      </c>
      <c r="P2233" s="1" t="s">
        <v>53</v>
      </c>
      <c r="Q2233" s="417" t="str">
        <f>VLOOKUP(UTK[[#This Row],[ID]],DRIVER[],6,FALSE)</f>
        <v>SUSANT KUMAR BAG</v>
      </c>
    </row>
    <row r="2234" spans="1:18" ht="15" customHeight="1">
      <c r="A2234" s="1">
        <v>289</v>
      </c>
      <c r="B2234" s="412" t="str">
        <f>UTK[[#This Row],[DATE]]&amp;UTK[[#This Row],[VEHICLE NO]]&amp;UTK[[#This Row],[TRIP NO]]</f>
        <v>45488OD34S26151</v>
      </c>
      <c r="C2234" s="25">
        <v>45488</v>
      </c>
      <c r="D2234" s="1">
        <v>64666</v>
      </c>
      <c r="E2234" s="12">
        <v>312215</v>
      </c>
      <c r="F2234" s="17">
        <v>4485</v>
      </c>
      <c r="G2234" s="24" t="s">
        <v>40</v>
      </c>
      <c r="H2234" s="414">
        <v>56.5</v>
      </c>
      <c r="I2234" s="414">
        <v>17.059999999999999</v>
      </c>
      <c r="J2234" s="414">
        <f t="shared" si="128"/>
        <v>39.44</v>
      </c>
      <c r="K2234" s="415">
        <v>38.340000000000003</v>
      </c>
      <c r="L2234" s="50">
        <v>45488</v>
      </c>
      <c r="M2234" s="414">
        <f t="shared" si="129"/>
        <v>1.0999999999999943</v>
      </c>
      <c r="N2234" s="217">
        <v>1</v>
      </c>
      <c r="O2234" s="1" t="s">
        <v>50</v>
      </c>
      <c r="P2234" s="1" t="s">
        <v>53</v>
      </c>
      <c r="Q2234" s="417" t="str">
        <f>VLOOKUP(UTK[[#This Row],[ID]],DRIVER[],6,FALSE)</f>
        <v>AJAYA KUMAR MAHANTA</v>
      </c>
    </row>
    <row r="2235" spans="1:18" ht="15" customHeight="1">
      <c r="A2235" s="1">
        <v>290</v>
      </c>
      <c r="B2235" s="412" t="str">
        <f>UTK[[#This Row],[DATE]]&amp;UTK[[#This Row],[VEHICLE NO]]&amp;UTK[[#This Row],[TRIP NO]]</f>
        <v>45488OD04Q67881</v>
      </c>
      <c r="C2235" s="25">
        <v>45488</v>
      </c>
      <c r="D2235" s="1">
        <v>64667</v>
      </c>
      <c r="E2235" s="12">
        <v>312215</v>
      </c>
      <c r="F2235" s="17">
        <v>4488</v>
      </c>
      <c r="G2235" s="24" t="s">
        <v>20</v>
      </c>
      <c r="H2235" s="414">
        <v>55.54</v>
      </c>
      <c r="I2235" s="414">
        <v>17.600000000000001</v>
      </c>
      <c r="J2235" s="414">
        <f t="shared" si="128"/>
        <v>37.94</v>
      </c>
      <c r="K2235" s="415">
        <v>37.18</v>
      </c>
      <c r="L2235" s="50">
        <v>45488</v>
      </c>
      <c r="M2235" s="414">
        <f t="shared" si="129"/>
        <v>0.75999999999999801</v>
      </c>
      <c r="N2235" s="217">
        <v>1</v>
      </c>
      <c r="O2235" s="1" t="s">
        <v>50</v>
      </c>
      <c r="P2235" s="1" t="s">
        <v>53</v>
      </c>
      <c r="Q2235" s="417" t="str">
        <f>VLOOKUP(UTK[[#This Row],[ID]],DRIVER[],6,FALSE)</f>
        <v>JUGAL KISHOR MOHANTA</v>
      </c>
    </row>
    <row r="2236" spans="1:18" ht="15" customHeight="1">
      <c r="A2236" s="1">
        <v>291</v>
      </c>
      <c r="B2236" s="412" t="str">
        <f>UTK[[#This Row],[DATE]]&amp;UTK[[#This Row],[VEHICLE NO]]&amp;UTK[[#This Row],[TRIP NO]]</f>
        <v>45488OD34S65081</v>
      </c>
      <c r="C2236" s="25">
        <v>45488</v>
      </c>
      <c r="D2236" s="1">
        <v>64668</v>
      </c>
      <c r="E2236" s="12">
        <v>312215</v>
      </c>
      <c r="F2236" s="17">
        <v>4491</v>
      </c>
      <c r="G2236" s="24" t="s">
        <v>57</v>
      </c>
      <c r="H2236" s="414">
        <v>55.86</v>
      </c>
      <c r="I2236" s="414">
        <v>17.34</v>
      </c>
      <c r="J2236" s="414">
        <f t="shared" si="128"/>
        <v>38.519999999999996</v>
      </c>
      <c r="K2236" s="415">
        <v>37.619999999999997</v>
      </c>
      <c r="L2236" s="50">
        <v>45488</v>
      </c>
      <c r="M2236" s="414">
        <f t="shared" si="129"/>
        <v>0.89999999999999858</v>
      </c>
      <c r="N2236" s="217">
        <v>1</v>
      </c>
      <c r="O2236" s="1" t="s">
        <v>50</v>
      </c>
      <c r="P2236" s="1" t="s">
        <v>53</v>
      </c>
      <c r="Q2236" s="417" t="str">
        <f>VLOOKUP(UTK[[#This Row],[ID]],DRIVER[],6,FALSE)</f>
        <v>VINOD KUMAR</v>
      </c>
    </row>
    <row r="2237" spans="1:18" ht="15" customHeight="1">
      <c r="A2237" s="1">
        <v>292</v>
      </c>
      <c r="B2237" s="412" t="str">
        <f>UTK[[#This Row],[DATE]]&amp;UTK[[#This Row],[VEHICLE NO]]&amp;UTK[[#This Row],[TRIP NO]]</f>
        <v>45488OD34S26661</v>
      </c>
      <c r="C2237" s="25">
        <v>45488</v>
      </c>
      <c r="D2237" s="1">
        <v>64669</v>
      </c>
      <c r="E2237" s="12">
        <v>312215</v>
      </c>
      <c r="F2237" s="17">
        <v>4494</v>
      </c>
      <c r="G2237" s="24" t="s">
        <v>45</v>
      </c>
      <c r="H2237" s="414">
        <v>54.64</v>
      </c>
      <c r="I2237" s="414">
        <v>17.7</v>
      </c>
      <c r="J2237" s="414">
        <f t="shared" si="128"/>
        <v>36.94</v>
      </c>
      <c r="K2237" s="415">
        <v>36.299999999999997</v>
      </c>
      <c r="L2237" s="50">
        <v>45488</v>
      </c>
      <c r="M2237" s="414">
        <f t="shared" si="129"/>
        <v>0.64000000000000057</v>
      </c>
      <c r="N2237" s="419">
        <v>1</v>
      </c>
      <c r="O2237" s="1" t="s">
        <v>50</v>
      </c>
      <c r="P2237" s="1" t="s">
        <v>53</v>
      </c>
      <c r="Q2237" s="417" t="str">
        <f>VLOOKUP(UTK[[#This Row],[ID]],DRIVER[],6,FALSE)</f>
        <v>RAMAKANTA JENA</v>
      </c>
    </row>
    <row r="2238" spans="1:18" ht="15" customHeight="1">
      <c r="A2238" s="1">
        <v>293</v>
      </c>
      <c r="B2238" s="412" t="str">
        <f>UTK[[#This Row],[DATE]]&amp;UTK[[#This Row],[VEHICLE NO]]&amp;UTK[[#This Row],[TRIP NO]]</f>
        <v>45488OD04Q41392</v>
      </c>
      <c r="C2238" s="25">
        <v>45488</v>
      </c>
      <c r="D2238" s="1">
        <v>64670</v>
      </c>
      <c r="E2238" s="12">
        <v>312215</v>
      </c>
      <c r="F2238" s="17">
        <v>4498</v>
      </c>
      <c r="G2238" s="24" t="s">
        <v>21</v>
      </c>
      <c r="H2238" s="414">
        <v>54.66</v>
      </c>
      <c r="I2238" s="414">
        <v>17.48</v>
      </c>
      <c r="J2238" s="414">
        <f t="shared" si="128"/>
        <v>37.179999999999993</v>
      </c>
      <c r="K2238" s="415">
        <v>36.54</v>
      </c>
      <c r="L2238" s="50">
        <v>45488</v>
      </c>
      <c r="M2238" s="414">
        <f t="shared" si="129"/>
        <v>0.63999999999999346</v>
      </c>
      <c r="N2238" s="419">
        <v>2</v>
      </c>
      <c r="O2238" s="1" t="s">
        <v>50</v>
      </c>
      <c r="P2238" s="1" t="s">
        <v>53</v>
      </c>
      <c r="Q2238" s="417" t="str">
        <f>VLOOKUP(UTK[[#This Row],[ID]],DRIVER[],6,FALSE)</f>
        <v>AKSHAYA KU SAHOO</v>
      </c>
      <c r="R2238" s="1">
        <v>40</v>
      </c>
    </row>
    <row r="2239" spans="1:18" ht="15" customHeight="1">
      <c r="A2239" s="1">
        <v>294</v>
      </c>
      <c r="B2239" s="412" t="str">
        <f>UTK[[#This Row],[DATE]]&amp;UTK[[#This Row],[VEHICLE NO]]&amp;UTK[[#This Row],[TRIP NO]]</f>
        <v>45488OD04Q41262</v>
      </c>
      <c r="C2239" s="25">
        <v>45488</v>
      </c>
      <c r="D2239" s="1">
        <v>64671</v>
      </c>
      <c r="E2239" s="12">
        <v>312215</v>
      </c>
      <c r="F2239" s="17">
        <v>4504</v>
      </c>
      <c r="G2239" s="24" t="s">
        <v>23</v>
      </c>
      <c r="H2239" s="414">
        <v>56.88</v>
      </c>
      <c r="I2239" s="414">
        <v>17.52</v>
      </c>
      <c r="J2239" s="414">
        <f t="shared" si="128"/>
        <v>39.36</v>
      </c>
      <c r="K2239" s="415">
        <v>38.78</v>
      </c>
      <c r="L2239" s="50">
        <v>45488</v>
      </c>
      <c r="M2239" s="414">
        <f t="shared" si="129"/>
        <v>0.57999999999999829</v>
      </c>
      <c r="N2239" s="419">
        <v>2</v>
      </c>
      <c r="O2239" s="1" t="s">
        <v>50</v>
      </c>
      <c r="P2239" s="1" t="s">
        <v>53</v>
      </c>
      <c r="Q2239" s="417" t="str">
        <f>VLOOKUP(UTK[[#This Row],[ID]],DRIVER[],6,FALSE)</f>
        <v>NILAMANI BARIK</v>
      </c>
    </row>
    <row r="2240" spans="1:18" ht="15" customHeight="1">
      <c r="A2240" s="1">
        <v>295</v>
      </c>
      <c r="B2240" s="412" t="str">
        <f>UTK[[#This Row],[DATE]]&amp;UTK[[#This Row],[VEHICLE NO]]&amp;UTK[[#This Row],[TRIP NO]]</f>
        <v>45488OD04Q41701</v>
      </c>
      <c r="C2240" s="25">
        <v>45488</v>
      </c>
      <c r="D2240" s="1">
        <v>64672</v>
      </c>
      <c r="E2240" s="12">
        <v>312215</v>
      </c>
      <c r="F2240" s="17">
        <v>4512</v>
      </c>
      <c r="G2240" s="24" t="s">
        <v>10</v>
      </c>
      <c r="H2240" s="414">
        <v>33.14</v>
      </c>
      <c r="I2240" s="414">
        <v>10.38</v>
      </c>
      <c r="J2240" s="414">
        <f t="shared" si="128"/>
        <v>22.759999999999998</v>
      </c>
      <c r="K2240" s="415">
        <v>22.54</v>
      </c>
      <c r="L2240" s="50">
        <v>45488</v>
      </c>
      <c r="M2240" s="414">
        <f t="shared" si="129"/>
        <v>0.21999999999999886</v>
      </c>
      <c r="N2240" s="419">
        <v>1</v>
      </c>
      <c r="O2240" s="1" t="s">
        <v>50</v>
      </c>
      <c r="P2240" s="1" t="s">
        <v>53</v>
      </c>
      <c r="Q2240" s="417" t="str">
        <f>VLOOKUP(UTK[[#This Row],[ID]],DRIVER[],6,FALSE)</f>
        <v>RAKHAL CH  MOHANTA</v>
      </c>
    </row>
    <row r="2241" spans="1:18" ht="14.4">
      <c r="A2241" s="1">
        <v>296</v>
      </c>
      <c r="B2241" s="412" t="str">
        <f>UTK[[#This Row],[DATE]]&amp;UTK[[#This Row],[VEHICLE NO]]&amp;UTK[[#This Row],[TRIP NO]]</f>
        <v>45488OD04Q41231</v>
      </c>
      <c r="C2241" s="25">
        <v>45488</v>
      </c>
      <c r="D2241" s="1">
        <v>64673</v>
      </c>
      <c r="E2241" s="12">
        <v>312215</v>
      </c>
      <c r="F2241" s="17">
        <v>4514</v>
      </c>
      <c r="G2241" s="24" t="s">
        <v>39</v>
      </c>
      <c r="H2241" s="414">
        <v>54.9</v>
      </c>
      <c r="I2241" s="414">
        <v>17.399999999999999</v>
      </c>
      <c r="J2241" s="414">
        <f t="shared" si="128"/>
        <v>37.5</v>
      </c>
      <c r="K2241" s="415">
        <v>36.299999999999997</v>
      </c>
      <c r="L2241" s="50">
        <v>45488</v>
      </c>
      <c r="M2241" s="414">
        <f t="shared" si="129"/>
        <v>1.2000000000000028</v>
      </c>
      <c r="N2241" s="419">
        <v>1</v>
      </c>
      <c r="O2241" s="1" t="s">
        <v>50</v>
      </c>
      <c r="P2241" s="1" t="s">
        <v>53</v>
      </c>
      <c r="Q2241" s="417" t="str">
        <f>VLOOKUP(UTK[[#This Row],[ID]],DRIVER[],6,FALSE)</f>
        <v>BHARAT CH MOHANTA</v>
      </c>
    </row>
    <row r="2242" spans="1:18" ht="15" customHeight="1">
      <c r="A2242" s="1">
        <v>297</v>
      </c>
      <c r="B2242" s="412" t="str">
        <f>UTK[[#This Row],[DATE]]&amp;UTK[[#This Row],[VEHICLE NO]]&amp;UTK[[#This Row],[TRIP NO]]</f>
        <v>45488OD34S61521</v>
      </c>
      <c r="C2242" s="25">
        <v>45488</v>
      </c>
      <c r="D2242" s="1">
        <v>64674</v>
      </c>
      <c r="E2242" s="12">
        <v>312215</v>
      </c>
      <c r="F2242" s="17">
        <v>4520</v>
      </c>
      <c r="G2242" s="24" t="s">
        <v>43</v>
      </c>
      <c r="H2242" s="414">
        <v>54.86</v>
      </c>
      <c r="I2242" s="414">
        <v>16.98</v>
      </c>
      <c r="J2242" s="414">
        <f t="shared" si="128"/>
        <v>37.879999999999995</v>
      </c>
      <c r="K2242" s="415">
        <v>36.659999999999997</v>
      </c>
      <c r="L2242" s="50">
        <v>45488</v>
      </c>
      <c r="M2242" s="414">
        <f t="shared" si="129"/>
        <v>1.2199999999999989</v>
      </c>
      <c r="N2242" s="419">
        <v>1</v>
      </c>
      <c r="O2242" s="1" t="s">
        <v>50</v>
      </c>
      <c r="P2242" s="1" t="s">
        <v>53</v>
      </c>
      <c r="Q2242" s="417" t="str">
        <f>VLOOKUP(UTK[[#This Row],[ID]],DRIVER[],6,FALSE)</f>
        <v>SWAPAN KUMAR MOHANTA</v>
      </c>
      <c r="R2242" s="1">
        <v>40</v>
      </c>
    </row>
    <row r="2243" spans="1:18" ht="15" customHeight="1">
      <c r="A2243" s="1">
        <v>298</v>
      </c>
      <c r="B2243" s="412" t="str">
        <f>UTK[[#This Row],[DATE]]&amp;UTK[[#This Row],[VEHICLE NO]]&amp;UTK[[#This Row],[TRIP NO]]</f>
        <v>45488OD34S61372</v>
      </c>
      <c r="C2243" s="25">
        <v>45488</v>
      </c>
      <c r="D2243" s="1">
        <v>64676</v>
      </c>
      <c r="E2243" s="12">
        <v>312215</v>
      </c>
      <c r="F2243" s="17">
        <v>4531</v>
      </c>
      <c r="G2243" s="24" t="s">
        <v>44</v>
      </c>
      <c r="H2243" s="414">
        <v>52.98</v>
      </c>
      <c r="I2243" s="414">
        <v>17.559999999999999</v>
      </c>
      <c r="J2243" s="414">
        <f t="shared" si="128"/>
        <v>35.42</v>
      </c>
      <c r="K2243" s="415">
        <v>33.86</v>
      </c>
      <c r="L2243" s="50">
        <v>45488</v>
      </c>
      <c r="M2243" s="414">
        <f t="shared" si="129"/>
        <v>1.5600000000000023</v>
      </c>
      <c r="N2243" s="419">
        <v>2</v>
      </c>
      <c r="O2243" s="1" t="s">
        <v>50</v>
      </c>
      <c r="P2243" s="1" t="s">
        <v>53</v>
      </c>
      <c r="Q2243" s="417" t="str">
        <f>VLOOKUP(UTK[[#This Row],[ID]],DRIVER[],6,FALSE)</f>
        <v>MURALIDHAR MOHANTA</v>
      </c>
    </row>
    <row r="2244" spans="1:18" ht="15" customHeight="1">
      <c r="A2244" s="1">
        <v>299</v>
      </c>
      <c r="B2244" s="412" t="str">
        <f>UTK[[#This Row],[DATE]]&amp;UTK[[#This Row],[VEHICLE NO]]&amp;UTK[[#This Row],[TRIP NO]]</f>
        <v>45488OD04Q41782</v>
      </c>
      <c r="C2244" s="25">
        <v>45488</v>
      </c>
      <c r="D2244" s="1">
        <v>64677</v>
      </c>
      <c r="E2244" s="12">
        <v>312215</v>
      </c>
      <c r="F2244" s="17">
        <v>4536</v>
      </c>
      <c r="G2244" s="24" t="s">
        <v>25</v>
      </c>
      <c r="H2244" s="414">
        <v>53.38</v>
      </c>
      <c r="I2244" s="414">
        <v>17.260000000000002</v>
      </c>
      <c r="J2244" s="414">
        <f t="shared" si="128"/>
        <v>36.120000000000005</v>
      </c>
      <c r="K2244" s="415">
        <v>35.22</v>
      </c>
      <c r="L2244" s="50">
        <v>45488</v>
      </c>
      <c r="M2244" s="414">
        <f t="shared" si="129"/>
        <v>0.90000000000000568</v>
      </c>
      <c r="N2244" s="419">
        <v>2</v>
      </c>
      <c r="O2244" s="1" t="s">
        <v>50</v>
      </c>
      <c r="P2244" s="1" t="s">
        <v>53</v>
      </c>
      <c r="Q2244" s="417" t="str">
        <f>VLOOKUP(UTK[[#This Row],[ID]],DRIVER[],6,FALSE)</f>
        <v>CHANDRAMANI MOHANTY</v>
      </c>
    </row>
    <row r="2245" spans="1:18" ht="15" customHeight="1">
      <c r="A2245" s="1">
        <v>300</v>
      </c>
      <c r="B2245" s="412" t="str">
        <f>UTK[[#This Row],[DATE]]&amp;UTK[[#This Row],[VEHICLE NO]]&amp;UTK[[#This Row],[TRIP NO]]</f>
        <v>45488OD04Q67612</v>
      </c>
      <c r="C2245" s="25">
        <v>45488</v>
      </c>
      <c r="D2245" s="1">
        <v>64678</v>
      </c>
      <c r="E2245" s="12">
        <v>312215</v>
      </c>
      <c r="F2245" s="17">
        <v>4540</v>
      </c>
      <c r="G2245" s="24" t="s">
        <v>24</v>
      </c>
      <c r="H2245" s="414">
        <v>53.6</v>
      </c>
      <c r="I2245" s="414">
        <v>17.8</v>
      </c>
      <c r="J2245" s="414">
        <f t="shared" si="128"/>
        <v>35.799999999999997</v>
      </c>
      <c r="K2245" s="415">
        <v>35.18</v>
      </c>
      <c r="L2245" s="418">
        <v>45489</v>
      </c>
      <c r="M2245" s="414">
        <f t="shared" si="129"/>
        <v>0.61999999999999744</v>
      </c>
      <c r="N2245" s="419">
        <v>2</v>
      </c>
      <c r="O2245" s="1" t="s">
        <v>50</v>
      </c>
      <c r="P2245" s="1" t="s">
        <v>53</v>
      </c>
      <c r="Q2245" s="417" t="str">
        <f>VLOOKUP(UTK[[#This Row],[ID]],DRIVER[],6,FALSE)</f>
        <v>SUSANT KUMAR BAG</v>
      </c>
    </row>
    <row r="2246" spans="1:18" ht="15" customHeight="1">
      <c r="A2246" s="1">
        <v>301</v>
      </c>
      <c r="B2246" s="412" t="str">
        <f>UTK[[#This Row],[DATE]]&amp;UTK[[#This Row],[VEHICLE NO]]&amp;UTK[[#This Row],[TRIP NO]]</f>
        <v>45488OD34S26152</v>
      </c>
      <c r="C2246" s="25">
        <v>45488</v>
      </c>
      <c r="D2246" s="1">
        <v>64679</v>
      </c>
      <c r="E2246" s="12">
        <v>312215</v>
      </c>
      <c r="F2246" s="17">
        <v>4542</v>
      </c>
      <c r="G2246" s="24" t="s">
        <v>40</v>
      </c>
      <c r="H2246" s="414">
        <v>52.58</v>
      </c>
      <c r="I2246" s="414">
        <v>17.04</v>
      </c>
      <c r="J2246" s="414">
        <f t="shared" si="128"/>
        <v>35.54</v>
      </c>
      <c r="K2246" s="415">
        <v>34.92</v>
      </c>
      <c r="L2246" s="418">
        <v>45489</v>
      </c>
      <c r="M2246" s="414">
        <f t="shared" si="129"/>
        <v>0.61999999999999744</v>
      </c>
      <c r="N2246" s="419">
        <v>2</v>
      </c>
      <c r="O2246" s="1" t="s">
        <v>50</v>
      </c>
      <c r="P2246" s="1" t="s">
        <v>53</v>
      </c>
      <c r="Q2246" s="417" t="str">
        <f>VLOOKUP(UTK[[#This Row],[ID]],DRIVER[],6,FALSE)</f>
        <v>AJAYA KUMAR MAHANTA</v>
      </c>
      <c r="R2246" s="1">
        <v>100</v>
      </c>
    </row>
    <row r="2247" spans="1:18" ht="15" customHeight="1">
      <c r="A2247" s="1">
        <v>302</v>
      </c>
      <c r="B2247" s="425" t="str">
        <f>UTK[[#This Row],[DATE]]&amp;UTK[[#This Row],[VEHICLE NO]]&amp;UTK[[#This Row],[TRIP NO]]</f>
        <v>45489OD04Q41781</v>
      </c>
      <c r="C2247" s="25">
        <v>45489</v>
      </c>
      <c r="D2247" s="1">
        <v>64680</v>
      </c>
      <c r="E2247" s="12">
        <v>312215</v>
      </c>
      <c r="F2247" s="17">
        <v>4566</v>
      </c>
      <c r="G2247" s="24" t="s">
        <v>25</v>
      </c>
      <c r="H2247" s="427">
        <v>53.06</v>
      </c>
      <c r="I2247" s="427">
        <v>17.239999999999998</v>
      </c>
      <c r="J2247" s="427">
        <f t="shared" ref="J2247:J2261" si="130">H2247-I2247</f>
        <v>35.820000000000007</v>
      </c>
      <c r="K2247" s="428">
        <v>35.28</v>
      </c>
      <c r="L2247" s="418">
        <v>45489</v>
      </c>
      <c r="M2247" s="427">
        <f t="shared" ref="M2247:M2261" si="131">J2247-K2247</f>
        <v>0.54000000000000625</v>
      </c>
      <c r="N2247" s="431">
        <v>1</v>
      </c>
      <c r="O2247" s="1" t="s">
        <v>50</v>
      </c>
      <c r="P2247" s="1" t="s">
        <v>53</v>
      </c>
      <c r="Q2247" s="430" t="str">
        <f>VLOOKUP(UTK[[#This Row],[ID]],DRIVER[],6,FALSE)</f>
        <v>BHARAT CH MOHANTA</v>
      </c>
      <c r="R2247" s="1">
        <v>100</v>
      </c>
    </row>
    <row r="2248" spans="1:18" ht="15" customHeight="1">
      <c r="A2248" s="1">
        <v>303</v>
      </c>
      <c r="B2248" s="425" t="str">
        <f>UTK[[#This Row],[DATE]]&amp;UTK[[#This Row],[VEHICLE NO]]&amp;UTK[[#This Row],[TRIP NO]]</f>
        <v>45489OD04Q41391</v>
      </c>
      <c r="C2248" s="25">
        <v>45489</v>
      </c>
      <c r="D2248" s="1">
        <v>64681</v>
      </c>
      <c r="E2248" s="12">
        <v>312215</v>
      </c>
      <c r="F2248" s="17">
        <v>4579</v>
      </c>
      <c r="G2248" s="24" t="s">
        <v>21</v>
      </c>
      <c r="H2248" s="427">
        <v>53.92</v>
      </c>
      <c r="I2248" s="427">
        <v>17.440000000000001</v>
      </c>
      <c r="J2248" s="427">
        <f t="shared" si="130"/>
        <v>36.480000000000004</v>
      </c>
      <c r="K2248" s="428">
        <v>36.06</v>
      </c>
      <c r="L2248" s="418">
        <v>45489</v>
      </c>
      <c r="M2248" s="427">
        <f t="shared" si="131"/>
        <v>0.42000000000000171</v>
      </c>
      <c r="N2248" s="431">
        <v>1</v>
      </c>
      <c r="O2248" s="1" t="s">
        <v>50</v>
      </c>
      <c r="P2248" s="1" t="s">
        <v>53</v>
      </c>
      <c r="Q2248" s="430" t="str">
        <f>VLOOKUP(UTK[[#This Row],[ID]],DRIVER[],6,FALSE)</f>
        <v>AKSHAYA KU SAHOO</v>
      </c>
      <c r="R2248" s="1">
        <v>40</v>
      </c>
    </row>
    <row r="2249" spans="1:18" ht="14.4">
      <c r="A2249" s="1">
        <v>304</v>
      </c>
      <c r="B2249" s="425" t="str">
        <f>UTK[[#This Row],[DATE]]&amp;UTK[[#This Row],[VEHICLE NO]]&amp;UTK[[#This Row],[TRIP NO]]</f>
        <v>45489OD04Q41231</v>
      </c>
      <c r="C2249" s="25">
        <v>45489</v>
      </c>
      <c r="D2249" s="1">
        <v>64682</v>
      </c>
      <c r="E2249" s="12">
        <v>312215</v>
      </c>
      <c r="F2249" s="17">
        <v>4581</v>
      </c>
      <c r="G2249" s="24" t="s">
        <v>39</v>
      </c>
      <c r="H2249" s="427">
        <v>54.4</v>
      </c>
      <c r="I2249" s="427">
        <v>17.34</v>
      </c>
      <c r="J2249" s="427">
        <f t="shared" si="130"/>
        <v>37.06</v>
      </c>
      <c r="K2249" s="428">
        <v>36.42</v>
      </c>
      <c r="L2249" s="418">
        <v>45489</v>
      </c>
      <c r="M2249" s="427">
        <f t="shared" si="131"/>
        <v>0.64000000000000057</v>
      </c>
      <c r="N2249" s="431">
        <v>1</v>
      </c>
      <c r="O2249" s="1" t="s">
        <v>50</v>
      </c>
      <c r="P2249" s="1" t="s">
        <v>53</v>
      </c>
      <c r="Q2249" s="430" t="str">
        <f>VLOOKUP(UTK[[#This Row],[ID]],DRIVER[],6,FALSE)</f>
        <v>NATABAR MOHANTA</v>
      </c>
    </row>
    <row r="2250" spans="1:18" ht="15" customHeight="1">
      <c r="A2250" s="1">
        <v>305</v>
      </c>
      <c r="B2250" s="425" t="str">
        <f>UTK[[#This Row],[DATE]]&amp;UTK[[#This Row],[VEHICLE NO]]&amp;UTK[[#This Row],[TRIP NO]]</f>
        <v>45489OD34S65081</v>
      </c>
      <c r="C2250" s="25">
        <v>45489</v>
      </c>
      <c r="D2250" s="1">
        <v>64683</v>
      </c>
      <c r="E2250" s="12">
        <v>312215</v>
      </c>
      <c r="F2250" s="17">
        <v>4582</v>
      </c>
      <c r="G2250" s="24" t="s">
        <v>57</v>
      </c>
      <c r="H2250" s="427">
        <v>55.14</v>
      </c>
      <c r="I2250" s="427">
        <v>17.34</v>
      </c>
      <c r="J2250" s="427">
        <f t="shared" si="130"/>
        <v>37.799999999999997</v>
      </c>
      <c r="K2250" s="428">
        <v>37.18</v>
      </c>
      <c r="L2250" s="418">
        <v>45489</v>
      </c>
      <c r="M2250" s="427">
        <f t="shared" si="131"/>
        <v>0.61999999999999744</v>
      </c>
      <c r="N2250" s="431">
        <v>1</v>
      </c>
      <c r="O2250" s="1" t="s">
        <v>50</v>
      </c>
      <c r="P2250" s="1" t="s">
        <v>53</v>
      </c>
      <c r="Q2250" s="430" t="str">
        <f>VLOOKUP(UTK[[#This Row],[ID]],DRIVER[],6,FALSE)</f>
        <v>VINOD KUMAR</v>
      </c>
    </row>
    <row r="2251" spans="1:18" ht="15" customHeight="1">
      <c r="A2251" s="1">
        <v>306</v>
      </c>
      <c r="B2251" s="425" t="str">
        <f>UTK[[#This Row],[DATE]]&amp;UTK[[#This Row],[VEHICLE NO]]&amp;UTK[[#This Row],[TRIP NO]]</f>
        <v>45489OD04Q41261</v>
      </c>
      <c r="C2251" s="25">
        <v>45489</v>
      </c>
      <c r="D2251" s="1">
        <v>64684</v>
      </c>
      <c r="E2251" s="12">
        <v>312215</v>
      </c>
      <c r="F2251" s="17">
        <v>4613</v>
      </c>
      <c r="G2251" s="24" t="s">
        <v>23</v>
      </c>
      <c r="H2251" s="427">
        <v>56.08</v>
      </c>
      <c r="I2251" s="427">
        <v>17.48</v>
      </c>
      <c r="J2251" s="427">
        <f t="shared" si="130"/>
        <v>38.599999999999994</v>
      </c>
      <c r="K2251" s="428">
        <v>38.020000000000003</v>
      </c>
      <c r="L2251" s="418">
        <v>45489</v>
      </c>
      <c r="M2251" s="427">
        <f t="shared" si="131"/>
        <v>0.57999999999999119</v>
      </c>
      <c r="N2251" s="431">
        <v>1</v>
      </c>
      <c r="O2251" s="1" t="s">
        <v>50</v>
      </c>
      <c r="P2251" s="1" t="s">
        <v>53</v>
      </c>
      <c r="Q2251" s="430" t="str">
        <f>VLOOKUP(UTK[[#This Row],[ID]],DRIVER[],6,FALSE)</f>
        <v>NILAMANI BARIK</v>
      </c>
    </row>
    <row r="2252" spans="1:18" ht="15" customHeight="1">
      <c r="A2252" s="1">
        <v>307</v>
      </c>
      <c r="B2252" s="425" t="str">
        <f>UTK[[#This Row],[DATE]]&amp;UTK[[#This Row],[VEHICLE NO]]&amp;UTK[[#This Row],[TRIP NO]]</f>
        <v>45489OD04Q41701</v>
      </c>
      <c r="C2252" s="25">
        <v>45489</v>
      </c>
      <c r="D2252" s="1">
        <v>64685</v>
      </c>
      <c r="E2252" s="12">
        <v>312215</v>
      </c>
      <c r="F2252" s="17">
        <v>4616</v>
      </c>
      <c r="G2252" s="24" t="s">
        <v>10</v>
      </c>
      <c r="H2252" s="427">
        <v>34.159999999999997</v>
      </c>
      <c r="I2252" s="427">
        <v>10.32</v>
      </c>
      <c r="J2252" s="427">
        <f t="shared" si="130"/>
        <v>23.839999999999996</v>
      </c>
      <c r="K2252" s="428">
        <v>23.58</v>
      </c>
      <c r="L2252" s="418">
        <v>45489</v>
      </c>
      <c r="M2252" s="427">
        <f t="shared" si="131"/>
        <v>0.25999999999999801</v>
      </c>
      <c r="N2252" s="431">
        <v>1</v>
      </c>
      <c r="O2252" s="1" t="s">
        <v>50</v>
      </c>
      <c r="P2252" s="1" t="s">
        <v>53</v>
      </c>
      <c r="Q2252" s="430" t="str">
        <f>VLOOKUP(UTK[[#This Row],[ID]],DRIVER[],6,FALSE)</f>
        <v>MADANA MAHANTA</v>
      </c>
    </row>
    <row r="2253" spans="1:18" ht="15" customHeight="1">
      <c r="A2253" s="1">
        <v>308</v>
      </c>
      <c r="B2253" s="425" t="str">
        <f>UTK[[#This Row],[DATE]]&amp;UTK[[#This Row],[VEHICLE NO]]&amp;UTK[[#This Row],[TRIP NO]]</f>
        <v>45489OD34S61371</v>
      </c>
      <c r="C2253" s="25">
        <v>45489</v>
      </c>
      <c r="D2253" s="1">
        <v>64686</v>
      </c>
      <c r="E2253" s="12">
        <v>312215</v>
      </c>
      <c r="F2253" s="17">
        <v>4621</v>
      </c>
      <c r="G2253" s="24" t="s">
        <v>44</v>
      </c>
      <c r="H2253" s="427">
        <v>52.66</v>
      </c>
      <c r="I2253" s="427">
        <v>17.559999999999999</v>
      </c>
      <c r="J2253" s="427">
        <f t="shared" si="130"/>
        <v>35.099999999999994</v>
      </c>
      <c r="K2253" s="428">
        <v>34.380000000000003</v>
      </c>
      <c r="L2253" s="418">
        <v>45489</v>
      </c>
      <c r="M2253" s="427">
        <f t="shared" si="131"/>
        <v>0.71999999999999176</v>
      </c>
      <c r="N2253" s="431">
        <v>1</v>
      </c>
      <c r="O2253" s="1" t="s">
        <v>50</v>
      </c>
      <c r="P2253" s="1" t="s">
        <v>53</v>
      </c>
      <c r="Q2253" s="430" t="str">
        <f>VLOOKUP(UTK[[#This Row],[ID]],DRIVER[],6,FALSE)</f>
        <v>MURALIDHAR MOHANTA</v>
      </c>
    </row>
    <row r="2254" spans="1:18" ht="15" customHeight="1">
      <c r="A2254" s="1">
        <v>309</v>
      </c>
      <c r="B2254" s="425" t="str">
        <f>UTK[[#This Row],[DATE]]&amp;UTK[[#This Row],[VEHICLE NO]]&amp;UTK[[#This Row],[TRIP NO]]</f>
        <v>45489OD04Q67881</v>
      </c>
      <c r="C2254" s="25">
        <v>45489</v>
      </c>
      <c r="D2254" s="1">
        <v>64687</v>
      </c>
      <c r="E2254" s="12">
        <v>312215</v>
      </c>
      <c r="F2254" s="17">
        <v>4622</v>
      </c>
      <c r="G2254" s="24" t="s">
        <v>20</v>
      </c>
      <c r="H2254" s="427">
        <v>54.26</v>
      </c>
      <c r="I2254" s="427">
        <v>17.54</v>
      </c>
      <c r="J2254" s="427">
        <f t="shared" si="130"/>
        <v>36.72</v>
      </c>
      <c r="K2254" s="428">
        <v>36.159999999999997</v>
      </c>
      <c r="L2254" s="418">
        <v>45489</v>
      </c>
      <c r="M2254" s="427">
        <f t="shared" si="131"/>
        <v>0.56000000000000227</v>
      </c>
      <c r="N2254" s="431">
        <v>1</v>
      </c>
      <c r="O2254" s="1" t="s">
        <v>50</v>
      </c>
      <c r="P2254" s="1" t="s">
        <v>53</v>
      </c>
      <c r="Q2254" s="430" t="str">
        <f>VLOOKUP(UTK[[#This Row],[ID]],DRIVER[],6,FALSE)</f>
        <v>BENUDHAR PRADHAN</v>
      </c>
    </row>
    <row r="2255" spans="1:18" ht="15" customHeight="1">
      <c r="A2255" s="1">
        <v>310</v>
      </c>
      <c r="B2255" s="425" t="str">
        <f>UTK[[#This Row],[DATE]]&amp;UTK[[#This Row],[VEHICLE NO]]&amp;UTK[[#This Row],[TRIP NO]]</f>
        <v>45489OD04Q67611</v>
      </c>
      <c r="C2255" s="25">
        <v>45489</v>
      </c>
      <c r="D2255" s="1">
        <v>64688</v>
      </c>
      <c r="E2255" s="12">
        <v>312215</v>
      </c>
      <c r="F2255" s="17">
        <v>4625</v>
      </c>
      <c r="G2255" s="24" t="s">
        <v>24</v>
      </c>
      <c r="H2255" s="427">
        <v>54.66</v>
      </c>
      <c r="I2255" s="427">
        <v>17.739999999999998</v>
      </c>
      <c r="J2255" s="427">
        <f t="shared" si="130"/>
        <v>36.92</v>
      </c>
      <c r="K2255" s="428">
        <v>35.799999999999997</v>
      </c>
      <c r="L2255" s="418">
        <v>45489</v>
      </c>
      <c r="M2255" s="427">
        <f t="shared" si="131"/>
        <v>1.1200000000000045</v>
      </c>
      <c r="N2255" s="431">
        <v>1</v>
      </c>
      <c r="O2255" s="1" t="s">
        <v>50</v>
      </c>
      <c r="P2255" s="1" t="s">
        <v>53</v>
      </c>
      <c r="Q2255" s="430" t="str">
        <f>VLOOKUP(UTK[[#This Row],[ID]],DRIVER[],6,FALSE)</f>
        <v>DHULESWAR PERAI</v>
      </c>
    </row>
    <row r="2256" spans="1:18" ht="15" customHeight="1">
      <c r="A2256" s="1">
        <v>311</v>
      </c>
      <c r="B2256" s="425" t="str">
        <f>UTK[[#This Row],[DATE]]&amp;UTK[[#This Row],[VEHICLE NO]]&amp;UTK[[#This Row],[TRIP NO]]</f>
        <v>45489OD34S26151</v>
      </c>
      <c r="C2256" s="25">
        <v>45489</v>
      </c>
      <c r="D2256" s="1">
        <v>64689</v>
      </c>
      <c r="E2256" s="12">
        <v>312215</v>
      </c>
      <c r="F2256" s="17">
        <v>4636</v>
      </c>
      <c r="G2256" s="24" t="s">
        <v>40</v>
      </c>
      <c r="H2256" s="427">
        <v>53.16</v>
      </c>
      <c r="I2256" s="427">
        <v>17.100000000000001</v>
      </c>
      <c r="J2256" s="427">
        <f t="shared" si="130"/>
        <v>36.059999999999995</v>
      </c>
      <c r="K2256" s="428">
        <v>35.200000000000003</v>
      </c>
      <c r="L2256" s="418">
        <v>45489</v>
      </c>
      <c r="M2256" s="427">
        <f t="shared" si="131"/>
        <v>0.85999999999999233</v>
      </c>
      <c r="N2256" s="431">
        <v>1</v>
      </c>
      <c r="O2256" s="1" t="s">
        <v>50</v>
      </c>
      <c r="P2256" s="1" t="s">
        <v>53</v>
      </c>
      <c r="Q2256" s="430" t="str">
        <f>VLOOKUP(UTK[[#This Row],[ID]],DRIVER[],6,FALSE)</f>
        <v>AJAYA KUMAR MAHANTA</v>
      </c>
    </row>
    <row r="2257" spans="1:17" ht="15" customHeight="1">
      <c r="A2257" s="1">
        <v>312</v>
      </c>
      <c r="B2257" s="425" t="str">
        <f>UTK[[#This Row],[DATE]]&amp;UTK[[#This Row],[VEHICLE NO]]&amp;UTK[[#This Row],[TRIP NO]]</f>
        <v>45489OD34S61521</v>
      </c>
      <c r="C2257" s="25">
        <v>45489</v>
      </c>
      <c r="D2257" s="1">
        <v>64690</v>
      </c>
      <c r="E2257" s="12">
        <v>312215</v>
      </c>
      <c r="F2257" s="17">
        <v>4634</v>
      </c>
      <c r="G2257" s="24" t="s">
        <v>43</v>
      </c>
      <c r="H2257" s="427">
        <v>53.66</v>
      </c>
      <c r="I2257" s="427">
        <v>17</v>
      </c>
      <c r="J2257" s="427">
        <f t="shared" si="130"/>
        <v>36.659999999999997</v>
      </c>
      <c r="K2257" s="428">
        <v>35.700000000000003</v>
      </c>
      <c r="L2257" s="418">
        <v>45489</v>
      </c>
      <c r="M2257" s="427">
        <f t="shared" si="131"/>
        <v>0.95999999999999375</v>
      </c>
      <c r="N2257" s="431">
        <v>1</v>
      </c>
      <c r="O2257" s="1" t="s">
        <v>50</v>
      </c>
      <c r="P2257" s="1" t="s">
        <v>53</v>
      </c>
      <c r="Q2257" s="430" t="str">
        <f>VLOOKUP(UTK[[#This Row],[ID]],DRIVER[],6,FALSE)</f>
        <v>SWAPAN KUMAR MOHANTA</v>
      </c>
    </row>
    <row r="2258" spans="1:17" ht="15" customHeight="1">
      <c r="A2258" s="1">
        <v>313</v>
      </c>
      <c r="B2258" s="425" t="str">
        <f>UTK[[#This Row],[DATE]]&amp;UTK[[#This Row],[VEHICLE NO]]&amp;UTK[[#This Row],[TRIP NO]]</f>
        <v>45489OD04Q41782</v>
      </c>
      <c r="C2258" s="25">
        <v>45489</v>
      </c>
      <c r="D2258" s="1">
        <v>64691</v>
      </c>
      <c r="E2258" s="12">
        <v>312215</v>
      </c>
      <c r="F2258" s="17">
        <v>4649</v>
      </c>
      <c r="G2258" s="24" t="s">
        <v>25</v>
      </c>
      <c r="H2258" s="427">
        <v>52.48</v>
      </c>
      <c r="I2258" s="427">
        <v>17.34</v>
      </c>
      <c r="J2258" s="427">
        <f t="shared" si="130"/>
        <v>35.14</v>
      </c>
      <c r="K2258" s="428">
        <v>34.479999999999997</v>
      </c>
      <c r="L2258" s="418">
        <v>45489</v>
      </c>
      <c r="M2258" s="427">
        <f t="shared" si="131"/>
        <v>0.66000000000000369</v>
      </c>
      <c r="N2258" s="431">
        <v>2</v>
      </c>
      <c r="O2258" s="1" t="s">
        <v>50</v>
      </c>
      <c r="P2258" s="1" t="s">
        <v>53</v>
      </c>
      <c r="Q2258" s="430" t="str">
        <f>VLOOKUP(UTK[[#This Row],[ID]],DRIVER[],6,FALSE)</f>
        <v>BHARAT CH MOHANTA</v>
      </c>
    </row>
    <row r="2259" spans="1:17" ht="15" customHeight="1">
      <c r="A2259" s="1">
        <v>314</v>
      </c>
      <c r="B2259" s="425" t="str">
        <f>UTK[[#This Row],[DATE]]&amp;UTK[[#This Row],[VEHICLE NO]]&amp;UTK[[#This Row],[TRIP NO]]</f>
        <v>45489OD04Q41392</v>
      </c>
      <c r="C2259" s="25">
        <v>45489</v>
      </c>
      <c r="D2259" s="1">
        <v>64710</v>
      </c>
      <c r="E2259" s="12">
        <v>312215</v>
      </c>
      <c r="F2259" s="17">
        <v>4661</v>
      </c>
      <c r="G2259" s="24" t="s">
        <v>21</v>
      </c>
      <c r="H2259" s="427">
        <v>52.5</v>
      </c>
      <c r="I2259" s="427">
        <v>17.440000000000001</v>
      </c>
      <c r="J2259" s="427">
        <f t="shared" si="130"/>
        <v>35.06</v>
      </c>
      <c r="K2259" s="428">
        <v>34.5</v>
      </c>
      <c r="L2259" s="418">
        <v>45489</v>
      </c>
      <c r="M2259" s="427">
        <f t="shared" si="131"/>
        <v>0.56000000000000227</v>
      </c>
      <c r="N2259" s="431">
        <v>2</v>
      </c>
      <c r="O2259" s="1" t="s">
        <v>50</v>
      </c>
      <c r="P2259" s="1" t="s">
        <v>53</v>
      </c>
      <c r="Q2259" s="430" t="str">
        <f>VLOOKUP(UTK[[#This Row],[ID]],DRIVER[],6,FALSE)</f>
        <v>AKSHAYA KU SAHOO</v>
      </c>
    </row>
    <row r="2260" spans="1:17" ht="15" customHeight="1">
      <c r="A2260" s="1">
        <v>315</v>
      </c>
      <c r="B2260" s="425" t="str">
        <f>UTK[[#This Row],[DATE]]&amp;UTK[[#This Row],[VEHICLE NO]]&amp;UTK[[#This Row],[TRIP NO]]</f>
        <v>45489OD34S26661</v>
      </c>
      <c r="C2260" s="25">
        <v>45489</v>
      </c>
      <c r="D2260" s="1">
        <v>64711</v>
      </c>
      <c r="E2260" s="12">
        <v>312215</v>
      </c>
      <c r="F2260" s="17">
        <v>4664</v>
      </c>
      <c r="G2260" s="24" t="s">
        <v>45</v>
      </c>
      <c r="H2260" s="427">
        <v>52.22</v>
      </c>
      <c r="I2260" s="427">
        <v>17.62</v>
      </c>
      <c r="J2260" s="427">
        <f t="shared" si="130"/>
        <v>34.599999999999994</v>
      </c>
      <c r="K2260" s="428">
        <v>34.04</v>
      </c>
      <c r="L2260" s="418">
        <v>45489</v>
      </c>
      <c r="M2260" s="427">
        <f t="shared" si="131"/>
        <v>0.55999999999999517</v>
      </c>
      <c r="N2260" s="431">
        <v>1</v>
      </c>
      <c r="O2260" s="1" t="s">
        <v>50</v>
      </c>
      <c r="P2260" s="1" t="s">
        <v>53</v>
      </c>
      <c r="Q2260" s="430" t="str">
        <f>VLOOKUP(UTK[[#This Row],[ID]],DRIVER[],6,FALSE)</f>
        <v>PRADEEP KUMAR</v>
      </c>
    </row>
    <row r="2261" spans="1:17" ht="14.4">
      <c r="A2261" s="1">
        <v>316</v>
      </c>
      <c r="B2261" s="425" t="str">
        <f>UTK[[#This Row],[DATE]]&amp;UTK[[#This Row],[VEHICLE NO]]&amp;UTK[[#This Row],[TRIP NO]]</f>
        <v>45489OD04Q41232</v>
      </c>
      <c r="C2261" s="25">
        <v>45489</v>
      </c>
      <c r="D2261" s="1">
        <v>64712</v>
      </c>
      <c r="E2261" s="12">
        <v>312215</v>
      </c>
      <c r="F2261" s="17">
        <v>4675</v>
      </c>
      <c r="G2261" s="24" t="s">
        <v>39</v>
      </c>
      <c r="H2261" s="427">
        <v>51.9</v>
      </c>
      <c r="I2261" s="427">
        <v>17.34</v>
      </c>
      <c r="J2261" s="427">
        <f t="shared" si="130"/>
        <v>34.56</v>
      </c>
      <c r="K2261" s="428">
        <v>34.06</v>
      </c>
      <c r="L2261" s="418">
        <v>45489</v>
      </c>
      <c r="M2261" s="427">
        <f t="shared" si="131"/>
        <v>0.5</v>
      </c>
      <c r="N2261" s="431">
        <v>2</v>
      </c>
      <c r="O2261" s="1" t="s">
        <v>50</v>
      </c>
      <c r="P2261" s="1" t="s">
        <v>53</v>
      </c>
      <c r="Q2261" s="430" t="str">
        <f>VLOOKUP(UTK[[#This Row],[ID]],DRIVER[],6,FALSE)</f>
        <v>NATABAR MOHANTA</v>
      </c>
    </row>
    <row r="2262" spans="1:17" ht="15" customHeight="1">
      <c r="A2262" s="1">
        <v>317</v>
      </c>
      <c r="B2262" s="432" t="str">
        <f>UTK[[#This Row],[DATE]]&amp;UTK[[#This Row],[VEHICLE NO]]&amp;UTK[[#This Row],[TRIP NO]]</f>
        <v>45490OD04Q41391</v>
      </c>
      <c r="C2262" s="25">
        <v>45490</v>
      </c>
      <c r="D2262" s="1">
        <v>64713</v>
      </c>
      <c r="E2262" s="12">
        <v>312215</v>
      </c>
      <c r="F2262" s="17">
        <v>4685</v>
      </c>
      <c r="G2262" s="24" t="s">
        <v>21</v>
      </c>
      <c r="H2262" s="434">
        <v>52.48</v>
      </c>
      <c r="I2262" s="434">
        <v>17.5</v>
      </c>
      <c r="J2262" s="434">
        <f t="shared" ref="J2262:J2276" si="132">H2262-I2262</f>
        <v>34.979999999999997</v>
      </c>
      <c r="K2262" s="435">
        <v>34.4</v>
      </c>
      <c r="L2262" s="418">
        <v>45490</v>
      </c>
      <c r="M2262" s="434">
        <f t="shared" ref="M2262:M2276" si="133">J2262-K2262</f>
        <v>0.57999999999999829</v>
      </c>
      <c r="N2262" s="440">
        <v>1</v>
      </c>
      <c r="O2262" s="1" t="s">
        <v>50</v>
      </c>
      <c r="P2262" s="1" t="s">
        <v>53</v>
      </c>
      <c r="Q2262" s="438" t="str">
        <f>VLOOKUP(UTK[[#This Row],[ID]],DRIVER[],6,FALSE)</f>
        <v>AKSHAYA KU SAHOO</v>
      </c>
    </row>
    <row r="2263" spans="1:17" ht="15" customHeight="1">
      <c r="A2263" s="1">
        <v>318</v>
      </c>
      <c r="B2263" s="432" t="str">
        <f>UTK[[#This Row],[DATE]]&amp;UTK[[#This Row],[VEHICLE NO]]&amp;UTK[[#This Row],[TRIP NO]]</f>
        <v>45490OD34S26151</v>
      </c>
      <c r="C2263" s="25">
        <v>45490</v>
      </c>
      <c r="D2263" s="1">
        <v>64714</v>
      </c>
      <c r="E2263" s="12">
        <v>312215</v>
      </c>
      <c r="F2263" s="17">
        <v>4686</v>
      </c>
      <c r="G2263" s="24" t="s">
        <v>40</v>
      </c>
      <c r="H2263" s="434">
        <v>54.92</v>
      </c>
      <c r="I2263" s="434">
        <v>17.12</v>
      </c>
      <c r="J2263" s="434">
        <f t="shared" si="132"/>
        <v>37.799999999999997</v>
      </c>
      <c r="K2263" s="435">
        <v>36.46</v>
      </c>
      <c r="L2263" s="418">
        <v>45490</v>
      </c>
      <c r="M2263" s="434">
        <f t="shared" si="133"/>
        <v>1.3399999999999963</v>
      </c>
      <c r="N2263" s="440">
        <v>1</v>
      </c>
      <c r="O2263" s="1" t="s">
        <v>50</v>
      </c>
      <c r="P2263" s="1" t="s">
        <v>53</v>
      </c>
      <c r="Q2263" s="438" t="str">
        <f>VLOOKUP(UTK[[#This Row],[ID]],DRIVER[],6,FALSE)</f>
        <v>AJAYA KUMAR MAHANTA</v>
      </c>
    </row>
    <row r="2264" spans="1:17" ht="15" customHeight="1">
      <c r="A2264" s="1">
        <v>319</v>
      </c>
      <c r="B2264" s="432" t="str">
        <f>UTK[[#This Row],[DATE]]&amp;UTK[[#This Row],[VEHICLE NO]]&amp;UTK[[#This Row],[TRIP NO]]</f>
        <v>45490OD34S61371</v>
      </c>
      <c r="C2264" s="25">
        <v>45490</v>
      </c>
      <c r="D2264" s="1">
        <v>64715</v>
      </c>
      <c r="E2264" s="12">
        <v>312215</v>
      </c>
      <c r="F2264" s="17">
        <v>4700</v>
      </c>
      <c r="G2264" s="24" t="s">
        <v>44</v>
      </c>
      <c r="H2264" s="434">
        <v>54.22</v>
      </c>
      <c r="I2264" s="434">
        <v>17.579999999999998</v>
      </c>
      <c r="J2264" s="434">
        <f t="shared" si="132"/>
        <v>36.64</v>
      </c>
      <c r="K2264" s="435">
        <v>34.880000000000003</v>
      </c>
      <c r="L2264" s="439">
        <v>45491</v>
      </c>
      <c r="M2264" s="434">
        <f t="shared" si="133"/>
        <v>1.759999999999998</v>
      </c>
      <c r="N2264" s="440">
        <v>1</v>
      </c>
      <c r="O2264" s="1" t="s">
        <v>50</v>
      </c>
      <c r="P2264" s="1" t="s">
        <v>53</v>
      </c>
      <c r="Q2264" s="438" t="str">
        <f>VLOOKUP(UTK[[#This Row],[ID]],DRIVER[],6,FALSE)</f>
        <v>MURALIDHAR MOHANTA</v>
      </c>
    </row>
    <row r="2265" spans="1:17" ht="14.4">
      <c r="A2265" s="1">
        <v>320</v>
      </c>
      <c r="B2265" s="432" t="str">
        <f>UTK[[#This Row],[DATE]]&amp;UTK[[#This Row],[VEHICLE NO]]&amp;UTK[[#This Row],[TRIP NO]]</f>
        <v>45490OD04Q41231</v>
      </c>
      <c r="C2265" s="25">
        <v>45490</v>
      </c>
      <c r="D2265" s="1">
        <v>64716</v>
      </c>
      <c r="E2265" s="12">
        <v>312215</v>
      </c>
      <c r="F2265" s="17">
        <v>4709</v>
      </c>
      <c r="G2265" s="24" t="s">
        <v>39</v>
      </c>
      <c r="H2265" s="434">
        <v>55.84</v>
      </c>
      <c r="I2265" s="434">
        <v>17.32</v>
      </c>
      <c r="J2265" s="434">
        <f t="shared" si="132"/>
        <v>38.520000000000003</v>
      </c>
      <c r="K2265" s="435">
        <v>37</v>
      </c>
      <c r="L2265" s="439">
        <v>45491</v>
      </c>
      <c r="M2265" s="434">
        <f t="shared" si="133"/>
        <v>1.5200000000000031</v>
      </c>
      <c r="N2265" s="440">
        <v>1</v>
      </c>
      <c r="O2265" s="1" t="s">
        <v>50</v>
      </c>
      <c r="P2265" s="1" t="s">
        <v>53</v>
      </c>
      <c r="Q2265" s="438" t="str">
        <f>VLOOKUP(UTK[[#This Row],[ID]],DRIVER[],6,FALSE)</f>
        <v>NATABAR MOHANTA</v>
      </c>
    </row>
    <row r="2266" spans="1:17" ht="15" customHeight="1">
      <c r="A2266" s="1">
        <v>321</v>
      </c>
      <c r="B2266" s="432" t="str">
        <f>UTK[[#This Row],[DATE]]&amp;UTK[[#This Row],[VEHICLE NO]]&amp;UTK[[#This Row],[TRIP NO]]</f>
        <v>45490OD04Q41261</v>
      </c>
      <c r="C2266" s="25">
        <v>45490</v>
      </c>
      <c r="D2266" s="1">
        <v>64717</v>
      </c>
      <c r="E2266" s="12">
        <v>312215</v>
      </c>
      <c r="F2266" s="17">
        <v>4701</v>
      </c>
      <c r="G2266" s="24" t="s">
        <v>23</v>
      </c>
      <c r="H2266" s="434">
        <v>55.48</v>
      </c>
      <c r="I2266" s="434">
        <v>17.5</v>
      </c>
      <c r="J2266" s="434">
        <f t="shared" si="132"/>
        <v>37.979999999999997</v>
      </c>
      <c r="K2266" s="435">
        <v>36.299999999999997</v>
      </c>
      <c r="L2266" s="439">
        <v>45491</v>
      </c>
      <c r="M2266" s="434">
        <f t="shared" si="133"/>
        <v>1.6799999999999997</v>
      </c>
      <c r="N2266" s="440">
        <v>1</v>
      </c>
      <c r="O2266" s="1" t="s">
        <v>50</v>
      </c>
      <c r="P2266" s="1" t="s">
        <v>53</v>
      </c>
      <c r="Q2266" s="438" t="str">
        <f>VLOOKUP(UTK[[#This Row],[ID]],DRIVER[],6,FALSE)</f>
        <v>NILAMANI BARIK</v>
      </c>
    </row>
    <row r="2267" spans="1:17" ht="15" customHeight="1">
      <c r="A2267" s="1">
        <v>322</v>
      </c>
      <c r="B2267" s="432" t="str">
        <f>UTK[[#This Row],[DATE]]&amp;UTK[[#This Row],[VEHICLE NO]]&amp;UTK[[#This Row],[TRIP NO]]</f>
        <v>45490OD04Q41781</v>
      </c>
      <c r="C2267" s="25">
        <v>45490</v>
      </c>
      <c r="D2267" s="1">
        <v>64718</v>
      </c>
      <c r="E2267" s="12">
        <v>312215</v>
      </c>
      <c r="F2267" s="17">
        <v>4724</v>
      </c>
      <c r="G2267" s="24" t="s">
        <v>25</v>
      </c>
      <c r="H2267" s="434">
        <v>52.94</v>
      </c>
      <c r="I2267" s="434">
        <v>17.34</v>
      </c>
      <c r="J2267" s="434">
        <f t="shared" si="132"/>
        <v>35.599999999999994</v>
      </c>
      <c r="K2267" s="435">
        <v>33.619999999999997</v>
      </c>
      <c r="L2267" s="439">
        <v>45491</v>
      </c>
      <c r="M2267" s="434">
        <f t="shared" si="133"/>
        <v>1.9799999999999969</v>
      </c>
      <c r="N2267" s="440">
        <v>1</v>
      </c>
      <c r="O2267" s="1" t="s">
        <v>50</v>
      </c>
      <c r="P2267" s="1" t="s">
        <v>53</v>
      </c>
      <c r="Q2267" s="438" t="str">
        <f>VLOOKUP(UTK[[#This Row],[ID]],DRIVER[],6,FALSE)</f>
        <v>CHANDRAMANI MOHANTY</v>
      </c>
    </row>
    <row r="2268" spans="1:17" ht="15" customHeight="1">
      <c r="A2268" s="1">
        <v>323</v>
      </c>
      <c r="B2268" s="432" t="str">
        <f>UTK[[#This Row],[DATE]]&amp;UTK[[#This Row],[VEHICLE NO]]&amp;UTK[[#This Row],[TRIP NO]]</f>
        <v>45490OD04Q67611</v>
      </c>
      <c r="C2268" s="25">
        <v>45490</v>
      </c>
      <c r="D2268" s="1">
        <v>64719</v>
      </c>
      <c r="E2268" s="12">
        <v>312215</v>
      </c>
      <c r="F2268" s="17">
        <v>4723</v>
      </c>
      <c r="G2268" s="24" t="s">
        <v>24</v>
      </c>
      <c r="H2268" s="434">
        <v>54.96</v>
      </c>
      <c r="I2268" s="434">
        <v>17.760000000000002</v>
      </c>
      <c r="J2268" s="434">
        <f t="shared" si="132"/>
        <v>37.200000000000003</v>
      </c>
      <c r="K2268" s="435">
        <v>35.96</v>
      </c>
      <c r="L2268" s="418">
        <v>45490</v>
      </c>
      <c r="M2268" s="434">
        <f t="shared" si="133"/>
        <v>1.240000000000002</v>
      </c>
      <c r="N2268" s="440">
        <v>1</v>
      </c>
      <c r="O2268" s="1" t="s">
        <v>50</v>
      </c>
      <c r="P2268" s="1" t="s">
        <v>53</v>
      </c>
      <c r="Q2268" s="438" t="str">
        <f>VLOOKUP(UTK[[#This Row],[ID]],DRIVER[],6,FALSE)</f>
        <v>DHULESWAR PERAI</v>
      </c>
    </row>
    <row r="2269" spans="1:17" ht="15" customHeight="1">
      <c r="A2269" s="1">
        <v>324</v>
      </c>
      <c r="B2269" s="432" t="str">
        <f>UTK[[#This Row],[DATE]]&amp;UTK[[#This Row],[VEHICLE NO]]&amp;UTK[[#This Row],[TRIP NO]]</f>
        <v>45490OD04Q41701</v>
      </c>
      <c r="C2269" s="25">
        <v>45490</v>
      </c>
      <c r="D2269" s="1">
        <v>64720</v>
      </c>
      <c r="E2269" s="12">
        <v>312215</v>
      </c>
      <c r="F2269" s="17">
        <v>4717</v>
      </c>
      <c r="G2269" s="24" t="s">
        <v>10</v>
      </c>
      <c r="H2269" s="434">
        <v>33.840000000000003</v>
      </c>
      <c r="I2269" s="434">
        <v>10.34</v>
      </c>
      <c r="J2269" s="434">
        <f t="shared" si="132"/>
        <v>23.500000000000004</v>
      </c>
      <c r="K2269" s="435">
        <v>22.74</v>
      </c>
      <c r="L2269" s="418">
        <v>45490</v>
      </c>
      <c r="M2269" s="434">
        <f t="shared" si="133"/>
        <v>0.76000000000000512</v>
      </c>
      <c r="N2269" s="440">
        <v>1</v>
      </c>
      <c r="O2269" s="1" t="s">
        <v>50</v>
      </c>
      <c r="P2269" s="1" t="s">
        <v>53</v>
      </c>
      <c r="Q2269" s="438" t="str">
        <f>VLOOKUP(UTK[[#This Row],[ID]],DRIVER[],6,FALSE)</f>
        <v>RAKHAL CH  MOHANTA</v>
      </c>
    </row>
    <row r="2270" spans="1:17" ht="15" customHeight="1">
      <c r="A2270" s="1">
        <v>325</v>
      </c>
      <c r="B2270" s="432" t="str">
        <f>UTK[[#This Row],[DATE]]&amp;UTK[[#This Row],[VEHICLE NO]]&amp;UTK[[#This Row],[TRIP NO]]</f>
        <v>45490OD04Q41281</v>
      </c>
      <c r="C2270" s="25">
        <v>45490</v>
      </c>
      <c r="D2270" s="1">
        <v>64721</v>
      </c>
      <c r="E2270" s="12">
        <v>312215</v>
      </c>
      <c r="F2270" s="17">
        <v>4730</v>
      </c>
      <c r="G2270" s="24" t="s">
        <v>41</v>
      </c>
      <c r="H2270" s="434">
        <v>34.18</v>
      </c>
      <c r="I2270" s="434">
        <v>10.34</v>
      </c>
      <c r="J2270" s="434">
        <f t="shared" si="132"/>
        <v>23.84</v>
      </c>
      <c r="K2270" s="435">
        <v>23.24</v>
      </c>
      <c r="L2270" s="439">
        <v>45491</v>
      </c>
      <c r="M2270" s="434">
        <f t="shared" si="133"/>
        <v>0.60000000000000142</v>
      </c>
      <c r="N2270" s="440">
        <v>1</v>
      </c>
      <c r="O2270" s="1" t="s">
        <v>50</v>
      </c>
      <c r="P2270" s="1" t="s">
        <v>53</v>
      </c>
      <c r="Q2270" s="438" t="str">
        <f>VLOOKUP(UTK[[#This Row],[ID]],DRIVER[],6,FALSE)</f>
        <v>SUSANTA KUMAR MALIK</v>
      </c>
    </row>
    <row r="2271" spans="1:17" ht="15" customHeight="1">
      <c r="A2271" s="1">
        <v>326</v>
      </c>
      <c r="B2271" s="432" t="str">
        <f>UTK[[#This Row],[DATE]]&amp;UTK[[#This Row],[VEHICLE NO]]&amp;UTK[[#This Row],[TRIP NO]]</f>
        <v>45490OD34S65081</v>
      </c>
      <c r="C2271" s="25">
        <v>45490</v>
      </c>
      <c r="D2271" s="1">
        <v>64722</v>
      </c>
      <c r="E2271" s="12">
        <v>312215</v>
      </c>
      <c r="F2271" s="17">
        <v>37.08</v>
      </c>
      <c r="G2271" s="24" t="s">
        <v>57</v>
      </c>
      <c r="H2271" s="434">
        <v>54.44</v>
      </c>
      <c r="I2271" s="434">
        <v>17.36</v>
      </c>
      <c r="J2271" s="434">
        <f t="shared" si="132"/>
        <v>37.08</v>
      </c>
      <c r="K2271" s="435">
        <v>35.020000000000003</v>
      </c>
      <c r="L2271" s="439">
        <v>45491</v>
      </c>
      <c r="M2271" s="434">
        <f t="shared" si="133"/>
        <v>2.0599999999999952</v>
      </c>
      <c r="N2271" s="440">
        <v>1</v>
      </c>
      <c r="O2271" s="1" t="s">
        <v>50</v>
      </c>
      <c r="P2271" s="1" t="s">
        <v>53</v>
      </c>
      <c r="Q2271" s="438" t="str">
        <f>VLOOKUP(UTK[[#This Row],[ID]],DRIVER[],6,FALSE)</f>
        <v>VINOD KUMAR</v>
      </c>
    </row>
    <row r="2272" spans="1:17" ht="15" customHeight="1">
      <c r="A2272" s="1">
        <v>327</v>
      </c>
      <c r="B2272" s="432" t="str">
        <f>UTK[[#This Row],[DATE]]&amp;UTK[[#This Row],[VEHICLE NO]]&amp;UTK[[#This Row],[TRIP NO]]</f>
        <v>45490OD04Q67881</v>
      </c>
      <c r="C2272" s="25">
        <v>45490</v>
      </c>
      <c r="D2272" s="1">
        <v>64723</v>
      </c>
      <c r="E2272" s="12">
        <v>312215</v>
      </c>
      <c r="F2272" s="17">
        <v>4725</v>
      </c>
      <c r="G2272" s="24" t="s">
        <v>20</v>
      </c>
      <c r="H2272" s="434">
        <v>53.66</v>
      </c>
      <c r="I2272" s="434">
        <v>17.600000000000001</v>
      </c>
      <c r="J2272" s="434">
        <f t="shared" si="132"/>
        <v>36.059999999999995</v>
      </c>
      <c r="K2272" s="435">
        <v>35.24</v>
      </c>
      <c r="L2272" s="439">
        <v>45491</v>
      </c>
      <c r="M2272" s="434">
        <f t="shared" si="133"/>
        <v>0.81999999999999318</v>
      </c>
      <c r="N2272" s="440">
        <v>1</v>
      </c>
      <c r="O2272" s="1" t="s">
        <v>50</v>
      </c>
      <c r="P2272" s="1" t="s">
        <v>53</v>
      </c>
      <c r="Q2272" s="438" t="str">
        <f>VLOOKUP(UTK[[#This Row],[ID]],DRIVER[],6,FALSE)</f>
        <v>KALI CH KAR</v>
      </c>
    </row>
    <row r="2273" spans="1:18" ht="15" customHeight="1">
      <c r="A2273" s="1">
        <v>328</v>
      </c>
      <c r="B2273" s="432" t="str">
        <f>UTK[[#This Row],[DATE]]&amp;UTK[[#This Row],[VEHICLE NO]]&amp;UTK[[#This Row],[TRIP NO]]</f>
        <v>45490OD34S61521</v>
      </c>
      <c r="C2273" s="25">
        <v>45490</v>
      </c>
      <c r="D2273" s="1">
        <v>64724</v>
      </c>
      <c r="E2273" s="12">
        <v>312215</v>
      </c>
      <c r="F2273" s="17">
        <v>4726</v>
      </c>
      <c r="G2273" s="24" t="s">
        <v>43</v>
      </c>
      <c r="H2273" s="434">
        <v>53.52</v>
      </c>
      <c r="I2273" s="434">
        <v>17</v>
      </c>
      <c r="J2273" s="434">
        <f t="shared" si="132"/>
        <v>36.520000000000003</v>
      </c>
      <c r="K2273" s="435">
        <v>34.840000000000003</v>
      </c>
      <c r="L2273" s="418">
        <v>45490</v>
      </c>
      <c r="M2273" s="434">
        <f t="shared" si="133"/>
        <v>1.6799999999999997</v>
      </c>
      <c r="N2273" s="440">
        <v>1</v>
      </c>
      <c r="O2273" s="1" t="s">
        <v>50</v>
      </c>
      <c r="P2273" s="1" t="s">
        <v>53</v>
      </c>
      <c r="Q2273" s="438" t="str">
        <f>VLOOKUP(UTK[[#This Row],[ID]],DRIVER[],6,FALSE)</f>
        <v>JUGAL KISHOR MOHANTA</v>
      </c>
    </row>
    <row r="2274" spans="1:18" ht="15" customHeight="1">
      <c r="A2274" s="1">
        <v>329</v>
      </c>
      <c r="B2274" s="432" t="str">
        <f>UTK[[#This Row],[DATE]]&amp;UTK[[#This Row],[VEHICLE NO]]&amp;UTK[[#This Row],[TRIP NO]]</f>
        <v>45490OD04Q41551</v>
      </c>
      <c r="C2274" s="25">
        <v>45490</v>
      </c>
      <c r="D2274" s="1">
        <v>64725</v>
      </c>
      <c r="E2274" s="12">
        <v>312215</v>
      </c>
      <c r="F2274" s="17">
        <v>4743</v>
      </c>
      <c r="G2274" s="24" t="s">
        <v>22</v>
      </c>
      <c r="H2274" s="434">
        <v>52.44</v>
      </c>
      <c r="I2274" s="434">
        <v>17.22</v>
      </c>
      <c r="J2274" s="434">
        <f t="shared" si="132"/>
        <v>35.22</v>
      </c>
      <c r="K2274" s="435">
        <v>33.78</v>
      </c>
      <c r="L2274" s="418">
        <v>45490</v>
      </c>
      <c r="M2274" s="434">
        <f t="shared" si="133"/>
        <v>1.4399999999999977</v>
      </c>
      <c r="N2274" s="440">
        <v>1</v>
      </c>
      <c r="O2274" s="1" t="s">
        <v>50</v>
      </c>
      <c r="P2274" s="1" t="s">
        <v>53</v>
      </c>
      <c r="Q2274" s="438" t="str">
        <f>VLOOKUP(UTK[[#This Row],[ID]],DRIVER[],6,FALSE)</f>
        <v>BENUDHAR PRADHAN</v>
      </c>
    </row>
    <row r="2275" spans="1:18" ht="15" customHeight="1">
      <c r="A2275" s="1">
        <v>330</v>
      </c>
      <c r="B2275" s="432" t="str">
        <f>UTK[[#This Row],[DATE]]&amp;UTK[[#This Row],[VEHICLE NO]]&amp;UTK[[#This Row],[TRIP NO]]</f>
        <v>45490OD34S26661</v>
      </c>
      <c r="C2275" s="25">
        <v>45490</v>
      </c>
      <c r="D2275" s="1">
        <v>64726</v>
      </c>
      <c r="E2275" s="12">
        <v>312215</v>
      </c>
      <c r="F2275" s="17">
        <v>4729</v>
      </c>
      <c r="G2275" s="24" t="s">
        <v>45</v>
      </c>
      <c r="H2275" s="434">
        <v>54.92</v>
      </c>
      <c r="I2275" s="434">
        <v>17.62</v>
      </c>
      <c r="J2275" s="434">
        <f t="shared" si="132"/>
        <v>37.299999999999997</v>
      </c>
      <c r="K2275" s="435">
        <v>35.659999999999997</v>
      </c>
      <c r="L2275" s="418">
        <v>45490</v>
      </c>
      <c r="M2275" s="434">
        <f t="shared" si="133"/>
        <v>1.6400000000000006</v>
      </c>
      <c r="N2275" s="440">
        <v>1</v>
      </c>
      <c r="O2275" s="1" t="s">
        <v>50</v>
      </c>
      <c r="P2275" s="1" t="s">
        <v>53</v>
      </c>
      <c r="Q2275" s="438" t="str">
        <f>VLOOKUP(UTK[[#This Row],[ID]],DRIVER[],6,FALSE)</f>
        <v>PRADEEP KUMAR</v>
      </c>
    </row>
    <row r="2276" spans="1:18" ht="15" customHeight="1">
      <c r="A2276" s="1">
        <v>331</v>
      </c>
      <c r="B2276" s="432" t="str">
        <f>UTK[[#This Row],[DATE]]&amp;UTK[[#This Row],[VEHICLE NO]]&amp;UTK[[#This Row],[TRIP NO]]</f>
        <v>45490OD04Q41392</v>
      </c>
      <c r="C2276" s="25">
        <v>45490</v>
      </c>
      <c r="D2276" s="1">
        <v>64727</v>
      </c>
      <c r="E2276" s="12">
        <v>312215</v>
      </c>
      <c r="F2276" s="17">
        <v>4788</v>
      </c>
      <c r="G2276" s="24" t="s">
        <v>21</v>
      </c>
      <c r="H2276" s="434">
        <v>51.1</v>
      </c>
      <c r="I2276" s="434">
        <v>17.32</v>
      </c>
      <c r="J2276" s="434">
        <f t="shared" si="132"/>
        <v>33.78</v>
      </c>
      <c r="K2276" s="435">
        <v>32.64</v>
      </c>
      <c r="L2276" s="439">
        <v>45491</v>
      </c>
      <c r="M2276" s="434">
        <f t="shared" si="133"/>
        <v>1.1400000000000006</v>
      </c>
      <c r="N2276" s="440">
        <v>2</v>
      </c>
      <c r="O2276" s="1" t="s">
        <v>50</v>
      </c>
      <c r="P2276" s="1" t="s">
        <v>53</v>
      </c>
      <c r="Q2276" s="438" t="str">
        <f>VLOOKUP(UTK[[#This Row],[ID]],DRIVER[],6,FALSE)</f>
        <v>AJAYA KUMAR MAHANTA</v>
      </c>
    </row>
    <row r="2277" spans="1:18" ht="15" customHeight="1">
      <c r="A2277" s="1">
        <v>332</v>
      </c>
      <c r="B2277" s="432" t="str">
        <f>UTK[[#This Row],[DATE]]&amp;UTK[[#This Row],[VEHICLE NO]]&amp;UTK[[#This Row],[TRIP NO]]</f>
        <v>45491OD34S26661</v>
      </c>
      <c r="C2277" s="25">
        <v>45491</v>
      </c>
      <c r="D2277" s="1">
        <v>64728</v>
      </c>
      <c r="E2277" s="12">
        <v>312215</v>
      </c>
      <c r="F2277" s="17">
        <v>4806</v>
      </c>
      <c r="G2277" s="24" t="s">
        <v>45</v>
      </c>
      <c r="H2277" s="434">
        <v>53.32</v>
      </c>
      <c r="I2277" s="434">
        <v>17.62</v>
      </c>
      <c r="J2277" s="434">
        <f t="shared" ref="J2277:J2290" si="134">H2277-I2277</f>
        <v>35.700000000000003</v>
      </c>
      <c r="K2277" s="435">
        <v>34.42</v>
      </c>
      <c r="L2277" s="439">
        <v>45491</v>
      </c>
      <c r="M2277" s="434">
        <f t="shared" ref="M2277:M2290" si="135">J2277-K2277</f>
        <v>1.2800000000000011</v>
      </c>
      <c r="N2277" s="440">
        <v>1</v>
      </c>
      <c r="O2277" s="1" t="s">
        <v>50</v>
      </c>
      <c r="P2277" s="1" t="s">
        <v>53</v>
      </c>
      <c r="Q2277" s="438" t="str">
        <f>VLOOKUP(UTK[[#This Row],[ID]],DRIVER[],6,FALSE)</f>
        <v>PRADEEP KUMAR</v>
      </c>
    </row>
    <row r="2278" spans="1:18" ht="15" customHeight="1">
      <c r="A2278" s="1">
        <v>333</v>
      </c>
      <c r="B2278" s="432" t="str">
        <f>UTK[[#This Row],[DATE]]&amp;UTK[[#This Row],[VEHICLE NO]]&amp;UTK[[#This Row],[TRIP NO]]</f>
        <v>45491OD04Q41261</v>
      </c>
      <c r="C2278" s="25">
        <v>45491</v>
      </c>
      <c r="D2278" s="1">
        <v>64729</v>
      </c>
      <c r="E2278" s="12">
        <v>312215</v>
      </c>
      <c r="F2278" s="17">
        <v>4807</v>
      </c>
      <c r="G2278" s="24" t="s">
        <v>23</v>
      </c>
      <c r="H2278" s="434">
        <v>54.08</v>
      </c>
      <c r="I2278" s="434">
        <v>17.420000000000002</v>
      </c>
      <c r="J2278" s="434">
        <f t="shared" si="134"/>
        <v>36.659999999999997</v>
      </c>
      <c r="K2278" s="435">
        <v>36.119999999999997</v>
      </c>
      <c r="L2278" s="439">
        <v>45491</v>
      </c>
      <c r="M2278" s="434">
        <f t="shared" si="135"/>
        <v>0.53999999999999915</v>
      </c>
      <c r="N2278" s="440">
        <v>1</v>
      </c>
      <c r="O2278" s="1" t="s">
        <v>50</v>
      </c>
      <c r="P2278" s="1" t="s">
        <v>53</v>
      </c>
      <c r="Q2278" s="438" t="str">
        <f>VLOOKUP(UTK[[#This Row],[ID]],DRIVER[],6,FALSE)</f>
        <v>JUGAL KISHOR MOHANTA</v>
      </c>
    </row>
    <row r="2279" spans="1:18" ht="15" customHeight="1">
      <c r="A2279" s="1">
        <v>334</v>
      </c>
      <c r="B2279" s="432" t="str">
        <f>UTK[[#This Row],[DATE]]&amp;UTK[[#This Row],[VEHICLE NO]]&amp;UTK[[#This Row],[TRIP NO]]</f>
        <v>45491OD34S26151</v>
      </c>
      <c r="C2279" s="25">
        <v>45491</v>
      </c>
      <c r="D2279" s="1">
        <v>64730</v>
      </c>
      <c r="E2279" s="12">
        <v>312215</v>
      </c>
      <c r="F2279" s="17">
        <v>4808</v>
      </c>
      <c r="G2279" s="24" t="s">
        <v>40</v>
      </c>
      <c r="H2279" s="434">
        <v>53.28</v>
      </c>
      <c r="I2279" s="434">
        <v>17.059999999999999</v>
      </c>
      <c r="J2279" s="434">
        <f t="shared" si="134"/>
        <v>36.22</v>
      </c>
      <c r="K2279" s="435">
        <v>35.700000000000003</v>
      </c>
      <c r="L2279" s="439">
        <v>45491</v>
      </c>
      <c r="M2279" s="434">
        <f t="shared" si="135"/>
        <v>0.51999999999999602</v>
      </c>
      <c r="N2279" s="440">
        <v>1</v>
      </c>
      <c r="O2279" s="1" t="s">
        <v>50</v>
      </c>
      <c r="P2279" s="1" t="s">
        <v>53</v>
      </c>
      <c r="Q2279" s="438" t="str">
        <f>VLOOKUP(UTK[[#This Row],[ID]],DRIVER[],6,FALSE)</f>
        <v>SUSANT KUMAR BAG</v>
      </c>
      <c r="R2279" s="1">
        <v>100</v>
      </c>
    </row>
    <row r="2280" spans="1:18" ht="15" customHeight="1">
      <c r="A2280" s="1">
        <v>335</v>
      </c>
      <c r="B2280" s="432" t="str">
        <f>UTK[[#This Row],[DATE]]&amp;UTK[[#This Row],[VEHICLE NO]]&amp;UTK[[#This Row],[TRIP NO]]</f>
        <v>45491OD04Q41391</v>
      </c>
      <c r="C2280" s="25">
        <v>45491</v>
      </c>
      <c r="D2280" s="1">
        <v>64731</v>
      </c>
      <c r="E2280" s="12">
        <v>312215</v>
      </c>
      <c r="F2280" s="17">
        <v>4814</v>
      </c>
      <c r="G2280" s="24" t="s">
        <v>21</v>
      </c>
      <c r="H2280" s="434">
        <v>53.98</v>
      </c>
      <c r="I2280" s="434">
        <v>17.32</v>
      </c>
      <c r="J2280" s="434">
        <f t="shared" si="134"/>
        <v>36.659999999999997</v>
      </c>
      <c r="K2280" s="435">
        <v>36.4</v>
      </c>
      <c r="L2280" s="439">
        <v>45491</v>
      </c>
      <c r="M2280" s="434">
        <f t="shared" si="135"/>
        <v>0.25999999999999801</v>
      </c>
      <c r="N2280" s="440">
        <v>1</v>
      </c>
      <c r="O2280" s="1" t="s">
        <v>50</v>
      </c>
      <c r="P2280" s="1" t="s">
        <v>53</v>
      </c>
      <c r="Q2280" s="438" t="str">
        <f>VLOOKUP(UTK[[#This Row],[ID]],DRIVER[],6,FALSE)</f>
        <v>AKSHAYA KU SAHOO</v>
      </c>
    </row>
    <row r="2281" spans="1:18" ht="15" customHeight="1">
      <c r="A2281" s="1">
        <v>336</v>
      </c>
      <c r="B2281" s="432" t="str">
        <f>UTK[[#This Row],[DATE]]&amp;UTK[[#This Row],[VEHICLE NO]]&amp;UTK[[#This Row],[TRIP NO]]</f>
        <v>45491OD04Q41781</v>
      </c>
      <c r="C2281" s="25">
        <v>45491</v>
      </c>
      <c r="D2281" s="1">
        <v>64732</v>
      </c>
      <c r="E2281" s="12">
        <v>312215</v>
      </c>
      <c r="F2281" s="17">
        <v>4813</v>
      </c>
      <c r="G2281" s="24" t="s">
        <v>25</v>
      </c>
      <c r="H2281" s="434">
        <v>54.54</v>
      </c>
      <c r="I2281" s="434">
        <v>17.28</v>
      </c>
      <c r="J2281" s="434">
        <f t="shared" si="134"/>
        <v>37.26</v>
      </c>
      <c r="K2281" s="435">
        <v>36.68</v>
      </c>
      <c r="L2281" s="439">
        <v>45491</v>
      </c>
      <c r="M2281" s="434">
        <f t="shared" si="135"/>
        <v>0.57999999999999829</v>
      </c>
      <c r="N2281" s="440">
        <v>1</v>
      </c>
      <c r="O2281" s="1" t="s">
        <v>50</v>
      </c>
      <c r="P2281" s="1" t="s">
        <v>53</v>
      </c>
      <c r="Q2281" s="438" t="str">
        <f>VLOOKUP(UTK[[#This Row],[ID]],DRIVER[],6,FALSE)</f>
        <v>BHARAT CH MOHANTA</v>
      </c>
      <c r="R2281" s="1">
        <v>100</v>
      </c>
    </row>
    <row r="2282" spans="1:18" ht="15" customHeight="1">
      <c r="A2282" s="1">
        <v>337</v>
      </c>
      <c r="B2282" s="432" t="str">
        <f>UTK[[#This Row],[DATE]]&amp;UTK[[#This Row],[VEHICLE NO]]&amp;UTK[[#This Row],[TRIP NO]]</f>
        <v>45491OD34S61521</v>
      </c>
      <c r="C2282" s="25">
        <v>45491</v>
      </c>
      <c r="D2282" s="1">
        <v>64733</v>
      </c>
      <c r="E2282" s="12">
        <v>312215</v>
      </c>
      <c r="F2282" s="17">
        <v>4815</v>
      </c>
      <c r="G2282" s="24" t="s">
        <v>43</v>
      </c>
      <c r="H2282" s="434">
        <v>52.9</v>
      </c>
      <c r="I2282" s="434">
        <v>17.079999999999998</v>
      </c>
      <c r="J2282" s="434">
        <f t="shared" si="134"/>
        <v>35.82</v>
      </c>
      <c r="K2282" s="435">
        <v>35.4</v>
      </c>
      <c r="L2282" s="439">
        <v>45491</v>
      </c>
      <c r="M2282" s="434">
        <f t="shared" si="135"/>
        <v>0.42000000000000171</v>
      </c>
      <c r="N2282" s="440">
        <v>1</v>
      </c>
      <c r="O2282" s="1" t="s">
        <v>50</v>
      </c>
      <c r="P2282" s="1" t="s">
        <v>53</v>
      </c>
      <c r="Q2282" s="438" t="str">
        <f>VLOOKUP(UTK[[#This Row],[ID]],DRIVER[],6,FALSE)</f>
        <v>AJAYA KUMAR MAHANTA</v>
      </c>
      <c r="R2282" s="1">
        <v>60</v>
      </c>
    </row>
    <row r="2283" spans="1:18" ht="14.4">
      <c r="A2283" s="1">
        <v>338</v>
      </c>
      <c r="B2283" s="432" t="str">
        <f>UTK[[#This Row],[DATE]]&amp;UTK[[#This Row],[VEHICLE NO]]&amp;UTK[[#This Row],[TRIP NO]]</f>
        <v>45491OD04Q41231</v>
      </c>
      <c r="C2283" s="25">
        <v>45491</v>
      </c>
      <c r="D2283" s="1">
        <v>64734</v>
      </c>
      <c r="E2283" s="12">
        <v>312215</v>
      </c>
      <c r="F2283" s="17">
        <v>4819</v>
      </c>
      <c r="G2283" s="24" t="s">
        <v>39</v>
      </c>
      <c r="H2283" s="434">
        <v>53.28</v>
      </c>
      <c r="I2283" s="434">
        <v>17.3</v>
      </c>
      <c r="J2283" s="434">
        <f t="shared" si="134"/>
        <v>35.980000000000004</v>
      </c>
      <c r="K2283" s="435">
        <v>35.840000000000003</v>
      </c>
      <c r="L2283" s="439">
        <v>45491</v>
      </c>
      <c r="M2283" s="434">
        <f t="shared" si="135"/>
        <v>0.14000000000000057</v>
      </c>
      <c r="N2283" s="440">
        <v>1</v>
      </c>
      <c r="O2283" s="1" t="s">
        <v>50</v>
      </c>
      <c r="P2283" s="1" t="s">
        <v>53</v>
      </c>
      <c r="Q2283" s="438" t="str">
        <f>VLOOKUP(UTK[[#This Row],[ID]],DRIVER[],6,FALSE)</f>
        <v>NATABAR MOHANTA</v>
      </c>
    </row>
    <row r="2284" spans="1:18" ht="15" customHeight="1">
      <c r="A2284" s="1">
        <v>339</v>
      </c>
      <c r="B2284" s="432" t="str">
        <f>UTK[[#This Row],[DATE]]&amp;UTK[[#This Row],[VEHICLE NO]]&amp;UTK[[#This Row],[TRIP NO]]</f>
        <v>45491OD04Q67881</v>
      </c>
      <c r="C2284" s="25">
        <v>45491</v>
      </c>
      <c r="D2284" s="1">
        <v>64735</v>
      </c>
      <c r="E2284" s="12">
        <v>312215</v>
      </c>
      <c r="F2284" s="17">
        <v>4820</v>
      </c>
      <c r="G2284" s="24" t="s">
        <v>20</v>
      </c>
      <c r="H2284" s="434">
        <v>56.42</v>
      </c>
      <c r="I2284" s="434">
        <v>17.559999999999999</v>
      </c>
      <c r="J2284" s="434">
        <f t="shared" si="134"/>
        <v>38.86</v>
      </c>
      <c r="K2284" s="435">
        <v>38.659999999999997</v>
      </c>
      <c r="L2284" s="439">
        <v>45491</v>
      </c>
      <c r="M2284" s="434">
        <f t="shared" si="135"/>
        <v>0.20000000000000284</v>
      </c>
      <c r="N2284" s="440">
        <v>1</v>
      </c>
      <c r="O2284" s="1" t="s">
        <v>50</v>
      </c>
      <c r="P2284" s="1" t="s">
        <v>53</v>
      </c>
      <c r="Q2284" s="438" t="str">
        <f>VLOOKUP(UTK[[#This Row],[ID]],DRIVER[],6,FALSE)</f>
        <v>KALI CH KAR</v>
      </c>
      <c r="R2284" s="1">
        <v>100</v>
      </c>
    </row>
    <row r="2285" spans="1:18" ht="15" customHeight="1">
      <c r="A2285" s="1">
        <v>340</v>
      </c>
      <c r="B2285" s="432" t="str">
        <f>UTK[[#This Row],[DATE]]&amp;UTK[[#This Row],[VEHICLE NO]]&amp;UTK[[#This Row],[TRIP NO]]</f>
        <v>45491OD04Q41551</v>
      </c>
      <c r="C2285" s="25">
        <v>45491</v>
      </c>
      <c r="D2285" s="1">
        <v>64736</v>
      </c>
      <c r="E2285" s="12">
        <v>312215</v>
      </c>
      <c r="F2285" s="17">
        <v>4826</v>
      </c>
      <c r="G2285" s="24" t="s">
        <v>22</v>
      </c>
      <c r="H2285" s="434">
        <v>56.12</v>
      </c>
      <c r="I2285" s="434">
        <v>17.14</v>
      </c>
      <c r="J2285" s="434">
        <f t="shared" si="134"/>
        <v>38.979999999999997</v>
      </c>
      <c r="K2285" s="435">
        <v>38.06</v>
      </c>
      <c r="L2285" s="439">
        <v>45491</v>
      </c>
      <c r="M2285" s="434">
        <f t="shared" si="135"/>
        <v>0.9199999999999946</v>
      </c>
      <c r="N2285" s="440">
        <v>1</v>
      </c>
      <c r="O2285" s="1" t="s">
        <v>50</v>
      </c>
      <c r="P2285" s="1" t="s">
        <v>53</v>
      </c>
      <c r="Q2285" s="438" t="str">
        <f>VLOOKUP(UTK[[#This Row],[ID]],DRIVER[],6,FALSE)</f>
        <v>SWAPAN KUMAR MOHANTA</v>
      </c>
    </row>
    <row r="2286" spans="1:18" ht="15" customHeight="1">
      <c r="A2286" s="1">
        <v>341</v>
      </c>
      <c r="B2286" s="432" t="str">
        <f>UTK[[#This Row],[DATE]]&amp;UTK[[#This Row],[VEHICLE NO]]&amp;UTK[[#This Row],[TRIP NO]]</f>
        <v>45491OD04Q41701</v>
      </c>
      <c r="C2286" s="25">
        <v>45491</v>
      </c>
      <c r="D2286" s="1">
        <v>64737</v>
      </c>
      <c r="E2286" s="12">
        <v>312215</v>
      </c>
      <c r="F2286" s="17">
        <v>4833</v>
      </c>
      <c r="G2286" s="24" t="s">
        <v>10</v>
      </c>
      <c r="H2286" s="434">
        <v>34.26</v>
      </c>
      <c r="I2286" s="434">
        <v>10.34</v>
      </c>
      <c r="J2286" s="434">
        <f t="shared" si="134"/>
        <v>23.919999999999998</v>
      </c>
      <c r="K2286" s="435">
        <v>23.46</v>
      </c>
      <c r="L2286" s="439">
        <v>45491</v>
      </c>
      <c r="M2286" s="434">
        <f t="shared" si="135"/>
        <v>0.4599999999999973</v>
      </c>
      <c r="N2286" s="440">
        <v>1</v>
      </c>
      <c r="O2286" s="1" t="s">
        <v>50</v>
      </c>
      <c r="P2286" s="1" t="s">
        <v>53</v>
      </c>
      <c r="Q2286" s="438" t="str">
        <f>VLOOKUP(UTK[[#This Row],[ID]],DRIVER[],6,FALSE)</f>
        <v>SUSANTA KUMAR MALIK</v>
      </c>
    </row>
    <row r="2287" spans="1:18" ht="15" customHeight="1">
      <c r="A2287" s="1">
        <v>342</v>
      </c>
      <c r="B2287" s="432" t="str">
        <f>UTK[[#This Row],[DATE]]&amp;UTK[[#This Row],[VEHICLE NO]]&amp;UTK[[#This Row],[TRIP NO]]</f>
        <v>45491OD04Q67611</v>
      </c>
      <c r="C2287" s="25">
        <v>45491</v>
      </c>
      <c r="D2287" s="1">
        <v>64738</v>
      </c>
      <c r="E2287" s="12">
        <v>312215</v>
      </c>
      <c r="F2287" s="17">
        <v>4838</v>
      </c>
      <c r="G2287" s="24" t="s">
        <v>24</v>
      </c>
      <c r="H2287" s="434">
        <v>53.38</v>
      </c>
      <c r="I2287" s="434">
        <v>17.7</v>
      </c>
      <c r="J2287" s="434">
        <f t="shared" si="134"/>
        <v>35.680000000000007</v>
      </c>
      <c r="K2287" s="435">
        <v>34.4</v>
      </c>
      <c r="L2287" s="439">
        <v>45491</v>
      </c>
      <c r="M2287" s="434">
        <f t="shared" si="135"/>
        <v>1.2800000000000082</v>
      </c>
      <c r="N2287" s="440">
        <v>1</v>
      </c>
      <c r="O2287" s="1" t="s">
        <v>50</v>
      </c>
      <c r="P2287" s="1" t="s">
        <v>53</v>
      </c>
      <c r="Q2287" s="438" t="str">
        <f>VLOOKUP(UTK[[#This Row],[ID]],DRIVER[],6,FALSE)</f>
        <v>DHULESWAR PERAI</v>
      </c>
    </row>
    <row r="2288" spans="1:18" ht="15" customHeight="1">
      <c r="A2288" s="1">
        <v>343</v>
      </c>
      <c r="B2288" s="432" t="str">
        <f>UTK[[#This Row],[DATE]]&amp;UTK[[#This Row],[VEHICLE NO]]&amp;UTK[[#This Row],[TRIP NO]]</f>
        <v>45491OD34S61371</v>
      </c>
      <c r="C2288" s="25">
        <v>45491</v>
      </c>
      <c r="D2288" s="1">
        <v>64739</v>
      </c>
      <c r="E2288" s="12">
        <v>312215</v>
      </c>
      <c r="F2288" s="17">
        <v>4848</v>
      </c>
      <c r="G2288" s="24" t="s">
        <v>44</v>
      </c>
      <c r="H2288" s="434">
        <v>51.56</v>
      </c>
      <c r="I2288" s="434">
        <v>17.579999999999998</v>
      </c>
      <c r="J2288" s="434">
        <f t="shared" si="134"/>
        <v>33.980000000000004</v>
      </c>
      <c r="K2288" s="435">
        <v>33.340000000000003</v>
      </c>
      <c r="L2288" s="439">
        <v>45491</v>
      </c>
      <c r="M2288" s="434">
        <f t="shared" si="135"/>
        <v>0.64000000000000057</v>
      </c>
      <c r="N2288" s="440">
        <v>1</v>
      </c>
      <c r="O2288" s="1" t="s">
        <v>50</v>
      </c>
      <c r="P2288" s="1" t="s">
        <v>53</v>
      </c>
      <c r="Q2288" s="438" t="str">
        <f>VLOOKUP(UTK[[#This Row],[ID]],DRIVER[],6,FALSE)</f>
        <v>BENUDHAR PRADHAN</v>
      </c>
    </row>
    <row r="2289" spans="1:18" ht="15" customHeight="1">
      <c r="A2289" s="1">
        <v>344</v>
      </c>
      <c r="B2289" s="432" t="str">
        <f>UTK[[#This Row],[DATE]]&amp;UTK[[#This Row],[VEHICLE NO]]&amp;UTK[[#This Row],[TRIP NO]]</f>
        <v>45491OD34S65081</v>
      </c>
      <c r="C2289" s="25">
        <v>45491</v>
      </c>
      <c r="D2289" s="1">
        <v>64741</v>
      </c>
      <c r="E2289" s="12">
        <v>312215</v>
      </c>
      <c r="F2289" s="17">
        <v>4853</v>
      </c>
      <c r="G2289" s="24" t="s">
        <v>57</v>
      </c>
      <c r="H2289" s="434">
        <v>54.56</v>
      </c>
      <c r="I2289" s="434">
        <v>17.32</v>
      </c>
      <c r="J2289" s="434">
        <f t="shared" si="134"/>
        <v>37.24</v>
      </c>
      <c r="K2289" s="435">
        <v>35.86</v>
      </c>
      <c r="L2289" s="439">
        <v>45492</v>
      </c>
      <c r="M2289" s="434">
        <f t="shared" si="135"/>
        <v>1.3800000000000026</v>
      </c>
      <c r="N2289" s="440">
        <v>1</v>
      </c>
      <c r="O2289" s="1" t="s">
        <v>50</v>
      </c>
      <c r="P2289" s="1" t="s">
        <v>53</v>
      </c>
      <c r="Q2289" s="438" t="str">
        <f>VLOOKUP(UTK[[#This Row],[ID]],DRIVER[],6,FALSE)</f>
        <v>VINOD KUMAR</v>
      </c>
      <c r="R2289" s="1">
        <v>120</v>
      </c>
    </row>
    <row r="2290" spans="1:18" ht="15" customHeight="1">
      <c r="A2290" s="1">
        <v>345</v>
      </c>
      <c r="B2290" s="432" t="str">
        <f>UTK[[#This Row],[DATE]]&amp;UTK[[#This Row],[VEHICLE NO]]&amp;UTK[[#This Row],[TRIP NO]]</f>
        <v>45491OD04Q41392</v>
      </c>
      <c r="C2290" s="25">
        <v>45491</v>
      </c>
      <c r="D2290" s="1">
        <v>64742</v>
      </c>
      <c r="E2290" s="12">
        <v>312215</v>
      </c>
      <c r="F2290" s="17">
        <v>4930</v>
      </c>
      <c r="G2290" s="24" t="s">
        <v>21</v>
      </c>
      <c r="H2290" s="434">
        <v>52.64</v>
      </c>
      <c r="I2290" s="434">
        <v>17.34</v>
      </c>
      <c r="J2290" s="434">
        <f t="shared" si="134"/>
        <v>35.299999999999997</v>
      </c>
      <c r="K2290" s="435">
        <v>34.94</v>
      </c>
      <c r="L2290" s="439">
        <v>45492</v>
      </c>
      <c r="M2290" s="434">
        <f t="shared" si="135"/>
        <v>0.35999999999999943</v>
      </c>
      <c r="N2290" s="440">
        <v>2</v>
      </c>
      <c r="O2290" s="1" t="s">
        <v>50</v>
      </c>
      <c r="P2290" s="1" t="s">
        <v>53</v>
      </c>
      <c r="Q2290" s="438" t="str">
        <f>VLOOKUP(UTK[[#This Row],[ID]],DRIVER[],6,FALSE)</f>
        <v>AKSHAYA KU SAHOO</v>
      </c>
      <c r="R2290" s="1">
        <v>100</v>
      </c>
    </row>
    <row r="2291" spans="1:18" ht="15" customHeight="1">
      <c r="A2291" s="1">
        <v>346</v>
      </c>
      <c r="B2291" s="432" t="str">
        <f>UTK[[#This Row],[DATE]]&amp;UTK[[#This Row],[VEHICLE NO]]&amp;UTK[[#This Row],[TRIP NO]]</f>
        <v>45492OD34S26661</v>
      </c>
      <c r="C2291" s="25">
        <v>45492</v>
      </c>
      <c r="D2291" s="1">
        <v>64743</v>
      </c>
      <c r="E2291" s="12">
        <v>312215</v>
      </c>
      <c r="F2291" s="17">
        <v>4952</v>
      </c>
      <c r="G2291" s="24" t="s">
        <v>45</v>
      </c>
      <c r="H2291" s="434">
        <v>52.76</v>
      </c>
      <c r="I2291" s="434">
        <v>17.440000000000001</v>
      </c>
      <c r="J2291" s="434">
        <f t="shared" ref="J2291:J2313" si="136">H2291-I2291</f>
        <v>35.319999999999993</v>
      </c>
      <c r="K2291" s="435">
        <v>34.799999999999997</v>
      </c>
      <c r="L2291" s="439">
        <v>45492</v>
      </c>
      <c r="M2291" s="434">
        <f t="shared" ref="M2291:M2313" si="137">J2291-K2291</f>
        <v>0.51999999999999602</v>
      </c>
      <c r="N2291" s="440">
        <v>1</v>
      </c>
      <c r="O2291" s="1" t="s">
        <v>50</v>
      </c>
      <c r="P2291" s="1" t="s">
        <v>53</v>
      </c>
      <c r="Q2291" s="438" t="str">
        <f>VLOOKUP(UTK[[#This Row],[ID]],DRIVER[],6,FALSE)</f>
        <v>PRADEEP KUMAR</v>
      </c>
    </row>
    <row r="2292" spans="1:18" ht="15" customHeight="1">
      <c r="A2292" s="1">
        <v>347</v>
      </c>
      <c r="B2292" s="432" t="str">
        <f>UTK[[#This Row],[DATE]]&amp;UTK[[#This Row],[VEHICLE NO]]&amp;UTK[[#This Row],[TRIP NO]]</f>
        <v>45492OD34S26151</v>
      </c>
      <c r="C2292" s="25">
        <v>45492</v>
      </c>
      <c r="D2292" s="1">
        <v>64744</v>
      </c>
      <c r="E2292" s="12">
        <v>312215</v>
      </c>
      <c r="F2292" s="17">
        <v>4955</v>
      </c>
      <c r="G2292" s="24" t="s">
        <v>40</v>
      </c>
      <c r="H2292" s="434">
        <v>53.68</v>
      </c>
      <c r="I2292" s="434">
        <v>17.2</v>
      </c>
      <c r="J2292" s="434">
        <f t="shared" si="136"/>
        <v>36.480000000000004</v>
      </c>
      <c r="K2292" s="435">
        <v>35.840000000000003</v>
      </c>
      <c r="L2292" s="439">
        <v>45492</v>
      </c>
      <c r="M2292" s="434">
        <f t="shared" si="137"/>
        <v>0.64000000000000057</v>
      </c>
      <c r="N2292" s="440">
        <v>1</v>
      </c>
      <c r="O2292" s="1" t="s">
        <v>50</v>
      </c>
      <c r="P2292" s="1" t="s">
        <v>53</v>
      </c>
      <c r="Q2292" s="438" t="str">
        <f>VLOOKUP(UTK[[#This Row],[ID]],DRIVER[],6,FALSE)</f>
        <v>SUSANT KUMAR BAG</v>
      </c>
    </row>
    <row r="2293" spans="1:18" ht="15" customHeight="1">
      <c r="A2293" s="1">
        <v>348</v>
      </c>
      <c r="B2293" s="432" t="str">
        <f>UTK[[#This Row],[DATE]]&amp;UTK[[#This Row],[VEHICLE NO]]&amp;UTK[[#This Row],[TRIP NO]]</f>
        <v>45492OD04Q67881</v>
      </c>
      <c r="C2293" s="25">
        <v>45492</v>
      </c>
      <c r="D2293" s="1">
        <v>64745</v>
      </c>
      <c r="E2293" s="12">
        <v>312215</v>
      </c>
      <c r="F2293" s="17">
        <v>4956</v>
      </c>
      <c r="G2293" s="24" t="s">
        <v>20</v>
      </c>
      <c r="H2293" s="434">
        <v>56.48</v>
      </c>
      <c r="I2293" s="434">
        <v>17.600000000000001</v>
      </c>
      <c r="J2293" s="434">
        <f t="shared" si="136"/>
        <v>38.879999999999995</v>
      </c>
      <c r="K2293" s="435">
        <v>38.68</v>
      </c>
      <c r="L2293" s="439">
        <v>45492</v>
      </c>
      <c r="M2293" s="434">
        <f t="shared" si="137"/>
        <v>0.19999999999999574</v>
      </c>
      <c r="N2293" s="440">
        <v>1</v>
      </c>
      <c r="O2293" s="1" t="s">
        <v>50</v>
      </c>
      <c r="P2293" s="1" t="s">
        <v>53</v>
      </c>
      <c r="Q2293" s="438" t="str">
        <f>VLOOKUP(UTK[[#This Row],[ID]],DRIVER[],6,FALSE)</f>
        <v>AJAYA KUMAR MAHANTA</v>
      </c>
    </row>
    <row r="2294" spans="1:18" ht="15" customHeight="1">
      <c r="A2294" s="1">
        <v>349</v>
      </c>
      <c r="B2294" s="432" t="str">
        <f>UTK[[#This Row],[DATE]]&amp;UTK[[#This Row],[VEHICLE NO]]&amp;UTK[[#This Row],[TRIP NO]]</f>
        <v>45492OD04Q41391</v>
      </c>
      <c r="C2294" s="25">
        <v>45492</v>
      </c>
      <c r="D2294" s="1">
        <v>64746</v>
      </c>
      <c r="E2294" s="12">
        <v>312215</v>
      </c>
      <c r="F2294" s="17">
        <v>4961</v>
      </c>
      <c r="G2294" s="24" t="s">
        <v>21</v>
      </c>
      <c r="H2294" s="434">
        <v>56</v>
      </c>
      <c r="I2294" s="434">
        <v>17.48</v>
      </c>
      <c r="J2294" s="434">
        <f t="shared" si="136"/>
        <v>38.519999999999996</v>
      </c>
      <c r="K2294" s="435">
        <v>38.1</v>
      </c>
      <c r="L2294" s="439">
        <v>45492</v>
      </c>
      <c r="M2294" s="434">
        <f t="shared" si="137"/>
        <v>0.4199999999999946</v>
      </c>
      <c r="N2294" s="440">
        <v>1</v>
      </c>
      <c r="O2294" s="1" t="s">
        <v>50</v>
      </c>
      <c r="P2294" s="1" t="s">
        <v>53</v>
      </c>
      <c r="Q2294" s="438" t="str">
        <f>VLOOKUP(UTK[[#This Row],[ID]],DRIVER[],6,FALSE)</f>
        <v>AKSHAYA KU SAHOO</v>
      </c>
    </row>
    <row r="2295" spans="1:18" ht="15" customHeight="1">
      <c r="A2295" s="1">
        <v>350</v>
      </c>
      <c r="B2295" s="432" t="str">
        <f>UTK[[#This Row],[DATE]]&amp;UTK[[#This Row],[VEHICLE NO]]&amp;UTK[[#This Row],[TRIP NO]]</f>
        <v>45492OD34S65081</v>
      </c>
      <c r="C2295" s="25">
        <v>45492</v>
      </c>
      <c r="D2295" s="1">
        <v>64747</v>
      </c>
      <c r="E2295" s="12">
        <v>312215</v>
      </c>
      <c r="F2295" s="17">
        <v>4970</v>
      </c>
      <c r="G2295" s="24" t="s">
        <v>57</v>
      </c>
      <c r="H2295" s="434">
        <v>56.12</v>
      </c>
      <c r="I2295" s="434">
        <v>17.38</v>
      </c>
      <c r="J2295" s="434">
        <f t="shared" si="136"/>
        <v>38.739999999999995</v>
      </c>
      <c r="K2295" s="435">
        <v>38.659999999999997</v>
      </c>
      <c r="L2295" s="439">
        <v>45492</v>
      </c>
      <c r="M2295" s="434">
        <f t="shared" si="137"/>
        <v>7.9999999999998295E-2</v>
      </c>
      <c r="N2295" s="440">
        <v>1</v>
      </c>
      <c r="O2295" s="1" t="s">
        <v>50</v>
      </c>
      <c r="P2295" s="1" t="s">
        <v>53</v>
      </c>
      <c r="Q2295" s="438" t="str">
        <f>VLOOKUP(UTK[[#This Row],[ID]],DRIVER[],6,FALSE)</f>
        <v>VINOD KUMAR</v>
      </c>
    </row>
    <row r="2296" spans="1:18" ht="15" customHeight="1">
      <c r="A2296" s="1">
        <v>351</v>
      </c>
      <c r="B2296" s="432" t="str">
        <f>UTK[[#This Row],[DATE]]&amp;UTK[[#This Row],[VEHICLE NO]]&amp;UTK[[#This Row],[TRIP NO]]</f>
        <v>45492OD04Q41551</v>
      </c>
      <c r="C2296" s="25">
        <v>45492</v>
      </c>
      <c r="D2296" s="1">
        <v>64748</v>
      </c>
      <c r="E2296" s="12">
        <v>312215</v>
      </c>
      <c r="F2296" s="17">
        <v>4990</v>
      </c>
      <c r="G2296" s="24" t="s">
        <v>22</v>
      </c>
      <c r="H2296" s="434">
        <v>53</v>
      </c>
      <c r="I2296" s="434">
        <v>17.260000000000002</v>
      </c>
      <c r="J2296" s="434">
        <f t="shared" si="136"/>
        <v>35.739999999999995</v>
      </c>
      <c r="K2296" s="435">
        <v>35.340000000000003</v>
      </c>
      <c r="L2296" s="439">
        <v>45492</v>
      </c>
      <c r="M2296" s="434">
        <f t="shared" si="137"/>
        <v>0.39999999999999147</v>
      </c>
      <c r="N2296" s="440">
        <v>1</v>
      </c>
      <c r="O2296" s="1" t="s">
        <v>50</v>
      </c>
      <c r="P2296" s="1" t="s">
        <v>53</v>
      </c>
      <c r="Q2296" s="438" t="str">
        <f>VLOOKUP(UTK[[#This Row],[ID]],DRIVER[],6,FALSE)</f>
        <v>SWAPAN KUMAR MOHANTA</v>
      </c>
    </row>
    <row r="2297" spans="1:18" ht="15" customHeight="1">
      <c r="A2297" s="1">
        <v>352</v>
      </c>
      <c r="B2297" s="432" t="str">
        <f>UTK[[#This Row],[DATE]]&amp;UTK[[#This Row],[VEHICLE NO]]&amp;UTK[[#This Row],[TRIP NO]]</f>
        <v>45492OD04Q67611</v>
      </c>
      <c r="C2297" s="25">
        <v>45492</v>
      </c>
      <c r="D2297" s="1">
        <v>64749</v>
      </c>
      <c r="E2297" s="12">
        <v>312215</v>
      </c>
      <c r="F2297" s="17">
        <v>5000</v>
      </c>
      <c r="G2297" s="24" t="s">
        <v>24</v>
      </c>
      <c r="H2297" s="434">
        <v>50.32</v>
      </c>
      <c r="I2297" s="434">
        <v>17.78</v>
      </c>
      <c r="J2297" s="434">
        <f t="shared" si="136"/>
        <v>32.54</v>
      </c>
      <c r="K2297" s="435">
        <v>31.64</v>
      </c>
      <c r="L2297" s="439">
        <v>45492</v>
      </c>
      <c r="M2297" s="434">
        <f t="shared" si="137"/>
        <v>0.89999999999999858</v>
      </c>
      <c r="N2297" s="440">
        <v>1</v>
      </c>
      <c r="O2297" s="1" t="s">
        <v>50</v>
      </c>
      <c r="P2297" s="1" t="s">
        <v>53</v>
      </c>
      <c r="Q2297" s="438" t="str">
        <f>VLOOKUP(UTK[[#This Row],[ID]],DRIVER[],6,FALSE)</f>
        <v>DHULESWAR PERAI</v>
      </c>
      <c r="R2297" s="1">
        <v>80</v>
      </c>
    </row>
    <row r="2298" spans="1:18" ht="15" customHeight="1">
      <c r="A2298" s="1">
        <v>353</v>
      </c>
      <c r="B2298" s="432" t="str">
        <f>UTK[[#This Row],[DATE]]&amp;UTK[[#This Row],[VEHICLE NO]]&amp;UTK[[#This Row],[TRIP NO]]</f>
        <v>45492OD04Q41701</v>
      </c>
      <c r="C2298" s="25">
        <v>45492</v>
      </c>
      <c r="D2298" s="1">
        <v>64750</v>
      </c>
      <c r="E2298" s="12">
        <v>312215</v>
      </c>
      <c r="F2298" s="17">
        <v>4997</v>
      </c>
      <c r="G2298" s="24" t="s">
        <v>10</v>
      </c>
      <c r="H2298" s="434">
        <v>33</v>
      </c>
      <c r="I2298" s="434">
        <v>10.38</v>
      </c>
      <c r="J2298" s="434">
        <f t="shared" si="136"/>
        <v>22.619999999999997</v>
      </c>
      <c r="K2298" s="435">
        <v>22.36</v>
      </c>
      <c r="L2298" s="439">
        <v>45492</v>
      </c>
      <c r="M2298" s="434">
        <f t="shared" si="137"/>
        <v>0.25999999999999801</v>
      </c>
      <c r="N2298" s="440">
        <v>1</v>
      </c>
      <c r="O2298" s="1" t="s">
        <v>50</v>
      </c>
      <c r="P2298" s="1" t="s">
        <v>53</v>
      </c>
      <c r="Q2298" s="438" t="str">
        <f>VLOOKUP(UTK[[#This Row],[ID]],DRIVER[],6,FALSE)</f>
        <v>RAKHAL CH  MOHANTA</v>
      </c>
    </row>
    <row r="2299" spans="1:18" ht="15" customHeight="1">
      <c r="A2299" s="1">
        <v>354</v>
      </c>
      <c r="B2299" s="432" t="str">
        <f>UTK[[#This Row],[DATE]]&amp;UTK[[#This Row],[VEHICLE NO]]&amp;UTK[[#This Row],[TRIP NO]]</f>
        <v>45492OD04Q41261</v>
      </c>
      <c r="C2299" s="25">
        <v>45492</v>
      </c>
      <c r="D2299" s="1">
        <v>64751</v>
      </c>
      <c r="E2299" s="12">
        <v>312215</v>
      </c>
      <c r="F2299" s="17">
        <v>4996</v>
      </c>
      <c r="G2299" s="24" t="s">
        <v>23</v>
      </c>
      <c r="H2299" s="434">
        <v>54.3</v>
      </c>
      <c r="I2299" s="434">
        <v>17.48</v>
      </c>
      <c r="J2299" s="434">
        <f t="shared" si="136"/>
        <v>36.819999999999993</v>
      </c>
      <c r="K2299" s="435">
        <v>35.76</v>
      </c>
      <c r="L2299" s="439">
        <v>45492</v>
      </c>
      <c r="M2299" s="434">
        <f t="shared" si="137"/>
        <v>1.0599999999999952</v>
      </c>
      <c r="N2299" s="440">
        <v>1</v>
      </c>
      <c r="O2299" s="1" t="s">
        <v>50</v>
      </c>
      <c r="P2299" s="1" t="s">
        <v>53</v>
      </c>
      <c r="Q2299" s="438" t="str">
        <f>VLOOKUP(UTK[[#This Row],[ID]],DRIVER[],6,FALSE)</f>
        <v>JUGAL KISHOR MOHANTA</v>
      </c>
      <c r="R2299" s="1">
        <v>100</v>
      </c>
    </row>
    <row r="2300" spans="1:18" ht="15" customHeight="1">
      <c r="A2300" s="1">
        <v>355</v>
      </c>
      <c r="B2300" s="432" t="str">
        <f>UTK[[#This Row],[DATE]]&amp;UTK[[#This Row],[VEHICLE NO]]&amp;UTK[[#This Row],[TRIP NO]]</f>
        <v>45492OD04Q41781</v>
      </c>
      <c r="C2300" s="25">
        <v>45492</v>
      </c>
      <c r="D2300" s="1">
        <v>64752</v>
      </c>
      <c r="E2300" s="12">
        <v>312215</v>
      </c>
      <c r="F2300" s="17">
        <v>5010</v>
      </c>
      <c r="G2300" s="24" t="s">
        <v>25</v>
      </c>
      <c r="H2300" s="434">
        <v>54.72</v>
      </c>
      <c r="I2300" s="434">
        <v>17.440000000000001</v>
      </c>
      <c r="J2300" s="434">
        <f t="shared" si="136"/>
        <v>37.28</v>
      </c>
      <c r="K2300" s="435">
        <v>37.04</v>
      </c>
      <c r="L2300" s="439">
        <v>45492</v>
      </c>
      <c r="M2300" s="434">
        <f t="shared" si="137"/>
        <v>0.24000000000000199</v>
      </c>
      <c r="N2300" s="440">
        <v>1</v>
      </c>
      <c r="O2300" s="1" t="s">
        <v>50</v>
      </c>
      <c r="P2300" s="1" t="s">
        <v>53</v>
      </c>
      <c r="Q2300" s="438" t="str">
        <f>VLOOKUP(UTK[[#This Row],[ID]],DRIVER[],6,FALSE)</f>
        <v>CHANDRAMANI MOHANTY</v>
      </c>
    </row>
    <row r="2301" spans="1:18" ht="15" customHeight="1">
      <c r="A2301" s="1">
        <v>356</v>
      </c>
      <c r="B2301" s="432" t="str">
        <f>UTK[[#This Row],[DATE]]&amp;UTK[[#This Row],[VEHICLE NO]]&amp;UTK[[#This Row],[TRIP NO]]</f>
        <v>45492OD34S26662</v>
      </c>
      <c r="C2301" s="25">
        <v>45492</v>
      </c>
      <c r="D2301" s="1">
        <v>64753</v>
      </c>
      <c r="E2301" s="12">
        <v>312215</v>
      </c>
      <c r="F2301" s="17">
        <v>5012</v>
      </c>
      <c r="G2301" s="24" t="s">
        <v>45</v>
      </c>
      <c r="H2301" s="434">
        <v>56</v>
      </c>
      <c r="I2301" s="434">
        <v>17.54</v>
      </c>
      <c r="J2301" s="434">
        <f t="shared" si="136"/>
        <v>38.46</v>
      </c>
      <c r="K2301" s="435">
        <v>38.299999999999997</v>
      </c>
      <c r="L2301" s="439">
        <v>45492</v>
      </c>
      <c r="M2301" s="434">
        <f t="shared" si="137"/>
        <v>0.16000000000000369</v>
      </c>
      <c r="N2301" s="440">
        <v>2</v>
      </c>
      <c r="O2301" s="1" t="s">
        <v>50</v>
      </c>
      <c r="P2301" s="1" t="s">
        <v>53</v>
      </c>
      <c r="Q2301" s="438" t="str">
        <f>VLOOKUP(UTK[[#This Row],[ID]],DRIVER[],6,FALSE)</f>
        <v>RAMAKANTA JENA</v>
      </c>
      <c r="R2301" s="1">
        <v>120</v>
      </c>
    </row>
    <row r="2302" spans="1:18" ht="14.4">
      <c r="A2302" s="1">
        <v>357</v>
      </c>
      <c r="B2302" s="432" t="str">
        <f>UTK[[#This Row],[DATE]]&amp;UTK[[#This Row],[VEHICLE NO]]&amp;UTK[[#This Row],[TRIP NO]]</f>
        <v>45492OD04Q41231</v>
      </c>
      <c r="C2302" s="25">
        <v>45492</v>
      </c>
      <c r="D2302" s="1">
        <v>64754</v>
      </c>
      <c r="E2302" s="12">
        <v>312215</v>
      </c>
      <c r="F2302" s="17">
        <v>4953</v>
      </c>
      <c r="G2302" s="24" t="s">
        <v>39</v>
      </c>
      <c r="H2302" s="434">
        <v>55.8</v>
      </c>
      <c r="I2302" s="434">
        <v>17.32</v>
      </c>
      <c r="J2302" s="434">
        <f t="shared" si="136"/>
        <v>38.479999999999997</v>
      </c>
      <c r="K2302" s="435">
        <v>37.700000000000003</v>
      </c>
      <c r="L2302" s="439">
        <v>45492</v>
      </c>
      <c r="M2302" s="434">
        <f t="shared" si="137"/>
        <v>0.77999999999999403</v>
      </c>
      <c r="N2302" s="440">
        <v>1</v>
      </c>
      <c r="O2302" s="1" t="s">
        <v>50</v>
      </c>
      <c r="P2302" s="1" t="s">
        <v>53</v>
      </c>
      <c r="Q2302" s="438" t="str">
        <f>VLOOKUP(UTK[[#This Row],[ID]],DRIVER[],6,FALSE)</f>
        <v>NATABAR MOHANTA</v>
      </c>
      <c r="R2302" s="1">
        <v>140</v>
      </c>
    </row>
    <row r="2303" spans="1:18" ht="15" customHeight="1">
      <c r="A2303" s="1">
        <v>358</v>
      </c>
      <c r="B2303" s="432" t="str">
        <f>UTK[[#This Row],[DATE]]&amp;UTK[[#This Row],[VEHICLE NO]]&amp;UTK[[#This Row],[TRIP NO]]</f>
        <v>45492OD34S61371</v>
      </c>
      <c r="C2303" s="25">
        <v>45492</v>
      </c>
      <c r="D2303" s="1">
        <v>64755</v>
      </c>
      <c r="E2303" s="12">
        <v>312215</v>
      </c>
      <c r="F2303" s="17">
        <v>5013</v>
      </c>
      <c r="G2303" s="24" t="s">
        <v>44</v>
      </c>
      <c r="H2303" s="434">
        <v>56.42</v>
      </c>
      <c r="I2303" s="434">
        <v>17.579999999999998</v>
      </c>
      <c r="J2303" s="434">
        <f t="shared" si="136"/>
        <v>38.840000000000003</v>
      </c>
      <c r="K2303" s="435">
        <v>38.46</v>
      </c>
      <c r="L2303" s="439">
        <v>45492</v>
      </c>
      <c r="M2303" s="434">
        <f t="shared" si="137"/>
        <v>0.38000000000000256</v>
      </c>
      <c r="N2303" s="440">
        <v>1</v>
      </c>
      <c r="O2303" s="1" t="s">
        <v>50</v>
      </c>
      <c r="P2303" s="1" t="s">
        <v>53</v>
      </c>
      <c r="Q2303" s="438" t="str">
        <f>VLOOKUP(UTK[[#This Row],[ID]],DRIVER[],6,FALSE)</f>
        <v>PRADEEP KUMAR</v>
      </c>
      <c r="R2303" s="1">
        <v>100</v>
      </c>
    </row>
    <row r="2304" spans="1:18" ht="15" customHeight="1">
      <c r="A2304" s="1">
        <v>359</v>
      </c>
      <c r="B2304" s="432" t="str">
        <f>UTK[[#This Row],[DATE]]&amp;UTK[[#This Row],[VEHICLE NO]]&amp;UTK[[#This Row],[TRIP NO]]</f>
        <v>45492OD34S26152</v>
      </c>
      <c r="C2304" s="25">
        <v>45492</v>
      </c>
      <c r="D2304" s="1">
        <v>64756</v>
      </c>
      <c r="E2304" s="12">
        <v>312215</v>
      </c>
      <c r="F2304" s="17">
        <v>5034</v>
      </c>
      <c r="G2304" s="24" t="s">
        <v>40</v>
      </c>
      <c r="H2304" s="434">
        <v>53</v>
      </c>
      <c r="I2304" s="434">
        <v>17.239999999999998</v>
      </c>
      <c r="J2304" s="434">
        <f t="shared" si="136"/>
        <v>35.760000000000005</v>
      </c>
      <c r="K2304" s="435">
        <v>35.44</v>
      </c>
      <c r="L2304" s="439">
        <v>45492</v>
      </c>
      <c r="M2304" s="434">
        <f t="shared" si="137"/>
        <v>0.32000000000000739</v>
      </c>
      <c r="N2304" s="440">
        <v>2</v>
      </c>
      <c r="O2304" s="1" t="s">
        <v>50</v>
      </c>
      <c r="P2304" s="1" t="s">
        <v>53</v>
      </c>
      <c r="Q2304" s="438" t="str">
        <f>VLOOKUP(UTK[[#This Row],[ID]],DRIVER[],6,FALSE)</f>
        <v>SUSANT KUMAR BAG</v>
      </c>
    </row>
    <row r="2305" spans="1:18" ht="15" customHeight="1">
      <c r="A2305" s="1">
        <v>360</v>
      </c>
      <c r="B2305" s="432" t="str">
        <f>UTK[[#This Row],[DATE]]&amp;UTK[[#This Row],[VEHICLE NO]]&amp;UTK[[#This Row],[TRIP NO]]</f>
        <v>45492OD04Q41392</v>
      </c>
      <c r="C2305" s="25">
        <v>45492</v>
      </c>
      <c r="D2305" s="1">
        <v>64757</v>
      </c>
      <c r="E2305" s="12">
        <v>312215</v>
      </c>
      <c r="F2305" s="17">
        <v>5035</v>
      </c>
      <c r="G2305" s="24" t="s">
        <v>21</v>
      </c>
      <c r="H2305" s="434">
        <v>52.78</v>
      </c>
      <c r="I2305" s="434">
        <v>17.46</v>
      </c>
      <c r="J2305" s="434">
        <f t="shared" si="136"/>
        <v>35.32</v>
      </c>
      <c r="K2305" s="435">
        <v>34.96</v>
      </c>
      <c r="L2305" s="439">
        <v>45492</v>
      </c>
      <c r="M2305" s="434">
        <f t="shared" si="137"/>
        <v>0.35999999999999943</v>
      </c>
      <c r="N2305" s="440">
        <v>2</v>
      </c>
      <c r="O2305" s="1" t="s">
        <v>50</v>
      </c>
      <c r="P2305" s="1" t="s">
        <v>53</v>
      </c>
      <c r="Q2305" s="438" t="str">
        <f>VLOOKUP(UTK[[#This Row],[ID]],DRIVER[],6,FALSE)</f>
        <v>AKSHAYA KU SAHOO</v>
      </c>
    </row>
    <row r="2306" spans="1:18" ht="15" customHeight="1">
      <c r="A2306" s="1">
        <v>361</v>
      </c>
      <c r="B2306" s="432" t="str">
        <f>UTK[[#This Row],[DATE]]&amp;UTK[[#This Row],[VEHICLE NO]]&amp;UTK[[#This Row],[TRIP NO]]</f>
        <v>45492OD04Q67882</v>
      </c>
      <c r="C2306" s="25">
        <v>45492</v>
      </c>
      <c r="D2306" s="1">
        <v>64758</v>
      </c>
      <c r="E2306" s="12">
        <v>312215</v>
      </c>
      <c r="F2306" s="17">
        <v>5038</v>
      </c>
      <c r="G2306" s="24" t="s">
        <v>20</v>
      </c>
      <c r="H2306" s="434">
        <v>55.02</v>
      </c>
      <c r="I2306" s="434">
        <v>17.68</v>
      </c>
      <c r="J2306" s="434">
        <f t="shared" si="136"/>
        <v>37.340000000000003</v>
      </c>
      <c r="K2306" s="435">
        <v>37.08</v>
      </c>
      <c r="L2306" s="439">
        <v>45492</v>
      </c>
      <c r="M2306" s="434">
        <f t="shared" si="137"/>
        <v>0.26000000000000512</v>
      </c>
      <c r="N2306" s="440">
        <v>2</v>
      </c>
      <c r="O2306" s="1" t="s">
        <v>50</v>
      </c>
      <c r="P2306" s="1" t="s">
        <v>53</v>
      </c>
      <c r="Q2306" s="438" t="str">
        <f>VLOOKUP(UTK[[#This Row],[ID]],DRIVER[],6,FALSE)</f>
        <v>AJAYA KUMAR MAHANTA</v>
      </c>
    </row>
    <row r="2307" spans="1:18" ht="15" customHeight="1">
      <c r="A2307" s="1">
        <v>362</v>
      </c>
      <c r="B2307" s="432" t="str">
        <f>UTK[[#This Row],[DATE]]&amp;UTK[[#This Row],[VEHICLE NO]]&amp;UTK[[#This Row],[TRIP NO]]</f>
        <v>45492OD34S65082</v>
      </c>
      <c r="C2307" s="25">
        <v>45492</v>
      </c>
      <c r="D2307" s="1">
        <v>64759</v>
      </c>
      <c r="E2307" s="12">
        <v>312215</v>
      </c>
      <c r="F2307" s="17">
        <v>5057</v>
      </c>
      <c r="G2307" s="24" t="s">
        <v>57</v>
      </c>
      <c r="H2307" s="434">
        <v>54</v>
      </c>
      <c r="I2307" s="434">
        <v>17.3</v>
      </c>
      <c r="J2307" s="434">
        <f t="shared" si="136"/>
        <v>36.700000000000003</v>
      </c>
      <c r="K2307" s="435">
        <v>36.340000000000003</v>
      </c>
      <c r="L2307" s="439">
        <v>45492</v>
      </c>
      <c r="M2307" s="434">
        <f t="shared" si="137"/>
        <v>0.35999999999999943</v>
      </c>
      <c r="N2307" s="440">
        <v>2</v>
      </c>
      <c r="O2307" s="1" t="s">
        <v>50</v>
      </c>
      <c r="P2307" s="1" t="s">
        <v>53</v>
      </c>
      <c r="Q2307" s="438" t="str">
        <f>VLOOKUP(UTK[[#This Row],[ID]],DRIVER[],6,FALSE)</f>
        <v>VINOD KUMAR</v>
      </c>
    </row>
    <row r="2308" spans="1:18" ht="15" customHeight="1">
      <c r="A2308" s="1">
        <v>363</v>
      </c>
      <c r="B2308" s="432" t="str">
        <f>UTK[[#This Row],[DATE]]&amp;UTK[[#This Row],[VEHICLE NO]]&amp;UTK[[#This Row],[TRIP NO]]</f>
        <v>45492OD04Q41552</v>
      </c>
      <c r="C2308" s="25">
        <v>45492</v>
      </c>
      <c r="D2308" s="1">
        <v>64760</v>
      </c>
      <c r="E2308" s="12">
        <v>312215</v>
      </c>
      <c r="F2308" s="17">
        <v>5075</v>
      </c>
      <c r="G2308" s="24" t="s">
        <v>22</v>
      </c>
      <c r="H2308" s="434">
        <v>53.12</v>
      </c>
      <c r="I2308" s="434">
        <v>17.2</v>
      </c>
      <c r="J2308" s="434">
        <f t="shared" si="136"/>
        <v>35.92</v>
      </c>
      <c r="K2308" s="435">
        <v>35.42</v>
      </c>
      <c r="L2308" s="439">
        <v>45492</v>
      </c>
      <c r="M2308" s="434">
        <f t="shared" si="137"/>
        <v>0.5</v>
      </c>
      <c r="N2308" s="440">
        <v>2</v>
      </c>
      <c r="O2308" s="1" t="s">
        <v>50</v>
      </c>
      <c r="P2308" s="1" t="s">
        <v>53</v>
      </c>
      <c r="Q2308" s="438" t="str">
        <f>VLOOKUP(UTK[[#This Row],[ID]],DRIVER[],6,FALSE)</f>
        <v>SWAPAN KUMAR MOHANTA</v>
      </c>
    </row>
    <row r="2309" spans="1:18" ht="15" customHeight="1">
      <c r="A2309" s="1">
        <v>364</v>
      </c>
      <c r="B2309" s="432" t="str">
        <f>UTK[[#This Row],[DATE]]&amp;UTK[[#This Row],[VEHICLE NO]]&amp;UTK[[#This Row],[TRIP NO]]</f>
        <v>45492OD04Q41702</v>
      </c>
      <c r="C2309" s="25">
        <v>45492</v>
      </c>
      <c r="D2309" s="1">
        <v>64761</v>
      </c>
      <c r="E2309" s="12">
        <v>312215</v>
      </c>
      <c r="F2309" s="17">
        <v>5087</v>
      </c>
      <c r="G2309" s="24" t="s">
        <v>10</v>
      </c>
      <c r="H2309" s="434">
        <v>34.58</v>
      </c>
      <c r="I2309" s="434">
        <v>10.34</v>
      </c>
      <c r="J2309" s="434">
        <f t="shared" si="136"/>
        <v>24.24</v>
      </c>
      <c r="K2309" s="435">
        <v>23.44</v>
      </c>
      <c r="L2309" s="439">
        <v>45492</v>
      </c>
      <c r="M2309" s="434">
        <f t="shared" si="137"/>
        <v>0.79999999999999716</v>
      </c>
      <c r="N2309" s="440">
        <v>2</v>
      </c>
      <c r="O2309" s="1" t="s">
        <v>50</v>
      </c>
      <c r="P2309" s="1" t="s">
        <v>53</v>
      </c>
      <c r="Q2309" s="438" t="str">
        <f>VLOOKUP(UTK[[#This Row],[ID]],DRIVER[],6,FALSE)</f>
        <v>RAKHAL CH  MOHANTA</v>
      </c>
    </row>
    <row r="2310" spans="1:18" ht="15" customHeight="1">
      <c r="A2310" s="1">
        <v>365</v>
      </c>
      <c r="B2310" s="432" t="str">
        <f>UTK[[#This Row],[DATE]]&amp;UTK[[#This Row],[VEHICLE NO]]&amp;UTK[[#This Row],[TRIP NO]]</f>
        <v>45492OD04Q67612</v>
      </c>
      <c r="C2310" s="25">
        <v>45492</v>
      </c>
      <c r="D2310" s="1">
        <v>64762</v>
      </c>
      <c r="E2310" s="12">
        <v>312215</v>
      </c>
      <c r="F2310" s="17">
        <v>5091</v>
      </c>
      <c r="G2310" s="24" t="s">
        <v>24</v>
      </c>
      <c r="H2310" s="434">
        <v>53.98</v>
      </c>
      <c r="I2310" s="434">
        <v>17.82</v>
      </c>
      <c r="J2310" s="434">
        <f t="shared" si="136"/>
        <v>36.159999999999997</v>
      </c>
      <c r="K2310" s="435">
        <v>35.26</v>
      </c>
      <c r="L2310" s="439">
        <v>45492</v>
      </c>
      <c r="M2310" s="434">
        <f t="shared" si="137"/>
        <v>0.89999999999999858</v>
      </c>
      <c r="N2310" s="440">
        <v>2</v>
      </c>
      <c r="O2310" s="1" t="s">
        <v>50</v>
      </c>
      <c r="P2310" s="1" t="s">
        <v>53</v>
      </c>
      <c r="Q2310" s="438" t="str">
        <f>VLOOKUP(UTK[[#This Row],[ID]],DRIVER[],6,FALSE)</f>
        <v>DHULESWAR PERAI</v>
      </c>
    </row>
    <row r="2311" spans="1:18" ht="14.4">
      <c r="A2311" s="1">
        <v>366</v>
      </c>
      <c r="B2311" s="432" t="str">
        <f>UTK[[#This Row],[DATE]]&amp;UTK[[#This Row],[VEHICLE NO]]&amp;UTK[[#This Row],[TRIP NO]]</f>
        <v>45492OD04Q41232</v>
      </c>
      <c r="C2311" s="25">
        <v>45492</v>
      </c>
      <c r="D2311" s="1">
        <v>64763</v>
      </c>
      <c r="E2311" s="12">
        <v>312215</v>
      </c>
      <c r="F2311" s="17">
        <v>5095</v>
      </c>
      <c r="G2311" s="24" t="s">
        <v>39</v>
      </c>
      <c r="H2311" s="434">
        <v>53.56</v>
      </c>
      <c r="I2311" s="434">
        <v>17.36</v>
      </c>
      <c r="J2311" s="434">
        <f t="shared" si="136"/>
        <v>36.200000000000003</v>
      </c>
      <c r="K2311" s="435">
        <v>34.979999999999997</v>
      </c>
      <c r="L2311" s="439">
        <v>45493</v>
      </c>
      <c r="M2311" s="434">
        <f t="shared" si="137"/>
        <v>1.220000000000006</v>
      </c>
      <c r="N2311" s="440">
        <v>2</v>
      </c>
      <c r="O2311" s="1" t="s">
        <v>50</v>
      </c>
      <c r="P2311" s="1" t="s">
        <v>53</v>
      </c>
      <c r="Q2311" s="438" t="str">
        <f>VLOOKUP(UTK[[#This Row],[ID]],DRIVER[],6,FALSE)</f>
        <v>MURALIDHAR MOHANTA</v>
      </c>
    </row>
    <row r="2312" spans="1:18" ht="15" customHeight="1">
      <c r="A2312" s="1">
        <v>367</v>
      </c>
      <c r="B2312" s="432" t="str">
        <f>UTK[[#This Row],[DATE]]&amp;UTK[[#This Row],[VEHICLE NO]]&amp;UTK[[#This Row],[TRIP NO]]</f>
        <v>45492OD04Q41262</v>
      </c>
      <c r="C2312" s="25">
        <v>45492</v>
      </c>
      <c r="D2312" s="1">
        <v>64764</v>
      </c>
      <c r="E2312" s="12">
        <v>312215</v>
      </c>
      <c r="F2312" s="17">
        <v>5094</v>
      </c>
      <c r="G2312" s="24" t="s">
        <v>23</v>
      </c>
      <c r="H2312" s="434">
        <v>56.92</v>
      </c>
      <c r="I2312" s="434">
        <v>17.5</v>
      </c>
      <c r="J2312" s="434">
        <f t="shared" si="136"/>
        <v>39.42</v>
      </c>
      <c r="K2312" s="435">
        <v>38.86</v>
      </c>
      <c r="L2312" s="439">
        <v>45493</v>
      </c>
      <c r="M2312" s="434">
        <f t="shared" si="137"/>
        <v>0.56000000000000227</v>
      </c>
      <c r="N2312" s="440">
        <v>2</v>
      </c>
      <c r="O2312" s="1" t="s">
        <v>50</v>
      </c>
      <c r="P2312" s="1" t="s">
        <v>53</v>
      </c>
      <c r="Q2312" s="438" t="str">
        <f>VLOOKUP(UTK[[#This Row],[ID]],DRIVER[],6,FALSE)</f>
        <v>JUGAL KISHOR MOHANTA</v>
      </c>
    </row>
    <row r="2313" spans="1:18" ht="15" customHeight="1">
      <c r="A2313" s="1">
        <v>368</v>
      </c>
      <c r="B2313" s="432" t="str">
        <f>UTK[[#This Row],[DATE]]&amp;UTK[[#This Row],[VEHICLE NO]]&amp;UTK[[#This Row],[TRIP NO]]</f>
        <v>45492OD34S26663</v>
      </c>
      <c r="C2313" s="25">
        <v>45492</v>
      </c>
      <c r="D2313" s="1">
        <v>64765</v>
      </c>
      <c r="E2313" s="12">
        <v>312215</v>
      </c>
      <c r="F2313" s="17">
        <v>5096</v>
      </c>
      <c r="G2313" s="24" t="s">
        <v>45</v>
      </c>
      <c r="H2313" s="434">
        <v>55.68</v>
      </c>
      <c r="I2313" s="434">
        <v>17.5</v>
      </c>
      <c r="J2313" s="434">
        <f t="shared" si="136"/>
        <v>38.18</v>
      </c>
      <c r="K2313" s="435">
        <v>37.76</v>
      </c>
      <c r="L2313" s="439">
        <v>45493</v>
      </c>
      <c r="M2313" s="434">
        <f t="shared" si="137"/>
        <v>0.42000000000000171</v>
      </c>
      <c r="N2313" s="440">
        <v>3</v>
      </c>
      <c r="O2313" s="1" t="s">
        <v>50</v>
      </c>
      <c r="P2313" s="1" t="s">
        <v>53</v>
      </c>
      <c r="Q2313" s="438" t="str">
        <f>VLOOKUP(UTK[[#This Row],[ID]],DRIVER[],6,FALSE)</f>
        <v>RAMAKANTA JENA</v>
      </c>
    </row>
    <row r="2314" spans="1:18" ht="15" customHeight="1">
      <c r="A2314" s="1">
        <v>369</v>
      </c>
      <c r="B2314" s="432" t="str">
        <f>UTK[[#This Row],[DATE]]&amp;UTK[[#This Row],[VEHICLE NO]]&amp;UTK[[#This Row],[TRIP NO]]</f>
        <v>45493OD04Q67611</v>
      </c>
      <c r="C2314" s="25">
        <v>45493</v>
      </c>
      <c r="D2314" s="1">
        <v>64766</v>
      </c>
      <c r="E2314" s="12">
        <v>312215</v>
      </c>
      <c r="F2314" s="17">
        <v>5119</v>
      </c>
      <c r="G2314" s="24" t="s">
        <v>24</v>
      </c>
      <c r="H2314" s="434">
        <v>55.72</v>
      </c>
      <c r="I2314" s="434">
        <v>17.8</v>
      </c>
      <c r="J2314" s="434">
        <f t="shared" ref="J2314:J2333" si="138">H2314-I2314</f>
        <v>37.92</v>
      </c>
      <c r="K2314" s="435">
        <v>37.58</v>
      </c>
      <c r="L2314" s="439">
        <v>45493</v>
      </c>
      <c r="M2314" s="434">
        <f t="shared" ref="M2314:M2333" si="139">J2314-K2314</f>
        <v>0.34000000000000341</v>
      </c>
      <c r="N2314" s="440">
        <v>1</v>
      </c>
      <c r="O2314" s="1" t="s">
        <v>50</v>
      </c>
      <c r="P2314" s="1" t="s">
        <v>53</v>
      </c>
      <c r="Q2314" s="438" t="str">
        <f>VLOOKUP(UTK[[#This Row],[ID]],DRIVER[],6,FALSE)</f>
        <v>DHULESWAR PERAI</v>
      </c>
    </row>
    <row r="2315" spans="1:18" ht="15" customHeight="1">
      <c r="A2315" s="1">
        <v>370</v>
      </c>
      <c r="B2315" s="432" t="str">
        <f>UTK[[#This Row],[DATE]]&amp;UTK[[#This Row],[VEHICLE NO]]&amp;UTK[[#This Row],[TRIP NO]]</f>
        <v>45493OD04Q41261</v>
      </c>
      <c r="C2315" s="25">
        <v>45493</v>
      </c>
      <c r="D2315" s="1">
        <v>64767</v>
      </c>
      <c r="E2315" s="12">
        <v>312215</v>
      </c>
      <c r="F2315" s="17">
        <v>5123</v>
      </c>
      <c r="G2315" s="24" t="s">
        <v>23</v>
      </c>
      <c r="H2315" s="434">
        <v>55.82</v>
      </c>
      <c r="I2315" s="434">
        <v>17.600000000000001</v>
      </c>
      <c r="J2315" s="434">
        <f t="shared" si="138"/>
        <v>38.22</v>
      </c>
      <c r="K2315" s="435">
        <v>37.9</v>
      </c>
      <c r="L2315" s="439">
        <v>45493</v>
      </c>
      <c r="M2315" s="434">
        <f t="shared" si="139"/>
        <v>0.32000000000000028</v>
      </c>
      <c r="N2315" s="440">
        <v>1</v>
      </c>
      <c r="O2315" s="1" t="s">
        <v>50</v>
      </c>
      <c r="P2315" s="1" t="s">
        <v>53</v>
      </c>
      <c r="Q2315" s="438" t="str">
        <f>VLOOKUP(UTK[[#This Row],[ID]],DRIVER[],6,FALSE)</f>
        <v>JUGAL KISHOR MOHANTA</v>
      </c>
    </row>
    <row r="2316" spans="1:18" ht="15" customHeight="1">
      <c r="A2316" s="1">
        <v>371</v>
      </c>
      <c r="B2316" s="432" t="str">
        <f>UTK[[#This Row],[DATE]]&amp;UTK[[#This Row],[VEHICLE NO]]&amp;UTK[[#This Row],[TRIP NO]]</f>
        <v>45493OD04Q41551</v>
      </c>
      <c r="C2316" s="25">
        <v>45493</v>
      </c>
      <c r="D2316" s="1">
        <v>64768</v>
      </c>
      <c r="E2316" s="12">
        <v>312215</v>
      </c>
      <c r="F2316" s="17">
        <v>5128</v>
      </c>
      <c r="G2316" s="24" t="s">
        <v>22</v>
      </c>
      <c r="H2316" s="434">
        <v>54.6</v>
      </c>
      <c r="I2316" s="434">
        <v>17.28</v>
      </c>
      <c r="J2316" s="434">
        <f>H2316-I2316</f>
        <v>37.32</v>
      </c>
      <c r="K2316" s="435">
        <v>36.5</v>
      </c>
      <c r="L2316" s="439">
        <v>45493</v>
      </c>
      <c r="M2316" s="434">
        <f>J2316-K2316</f>
        <v>0.82000000000000028</v>
      </c>
      <c r="N2316" s="440">
        <v>1</v>
      </c>
      <c r="O2316" s="1" t="s">
        <v>50</v>
      </c>
      <c r="P2316" s="1" t="s">
        <v>53</v>
      </c>
      <c r="Q2316" s="438" t="str">
        <f>VLOOKUP(UTK[[#This Row],[ID]],DRIVER[],6,FALSE)</f>
        <v>SWAPAN KUMAR MOHANTA</v>
      </c>
      <c r="R2316" s="1">
        <v>100</v>
      </c>
    </row>
    <row r="2317" spans="1:18" ht="15" customHeight="1">
      <c r="A2317" s="1">
        <v>372</v>
      </c>
      <c r="B2317" s="432" t="str">
        <f>UTK[[#This Row],[DATE]]&amp;UTK[[#This Row],[VEHICLE NO]]&amp;UTK[[#This Row],[TRIP NO]]</f>
        <v>45493OD34S61371</v>
      </c>
      <c r="C2317" s="25">
        <v>45493</v>
      </c>
      <c r="D2317" s="1">
        <v>64769</v>
      </c>
      <c r="E2317" s="12">
        <v>312215</v>
      </c>
      <c r="F2317" s="17">
        <v>5129</v>
      </c>
      <c r="G2317" s="24" t="s">
        <v>44</v>
      </c>
      <c r="H2317" s="434">
        <v>54.4</v>
      </c>
      <c r="I2317" s="434">
        <v>17.600000000000001</v>
      </c>
      <c r="J2317" s="434">
        <f t="shared" si="138"/>
        <v>36.799999999999997</v>
      </c>
      <c r="K2317" s="435">
        <v>35.96</v>
      </c>
      <c r="L2317" s="439">
        <v>45493</v>
      </c>
      <c r="M2317" s="434">
        <f t="shared" si="139"/>
        <v>0.83999999999999631</v>
      </c>
      <c r="N2317" s="440">
        <v>1</v>
      </c>
      <c r="O2317" s="1" t="s">
        <v>50</v>
      </c>
      <c r="P2317" s="1" t="s">
        <v>53</v>
      </c>
      <c r="Q2317" s="438" t="str">
        <f>VLOOKUP(UTK[[#This Row],[ID]],DRIVER[],6,FALSE)</f>
        <v>MURALIDHAR MOHANTA</v>
      </c>
    </row>
    <row r="2318" spans="1:18" ht="15" customHeight="1">
      <c r="A2318" s="1">
        <v>373</v>
      </c>
      <c r="B2318" s="432" t="str">
        <f>UTK[[#This Row],[DATE]]&amp;UTK[[#This Row],[VEHICLE NO]]&amp;UTK[[#This Row],[TRIP NO]]</f>
        <v>45493OD34S26661</v>
      </c>
      <c r="C2318" s="25">
        <v>45493</v>
      </c>
      <c r="D2318" s="1">
        <v>64770</v>
      </c>
      <c r="E2318" s="12">
        <v>312215</v>
      </c>
      <c r="F2318" s="17">
        <v>5130</v>
      </c>
      <c r="G2318" s="24" t="s">
        <v>45</v>
      </c>
      <c r="H2318" s="434">
        <v>54.74</v>
      </c>
      <c r="I2318" s="434">
        <v>17.64</v>
      </c>
      <c r="J2318" s="434">
        <f t="shared" si="138"/>
        <v>37.1</v>
      </c>
      <c r="K2318" s="435">
        <v>36.28</v>
      </c>
      <c r="L2318" s="439">
        <v>45493</v>
      </c>
      <c r="M2318" s="434">
        <f t="shared" si="139"/>
        <v>0.82000000000000028</v>
      </c>
      <c r="N2318" s="440">
        <v>1</v>
      </c>
      <c r="O2318" s="1" t="s">
        <v>50</v>
      </c>
      <c r="P2318" s="1" t="s">
        <v>53</v>
      </c>
      <c r="Q2318" s="438" t="str">
        <f>VLOOKUP(UTK[[#This Row],[ID]],DRIVER[],6,FALSE)</f>
        <v>RAMAKANTA JENA</v>
      </c>
    </row>
    <row r="2319" spans="1:18" ht="15" customHeight="1">
      <c r="A2319" s="1">
        <v>374</v>
      </c>
      <c r="B2319" s="432" t="str">
        <f>UTK[[#This Row],[DATE]]&amp;UTK[[#This Row],[VEHICLE NO]]&amp;UTK[[#This Row],[TRIP NO]]</f>
        <v>45493OD04Q41781</v>
      </c>
      <c r="C2319" s="25">
        <v>45493</v>
      </c>
      <c r="D2319" s="1">
        <v>64771</v>
      </c>
      <c r="E2319" s="12">
        <v>312215</v>
      </c>
      <c r="F2319" s="17">
        <v>5150</v>
      </c>
      <c r="G2319" s="24" t="s">
        <v>25</v>
      </c>
      <c r="H2319" s="434">
        <v>56.14</v>
      </c>
      <c r="I2319" s="434">
        <v>17.38</v>
      </c>
      <c r="J2319" s="434">
        <f t="shared" si="138"/>
        <v>38.760000000000005</v>
      </c>
      <c r="K2319" s="435">
        <v>37.76</v>
      </c>
      <c r="L2319" s="439">
        <v>45493</v>
      </c>
      <c r="M2319" s="434">
        <f t="shared" si="139"/>
        <v>1.0000000000000071</v>
      </c>
      <c r="N2319" s="440">
        <v>1</v>
      </c>
      <c r="O2319" s="1" t="s">
        <v>50</v>
      </c>
      <c r="P2319" s="1" t="s">
        <v>53</v>
      </c>
      <c r="Q2319" s="438" t="str">
        <f>VLOOKUP(UTK[[#This Row],[ID]],DRIVER[],6,FALSE)</f>
        <v>BHARAT CH MOHANTA</v>
      </c>
    </row>
    <row r="2320" spans="1:18" ht="15" customHeight="1">
      <c r="A2320" s="1">
        <v>375</v>
      </c>
      <c r="B2320" s="432" t="str">
        <f>UTK[[#This Row],[DATE]]&amp;UTK[[#This Row],[VEHICLE NO]]&amp;UTK[[#This Row],[TRIP NO]]</f>
        <v>45493OD34S65081</v>
      </c>
      <c r="C2320" s="25">
        <v>45493</v>
      </c>
      <c r="D2320" s="1">
        <v>64772</v>
      </c>
      <c r="E2320" s="12">
        <v>312215</v>
      </c>
      <c r="F2320" s="17">
        <v>5157</v>
      </c>
      <c r="G2320" s="24" t="s">
        <v>57</v>
      </c>
      <c r="H2320" s="434">
        <v>56.54</v>
      </c>
      <c r="I2320" s="434">
        <v>17.34</v>
      </c>
      <c r="J2320" s="434">
        <f t="shared" si="138"/>
        <v>39.200000000000003</v>
      </c>
      <c r="K2320" s="435">
        <v>38.04</v>
      </c>
      <c r="L2320" s="439">
        <v>45493</v>
      </c>
      <c r="M2320" s="434">
        <f t="shared" si="139"/>
        <v>1.1600000000000037</v>
      </c>
      <c r="N2320" s="440">
        <v>1</v>
      </c>
      <c r="O2320" s="1" t="s">
        <v>50</v>
      </c>
      <c r="P2320" s="1" t="s">
        <v>53</v>
      </c>
      <c r="Q2320" s="438" t="str">
        <f>VLOOKUP(UTK[[#This Row],[ID]],DRIVER[],6,FALSE)</f>
        <v>VINOD KUMAR</v>
      </c>
    </row>
    <row r="2321" spans="1:18" ht="15" customHeight="1">
      <c r="A2321" s="1">
        <v>376</v>
      </c>
      <c r="B2321" s="432" t="str">
        <f>UTK[[#This Row],[DATE]]&amp;UTK[[#This Row],[VEHICLE NO]]&amp;UTK[[#This Row],[TRIP NO]]</f>
        <v>45493OD34S26151</v>
      </c>
      <c r="C2321" s="25">
        <v>45493</v>
      </c>
      <c r="D2321" s="1">
        <v>64773</v>
      </c>
      <c r="E2321" s="12">
        <v>312215</v>
      </c>
      <c r="F2321" s="17">
        <v>5173</v>
      </c>
      <c r="G2321" s="24" t="s">
        <v>40</v>
      </c>
      <c r="H2321" s="434">
        <v>55.24</v>
      </c>
      <c r="I2321" s="434">
        <v>17.239999999999998</v>
      </c>
      <c r="J2321" s="434">
        <f t="shared" si="138"/>
        <v>38</v>
      </c>
      <c r="K2321" s="435">
        <v>37.4</v>
      </c>
      <c r="L2321" s="439">
        <v>45493</v>
      </c>
      <c r="M2321" s="434">
        <f t="shared" si="139"/>
        <v>0.60000000000000142</v>
      </c>
      <c r="N2321" s="440">
        <v>1</v>
      </c>
      <c r="O2321" s="1" t="s">
        <v>50</v>
      </c>
      <c r="P2321" s="1" t="s">
        <v>53</v>
      </c>
      <c r="Q2321" s="438" t="str">
        <f>VLOOKUP(UTK[[#This Row],[ID]],DRIVER[],6,FALSE)</f>
        <v>SUSANT KUMAR BAG</v>
      </c>
      <c r="R2321" s="1">
        <v>100</v>
      </c>
    </row>
    <row r="2322" spans="1:18" ht="15" customHeight="1">
      <c r="A2322" s="1">
        <v>377</v>
      </c>
      <c r="B2322" s="432" t="str">
        <f>UTK[[#This Row],[DATE]]&amp;UTK[[#This Row],[VEHICLE NO]]&amp;UTK[[#This Row],[TRIP NO]]</f>
        <v>45493OD04Q41701</v>
      </c>
      <c r="C2322" s="25">
        <v>45493</v>
      </c>
      <c r="D2322" s="1">
        <v>64774</v>
      </c>
      <c r="E2322" s="12">
        <v>312215</v>
      </c>
      <c r="F2322" s="17">
        <v>5172</v>
      </c>
      <c r="G2322" s="24" t="s">
        <v>10</v>
      </c>
      <c r="H2322" s="434">
        <v>33.299999999999997</v>
      </c>
      <c r="I2322" s="434">
        <v>10.38</v>
      </c>
      <c r="J2322" s="434">
        <f t="shared" si="138"/>
        <v>22.919999999999995</v>
      </c>
      <c r="K2322" s="435">
        <v>22.92</v>
      </c>
      <c r="L2322" s="439">
        <v>45493</v>
      </c>
      <c r="M2322" s="434">
        <f t="shared" si="139"/>
        <v>0</v>
      </c>
      <c r="N2322" s="440">
        <v>1</v>
      </c>
      <c r="O2322" s="1" t="s">
        <v>50</v>
      </c>
      <c r="P2322" s="1" t="s">
        <v>53</v>
      </c>
      <c r="Q2322" s="438" t="str">
        <f>VLOOKUP(UTK[[#This Row],[ID]],DRIVER[],6,FALSE)</f>
        <v>MADANA MAHANTA</v>
      </c>
    </row>
    <row r="2323" spans="1:18" ht="14.4">
      <c r="A2323" s="1">
        <v>378</v>
      </c>
      <c r="B2323" s="432" t="str">
        <f>UTK[[#This Row],[DATE]]&amp;UTK[[#This Row],[VEHICLE NO]]&amp;UTK[[#This Row],[TRIP NO]]</f>
        <v>45493OD04Q41231</v>
      </c>
      <c r="C2323" s="25">
        <v>45493</v>
      </c>
      <c r="D2323" s="1">
        <v>64775</v>
      </c>
      <c r="E2323" s="12">
        <v>312215</v>
      </c>
      <c r="F2323" s="17">
        <v>5177</v>
      </c>
      <c r="G2323" s="24" t="s">
        <v>39</v>
      </c>
      <c r="H2323" s="434">
        <v>53.98</v>
      </c>
      <c r="I2323" s="434">
        <v>17.399999999999999</v>
      </c>
      <c r="J2323" s="434">
        <f t="shared" si="138"/>
        <v>36.58</v>
      </c>
      <c r="K2323" s="435">
        <v>36.299999999999997</v>
      </c>
      <c r="L2323" s="439">
        <v>45493</v>
      </c>
      <c r="M2323" s="434">
        <f t="shared" si="139"/>
        <v>0.28000000000000114</v>
      </c>
      <c r="N2323" s="440">
        <v>1</v>
      </c>
      <c r="O2323" s="1" t="s">
        <v>50</v>
      </c>
      <c r="P2323" s="1" t="s">
        <v>53</v>
      </c>
      <c r="Q2323" s="438" t="str">
        <f>VLOOKUP(UTK[[#This Row],[ID]],DRIVER[],6,FALSE)</f>
        <v>NATABAR MOHANTA</v>
      </c>
    </row>
    <row r="2324" spans="1:18" ht="15" customHeight="1">
      <c r="A2324" s="1">
        <v>379</v>
      </c>
      <c r="B2324" s="432" t="str">
        <f>UTK[[#This Row],[DATE]]&amp;UTK[[#This Row],[VEHICLE NO]]&amp;UTK[[#This Row],[TRIP NO]]</f>
        <v>45493OD04Q41391</v>
      </c>
      <c r="C2324" s="25">
        <v>45493</v>
      </c>
      <c r="D2324" s="1">
        <v>64776</v>
      </c>
      <c r="E2324" s="12">
        <v>312215</v>
      </c>
      <c r="F2324" s="17">
        <v>5181</v>
      </c>
      <c r="G2324" s="24" t="s">
        <v>21</v>
      </c>
      <c r="H2324" s="434">
        <v>52.84</v>
      </c>
      <c r="I2324" s="434">
        <v>17.46</v>
      </c>
      <c r="J2324" s="434">
        <f t="shared" si="138"/>
        <v>35.380000000000003</v>
      </c>
      <c r="K2324" s="435">
        <v>34.880000000000003</v>
      </c>
      <c r="L2324" s="439">
        <v>45493</v>
      </c>
      <c r="M2324" s="434">
        <f t="shared" si="139"/>
        <v>0.5</v>
      </c>
      <c r="N2324" s="440">
        <v>1</v>
      </c>
      <c r="O2324" s="1" t="s">
        <v>50</v>
      </c>
      <c r="P2324" s="1" t="s">
        <v>53</v>
      </c>
      <c r="Q2324" s="438" t="str">
        <f>VLOOKUP(UTK[[#This Row],[ID]],DRIVER[],6,FALSE)</f>
        <v>AKSHAYA KU SAHOO</v>
      </c>
      <c r="R2324" s="1">
        <v>200</v>
      </c>
    </row>
    <row r="2325" spans="1:18" ht="15" customHeight="1">
      <c r="A2325" s="1">
        <v>380</v>
      </c>
      <c r="B2325" s="432" t="str">
        <f>UTK[[#This Row],[DATE]]&amp;UTK[[#This Row],[VEHICLE NO]]&amp;UTK[[#This Row],[TRIP NO]]</f>
        <v>45493OD04Q67881</v>
      </c>
      <c r="C2325" s="25">
        <v>45493</v>
      </c>
      <c r="D2325" s="1">
        <v>64777</v>
      </c>
      <c r="E2325" s="12">
        <v>312215</v>
      </c>
      <c r="F2325" s="17">
        <v>5195</v>
      </c>
      <c r="G2325" s="24" t="s">
        <v>20</v>
      </c>
      <c r="H2325" s="434">
        <v>55.38</v>
      </c>
      <c r="I2325" s="434">
        <v>17.64</v>
      </c>
      <c r="J2325" s="434">
        <f t="shared" si="138"/>
        <v>37.74</v>
      </c>
      <c r="K2325" s="435">
        <v>37.340000000000003</v>
      </c>
      <c r="L2325" s="439">
        <v>45493</v>
      </c>
      <c r="M2325" s="434">
        <f t="shared" si="139"/>
        <v>0.39999999999999858</v>
      </c>
      <c r="N2325" s="440">
        <v>1</v>
      </c>
      <c r="O2325" s="1" t="s">
        <v>50</v>
      </c>
      <c r="P2325" s="1" t="s">
        <v>53</v>
      </c>
      <c r="Q2325" s="438" t="str">
        <f>VLOOKUP(UTK[[#This Row],[ID]],DRIVER[],6,FALSE)</f>
        <v>BENUDHAR PRADHAN</v>
      </c>
    </row>
    <row r="2326" spans="1:18" ht="15" customHeight="1">
      <c r="A2326" s="1">
        <v>381</v>
      </c>
      <c r="B2326" s="432" t="str">
        <f>UTK[[#This Row],[DATE]]&amp;UTK[[#This Row],[VEHICLE NO]]&amp;UTK[[#This Row],[TRIP NO]]</f>
        <v>45493OD04Q41552</v>
      </c>
      <c r="C2326" s="25">
        <v>45493</v>
      </c>
      <c r="D2326" s="1">
        <v>64778</v>
      </c>
      <c r="E2326" s="12">
        <v>312215</v>
      </c>
      <c r="F2326" s="17">
        <v>5242</v>
      </c>
      <c r="G2326" s="24" t="s">
        <v>22</v>
      </c>
      <c r="H2326" s="434">
        <v>54.28</v>
      </c>
      <c r="I2326" s="434">
        <v>17.36</v>
      </c>
      <c r="J2326" s="434">
        <f t="shared" si="138"/>
        <v>36.92</v>
      </c>
      <c r="K2326" s="435">
        <v>36.479999999999997</v>
      </c>
      <c r="L2326" s="439">
        <v>45493</v>
      </c>
      <c r="M2326" s="434">
        <f t="shared" si="139"/>
        <v>0.44000000000000483</v>
      </c>
      <c r="N2326" s="440">
        <v>2</v>
      </c>
      <c r="O2326" s="1" t="s">
        <v>50</v>
      </c>
      <c r="P2326" s="1" t="s">
        <v>53</v>
      </c>
      <c r="Q2326" s="438" t="str">
        <f>VLOOKUP(UTK[[#This Row],[ID]],DRIVER[],6,FALSE)</f>
        <v>SWAPAN KUMAR MOHANTA</v>
      </c>
    </row>
    <row r="2327" spans="1:18" ht="15" customHeight="1">
      <c r="A2327" s="1">
        <v>382</v>
      </c>
      <c r="B2327" s="432" t="str">
        <f>UTK[[#This Row],[DATE]]&amp;UTK[[#This Row],[VEHICLE NO]]&amp;UTK[[#This Row],[TRIP NO]]</f>
        <v>45493OD04Q67612</v>
      </c>
      <c r="C2327" s="25">
        <v>45493</v>
      </c>
      <c r="D2327" s="1">
        <v>64779</v>
      </c>
      <c r="E2327" s="12">
        <v>312215</v>
      </c>
      <c r="F2327" s="17">
        <v>5238</v>
      </c>
      <c r="G2327" s="24" t="s">
        <v>24</v>
      </c>
      <c r="H2327" s="434">
        <v>54.48</v>
      </c>
      <c r="I2327" s="434">
        <v>17.760000000000002</v>
      </c>
      <c r="J2327" s="434">
        <f t="shared" si="138"/>
        <v>36.72</v>
      </c>
      <c r="K2327" s="435">
        <v>36.119999999999997</v>
      </c>
      <c r="L2327" s="439">
        <v>45493</v>
      </c>
      <c r="M2327" s="434">
        <f t="shared" si="139"/>
        <v>0.60000000000000142</v>
      </c>
      <c r="N2327" s="440">
        <v>2</v>
      </c>
      <c r="O2327" s="1" t="s">
        <v>50</v>
      </c>
      <c r="P2327" s="1" t="s">
        <v>53</v>
      </c>
      <c r="Q2327" s="438" t="str">
        <f>VLOOKUP(UTK[[#This Row],[ID]],DRIVER[],6,FALSE)</f>
        <v>DHULESWAR PERAI</v>
      </c>
    </row>
    <row r="2328" spans="1:18" ht="15" customHeight="1">
      <c r="A2328" s="1">
        <v>383</v>
      </c>
      <c r="B2328" s="432" t="str">
        <f>UTK[[#This Row],[DATE]]&amp;UTK[[#This Row],[VEHICLE NO]]&amp;UTK[[#This Row],[TRIP NO]]</f>
        <v>45493OD04Q41262</v>
      </c>
      <c r="C2328" s="25">
        <v>45493</v>
      </c>
      <c r="D2328" s="1">
        <v>64780</v>
      </c>
      <c r="E2328" s="12">
        <v>312215</v>
      </c>
      <c r="F2328" s="17">
        <v>5237</v>
      </c>
      <c r="G2328" s="24" t="s">
        <v>23</v>
      </c>
      <c r="H2328" s="434">
        <v>54.28</v>
      </c>
      <c r="I2328" s="434">
        <v>17.559999999999999</v>
      </c>
      <c r="J2328" s="434">
        <f t="shared" si="138"/>
        <v>36.72</v>
      </c>
      <c r="K2328" s="435">
        <v>36.4</v>
      </c>
      <c r="L2328" s="439">
        <v>45493</v>
      </c>
      <c r="M2328" s="434">
        <f t="shared" si="139"/>
        <v>0.32000000000000028</v>
      </c>
      <c r="N2328" s="440">
        <v>2</v>
      </c>
      <c r="O2328" s="1" t="s">
        <v>50</v>
      </c>
      <c r="P2328" s="1" t="s">
        <v>53</v>
      </c>
      <c r="Q2328" s="438" t="str">
        <f>VLOOKUP(UTK[[#This Row],[ID]],DRIVER[],6,FALSE)</f>
        <v>JUGAL KISHOR MOHANTA</v>
      </c>
    </row>
    <row r="2329" spans="1:18" ht="15" customHeight="1">
      <c r="A2329" s="1">
        <v>384</v>
      </c>
      <c r="B2329" s="432" t="str">
        <f>UTK[[#This Row],[DATE]]&amp;UTK[[#This Row],[VEHICLE NO]]&amp;UTK[[#This Row],[TRIP NO]]</f>
        <v>45493OD34S26662</v>
      </c>
      <c r="C2329" s="25">
        <v>45493</v>
      </c>
      <c r="D2329" s="1">
        <v>64781</v>
      </c>
      <c r="E2329" s="12">
        <v>312215</v>
      </c>
      <c r="F2329" s="17">
        <v>5247</v>
      </c>
      <c r="G2329" s="24" t="s">
        <v>45</v>
      </c>
      <c r="H2329" s="434">
        <v>53.1</v>
      </c>
      <c r="I2329" s="434">
        <v>17.68</v>
      </c>
      <c r="J2329" s="434">
        <f t="shared" si="138"/>
        <v>35.42</v>
      </c>
      <c r="K2329" s="435">
        <v>35.06</v>
      </c>
      <c r="L2329" s="439">
        <v>45493</v>
      </c>
      <c r="M2329" s="434">
        <f t="shared" si="139"/>
        <v>0.35999999999999943</v>
      </c>
      <c r="N2329" s="440">
        <v>2</v>
      </c>
      <c r="O2329" s="1" t="s">
        <v>50</v>
      </c>
      <c r="P2329" s="1" t="s">
        <v>53</v>
      </c>
      <c r="Q2329" s="438" t="str">
        <f>VLOOKUP(UTK[[#This Row],[ID]],DRIVER[],6,FALSE)</f>
        <v>RAMAKANTA JENA</v>
      </c>
    </row>
    <row r="2330" spans="1:18" ht="15" customHeight="1">
      <c r="A2330" s="1">
        <v>385</v>
      </c>
      <c r="B2330" s="432" t="str">
        <f>UTK[[#This Row],[DATE]]&amp;UTK[[#This Row],[VEHICLE NO]]&amp;UTK[[#This Row],[TRIP NO]]</f>
        <v>45493OD34S61372</v>
      </c>
      <c r="C2330" s="25">
        <v>45493</v>
      </c>
      <c r="D2330" s="1">
        <v>64782</v>
      </c>
      <c r="E2330" s="12">
        <v>312215</v>
      </c>
      <c r="F2330" s="17">
        <v>5248</v>
      </c>
      <c r="G2330" s="24" t="s">
        <v>44</v>
      </c>
      <c r="H2330" s="434">
        <v>54.02</v>
      </c>
      <c r="I2330" s="434">
        <v>17.66</v>
      </c>
      <c r="J2330" s="434">
        <f t="shared" si="138"/>
        <v>36.36</v>
      </c>
      <c r="K2330" s="435">
        <v>35.82</v>
      </c>
      <c r="L2330" s="439">
        <v>45493</v>
      </c>
      <c r="M2330" s="434">
        <f t="shared" si="139"/>
        <v>0.53999999999999915</v>
      </c>
      <c r="N2330" s="440">
        <v>2</v>
      </c>
      <c r="O2330" s="1" t="s">
        <v>50</v>
      </c>
      <c r="P2330" s="1" t="s">
        <v>53</v>
      </c>
      <c r="Q2330" s="438" t="str">
        <f>VLOOKUP(UTK[[#This Row],[ID]],DRIVER[],6,FALSE)</f>
        <v>MURALIDHAR MOHANTA</v>
      </c>
    </row>
    <row r="2331" spans="1:18" ht="15" customHeight="1">
      <c r="A2331" s="1">
        <v>386</v>
      </c>
      <c r="B2331" s="432" t="str">
        <f>UTK[[#This Row],[DATE]]&amp;UTK[[#This Row],[VEHICLE NO]]&amp;UTK[[#This Row],[TRIP NO]]</f>
        <v>45493OD04Q41782</v>
      </c>
      <c r="C2331" s="25">
        <v>45493</v>
      </c>
      <c r="D2331" s="1">
        <v>64783</v>
      </c>
      <c r="E2331" s="12">
        <v>312215</v>
      </c>
      <c r="F2331" s="17">
        <v>5253</v>
      </c>
      <c r="G2331" s="24" t="s">
        <v>25</v>
      </c>
      <c r="H2331" s="434">
        <v>54.84</v>
      </c>
      <c r="I2331" s="434">
        <v>17.46</v>
      </c>
      <c r="J2331" s="434">
        <f t="shared" si="138"/>
        <v>37.380000000000003</v>
      </c>
      <c r="K2331" s="435">
        <v>36.96</v>
      </c>
      <c r="L2331" s="439">
        <v>45494</v>
      </c>
      <c r="M2331" s="434">
        <f t="shared" si="139"/>
        <v>0.42000000000000171</v>
      </c>
      <c r="N2331" s="440">
        <v>2</v>
      </c>
      <c r="O2331" s="1" t="s">
        <v>50</v>
      </c>
      <c r="P2331" s="1" t="s">
        <v>53</v>
      </c>
      <c r="Q2331" s="438" t="str">
        <f>VLOOKUP(UTK[[#This Row],[ID]],DRIVER[],6,FALSE)</f>
        <v>BHARAT CH MOHANTA</v>
      </c>
    </row>
    <row r="2332" spans="1:18" ht="15" customHeight="1">
      <c r="A2332" s="1">
        <v>387</v>
      </c>
      <c r="B2332" s="432" t="str">
        <f>UTK[[#This Row],[DATE]]&amp;UTK[[#This Row],[VEHICLE NO]]&amp;UTK[[#This Row],[TRIP NO]]</f>
        <v>45493OD34S65082</v>
      </c>
      <c r="C2332" s="25">
        <v>45493</v>
      </c>
      <c r="D2332" s="1">
        <v>64784</v>
      </c>
      <c r="E2332" s="12">
        <v>312215</v>
      </c>
      <c r="F2332" s="17">
        <v>5255</v>
      </c>
      <c r="G2332" s="24" t="s">
        <v>57</v>
      </c>
      <c r="H2332" s="434">
        <v>54.66</v>
      </c>
      <c r="I2332" s="434">
        <v>17.440000000000001</v>
      </c>
      <c r="J2332" s="434">
        <f t="shared" si="138"/>
        <v>37.22</v>
      </c>
      <c r="K2332" s="435">
        <v>36.56</v>
      </c>
      <c r="L2332" s="439">
        <v>45494</v>
      </c>
      <c r="M2332" s="434">
        <f t="shared" si="139"/>
        <v>0.65999999999999659</v>
      </c>
      <c r="N2332" s="440">
        <v>2</v>
      </c>
      <c r="O2332" s="1" t="s">
        <v>50</v>
      </c>
      <c r="P2332" s="1" t="s">
        <v>53</v>
      </c>
      <c r="Q2332" s="438" t="str">
        <f>VLOOKUP(UTK[[#This Row],[ID]],DRIVER[],6,FALSE)</f>
        <v>VINOD KUMAR</v>
      </c>
      <c r="R2332" s="1">
        <v>200</v>
      </c>
    </row>
    <row r="2333" spans="1:18" ht="15" customHeight="1">
      <c r="A2333" s="1">
        <v>388</v>
      </c>
      <c r="B2333" s="432" t="str">
        <f>UTK[[#This Row],[DATE]]&amp;UTK[[#This Row],[VEHICLE NO]]&amp;UTK[[#This Row],[TRIP NO]]</f>
        <v>45493OD34S61391</v>
      </c>
      <c r="C2333" s="25">
        <v>45493</v>
      </c>
      <c r="D2333" s="1">
        <v>64785</v>
      </c>
      <c r="E2333" s="12">
        <v>312215</v>
      </c>
      <c r="F2333" s="17">
        <v>5254</v>
      </c>
      <c r="G2333" s="24" t="s">
        <v>52</v>
      </c>
      <c r="H2333" s="434">
        <v>54.48</v>
      </c>
      <c r="I2333" s="434">
        <v>17.64</v>
      </c>
      <c r="J2333" s="434">
        <f t="shared" si="138"/>
        <v>36.839999999999996</v>
      </c>
      <c r="K2333" s="435">
        <v>36.58</v>
      </c>
      <c r="L2333" s="439">
        <v>45494</v>
      </c>
      <c r="M2333" s="434">
        <f t="shared" si="139"/>
        <v>0.25999999999999801</v>
      </c>
      <c r="N2333" s="440">
        <v>1</v>
      </c>
      <c r="O2333" s="1" t="s">
        <v>50</v>
      </c>
      <c r="P2333" s="1" t="s">
        <v>53</v>
      </c>
      <c r="Q2333" s="438" t="str">
        <f>VLOOKUP(UTK[[#This Row],[ID]],DRIVER[],6,FALSE)</f>
        <v>PRADEEP KUMAR</v>
      </c>
    </row>
    <row r="2334" spans="1:18" ht="15" customHeight="1">
      <c r="A2334" s="1">
        <v>389</v>
      </c>
      <c r="B2334" s="432" t="str">
        <f>UTK[[#This Row],[DATE]]&amp;UTK[[#This Row],[VEHICLE NO]]&amp;UTK[[#This Row],[TRIP NO]]</f>
        <v>45494OD04Q41781</v>
      </c>
      <c r="C2334" s="25">
        <v>45494</v>
      </c>
      <c r="D2334" s="1">
        <v>64786</v>
      </c>
      <c r="E2334" s="12">
        <v>312215</v>
      </c>
      <c r="F2334" s="17">
        <v>5272</v>
      </c>
      <c r="G2334" s="24" t="s">
        <v>25</v>
      </c>
      <c r="H2334" s="434">
        <v>52.88</v>
      </c>
      <c r="I2334" s="434">
        <v>17.399999999999999</v>
      </c>
      <c r="J2334" s="434">
        <f t="shared" ref="J2334:J2357" si="140">H2334-I2334</f>
        <v>35.480000000000004</v>
      </c>
      <c r="K2334" s="435">
        <v>34.58</v>
      </c>
      <c r="L2334" s="439">
        <v>45494</v>
      </c>
      <c r="M2334" s="434">
        <f t="shared" ref="M2334:M2357" si="141">J2334-K2334</f>
        <v>0.90000000000000568</v>
      </c>
      <c r="N2334" s="440">
        <v>1</v>
      </c>
      <c r="O2334" s="1" t="s">
        <v>50</v>
      </c>
      <c r="P2334" s="1" t="s">
        <v>53</v>
      </c>
      <c r="Q2334" s="438" t="str">
        <f>VLOOKUP(UTK[[#This Row],[ID]],DRIVER[],6,FALSE)</f>
        <v>BHARAT CH MOHANTA</v>
      </c>
    </row>
    <row r="2335" spans="1:18" ht="15" customHeight="1">
      <c r="A2335" s="1">
        <v>390</v>
      </c>
      <c r="B2335" s="432" t="str">
        <f>UTK[[#This Row],[DATE]]&amp;UTK[[#This Row],[VEHICLE NO]]&amp;UTK[[#This Row],[TRIP NO]]</f>
        <v>45494OD04Q41261</v>
      </c>
      <c r="C2335" s="25">
        <v>45494</v>
      </c>
      <c r="D2335" s="1">
        <v>64787</v>
      </c>
      <c r="E2335" s="12">
        <v>312215</v>
      </c>
      <c r="F2335" s="17">
        <v>5275</v>
      </c>
      <c r="G2335" s="24" t="s">
        <v>23</v>
      </c>
      <c r="H2335" s="434">
        <v>56.42</v>
      </c>
      <c r="I2335" s="434">
        <v>17.46</v>
      </c>
      <c r="J2335" s="434">
        <f t="shared" si="140"/>
        <v>38.96</v>
      </c>
      <c r="K2335" s="435">
        <v>37.880000000000003</v>
      </c>
      <c r="L2335" s="439">
        <v>45494</v>
      </c>
      <c r="M2335" s="434">
        <f t="shared" si="141"/>
        <v>1.0799999999999983</v>
      </c>
      <c r="N2335" s="440">
        <v>1</v>
      </c>
      <c r="O2335" s="1" t="s">
        <v>50</v>
      </c>
      <c r="P2335" s="1" t="s">
        <v>53</v>
      </c>
      <c r="Q2335" s="438" t="str">
        <f>VLOOKUP(UTK[[#This Row],[ID]],DRIVER[],6,FALSE)</f>
        <v>JUGAL KISHOR MOHANTA</v>
      </c>
      <c r="R2335" s="1">
        <v>70</v>
      </c>
    </row>
    <row r="2336" spans="1:18" ht="15" customHeight="1">
      <c r="A2336" s="1">
        <v>391</v>
      </c>
      <c r="B2336" s="432" t="str">
        <f>UTK[[#This Row],[DATE]]&amp;UTK[[#This Row],[VEHICLE NO]]&amp;UTK[[#This Row],[TRIP NO]]</f>
        <v>45494OD34S26151</v>
      </c>
      <c r="C2336" s="25">
        <v>45494</v>
      </c>
      <c r="D2336" s="1">
        <v>64788</v>
      </c>
      <c r="E2336" s="12">
        <v>312215</v>
      </c>
      <c r="F2336" s="17">
        <v>5279</v>
      </c>
      <c r="G2336" s="24" t="s">
        <v>40</v>
      </c>
      <c r="H2336" s="434">
        <v>52.82</v>
      </c>
      <c r="I2336" s="434">
        <v>17.28</v>
      </c>
      <c r="J2336" s="434">
        <f t="shared" si="140"/>
        <v>35.54</v>
      </c>
      <c r="K2336" s="435">
        <v>34.86</v>
      </c>
      <c r="L2336" s="439">
        <v>45494</v>
      </c>
      <c r="M2336" s="434">
        <f t="shared" si="141"/>
        <v>0.67999999999999972</v>
      </c>
      <c r="N2336" s="440">
        <v>1</v>
      </c>
      <c r="O2336" s="1" t="s">
        <v>50</v>
      </c>
      <c r="P2336" s="1" t="s">
        <v>53</v>
      </c>
      <c r="Q2336" s="438" t="str">
        <f>VLOOKUP(UTK[[#This Row],[ID]],DRIVER[],6,FALSE)</f>
        <v>SUSANT KUMAR BAG</v>
      </c>
    </row>
    <row r="2337" spans="1:18" ht="15" customHeight="1">
      <c r="A2337" s="1">
        <v>392</v>
      </c>
      <c r="B2337" s="432" t="str">
        <f>UTK[[#This Row],[DATE]]&amp;UTK[[#This Row],[VEHICLE NO]]&amp;UTK[[#This Row],[TRIP NO]]</f>
        <v>45494OD34S26661</v>
      </c>
      <c r="C2337" s="25">
        <v>45494</v>
      </c>
      <c r="D2337" s="1">
        <v>64789</v>
      </c>
      <c r="E2337" s="12">
        <v>312215</v>
      </c>
      <c r="F2337" s="17">
        <v>5277</v>
      </c>
      <c r="G2337" s="24" t="s">
        <v>45</v>
      </c>
      <c r="H2337" s="434">
        <v>53.02</v>
      </c>
      <c r="I2337" s="434">
        <v>17.7</v>
      </c>
      <c r="J2337" s="434">
        <f t="shared" si="140"/>
        <v>35.320000000000007</v>
      </c>
      <c r="K2337" s="435">
        <v>34.159999999999997</v>
      </c>
      <c r="L2337" s="439">
        <v>45494</v>
      </c>
      <c r="M2337" s="434">
        <f t="shared" si="141"/>
        <v>1.1600000000000108</v>
      </c>
      <c r="N2337" s="440">
        <v>1</v>
      </c>
      <c r="O2337" s="1" t="s">
        <v>50</v>
      </c>
      <c r="P2337" s="1" t="s">
        <v>53</v>
      </c>
      <c r="Q2337" s="438" t="str">
        <f>VLOOKUP(UTK[[#This Row],[ID]],DRIVER[],6,FALSE)</f>
        <v>RAMAKANTA JENA</v>
      </c>
      <c r="R2337" s="1">
        <v>100</v>
      </c>
    </row>
    <row r="2338" spans="1:18" ht="15" customHeight="1">
      <c r="A2338" s="1">
        <v>393</v>
      </c>
      <c r="B2338" s="432" t="str">
        <f>UTK[[#This Row],[DATE]]&amp;UTK[[#This Row],[VEHICLE NO]]&amp;UTK[[#This Row],[TRIP NO]]</f>
        <v>45494OD34S61371</v>
      </c>
      <c r="C2338" s="25">
        <v>45494</v>
      </c>
      <c r="D2338" s="1">
        <v>64790</v>
      </c>
      <c r="E2338" s="12">
        <v>312215</v>
      </c>
      <c r="F2338" s="17">
        <v>5278</v>
      </c>
      <c r="G2338" s="24" t="s">
        <v>44</v>
      </c>
      <c r="H2338" s="434">
        <v>53.66</v>
      </c>
      <c r="I2338" s="434">
        <v>17.72</v>
      </c>
      <c r="J2338" s="434">
        <f t="shared" si="140"/>
        <v>35.94</v>
      </c>
      <c r="K2338" s="435">
        <v>34.619999999999997</v>
      </c>
      <c r="L2338" s="439">
        <v>45494</v>
      </c>
      <c r="M2338" s="434">
        <f t="shared" si="141"/>
        <v>1.3200000000000003</v>
      </c>
      <c r="N2338" s="440">
        <v>1</v>
      </c>
      <c r="O2338" s="1" t="s">
        <v>50</v>
      </c>
      <c r="P2338" s="1" t="s">
        <v>53</v>
      </c>
      <c r="Q2338" s="438" t="str">
        <f>VLOOKUP(UTK[[#This Row],[ID]],DRIVER[],6,FALSE)</f>
        <v>MURALIDHAR MOHANTA</v>
      </c>
    </row>
    <row r="2339" spans="1:18" ht="15" customHeight="1">
      <c r="A2339" s="1">
        <v>394</v>
      </c>
      <c r="B2339" s="432" t="str">
        <f>UTK[[#This Row],[DATE]]&amp;UTK[[#This Row],[VEHICLE NO]]&amp;UTK[[#This Row],[TRIP NO]]</f>
        <v>45494OD04Q41551</v>
      </c>
      <c r="C2339" s="25">
        <v>45494</v>
      </c>
      <c r="D2339" s="1">
        <v>64791</v>
      </c>
      <c r="E2339" s="12">
        <v>312215</v>
      </c>
      <c r="F2339" s="17">
        <v>5281</v>
      </c>
      <c r="G2339" s="24" t="s">
        <v>22</v>
      </c>
      <c r="H2339" s="434">
        <v>53.3</v>
      </c>
      <c r="I2339" s="434">
        <v>17.38</v>
      </c>
      <c r="J2339" s="434">
        <f t="shared" si="140"/>
        <v>35.92</v>
      </c>
      <c r="K2339" s="435">
        <v>35.04</v>
      </c>
      <c r="L2339" s="439">
        <v>45494</v>
      </c>
      <c r="M2339" s="434">
        <f t="shared" si="141"/>
        <v>0.88000000000000256</v>
      </c>
      <c r="N2339" s="440">
        <v>1</v>
      </c>
      <c r="O2339" s="1" t="s">
        <v>50</v>
      </c>
      <c r="P2339" s="1" t="s">
        <v>53</v>
      </c>
      <c r="Q2339" s="438" t="str">
        <f>VLOOKUP(UTK[[#This Row],[ID]],DRIVER[],6,FALSE)</f>
        <v>SWAPAN KUMAR MOHANTA</v>
      </c>
    </row>
    <row r="2340" spans="1:18" ht="15" customHeight="1">
      <c r="A2340" s="1">
        <v>395</v>
      </c>
      <c r="B2340" s="432" t="str">
        <f>UTK[[#This Row],[DATE]]&amp;UTK[[#This Row],[VEHICLE NO]]&amp;UTK[[#This Row],[TRIP NO]]</f>
        <v>45494OD04Q67611</v>
      </c>
      <c r="C2340" s="25">
        <v>45494</v>
      </c>
      <c r="D2340" s="1">
        <v>64792</v>
      </c>
      <c r="E2340" s="12">
        <v>312215</v>
      </c>
      <c r="F2340" s="17">
        <v>5282</v>
      </c>
      <c r="G2340" s="24" t="s">
        <v>24</v>
      </c>
      <c r="H2340" s="434">
        <v>53.54</v>
      </c>
      <c r="I2340" s="434">
        <v>17.84</v>
      </c>
      <c r="J2340" s="434">
        <f t="shared" si="140"/>
        <v>35.700000000000003</v>
      </c>
      <c r="K2340" s="435">
        <v>34.619999999999997</v>
      </c>
      <c r="L2340" s="439">
        <v>45494</v>
      </c>
      <c r="M2340" s="434">
        <f t="shared" si="141"/>
        <v>1.0800000000000054</v>
      </c>
      <c r="N2340" s="440">
        <v>1</v>
      </c>
      <c r="O2340" s="1" t="s">
        <v>50</v>
      </c>
      <c r="P2340" s="1" t="s">
        <v>53</v>
      </c>
      <c r="Q2340" s="438" t="str">
        <f>VLOOKUP(UTK[[#This Row],[ID]],DRIVER[],6,FALSE)</f>
        <v>DHULESWAR PERAI</v>
      </c>
      <c r="R2340" s="1">
        <v>40</v>
      </c>
    </row>
    <row r="2341" spans="1:18" ht="14.4">
      <c r="A2341" s="1">
        <v>396</v>
      </c>
      <c r="B2341" s="432" t="str">
        <f>UTK[[#This Row],[DATE]]&amp;UTK[[#This Row],[VEHICLE NO]]&amp;UTK[[#This Row],[TRIP NO]]</f>
        <v>45494OD04Q41231</v>
      </c>
      <c r="C2341" s="25">
        <v>45494</v>
      </c>
      <c r="D2341" s="1">
        <v>64793</v>
      </c>
      <c r="E2341" s="12">
        <v>312215</v>
      </c>
      <c r="F2341" s="17">
        <v>5283</v>
      </c>
      <c r="G2341" s="24" t="s">
        <v>39</v>
      </c>
      <c r="H2341" s="434">
        <v>54</v>
      </c>
      <c r="I2341" s="434">
        <v>17.399999999999999</v>
      </c>
      <c r="J2341" s="434">
        <f t="shared" si="140"/>
        <v>36.6</v>
      </c>
      <c r="K2341" s="435">
        <v>35.32</v>
      </c>
      <c r="L2341" s="439">
        <v>45494</v>
      </c>
      <c r="M2341" s="434">
        <f t="shared" si="141"/>
        <v>1.2800000000000011</v>
      </c>
      <c r="N2341" s="440">
        <v>1</v>
      </c>
      <c r="O2341" s="1" t="s">
        <v>50</v>
      </c>
      <c r="P2341" s="1" t="s">
        <v>53</v>
      </c>
      <c r="Q2341" s="438" t="str">
        <f>VLOOKUP(UTK[[#This Row],[ID]],DRIVER[],6,FALSE)</f>
        <v>NATABAR MOHANTA</v>
      </c>
    </row>
    <row r="2342" spans="1:18" ht="15" customHeight="1">
      <c r="A2342" s="1">
        <v>397</v>
      </c>
      <c r="B2342" s="432" t="str">
        <f>UTK[[#This Row],[DATE]]&amp;UTK[[#This Row],[VEHICLE NO]]&amp;UTK[[#This Row],[TRIP NO]]</f>
        <v>45494OD34S61391</v>
      </c>
      <c r="C2342" s="25">
        <v>45494</v>
      </c>
      <c r="D2342" s="1">
        <v>64794</v>
      </c>
      <c r="E2342" s="12">
        <v>312215</v>
      </c>
      <c r="F2342" s="17">
        <v>5285</v>
      </c>
      <c r="G2342" s="24" t="s">
        <v>52</v>
      </c>
      <c r="H2342" s="434">
        <v>56.16</v>
      </c>
      <c r="I2342" s="434">
        <v>17.559999999999999</v>
      </c>
      <c r="J2342" s="434">
        <f t="shared" si="140"/>
        <v>38.599999999999994</v>
      </c>
      <c r="K2342" s="435">
        <v>37.340000000000003</v>
      </c>
      <c r="L2342" s="439">
        <v>45494</v>
      </c>
      <c r="M2342" s="434">
        <f t="shared" si="141"/>
        <v>1.2599999999999909</v>
      </c>
      <c r="N2342" s="440">
        <v>1</v>
      </c>
      <c r="O2342" s="1" t="s">
        <v>50</v>
      </c>
      <c r="P2342" s="1" t="s">
        <v>53</v>
      </c>
      <c r="Q2342" s="438" t="str">
        <f>VLOOKUP(UTK[[#This Row],[ID]],DRIVER[],6,FALSE)</f>
        <v>PRADIPA MALIK</v>
      </c>
    </row>
    <row r="2343" spans="1:18" ht="15" customHeight="1">
      <c r="A2343" s="1">
        <v>398</v>
      </c>
      <c r="B2343" s="432" t="str">
        <f>UTK[[#This Row],[DATE]]&amp;UTK[[#This Row],[VEHICLE NO]]&amp;UTK[[#This Row],[TRIP NO]]</f>
        <v>45494OD04Q41391</v>
      </c>
      <c r="C2343" s="25">
        <v>45494</v>
      </c>
      <c r="D2343" s="1">
        <v>64795</v>
      </c>
      <c r="E2343" s="12">
        <v>312215</v>
      </c>
      <c r="F2343" s="17">
        <v>5298</v>
      </c>
      <c r="G2343" s="24" t="s">
        <v>21</v>
      </c>
      <c r="H2343" s="434">
        <v>51.88</v>
      </c>
      <c r="I2343" s="434">
        <v>17.600000000000001</v>
      </c>
      <c r="J2343" s="434">
        <f t="shared" si="140"/>
        <v>34.28</v>
      </c>
      <c r="K2343" s="435">
        <v>33.58</v>
      </c>
      <c r="L2343" s="439">
        <v>45494</v>
      </c>
      <c r="M2343" s="434">
        <f t="shared" si="141"/>
        <v>0.70000000000000284</v>
      </c>
      <c r="N2343" s="440">
        <v>1</v>
      </c>
      <c r="O2343" s="1" t="s">
        <v>50</v>
      </c>
      <c r="P2343" s="1" t="s">
        <v>53</v>
      </c>
      <c r="Q2343" s="438" t="str">
        <f>VLOOKUP(UTK[[#This Row],[ID]],DRIVER[],6,FALSE)</f>
        <v>AKSHAYA KU SAHOO</v>
      </c>
    </row>
    <row r="2344" spans="1:18" ht="15" customHeight="1">
      <c r="A2344" s="1">
        <v>399</v>
      </c>
      <c r="B2344" s="432" t="str">
        <f>UTK[[#This Row],[DATE]]&amp;UTK[[#This Row],[VEHICLE NO]]&amp;UTK[[#This Row],[TRIP NO]]</f>
        <v>45494OD04Q67881</v>
      </c>
      <c r="C2344" s="25">
        <v>45494</v>
      </c>
      <c r="D2344" s="1">
        <v>64796</v>
      </c>
      <c r="E2344" s="12">
        <v>312215</v>
      </c>
      <c r="F2344" s="17">
        <v>5313</v>
      </c>
      <c r="G2344" s="24" t="s">
        <v>20</v>
      </c>
      <c r="H2344" s="434">
        <v>52.84</v>
      </c>
      <c r="I2344" s="434">
        <v>17.64</v>
      </c>
      <c r="J2344" s="434">
        <f t="shared" si="140"/>
        <v>35.200000000000003</v>
      </c>
      <c r="K2344" s="435">
        <v>34.880000000000003</v>
      </c>
      <c r="L2344" s="439">
        <v>45494</v>
      </c>
      <c r="M2344" s="434">
        <f t="shared" si="141"/>
        <v>0.32000000000000028</v>
      </c>
      <c r="N2344" s="440">
        <v>1</v>
      </c>
      <c r="O2344" s="1" t="s">
        <v>50</v>
      </c>
      <c r="P2344" s="1" t="s">
        <v>53</v>
      </c>
      <c r="Q2344" s="438" t="str">
        <f>VLOOKUP(UTK[[#This Row],[ID]],DRIVER[],6,FALSE)</f>
        <v>BENUDHAR PRADHAN</v>
      </c>
    </row>
    <row r="2345" spans="1:18" ht="15" customHeight="1">
      <c r="A2345" s="1">
        <v>400</v>
      </c>
      <c r="B2345" s="432" t="str">
        <f>UTK[[#This Row],[DATE]]&amp;UTK[[#This Row],[VEHICLE NO]]&amp;UTK[[#This Row],[TRIP NO]]</f>
        <v>45494OD04Q41701</v>
      </c>
      <c r="C2345" s="25">
        <v>45494</v>
      </c>
      <c r="D2345" s="1">
        <v>64797</v>
      </c>
      <c r="E2345" s="12">
        <v>312215</v>
      </c>
      <c r="F2345" s="17">
        <v>5326</v>
      </c>
      <c r="G2345" s="24" t="s">
        <v>10</v>
      </c>
      <c r="H2345" s="434">
        <v>34.24</v>
      </c>
      <c r="I2345" s="434">
        <v>10.32</v>
      </c>
      <c r="J2345" s="434">
        <f t="shared" si="140"/>
        <v>23.92</v>
      </c>
      <c r="K2345" s="435">
        <v>23.28</v>
      </c>
      <c r="L2345" s="439">
        <v>45494</v>
      </c>
      <c r="M2345" s="434">
        <f t="shared" si="141"/>
        <v>0.64000000000000057</v>
      </c>
      <c r="N2345" s="440">
        <v>1</v>
      </c>
      <c r="O2345" s="1" t="s">
        <v>50</v>
      </c>
      <c r="P2345" s="1" t="s">
        <v>53</v>
      </c>
      <c r="Q2345" s="438" t="str">
        <f>VLOOKUP(UTK[[#This Row],[ID]],DRIVER[],6,FALSE)</f>
        <v>SUSANTA KUMAR MALIK</v>
      </c>
    </row>
    <row r="2346" spans="1:18" ht="15" customHeight="1">
      <c r="A2346" s="1">
        <v>401</v>
      </c>
      <c r="B2346" s="432" t="str">
        <f>UTK[[#This Row],[DATE]]&amp;UTK[[#This Row],[VEHICLE NO]]&amp;UTK[[#This Row],[TRIP NO]]</f>
        <v>45494OD34S65081</v>
      </c>
      <c r="C2346" s="25">
        <v>45494</v>
      </c>
      <c r="D2346" s="1">
        <v>64798</v>
      </c>
      <c r="E2346" s="12">
        <v>312215</v>
      </c>
      <c r="F2346" s="17">
        <v>5343</v>
      </c>
      <c r="G2346" s="24" t="s">
        <v>57</v>
      </c>
      <c r="H2346" s="434">
        <v>53.68</v>
      </c>
      <c r="I2346" s="434">
        <v>17.52</v>
      </c>
      <c r="J2346" s="434">
        <f t="shared" si="140"/>
        <v>36.159999999999997</v>
      </c>
      <c r="K2346" s="435">
        <v>35.44</v>
      </c>
      <c r="L2346" s="439">
        <v>45494</v>
      </c>
      <c r="M2346" s="434">
        <f t="shared" si="141"/>
        <v>0.71999999999999886</v>
      </c>
      <c r="N2346" s="440">
        <v>1</v>
      </c>
      <c r="O2346" s="1" t="s">
        <v>50</v>
      </c>
      <c r="P2346" s="1" t="s">
        <v>53</v>
      </c>
      <c r="Q2346" s="438" t="str">
        <f>VLOOKUP(UTK[[#This Row],[ID]],DRIVER[],6,FALSE)</f>
        <v>VINOD KUMAR</v>
      </c>
    </row>
    <row r="2347" spans="1:18" ht="15" customHeight="1">
      <c r="A2347" s="1">
        <v>402</v>
      </c>
      <c r="B2347" s="432" t="str">
        <f>UTK[[#This Row],[DATE]]&amp;UTK[[#This Row],[VEHICLE NO]]&amp;UTK[[#This Row],[TRIP NO]]</f>
        <v>45494OD04Q41782</v>
      </c>
      <c r="C2347" s="25">
        <v>45494</v>
      </c>
      <c r="D2347" s="1">
        <v>64799</v>
      </c>
      <c r="E2347" s="12">
        <v>312215</v>
      </c>
      <c r="F2347" s="17">
        <v>5360</v>
      </c>
      <c r="G2347" s="24" t="s">
        <v>25</v>
      </c>
      <c r="H2347" s="434">
        <v>53.48</v>
      </c>
      <c r="I2347" s="434">
        <v>17.46</v>
      </c>
      <c r="J2347" s="434">
        <f t="shared" si="140"/>
        <v>36.019999999999996</v>
      </c>
      <c r="K2347" s="435">
        <v>35.72</v>
      </c>
      <c r="L2347" s="439">
        <v>45494</v>
      </c>
      <c r="M2347" s="434">
        <f t="shared" si="141"/>
        <v>0.29999999999999716</v>
      </c>
      <c r="N2347" s="440">
        <v>2</v>
      </c>
      <c r="O2347" s="1" t="s">
        <v>50</v>
      </c>
      <c r="P2347" s="1" t="s">
        <v>53</v>
      </c>
      <c r="Q2347" s="438" t="str">
        <f>VLOOKUP(UTK[[#This Row],[ID]],DRIVER[],6,FALSE)</f>
        <v>BHARAT CH MOHANTA</v>
      </c>
    </row>
    <row r="2348" spans="1:18" ht="15" customHeight="1">
      <c r="A2348" s="1">
        <v>403</v>
      </c>
      <c r="B2348" s="432" t="str">
        <f>UTK[[#This Row],[DATE]]&amp;UTK[[#This Row],[VEHICLE NO]]&amp;UTK[[#This Row],[TRIP NO]]</f>
        <v>45494OD34S26152</v>
      </c>
      <c r="C2348" s="25">
        <v>45494</v>
      </c>
      <c r="D2348" s="1">
        <v>64800</v>
      </c>
      <c r="E2348" s="12">
        <v>312215</v>
      </c>
      <c r="F2348" s="17">
        <v>5368</v>
      </c>
      <c r="G2348" s="24" t="s">
        <v>40</v>
      </c>
      <c r="H2348" s="434">
        <v>56.92</v>
      </c>
      <c r="I2348" s="434">
        <v>17.32</v>
      </c>
      <c r="J2348" s="434">
        <f t="shared" si="140"/>
        <v>39.6</v>
      </c>
      <c r="K2348" s="435">
        <v>38.78</v>
      </c>
      <c r="L2348" s="439">
        <v>45494</v>
      </c>
      <c r="M2348" s="434">
        <f t="shared" si="141"/>
        <v>0.82000000000000028</v>
      </c>
      <c r="N2348" s="440">
        <v>2</v>
      </c>
      <c r="O2348" s="1" t="s">
        <v>50</v>
      </c>
      <c r="P2348" s="1" t="s">
        <v>53</v>
      </c>
      <c r="Q2348" s="438" t="str">
        <f>VLOOKUP(UTK[[#This Row],[ID]],DRIVER[],6,FALSE)</f>
        <v>SUSANT KUMAR BAG</v>
      </c>
    </row>
    <row r="2349" spans="1:18" ht="15" customHeight="1">
      <c r="A2349" s="1">
        <v>404</v>
      </c>
      <c r="B2349" s="432" t="str">
        <f>UTK[[#This Row],[DATE]]&amp;UTK[[#This Row],[VEHICLE NO]]&amp;UTK[[#This Row],[TRIP NO]]</f>
        <v>45494OD04Q41552</v>
      </c>
      <c r="C2349" s="25">
        <v>45494</v>
      </c>
      <c r="D2349" s="1">
        <v>64801</v>
      </c>
      <c r="E2349" s="12">
        <v>312215</v>
      </c>
      <c r="F2349" s="17">
        <v>5366</v>
      </c>
      <c r="G2349" s="24" t="s">
        <v>22</v>
      </c>
      <c r="H2349" s="434">
        <v>55.84</v>
      </c>
      <c r="I2349" s="434">
        <v>17.38</v>
      </c>
      <c r="J2349" s="434">
        <f t="shared" si="140"/>
        <v>38.460000000000008</v>
      </c>
      <c r="K2349" s="435">
        <v>37.78</v>
      </c>
      <c r="L2349" s="439">
        <v>45494</v>
      </c>
      <c r="M2349" s="434">
        <f t="shared" si="141"/>
        <v>0.68000000000000682</v>
      </c>
      <c r="N2349" s="440">
        <v>2</v>
      </c>
      <c r="O2349" s="1" t="s">
        <v>50</v>
      </c>
      <c r="P2349" s="1" t="s">
        <v>53</v>
      </c>
      <c r="Q2349" s="438" t="str">
        <f>VLOOKUP(UTK[[#This Row],[ID]],DRIVER[],6,FALSE)</f>
        <v>SWAPAN KUMAR MOHANTA</v>
      </c>
    </row>
    <row r="2350" spans="1:18" ht="15" customHeight="1">
      <c r="A2350" s="1">
        <v>405</v>
      </c>
      <c r="B2350" s="432" t="str">
        <f>UTK[[#This Row],[DATE]]&amp;UTK[[#This Row],[VEHICLE NO]]&amp;UTK[[#This Row],[TRIP NO]]</f>
        <v>45494OD04Q41262</v>
      </c>
      <c r="C2350" s="25">
        <v>45494</v>
      </c>
      <c r="D2350" s="1">
        <v>64802</v>
      </c>
      <c r="E2350" s="12">
        <v>312215</v>
      </c>
      <c r="F2350" s="17">
        <v>5370</v>
      </c>
      <c r="G2350" s="24" t="s">
        <v>23</v>
      </c>
      <c r="H2350" s="434">
        <v>55.1</v>
      </c>
      <c r="I2350" s="434">
        <v>17.54</v>
      </c>
      <c r="J2350" s="434">
        <f t="shared" si="140"/>
        <v>37.56</v>
      </c>
      <c r="K2350" s="435">
        <v>37.22</v>
      </c>
      <c r="L2350" s="439">
        <v>45494</v>
      </c>
      <c r="M2350" s="434">
        <f t="shared" si="141"/>
        <v>0.34000000000000341</v>
      </c>
      <c r="N2350" s="440">
        <v>2</v>
      </c>
      <c r="O2350" s="1" t="s">
        <v>50</v>
      </c>
      <c r="P2350" s="1" t="s">
        <v>53</v>
      </c>
      <c r="Q2350" s="438" t="str">
        <f>VLOOKUP(UTK[[#This Row],[ID]],DRIVER[],6,FALSE)</f>
        <v>JUGAL KISHOR MOHANTA</v>
      </c>
    </row>
    <row r="2351" spans="1:18" ht="15" customHeight="1">
      <c r="A2351" s="1">
        <v>406</v>
      </c>
      <c r="B2351" s="432" t="str">
        <f>UTK[[#This Row],[DATE]]&amp;UTK[[#This Row],[VEHICLE NO]]&amp;UTK[[#This Row],[TRIP NO]]</f>
        <v>45494OD04Q41392</v>
      </c>
      <c r="C2351" s="25">
        <v>45494</v>
      </c>
      <c r="D2351" s="1">
        <v>64803</v>
      </c>
      <c r="E2351" s="12">
        <v>312215</v>
      </c>
      <c r="F2351" s="17">
        <v>5372</v>
      </c>
      <c r="G2351" s="24" t="s">
        <v>21</v>
      </c>
      <c r="H2351" s="434">
        <v>55.38</v>
      </c>
      <c r="I2351" s="434">
        <v>17.68</v>
      </c>
      <c r="J2351" s="434">
        <f t="shared" si="140"/>
        <v>37.700000000000003</v>
      </c>
      <c r="K2351" s="435">
        <v>37.4</v>
      </c>
      <c r="L2351" s="439">
        <v>45494</v>
      </c>
      <c r="M2351" s="434">
        <f t="shared" si="141"/>
        <v>0.30000000000000426</v>
      </c>
      <c r="N2351" s="440">
        <v>2</v>
      </c>
      <c r="O2351" s="1" t="s">
        <v>50</v>
      </c>
      <c r="P2351" s="1" t="s">
        <v>53</v>
      </c>
      <c r="Q2351" s="438" t="str">
        <f>VLOOKUP(UTK[[#This Row],[ID]],DRIVER[],6,FALSE)</f>
        <v>AKSHAYA KU SAHOO</v>
      </c>
    </row>
    <row r="2352" spans="1:18" ht="14.4">
      <c r="A2352" s="1">
        <v>407</v>
      </c>
      <c r="B2352" s="432" t="str">
        <f>UTK[[#This Row],[DATE]]&amp;UTK[[#This Row],[VEHICLE NO]]&amp;UTK[[#This Row],[TRIP NO]]</f>
        <v>45494OD04Q41232</v>
      </c>
      <c r="C2352" s="25">
        <v>45494</v>
      </c>
      <c r="D2352" s="1">
        <v>64804</v>
      </c>
      <c r="E2352" s="12">
        <v>312215</v>
      </c>
      <c r="F2352" s="17">
        <v>5377</v>
      </c>
      <c r="G2352" s="24" t="s">
        <v>39</v>
      </c>
      <c r="H2352" s="434">
        <v>54.74</v>
      </c>
      <c r="I2352" s="434">
        <v>17.420000000000002</v>
      </c>
      <c r="J2352" s="434">
        <f t="shared" si="140"/>
        <v>37.32</v>
      </c>
      <c r="K2352" s="435">
        <v>36.880000000000003</v>
      </c>
      <c r="L2352" s="439">
        <v>45494</v>
      </c>
      <c r="M2352" s="434">
        <f t="shared" si="141"/>
        <v>0.43999999999999773</v>
      </c>
      <c r="N2352" s="440">
        <v>2</v>
      </c>
      <c r="O2352" s="1" t="s">
        <v>50</v>
      </c>
      <c r="P2352" s="1" t="s">
        <v>53</v>
      </c>
      <c r="Q2352" s="438" t="str">
        <f>VLOOKUP(UTK[[#This Row],[ID]],DRIVER[],6,FALSE)</f>
        <v>NATABAR MOHANTA</v>
      </c>
    </row>
    <row r="2353" spans="1:18" ht="15" customHeight="1">
      <c r="A2353" s="1">
        <v>408</v>
      </c>
      <c r="B2353" s="432" t="str">
        <f>UTK[[#This Row],[DATE]]&amp;UTK[[#This Row],[VEHICLE NO]]&amp;UTK[[#This Row],[TRIP NO]]</f>
        <v>45494OD04Q67612</v>
      </c>
      <c r="C2353" s="25">
        <v>45494</v>
      </c>
      <c r="D2353" s="1">
        <v>64805</v>
      </c>
      <c r="E2353" s="12">
        <v>312215</v>
      </c>
      <c r="F2353" s="17">
        <v>5376</v>
      </c>
      <c r="G2353" s="24" t="s">
        <v>24</v>
      </c>
      <c r="H2353" s="434">
        <v>54.94</v>
      </c>
      <c r="I2353" s="434">
        <v>17.84</v>
      </c>
      <c r="J2353" s="434">
        <f t="shared" si="140"/>
        <v>37.099999999999994</v>
      </c>
      <c r="K2353" s="435">
        <v>36.380000000000003</v>
      </c>
      <c r="L2353" s="439">
        <v>45494</v>
      </c>
      <c r="M2353" s="434">
        <f t="shared" si="141"/>
        <v>0.71999999999999176</v>
      </c>
      <c r="N2353" s="440">
        <v>2</v>
      </c>
      <c r="O2353" s="1" t="s">
        <v>50</v>
      </c>
      <c r="P2353" s="1" t="s">
        <v>53</v>
      </c>
      <c r="Q2353" s="438" t="str">
        <f>VLOOKUP(UTK[[#This Row],[ID]],DRIVER[],6,FALSE)</f>
        <v>DHULESWAR PERAI</v>
      </c>
    </row>
    <row r="2354" spans="1:18" ht="15" customHeight="1">
      <c r="A2354" s="1">
        <v>409</v>
      </c>
      <c r="B2354" s="432" t="str">
        <f>UTK[[#This Row],[DATE]]&amp;UTK[[#This Row],[VEHICLE NO]]&amp;UTK[[#This Row],[TRIP NO]]</f>
        <v>45494OD34S26662</v>
      </c>
      <c r="C2354" s="25">
        <v>45494</v>
      </c>
      <c r="D2354" s="1">
        <v>64806</v>
      </c>
      <c r="E2354" s="12">
        <v>312215</v>
      </c>
      <c r="F2354" s="17">
        <v>5375</v>
      </c>
      <c r="G2354" s="24" t="s">
        <v>45</v>
      </c>
      <c r="H2354" s="434">
        <v>53.04</v>
      </c>
      <c r="I2354" s="434">
        <v>17.7</v>
      </c>
      <c r="J2354" s="434">
        <f t="shared" si="140"/>
        <v>35.340000000000003</v>
      </c>
      <c r="K2354" s="435">
        <v>34.92</v>
      </c>
      <c r="L2354" s="439">
        <v>45494</v>
      </c>
      <c r="M2354" s="434">
        <f t="shared" si="141"/>
        <v>0.42000000000000171</v>
      </c>
      <c r="N2354" s="440">
        <v>2</v>
      </c>
      <c r="O2354" s="1" t="s">
        <v>50</v>
      </c>
      <c r="P2354" s="1" t="s">
        <v>53</v>
      </c>
      <c r="Q2354" s="438" t="str">
        <f>VLOOKUP(UTK[[#This Row],[ID]],DRIVER[],6,FALSE)</f>
        <v>RAMAKANTA JENA</v>
      </c>
    </row>
    <row r="2355" spans="1:18" ht="15" customHeight="1">
      <c r="A2355" s="1">
        <v>410</v>
      </c>
      <c r="B2355" s="432" t="str">
        <f>UTK[[#This Row],[DATE]]&amp;UTK[[#This Row],[VEHICLE NO]]&amp;UTK[[#This Row],[TRIP NO]]</f>
        <v>45494OD04Q67882</v>
      </c>
      <c r="C2355" s="25">
        <v>45494</v>
      </c>
      <c r="D2355" s="1">
        <v>64807</v>
      </c>
      <c r="E2355" s="12">
        <v>312215</v>
      </c>
      <c r="F2355" s="17">
        <v>5381</v>
      </c>
      <c r="G2355" s="24" t="s">
        <v>20</v>
      </c>
      <c r="H2355" s="434">
        <v>56.54</v>
      </c>
      <c r="I2355" s="434">
        <v>17.7</v>
      </c>
      <c r="J2355" s="434">
        <f t="shared" si="140"/>
        <v>38.840000000000003</v>
      </c>
      <c r="K2355" s="435">
        <v>38.26</v>
      </c>
      <c r="L2355" s="439">
        <v>45494</v>
      </c>
      <c r="M2355" s="434">
        <f t="shared" si="141"/>
        <v>0.5800000000000054</v>
      </c>
      <c r="N2355" s="440">
        <v>2</v>
      </c>
      <c r="O2355" s="1" t="s">
        <v>50</v>
      </c>
      <c r="P2355" s="1" t="s">
        <v>53</v>
      </c>
      <c r="Q2355" s="438" t="str">
        <f>VLOOKUP(UTK[[#This Row],[ID]],DRIVER[],6,FALSE)</f>
        <v>BENUDHAR PRADHAN</v>
      </c>
      <c r="R2355" s="1">
        <v>140</v>
      </c>
    </row>
    <row r="2356" spans="1:18" ht="15" customHeight="1">
      <c r="A2356" s="1">
        <v>411</v>
      </c>
      <c r="B2356" s="432" t="str">
        <f>UTK[[#This Row],[DATE]]&amp;UTK[[#This Row],[VEHICLE NO]]&amp;UTK[[#This Row],[TRIP NO]]</f>
        <v>45494OD34S61372</v>
      </c>
      <c r="C2356" s="25">
        <v>45494</v>
      </c>
      <c r="D2356" s="1">
        <v>64808</v>
      </c>
      <c r="E2356" s="12">
        <v>312215</v>
      </c>
      <c r="F2356" s="17">
        <v>5379</v>
      </c>
      <c r="G2356" s="24" t="s">
        <v>44</v>
      </c>
      <c r="H2356" s="434">
        <v>54.4</v>
      </c>
      <c r="I2356" s="434">
        <v>17.62</v>
      </c>
      <c r="J2356" s="434">
        <f t="shared" si="140"/>
        <v>36.78</v>
      </c>
      <c r="K2356" s="435">
        <v>36.299999999999997</v>
      </c>
      <c r="L2356" s="439">
        <v>45495</v>
      </c>
      <c r="M2356" s="434">
        <f t="shared" si="141"/>
        <v>0.48000000000000398</v>
      </c>
      <c r="N2356" s="440">
        <v>2</v>
      </c>
      <c r="O2356" s="1" t="s">
        <v>50</v>
      </c>
      <c r="P2356" s="1" t="s">
        <v>53</v>
      </c>
      <c r="Q2356" s="438" t="str">
        <f>VLOOKUP(UTK[[#This Row],[ID]],DRIVER[],6,FALSE)</f>
        <v>MURALIDHAR MOHANTA</v>
      </c>
      <c r="R2356" s="1">
        <v>100</v>
      </c>
    </row>
    <row r="2357" spans="1:18" ht="15" customHeight="1">
      <c r="A2357" s="1">
        <v>412</v>
      </c>
      <c r="B2357" s="432" t="str">
        <f>UTK[[#This Row],[DATE]]&amp;UTK[[#This Row],[VEHICLE NO]]&amp;UTK[[#This Row],[TRIP NO]]</f>
        <v>45494OD34S61521</v>
      </c>
      <c r="C2357" s="25">
        <v>45494</v>
      </c>
      <c r="D2357" s="1">
        <v>64809</v>
      </c>
      <c r="E2357" s="12">
        <v>312215</v>
      </c>
      <c r="F2357" s="17">
        <v>5373</v>
      </c>
      <c r="G2357" s="24" t="s">
        <v>43</v>
      </c>
      <c r="H2357" s="434">
        <v>56.12</v>
      </c>
      <c r="I2357" s="434">
        <v>17.2</v>
      </c>
      <c r="J2357" s="434">
        <f t="shared" si="140"/>
        <v>38.92</v>
      </c>
      <c r="K2357" s="435">
        <v>37.94</v>
      </c>
      <c r="L2357" s="439">
        <v>45495</v>
      </c>
      <c r="M2357" s="434">
        <f t="shared" si="141"/>
        <v>0.98000000000000398</v>
      </c>
      <c r="N2357" s="440">
        <v>1</v>
      </c>
      <c r="O2357" s="1" t="s">
        <v>50</v>
      </c>
      <c r="P2357" s="1" t="s">
        <v>53</v>
      </c>
      <c r="Q2357" s="438" t="str">
        <f>VLOOKUP(UTK[[#This Row],[ID]],DRIVER[],6,FALSE)</f>
        <v>PRADEEP KUMAR</v>
      </c>
    </row>
    <row r="2358" spans="1:18" ht="15" customHeight="1">
      <c r="A2358" s="1">
        <v>413</v>
      </c>
      <c r="B2358" s="432" t="str">
        <f>UTK[[#This Row],[DATE]]&amp;UTK[[#This Row],[VEHICLE NO]]&amp;UTK[[#This Row],[TRIP NO]]</f>
        <v>45495OD04Q41391</v>
      </c>
      <c r="C2358" s="25">
        <v>45495</v>
      </c>
      <c r="D2358" s="1">
        <v>64810</v>
      </c>
      <c r="E2358" s="12">
        <v>312215</v>
      </c>
      <c r="F2358" s="17">
        <v>5395</v>
      </c>
      <c r="G2358" s="24" t="s">
        <v>21</v>
      </c>
      <c r="H2358" s="434">
        <v>55.34</v>
      </c>
      <c r="I2358" s="434">
        <v>17.62</v>
      </c>
      <c r="J2358" s="434">
        <f t="shared" ref="J2358:J2378" si="142">H2358-I2358</f>
        <v>37.72</v>
      </c>
      <c r="K2358" s="435">
        <v>37.340000000000003</v>
      </c>
      <c r="L2358" s="439">
        <v>45495</v>
      </c>
      <c r="M2358" s="434">
        <f t="shared" ref="M2358:M2378" si="143">J2358-K2358</f>
        <v>0.37999999999999545</v>
      </c>
      <c r="N2358" s="440">
        <v>1</v>
      </c>
      <c r="O2358" s="1" t="s">
        <v>50</v>
      </c>
      <c r="P2358" s="1" t="s">
        <v>53</v>
      </c>
      <c r="Q2358" s="438" t="str">
        <f>VLOOKUP(UTK[[#This Row],[ID]],DRIVER[],6,FALSE)</f>
        <v>AKSHAYA KU SAHOO</v>
      </c>
    </row>
    <row r="2359" spans="1:18" ht="15" customHeight="1">
      <c r="A2359" s="1">
        <v>414</v>
      </c>
      <c r="B2359" s="432" t="str">
        <f>UTK[[#This Row],[DATE]]&amp;UTK[[#This Row],[VEHICLE NO]]&amp;UTK[[#This Row],[TRIP NO]]</f>
        <v>45495OD34S65081</v>
      </c>
      <c r="C2359" s="25">
        <v>45495</v>
      </c>
      <c r="D2359" s="1">
        <v>64812</v>
      </c>
      <c r="E2359" s="12">
        <v>312215</v>
      </c>
      <c r="F2359" s="17">
        <v>5397</v>
      </c>
      <c r="G2359" s="24" t="s">
        <v>57</v>
      </c>
      <c r="H2359" s="434">
        <v>53.18</v>
      </c>
      <c r="I2359" s="434">
        <v>17.64</v>
      </c>
      <c r="J2359" s="434">
        <f t="shared" si="142"/>
        <v>35.54</v>
      </c>
      <c r="K2359" s="435">
        <v>35.299999999999997</v>
      </c>
      <c r="L2359" s="439">
        <v>45495</v>
      </c>
      <c r="M2359" s="434">
        <f t="shared" si="143"/>
        <v>0.24000000000000199</v>
      </c>
      <c r="N2359" s="440">
        <v>1</v>
      </c>
      <c r="O2359" s="1" t="s">
        <v>50</v>
      </c>
      <c r="P2359" s="1" t="s">
        <v>53</v>
      </c>
      <c r="Q2359" s="438" t="str">
        <f>VLOOKUP(UTK[[#This Row],[ID]],DRIVER[],6,FALSE)</f>
        <v>VINOD KUMAR</v>
      </c>
    </row>
    <row r="2360" spans="1:18" ht="15" customHeight="1">
      <c r="A2360" s="1">
        <v>415</v>
      </c>
      <c r="B2360" s="432" t="str">
        <f>UTK[[#This Row],[DATE]]&amp;UTK[[#This Row],[VEHICLE NO]]&amp;UTK[[#This Row],[TRIP NO]]</f>
        <v>45495OD34S61521</v>
      </c>
      <c r="C2360" s="25">
        <v>45495</v>
      </c>
      <c r="D2360" s="1">
        <v>64813</v>
      </c>
      <c r="E2360" s="12">
        <v>312215</v>
      </c>
      <c r="F2360" s="17">
        <v>5408</v>
      </c>
      <c r="G2360" s="24" t="s">
        <v>43</v>
      </c>
      <c r="H2360" s="434">
        <v>53.26</v>
      </c>
      <c r="I2360" s="434">
        <v>17.18</v>
      </c>
      <c r="J2360" s="434">
        <f t="shared" si="142"/>
        <v>36.08</v>
      </c>
      <c r="K2360" s="435">
        <v>35.56</v>
      </c>
      <c r="L2360" s="439">
        <v>45495</v>
      </c>
      <c r="M2360" s="434">
        <f t="shared" si="143"/>
        <v>0.51999999999999602</v>
      </c>
      <c r="N2360" s="440">
        <v>1</v>
      </c>
      <c r="O2360" s="1" t="s">
        <v>50</v>
      </c>
      <c r="P2360" s="1" t="s">
        <v>53</v>
      </c>
      <c r="Q2360" s="438" t="str">
        <f>VLOOKUP(UTK[[#This Row],[ID]],DRIVER[],6,FALSE)</f>
        <v>PRADEEP KUMAR</v>
      </c>
    </row>
    <row r="2361" spans="1:18" ht="15" customHeight="1">
      <c r="A2361" s="1">
        <v>416</v>
      </c>
      <c r="B2361" s="432" t="str">
        <f>UTK[[#This Row],[DATE]]&amp;UTK[[#This Row],[VEHICLE NO]]&amp;UTK[[#This Row],[TRIP NO]]</f>
        <v>45495OD34S26151</v>
      </c>
      <c r="C2361" s="25">
        <v>45495</v>
      </c>
      <c r="D2361" s="1">
        <v>64814</v>
      </c>
      <c r="E2361" s="12">
        <v>312215</v>
      </c>
      <c r="F2361" s="17">
        <v>5540</v>
      </c>
      <c r="G2361" s="24" t="s">
        <v>40</v>
      </c>
      <c r="H2361" s="434">
        <v>52.58</v>
      </c>
      <c r="I2361" s="434">
        <v>17.34</v>
      </c>
      <c r="J2361" s="434">
        <f t="shared" si="142"/>
        <v>35.239999999999995</v>
      </c>
      <c r="K2361" s="435">
        <v>34.880000000000003</v>
      </c>
      <c r="L2361" s="439">
        <v>45495</v>
      </c>
      <c r="M2361" s="434">
        <f t="shared" si="143"/>
        <v>0.35999999999999233</v>
      </c>
      <c r="N2361" s="440">
        <v>1</v>
      </c>
      <c r="O2361" s="1" t="s">
        <v>50</v>
      </c>
      <c r="P2361" s="1" t="s">
        <v>53</v>
      </c>
      <c r="Q2361" s="438" t="str">
        <f>VLOOKUP(UTK[[#This Row],[ID]],DRIVER[],6,FALSE)</f>
        <v>SUSANT KUMAR BAG</v>
      </c>
      <c r="R2361" s="1">
        <v>40</v>
      </c>
    </row>
    <row r="2362" spans="1:18" ht="15" customHeight="1">
      <c r="A2362" s="1">
        <v>417</v>
      </c>
      <c r="B2362" s="432" t="str">
        <f>UTK[[#This Row],[DATE]]&amp;UTK[[#This Row],[VEHICLE NO]]&amp;UTK[[#This Row],[TRIP NO]]</f>
        <v>45495OD34S26661</v>
      </c>
      <c r="C2362" s="25">
        <v>45495</v>
      </c>
      <c r="D2362" s="1">
        <v>64815</v>
      </c>
      <c r="E2362" s="12">
        <v>312215</v>
      </c>
      <c r="F2362" s="17">
        <v>5409</v>
      </c>
      <c r="G2362" s="24" t="s">
        <v>45</v>
      </c>
      <c r="H2362" s="434">
        <v>54.04</v>
      </c>
      <c r="I2362" s="434">
        <v>17.78</v>
      </c>
      <c r="J2362" s="434">
        <f t="shared" si="142"/>
        <v>36.26</v>
      </c>
      <c r="K2362" s="435">
        <v>35.32</v>
      </c>
      <c r="L2362" s="439">
        <v>45495</v>
      </c>
      <c r="M2362" s="434">
        <f t="shared" si="143"/>
        <v>0.93999999999999773</v>
      </c>
      <c r="N2362" s="440">
        <v>1</v>
      </c>
      <c r="O2362" s="1" t="s">
        <v>50</v>
      </c>
      <c r="P2362" s="1" t="s">
        <v>53</v>
      </c>
      <c r="Q2362" s="438" t="str">
        <f>VLOOKUP(UTK[[#This Row],[ID]],DRIVER[],6,FALSE)</f>
        <v>RAMAKANTA JENA</v>
      </c>
    </row>
    <row r="2363" spans="1:18" ht="15" customHeight="1">
      <c r="A2363" s="1">
        <v>418</v>
      </c>
      <c r="B2363" s="432" t="str">
        <f>UTK[[#This Row],[DATE]]&amp;UTK[[#This Row],[VEHICLE NO]]&amp;UTK[[#This Row],[TRIP NO]]</f>
        <v>45495OD04Q41551</v>
      </c>
      <c r="C2363" s="25">
        <v>45495</v>
      </c>
      <c r="D2363" s="1">
        <v>64816</v>
      </c>
      <c r="E2363" s="12">
        <v>312215</v>
      </c>
      <c r="F2363" s="17">
        <v>5423</v>
      </c>
      <c r="G2363" s="24" t="s">
        <v>22</v>
      </c>
      <c r="H2363" s="434">
        <v>53.82</v>
      </c>
      <c r="I2363" s="434">
        <v>17.440000000000001</v>
      </c>
      <c r="J2363" s="434">
        <f t="shared" si="142"/>
        <v>36.379999999999995</v>
      </c>
      <c r="K2363" s="435">
        <v>35.659999999999997</v>
      </c>
      <c r="L2363" s="439">
        <v>45495</v>
      </c>
      <c r="M2363" s="434">
        <f t="shared" si="143"/>
        <v>0.71999999999999886</v>
      </c>
      <c r="N2363" s="440">
        <v>1</v>
      </c>
      <c r="O2363" s="1" t="s">
        <v>50</v>
      </c>
      <c r="P2363" s="1" t="s">
        <v>53</v>
      </c>
      <c r="Q2363" s="438" t="str">
        <f>VLOOKUP(UTK[[#This Row],[ID]],DRIVER[],6,FALSE)</f>
        <v>SWAPAN KUMAR MOHANTA</v>
      </c>
      <c r="R2363" s="1">
        <v>40</v>
      </c>
    </row>
    <row r="2364" spans="1:18" ht="15" customHeight="1">
      <c r="A2364" s="1">
        <v>419</v>
      </c>
      <c r="B2364" s="432" t="str">
        <f>UTK[[#This Row],[DATE]]&amp;UTK[[#This Row],[VEHICLE NO]]&amp;UTK[[#This Row],[TRIP NO]]</f>
        <v>45495OD04Q41261</v>
      </c>
      <c r="C2364" s="25">
        <v>45495</v>
      </c>
      <c r="D2364" s="1">
        <v>64817</v>
      </c>
      <c r="E2364" s="12">
        <v>312215</v>
      </c>
      <c r="F2364" s="17">
        <v>5426</v>
      </c>
      <c r="G2364" s="24" t="s">
        <v>23</v>
      </c>
      <c r="H2364" s="434">
        <v>53.82</v>
      </c>
      <c r="I2364" s="434">
        <v>17.559999999999999</v>
      </c>
      <c r="J2364" s="434">
        <f t="shared" si="142"/>
        <v>36.260000000000005</v>
      </c>
      <c r="K2364" s="435">
        <v>35.94</v>
      </c>
      <c r="L2364" s="439">
        <v>45495</v>
      </c>
      <c r="M2364" s="434">
        <f t="shared" si="143"/>
        <v>0.32000000000000739</v>
      </c>
      <c r="N2364" s="440">
        <v>1</v>
      </c>
      <c r="O2364" s="1" t="s">
        <v>50</v>
      </c>
      <c r="P2364" s="1" t="s">
        <v>53</v>
      </c>
      <c r="Q2364" s="438" t="str">
        <f>VLOOKUP(UTK[[#This Row],[ID]],DRIVER[],6,FALSE)</f>
        <v>NABI AHMAD</v>
      </c>
      <c r="R2364" s="1">
        <v>80</v>
      </c>
    </row>
    <row r="2365" spans="1:18" ht="15" customHeight="1">
      <c r="A2365" s="1">
        <v>420</v>
      </c>
      <c r="B2365" s="432" t="str">
        <f>UTK[[#This Row],[DATE]]&amp;UTK[[#This Row],[VEHICLE NO]]&amp;UTK[[#This Row],[TRIP NO]]</f>
        <v>45495OD34S61371</v>
      </c>
      <c r="C2365" s="25">
        <v>45495</v>
      </c>
      <c r="D2365" s="1">
        <v>64818</v>
      </c>
      <c r="E2365" s="12">
        <v>312215</v>
      </c>
      <c r="F2365" s="17">
        <v>5425</v>
      </c>
      <c r="G2365" s="24" t="s">
        <v>44</v>
      </c>
      <c r="H2365" s="434">
        <v>56.3</v>
      </c>
      <c r="I2365" s="434">
        <v>17.64</v>
      </c>
      <c r="J2365" s="434">
        <f t="shared" si="142"/>
        <v>38.659999999999997</v>
      </c>
      <c r="K2365" s="435">
        <v>37.840000000000003</v>
      </c>
      <c r="L2365" s="439">
        <v>45495</v>
      </c>
      <c r="M2365" s="434">
        <f t="shared" si="143"/>
        <v>0.81999999999999318</v>
      </c>
      <c r="N2365" s="440">
        <v>1</v>
      </c>
      <c r="O2365" s="1" t="s">
        <v>50</v>
      </c>
      <c r="P2365" s="1" t="s">
        <v>53</v>
      </c>
      <c r="Q2365" s="438" t="str">
        <f>VLOOKUP(UTK[[#This Row],[ID]],DRIVER[],6,FALSE)</f>
        <v>MURALIDHAR MOHANTA</v>
      </c>
    </row>
    <row r="2366" spans="1:18" ht="14.4">
      <c r="A2366" s="1">
        <v>421</v>
      </c>
      <c r="B2366" s="432" t="str">
        <f>UTK[[#This Row],[DATE]]&amp;UTK[[#This Row],[VEHICLE NO]]&amp;UTK[[#This Row],[TRIP NO]]</f>
        <v>45495OD04Q41231</v>
      </c>
      <c r="C2366" s="25">
        <v>45495</v>
      </c>
      <c r="D2366" s="1">
        <v>64819</v>
      </c>
      <c r="E2366" s="12">
        <v>312215</v>
      </c>
      <c r="F2366" s="17">
        <v>5431</v>
      </c>
      <c r="G2366" s="24" t="s">
        <v>39</v>
      </c>
      <c r="H2366" s="434">
        <v>53.88</v>
      </c>
      <c r="I2366" s="434">
        <v>17.440000000000001</v>
      </c>
      <c r="J2366" s="434">
        <f t="shared" si="142"/>
        <v>36.44</v>
      </c>
      <c r="K2366" s="435">
        <v>36.119999999999997</v>
      </c>
      <c r="L2366" s="439">
        <v>45495</v>
      </c>
      <c r="M2366" s="434">
        <f t="shared" si="143"/>
        <v>0.32000000000000028</v>
      </c>
      <c r="N2366" s="440">
        <v>1</v>
      </c>
      <c r="O2366" s="1" t="s">
        <v>50</v>
      </c>
      <c r="P2366" s="1" t="s">
        <v>53</v>
      </c>
      <c r="Q2366" s="438" t="str">
        <f>VLOOKUP(UTK[[#This Row],[ID]],DRIVER[],6,FALSE)</f>
        <v>NATABAR MOHANTA</v>
      </c>
      <c r="R2366" s="1">
        <v>225</v>
      </c>
    </row>
    <row r="2367" spans="1:18" ht="15" customHeight="1">
      <c r="A2367" s="1">
        <v>422</v>
      </c>
      <c r="B2367" s="432" t="str">
        <f>UTK[[#This Row],[DATE]]&amp;UTK[[#This Row],[VEHICLE NO]]&amp;UTK[[#This Row],[TRIP NO]]</f>
        <v>45495OD34S61391</v>
      </c>
      <c r="C2367" s="25">
        <v>45495</v>
      </c>
      <c r="D2367" s="1">
        <v>64820</v>
      </c>
      <c r="E2367" s="12">
        <v>312215</v>
      </c>
      <c r="F2367" s="17">
        <v>5430</v>
      </c>
      <c r="G2367" s="24" t="s">
        <v>52</v>
      </c>
      <c r="H2367" s="434">
        <v>55.26</v>
      </c>
      <c r="I2367" s="434">
        <v>17.66</v>
      </c>
      <c r="J2367" s="434">
        <f t="shared" si="142"/>
        <v>37.599999999999994</v>
      </c>
      <c r="K2367" s="435">
        <v>36.94</v>
      </c>
      <c r="L2367" s="439">
        <v>45495</v>
      </c>
      <c r="M2367" s="434">
        <f t="shared" si="143"/>
        <v>0.65999999999999659</v>
      </c>
      <c r="N2367" s="440">
        <v>1</v>
      </c>
      <c r="O2367" s="1" t="s">
        <v>50</v>
      </c>
      <c r="P2367" s="1" t="s">
        <v>53</v>
      </c>
      <c r="Q2367" s="438" t="str">
        <f>VLOOKUP(UTK[[#This Row],[ID]],DRIVER[],6,FALSE)</f>
        <v>PRADIPA MALIK</v>
      </c>
    </row>
    <row r="2368" spans="1:18" ht="15" customHeight="1">
      <c r="A2368" s="1">
        <v>423</v>
      </c>
      <c r="B2368" s="432" t="str">
        <f>UTK[[#This Row],[DATE]]&amp;UTK[[#This Row],[VEHICLE NO]]&amp;UTK[[#This Row],[TRIP NO]]</f>
        <v>45495OD04Q41701</v>
      </c>
      <c r="C2368" s="25">
        <v>45495</v>
      </c>
      <c r="D2368" s="1">
        <v>64821</v>
      </c>
      <c r="E2368" s="12">
        <v>312215</v>
      </c>
      <c r="F2368" s="17">
        <v>5434</v>
      </c>
      <c r="G2368" s="24" t="s">
        <v>10</v>
      </c>
      <c r="H2368" s="434">
        <v>35.020000000000003</v>
      </c>
      <c r="I2368" s="434">
        <v>10.42</v>
      </c>
      <c r="J2368" s="434">
        <f t="shared" si="142"/>
        <v>24.6</v>
      </c>
      <c r="K2368" s="435">
        <v>24.18</v>
      </c>
      <c r="L2368" s="439">
        <v>45495</v>
      </c>
      <c r="M2368" s="434">
        <f t="shared" si="143"/>
        <v>0.42000000000000171</v>
      </c>
      <c r="N2368" s="440">
        <v>1</v>
      </c>
      <c r="O2368" s="1" t="s">
        <v>50</v>
      </c>
      <c r="P2368" s="1" t="s">
        <v>53</v>
      </c>
      <c r="Q2368" s="438" t="str">
        <f>VLOOKUP(UTK[[#This Row],[ID]],DRIVER[],6,FALSE)</f>
        <v>MADANA MAHANTA</v>
      </c>
      <c r="R2368" s="1">
        <v>185</v>
      </c>
    </row>
    <row r="2369" spans="1:18" ht="15" customHeight="1">
      <c r="A2369" s="1">
        <v>424</v>
      </c>
      <c r="B2369" s="432" t="str">
        <f>UTK[[#This Row],[DATE]]&amp;UTK[[#This Row],[VEHICLE NO]]&amp;UTK[[#This Row],[TRIP NO]]</f>
        <v>45495OD04Q67881</v>
      </c>
      <c r="C2369" s="25">
        <v>45495</v>
      </c>
      <c r="D2369" s="1">
        <v>64822</v>
      </c>
      <c r="E2369" s="12">
        <v>312215</v>
      </c>
      <c r="F2369" s="17">
        <v>5420</v>
      </c>
      <c r="G2369" s="24" t="s">
        <v>20</v>
      </c>
      <c r="H2369" s="434">
        <v>56.8</v>
      </c>
      <c r="I2369" s="434">
        <v>17.66</v>
      </c>
      <c r="J2369" s="434">
        <f t="shared" si="142"/>
        <v>39.14</v>
      </c>
      <c r="K2369" s="435">
        <v>38.24</v>
      </c>
      <c r="L2369" s="439">
        <v>45495</v>
      </c>
      <c r="M2369" s="434">
        <f t="shared" si="143"/>
        <v>0.89999999999999858</v>
      </c>
      <c r="N2369" s="440">
        <v>1</v>
      </c>
      <c r="O2369" s="1" t="s">
        <v>50</v>
      </c>
      <c r="P2369" s="1" t="s">
        <v>53</v>
      </c>
      <c r="Q2369" s="438" t="str">
        <f>VLOOKUP(UTK[[#This Row],[ID]],DRIVER[],6,FALSE)</f>
        <v>BENUDHAR PRADHAN</v>
      </c>
    </row>
    <row r="2370" spans="1:18" ht="15" customHeight="1">
      <c r="A2370" s="1">
        <v>425</v>
      </c>
      <c r="B2370" s="432" t="str">
        <f>UTK[[#This Row],[DATE]]&amp;UTK[[#This Row],[VEHICLE NO]]&amp;UTK[[#This Row],[TRIP NO]]</f>
        <v>45495OD04Q41781</v>
      </c>
      <c r="C2370" s="25">
        <v>45495</v>
      </c>
      <c r="D2370" s="1">
        <v>64823</v>
      </c>
      <c r="E2370" s="12">
        <v>312215</v>
      </c>
      <c r="F2370" s="17">
        <v>5463</v>
      </c>
      <c r="G2370" s="24" t="s">
        <v>25</v>
      </c>
      <c r="H2370" s="434">
        <v>52.46</v>
      </c>
      <c r="I2370" s="434">
        <v>17.36</v>
      </c>
      <c r="J2370" s="434">
        <f t="shared" si="142"/>
        <v>35.1</v>
      </c>
      <c r="K2370" s="435">
        <v>34.26</v>
      </c>
      <c r="L2370" s="439">
        <v>45495</v>
      </c>
      <c r="M2370" s="434">
        <f t="shared" si="143"/>
        <v>0.84000000000000341</v>
      </c>
      <c r="N2370" s="440">
        <v>1</v>
      </c>
      <c r="O2370" s="1" t="s">
        <v>50</v>
      </c>
      <c r="P2370" s="1" t="s">
        <v>53</v>
      </c>
      <c r="Q2370" s="438" t="str">
        <f>VLOOKUP(UTK[[#This Row],[ID]],DRIVER[],6,FALSE)</f>
        <v>CHANDRAMANI MOHANTY</v>
      </c>
      <c r="R2370" s="1">
        <v>185</v>
      </c>
    </row>
    <row r="2371" spans="1:18" ht="15" customHeight="1">
      <c r="A2371" s="1">
        <v>426</v>
      </c>
      <c r="B2371" s="432" t="str">
        <f>UTK[[#This Row],[DATE]]&amp;UTK[[#This Row],[VEHICLE NO]]&amp;UTK[[#This Row],[TRIP NO]]</f>
        <v>45495OD04Q67611</v>
      </c>
      <c r="C2371" s="25">
        <v>45495</v>
      </c>
      <c r="D2371" s="1">
        <v>64824</v>
      </c>
      <c r="E2371" s="12">
        <v>312215</v>
      </c>
      <c r="F2371" s="17">
        <v>5468</v>
      </c>
      <c r="G2371" s="24" t="s">
        <v>24</v>
      </c>
      <c r="H2371" s="434">
        <v>52.56</v>
      </c>
      <c r="I2371" s="434">
        <v>17.88</v>
      </c>
      <c r="J2371" s="434">
        <f t="shared" si="142"/>
        <v>34.680000000000007</v>
      </c>
      <c r="K2371" s="435">
        <v>34.18</v>
      </c>
      <c r="L2371" s="439">
        <v>45495</v>
      </c>
      <c r="M2371" s="434">
        <f t="shared" si="143"/>
        <v>0.50000000000000711</v>
      </c>
      <c r="N2371" s="440">
        <v>1</v>
      </c>
      <c r="O2371" s="1" t="s">
        <v>50</v>
      </c>
      <c r="P2371" s="1" t="s">
        <v>53</v>
      </c>
      <c r="Q2371" s="438" t="str">
        <f>VLOOKUP(UTK[[#This Row],[ID]],DRIVER[],6,FALSE)</f>
        <v>KALI CH KAR</v>
      </c>
      <c r="R2371" s="1">
        <v>40</v>
      </c>
    </row>
    <row r="2372" spans="1:18" ht="15" customHeight="1">
      <c r="A2372" s="1">
        <v>427</v>
      </c>
      <c r="B2372" s="432" t="str">
        <f>UTK[[#This Row],[DATE]]&amp;UTK[[#This Row],[VEHICLE NO]]&amp;UTK[[#This Row],[TRIP NO]]</f>
        <v>45495OD04Q41392</v>
      </c>
      <c r="C2372" s="25">
        <v>45495</v>
      </c>
      <c r="D2372" s="1">
        <v>64825</v>
      </c>
      <c r="E2372" s="12">
        <v>312215</v>
      </c>
      <c r="F2372" s="17">
        <v>5483</v>
      </c>
      <c r="G2372" s="24" t="s">
        <v>21</v>
      </c>
      <c r="H2372" s="434">
        <v>53.8</v>
      </c>
      <c r="I2372" s="434">
        <v>17.66</v>
      </c>
      <c r="J2372" s="434">
        <f t="shared" si="142"/>
        <v>36.14</v>
      </c>
      <c r="K2372" s="435">
        <v>35.299999999999997</v>
      </c>
      <c r="L2372" s="439">
        <v>45495</v>
      </c>
      <c r="M2372" s="434">
        <f t="shared" si="143"/>
        <v>0.84000000000000341</v>
      </c>
      <c r="N2372" s="440">
        <v>2</v>
      </c>
      <c r="O2372" s="1" t="s">
        <v>50</v>
      </c>
      <c r="P2372" s="1" t="s">
        <v>53</v>
      </c>
      <c r="Q2372" s="438" t="str">
        <f>VLOOKUP(UTK[[#This Row],[ID]],DRIVER[],6,FALSE)</f>
        <v>AKSHAYA KU SAHOO</v>
      </c>
    </row>
    <row r="2373" spans="1:18" ht="15" customHeight="1">
      <c r="A2373" s="1">
        <v>428</v>
      </c>
      <c r="B2373" s="432" t="str">
        <f>UTK[[#This Row],[DATE]]&amp;UTK[[#This Row],[VEHICLE NO]]&amp;UTK[[#This Row],[TRIP NO]]</f>
        <v>45495OD34S65082</v>
      </c>
      <c r="C2373" s="25">
        <v>45495</v>
      </c>
      <c r="D2373" s="1">
        <v>64826</v>
      </c>
      <c r="E2373" s="12">
        <v>312215</v>
      </c>
      <c r="F2373" s="17">
        <v>5492</v>
      </c>
      <c r="G2373" s="24" t="s">
        <v>57</v>
      </c>
      <c r="H2373" s="434">
        <v>56.06</v>
      </c>
      <c r="I2373" s="434">
        <v>17.46</v>
      </c>
      <c r="J2373" s="434">
        <f t="shared" si="142"/>
        <v>38.6</v>
      </c>
      <c r="K2373" s="435">
        <v>38.36</v>
      </c>
      <c r="L2373" s="439">
        <v>45495</v>
      </c>
      <c r="M2373" s="434">
        <f t="shared" si="143"/>
        <v>0.24000000000000199</v>
      </c>
      <c r="N2373" s="440">
        <v>2</v>
      </c>
      <c r="O2373" s="1" t="s">
        <v>50</v>
      </c>
      <c r="P2373" s="1" t="s">
        <v>53</v>
      </c>
      <c r="Q2373" s="438" t="str">
        <f>VLOOKUP(UTK[[#This Row],[ID]],DRIVER[],6,FALSE)</f>
        <v>VINOD KUMAR</v>
      </c>
    </row>
    <row r="2374" spans="1:18" ht="15" customHeight="1">
      <c r="A2374" s="1">
        <v>429</v>
      </c>
      <c r="B2374" s="432" t="str">
        <f>UTK[[#This Row],[DATE]]&amp;UTK[[#This Row],[VEHICLE NO]]&amp;UTK[[#This Row],[TRIP NO]]</f>
        <v>45495OD34S26152</v>
      </c>
      <c r="C2374" s="25">
        <v>45495</v>
      </c>
      <c r="D2374" s="1">
        <v>64827</v>
      </c>
      <c r="E2374" s="12">
        <v>312215</v>
      </c>
      <c r="F2374" s="17">
        <v>5545</v>
      </c>
      <c r="G2374" s="24" t="s">
        <v>40</v>
      </c>
      <c r="H2374" s="434">
        <v>56.32</v>
      </c>
      <c r="I2374" s="434">
        <v>17.14</v>
      </c>
      <c r="J2374" s="434">
        <f t="shared" si="142"/>
        <v>39.18</v>
      </c>
      <c r="K2374" s="435">
        <v>38.619999999999997</v>
      </c>
      <c r="L2374" s="439">
        <v>45496</v>
      </c>
      <c r="M2374" s="434">
        <f t="shared" si="143"/>
        <v>0.56000000000000227</v>
      </c>
      <c r="N2374" s="440">
        <v>2</v>
      </c>
      <c r="O2374" s="1" t="s">
        <v>50</v>
      </c>
      <c r="P2374" s="1" t="s">
        <v>53</v>
      </c>
      <c r="Q2374" s="438" t="str">
        <f>VLOOKUP(UTK[[#This Row],[ID]],DRIVER[],6,FALSE)</f>
        <v>SUSANT KUMAR BAG</v>
      </c>
    </row>
    <row r="2375" spans="1:18" ht="15" customHeight="1">
      <c r="A2375" s="1">
        <v>430</v>
      </c>
      <c r="B2375" s="432" t="str">
        <f>UTK[[#This Row],[DATE]]&amp;UTK[[#This Row],[VEHICLE NO]]&amp;UTK[[#This Row],[TRIP NO]]</f>
        <v>45495OD34S26662</v>
      </c>
      <c r="C2375" s="25">
        <v>45495</v>
      </c>
      <c r="D2375" s="1">
        <v>64828</v>
      </c>
      <c r="E2375" s="12">
        <v>312215</v>
      </c>
      <c r="F2375" s="17">
        <v>5549</v>
      </c>
      <c r="G2375" s="24" t="s">
        <v>45</v>
      </c>
      <c r="H2375" s="434">
        <v>50.68</v>
      </c>
      <c r="I2375" s="434">
        <v>17.600000000000001</v>
      </c>
      <c r="J2375" s="434">
        <f t="shared" si="142"/>
        <v>33.08</v>
      </c>
      <c r="K2375" s="435">
        <v>32.6</v>
      </c>
      <c r="L2375" s="439">
        <v>45496</v>
      </c>
      <c r="M2375" s="434">
        <f t="shared" si="143"/>
        <v>0.47999999999999687</v>
      </c>
      <c r="N2375" s="440">
        <v>2</v>
      </c>
      <c r="O2375" s="1" t="s">
        <v>50</v>
      </c>
      <c r="P2375" s="1" t="s">
        <v>53</v>
      </c>
      <c r="Q2375" s="438" t="str">
        <f>VLOOKUP(UTK[[#This Row],[ID]],DRIVER[],6,FALSE)</f>
        <v>RAMAKANTA JENA</v>
      </c>
    </row>
    <row r="2376" spans="1:18" ht="15" customHeight="1">
      <c r="A2376" s="1">
        <v>431</v>
      </c>
      <c r="B2376" s="432" t="str">
        <f>UTK[[#This Row],[DATE]]&amp;UTK[[#This Row],[VEHICLE NO]]&amp;UTK[[#This Row],[TRIP NO]]</f>
        <v>45495OD04Q41552</v>
      </c>
      <c r="C2376" s="25">
        <v>45495</v>
      </c>
      <c r="D2376" s="1">
        <v>64829</v>
      </c>
      <c r="E2376" s="12">
        <v>312215</v>
      </c>
      <c r="F2376" s="17">
        <v>5553</v>
      </c>
      <c r="G2376" s="24" t="s">
        <v>22</v>
      </c>
      <c r="H2376" s="434">
        <v>52.66</v>
      </c>
      <c r="I2376" s="434">
        <v>17.28</v>
      </c>
      <c r="J2376" s="434">
        <f t="shared" si="142"/>
        <v>35.379999999999995</v>
      </c>
      <c r="K2376" s="435">
        <v>35.06</v>
      </c>
      <c r="L2376" s="439">
        <v>45496</v>
      </c>
      <c r="M2376" s="434">
        <f t="shared" si="143"/>
        <v>0.31999999999999318</v>
      </c>
      <c r="N2376" s="440">
        <v>2</v>
      </c>
      <c r="O2376" s="1" t="s">
        <v>50</v>
      </c>
      <c r="P2376" s="1" t="s">
        <v>53</v>
      </c>
      <c r="Q2376" s="438" t="str">
        <f>VLOOKUP(UTK[[#This Row],[ID]],DRIVER[],6,FALSE)</f>
        <v>SWAPAN KUMAR MOHANTA</v>
      </c>
      <c r="R2376" s="1">
        <v>20</v>
      </c>
    </row>
    <row r="2377" spans="1:18" ht="15" customHeight="1">
      <c r="A2377" s="1">
        <v>432</v>
      </c>
      <c r="B2377" s="432" t="str">
        <f>UTK[[#This Row],[DATE]]&amp;UTK[[#This Row],[VEHICLE NO]]&amp;UTK[[#This Row],[TRIP NO]]</f>
        <v>45495OD34S61372</v>
      </c>
      <c r="C2377" s="25">
        <v>45495</v>
      </c>
      <c r="D2377" s="1">
        <v>64830</v>
      </c>
      <c r="E2377" s="12">
        <v>312215</v>
      </c>
      <c r="F2377" s="17">
        <v>5554</v>
      </c>
      <c r="G2377" s="24" t="s">
        <v>44</v>
      </c>
      <c r="H2377" s="434">
        <v>56.24</v>
      </c>
      <c r="I2377" s="434">
        <v>17.559999999999999</v>
      </c>
      <c r="J2377" s="434">
        <f t="shared" si="142"/>
        <v>38.680000000000007</v>
      </c>
      <c r="K2377" s="435">
        <v>38.46</v>
      </c>
      <c r="L2377" s="439">
        <v>45496</v>
      </c>
      <c r="M2377" s="434">
        <f t="shared" si="143"/>
        <v>0.22000000000000597</v>
      </c>
      <c r="N2377" s="440">
        <v>2</v>
      </c>
      <c r="O2377" s="1" t="s">
        <v>50</v>
      </c>
      <c r="P2377" s="1" t="s">
        <v>53</v>
      </c>
      <c r="Q2377" s="438" t="str">
        <f>VLOOKUP(UTK[[#This Row],[ID]],DRIVER[],6,FALSE)</f>
        <v>MURALIDHAR MOHANTA</v>
      </c>
    </row>
    <row r="2378" spans="1:18" ht="15" customHeight="1">
      <c r="A2378" s="1">
        <v>433</v>
      </c>
      <c r="B2378" s="432" t="str">
        <f>UTK[[#This Row],[DATE]]&amp;UTK[[#This Row],[VEHICLE NO]]&amp;UTK[[#This Row],[TRIP NO]]</f>
        <v>45495OD34S26271</v>
      </c>
      <c r="C2378" s="25">
        <v>45495</v>
      </c>
      <c r="D2378" s="1">
        <v>64831</v>
      </c>
      <c r="E2378" s="12">
        <v>312215</v>
      </c>
      <c r="F2378" s="17">
        <v>5542</v>
      </c>
      <c r="G2378" s="24" t="s">
        <v>54</v>
      </c>
      <c r="H2378" s="434">
        <v>50.04</v>
      </c>
      <c r="I2378" s="434">
        <v>16.899999999999999</v>
      </c>
      <c r="J2378" s="434">
        <f t="shared" si="142"/>
        <v>33.14</v>
      </c>
      <c r="K2378" s="435">
        <v>33.04</v>
      </c>
      <c r="L2378" s="439">
        <v>45496</v>
      </c>
      <c r="M2378" s="434">
        <f t="shared" si="143"/>
        <v>0.10000000000000142</v>
      </c>
      <c r="N2378" s="440">
        <v>1</v>
      </c>
      <c r="O2378" s="1" t="s">
        <v>50</v>
      </c>
      <c r="P2378" s="1" t="s">
        <v>53</v>
      </c>
      <c r="Q2378" s="438" t="str">
        <f>VLOOKUP(UTK[[#This Row],[ID]],DRIVER[],6,FALSE)</f>
        <v>NILAMANI BARIK</v>
      </c>
    </row>
    <row r="2379" spans="1:18" ht="15" customHeight="1">
      <c r="A2379" s="1">
        <v>434</v>
      </c>
      <c r="B2379" s="432" t="str">
        <f>UTK[[#This Row],[DATE]]&amp;UTK[[#This Row],[VEHICLE NO]]&amp;UTK[[#This Row],[TRIP NO]]</f>
        <v>45496OD34S65081</v>
      </c>
      <c r="C2379" s="25">
        <v>45496</v>
      </c>
      <c r="D2379" s="1">
        <v>64832</v>
      </c>
      <c r="E2379" s="12">
        <v>312215</v>
      </c>
      <c r="F2379" s="17">
        <v>5563</v>
      </c>
      <c r="G2379" s="24" t="s">
        <v>57</v>
      </c>
      <c r="H2379" s="434">
        <v>54.18</v>
      </c>
      <c r="I2379" s="434">
        <v>17.46</v>
      </c>
      <c r="J2379" s="434">
        <f t="shared" ref="J2379:J2394" si="144">H2379-I2379</f>
        <v>36.72</v>
      </c>
      <c r="K2379" s="435">
        <v>36.5</v>
      </c>
      <c r="L2379" s="439">
        <v>45496</v>
      </c>
      <c r="M2379" s="434">
        <f t="shared" ref="M2379:M2394" si="145">J2379-K2379</f>
        <v>0.21999999999999886</v>
      </c>
      <c r="N2379" s="440">
        <v>1</v>
      </c>
      <c r="O2379" s="1" t="s">
        <v>50</v>
      </c>
      <c r="P2379" s="1" t="s">
        <v>53</v>
      </c>
      <c r="Q2379" s="438" t="str">
        <f>VLOOKUP(UTK[[#This Row],[ID]],DRIVER[],6,FALSE)</f>
        <v>VINOD KUMAR</v>
      </c>
    </row>
    <row r="2380" spans="1:18" ht="15" customHeight="1">
      <c r="A2380" s="1">
        <v>435</v>
      </c>
      <c r="B2380" s="432" t="str">
        <f>UTK[[#This Row],[DATE]]&amp;UTK[[#This Row],[VEHICLE NO]]&amp;UTK[[#This Row],[TRIP NO]]</f>
        <v>45496OD34S61521</v>
      </c>
      <c r="C2380" s="25">
        <v>45496</v>
      </c>
      <c r="D2380" s="1">
        <v>64833</v>
      </c>
      <c r="E2380" s="12">
        <v>312215</v>
      </c>
      <c r="F2380" s="17">
        <v>5565</v>
      </c>
      <c r="G2380" s="24" t="s">
        <v>43</v>
      </c>
      <c r="H2380" s="434">
        <v>55.28</v>
      </c>
      <c r="I2380" s="434">
        <v>16.98</v>
      </c>
      <c r="J2380" s="434">
        <f t="shared" si="144"/>
        <v>38.299999999999997</v>
      </c>
      <c r="K2380" s="435">
        <v>38.04</v>
      </c>
      <c r="L2380" s="439">
        <v>45496</v>
      </c>
      <c r="M2380" s="434">
        <f t="shared" si="145"/>
        <v>0.25999999999999801</v>
      </c>
      <c r="N2380" s="440">
        <v>1</v>
      </c>
      <c r="O2380" s="1" t="s">
        <v>50</v>
      </c>
      <c r="P2380" s="1" t="s">
        <v>53</v>
      </c>
      <c r="Q2380" s="438" t="str">
        <f>VLOOKUP(UTK[[#This Row],[ID]],DRIVER[],6,FALSE)</f>
        <v>PRADEEP KUMAR</v>
      </c>
    </row>
    <row r="2381" spans="1:18" ht="15" customHeight="1">
      <c r="A2381" s="1">
        <v>436</v>
      </c>
      <c r="B2381" s="432" t="str">
        <f>UTK[[#This Row],[DATE]]&amp;UTK[[#This Row],[VEHICLE NO]]&amp;UTK[[#This Row],[TRIP NO]]</f>
        <v>45496OD34S26271</v>
      </c>
      <c r="C2381" s="25">
        <v>45496</v>
      </c>
      <c r="D2381" s="1">
        <v>64834</v>
      </c>
      <c r="E2381" s="12">
        <v>312215</v>
      </c>
      <c r="F2381" s="17">
        <v>5570</v>
      </c>
      <c r="G2381" s="24" t="s">
        <v>54</v>
      </c>
      <c r="H2381" s="434">
        <v>52.72</v>
      </c>
      <c r="I2381" s="434">
        <v>16.920000000000002</v>
      </c>
      <c r="J2381" s="434">
        <f t="shared" si="144"/>
        <v>35.799999999999997</v>
      </c>
      <c r="K2381" s="435">
        <v>35.799999999999997</v>
      </c>
      <c r="L2381" s="439">
        <v>45496</v>
      </c>
      <c r="M2381" s="434">
        <f t="shared" si="145"/>
        <v>0</v>
      </c>
      <c r="N2381" s="440">
        <v>1</v>
      </c>
      <c r="O2381" s="1" t="s">
        <v>50</v>
      </c>
      <c r="P2381" s="1" t="s">
        <v>53</v>
      </c>
      <c r="Q2381" s="438" t="str">
        <f>VLOOKUP(UTK[[#This Row],[ID]],DRIVER[],6,FALSE)</f>
        <v>NILAMANI BARIK</v>
      </c>
      <c r="R2381" s="1">
        <v>225</v>
      </c>
    </row>
    <row r="2382" spans="1:18" ht="15" customHeight="1">
      <c r="A2382" s="1">
        <v>437</v>
      </c>
      <c r="B2382" s="432" t="str">
        <f>UTK[[#This Row],[DATE]]&amp;UTK[[#This Row],[VEHICLE NO]]&amp;UTK[[#This Row],[TRIP NO]]</f>
        <v>45496OD04Q41781</v>
      </c>
      <c r="C2382" s="25">
        <v>45496</v>
      </c>
      <c r="D2382" s="1">
        <v>64835</v>
      </c>
      <c r="E2382" s="12">
        <v>312215</v>
      </c>
      <c r="F2382" s="17">
        <v>5591</v>
      </c>
      <c r="G2382" s="24" t="s">
        <v>25</v>
      </c>
      <c r="H2382" s="434">
        <v>52.84</v>
      </c>
      <c r="I2382" s="434">
        <v>17.399999999999999</v>
      </c>
      <c r="J2382" s="434">
        <f t="shared" si="144"/>
        <v>35.440000000000005</v>
      </c>
      <c r="K2382" s="435">
        <v>34.78</v>
      </c>
      <c r="L2382" s="439">
        <v>45496</v>
      </c>
      <c r="M2382" s="434">
        <f t="shared" si="145"/>
        <v>0.66000000000000369</v>
      </c>
      <c r="N2382" s="440">
        <v>1</v>
      </c>
      <c r="O2382" s="1" t="s">
        <v>50</v>
      </c>
      <c r="P2382" s="1" t="s">
        <v>53</v>
      </c>
      <c r="Q2382" s="438" t="str">
        <f>VLOOKUP(UTK[[#This Row],[ID]],DRIVER[],6,FALSE)</f>
        <v>CHANDRAMANI MOHANTY</v>
      </c>
    </row>
    <row r="2383" spans="1:18" ht="15" customHeight="1">
      <c r="A2383" s="1">
        <v>438</v>
      </c>
      <c r="B2383" s="432" t="str">
        <f>UTK[[#This Row],[DATE]]&amp;UTK[[#This Row],[VEHICLE NO]]&amp;UTK[[#This Row],[TRIP NO]]</f>
        <v>45496OD34S26151</v>
      </c>
      <c r="C2383" s="25">
        <v>45496</v>
      </c>
      <c r="D2383" s="1">
        <v>64836</v>
      </c>
      <c r="E2383" s="12">
        <v>312215</v>
      </c>
      <c r="F2383" s="17">
        <v>5589</v>
      </c>
      <c r="G2383" s="24" t="s">
        <v>40</v>
      </c>
      <c r="H2383" s="434">
        <v>53.38</v>
      </c>
      <c r="I2383" s="434">
        <v>17.260000000000002</v>
      </c>
      <c r="J2383" s="434">
        <f t="shared" si="144"/>
        <v>36.120000000000005</v>
      </c>
      <c r="K2383" s="435">
        <v>35.44</v>
      </c>
      <c r="L2383" s="439">
        <v>45496</v>
      </c>
      <c r="M2383" s="434">
        <f t="shared" si="145"/>
        <v>0.68000000000000682</v>
      </c>
      <c r="N2383" s="440">
        <v>1</v>
      </c>
      <c r="O2383" s="1" t="s">
        <v>50</v>
      </c>
      <c r="P2383" s="1" t="s">
        <v>53</v>
      </c>
      <c r="Q2383" s="438" t="str">
        <f>VLOOKUP(UTK[[#This Row],[ID]],DRIVER[],6,FALSE)</f>
        <v>SUSANT KUMAR BAG</v>
      </c>
      <c r="R2383" s="1">
        <v>145</v>
      </c>
    </row>
    <row r="2384" spans="1:18" ht="15" customHeight="1">
      <c r="A2384" s="1">
        <v>439</v>
      </c>
      <c r="B2384" s="432" t="str">
        <f>UTK[[#This Row],[DATE]]&amp;UTK[[#This Row],[VEHICLE NO]]&amp;UTK[[#This Row],[TRIP NO]]</f>
        <v>45496OD04Q41181</v>
      </c>
      <c r="C2384" s="25">
        <v>45496</v>
      </c>
      <c r="D2384" s="1">
        <v>64837</v>
      </c>
      <c r="E2384" s="12">
        <v>312215</v>
      </c>
      <c r="F2384" s="17">
        <v>5602</v>
      </c>
      <c r="G2384" s="24" t="s">
        <v>26</v>
      </c>
      <c r="H2384" s="434">
        <v>55.8</v>
      </c>
      <c r="I2384" s="434">
        <v>16.86</v>
      </c>
      <c r="J2384" s="434">
        <f t="shared" si="144"/>
        <v>38.94</v>
      </c>
      <c r="K2384" s="435">
        <v>38.340000000000003</v>
      </c>
      <c r="L2384" s="439">
        <v>45496</v>
      </c>
      <c r="M2384" s="434">
        <f t="shared" si="145"/>
        <v>0.59999999999999432</v>
      </c>
      <c r="N2384" s="440">
        <v>1</v>
      </c>
      <c r="O2384" s="1" t="s">
        <v>50</v>
      </c>
      <c r="P2384" s="1" t="s">
        <v>53</v>
      </c>
      <c r="Q2384" s="438" t="str">
        <f>VLOOKUP(UTK[[#This Row],[ID]],DRIVER[],6,FALSE)</f>
        <v>RAMAKANTA JENA</v>
      </c>
    </row>
    <row r="2385" spans="1:18" ht="15" customHeight="1">
      <c r="A2385" s="1">
        <v>440</v>
      </c>
      <c r="B2385" s="432" t="str">
        <f>UTK[[#This Row],[DATE]]&amp;UTK[[#This Row],[VEHICLE NO]]&amp;UTK[[#This Row],[TRIP NO]]</f>
        <v>45496OD04Q41551</v>
      </c>
      <c r="C2385" s="25">
        <v>45496</v>
      </c>
      <c r="D2385" s="1">
        <v>64838</v>
      </c>
      <c r="E2385" s="12">
        <v>312215</v>
      </c>
      <c r="F2385" s="17">
        <v>5607</v>
      </c>
      <c r="G2385" s="24" t="s">
        <v>22</v>
      </c>
      <c r="H2385" s="434">
        <v>52.64</v>
      </c>
      <c r="I2385" s="434">
        <v>17.440000000000001</v>
      </c>
      <c r="J2385" s="434">
        <f t="shared" si="144"/>
        <v>35.200000000000003</v>
      </c>
      <c r="K2385" s="435">
        <v>34.86</v>
      </c>
      <c r="L2385" s="439">
        <v>45496</v>
      </c>
      <c r="M2385" s="434">
        <f t="shared" si="145"/>
        <v>0.34000000000000341</v>
      </c>
      <c r="N2385" s="440">
        <v>1</v>
      </c>
      <c r="O2385" s="1" t="s">
        <v>50</v>
      </c>
      <c r="P2385" s="1" t="s">
        <v>53</v>
      </c>
      <c r="Q2385" s="438" t="str">
        <f>VLOOKUP(UTK[[#This Row],[ID]],DRIVER[],6,FALSE)</f>
        <v>SWAPAN KUMAR MOHANTA</v>
      </c>
    </row>
    <row r="2386" spans="1:18" ht="15" customHeight="1">
      <c r="A2386" s="1">
        <v>441</v>
      </c>
      <c r="B2386" s="432" t="str">
        <f>UTK[[#This Row],[DATE]]&amp;UTK[[#This Row],[VEHICLE NO]]&amp;UTK[[#This Row],[TRIP NO]]</f>
        <v>45496OD04Q41391</v>
      </c>
      <c r="C2386" s="25">
        <v>45496</v>
      </c>
      <c r="D2386" s="1">
        <v>64839</v>
      </c>
      <c r="E2386" s="12">
        <v>312215</v>
      </c>
      <c r="F2386" s="17">
        <v>5615</v>
      </c>
      <c r="G2386" s="24" t="s">
        <v>21</v>
      </c>
      <c r="H2386" s="434">
        <v>53.72</v>
      </c>
      <c r="I2386" s="434">
        <v>17.48</v>
      </c>
      <c r="J2386" s="434">
        <f t="shared" si="144"/>
        <v>36.239999999999995</v>
      </c>
      <c r="K2386" s="435">
        <v>35.36</v>
      </c>
      <c r="L2386" s="439">
        <v>45496</v>
      </c>
      <c r="M2386" s="434">
        <f t="shared" si="145"/>
        <v>0.87999999999999545</v>
      </c>
      <c r="N2386" s="440">
        <v>1</v>
      </c>
      <c r="O2386" s="1" t="s">
        <v>50</v>
      </c>
      <c r="P2386" s="1" t="s">
        <v>53</v>
      </c>
      <c r="Q2386" s="438" t="str">
        <f>VLOOKUP(UTK[[#This Row],[ID]],DRIVER[],6,FALSE)</f>
        <v>AKSHAYA KU SAHOO</v>
      </c>
    </row>
    <row r="2387" spans="1:18" ht="15" customHeight="1">
      <c r="A2387" s="1">
        <v>442</v>
      </c>
      <c r="B2387" s="432" t="str">
        <f>UTK[[#This Row],[DATE]]&amp;UTK[[#This Row],[VEHICLE NO]]&amp;UTK[[#This Row],[TRIP NO]]</f>
        <v>45496OD04Q41701</v>
      </c>
      <c r="C2387" s="25">
        <v>45496</v>
      </c>
      <c r="D2387" s="1">
        <v>64840</v>
      </c>
      <c r="E2387" s="12">
        <v>312215</v>
      </c>
      <c r="F2387" s="17">
        <v>5612</v>
      </c>
      <c r="G2387" s="24" t="s">
        <v>10</v>
      </c>
      <c r="H2387" s="434">
        <v>34.700000000000003</v>
      </c>
      <c r="I2387" s="434">
        <v>10.34</v>
      </c>
      <c r="J2387" s="434">
        <f t="shared" si="144"/>
        <v>24.360000000000003</v>
      </c>
      <c r="K2387" s="435">
        <v>23.66</v>
      </c>
      <c r="L2387" s="439">
        <v>45496</v>
      </c>
      <c r="M2387" s="434">
        <f t="shared" si="145"/>
        <v>0.70000000000000284</v>
      </c>
      <c r="N2387" s="440">
        <v>1</v>
      </c>
      <c r="O2387" s="1" t="s">
        <v>50</v>
      </c>
      <c r="P2387" s="1" t="s">
        <v>53</v>
      </c>
      <c r="Q2387" s="438" t="str">
        <f>VLOOKUP(UTK[[#This Row],[ID]],DRIVER[],6,FALSE)</f>
        <v>RAKHAL CH  MOHANTA</v>
      </c>
    </row>
    <row r="2388" spans="1:18" ht="15" customHeight="1">
      <c r="A2388" s="1">
        <v>443</v>
      </c>
      <c r="B2388" s="432" t="str">
        <f>UTK[[#This Row],[DATE]]&amp;UTK[[#This Row],[VEHICLE NO]]&amp;UTK[[#This Row],[TRIP NO]]</f>
        <v>45496OD34S61371</v>
      </c>
      <c r="C2388" s="25">
        <v>45496</v>
      </c>
      <c r="D2388" s="1">
        <v>64841</v>
      </c>
      <c r="E2388" s="12">
        <v>312215</v>
      </c>
      <c r="F2388" s="17">
        <v>5616</v>
      </c>
      <c r="G2388" s="24" t="s">
        <v>44</v>
      </c>
      <c r="H2388" s="434">
        <v>54.16</v>
      </c>
      <c r="I2388" s="434">
        <v>17.62</v>
      </c>
      <c r="J2388" s="434">
        <f t="shared" si="144"/>
        <v>36.539999999999992</v>
      </c>
      <c r="K2388" s="435">
        <v>35.72</v>
      </c>
      <c r="L2388" s="439">
        <v>45496</v>
      </c>
      <c r="M2388" s="434">
        <f t="shared" si="145"/>
        <v>0.81999999999999318</v>
      </c>
      <c r="N2388" s="440">
        <v>1</v>
      </c>
      <c r="O2388" s="1" t="s">
        <v>50</v>
      </c>
      <c r="P2388" s="1" t="s">
        <v>53</v>
      </c>
      <c r="Q2388" s="438" t="str">
        <f>VLOOKUP(UTK[[#This Row],[ID]],DRIVER[],6,FALSE)</f>
        <v>NABI AHMAD</v>
      </c>
      <c r="R2388" s="1">
        <v>40</v>
      </c>
    </row>
    <row r="2389" spans="1:18" ht="15" customHeight="1">
      <c r="A2389" s="1">
        <v>444</v>
      </c>
      <c r="B2389" s="432" t="str">
        <f>UTK[[#This Row],[DATE]]&amp;UTK[[#This Row],[VEHICLE NO]]&amp;UTK[[#This Row],[TRIP NO]]</f>
        <v>45496OD04Q67881</v>
      </c>
      <c r="C2389" s="25">
        <v>45496</v>
      </c>
      <c r="D2389" s="1">
        <v>64842</v>
      </c>
      <c r="E2389" s="12">
        <v>312215</v>
      </c>
      <c r="F2389" s="17">
        <v>5633</v>
      </c>
      <c r="G2389" s="24" t="s">
        <v>20</v>
      </c>
      <c r="H2389" s="434">
        <v>52.9</v>
      </c>
      <c r="I2389" s="434">
        <v>17.559999999999999</v>
      </c>
      <c r="J2389" s="434">
        <f t="shared" si="144"/>
        <v>35.340000000000003</v>
      </c>
      <c r="K2389" s="435">
        <v>35.08</v>
      </c>
      <c r="L2389" s="439">
        <v>45496</v>
      </c>
      <c r="M2389" s="434">
        <f t="shared" si="145"/>
        <v>0.26000000000000512</v>
      </c>
      <c r="N2389" s="440">
        <v>1</v>
      </c>
      <c r="O2389" s="1" t="s">
        <v>50</v>
      </c>
      <c r="P2389" s="1" t="s">
        <v>53</v>
      </c>
      <c r="Q2389" s="438" t="str">
        <f>VLOOKUP(UTK[[#This Row],[ID]],DRIVER[],6,FALSE)</f>
        <v>BENUDHAR PRADHAN</v>
      </c>
      <c r="R2389" s="1">
        <v>180</v>
      </c>
    </row>
    <row r="2390" spans="1:18" ht="14.4">
      <c r="A2390" s="1">
        <v>445</v>
      </c>
      <c r="B2390" s="432" t="str">
        <f>UTK[[#This Row],[DATE]]&amp;UTK[[#This Row],[VEHICLE NO]]&amp;UTK[[#This Row],[TRIP NO]]</f>
        <v>45496OD04Q41231</v>
      </c>
      <c r="C2390" s="25">
        <v>45496</v>
      </c>
      <c r="D2390" s="1">
        <v>64843</v>
      </c>
      <c r="E2390" s="12">
        <v>312215</v>
      </c>
      <c r="F2390" s="17">
        <v>5631</v>
      </c>
      <c r="G2390" s="24" t="s">
        <v>39</v>
      </c>
      <c r="H2390" s="434">
        <v>52.14</v>
      </c>
      <c r="I2390" s="434">
        <v>17.399999999999999</v>
      </c>
      <c r="J2390" s="434">
        <f t="shared" si="144"/>
        <v>34.74</v>
      </c>
      <c r="K2390" s="435">
        <v>34.58</v>
      </c>
      <c r="L2390" s="439">
        <v>45496</v>
      </c>
      <c r="M2390" s="434">
        <f t="shared" si="145"/>
        <v>0.16000000000000369</v>
      </c>
      <c r="N2390" s="440">
        <v>1</v>
      </c>
      <c r="O2390" s="1" t="s">
        <v>50</v>
      </c>
      <c r="P2390" s="1" t="s">
        <v>53</v>
      </c>
      <c r="Q2390" s="438" t="str">
        <f>VLOOKUP(UTK[[#This Row],[ID]],DRIVER[],6,FALSE)</f>
        <v>JUGAL KISHOR MOHANTA</v>
      </c>
    </row>
    <row r="2391" spans="1:18" ht="15" customHeight="1">
      <c r="A2391" s="1">
        <v>446</v>
      </c>
      <c r="B2391" s="432" t="str">
        <f>UTK[[#This Row],[DATE]]&amp;UTK[[#This Row],[VEHICLE NO]]&amp;UTK[[#This Row],[TRIP NO]]</f>
        <v>45496OD34S61391</v>
      </c>
      <c r="C2391" s="25">
        <v>45496</v>
      </c>
      <c r="D2391" s="1">
        <v>64844</v>
      </c>
      <c r="E2391" s="12">
        <v>312215</v>
      </c>
      <c r="F2391" s="17">
        <v>5641</v>
      </c>
      <c r="G2391" s="24" t="s">
        <v>52</v>
      </c>
      <c r="H2391" s="434">
        <v>56.76</v>
      </c>
      <c r="I2391" s="434">
        <v>17.46</v>
      </c>
      <c r="J2391" s="434">
        <f t="shared" si="144"/>
        <v>39.299999999999997</v>
      </c>
      <c r="K2391" s="435">
        <v>39.1</v>
      </c>
      <c r="L2391" s="439">
        <v>45496</v>
      </c>
      <c r="M2391" s="434">
        <f t="shared" si="145"/>
        <v>0.19999999999999574</v>
      </c>
      <c r="N2391" s="440">
        <v>1</v>
      </c>
      <c r="O2391" s="1" t="s">
        <v>50</v>
      </c>
      <c r="P2391" s="1" t="s">
        <v>53</v>
      </c>
      <c r="Q2391" s="438" t="str">
        <f>VLOOKUP(UTK[[#This Row],[ID]],DRIVER[],6,FALSE)</f>
        <v>PRADIPA MALIK</v>
      </c>
      <c r="R2391" s="1">
        <v>225</v>
      </c>
    </row>
    <row r="2392" spans="1:18" ht="15" customHeight="1">
      <c r="A2392" s="1">
        <v>447</v>
      </c>
      <c r="B2392" s="432" t="str">
        <f>UTK[[#This Row],[DATE]]&amp;UTK[[#This Row],[VEHICLE NO]]&amp;UTK[[#This Row],[TRIP NO]]</f>
        <v>45496OD04Q67611</v>
      </c>
      <c r="C2392" s="25">
        <v>45496</v>
      </c>
      <c r="D2392" s="1">
        <v>64845</v>
      </c>
      <c r="E2392" s="12">
        <v>312215</v>
      </c>
      <c r="F2392" s="17">
        <v>5542</v>
      </c>
      <c r="G2392" s="24" t="s">
        <v>24</v>
      </c>
      <c r="H2392" s="434">
        <v>54.98</v>
      </c>
      <c r="I2392" s="434">
        <v>17.899999999999999</v>
      </c>
      <c r="J2392" s="434">
        <f t="shared" si="144"/>
        <v>37.08</v>
      </c>
      <c r="K2392" s="435">
        <v>36.5</v>
      </c>
      <c r="L2392" s="439">
        <v>45496</v>
      </c>
      <c r="M2392" s="434">
        <f t="shared" si="145"/>
        <v>0.57999999999999829</v>
      </c>
      <c r="N2392" s="440">
        <v>1</v>
      </c>
      <c r="O2392" s="1" t="s">
        <v>50</v>
      </c>
      <c r="P2392" s="1" t="s">
        <v>53</v>
      </c>
      <c r="Q2392" s="438" t="str">
        <f>VLOOKUP(UTK[[#This Row],[ID]],DRIVER[],6,FALSE)</f>
        <v>DHULESWAR PERAI</v>
      </c>
      <c r="R2392" s="1">
        <v>40</v>
      </c>
    </row>
    <row r="2393" spans="1:18" ht="15" customHeight="1">
      <c r="A2393" s="1">
        <v>448</v>
      </c>
      <c r="B2393" s="432" t="str">
        <f>UTK[[#This Row],[DATE]]&amp;UTK[[#This Row],[VEHICLE NO]]&amp;UTK[[#This Row],[TRIP NO]]</f>
        <v>45496OD34S65082</v>
      </c>
      <c r="C2393" s="25">
        <v>45496</v>
      </c>
      <c r="D2393" s="1">
        <v>64846</v>
      </c>
      <c r="E2393" s="12">
        <v>312215</v>
      </c>
      <c r="F2393" s="17">
        <v>5689</v>
      </c>
      <c r="G2393" s="24" t="s">
        <v>57</v>
      </c>
      <c r="H2393" s="434">
        <v>51.98</v>
      </c>
      <c r="I2393" s="434">
        <v>17.440000000000001</v>
      </c>
      <c r="J2393" s="434">
        <f t="shared" si="144"/>
        <v>34.539999999999992</v>
      </c>
      <c r="K2393" s="435">
        <v>34.119999999999997</v>
      </c>
      <c r="L2393" s="439">
        <v>45497</v>
      </c>
      <c r="M2393" s="434">
        <f t="shared" si="145"/>
        <v>0.4199999999999946</v>
      </c>
      <c r="N2393" s="440">
        <v>2</v>
      </c>
      <c r="O2393" s="1" t="s">
        <v>50</v>
      </c>
      <c r="P2393" s="1" t="s">
        <v>53</v>
      </c>
      <c r="Q2393" s="438" t="str">
        <f>VLOOKUP(UTK[[#This Row],[ID]],DRIVER[],6,FALSE)</f>
        <v>VINOD KUMAR</v>
      </c>
      <c r="R2393" s="1">
        <v>210</v>
      </c>
    </row>
    <row r="2394" spans="1:18" ht="15" customHeight="1">
      <c r="A2394" s="1">
        <v>449</v>
      </c>
      <c r="B2394" s="432" t="str">
        <f>UTK[[#This Row],[DATE]]&amp;UTK[[#This Row],[VEHICLE NO]]&amp;UTK[[#This Row],[TRIP NO]]</f>
        <v>45496OD34S61522</v>
      </c>
      <c r="C2394" s="25">
        <v>45496</v>
      </c>
      <c r="D2394" s="1">
        <v>64847</v>
      </c>
      <c r="E2394" s="12">
        <v>312215</v>
      </c>
      <c r="F2394" s="17">
        <v>5693</v>
      </c>
      <c r="G2394" s="24" t="s">
        <v>43</v>
      </c>
      <c r="H2394" s="434">
        <v>51.96</v>
      </c>
      <c r="I2394" s="434">
        <v>17.079999999999998</v>
      </c>
      <c r="J2394" s="434">
        <f t="shared" si="144"/>
        <v>34.880000000000003</v>
      </c>
      <c r="K2394" s="435">
        <v>34.6</v>
      </c>
      <c r="L2394" s="439">
        <v>45497</v>
      </c>
      <c r="M2394" s="434">
        <f t="shared" si="145"/>
        <v>0.28000000000000114</v>
      </c>
      <c r="N2394" s="440">
        <v>2</v>
      </c>
      <c r="O2394" s="1" t="s">
        <v>50</v>
      </c>
      <c r="P2394" s="1" t="s">
        <v>53</v>
      </c>
      <c r="Q2394" s="438" t="str">
        <f>VLOOKUP(UTK[[#This Row],[ID]],DRIVER[],6,FALSE)</f>
        <v>PRADEEP KUMAR</v>
      </c>
    </row>
    <row r="2395" spans="1:18" ht="15" customHeight="1">
      <c r="A2395" s="1">
        <v>450</v>
      </c>
      <c r="B2395" s="432" t="str">
        <f>UTK[[#This Row],[DATE]]&amp;UTK[[#This Row],[VEHICLE NO]]&amp;UTK[[#This Row],[TRIP NO]]</f>
        <v>45497OD34S26271</v>
      </c>
      <c r="C2395" s="25">
        <v>45497</v>
      </c>
      <c r="D2395" s="1">
        <v>64848</v>
      </c>
      <c r="E2395" s="12">
        <v>312215</v>
      </c>
      <c r="F2395" s="17">
        <v>5711</v>
      </c>
      <c r="G2395" s="24" t="s">
        <v>54</v>
      </c>
      <c r="H2395" s="434">
        <v>54.84</v>
      </c>
      <c r="I2395" s="434">
        <v>16.940000000000001</v>
      </c>
      <c r="J2395" s="434">
        <f t="shared" ref="J2395:J2411" si="146">H2395-I2395</f>
        <v>37.900000000000006</v>
      </c>
      <c r="K2395" s="435">
        <v>37.22</v>
      </c>
      <c r="L2395" s="439">
        <v>45497</v>
      </c>
      <c r="M2395" s="434">
        <f t="shared" ref="M2395:M2411" si="147">J2395-K2395</f>
        <v>0.68000000000000682</v>
      </c>
      <c r="N2395" s="440">
        <v>1</v>
      </c>
      <c r="O2395" s="1" t="s">
        <v>50</v>
      </c>
      <c r="P2395" s="1" t="s">
        <v>53</v>
      </c>
      <c r="Q2395" s="438" t="str">
        <f>VLOOKUP(UTK[[#This Row],[ID]],DRIVER[],6,FALSE)</f>
        <v>NILAMANI BARIK</v>
      </c>
    </row>
    <row r="2396" spans="1:18" ht="15" customHeight="1">
      <c r="A2396" s="1">
        <v>451</v>
      </c>
      <c r="B2396" s="432" t="str">
        <f>UTK[[#This Row],[DATE]]&amp;UTK[[#This Row],[VEHICLE NO]]&amp;UTK[[#This Row],[TRIP NO]]</f>
        <v>45497OD04Q41391</v>
      </c>
      <c r="C2396" s="25">
        <v>45497</v>
      </c>
      <c r="D2396" s="1">
        <v>64859</v>
      </c>
      <c r="E2396" s="12">
        <v>312215</v>
      </c>
      <c r="F2396" s="17">
        <v>5721</v>
      </c>
      <c r="G2396" s="24" t="s">
        <v>21</v>
      </c>
      <c r="H2396" s="434">
        <v>52.84</v>
      </c>
      <c r="I2396" s="434">
        <v>17.48</v>
      </c>
      <c r="J2396" s="434">
        <f t="shared" si="146"/>
        <v>35.36</v>
      </c>
      <c r="K2396" s="435">
        <v>35.04</v>
      </c>
      <c r="L2396" s="439">
        <v>45497</v>
      </c>
      <c r="M2396" s="434">
        <f t="shared" si="147"/>
        <v>0.32000000000000028</v>
      </c>
      <c r="N2396" s="440">
        <v>1</v>
      </c>
      <c r="O2396" s="1" t="s">
        <v>50</v>
      </c>
      <c r="P2396" s="1" t="s">
        <v>53</v>
      </c>
      <c r="Q2396" s="438" t="str">
        <f>VLOOKUP(UTK[[#This Row],[ID]],DRIVER[],6,FALSE)</f>
        <v>AKSHAYA KU SAHOO</v>
      </c>
    </row>
    <row r="2397" spans="1:18" ht="15" customHeight="1">
      <c r="A2397" s="1">
        <v>452</v>
      </c>
      <c r="B2397" s="432" t="str">
        <f>UTK[[#This Row],[DATE]]&amp;UTK[[#This Row],[VEHICLE NO]]&amp;UTK[[#This Row],[TRIP NO]]</f>
        <v>45497OD34S65081</v>
      </c>
      <c r="C2397" s="25">
        <v>45497</v>
      </c>
      <c r="D2397" s="1">
        <v>64860</v>
      </c>
      <c r="E2397" s="12">
        <v>312215</v>
      </c>
      <c r="F2397" s="17">
        <v>5738</v>
      </c>
      <c r="G2397" s="24" t="s">
        <v>57</v>
      </c>
      <c r="H2397" s="434">
        <v>54.64</v>
      </c>
      <c r="I2397" s="434">
        <v>17.28</v>
      </c>
      <c r="J2397" s="434">
        <f t="shared" si="146"/>
        <v>37.36</v>
      </c>
      <c r="K2397" s="435">
        <v>36.96</v>
      </c>
      <c r="L2397" s="439">
        <v>45497</v>
      </c>
      <c r="M2397" s="434">
        <f t="shared" si="147"/>
        <v>0.39999999999999858</v>
      </c>
      <c r="N2397" s="440">
        <v>1</v>
      </c>
      <c r="O2397" s="1" t="s">
        <v>50</v>
      </c>
      <c r="P2397" s="1" t="s">
        <v>53</v>
      </c>
      <c r="Q2397" s="438" t="str">
        <f>VLOOKUP(UTK[[#This Row],[ID]],DRIVER[],6,FALSE)</f>
        <v>VINOD KUMAR</v>
      </c>
    </row>
    <row r="2398" spans="1:18" ht="15" customHeight="1">
      <c r="A2398" s="1">
        <v>453</v>
      </c>
      <c r="B2398" s="432" t="str">
        <f>UTK[[#This Row],[DATE]]&amp;UTK[[#This Row],[VEHICLE NO]]&amp;UTK[[#This Row],[TRIP NO]]</f>
        <v>45497OD34S26151</v>
      </c>
      <c r="C2398" s="25">
        <v>45497</v>
      </c>
      <c r="D2398" s="1">
        <v>64861</v>
      </c>
      <c r="E2398" s="12">
        <v>312215</v>
      </c>
      <c r="F2398" s="17">
        <v>5746</v>
      </c>
      <c r="G2398" s="24" t="s">
        <v>40</v>
      </c>
      <c r="H2398" s="434">
        <v>50.96</v>
      </c>
      <c r="I2398" s="434">
        <v>17.239999999999998</v>
      </c>
      <c r="J2398" s="434">
        <f t="shared" si="146"/>
        <v>33.72</v>
      </c>
      <c r="K2398" s="435">
        <v>33.340000000000003</v>
      </c>
      <c r="L2398" s="439">
        <v>45497</v>
      </c>
      <c r="M2398" s="434">
        <f t="shared" si="147"/>
        <v>0.37999999999999545</v>
      </c>
      <c r="N2398" s="440">
        <v>1</v>
      </c>
      <c r="O2398" s="1" t="s">
        <v>50</v>
      </c>
      <c r="P2398" s="1" t="s">
        <v>53</v>
      </c>
      <c r="Q2398" s="438" t="str">
        <f>VLOOKUP(UTK[[#This Row],[ID]],DRIVER[],6,FALSE)</f>
        <v>SUSANT KUMAR BAG</v>
      </c>
    </row>
    <row r="2399" spans="1:18" ht="15" customHeight="1">
      <c r="A2399" s="1">
        <v>454</v>
      </c>
      <c r="B2399" s="432" t="str">
        <f>UTK[[#This Row],[DATE]]&amp;UTK[[#This Row],[VEHICLE NO]]&amp;UTK[[#This Row],[TRIP NO]]</f>
        <v>45497OD04Q41781</v>
      </c>
      <c r="C2399" s="25">
        <v>45497</v>
      </c>
      <c r="D2399" s="1">
        <v>64862</v>
      </c>
      <c r="E2399" s="12">
        <v>312215</v>
      </c>
      <c r="F2399" s="17">
        <v>5774</v>
      </c>
      <c r="G2399" s="24" t="s">
        <v>25</v>
      </c>
      <c r="H2399" s="434">
        <v>51.6</v>
      </c>
      <c r="I2399" s="434">
        <v>17.32</v>
      </c>
      <c r="J2399" s="434">
        <f t="shared" si="146"/>
        <v>34.28</v>
      </c>
      <c r="K2399" s="435">
        <v>33.880000000000003</v>
      </c>
      <c r="L2399" s="439">
        <v>45497</v>
      </c>
      <c r="M2399" s="434">
        <f t="shared" si="147"/>
        <v>0.39999999999999858</v>
      </c>
      <c r="N2399" s="440">
        <v>1</v>
      </c>
      <c r="O2399" s="1" t="s">
        <v>50</v>
      </c>
      <c r="P2399" s="1" t="s">
        <v>53</v>
      </c>
      <c r="Q2399" s="438" t="str">
        <f>VLOOKUP(UTK[[#This Row],[ID]],DRIVER[],6,FALSE)</f>
        <v>BHARAT CH MOHANTA</v>
      </c>
    </row>
    <row r="2400" spans="1:18" ht="15" customHeight="1">
      <c r="A2400" s="1">
        <v>455</v>
      </c>
      <c r="B2400" s="432" t="str">
        <f>UTK[[#This Row],[DATE]]&amp;UTK[[#This Row],[VEHICLE NO]]&amp;UTK[[#This Row],[TRIP NO]]</f>
        <v>45497OD04Q41551</v>
      </c>
      <c r="C2400" s="25">
        <v>45497</v>
      </c>
      <c r="D2400" s="1">
        <v>64863</v>
      </c>
      <c r="E2400" s="12">
        <v>312215</v>
      </c>
      <c r="F2400" s="17">
        <v>5789</v>
      </c>
      <c r="G2400" s="24" t="s">
        <v>22</v>
      </c>
      <c r="H2400" s="434">
        <v>52.38</v>
      </c>
      <c r="I2400" s="434">
        <v>17.34</v>
      </c>
      <c r="J2400" s="434">
        <f t="shared" si="146"/>
        <v>35.040000000000006</v>
      </c>
      <c r="K2400" s="435">
        <v>34.5</v>
      </c>
      <c r="L2400" s="439">
        <v>45497</v>
      </c>
      <c r="M2400" s="434">
        <f t="shared" si="147"/>
        <v>0.54000000000000625</v>
      </c>
      <c r="N2400" s="440">
        <v>1</v>
      </c>
      <c r="O2400" s="1" t="s">
        <v>50</v>
      </c>
      <c r="P2400" s="1" t="s">
        <v>53</v>
      </c>
      <c r="Q2400" s="438" t="str">
        <f>VLOOKUP(UTK[[#This Row],[ID]],DRIVER[],6,FALSE)</f>
        <v>NABI AHMAD</v>
      </c>
    </row>
    <row r="2401" spans="1:18" ht="15" customHeight="1">
      <c r="A2401" s="1">
        <v>456</v>
      </c>
      <c r="B2401" s="432" t="str">
        <f>UTK[[#This Row],[DATE]]&amp;UTK[[#This Row],[VEHICLE NO]]&amp;UTK[[#This Row],[TRIP NO]]</f>
        <v>45497OD04Q41181</v>
      </c>
      <c r="C2401" s="25">
        <v>45497</v>
      </c>
      <c r="D2401" s="1">
        <v>64864</v>
      </c>
      <c r="E2401" s="12">
        <v>312215</v>
      </c>
      <c r="F2401" s="17">
        <v>5790</v>
      </c>
      <c r="G2401" s="24" t="s">
        <v>26</v>
      </c>
      <c r="H2401" s="434">
        <v>49.74</v>
      </c>
      <c r="I2401" s="434">
        <v>16.940000000000001</v>
      </c>
      <c r="J2401" s="434">
        <f t="shared" si="146"/>
        <v>32.799999999999997</v>
      </c>
      <c r="K2401" s="435">
        <v>32.54</v>
      </c>
      <c r="L2401" s="439">
        <v>45497</v>
      </c>
      <c r="M2401" s="434">
        <f t="shared" si="147"/>
        <v>0.25999999999999801</v>
      </c>
      <c r="N2401" s="440">
        <v>1</v>
      </c>
      <c r="O2401" s="1" t="s">
        <v>50</v>
      </c>
      <c r="P2401" s="1" t="s">
        <v>53</v>
      </c>
      <c r="Q2401" s="438" t="str">
        <f>VLOOKUP(UTK[[#This Row],[ID]],DRIVER[],6,FALSE)</f>
        <v>VASUROODDEEN</v>
      </c>
      <c r="R2401" s="1">
        <v>225</v>
      </c>
    </row>
    <row r="2402" spans="1:18" ht="15" customHeight="1">
      <c r="A2402" s="1">
        <v>457</v>
      </c>
      <c r="B2402" s="432" t="str">
        <f>UTK[[#This Row],[DATE]]&amp;UTK[[#This Row],[VEHICLE NO]]&amp;UTK[[#This Row],[TRIP NO]]</f>
        <v>45497OD04Q41701</v>
      </c>
      <c r="C2402" s="25">
        <v>45497</v>
      </c>
      <c r="D2402" s="1">
        <v>64865</v>
      </c>
      <c r="E2402" s="12">
        <v>312215</v>
      </c>
      <c r="F2402" s="17">
        <v>5787</v>
      </c>
      <c r="G2402" s="24" t="s">
        <v>10</v>
      </c>
      <c r="H2402" s="434">
        <v>34.5</v>
      </c>
      <c r="I2402" s="434">
        <v>10.46</v>
      </c>
      <c r="J2402" s="434">
        <f t="shared" si="146"/>
        <v>24.04</v>
      </c>
      <c r="K2402" s="435">
        <v>24.04</v>
      </c>
      <c r="L2402" s="439">
        <v>45497</v>
      </c>
      <c r="M2402" s="434">
        <f t="shared" si="147"/>
        <v>0</v>
      </c>
      <c r="N2402" s="440">
        <v>1</v>
      </c>
      <c r="O2402" s="1" t="s">
        <v>50</v>
      </c>
      <c r="P2402" s="1" t="s">
        <v>53</v>
      </c>
      <c r="Q2402" s="438" t="str">
        <f>VLOOKUP(UTK[[#This Row],[ID]],DRIVER[],6,FALSE)</f>
        <v>BAI DHARA JAMUDA</v>
      </c>
      <c r="R2402" s="1">
        <v>80</v>
      </c>
    </row>
    <row r="2403" spans="1:18" ht="14.4">
      <c r="A2403" s="1">
        <v>458</v>
      </c>
      <c r="B2403" s="432" t="str">
        <f>UTK[[#This Row],[DATE]]&amp;UTK[[#This Row],[VEHICLE NO]]&amp;UTK[[#This Row],[TRIP NO]]</f>
        <v>45497OD04Q41231</v>
      </c>
      <c r="C2403" s="25">
        <v>45497</v>
      </c>
      <c r="D2403" s="1">
        <v>64866</v>
      </c>
      <c r="E2403" s="12">
        <v>312215</v>
      </c>
      <c r="F2403" s="17">
        <v>5793</v>
      </c>
      <c r="G2403" s="24" t="s">
        <v>39</v>
      </c>
      <c r="H2403" s="434">
        <v>54.92</v>
      </c>
      <c r="I2403" s="434">
        <v>17.34</v>
      </c>
      <c r="J2403" s="434">
        <f t="shared" si="146"/>
        <v>37.58</v>
      </c>
      <c r="K2403" s="435">
        <v>36.979999999999997</v>
      </c>
      <c r="L2403" s="439">
        <v>45497</v>
      </c>
      <c r="M2403" s="434">
        <f t="shared" si="147"/>
        <v>0.60000000000000142</v>
      </c>
      <c r="N2403" s="440">
        <v>1</v>
      </c>
      <c r="O2403" s="1" t="s">
        <v>50</v>
      </c>
      <c r="P2403" s="1" t="s">
        <v>53</v>
      </c>
      <c r="Q2403" s="438" t="str">
        <f>VLOOKUP(UTK[[#This Row],[ID]],DRIVER[],6,FALSE)</f>
        <v>JAVID KHAN</v>
      </c>
    </row>
    <row r="2404" spans="1:18" ht="15" customHeight="1">
      <c r="A2404" s="1">
        <v>459</v>
      </c>
      <c r="B2404" s="432" t="str">
        <f>UTK[[#This Row],[DATE]]&amp;UTK[[#This Row],[VEHICLE NO]]&amp;UTK[[#This Row],[TRIP NO]]</f>
        <v>45497OD04Q67881</v>
      </c>
      <c r="C2404" s="25">
        <v>45497</v>
      </c>
      <c r="D2404" s="1">
        <v>64867</v>
      </c>
      <c r="E2404" s="12">
        <v>312215</v>
      </c>
      <c r="F2404" s="17">
        <v>5802</v>
      </c>
      <c r="G2404" s="24" t="s">
        <v>20</v>
      </c>
      <c r="H2404" s="434">
        <v>52.38</v>
      </c>
      <c r="I2404" s="434">
        <v>17.68</v>
      </c>
      <c r="J2404" s="434">
        <f t="shared" si="146"/>
        <v>34.700000000000003</v>
      </c>
      <c r="K2404" s="435">
        <v>34.659999999999997</v>
      </c>
      <c r="L2404" s="439">
        <v>45497</v>
      </c>
      <c r="M2404" s="434">
        <f t="shared" si="147"/>
        <v>4.0000000000006253E-2</v>
      </c>
      <c r="N2404" s="440">
        <v>1</v>
      </c>
      <c r="O2404" s="1" t="s">
        <v>50</v>
      </c>
      <c r="P2404" s="1" t="s">
        <v>53</v>
      </c>
      <c r="Q2404" s="438" t="str">
        <f>VLOOKUP(UTK[[#This Row],[ID]],DRIVER[],6,FALSE)</f>
        <v>JUGAL KISHOR MOHANTA</v>
      </c>
    </row>
    <row r="2405" spans="1:18" ht="15" customHeight="1">
      <c r="A2405" s="1">
        <v>460</v>
      </c>
      <c r="B2405" s="432" t="str">
        <f>UTK[[#This Row],[DATE]]&amp;UTK[[#This Row],[VEHICLE NO]]&amp;UTK[[#This Row],[TRIP NO]]</f>
        <v>45497OD04Q41392</v>
      </c>
      <c r="C2405" s="25">
        <v>45497</v>
      </c>
      <c r="D2405" s="1">
        <v>64868</v>
      </c>
      <c r="E2405" s="12">
        <v>312215</v>
      </c>
      <c r="F2405" s="17">
        <v>5818</v>
      </c>
      <c r="G2405" s="24" t="s">
        <v>21</v>
      </c>
      <c r="H2405" s="434">
        <v>50.98</v>
      </c>
      <c r="I2405" s="434">
        <v>17.52</v>
      </c>
      <c r="J2405" s="434">
        <f t="shared" si="146"/>
        <v>33.459999999999994</v>
      </c>
      <c r="K2405" s="435">
        <v>33.46</v>
      </c>
      <c r="L2405" s="439">
        <v>45497</v>
      </c>
      <c r="M2405" s="434">
        <f t="shared" si="147"/>
        <v>0</v>
      </c>
      <c r="N2405" s="440">
        <v>2</v>
      </c>
      <c r="O2405" s="1" t="s">
        <v>50</v>
      </c>
      <c r="P2405" s="1" t="s">
        <v>53</v>
      </c>
      <c r="Q2405" s="438" t="str">
        <f>VLOOKUP(UTK[[#This Row],[ID]],DRIVER[],6,FALSE)</f>
        <v>AKSHAYA KU SAHOO</v>
      </c>
    </row>
    <row r="2406" spans="1:18" ht="15" customHeight="1">
      <c r="A2406" s="1">
        <v>461</v>
      </c>
      <c r="B2406" s="432" t="str">
        <f>UTK[[#This Row],[DATE]]&amp;UTK[[#This Row],[VEHICLE NO]]&amp;UTK[[#This Row],[TRIP NO]]</f>
        <v>45497OD34S61521</v>
      </c>
      <c r="C2406" s="25">
        <v>45497</v>
      </c>
      <c r="D2406" s="1">
        <v>64869</v>
      </c>
      <c r="E2406" s="12">
        <v>312215</v>
      </c>
      <c r="F2406" s="17">
        <v>5777</v>
      </c>
      <c r="G2406" s="24" t="s">
        <v>43</v>
      </c>
      <c r="H2406" s="434">
        <v>52.12</v>
      </c>
      <c r="I2406" s="434">
        <v>17.14</v>
      </c>
      <c r="J2406" s="434">
        <f t="shared" si="146"/>
        <v>34.979999999999997</v>
      </c>
      <c r="K2406" s="435">
        <v>34.119999999999997</v>
      </c>
      <c r="L2406" s="439">
        <v>45497</v>
      </c>
      <c r="M2406" s="434">
        <f t="shared" si="147"/>
        <v>0.85999999999999943</v>
      </c>
      <c r="N2406" s="440">
        <v>1</v>
      </c>
      <c r="O2406" s="1" t="s">
        <v>50</v>
      </c>
      <c r="P2406" s="1" t="s">
        <v>53</v>
      </c>
      <c r="Q2406" s="438" t="str">
        <f>VLOOKUP(UTK[[#This Row],[ID]],DRIVER[],6,FALSE)</f>
        <v>PRADEEP KUMAR</v>
      </c>
    </row>
    <row r="2407" spans="1:18" ht="15" customHeight="1">
      <c r="A2407" s="1">
        <v>462</v>
      </c>
      <c r="B2407" s="432" t="str">
        <f>UTK[[#This Row],[DATE]]&amp;UTK[[#This Row],[VEHICLE NO]]&amp;UTK[[#This Row],[TRIP NO]]</f>
        <v>45497OD04Q67611</v>
      </c>
      <c r="C2407" s="25">
        <v>45497</v>
      </c>
      <c r="D2407" s="1">
        <v>64870</v>
      </c>
      <c r="E2407" s="12">
        <v>312215</v>
      </c>
      <c r="F2407" s="17">
        <v>5823</v>
      </c>
      <c r="G2407" s="24" t="s">
        <v>24</v>
      </c>
      <c r="H2407" s="434">
        <v>56.94</v>
      </c>
      <c r="I2407" s="434">
        <v>17.760000000000002</v>
      </c>
      <c r="J2407" s="434">
        <f t="shared" si="146"/>
        <v>39.179999999999993</v>
      </c>
      <c r="K2407" s="435">
        <v>38.54</v>
      </c>
      <c r="L2407" s="439">
        <v>45497</v>
      </c>
      <c r="M2407" s="434">
        <f t="shared" si="147"/>
        <v>0.63999999999999346</v>
      </c>
      <c r="N2407" s="440">
        <v>1</v>
      </c>
      <c r="O2407" s="1" t="s">
        <v>50</v>
      </c>
      <c r="P2407" s="1" t="s">
        <v>53</v>
      </c>
      <c r="Q2407" s="438" t="str">
        <f>VLOOKUP(UTK[[#This Row],[ID]],DRIVER[],6,FALSE)</f>
        <v>DHULESWAR PERAI</v>
      </c>
    </row>
    <row r="2408" spans="1:18" ht="15" customHeight="1">
      <c r="A2408" s="1">
        <v>463</v>
      </c>
      <c r="B2408" s="432" t="str">
        <f>UTK[[#This Row],[DATE]]&amp;UTK[[#This Row],[VEHICLE NO]]&amp;UTK[[#This Row],[TRIP NO]]</f>
        <v>45497OD34S61371</v>
      </c>
      <c r="C2408" s="25">
        <v>45497</v>
      </c>
      <c r="D2408" s="1">
        <v>64871</v>
      </c>
      <c r="E2408" s="12">
        <v>312215</v>
      </c>
      <c r="F2408" s="17">
        <v>5827</v>
      </c>
      <c r="G2408" s="24" t="s">
        <v>44</v>
      </c>
      <c r="H2408" s="434">
        <v>56.04</v>
      </c>
      <c r="I2408" s="434">
        <v>17.62</v>
      </c>
      <c r="J2408" s="434">
        <f t="shared" si="146"/>
        <v>38.42</v>
      </c>
      <c r="K2408" s="435">
        <v>38.24</v>
      </c>
      <c r="L2408" s="439">
        <v>45497</v>
      </c>
      <c r="M2408" s="434">
        <f t="shared" si="147"/>
        <v>0.17999999999999972</v>
      </c>
      <c r="N2408" s="440">
        <v>1</v>
      </c>
      <c r="O2408" s="1" t="s">
        <v>50</v>
      </c>
      <c r="P2408" s="1" t="s">
        <v>53</v>
      </c>
      <c r="Q2408" s="438" t="str">
        <f>VLOOKUP(UTK[[#This Row],[ID]],DRIVER[],6,FALSE)</f>
        <v>KALI CH KAR</v>
      </c>
    </row>
    <row r="2409" spans="1:18" ht="15" customHeight="1">
      <c r="A2409" s="1">
        <v>464</v>
      </c>
      <c r="B2409" s="432" t="str">
        <f>UTK[[#This Row],[DATE]]&amp;UTK[[#This Row],[VEHICLE NO]]&amp;UTK[[#This Row],[TRIP NO]]</f>
        <v>45497OD34S65082</v>
      </c>
      <c r="C2409" s="25">
        <v>45497</v>
      </c>
      <c r="D2409" s="1">
        <v>64910</v>
      </c>
      <c r="E2409" s="12">
        <v>312215</v>
      </c>
      <c r="F2409" s="17">
        <v>5844</v>
      </c>
      <c r="G2409" s="24" t="s">
        <v>57</v>
      </c>
      <c r="H2409" s="434">
        <v>56.7</v>
      </c>
      <c r="I2409" s="434">
        <v>17.38</v>
      </c>
      <c r="J2409" s="434">
        <f t="shared" si="146"/>
        <v>39.320000000000007</v>
      </c>
      <c r="K2409" s="435">
        <v>38.979999999999997</v>
      </c>
      <c r="L2409" s="439">
        <v>45497</v>
      </c>
      <c r="M2409" s="434">
        <f t="shared" si="147"/>
        <v>0.34000000000001052</v>
      </c>
      <c r="N2409" s="440">
        <v>2</v>
      </c>
      <c r="O2409" s="1" t="s">
        <v>50</v>
      </c>
      <c r="P2409" s="1" t="s">
        <v>53</v>
      </c>
      <c r="Q2409" s="438" t="str">
        <f>VLOOKUP(UTK[[#This Row],[ID]],DRIVER[],6,FALSE)</f>
        <v>VINOD KUMAR</v>
      </c>
    </row>
    <row r="2410" spans="1:18" ht="15" customHeight="1">
      <c r="A2410" s="1">
        <v>465</v>
      </c>
      <c r="B2410" s="432" t="str">
        <f>UTK[[#This Row],[DATE]]&amp;UTK[[#This Row],[VEHICLE NO]]&amp;UTK[[#This Row],[TRIP NO]]</f>
        <v>45497OD34S26152</v>
      </c>
      <c r="C2410" s="25">
        <v>45497</v>
      </c>
      <c r="D2410" s="1">
        <v>64911</v>
      </c>
      <c r="E2410" s="12">
        <v>312215</v>
      </c>
      <c r="F2410" s="17">
        <v>5845</v>
      </c>
      <c r="G2410" s="24" t="s">
        <v>40</v>
      </c>
      <c r="H2410" s="434">
        <v>51.06</v>
      </c>
      <c r="I2410" s="434">
        <v>17.2</v>
      </c>
      <c r="J2410" s="434">
        <f t="shared" si="146"/>
        <v>33.86</v>
      </c>
      <c r="K2410" s="435">
        <v>33.619999999999997</v>
      </c>
      <c r="L2410" s="439">
        <v>45497</v>
      </c>
      <c r="M2410" s="434">
        <f t="shared" si="147"/>
        <v>0.24000000000000199</v>
      </c>
      <c r="N2410" s="440">
        <v>2</v>
      </c>
      <c r="O2410" s="1" t="s">
        <v>50</v>
      </c>
      <c r="P2410" s="1" t="s">
        <v>53</v>
      </c>
      <c r="Q2410" s="438" t="str">
        <f>VLOOKUP(UTK[[#This Row],[ID]],DRIVER[],6,FALSE)</f>
        <v>SUSANT KUMAR BAG</v>
      </c>
    </row>
    <row r="2411" spans="1:18" ht="15" customHeight="1">
      <c r="A2411" s="1">
        <v>466</v>
      </c>
      <c r="B2411" s="432" t="str">
        <f>UTK[[#This Row],[DATE]]&amp;UTK[[#This Row],[VEHICLE NO]]&amp;UTK[[#This Row],[TRIP NO]]</f>
        <v>45497OD34S26272</v>
      </c>
      <c r="C2411" s="25">
        <v>45497</v>
      </c>
      <c r="D2411" s="1">
        <v>64912</v>
      </c>
      <c r="E2411" s="12">
        <v>312215</v>
      </c>
      <c r="F2411" s="17">
        <v>5858</v>
      </c>
      <c r="G2411" s="24" t="s">
        <v>54</v>
      </c>
      <c r="H2411" s="434">
        <v>51.12</v>
      </c>
      <c r="I2411" s="434">
        <v>17.079999999999998</v>
      </c>
      <c r="J2411" s="434">
        <f t="shared" si="146"/>
        <v>34.04</v>
      </c>
      <c r="K2411" s="435">
        <v>34.04</v>
      </c>
      <c r="L2411" s="439">
        <v>45498</v>
      </c>
      <c r="M2411" s="434">
        <f t="shared" si="147"/>
        <v>0</v>
      </c>
      <c r="N2411" s="440">
        <v>2</v>
      </c>
      <c r="O2411" s="1" t="s">
        <v>50</v>
      </c>
      <c r="P2411" s="1" t="s">
        <v>53</v>
      </c>
      <c r="Q2411" s="438" t="str">
        <f>VLOOKUP(UTK[[#This Row],[ID]],DRIVER[],6,FALSE)</f>
        <v>NILAMANI BARIK</v>
      </c>
    </row>
    <row r="2412" spans="1:18" ht="15" customHeight="1">
      <c r="A2412" s="1">
        <v>467</v>
      </c>
      <c r="B2412" s="432" t="str">
        <f>UTK[[#This Row],[DATE]]&amp;UTK[[#This Row],[VEHICLE NO]]&amp;UTK[[#This Row],[TRIP NO]]</f>
        <v>45498OD34S65081</v>
      </c>
      <c r="C2412" s="25">
        <v>45498</v>
      </c>
      <c r="D2412" s="1">
        <v>64913</v>
      </c>
      <c r="E2412" s="12">
        <v>312215</v>
      </c>
      <c r="F2412" s="17">
        <v>5864</v>
      </c>
      <c r="G2412" s="24" t="s">
        <v>57</v>
      </c>
      <c r="H2412" s="434">
        <v>55.52</v>
      </c>
      <c r="I2412" s="434">
        <v>17.399999999999999</v>
      </c>
      <c r="J2412" s="434">
        <f t="shared" ref="J2412:J2426" si="148">H2412-I2412</f>
        <v>38.120000000000005</v>
      </c>
      <c r="K2412" s="435">
        <v>37.159999999999997</v>
      </c>
      <c r="L2412" s="439">
        <v>45498</v>
      </c>
      <c r="M2412" s="434">
        <f t="shared" ref="M2412:M2426" si="149">J2412-K2412</f>
        <v>0.96000000000000796</v>
      </c>
      <c r="N2412" s="440">
        <v>1</v>
      </c>
      <c r="O2412" s="1" t="s">
        <v>50</v>
      </c>
      <c r="P2412" s="1" t="s">
        <v>53</v>
      </c>
      <c r="Q2412" s="438" t="str">
        <f>VLOOKUP(UTK[[#This Row],[ID]],DRIVER[],6,FALSE)</f>
        <v>VINOD KUMAR</v>
      </c>
    </row>
    <row r="2413" spans="1:18" ht="14.4">
      <c r="A2413" s="1">
        <v>468</v>
      </c>
      <c r="B2413" s="432" t="str">
        <f>UTK[[#This Row],[DATE]]&amp;UTK[[#This Row],[VEHICLE NO]]&amp;UTK[[#This Row],[TRIP NO]]</f>
        <v>45498OD04Q41231</v>
      </c>
      <c r="C2413" s="25">
        <v>45498</v>
      </c>
      <c r="D2413" s="1">
        <v>64914</v>
      </c>
      <c r="E2413" s="12">
        <v>312215</v>
      </c>
      <c r="F2413" s="17">
        <v>5916</v>
      </c>
      <c r="G2413" s="24" t="s">
        <v>39</v>
      </c>
      <c r="H2413" s="434">
        <v>52.44</v>
      </c>
      <c r="I2413" s="434">
        <v>17.46</v>
      </c>
      <c r="J2413" s="434">
        <f t="shared" si="148"/>
        <v>34.979999999999997</v>
      </c>
      <c r="K2413" s="435">
        <v>34.76</v>
      </c>
      <c r="L2413" s="439">
        <v>45498</v>
      </c>
      <c r="M2413" s="434">
        <f t="shared" si="149"/>
        <v>0.21999999999999886</v>
      </c>
      <c r="N2413" s="440">
        <v>1</v>
      </c>
      <c r="O2413" s="1" t="s">
        <v>50</v>
      </c>
      <c r="P2413" s="1" t="s">
        <v>53</v>
      </c>
      <c r="Q2413" s="438" t="str">
        <f>VLOOKUP(UTK[[#This Row],[ID]],DRIVER[],6,FALSE)</f>
        <v>JAVID KHAN</v>
      </c>
    </row>
    <row r="2414" spans="1:18" ht="15" customHeight="1">
      <c r="A2414" s="1">
        <v>469</v>
      </c>
      <c r="B2414" s="432" t="str">
        <f>UTK[[#This Row],[DATE]]&amp;UTK[[#This Row],[VEHICLE NO]]&amp;UTK[[#This Row],[TRIP NO]]</f>
        <v>45498OD34S26151</v>
      </c>
      <c r="C2414" s="25">
        <v>45498</v>
      </c>
      <c r="D2414" s="1">
        <v>64915</v>
      </c>
      <c r="E2414" s="12">
        <v>312215</v>
      </c>
      <c r="F2414" s="17">
        <v>5927</v>
      </c>
      <c r="G2414" s="24" t="s">
        <v>40</v>
      </c>
      <c r="H2414" s="434">
        <v>51.48</v>
      </c>
      <c r="I2414" s="434">
        <v>17.34</v>
      </c>
      <c r="J2414" s="434">
        <f t="shared" si="148"/>
        <v>34.14</v>
      </c>
      <c r="K2414" s="435">
        <v>34.119999999999997</v>
      </c>
      <c r="L2414" s="439">
        <v>45498</v>
      </c>
      <c r="M2414" s="434">
        <f t="shared" si="149"/>
        <v>2.0000000000003126E-2</v>
      </c>
      <c r="N2414" s="440">
        <v>1</v>
      </c>
      <c r="O2414" s="1" t="s">
        <v>50</v>
      </c>
      <c r="P2414" s="1" t="s">
        <v>53</v>
      </c>
      <c r="Q2414" s="438" t="str">
        <f>VLOOKUP(UTK[[#This Row],[ID]],DRIVER[],6,FALSE)</f>
        <v>SUSANT KUMAR BAG</v>
      </c>
    </row>
    <row r="2415" spans="1:18" ht="15" customHeight="1">
      <c r="A2415" s="1">
        <v>470</v>
      </c>
      <c r="B2415" s="432" t="str">
        <f>UTK[[#This Row],[DATE]]&amp;UTK[[#This Row],[VEHICLE NO]]&amp;UTK[[#This Row],[TRIP NO]]</f>
        <v>45498OD04Q41391</v>
      </c>
      <c r="C2415" s="25">
        <v>45498</v>
      </c>
      <c r="D2415" s="1">
        <v>64916</v>
      </c>
      <c r="E2415" s="12">
        <v>312215</v>
      </c>
      <c r="F2415" s="17">
        <v>5939</v>
      </c>
      <c r="G2415" s="24" t="s">
        <v>21</v>
      </c>
      <c r="H2415" s="434">
        <v>56.54</v>
      </c>
      <c r="I2415" s="434">
        <v>17.48</v>
      </c>
      <c r="J2415" s="434">
        <f t="shared" si="148"/>
        <v>39.06</v>
      </c>
      <c r="K2415" s="435">
        <v>38.36</v>
      </c>
      <c r="L2415" s="439">
        <v>45499</v>
      </c>
      <c r="M2415" s="434">
        <f t="shared" si="149"/>
        <v>0.70000000000000284</v>
      </c>
      <c r="N2415" s="440">
        <v>1</v>
      </c>
      <c r="O2415" s="1" t="s">
        <v>50</v>
      </c>
      <c r="P2415" s="1" t="s">
        <v>53</v>
      </c>
      <c r="Q2415" s="438" t="str">
        <f>VLOOKUP(UTK[[#This Row],[ID]],DRIVER[],6,FALSE)</f>
        <v>AKSHAYA KU SAHOO</v>
      </c>
    </row>
    <row r="2416" spans="1:18" ht="15" customHeight="1">
      <c r="A2416" s="1">
        <v>471</v>
      </c>
      <c r="B2416" s="432" t="str">
        <f>UTK[[#This Row],[DATE]]&amp;UTK[[#This Row],[VEHICLE NO]]&amp;UTK[[#This Row],[TRIP NO]]</f>
        <v>45498OD04Q41701</v>
      </c>
      <c r="C2416" s="25">
        <v>45498</v>
      </c>
      <c r="D2416" s="1">
        <v>64917</v>
      </c>
      <c r="E2416" s="12">
        <v>312215</v>
      </c>
      <c r="F2416" s="17">
        <v>5941</v>
      </c>
      <c r="G2416" s="24" t="s">
        <v>10</v>
      </c>
      <c r="H2416" s="434">
        <v>34.26</v>
      </c>
      <c r="I2416" s="434">
        <v>10.46</v>
      </c>
      <c r="J2416" s="434">
        <f t="shared" si="148"/>
        <v>23.799999999999997</v>
      </c>
      <c r="K2416" s="435">
        <v>23.56</v>
      </c>
      <c r="L2416" s="439">
        <v>45498</v>
      </c>
      <c r="M2416" s="434">
        <f t="shared" si="149"/>
        <v>0.23999999999999844</v>
      </c>
      <c r="N2416" s="440">
        <v>1</v>
      </c>
      <c r="O2416" s="1" t="s">
        <v>50</v>
      </c>
      <c r="P2416" s="1" t="s">
        <v>53</v>
      </c>
      <c r="Q2416" s="438" t="str">
        <f>VLOOKUP(UTK[[#This Row],[ID]],DRIVER[],6,FALSE)</f>
        <v>MADANA MAHANTA</v>
      </c>
    </row>
    <row r="2417" spans="1:18" ht="15" customHeight="1">
      <c r="A2417" s="1">
        <v>472</v>
      </c>
      <c r="B2417" s="432" t="str">
        <f>UTK[[#This Row],[DATE]]&amp;UTK[[#This Row],[VEHICLE NO]]&amp;UTK[[#This Row],[TRIP NO]]</f>
        <v>45498OD34S61391</v>
      </c>
      <c r="C2417" s="25">
        <v>45498</v>
      </c>
      <c r="D2417" s="1">
        <v>64918</v>
      </c>
      <c r="E2417" s="12">
        <v>312215</v>
      </c>
      <c r="F2417" s="17">
        <v>5948</v>
      </c>
      <c r="G2417" s="24" t="s">
        <v>52</v>
      </c>
      <c r="H2417" s="434">
        <v>57.42</v>
      </c>
      <c r="I2417" s="434">
        <v>17.72</v>
      </c>
      <c r="J2417" s="434">
        <f t="shared" si="148"/>
        <v>39.700000000000003</v>
      </c>
      <c r="K2417" s="435">
        <v>39.299999999999997</v>
      </c>
      <c r="L2417" s="439">
        <v>45498</v>
      </c>
      <c r="M2417" s="434">
        <f t="shared" si="149"/>
        <v>0.40000000000000568</v>
      </c>
      <c r="N2417" s="440">
        <v>1</v>
      </c>
      <c r="O2417" s="1" t="s">
        <v>50</v>
      </c>
      <c r="P2417" s="1" t="s">
        <v>53</v>
      </c>
      <c r="Q2417" s="438" t="str">
        <f>VLOOKUP(UTK[[#This Row],[ID]],DRIVER[],6,FALSE)</f>
        <v>PRADIPA MALIK</v>
      </c>
    </row>
    <row r="2418" spans="1:18" ht="15" customHeight="1">
      <c r="A2418" s="1">
        <v>473</v>
      </c>
      <c r="B2418" s="432" t="str">
        <f>UTK[[#This Row],[DATE]]&amp;UTK[[#This Row],[VEHICLE NO]]&amp;UTK[[#This Row],[TRIP NO]]</f>
        <v>45498OD04Q41781</v>
      </c>
      <c r="C2418" s="25">
        <v>45498</v>
      </c>
      <c r="D2418" s="1">
        <v>64919</v>
      </c>
      <c r="E2418" s="12">
        <v>312215</v>
      </c>
      <c r="F2418" s="17">
        <v>5956</v>
      </c>
      <c r="G2418" s="24" t="s">
        <v>25</v>
      </c>
      <c r="H2418" s="434">
        <v>54.92</v>
      </c>
      <c r="I2418" s="434">
        <v>17.34</v>
      </c>
      <c r="J2418" s="434">
        <f t="shared" si="148"/>
        <v>37.58</v>
      </c>
      <c r="K2418" s="435">
        <v>37.26</v>
      </c>
      <c r="L2418" s="439">
        <v>45498</v>
      </c>
      <c r="M2418" s="434">
        <f t="shared" si="149"/>
        <v>0.32000000000000028</v>
      </c>
      <c r="N2418" s="440">
        <v>1</v>
      </c>
      <c r="O2418" s="1" t="s">
        <v>50</v>
      </c>
      <c r="P2418" s="1" t="s">
        <v>53</v>
      </c>
      <c r="Q2418" s="438" t="str">
        <f>VLOOKUP(UTK[[#This Row],[ID]],DRIVER[],6,FALSE)</f>
        <v>CHANDRAMANI MOHANTY</v>
      </c>
    </row>
    <row r="2419" spans="1:18" ht="15" customHeight="1">
      <c r="A2419" s="1">
        <v>474</v>
      </c>
      <c r="B2419" s="432" t="str">
        <f>UTK[[#This Row],[DATE]]&amp;UTK[[#This Row],[VEHICLE NO]]&amp;UTK[[#This Row],[TRIP NO]]</f>
        <v>45498OD04Q67881</v>
      </c>
      <c r="C2419" s="25">
        <v>45498</v>
      </c>
      <c r="D2419" s="1">
        <v>64920</v>
      </c>
      <c r="E2419" s="12">
        <v>312215</v>
      </c>
      <c r="F2419" s="17">
        <v>5950</v>
      </c>
      <c r="G2419" s="24" t="s">
        <v>20</v>
      </c>
      <c r="H2419" s="434">
        <v>56.62</v>
      </c>
      <c r="I2419" s="434">
        <v>17.72</v>
      </c>
      <c r="J2419" s="434">
        <f t="shared" si="148"/>
        <v>38.9</v>
      </c>
      <c r="K2419" s="435">
        <v>38.6</v>
      </c>
      <c r="L2419" s="439">
        <v>45498</v>
      </c>
      <c r="M2419" s="434">
        <f t="shared" si="149"/>
        <v>0.29999999999999716</v>
      </c>
      <c r="N2419" s="440">
        <v>1</v>
      </c>
      <c r="O2419" s="1" t="s">
        <v>50</v>
      </c>
      <c r="P2419" s="1" t="s">
        <v>53</v>
      </c>
      <c r="Q2419" s="438" t="str">
        <f>VLOOKUP(UTK[[#This Row],[ID]],DRIVER[],6,FALSE)</f>
        <v>BAI DHARA JAMUDA</v>
      </c>
    </row>
    <row r="2420" spans="1:18" ht="15" customHeight="1">
      <c r="A2420" s="1">
        <v>475</v>
      </c>
      <c r="B2420" s="432" t="str">
        <f>UTK[[#This Row],[DATE]]&amp;UTK[[#This Row],[VEHICLE NO]]&amp;UTK[[#This Row],[TRIP NO]]</f>
        <v>45498OD04Q41181</v>
      </c>
      <c r="C2420" s="25">
        <v>45498</v>
      </c>
      <c r="D2420" s="1">
        <v>64921</v>
      </c>
      <c r="E2420" s="12">
        <v>312215</v>
      </c>
      <c r="F2420" s="17">
        <v>5964</v>
      </c>
      <c r="G2420" s="24" t="s">
        <v>26</v>
      </c>
      <c r="H2420" s="434">
        <v>50.48</v>
      </c>
      <c r="I2420" s="434">
        <v>17.16</v>
      </c>
      <c r="J2420" s="434">
        <f t="shared" si="148"/>
        <v>33.319999999999993</v>
      </c>
      <c r="K2420" s="435">
        <v>33.1</v>
      </c>
      <c r="L2420" s="439">
        <v>45498</v>
      </c>
      <c r="M2420" s="434">
        <f t="shared" si="149"/>
        <v>0.21999999999999176</v>
      </c>
      <c r="N2420" s="440">
        <v>1</v>
      </c>
      <c r="O2420" s="1" t="s">
        <v>50</v>
      </c>
      <c r="P2420" s="1" t="s">
        <v>53</v>
      </c>
      <c r="Q2420" s="438" t="str">
        <f>VLOOKUP(UTK[[#This Row],[ID]],DRIVER[],6,FALSE)</f>
        <v>VASUROODDEEN</v>
      </c>
      <c r="R2420" s="1">
        <v>20</v>
      </c>
    </row>
    <row r="2421" spans="1:18" ht="15" customHeight="1">
      <c r="A2421" s="1">
        <v>476</v>
      </c>
      <c r="B2421" s="432" t="str">
        <f>UTK[[#This Row],[DATE]]&amp;UTK[[#This Row],[VEHICLE NO]]&amp;UTK[[#This Row],[TRIP NO]]</f>
        <v>45498OD34S61371</v>
      </c>
      <c r="C2421" s="25">
        <v>45498</v>
      </c>
      <c r="D2421" s="1">
        <v>64922</v>
      </c>
      <c r="E2421" s="12">
        <v>312215</v>
      </c>
      <c r="F2421" s="17">
        <v>5966</v>
      </c>
      <c r="G2421" s="24" t="s">
        <v>44</v>
      </c>
      <c r="H2421" s="434">
        <v>54.66</v>
      </c>
      <c r="I2421" s="434">
        <v>17.54</v>
      </c>
      <c r="J2421" s="434">
        <f t="shared" si="148"/>
        <v>37.119999999999997</v>
      </c>
      <c r="K2421" s="435">
        <v>37.04</v>
      </c>
      <c r="L2421" s="439">
        <v>45498</v>
      </c>
      <c r="M2421" s="434">
        <f t="shared" si="149"/>
        <v>7.9999999999998295E-2</v>
      </c>
      <c r="N2421" s="440">
        <v>1</v>
      </c>
      <c r="O2421" s="1" t="s">
        <v>50</v>
      </c>
      <c r="P2421" s="1" t="s">
        <v>53</v>
      </c>
      <c r="Q2421" s="438" t="str">
        <f>VLOOKUP(UTK[[#This Row],[ID]],DRIVER[],6,FALSE)</f>
        <v>MURALIDHAR MOHANTA</v>
      </c>
    </row>
    <row r="2422" spans="1:18" ht="15" customHeight="1">
      <c r="A2422" s="1">
        <v>477</v>
      </c>
      <c r="B2422" s="432" t="str">
        <f>UTK[[#This Row],[DATE]]&amp;UTK[[#This Row],[VEHICLE NO]]&amp;UTK[[#This Row],[TRIP NO]]</f>
        <v>45498OD04Q67611</v>
      </c>
      <c r="C2422" s="25">
        <v>45498</v>
      </c>
      <c r="D2422" s="1">
        <v>64923</v>
      </c>
      <c r="E2422" s="12">
        <v>312215</v>
      </c>
      <c r="F2422" s="17">
        <v>5975</v>
      </c>
      <c r="G2422" s="24" t="s">
        <v>24</v>
      </c>
      <c r="H2422" s="434">
        <v>55.28</v>
      </c>
      <c r="I2422" s="434">
        <v>17.739999999999998</v>
      </c>
      <c r="J2422" s="434">
        <f t="shared" si="148"/>
        <v>37.540000000000006</v>
      </c>
      <c r="K2422" s="435">
        <v>37.299999999999997</v>
      </c>
      <c r="L2422" s="439">
        <v>45498</v>
      </c>
      <c r="M2422" s="434">
        <f t="shared" si="149"/>
        <v>0.24000000000000909</v>
      </c>
      <c r="N2422" s="440">
        <v>1</v>
      </c>
      <c r="O2422" s="1" t="s">
        <v>50</v>
      </c>
      <c r="P2422" s="1" t="s">
        <v>53</v>
      </c>
      <c r="Q2422" s="438" t="str">
        <f>VLOOKUP(UTK[[#This Row],[ID]],DRIVER[],6,FALSE)</f>
        <v>DHULESWAR PERAI</v>
      </c>
    </row>
    <row r="2423" spans="1:18" ht="15" customHeight="1">
      <c r="A2423" s="1">
        <v>478</v>
      </c>
      <c r="B2423" s="432" t="str">
        <f>UTK[[#This Row],[DATE]]&amp;UTK[[#This Row],[VEHICLE NO]]&amp;UTK[[#This Row],[TRIP NO]]</f>
        <v>45498OD34S26271</v>
      </c>
      <c r="C2423" s="25">
        <v>45498</v>
      </c>
      <c r="D2423" s="1">
        <v>64924</v>
      </c>
      <c r="E2423" s="12">
        <v>312215</v>
      </c>
      <c r="F2423" s="17">
        <v>5967</v>
      </c>
      <c r="G2423" s="24" t="s">
        <v>54</v>
      </c>
      <c r="H2423" s="434">
        <v>51.7</v>
      </c>
      <c r="I2423" s="434">
        <v>17.040400000000002</v>
      </c>
      <c r="J2423" s="434">
        <f t="shared" si="148"/>
        <v>34.659599999999998</v>
      </c>
      <c r="K2423" s="435">
        <v>34.4</v>
      </c>
      <c r="L2423" s="439">
        <v>45498</v>
      </c>
      <c r="M2423" s="434">
        <f t="shared" si="149"/>
        <v>0.25959999999999894</v>
      </c>
      <c r="N2423" s="440">
        <v>1</v>
      </c>
      <c r="O2423" s="1" t="s">
        <v>50</v>
      </c>
      <c r="P2423" s="1" t="s">
        <v>53</v>
      </c>
      <c r="Q2423" s="438" t="str">
        <f>VLOOKUP(UTK[[#This Row],[ID]],DRIVER[],6,FALSE)</f>
        <v>NILAMANI BARIK</v>
      </c>
    </row>
    <row r="2424" spans="1:18" ht="15" customHeight="1">
      <c r="A2424" s="1">
        <v>479</v>
      </c>
      <c r="B2424" s="432" t="str">
        <f>UTK[[#This Row],[DATE]]&amp;UTK[[#This Row],[VEHICLE NO]]&amp;UTK[[#This Row],[TRIP NO]]</f>
        <v>45498OD34S65082</v>
      </c>
      <c r="C2424" s="25">
        <v>45498</v>
      </c>
      <c r="D2424" s="1">
        <v>64925</v>
      </c>
      <c r="E2424" s="12">
        <v>312215</v>
      </c>
      <c r="F2424" s="17">
        <v>5991</v>
      </c>
      <c r="G2424" s="24" t="s">
        <v>57</v>
      </c>
      <c r="H2424" s="434">
        <v>54.82</v>
      </c>
      <c r="I2424" s="434">
        <v>17.38</v>
      </c>
      <c r="J2424" s="434">
        <f t="shared" si="148"/>
        <v>37.44</v>
      </c>
      <c r="K2424" s="435">
        <v>37.24</v>
      </c>
      <c r="L2424" s="439">
        <v>45498</v>
      </c>
      <c r="M2424" s="434">
        <f t="shared" si="149"/>
        <v>0.19999999999999574</v>
      </c>
      <c r="N2424" s="440">
        <v>2</v>
      </c>
      <c r="O2424" s="1" t="s">
        <v>50</v>
      </c>
      <c r="P2424" s="1" t="s">
        <v>53</v>
      </c>
      <c r="Q2424" s="438" t="str">
        <f>VLOOKUP(UTK[[#This Row],[ID]],DRIVER[],6,FALSE)</f>
        <v>VINOD KUMAR</v>
      </c>
    </row>
    <row r="2425" spans="1:18" ht="15" customHeight="1">
      <c r="A2425" s="1">
        <v>480</v>
      </c>
      <c r="B2425" s="432" t="str">
        <f>UTK[[#This Row],[DATE]]&amp;UTK[[#This Row],[VEHICLE NO]]&amp;UTK[[#This Row],[TRIP NO]]</f>
        <v>45498OD34S61521</v>
      </c>
      <c r="C2425" s="25">
        <v>45498</v>
      </c>
      <c r="D2425" s="1">
        <v>64926</v>
      </c>
      <c r="E2425" s="12">
        <v>312215</v>
      </c>
      <c r="F2425" s="17">
        <v>5994</v>
      </c>
      <c r="G2425" s="24" t="s">
        <v>43</v>
      </c>
      <c r="H2425" s="434">
        <v>53.42</v>
      </c>
      <c r="I2425" s="434">
        <v>17.14</v>
      </c>
      <c r="J2425" s="434">
        <f t="shared" si="148"/>
        <v>36.28</v>
      </c>
      <c r="K2425" s="435">
        <v>35.9</v>
      </c>
      <c r="L2425" s="439">
        <v>45498</v>
      </c>
      <c r="M2425" s="434">
        <f t="shared" si="149"/>
        <v>0.38000000000000256</v>
      </c>
      <c r="N2425" s="440">
        <v>1</v>
      </c>
      <c r="O2425" s="1" t="s">
        <v>50</v>
      </c>
      <c r="P2425" s="1" t="s">
        <v>53</v>
      </c>
      <c r="Q2425" s="438" t="str">
        <f>VLOOKUP(UTK[[#This Row],[ID]],DRIVER[],6,FALSE)</f>
        <v>PRADEEP KUMAR</v>
      </c>
    </row>
    <row r="2426" spans="1:18" ht="15" customHeight="1">
      <c r="A2426" s="1">
        <v>481</v>
      </c>
      <c r="B2426" s="432" t="str">
        <f>UTK[[#This Row],[DATE]]&amp;UTK[[#This Row],[VEHICLE NO]]&amp;UTK[[#This Row],[TRIP NO]]</f>
        <v>45498OD04Q41551</v>
      </c>
      <c r="C2426" s="25">
        <v>45498</v>
      </c>
      <c r="D2426" s="1">
        <v>64927</v>
      </c>
      <c r="E2426" s="12">
        <v>312215</v>
      </c>
      <c r="F2426" s="17">
        <v>6013</v>
      </c>
      <c r="G2426" s="24" t="s">
        <v>22</v>
      </c>
      <c r="H2426" s="434">
        <v>56.02</v>
      </c>
      <c r="I2426" s="434">
        <v>17.559999999999999</v>
      </c>
      <c r="J2426" s="434">
        <f t="shared" si="148"/>
        <v>38.460000000000008</v>
      </c>
      <c r="K2426" s="435">
        <v>38.18</v>
      </c>
      <c r="L2426" s="439">
        <v>45498</v>
      </c>
      <c r="M2426" s="434">
        <f t="shared" si="149"/>
        <v>0.28000000000000824</v>
      </c>
      <c r="N2426" s="440">
        <v>1</v>
      </c>
      <c r="O2426" s="1" t="s">
        <v>50</v>
      </c>
      <c r="P2426" s="1" t="s">
        <v>53</v>
      </c>
      <c r="Q2426" s="438" t="str">
        <f>VLOOKUP(UTK[[#This Row],[ID]],DRIVER[],6,FALSE)</f>
        <v>SWAPAN KUMAR MOHANTA</v>
      </c>
      <c r="R2426" s="1">
        <v>285</v>
      </c>
    </row>
    <row r="2427" spans="1:18" ht="15" customHeight="1">
      <c r="A2427" s="1">
        <v>482</v>
      </c>
      <c r="B2427" s="432" t="str">
        <f>UTK[[#This Row],[DATE]]&amp;UTK[[#This Row],[VEHICLE NO]]&amp;UTK[[#This Row],[TRIP NO]]</f>
        <v>45499OD34S26271</v>
      </c>
      <c r="C2427" s="25">
        <v>45499</v>
      </c>
      <c r="D2427" s="1">
        <v>64928</v>
      </c>
      <c r="E2427" s="12">
        <v>312215</v>
      </c>
      <c r="F2427" s="17">
        <v>6038</v>
      </c>
      <c r="G2427" s="24" t="s">
        <v>54</v>
      </c>
      <c r="H2427" s="434">
        <v>54</v>
      </c>
      <c r="I2427" s="434">
        <v>17.100000000000001</v>
      </c>
      <c r="J2427" s="434">
        <f t="shared" ref="J2427:J2448" si="150">H2427-I2427</f>
        <v>36.9</v>
      </c>
      <c r="K2427" s="435">
        <v>36.619999999999997</v>
      </c>
      <c r="L2427" s="439">
        <v>45499</v>
      </c>
      <c r="M2427" s="434">
        <f t="shared" ref="M2427:M2448" si="151">J2427-K2427</f>
        <v>0.28000000000000114</v>
      </c>
      <c r="N2427" s="440">
        <v>1</v>
      </c>
      <c r="O2427" s="1" t="s">
        <v>50</v>
      </c>
      <c r="P2427" s="1" t="s">
        <v>53</v>
      </c>
      <c r="Q2427" s="438" t="str">
        <f>VLOOKUP(UTK[[#This Row],[ID]],DRIVER[],6,FALSE)</f>
        <v>NILAMANI BARIK</v>
      </c>
    </row>
    <row r="2428" spans="1:18" ht="15" customHeight="1">
      <c r="A2428" s="1">
        <v>483</v>
      </c>
      <c r="B2428" s="432" t="str">
        <f>UTK[[#This Row],[DATE]]&amp;UTK[[#This Row],[VEHICLE NO]]&amp;UTK[[#This Row],[TRIP NO]]</f>
        <v>45499OD34S61521</v>
      </c>
      <c r="C2428" s="25">
        <v>45499</v>
      </c>
      <c r="D2428" s="1">
        <v>64929</v>
      </c>
      <c r="E2428" s="12">
        <v>312215</v>
      </c>
      <c r="F2428" s="17">
        <v>6035</v>
      </c>
      <c r="G2428" s="24" t="s">
        <v>43</v>
      </c>
      <c r="H2428" s="434">
        <v>53.36</v>
      </c>
      <c r="I2428" s="434">
        <v>17.12</v>
      </c>
      <c r="J2428" s="434">
        <f t="shared" si="150"/>
        <v>36.239999999999995</v>
      </c>
      <c r="K2428" s="435">
        <v>35.36</v>
      </c>
      <c r="L2428" s="439">
        <v>45499</v>
      </c>
      <c r="M2428" s="434">
        <f t="shared" si="151"/>
        <v>0.87999999999999545</v>
      </c>
      <c r="N2428" s="440">
        <v>1</v>
      </c>
      <c r="O2428" s="1" t="s">
        <v>50</v>
      </c>
      <c r="P2428" s="1" t="s">
        <v>53</v>
      </c>
      <c r="Q2428" s="438" t="str">
        <f>VLOOKUP(UTK[[#This Row],[ID]],DRIVER[],6,FALSE)</f>
        <v>PRADEEP KUMAR</v>
      </c>
      <c r="R2428" s="1">
        <v>210</v>
      </c>
    </row>
    <row r="2429" spans="1:18" ht="15" customHeight="1">
      <c r="A2429" s="1">
        <v>484</v>
      </c>
      <c r="B2429" s="432" t="str">
        <f>UTK[[#This Row],[DATE]]&amp;UTK[[#This Row],[VEHICLE NO]]&amp;UTK[[#This Row],[TRIP NO]]</f>
        <v>45499OD34S65081</v>
      </c>
      <c r="C2429" s="25">
        <v>45499</v>
      </c>
      <c r="D2429" s="1">
        <v>64930</v>
      </c>
      <c r="E2429" s="12">
        <v>312215</v>
      </c>
      <c r="F2429" s="17">
        <v>6055</v>
      </c>
      <c r="G2429" s="24" t="s">
        <v>57</v>
      </c>
      <c r="H2429" s="434">
        <v>57.08</v>
      </c>
      <c r="I2429" s="434">
        <v>17.399999999999999</v>
      </c>
      <c r="J2429" s="434">
        <f t="shared" si="150"/>
        <v>39.68</v>
      </c>
      <c r="K2429" s="435">
        <v>38.94</v>
      </c>
      <c r="L2429" s="439">
        <v>45499</v>
      </c>
      <c r="M2429" s="434">
        <f t="shared" si="151"/>
        <v>0.74000000000000199</v>
      </c>
      <c r="N2429" s="440">
        <v>1</v>
      </c>
      <c r="O2429" s="1" t="s">
        <v>50</v>
      </c>
      <c r="P2429" s="1" t="s">
        <v>53</v>
      </c>
      <c r="Q2429" s="438" t="str">
        <f>VLOOKUP(UTK[[#This Row],[ID]],DRIVER[],6,FALSE)</f>
        <v>VINOD KUMAR</v>
      </c>
    </row>
    <row r="2430" spans="1:18" ht="15" customHeight="1">
      <c r="A2430" s="1">
        <v>485</v>
      </c>
      <c r="B2430" s="432" t="str">
        <f>UTK[[#This Row],[DATE]]&amp;UTK[[#This Row],[VEHICLE NO]]&amp;UTK[[#This Row],[TRIP NO]]</f>
        <v>45499OD04Q41551</v>
      </c>
      <c r="C2430" s="25">
        <v>45499</v>
      </c>
      <c r="D2430" s="1">
        <v>64931</v>
      </c>
      <c r="E2430" s="12">
        <v>312215</v>
      </c>
      <c r="F2430" s="17">
        <v>6058</v>
      </c>
      <c r="G2430" s="24" t="s">
        <v>22</v>
      </c>
      <c r="H2430" s="434">
        <v>54.08</v>
      </c>
      <c r="I2430" s="434">
        <v>17.54</v>
      </c>
      <c r="J2430" s="434">
        <f t="shared" si="150"/>
        <v>36.54</v>
      </c>
      <c r="K2430" s="435">
        <v>35.619999999999997</v>
      </c>
      <c r="L2430" s="439">
        <v>45499</v>
      </c>
      <c r="M2430" s="434">
        <f t="shared" si="151"/>
        <v>0.92000000000000171</v>
      </c>
      <c r="N2430" s="440">
        <v>1</v>
      </c>
      <c r="O2430" s="1" t="s">
        <v>50</v>
      </c>
      <c r="P2430" s="1" t="s">
        <v>53</v>
      </c>
      <c r="Q2430" s="438" t="str">
        <f>VLOOKUP(UTK[[#This Row],[ID]],DRIVER[],6,FALSE)</f>
        <v>SWAPAN KUMAR MOHANTA</v>
      </c>
    </row>
    <row r="2431" spans="1:18" ht="15" customHeight="1">
      <c r="A2431" s="1">
        <v>486</v>
      </c>
      <c r="B2431" s="432" t="str">
        <f>UTK[[#This Row],[DATE]]&amp;UTK[[#This Row],[VEHICLE NO]]&amp;UTK[[#This Row],[TRIP NO]]</f>
        <v>45499OD34S26151</v>
      </c>
      <c r="C2431" s="25">
        <v>45499</v>
      </c>
      <c r="D2431" s="1">
        <v>64932</v>
      </c>
      <c r="E2431" s="12">
        <v>312215</v>
      </c>
      <c r="F2431" s="17">
        <v>6066</v>
      </c>
      <c r="G2431" s="24" t="s">
        <v>40</v>
      </c>
      <c r="H2431" s="434">
        <v>53.08</v>
      </c>
      <c r="I2431" s="434">
        <v>17.28</v>
      </c>
      <c r="J2431" s="434">
        <f t="shared" si="150"/>
        <v>35.799999999999997</v>
      </c>
      <c r="K2431" s="435">
        <v>35.659999999999997</v>
      </c>
      <c r="L2431" s="439">
        <v>45499</v>
      </c>
      <c r="M2431" s="434">
        <f t="shared" si="151"/>
        <v>0.14000000000000057</v>
      </c>
      <c r="N2431" s="440">
        <v>1</v>
      </c>
      <c r="O2431" s="1" t="s">
        <v>50</v>
      </c>
      <c r="P2431" s="1" t="s">
        <v>53</v>
      </c>
      <c r="Q2431" s="438" t="str">
        <f>VLOOKUP(UTK[[#This Row],[ID]],DRIVER[],6,FALSE)</f>
        <v>SUSANT KUMAR BAG</v>
      </c>
    </row>
    <row r="2432" spans="1:18" ht="15" customHeight="1">
      <c r="A2432" s="1">
        <v>487</v>
      </c>
      <c r="B2432" s="432" t="str">
        <f>UTK[[#This Row],[DATE]]&amp;UTK[[#This Row],[VEHICLE NO]]&amp;UTK[[#This Row],[TRIP NO]]</f>
        <v>45499OD34S61391</v>
      </c>
      <c r="C2432" s="25">
        <v>45499</v>
      </c>
      <c r="D2432" s="1">
        <v>64933</v>
      </c>
      <c r="E2432" s="12">
        <v>312215</v>
      </c>
      <c r="F2432" s="17">
        <v>6071</v>
      </c>
      <c r="G2432" s="24" t="s">
        <v>52</v>
      </c>
      <c r="H2432" s="434">
        <v>54.34</v>
      </c>
      <c r="I2432" s="434">
        <v>17.5</v>
      </c>
      <c r="J2432" s="434">
        <f t="shared" si="150"/>
        <v>36.840000000000003</v>
      </c>
      <c r="K2432" s="435">
        <v>35.799999999999997</v>
      </c>
      <c r="L2432" s="439">
        <v>45499</v>
      </c>
      <c r="M2432" s="434">
        <f t="shared" si="151"/>
        <v>1.0400000000000063</v>
      </c>
      <c r="N2432" s="440">
        <v>1</v>
      </c>
      <c r="O2432" s="1" t="s">
        <v>50</v>
      </c>
      <c r="P2432" s="1" t="s">
        <v>53</v>
      </c>
      <c r="Q2432" s="438" t="str">
        <f>VLOOKUP(UTK[[#This Row],[ID]],DRIVER[],6,FALSE)</f>
        <v>PRADIPA MALIK</v>
      </c>
    </row>
    <row r="2433" spans="1:18" ht="14.4">
      <c r="A2433" s="1">
        <v>488</v>
      </c>
      <c r="B2433" s="432" t="str">
        <f>UTK[[#This Row],[DATE]]&amp;UTK[[#This Row],[VEHICLE NO]]&amp;UTK[[#This Row],[TRIP NO]]</f>
        <v>45499OD04Q41231</v>
      </c>
      <c r="C2433" s="25">
        <v>45499</v>
      </c>
      <c r="D2433" s="1">
        <v>64934</v>
      </c>
      <c r="E2433" s="12">
        <v>312215</v>
      </c>
      <c r="F2433" s="17">
        <v>6072</v>
      </c>
      <c r="G2433" s="24" t="s">
        <v>39</v>
      </c>
      <c r="H2433" s="434">
        <v>51.66</v>
      </c>
      <c r="I2433" s="434">
        <v>17.579999999999998</v>
      </c>
      <c r="J2433" s="434">
        <f t="shared" si="150"/>
        <v>34.08</v>
      </c>
      <c r="K2433" s="435">
        <v>33.72</v>
      </c>
      <c r="L2433" s="439">
        <v>45499</v>
      </c>
      <c r="M2433" s="434">
        <f t="shared" si="151"/>
        <v>0.35999999999999943</v>
      </c>
      <c r="N2433" s="440">
        <v>1</v>
      </c>
      <c r="O2433" s="1" t="s">
        <v>50</v>
      </c>
      <c r="P2433" s="1" t="s">
        <v>53</v>
      </c>
      <c r="Q2433" s="438" t="str">
        <f>VLOOKUP(UTK[[#This Row],[ID]],DRIVER[],6,FALSE)</f>
        <v>JAVID KHAN</v>
      </c>
      <c r="R2433" s="1">
        <v>120</v>
      </c>
    </row>
    <row r="2434" spans="1:18" ht="15" customHeight="1">
      <c r="A2434" s="1">
        <v>489</v>
      </c>
      <c r="B2434" s="432" t="str">
        <f>UTK[[#This Row],[DATE]]&amp;UTK[[#This Row],[VEHICLE NO]]&amp;UTK[[#This Row],[TRIP NO]]</f>
        <v>45499OD04Q41701</v>
      </c>
      <c r="C2434" s="25">
        <v>45499</v>
      </c>
      <c r="D2434" s="1">
        <v>64935</v>
      </c>
      <c r="E2434" s="12">
        <v>312215</v>
      </c>
      <c r="F2434" s="17">
        <v>6074</v>
      </c>
      <c r="G2434" s="24" t="s">
        <v>10</v>
      </c>
      <c r="H2434" s="434">
        <v>33.18</v>
      </c>
      <c r="I2434" s="434">
        <v>10.46</v>
      </c>
      <c r="J2434" s="434">
        <f t="shared" si="150"/>
        <v>22.72</v>
      </c>
      <c r="K2434" s="435">
        <v>22.52</v>
      </c>
      <c r="L2434" s="439">
        <v>45499</v>
      </c>
      <c r="M2434" s="434">
        <f t="shared" si="151"/>
        <v>0.19999999999999929</v>
      </c>
      <c r="N2434" s="440">
        <v>1</v>
      </c>
      <c r="O2434" s="1" t="s">
        <v>50</v>
      </c>
      <c r="P2434" s="1" t="s">
        <v>53</v>
      </c>
      <c r="Q2434" s="438" t="str">
        <f>VLOOKUP(UTK[[#This Row],[ID]],DRIVER[],6,FALSE)</f>
        <v>RAKHAL CH  MOHANTA</v>
      </c>
    </row>
    <row r="2435" spans="1:18" ht="15" customHeight="1">
      <c r="A2435" s="1">
        <v>490</v>
      </c>
      <c r="B2435" s="432" t="str">
        <f>UTK[[#This Row],[DATE]]&amp;UTK[[#This Row],[VEHICLE NO]]&amp;UTK[[#This Row],[TRIP NO]]</f>
        <v>45499OD04Q41781</v>
      </c>
      <c r="C2435" s="25">
        <v>45499</v>
      </c>
      <c r="D2435" s="1">
        <v>64936</v>
      </c>
      <c r="E2435" s="12">
        <v>312215</v>
      </c>
      <c r="F2435" s="17">
        <v>6085</v>
      </c>
      <c r="G2435" s="24" t="s">
        <v>25</v>
      </c>
      <c r="H2435" s="434">
        <v>53.4</v>
      </c>
      <c r="I2435" s="434">
        <v>17.32</v>
      </c>
      <c r="J2435" s="434">
        <f t="shared" si="150"/>
        <v>36.08</v>
      </c>
      <c r="K2435" s="435">
        <v>35.619999999999997</v>
      </c>
      <c r="L2435" s="439">
        <v>45499</v>
      </c>
      <c r="M2435" s="434">
        <f t="shared" si="151"/>
        <v>0.46000000000000085</v>
      </c>
      <c r="N2435" s="440">
        <v>1</v>
      </c>
      <c r="O2435" s="1" t="s">
        <v>50</v>
      </c>
      <c r="P2435" s="1" t="s">
        <v>53</v>
      </c>
      <c r="Q2435" s="438" t="str">
        <f>VLOOKUP(UTK[[#This Row],[ID]],DRIVER[],6,FALSE)</f>
        <v>BHARAT CH MOHANTA</v>
      </c>
    </row>
    <row r="2436" spans="1:18" ht="15" customHeight="1">
      <c r="A2436" s="1">
        <v>491</v>
      </c>
      <c r="B2436" s="432" t="str">
        <f>UTK[[#This Row],[DATE]]&amp;UTK[[#This Row],[VEHICLE NO]]&amp;UTK[[#This Row],[TRIP NO]]</f>
        <v>45499OD04Q67611</v>
      </c>
      <c r="C2436" s="25">
        <v>45499</v>
      </c>
      <c r="D2436" s="1">
        <v>64937</v>
      </c>
      <c r="E2436" s="12">
        <v>312215</v>
      </c>
      <c r="F2436" s="17">
        <v>6090</v>
      </c>
      <c r="G2436" s="24" t="s">
        <v>24</v>
      </c>
      <c r="H2436" s="434">
        <v>52.86</v>
      </c>
      <c r="I2436" s="434">
        <v>17.739999999999998</v>
      </c>
      <c r="J2436" s="434">
        <f t="shared" si="150"/>
        <v>35.120000000000005</v>
      </c>
      <c r="K2436" s="435">
        <v>34.619999999999997</v>
      </c>
      <c r="L2436" s="439">
        <v>45499</v>
      </c>
      <c r="M2436" s="434">
        <f t="shared" si="151"/>
        <v>0.50000000000000711</v>
      </c>
      <c r="N2436" s="440">
        <v>1</v>
      </c>
      <c r="O2436" s="1" t="s">
        <v>50</v>
      </c>
      <c r="P2436" s="1" t="s">
        <v>53</v>
      </c>
      <c r="Q2436" s="438" t="str">
        <f>VLOOKUP(UTK[[#This Row],[ID]],DRIVER[],6,FALSE)</f>
        <v>AJAYA KUMAR MAHANTA</v>
      </c>
    </row>
    <row r="2437" spans="1:18" ht="15" customHeight="1">
      <c r="A2437" s="1">
        <v>492</v>
      </c>
      <c r="B2437" s="432" t="str">
        <f>UTK[[#This Row],[DATE]]&amp;UTK[[#This Row],[VEHICLE NO]]&amp;UTK[[#This Row],[TRIP NO]]</f>
        <v>45499OD04Q67881</v>
      </c>
      <c r="C2437" s="25">
        <v>45499</v>
      </c>
      <c r="D2437" s="1">
        <v>64938</v>
      </c>
      <c r="E2437" s="12">
        <v>312215</v>
      </c>
      <c r="F2437" s="17">
        <v>6096</v>
      </c>
      <c r="G2437" s="24" t="s">
        <v>20</v>
      </c>
      <c r="H2437" s="434">
        <v>55.26</v>
      </c>
      <c r="I2437" s="434">
        <v>17.66</v>
      </c>
      <c r="J2437" s="434">
        <f t="shared" si="150"/>
        <v>37.599999999999994</v>
      </c>
      <c r="K2437" s="435">
        <v>37.4</v>
      </c>
      <c r="L2437" s="439">
        <v>45499</v>
      </c>
      <c r="M2437" s="434">
        <f t="shared" si="151"/>
        <v>0.19999999999999574</v>
      </c>
      <c r="N2437" s="440">
        <v>1</v>
      </c>
      <c r="O2437" s="1" t="s">
        <v>50</v>
      </c>
      <c r="P2437" s="1" t="s">
        <v>53</v>
      </c>
      <c r="Q2437" s="438" t="str">
        <f>VLOOKUP(UTK[[#This Row],[ID]],DRIVER[],6,FALSE)</f>
        <v>BAI DHARA JAMUDA</v>
      </c>
    </row>
    <row r="2438" spans="1:18" ht="15" customHeight="1">
      <c r="A2438" s="1">
        <v>493</v>
      </c>
      <c r="B2438" s="432" t="str">
        <f>UTK[[#This Row],[DATE]]&amp;UTK[[#This Row],[VEHICLE NO]]&amp;UTK[[#This Row],[TRIP NO]]</f>
        <v>45499OD34S61371</v>
      </c>
      <c r="C2438" s="25">
        <v>45499</v>
      </c>
      <c r="D2438" s="1">
        <v>64939</v>
      </c>
      <c r="E2438" s="12">
        <v>312215</v>
      </c>
      <c r="F2438" s="17">
        <v>6109</v>
      </c>
      <c r="G2438" s="24" t="s">
        <v>44</v>
      </c>
      <c r="H2438" s="434">
        <v>54.52</v>
      </c>
      <c r="I2438" s="434">
        <v>17.54</v>
      </c>
      <c r="J2438" s="434">
        <f t="shared" si="150"/>
        <v>36.980000000000004</v>
      </c>
      <c r="K2438" s="435">
        <v>36.119999999999997</v>
      </c>
      <c r="L2438" s="439">
        <v>45499</v>
      </c>
      <c r="M2438" s="434">
        <f t="shared" si="151"/>
        <v>0.86000000000000654</v>
      </c>
      <c r="N2438" s="440">
        <v>1</v>
      </c>
      <c r="O2438" s="1" t="s">
        <v>50</v>
      </c>
      <c r="P2438" s="1" t="s">
        <v>53</v>
      </c>
      <c r="Q2438" s="438" t="str">
        <f>VLOOKUP(UTK[[#This Row],[ID]],DRIVER[],6,FALSE)</f>
        <v>MURALIDHAR MOHANTA</v>
      </c>
    </row>
    <row r="2439" spans="1:18" ht="15" customHeight="1">
      <c r="A2439" s="1">
        <v>494</v>
      </c>
      <c r="B2439" s="432" t="str">
        <f>UTK[[#This Row],[DATE]]&amp;UTK[[#This Row],[VEHICLE NO]]&amp;UTK[[#This Row],[TRIP NO]]</f>
        <v>45499OD04Q41261</v>
      </c>
      <c r="C2439" s="25">
        <v>45499</v>
      </c>
      <c r="D2439" s="1">
        <v>64940</v>
      </c>
      <c r="E2439" s="12">
        <v>312215</v>
      </c>
      <c r="F2439" s="17">
        <v>6121</v>
      </c>
      <c r="G2439" s="24" t="s">
        <v>23</v>
      </c>
      <c r="H2439" s="434">
        <v>54.9</v>
      </c>
      <c r="I2439" s="434">
        <v>17.32</v>
      </c>
      <c r="J2439" s="434">
        <f t="shared" si="150"/>
        <v>37.58</v>
      </c>
      <c r="K2439" s="435">
        <v>36.96</v>
      </c>
      <c r="L2439" s="439">
        <v>45499</v>
      </c>
      <c r="M2439" s="434">
        <f t="shared" si="151"/>
        <v>0.61999999999999744</v>
      </c>
      <c r="N2439" s="440">
        <v>1</v>
      </c>
      <c r="O2439" s="1" t="s">
        <v>50</v>
      </c>
      <c r="P2439" s="1" t="s">
        <v>53</v>
      </c>
      <c r="Q2439" s="438" t="str">
        <f>VLOOKUP(UTK[[#This Row],[ID]],DRIVER[],6,FALSE)</f>
        <v>DHULESWAR PERAI</v>
      </c>
      <c r="R2439" s="1">
        <v>225</v>
      </c>
    </row>
    <row r="2440" spans="1:18" ht="15" customHeight="1">
      <c r="A2440" s="1">
        <v>495</v>
      </c>
      <c r="B2440" s="432" t="str">
        <f>UTK[[#This Row],[DATE]]&amp;UTK[[#This Row],[VEHICLE NO]]&amp;UTK[[#This Row],[TRIP NO]]</f>
        <v>45499OD34S65082</v>
      </c>
      <c r="C2440" s="25">
        <v>45499</v>
      </c>
      <c r="D2440" s="1">
        <v>64941</v>
      </c>
      <c r="E2440" s="12">
        <v>312215</v>
      </c>
      <c r="F2440" s="17">
        <v>6164</v>
      </c>
      <c r="G2440" s="24" t="s">
        <v>57</v>
      </c>
      <c r="H2440" s="434">
        <v>54.32</v>
      </c>
      <c r="I2440" s="434">
        <v>17.420000000000002</v>
      </c>
      <c r="J2440" s="434">
        <f t="shared" si="150"/>
        <v>36.9</v>
      </c>
      <c r="K2440" s="435">
        <v>36.56</v>
      </c>
      <c r="L2440" s="439">
        <v>45499</v>
      </c>
      <c r="M2440" s="434">
        <f t="shared" si="151"/>
        <v>0.33999999999999631</v>
      </c>
      <c r="N2440" s="440">
        <v>2</v>
      </c>
      <c r="O2440" s="1" t="s">
        <v>50</v>
      </c>
      <c r="P2440" s="1" t="s">
        <v>53</v>
      </c>
      <c r="Q2440" s="438" t="str">
        <f>VLOOKUP(UTK[[#This Row],[ID]],DRIVER[],6,FALSE)</f>
        <v>VINOD KUMAR</v>
      </c>
    </row>
    <row r="2441" spans="1:18" ht="15" customHeight="1">
      <c r="A2441" s="1">
        <v>496</v>
      </c>
      <c r="B2441" s="432" t="str">
        <f>UTK[[#This Row],[DATE]]&amp;UTK[[#This Row],[VEHICLE NO]]&amp;UTK[[#This Row],[TRIP NO]]</f>
        <v>45499OD34S26272</v>
      </c>
      <c r="C2441" s="25">
        <v>45499</v>
      </c>
      <c r="D2441" s="1">
        <v>64942</v>
      </c>
      <c r="E2441" s="12">
        <v>312215</v>
      </c>
      <c r="F2441" s="17">
        <v>6167</v>
      </c>
      <c r="G2441" s="24" t="s">
        <v>54</v>
      </c>
      <c r="H2441" s="434">
        <v>54.5</v>
      </c>
      <c r="I2441" s="434">
        <v>17.04</v>
      </c>
      <c r="J2441" s="434">
        <f t="shared" si="150"/>
        <v>37.46</v>
      </c>
      <c r="K2441" s="435">
        <v>37.380000000000003</v>
      </c>
      <c r="L2441" s="439">
        <v>45499</v>
      </c>
      <c r="M2441" s="434">
        <f t="shared" si="151"/>
        <v>7.9999999999998295E-2</v>
      </c>
      <c r="N2441" s="440">
        <v>2</v>
      </c>
      <c r="O2441" s="1" t="s">
        <v>50</v>
      </c>
      <c r="P2441" s="1" t="s">
        <v>53</v>
      </c>
      <c r="Q2441" s="438" t="str">
        <f>VLOOKUP(UTK[[#This Row],[ID]],DRIVER[],6,FALSE)</f>
        <v>NILAMANI BARIK</v>
      </c>
    </row>
    <row r="2442" spans="1:18" ht="15" customHeight="1">
      <c r="A2442" s="1">
        <v>497</v>
      </c>
      <c r="B2442" s="432" t="str">
        <f>UTK[[#This Row],[DATE]]&amp;UTK[[#This Row],[VEHICLE NO]]&amp;UTK[[#This Row],[TRIP NO]]</f>
        <v>45499OD04Q41552</v>
      </c>
      <c r="C2442" s="25">
        <v>45499</v>
      </c>
      <c r="D2442" s="1">
        <v>64943</v>
      </c>
      <c r="E2442" s="12">
        <v>312215</v>
      </c>
      <c r="F2442" s="17">
        <v>6182</v>
      </c>
      <c r="G2442" s="24" t="s">
        <v>22</v>
      </c>
      <c r="H2442" s="434">
        <v>55.78</v>
      </c>
      <c r="I2442" s="434">
        <v>17.64</v>
      </c>
      <c r="J2442" s="434">
        <f t="shared" si="150"/>
        <v>38.14</v>
      </c>
      <c r="K2442" s="435">
        <v>38.14</v>
      </c>
      <c r="L2442" s="439">
        <v>45499</v>
      </c>
      <c r="M2442" s="434">
        <f t="shared" si="151"/>
        <v>0</v>
      </c>
      <c r="N2442" s="440">
        <v>2</v>
      </c>
      <c r="O2442" s="1" t="s">
        <v>50</v>
      </c>
      <c r="P2442" s="1" t="s">
        <v>53</v>
      </c>
      <c r="Q2442" s="438" t="str">
        <f>VLOOKUP(UTK[[#This Row],[ID]],DRIVER[],6,FALSE)</f>
        <v>SWAPAN KUMAR MOHANTA</v>
      </c>
    </row>
    <row r="2443" spans="1:18" ht="15" customHeight="1">
      <c r="A2443" s="1">
        <v>498</v>
      </c>
      <c r="B2443" s="432" t="str">
        <f>UTK[[#This Row],[DATE]]&amp;UTK[[#This Row],[VEHICLE NO]]&amp;UTK[[#This Row],[TRIP NO]]</f>
        <v>45499OD34S26152</v>
      </c>
      <c r="C2443" s="25">
        <v>45499</v>
      </c>
      <c r="D2443" s="1">
        <v>64944</v>
      </c>
      <c r="E2443" s="12">
        <v>312215</v>
      </c>
      <c r="F2443" s="17">
        <v>6188</v>
      </c>
      <c r="G2443" s="24" t="s">
        <v>40</v>
      </c>
      <c r="H2443" s="434">
        <v>54</v>
      </c>
      <c r="I2443" s="434">
        <v>17.239999999999998</v>
      </c>
      <c r="J2443" s="434">
        <f t="shared" si="150"/>
        <v>36.760000000000005</v>
      </c>
      <c r="K2443" s="435">
        <v>36.479999999999997</v>
      </c>
      <c r="L2443" s="439">
        <v>45499</v>
      </c>
      <c r="M2443" s="434">
        <f t="shared" si="151"/>
        <v>0.28000000000000824</v>
      </c>
      <c r="N2443" s="440">
        <v>2</v>
      </c>
      <c r="O2443" s="1" t="s">
        <v>50</v>
      </c>
      <c r="P2443" s="1" t="s">
        <v>53</v>
      </c>
      <c r="Q2443" s="438" t="str">
        <f>VLOOKUP(UTK[[#This Row],[ID]],DRIVER[],6,FALSE)</f>
        <v>SUSANT KUMAR BAG</v>
      </c>
    </row>
    <row r="2444" spans="1:18" ht="15" customHeight="1">
      <c r="A2444" s="1">
        <v>499</v>
      </c>
      <c r="B2444" s="432" t="str">
        <f>UTK[[#This Row],[DATE]]&amp;UTK[[#This Row],[VEHICLE NO]]&amp;UTK[[#This Row],[TRIP NO]]</f>
        <v>45499OD04Q41181</v>
      </c>
      <c r="C2444" s="25">
        <v>45499</v>
      </c>
      <c r="D2444" s="1">
        <v>64945</v>
      </c>
      <c r="E2444" s="12">
        <v>312215</v>
      </c>
      <c r="F2444" s="17">
        <v>6190</v>
      </c>
      <c r="G2444" s="24" t="s">
        <v>26</v>
      </c>
      <c r="H2444" s="434">
        <v>56.08</v>
      </c>
      <c r="I2444" s="434">
        <v>16.86</v>
      </c>
      <c r="J2444" s="434">
        <f t="shared" si="150"/>
        <v>39.22</v>
      </c>
      <c r="K2444" s="435">
        <v>38.64</v>
      </c>
      <c r="L2444" s="439">
        <v>45499</v>
      </c>
      <c r="M2444" s="434">
        <f t="shared" si="151"/>
        <v>0.57999999999999829</v>
      </c>
      <c r="N2444" s="440">
        <v>1</v>
      </c>
      <c r="O2444" s="1" t="s">
        <v>50</v>
      </c>
      <c r="P2444" s="1" t="s">
        <v>53</v>
      </c>
      <c r="Q2444" s="438" t="str">
        <f>VLOOKUP(UTK[[#This Row],[ID]],DRIVER[],6,FALSE)</f>
        <v>BENUDHAR PRADHAN</v>
      </c>
    </row>
    <row r="2445" spans="1:18" ht="15" customHeight="1">
      <c r="A2445" s="1">
        <v>500</v>
      </c>
      <c r="B2445" s="432" t="str">
        <f>UTK[[#This Row],[DATE]]&amp;UTK[[#This Row],[VEHICLE NO]]&amp;UTK[[#This Row],[TRIP NO]]</f>
        <v>45499OD34S61392</v>
      </c>
      <c r="C2445" s="25">
        <v>45499</v>
      </c>
      <c r="D2445" s="1">
        <v>64946</v>
      </c>
      <c r="E2445" s="12">
        <v>312215</v>
      </c>
      <c r="F2445" s="17">
        <v>6192</v>
      </c>
      <c r="G2445" s="24" t="s">
        <v>52</v>
      </c>
      <c r="H2445" s="434">
        <v>56.74</v>
      </c>
      <c r="I2445" s="434">
        <v>17.52</v>
      </c>
      <c r="J2445" s="434">
        <f t="shared" si="150"/>
        <v>39.22</v>
      </c>
      <c r="K2445" s="435">
        <v>39</v>
      </c>
      <c r="L2445" s="439">
        <v>45499</v>
      </c>
      <c r="M2445" s="434">
        <f t="shared" si="151"/>
        <v>0.21999999999999886</v>
      </c>
      <c r="N2445" s="440">
        <v>2</v>
      </c>
      <c r="O2445" s="1" t="s">
        <v>50</v>
      </c>
      <c r="P2445" s="1" t="s">
        <v>53</v>
      </c>
      <c r="Q2445" s="438" t="str">
        <f>VLOOKUP(UTK[[#This Row],[ID]],DRIVER[],6,FALSE)</f>
        <v>PRADIPA MALIK</v>
      </c>
    </row>
    <row r="2446" spans="1:18" ht="15" customHeight="1">
      <c r="A2446" s="1">
        <v>501</v>
      </c>
      <c r="B2446" s="432" t="str">
        <f>UTK[[#This Row],[DATE]]&amp;UTK[[#This Row],[VEHICLE NO]]&amp;UTK[[#This Row],[TRIP NO]]</f>
        <v>45499OD04Q41391</v>
      </c>
      <c r="C2446" s="25">
        <v>45499</v>
      </c>
      <c r="D2446" s="1">
        <v>64960</v>
      </c>
      <c r="E2446" s="12">
        <v>312215</v>
      </c>
      <c r="F2446" s="17">
        <v>6195</v>
      </c>
      <c r="G2446" s="24" t="s">
        <v>21</v>
      </c>
      <c r="H2446" s="434">
        <v>55.68</v>
      </c>
      <c r="I2446" s="434">
        <v>17.62</v>
      </c>
      <c r="J2446" s="434">
        <f t="shared" si="150"/>
        <v>38.06</v>
      </c>
      <c r="K2446" s="435">
        <v>37.880000000000003</v>
      </c>
      <c r="L2446" s="439">
        <v>45500</v>
      </c>
      <c r="M2446" s="434">
        <f t="shared" si="151"/>
        <v>0.17999999999999972</v>
      </c>
      <c r="N2446" s="440">
        <v>1</v>
      </c>
      <c r="O2446" s="1" t="s">
        <v>50</v>
      </c>
      <c r="P2446" s="1" t="s">
        <v>53</v>
      </c>
      <c r="Q2446" s="438" t="str">
        <f>VLOOKUP(UTK[[#This Row],[ID]],DRIVER[],6,FALSE)</f>
        <v>AKSHAYA KU SAHOO</v>
      </c>
    </row>
    <row r="2447" spans="1:18" ht="15" customHeight="1">
      <c r="A2447" s="1">
        <v>502</v>
      </c>
      <c r="B2447" s="432" t="str">
        <f>UTK[[#This Row],[DATE]]&amp;UTK[[#This Row],[VEHICLE NO]]&amp;UTK[[#This Row],[TRIP NO]]</f>
        <v>45499OD04Q41702</v>
      </c>
      <c r="C2447" s="25">
        <v>45499</v>
      </c>
      <c r="D2447" s="1">
        <v>64965</v>
      </c>
      <c r="E2447" s="12">
        <v>312215</v>
      </c>
      <c r="F2447" s="17">
        <v>6194</v>
      </c>
      <c r="G2447" s="24" t="s">
        <v>10</v>
      </c>
      <c r="H2447" s="434">
        <v>33.380000000000003</v>
      </c>
      <c r="I2447" s="434">
        <v>10.5</v>
      </c>
      <c r="J2447" s="434">
        <f t="shared" si="150"/>
        <v>22.880000000000003</v>
      </c>
      <c r="K2447" s="435">
        <v>22.78</v>
      </c>
      <c r="L2447" s="439">
        <v>45500</v>
      </c>
      <c r="M2447" s="434">
        <f t="shared" si="151"/>
        <v>0.10000000000000142</v>
      </c>
      <c r="N2447" s="440">
        <v>2</v>
      </c>
      <c r="O2447" s="1" t="s">
        <v>50</v>
      </c>
      <c r="P2447" s="1" t="s">
        <v>53</v>
      </c>
      <c r="Q2447" s="438" t="str">
        <f>VLOOKUP(UTK[[#This Row],[ID]],DRIVER[],6,FALSE)</f>
        <v>RAKHAL CH  MOHANTA</v>
      </c>
    </row>
    <row r="2448" spans="1:18" ht="15" customHeight="1">
      <c r="A2448" s="1">
        <v>503</v>
      </c>
      <c r="B2448" s="432" t="str">
        <f>UTK[[#This Row],[DATE]]&amp;UTK[[#This Row],[VEHICLE NO]]&amp;UTK[[#This Row],[TRIP NO]]</f>
        <v>45499OD34S61522</v>
      </c>
      <c r="C2448" s="25">
        <v>45499</v>
      </c>
      <c r="D2448" s="1">
        <v>64966</v>
      </c>
      <c r="E2448" s="12">
        <v>312215</v>
      </c>
      <c r="F2448" s="17">
        <v>6197</v>
      </c>
      <c r="G2448" s="24" t="s">
        <v>43</v>
      </c>
      <c r="H2448" s="434">
        <v>54.54</v>
      </c>
      <c r="I2448" s="434">
        <v>17.100000000000001</v>
      </c>
      <c r="J2448" s="434">
        <f t="shared" si="150"/>
        <v>37.44</v>
      </c>
      <c r="K2448" s="435">
        <v>37.380000000000003</v>
      </c>
      <c r="L2448" s="439">
        <v>45500</v>
      </c>
      <c r="M2448" s="434">
        <f t="shared" si="151"/>
        <v>5.9999999999995168E-2</v>
      </c>
      <c r="N2448" s="440">
        <v>2</v>
      </c>
      <c r="O2448" s="1" t="s">
        <v>50</v>
      </c>
      <c r="P2448" s="1" t="s">
        <v>53</v>
      </c>
      <c r="Q2448" s="438" t="str">
        <f>VLOOKUP(UTK[[#This Row],[ID]],DRIVER[],6,FALSE)</f>
        <v>PRADEEP KUMAR</v>
      </c>
    </row>
    <row r="2449" spans="1:18" ht="15" customHeight="1">
      <c r="A2449" s="1">
        <v>504</v>
      </c>
      <c r="B2449" s="432" t="str">
        <f>UTK[[#This Row],[DATE]]&amp;UTK[[#This Row],[VEHICLE NO]]&amp;UTK[[#This Row],[TRIP NO]]</f>
        <v>45500OD04Q41391</v>
      </c>
      <c r="C2449" s="482">
        <v>45500</v>
      </c>
      <c r="D2449" s="483">
        <v>64967</v>
      </c>
      <c r="E2449" s="484">
        <v>312215</v>
      </c>
      <c r="F2449" s="485">
        <v>6215</v>
      </c>
      <c r="G2449" s="486" t="s">
        <v>21</v>
      </c>
      <c r="H2449" s="487">
        <v>52.08</v>
      </c>
      <c r="I2449" s="487">
        <v>17.48</v>
      </c>
      <c r="J2449" s="487">
        <f t="shared" ref="J2449:J2465" si="152">H2449-I2449</f>
        <v>34.599999999999994</v>
      </c>
      <c r="K2449" s="435">
        <v>35.14</v>
      </c>
      <c r="L2449" s="439">
        <v>45500</v>
      </c>
      <c r="M2449" s="434">
        <f t="shared" ref="M2449:M2465" si="153">J2449-K2449</f>
        <v>-0.54000000000000625</v>
      </c>
      <c r="N2449" s="440">
        <v>1</v>
      </c>
      <c r="O2449" s="1" t="s">
        <v>50</v>
      </c>
      <c r="P2449" s="1" t="s">
        <v>53</v>
      </c>
      <c r="Q2449" s="438" t="str">
        <f>VLOOKUP(UTK[[#This Row],[ID]],DRIVER[],6,FALSE)</f>
        <v>AKSHAYA KU SAHOO</v>
      </c>
    </row>
    <row r="2450" spans="1:18" ht="15" customHeight="1">
      <c r="A2450" s="1">
        <v>505</v>
      </c>
      <c r="B2450" s="432" t="str">
        <f>UTK[[#This Row],[DATE]]&amp;UTK[[#This Row],[VEHICLE NO]]&amp;UTK[[#This Row],[TRIP NO]]</f>
        <v>45500OD04Q67881</v>
      </c>
      <c r="C2450" s="482">
        <v>45500</v>
      </c>
      <c r="D2450" s="483">
        <v>64968</v>
      </c>
      <c r="E2450" s="484">
        <v>312215</v>
      </c>
      <c r="F2450" s="485">
        <v>6226</v>
      </c>
      <c r="G2450" s="486" t="s">
        <v>20</v>
      </c>
      <c r="H2450" s="487">
        <v>53.02</v>
      </c>
      <c r="I2450" s="487">
        <v>17.78</v>
      </c>
      <c r="J2450" s="487">
        <f t="shared" si="152"/>
        <v>35.24</v>
      </c>
      <c r="K2450" s="435">
        <v>35.24</v>
      </c>
      <c r="L2450" s="439">
        <v>45500</v>
      </c>
      <c r="M2450" s="434">
        <f t="shared" si="153"/>
        <v>0</v>
      </c>
      <c r="N2450" s="440">
        <v>1</v>
      </c>
      <c r="O2450" s="1" t="s">
        <v>50</v>
      </c>
      <c r="P2450" s="1" t="s">
        <v>53</v>
      </c>
      <c r="Q2450" s="438" t="str">
        <f>VLOOKUP(UTK[[#This Row],[ID]],DRIVER[],6,FALSE)</f>
        <v>AJAYA KUMAR MAHANTA</v>
      </c>
    </row>
    <row r="2451" spans="1:18" ht="15" customHeight="1">
      <c r="A2451" s="1">
        <v>506</v>
      </c>
      <c r="B2451" s="432" t="str">
        <f>UTK[[#This Row],[DATE]]&amp;UTK[[#This Row],[VEHICLE NO]]&amp;UTK[[#This Row],[TRIP NO]]</f>
        <v>45500OD04Q41551</v>
      </c>
      <c r="C2451" s="482">
        <v>45500</v>
      </c>
      <c r="D2451" s="483">
        <v>64969</v>
      </c>
      <c r="E2451" s="484">
        <v>312215</v>
      </c>
      <c r="F2451" s="485">
        <v>6252</v>
      </c>
      <c r="G2451" s="486" t="s">
        <v>22</v>
      </c>
      <c r="H2451" s="487">
        <v>52.86</v>
      </c>
      <c r="I2451" s="487">
        <v>17.28</v>
      </c>
      <c r="J2451" s="487">
        <f t="shared" si="152"/>
        <v>35.58</v>
      </c>
      <c r="K2451" s="435">
        <v>35.58</v>
      </c>
      <c r="L2451" s="439">
        <v>45500</v>
      </c>
      <c r="M2451" s="434">
        <f t="shared" si="153"/>
        <v>0</v>
      </c>
      <c r="N2451" s="440">
        <v>1</v>
      </c>
      <c r="O2451" s="1" t="s">
        <v>50</v>
      </c>
      <c r="P2451" s="1" t="s">
        <v>53</v>
      </c>
      <c r="Q2451" s="438" t="str">
        <f>VLOOKUP(UTK[[#This Row],[ID]],DRIVER[],6,FALSE)</f>
        <v>SWAPAN KUMAR MOHANTA</v>
      </c>
    </row>
    <row r="2452" spans="1:18" ht="15" customHeight="1">
      <c r="A2452" s="1">
        <v>507</v>
      </c>
      <c r="B2452" s="432" t="str">
        <f>UTK[[#This Row],[DATE]]&amp;UTK[[#This Row],[VEHICLE NO]]&amp;UTK[[#This Row],[TRIP NO]]</f>
        <v>45500OD34S26151</v>
      </c>
      <c r="C2452" s="482">
        <v>45500</v>
      </c>
      <c r="D2452" s="483">
        <v>64970</v>
      </c>
      <c r="E2452" s="484">
        <v>312215</v>
      </c>
      <c r="F2452" s="485">
        <v>6248</v>
      </c>
      <c r="G2452" s="486" t="s">
        <v>40</v>
      </c>
      <c r="H2452" s="487">
        <v>52.66</v>
      </c>
      <c r="I2452" s="487">
        <v>17.260000000000002</v>
      </c>
      <c r="J2452" s="487">
        <f t="shared" si="152"/>
        <v>35.399999999999991</v>
      </c>
      <c r="K2452" s="435">
        <v>35.4</v>
      </c>
      <c r="L2452" s="439">
        <v>45500</v>
      </c>
      <c r="M2452" s="434">
        <f t="shared" si="153"/>
        <v>0</v>
      </c>
      <c r="N2452" s="440">
        <v>1</v>
      </c>
      <c r="O2452" s="1" t="s">
        <v>50</v>
      </c>
      <c r="P2452" s="1" t="s">
        <v>53</v>
      </c>
      <c r="Q2452" s="438" t="str">
        <f>VLOOKUP(UTK[[#This Row],[ID]],DRIVER[],6,FALSE)</f>
        <v>SUSANT KUMAR BAG</v>
      </c>
      <c r="R2452" s="1">
        <v>225</v>
      </c>
    </row>
    <row r="2453" spans="1:18" ht="15" customHeight="1">
      <c r="A2453" s="1">
        <v>508</v>
      </c>
      <c r="B2453" s="432" t="str">
        <f>UTK[[#This Row],[DATE]]&amp;UTK[[#This Row],[VEHICLE NO]]&amp;UTK[[#This Row],[TRIP NO]]</f>
        <v>45500OD34S61371</v>
      </c>
      <c r="C2453" s="482">
        <v>45500</v>
      </c>
      <c r="D2453" s="483">
        <v>64971</v>
      </c>
      <c r="E2453" s="484">
        <v>312215</v>
      </c>
      <c r="F2453" s="485">
        <v>6244</v>
      </c>
      <c r="G2453" s="486" t="s">
        <v>44</v>
      </c>
      <c r="H2453" s="487">
        <v>52.94</v>
      </c>
      <c r="I2453" s="487">
        <v>17.46</v>
      </c>
      <c r="J2453" s="487">
        <f t="shared" si="152"/>
        <v>35.479999999999997</v>
      </c>
      <c r="K2453" s="435">
        <v>35.479999999999997</v>
      </c>
      <c r="L2453" s="439">
        <v>45500</v>
      </c>
      <c r="M2453" s="434">
        <f t="shared" si="153"/>
        <v>0</v>
      </c>
      <c r="N2453" s="440">
        <v>1</v>
      </c>
      <c r="O2453" s="1" t="s">
        <v>50</v>
      </c>
      <c r="P2453" s="1" t="s">
        <v>53</v>
      </c>
      <c r="Q2453" s="438" t="str">
        <f>VLOOKUP(UTK[[#This Row],[ID]],DRIVER[],6,FALSE)</f>
        <v>MURALIDHAR MOHANTA</v>
      </c>
      <c r="R2453" s="1">
        <v>225</v>
      </c>
    </row>
    <row r="2454" spans="1:18" ht="14.4">
      <c r="A2454" s="1">
        <v>509</v>
      </c>
      <c r="B2454" s="432" t="str">
        <f>UTK[[#This Row],[DATE]]&amp;UTK[[#This Row],[VEHICLE NO]]&amp;UTK[[#This Row],[TRIP NO]]</f>
        <v>45500OD04Q41231</v>
      </c>
      <c r="C2454" s="482">
        <v>45500</v>
      </c>
      <c r="D2454" s="483">
        <v>64972</v>
      </c>
      <c r="E2454" s="484">
        <v>312215</v>
      </c>
      <c r="F2454" s="485">
        <v>6251</v>
      </c>
      <c r="G2454" s="486" t="s">
        <v>39</v>
      </c>
      <c r="H2454" s="487">
        <v>51.68</v>
      </c>
      <c r="I2454" s="487">
        <v>17.440000000000001</v>
      </c>
      <c r="J2454" s="487">
        <f t="shared" si="152"/>
        <v>34.239999999999995</v>
      </c>
      <c r="K2454" s="435">
        <v>34.24</v>
      </c>
      <c r="L2454" s="439">
        <v>45500</v>
      </c>
      <c r="M2454" s="434">
        <f t="shared" si="153"/>
        <v>0</v>
      </c>
      <c r="N2454" s="440">
        <v>1</v>
      </c>
      <c r="O2454" s="1" t="s">
        <v>50</v>
      </c>
      <c r="P2454" s="1" t="s">
        <v>53</v>
      </c>
      <c r="Q2454" s="438" t="str">
        <f>VLOOKUP(UTK[[#This Row],[ID]],DRIVER[],6,FALSE)</f>
        <v>NATABAR MOHANTA</v>
      </c>
    </row>
    <row r="2455" spans="1:18" ht="15" customHeight="1">
      <c r="A2455" s="1">
        <v>510</v>
      </c>
      <c r="B2455" s="432" t="str">
        <f>UTK[[#This Row],[DATE]]&amp;UTK[[#This Row],[VEHICLE NO]]&amp;UTK[[#This Row],[TRIP NO]]</f>
        <v>45500OD04Q41181</v>
      </c>
      <c r="C2455" s="482">
        <v>45500</v>
      </c>
      <c r="D2455" s="483">
        <v>64973</v>
      </c>
      <c r="E2455" s="484">
        <v>312215</v>
      </c>
      <c r="F2455" s="485">
        <v>6258</v>
      </c>
      <c r="G2455" s="486" t="s">
        <v>26</v>
      </c>
      <c r="H2455" s="487">
        <v>51.54</v>
      </c>
      <c r="I2455" s="487">
        <v>16.96</v>
      </c>
      <c r="J2455" s="487">
        <f t="shared" si="152"/>
        <v>34.58</v>
      </c>
      <c r="K2455" s="435">
        <v>34.58</v>
      </c>
      <c r="L2455" s="439">
        <v>45500</v>
      </c>
      <c r="M2455" s="434">
        <f t="shared" si="153"/>
        <v>0</v>
      </c>
      <c r="N2455" s="440">
        <v>1</v>
      </c>
      <c r="O2455" s="1" t="s">
        <v>50</v>
      </c>
      <c r="P2455" s="1" t="s">
        <v>53</v>
      </c>
      <c r="Q2455" s="438" t="str">
        <f>VLOOKUP(UTK[[#This Row],[ID]],DRIVER[],6,FALSE)</f>
        <v>KALI CH KAR</v>
      </c>
    </row>
    <row r="2456" spans="1:18" ht="15" customHeight="1">
      <c r="A2456" s="1">
        <v>511</v>
      </c>
      <c r="B2456" s="432" t="str">
        <f>UTK[[#This Row],[DATE]]&amp;UTK[[#This Row],[VEHICLE NO]]&amp;UTK[[#This Row],[TRIP NO]]</f>
        <v>45500OD04Q41701</v>
      </c>
      <c r="C2456" s="482">
        <v>45500</v>
      </c>
      <c r="D2456" s="483">
        <v>64974</v>
      </c>
      <c r="E2456" s="484">
        <v>312215</v>
      </c>
      <c r="F2456" s="485">
        <v>6268</v>
      </c>
      <c r="G2456" s="486" t="s">
        <v>10</v>
      </c>
      <c r="H2456" s="487">
        <v>30.3</v>
      </c>
      <c r="I2456" s="487">
        <v>10.36</v>
      </c>
      <c r="J2456" s="487">
        <f t="shared" si="152"/>
        <v>19.940000000000001</v>
      </c>
      <c r="K2456" s="435">
        <v>19.940000000000001</v>
      </c>
      <c r="L2456" s="439">
        <v>45500</v>
      </c>
      <c r="M2456" s="434">
        <f t="shared" si="153"/>
        <v>0</v>
      </c>
      <c r="N2456" s="440">
        <v>1</v>
      </c>
      <c r="O2456" s="1" t="s">
        <v>50</v>
      </c>
      <c r="P2456" s="1" t="s">
        <v>53</v>
      </c>
      <c r="Q2456" s="438" t="str">
        <f>VLOOKUP(UTK[[#This Row],[ID]],DRIVER[],6,FALSE)</f>
        <v>SUSANTA KUMAR MALIK</v>
      </c>
    </row>
    <row r="2457" spans="1:18" ht="15" customHeight="1">
      <c r="A2457" s="1">
        <v>512</v>
      </c>
      <c r="B2457" s="432" t="str">
        <f>UTK[[#This Row],[DATE]]&amp;UTK[[#This Row],[VEHICLE NO]]&amp;UTK[[#This Row],[TRIP NO]]</f>
        <v>45500OD04Q41781</v>
      </c>
      <c r="C2457" s="482">
        <v>45500</v>
      </c>
      <c r="D2457" s="483">
        <v>64975</v>
      </c>
      <c r="E2457" s="484">
        <v>312215</v>
      </c>
      <c r="F2457" s="485">
        <v>5629</v>
      </c>
      <c r="G2457" s="486" t="s">
        <v>25</v>
      </c>
      <c r="H2457" s="487">
        <v>48.68</v>
      </c>
      <c r="I2457" s="487">
        <v>17.22</v>
      </c>
      <c r="J2457" s="487">
        <f t="shared" si="152"/>
        <v>31.46</v>
      </c>
      <c r="K2457" s="435">
        <v>31.4</v>
      </c>
      <c r="L2457" s="439">
        <v>45500</v>
      </c>
      <c r="M2457" s="434">
        <f t="shared" si="153"/>
        <v>6.0000000000002274E-2</v>
      </c>
      <c r="N2457" s="440">
        <v>1</v>
      </c>
      <c r="O2457" s="1" t="s">
        <v>50</v>
      </c>
      <c r="P2457" s="1" t="s">
        <v>53</v>
      </c>
      <c r="Q2457" s="438" t="str">
        <f>VLOOKUP(UTK[[#This Row],[ID]],DRIVER[],6,FALSE)</f>
        <v>CHANDRAMANI MOHANTY</v>
      </c>
    </row>
    <row r="2458" spans="1:18" ht="15" customHeight="1">
      <c r="A2458" s="1">
        <v>513</v>
      </c>
      <c r="B2458" s="432" t="str">
        <f>UTK[[#This Row],[DATE]]&amp;UTK[[#This Row],[VEHICLE NO]]&amp;UTK[[#This Row],[TRIP NO]]</f>
        <v>45500OD04Q67611</v>
      </c>
      <c r="C2458" s="482">
        <v>45500</v>
      </c>
      <c r="D2458" s="483">
        <v>64976</v>
      </c>
      <c r="E2458" s="484">
        <v>312215</v>
      </c>
      <c r="F2458" s="485">
        <v>6276</v>
      </c>
      <c r="G2458" s="486" t="s">
        <v>24</v>
      </c>
      <c r="H2458" s="487">
        <v>49.52</v>
      </c>
      <c r="I2458" s="487">
        <v>17.72</v>
      </c>
      <c r="J2458" s="487">
        <f t="shared" si="152"/>
        <v>31.800000000000004</v>
      </c>
      <c r="K2458" s="435">
        <v>31.8</v>
      </c>
      <c r="L2458" s="439">
        <v>45500</v>
      </c>
      <c r="M2458" s="434">
        <f t="shared" si="153"/>
        <v>0</v>
      </c>
      <c r="N2458" s="440">
        <v>1</v>
      </c>
      <c r="O2458" s="1" t="s">
        <v>50</v>
      </c>
      <c r="P2458" s="1" t="s">
        <v>53</v>
      </c>
      <c r="Q2458" s="438" t="str">
        <f>VLOOKUP(UTK[[#This Row],[ID]],DRIVER[],6,FALSE)</f>
        <v>DHULESWAR PERAI</v>
      </c>
    </row>
    <row r="2459" spans="1:18" ht="15" customHeight="1">
      <c r="A2459" s="1">
        <v>514</v>
      </c>
      <c r="B2459" s="432" t="str">
        <f>UTK[[#This Row],[DATE]]&amp;UTK[[#This Row],[VEHICLE NO]]&amp;UTK[[#This Row],[TRIP NO]]</f>
        <v>45500OD34S26271</v>
      </c>
      <c r="C2459" s="482">
        <v>45500</v>
      </c>
      <c r="D2459" s="483">
        <v>64977</v>
      </c>
      <c r="E2459" s="484">
        <v>312215</v>
      </c>
      <c r="F2459" s="485">
        <v>6266</v>
      </c>
      <c r="G2459" s="486" t="s">
        <v>54</v>
      </c>
      <c r="H2459" s="487">
        <v>49.38</v>
      </c>
      <c r="I2459" s="487">
        <v>17.04</v>
      </c>
      <c r="J2459" s="487">
        <f t="shared" si="152"/>
        <v>32.340000000000003</v>
      </c>
      <c r="K2459" s="435">
        <v>32.340000000000003</v>
      </c>
      <c r="L2459" s="439">
        <v>45500</v>
      </c>
      <c r="M2459" s="434">
        <f t="shared" si="153"/>
        <v>0</v>
      </c>
      <c r="N2459" s="440">
        <v>1</v>
      </c>
      <c r="O2459" s="1" t="s">
        <v>50</v>
      </c>
      <c r="P2459" s="1" t="s">
        <v>53</v>
      </c>
      <c r="Q2459" s="438" t="str">
        <f>VLOOKUP(UTK[[#This Row],[ID]],DRIVER[],6,FALSE)</f>
        <v>NILAMANI BARIK</v>
      </c>
    </row>
    <row r="2460" spans="1:18" ht="15" customHeight="1">
      <c r="A2460" s="1">
        <v>515</v>
      </c>
      <c r="B2460" s="432" t="str">
        <f>UTK[[#This Row],[DATE]]&amp;UTK[[#This Row],[VEHICLE NO]]&amp;UTK[[#This Row],[TRIP NO]]</f>
        <v>45500OD34S61391</v>
      </c>
      <c r="C2460" s="482">
        <v>45500</v>
      </c>
      <c r="D2460" s="483">
        <v>64978</v>
      </c>
      <c r="E2460" s="484">
        <v>312215</v>
      </c>
      <c r="F2460" s="485">
        <v>6310</v>
      </c>
      <c r="G2460" s="486" t="s">
        <v>52</v>
      </c>
      <c r="H2460" s="487">
        <v>54.34</v>
      </c>
      <c r="I2460" s="487">
        <v>17.600000000000001</v>
      </c>
      <c r="J2460" s="487">
        <f t="shared" si="152"/>
        <v>36.74</v>
      </c>
      <c r="K2460" s="435">
        <v>36.74</v>
      </c>
      <c r="L2460" s="439">
        <v>45500</v>
      </c>
      <c r="M2460" s="434">
        <f t="shared" si="153"/>
        <v>0</v>
      </c>
      <c r="N2460" s="440">
        <v>1</v>
      </c>
      <c r="O2460" s="1" t="s">
        <v>50</v>
      </c>
      <c r="P2460" s="1" t="s">
        <v>53</v>
      </c>
      <c r="Q2460" s="438" t="str">
        <f>VLOOKUP(UTK[[#This Row],[ID]],DRIVER[],6,FALSE)</f>
        <v>PRADIPA MALIK</v>
      </c>
    </row>
    <row r="2461" spans="1:18" ht="15" customHeight="1">
      <c r="A2461" s="1">
        <v>516</v>
      </c>
      <c r="B2461" s="432" t="str">
        <f>UTK[[#This Row],[DATE]]&amp;UTK[[#This Row],[VEHICLE NO]]&amp;UTK[[#This Row],[TRIP NO]]</f>
        <v>45500OD04Q41261</v>
      </c>
      <c r="C2461" s="482">
        <v>45500</v>
      </c>
      <c r="D2461" s="483">
        <v>64979</v>
      </c>
      <c r="E2461" s="484">
        <v>312215</v>
      </c>
      <c r="F2461" s="485">
        <v>6320</v>
      </c>
      <c r="G2461" s="486" t="s">
        <v>23</v>
      </c>
      <c r="H2461" s="487">
        <v>55.36</v>
      </c>
      <c r="I2461" s="487">
        <v>17.54</v>
      </c>
      <c r="J2461" s="487">
        <f t="shared" si="152"/>
        <v>37.82</v>
      </c>
      <c r="K2461" s="435">
        <v>37.74</v>
      </c>
      <c r="L2461" s="439">
        <v>45500</v>
      </c>
      <c r="M2461" s="434">
        <f t="shared" si="153"/>
        <v>7.9999999999998295E-2</v>
      </c>
      <c r="N2461" s="440">
        <v>1</v>
      </c>
      <c r="O2461" s="1" t="s">
        <v>50</v>
      </c>
      <c r="P2461" s="1" t="s">
        <v>53</v>
      </c>
      <c r="Q2461" s="438" t="str">
        <f>VLOOKUP(UTK[[#This Row],[ID]],DRIVER[],6,FALSE)</f>
        <v>JUGAL KISHOR MOHANTA</v>
      </c>
    </row>
    <row r="2462" spans="1:18" ht="15" customHeight="1">
      <c r="A2462" s="1">
        <v>517</v>
      </c>
      <c r="B2462" s="432" t="str">
        <f>UTK[[#This Row],[DATE]]&amp;UTK[[#This Row],[VEHICLE NO]]&amp;UTK[[#This Row],[TRIP NO]]</f>
        <v>45500OD34S61521</v>
      </c>
      <c r="C2462" s="482">
        <v>45500</v>
      </c>
      <c r="D2462" s="483">
        <v>64980</v>
      </c>
      <c r="E2462" s="484">
        <v>312215</v>
      </c>
      <c r="F2462" s="485">
        <v>6329</v>
      </c>
      <c r="G2462" s="486" t="s">
        <v>43</v>
      </c>
      <c r="H2462" s="487">
        <v>56.14</v>
      </c>
      <c r="I2462" s="487">
        <v>17.12</v>
      </c>
      <c r="J2462" s="487">
        <f t="shared" si="152"/>
        <v>39.019999999999996</v>
      </c>
      <c r="K2462" s="435">
        <v>39.020000000000003</v>
      </c>
      <c r="L2462" s="439">
        <v>45500</v>
      </c>
      <c r="M2462" s="434">
        <f t="shared" si="153"/>
        <v>0</v>
      </c>
      <c r="N2462" s="440">
        <v>1</v>
      </c>
      <c r="O2462" s="1" t="s">
        <v>50</v>
      </c>
      <c r="P2462" s="1" t="s">
        <v>53</v>
      </c>
      <c r="Q2462" s="438" t="str">
        <f>VLOOKUP(UTK[[#This Row],[ID]],DRIVER[],6,FALSE)</f>
        <v>PRADEEP KUMAR</v>
      </c>
    </row>
    <row r="2463" spans="1:18" ht="15" customHeight="1">
      <c r="A2463" s="1">
        <v>518</v>
      </c>
      <c r="B2463" s="432" t="str">
        <f>UTK[[#This Row],[DATE]]&amp;UTK[[#This Row],[VEHICLE NO]]&amp;UTK[[#This Row],[TRIP NO]]</f>
        <v>45500OD34S65081</v>
      </c>
      <c r="C2463" s="482">
        <v>45500</v>
      </c>
      <c r="D2463" s="483">
        <v>64981</v>
      </c>
      <c r="E2463" s="484">
        <v>312215</v>
      </c>
      <c r="F2463" s="485">
        <v>6364</v>
      </c>
      <c r="G2463" s="486" t="s">
        <v>57</v>
      </c>
      <c r="H2463" s="487">
        <v>56.38</v>
      </c>
      <c r="I2463" s="487">
        <v>17.48</v>
      </c>
      <c r="J2463" s="487">
        <f t="shared" si="152"/>
        <v>38.900000000000006</v>
      </c>
      <c r="K2463" s="435">
        <v>38.9</v>
      </c>
      <c r="L2463" s="439">
        <v>45501</v>
      </c>
      <c r="M2463" s="434">
        <f t="shared" si="153"/>
        <v>0</v>
      </c>
      <c r="N2463" s="440">
        <v>1</v>
      </c>
      <c r="O2463" s="1" t="s">
        <v>50</v>
      </c>
      <c r="P2463" s="1" t="s">
        <v>53</v>
      </c>
      <c r="Q2463" s="438" t="str">
        <f>VLOOKUP(UTK[[#This Row],[ID]],DRIVER[],6,FALSE)</f>
        <v>VINOD KUMAR</v>
      </c>
    </row>
    <row r="2464" spans="1:18" ht="15" customHeight="1">
      <c r="A2464" s="1">
        <v>519</v>
      </c>
      <c r="B2464" s="432" t="str">
        <f>UTK[[#This Row],[DATE]]&amp;UTK[[#This Row],[VEHICLE NO]]&amp;UTK[[#This Row],[TRIP NO]]</f>
        <v>45500OD04Q41392</v>
      </c>
      <c r="C2464" s="482">
        <v>45500</v>
      </c>
      <c r="D2464" s="483">
        <v>64982</v>
      </c>
      <c r="E2464" s="484">
        <v>312215</v>
      </c>
      <c r="F2464" s="485">
        <v>6367</v>
      </c>
      <c r="G2464" s="486" t="s">
        <v>21</v>
      </c>
      <c r="H2464" s="487">
        <v>55.94</v>
      </c>
      <c r="I2464" s="487">
        <v>17.48</v>
      </c>
      <c r="J2464" s="487">
        <f t="shared" si="152"/>
        <v>38.459999999999994</v>
      </c>
      <c r="K2464" s="435">
        <v>38.46</v>
      </c>
      <c r="L2464" s="439">
        <v>45501</v>
      </c>
      <c r="M2464" s="434">
        <f t="shared" si="153"/>
        <v>0</v>
      </c>
      <c r="N2464" s="440">
        <v>2</v>
      </c>
      <c r="O2464" s="1" t="s">
        <v>50</v>
      </c>
      <c r="P2464" s="1" t="s">
        <v>53</v>
      </c>
      <c r="Q2464" s="438" t="str">
        <f>VLOOKUP(UTK[[#This Row],[ID]],DRIVER[],6,FALSE)</f>
        <v>AKSHAYA KU SAHOO</v>
      </c>
    </row>
    <row r="2465" spans="1:18" ht="15" customHeight="1">
      <c r="A2465" s="1">
        <v>520</v>
      </c>
      <c r="B2465" s="432" t="str">
        <f>UTK[[#This Row],[DATE]]&amp;UTK[[#This Row],[VEHICLE NO]]&amp;UTK[[#This Row],[TRIP NO]]</f>
        <v>45500OD04Q67882</v>
      </c>
      <c r="C2465" s="482">
        <v>45500</v>
      </c>
      <c r="D2465" s="483">
        <v>64983</v>
      </c>
      <c r="E2465" s="484">
        <v>312215</v>
      </c>
      <c r="F2465" s="485">
        <v>6365</v>
      </c>
      <c r="G2465" s="486" t="s">
        <v>20</v>
      </c>
      <c r="H2465" s="487">
        <v>56.2</v>
      </c>
      <c r="I2465" s="487">
        <v>17.66</v>
      </c>
      <c r="J2465" s="487">
        <f t="shared" si="152"/>
        <v>38.540000000000006</v>
      </c>
      <c r="K2465" s="435">
        <v>38.54</v>
      </c>
      <c r="L2465" s="439">
        <v>45501</v>
      </c>
      <c r="M2465" s="434">
        <f t="shared" si="153"/>
        <v>0</v>
      </c>
      <c r="N2465" s="440">
        <v>2</v>
      </c>
      <c r="O2465" s="1" t="s">
        <v>50</v>
      </c>
      <c r="P2465" s="1" t="s">
        <v>53</v>
      </c>
      <c r="Q2465" s="438" t="str">
        <f>VLOOKUP(UTK[[#This Row],[ID]],DRIVER[],6,FALSE)</f>
        <v>AJAYA KUMAR MAHANTA</v>
      </c>
    </row>
    <row r="2466" spans="1:18" ht="15" customHeight="1">
      <c r="A2466" s="1">
        <v>521</v>
      </c>
      <c r="B2466" s="432" t="str">
        <f>UTK[[#This Row],[DATE]]&amp;UTK[[#This Row],[VEHICLE NO]]&amp;UTK[[#This Row],[TRIP NO]]</f>
        <v>45501OD34S61371</v>
      </c>
      <c r="C2466" s="488">
        <v>45501</v>
      </c>
      <c r="D2466" s="489">
        <v>64984</v>
      </c>
      <c r="E2466" s="490">
        <v>312215</v>
      </c>
      <c r="F2466" s="491">
        <v>6373</v>
      </c>
      <c r="G2466" s="492" t="s">
        <v>44</v>
      </c>
      <c r="H2466" s="493">
        <v>56.24</v>
      </c>
      <c r="I2466" s="493">
        <v>17.7</v>
      </c>
      <c r="J2466" s="493">
        <f t="shared" ref="J2466:J2476" si="154">H2466-I2466</f>
        <v>38.540000000000006</v>
      </c>
      <c r="K2466" s="435">
        <v>37.68</v>
      </c>
      <c r="L2466" s="439">
        <v>45501</v>
      </c>
      <c r="M2466" s="434">
        <f t="shared" ref="M2466:M2476" si="155">J2466-K2466</f>
        <v>0.86000000000000654</v>
      </c>
      <c r="N2466" s="440">
        <v>1</v>
      </c>
      <c r="O2466" s="1" t="s">
        <v>50</v>
      </c>
      <c r="P2466" s="1" t="s">
        <v>53</v>
      </c>
      <c r="Q2466" s="438" t="str">
        <f>VLOOKUP(UTK[[#This Row],[ID]],DRIVER[],6,FALSE)</f>
        <v>MURALIDHAR MOHANTA</v>
      </c>
    </row>
    <row r="2467" spans="1:18" ht="15" customHeight="1">
      <c r="A2467" s="1">
        <v>522</v>
      </c>
      <c r="B2467" s="432" t="str">
        <f>UTK[[#This Row],[DATE]]&amp;UTK[[#This Row],[VEHICLE NO]]&amp;UTK[[#This Row],[TRIP NO]]</f>
        <v>45501OD34S26151</v>
      </c>
      <c r="C2467" s="488">
        <v>45501</v>
      </c>
      <c r="D2467" s="489">
        <v>64985</v>
      </c>
      <c r="E2467" s="490">
        <v>312215</v>
      </c>
      <c r="F2467" s="491">
        <v>6374</v>
      </c>
      <c r="G2467" s="492" t="s">
        <v>40</v>
      </c>
      <c r="H2467" s="493">
        <v>57.72</v>
      </c>
      <c r="I2467" s="493">
        <v>17.420000000000002</v>
      </c>
      <c r="J2467" s="493">
        <f t="shared" si="154"/>
        <v>40.299999999999997</v>
      </c>
      <c r="K2467" s="435">
        <v>40.24</v>
      </c>
      <c r="L2467" s="439">
        <v>45501</v>
      </c>
      <c r="M2467" s="434">
        <f t="shared" si="155"/>
        <v>5.9999999999995168E-2</v>
      </c>
      <c r="N2467" s="440">
        <v>1</v>
      </c>
      <c r="O2467" s="1" t="s">
        <v>50</v>
      </c>
      <c r="P2467" s="1" t="s">
        <v>53</v>
      </c>
      <c r="Q2467" s="438" t="str">
        <f>VLOOKUP(UTK[[#This Row],[ID]],DRIVER[],6,FALSE)</f>
        <v>AJAYA KUMAR MAHANTA</v>
      </c>
    </row>
    <row r="2468" spans="1:18" ht="15" customHeight="1">
      <c r="A2468" s="1">
        <v>523</v>
      </c>
      <c r="B2468" s="432" t="str">
        <f>UTK[[#This Row],[DATE]]&amp;UTK[[#This Row],[VEHICLE NO]]&amp;UTK[[#This Row],[TRIP NO]]</f>
        <v>45501OD04Q41391</v>
      </c>
      <c r="C2468" s="488">
        <v>45501</v>
      </c>
      <c r="D2468" s="489">
        <v>64986</v>
      </c>
      <c r="E2468" s="490">
        <v>312215</v>
      </c>
      <c r="F2468" s="491">
        <v>6372</v>
      </c>
      <c r="G2468" s="492" t="s">
        <v>21</v>
      </c>
      <c r="H2468" s="493">
        <v>53.62</v>
      </c>
      <c r="I2468" s="493">
        <v>17.440000000000001</v>
      </c>
      <c r="J2468" s="493">
        <f t="shared" si="154"/>
        <v>36.179999999999993</v>
      </c>
      <c r="K2468" s="435">
        <v>36.08</v>
      </c>
      <c r="L2468" s="439">
        <v>45501</v>
      </c>
      <c r="M2468" s="434">
        <f t="shared" si="155"/>
        <v>9.9999999999994316E-2</v>
      </c>
      <c r="N2468" s="440">
        <v>1</v>
      </c>
      <c r="O2468" s="1" t="s">
        <v>50</v>
      </c>
      <c r="P2468" s="1" t="s">
        <v>53</v>
      </c>
      <c r="Q2468" s="438" t="str">
        <f>VLOOKUP(UTK[[#This Row],[ID]],DRIVER[],6,FALSE)</f>
        <v>AKSHAYA KU SAHOO</v>
      </c>
      <c r="R2468" s="1">
        <v>200</v>
      </c>
    </row>
    <row r="2469" spans="1:18" ht="15" customHeight="1">
      <c r="A2469" s="1">
        <v>524</v>
      </c>
      <c r="B2469" s="432" t="str">
        <f>UTK[[#This Row],[DATE]]&amp;UTK[[#This Row],[VEHICLE NO]]&amp;UTK[[#This Row],[TRIP NO]]</f>
        <v>45501OD34S26271</v>
      </c>
      <c r="C2469" s="488">
        <v>45501</v>
      </c>
      <c r="D2469" s="489">
        <v>64987</v>
      </c>
      <c r="E2469" s="490">
        <v>312215</v>
      </c>
      <c r="F2469" s="491">
        <v>6371</v>
      </c>
      <c r="G2469" s="492" t="s">
        <v>54</v>
      </c>
      <c r="H2469" s="493">
        <v>53.1</v>
      </c>
      <c r="I2469" s="493">
        <v>17.02</v>
      </c>
      <c r="J2469" s="493">
        <f t="shared" si="154"/>
        <v>36.08</v>
      </c>
      <c r="K2469" s="435">
        <v>35.380000000000003</v>
      </c>
      <c r="L2469" s="439">
        <v>45501</v>
      </c>
      <c r="M2469" s="434">
        <f t="shared" si="155"/>
        <v>0.69999999999999574</v>
      </c>
      <c r="N2469" s="440">
        <v>1</v>
      </c>
      <c r="O2469" s="1" t="s">
        <v>50</v>
      </c>
      <c r="P2469" s="1" t="s">
        <v>53</v>
      </c>
      <c r="Q2469" s="438" t="str">
        <f>VLOOKUP(UTK[[#This Row],[ID]],DRIVER[],6,FALSE)</f>
        <v>NILAMANI BARIK</v>
      </c>
    </row>
    <row r="2470" spans="1:18" ht="15" customHeight="1">
      <c r="A2470" s="1">
        <v>525</v>
      </c>
      <c r="B2470" s="432" t="str">
        <f>UTK[[#This Row],[DATE]]&amp;UTK[[#This Row],[VEHICLE NO]]&amp;UTK[[#This Row],[TRIP NO]]</f>
        <v>45501OD34S65081</v>
      </c>
      <c r="C2470" s="488">
        <v>45501</v>
      </c>
      <c r="D2470" s="489">
        <v>64988</v>
      </c>
      <c r="E2470" s="490">
        <v>312215</v>
      </c>
      <c r="F2470" s="491">
        <v>6378</v>
      </c>
      <c r="G2470" s="492" t="s">
        <v>57</v>
      </c>
      <c r="H2470" s="493">
        <v>56.38</v>
      </c>
      <c r="I2470" s="493">
        <v>17.32</v>
      </c>
      <c r="J2470" s="493">
        <f t="shared" si="154"/>
        <v>39.06</v>
      </c>
      <c r="K2470" s="435">
        <v>39</v>
      </c>
      <c r="L2470" s="439">
        <v>45501</v>
      </c>
      <c r="M2470" s="434">
        <f t="shared" si="155"/>
        <v>6.0000000000002274E-2</v>
      </c>
      <c r="N2470" s="440">
        <v>1</v>
      </c>
      <c r="O2470" s="1" t="s">
        <v>50</v>
      </c>
      <c r="P2470" s="1" t="s">
        <v>53</v>
      </c>
      <c r="Q2470" s="438" t="str">
        <f>VLOOKUP(UTK[[#This Row],[ID]],DRIVER[],6,FALSE)</f>
        <v>VINOD KUMAR</v>
      </c>
    </row>
    <row r="2471" spans="1:18" ht="15" customHeight="1">
      <c r="A2471" s="1">
        <v>526</v>
      </c>
      <c r="B2471" s="432" t="str">
        <f>UTK[[#This Row],[DATE]]&amp;UTK[[#This Row],[VEHICLE NO]]&amp;UTK[[#This Row],[TRIP NO]]</f>
        <v>45501OD04Q41781</v>
      </c>
      <c r="C2471" s="488">
        <v>45501</v>
      </c>
      <c r="D2471" s="489">
        <v>64989</v>
      </c>
      <c r="E2471" s="490">
        <v>312215</v>
      </c>
      <c r="F2471" s="491">
        <v>6379</v>
      </c>
      <c r="G2471" s="492" t="s">
        <v>25</v>
      </c>
      <c r="H2471" s="493">
        <v>50.78</v>
      </c>
      <c r="I2471" s="493">
        <v>17.34</v>
      </c>
      <c r="J2471" s="493">
        <f t="shared" si="154"/>
        <v>33.44</v>
      </c>
      <c r="K2471" s="435">
        <v>33.44</v>
      </c>
      <c r="L2471" s="439">
        <v>45501</v>
      </c>
      <c r="M2471" s="434">
        <f t="shared" si="155"/>
        <v>0</v>
      </c>
      <c r="N2471" s="440">
        <v>1</v>
      </c>
      <c r="O2471" s="1" t="s">
        <v>50</v>
      </c>
      <c r="P2471" s="1" t="s">
        <v>53</v>
      </c>
      <c r="Q2471" s="438" t="str">
        <f>VLOOKUP(UTK[[#This Row],[ID]],DRIVER[],6,FALSE)</f>
        <v>BHARAT CH MOHANTA</v>
      </c>
    </row>
    <row r="2472" spans="1:18" ht="15" customHeight="1">
      <c r="A2472" s="1">
        <v>527</v>
      </c>
      <c r="B2472" s="432" t="str">
        <f>UTK[[#This Row],[DATE]]&amp;UTK[[#This Row],[VEHICLE NO]]&amp;UTK[[#This Row],[TRIP NO]]</f>
        <v>45501OD34S26661</v>
      </c>
      <c r="C2472" s="488">
        <v>45501</v>
      </c>
      <c r="D2472" s="489">
        <v>64990</v>
      </c>
      <c r="E2472" s="490">
        <v>312215</v>
      </c>
      <c r="F2472" s="491">
        <v>6396</v>
      </c>
      <c r="G2472" s="492" t="s">
        <v>45</v>
      </c>
      <c r="H2472" s="493">
        <v>50.14</v>
      </c>
      <c r="I2472" s="493">
        <v>17.739999999999998</v>
      </c>
      <c r="J2472" s="493">
        <f t="shared" si="154"/>
        <v>32.400000000000006</v>
      </c>
      <c r="K2472" s="435">
        <v>32.4</v>
      </c>
      <c r="L2472" s="439">
        <v>45501</v>
      </c>
      <c r="M2472" s="434">
        <f t="shared" si="155"/>
        <v>0</v>
      </c>
      <c r="N2472" s="440">
        <v>1</v>
      </c>
      <c r="O2472" s="1" t="s">
        <v>50</v>
      </c>
      <c r="P2472" s="1" t="s">
        <v>53</v>
      </c>
      <c r="Q2472" s="438" t="str">
        <f>VLOOKUP(UTK[[#This Row],[ID]],DRIVER[],6,FALSE)</f>
        <v>RAMAKANTA JENA</v>
      </c>
    </row>
    <row r="2473" spans="1:18" ht="15" customHeight="1">
      <c r="A2473" s="1">
        <v>528</v>
      </c>
      <c r="B2473" s="432" t="str">
        <f>UTK[[#This Row],[DATE]]&amp;UTK[[#This Row],[VEHICLE NO]]&amp;UTK[[#This Row],[TRIP NO]]</f>
        <v>45501OD34S61521</v>
      </c>
      <c r="C2473" s="488">
        <v>45501</v>
      </c>
      <c r="D2473" s="489">
        <v>64991</v>
      </c>
      <c r="E2473" s="490">
        <v>312215</v>
      </c>
      <c r="F2473" s="491">
        <v>6394</v>
      </c>
      <c r="G2473" s="492" t="s">
        <v>43</v>
      </c>
      <c r="H2473" s="493">
        <v>51.3</v>
      </c>
      <c r="I2473" s="493">
        <v>17.100000000000001</v>
      </c>
      <c r="J2473" s="493">
        <f t="shared" si="154"/>
        <v>34.199999999999996</v>
      </c>
      <c r="K2473" s="435">
        <v>34.200000000000003</v>
      </c>
      <c r="L2473" s="439">
        <v>45501</v>
      </c>
      <c r="M2473" s="434">
        <f t="shared" si="155"/>
        <v>0</v>
      </c>
      <c r="N2473" s="440">
        <v>1</v>
      </c>
      <c r="O2473" s="1" t="s">
        <v>50</v>
      </c>
      <c r="P2473" s="1" t="s">
        <v>53</v>
      </c>
      <c r="Q2473" s="438" t="str">
        <f>VLOOKUP(UTK[[#This Row],[ID]],DRIVER[],6,FALSE)</f>
        <v>PRADEEP KUMAR</v>
      </c>
      <c r="R2473" s="1">
        <v>70</v>
      </c>
    </row>
    <row r="2474" spans="1:18" ht="15" customHeight="1">
      <c r="A2474" s="1">
        <v>529</v>
      </c>
      <c r="B2474" s="432" t="str">
        <f>UTK[[#This Row],[DATE]]&amp;UTK[[#This Row],[VEHICLE NO]]&amp;UTK[[#This Row],[TRIP NO]]</f>
        <v>45501OD04Q41261</v>
      </c>
      <c r="C2474" s="488">
        <v>45501</v>
      </c>
      <c r="D2474" s="489">
        <v>64992</v>
      </c>
      <c r="E2474" s="490">
        <v>312215</v>
      </c>
      <c r="F2474" s="491">
        <v>6397</v>
      </c>
      <c r="G2474" s="492" t="s">
        <v>23</v>
      </c>
      <c r="H2474" s="493">
        <v>54.34</v>
      </c>
      <c r="I2474" s="493">
        <v>17.579999999999998</v>
      </c>
      <c r="J2474" s="493">
        <f t="shared" si="154"/>
        <v>36.760000000000005</v>
      </c>
      <c r="K2474" s="435">
        <v>36.76</v>
      </c>
      <c r="L2474" s="439">
        <v>45501</v>
      </c>
      <c r="M2474" s="434">
        <f t="shared" si="155"/>
        <v>0</v>
      </c>
      <c r="N2474" s="440">
        <v>1</v>
      </c>
      <c r="O2474" s="1" t="s">
        <v>50</v>
      </c>
      <c r="P2474" s="1" t="s">
        <v>53</v>
      </c>
      <c r="Q2474" s="438" t="str">
        <f>VLOOKUP(UTK[[#This Row],[ID]],DRIVER[],6,FALSE)</f>
        <v>JUGAL KISHOR MOHANTA</v>
      </c>
    </row>
    <row r="2475" spans="1:18" ht="15" customHeight="1">
      <c r="A2475" s="1">
        <v>530</v>
      </c>
      <c r="B2475" s="432" t="str">
        <f>UTK[[#This Row],[DATE]]&amp;UTK[[#This Row],[VEHICLE NO]]&amp;UTK[[#This Row],[TRIP NO]]</f>
        <v>45501OD04Q67881</v>
      </c>
      <c r="C2475" s="488">
        <v>45501</v>
      </c>
      <c r="D2475" s="489">
        <v>64993</v>
      </c>
      <c r="E2475" s="490">
        <v>312215</v>
      </c>
      <c r="F2475" s="491">
        <v>6405</v>
      </c>
      <c r="G2475" s="492" t="s">
        <v>20</v>
      </c>
      <c r="H2475" s="493">
        <v>53.76</v>
      </c>
      <c r="I2475" s="493">
        <v>17.600000000000001</v>
      </c>
      <c r="J2475" s="493">
        <f t="shared" si="154"/>
        <v>36.159999999999997</v>
      </c>
      <c r="K2475" s="435">
        <v>36.159999999999997</v>
      </c>
      <c r="L2475" s="439">
        <v>45501</v>
      </c>
      <c r="M2475" s="434">
        <f t="shared" si="155"/>
        <v>0</v>
      </c>
      <c r="N2475" s="440">
        <v>1</v>
      </c>
      <c r="O2475" s="1" t="s">
        <v>50</v>
      </c>
      <c r="P2475" s="1" t="s">
        <v>53</v>
      </c>
      <c r="Q2475" s="438" t="str">
        <f>VLOOKUP(UTK[[#This Row],[ID]],DRIVER[],6,FALSE)</f>
        <v>RIZWAN</v>
      </c>
    </row>
    <row r="2476" spans="1:18" ht="15" customHeight="1">
      <c r="A2476" s="1">
        <v>531</v>
      </c>
      <c r="B2476" s="432" t="str">
        <f>UTK[[#This Row],[DATE]]&amp;UTK[[#This Row],[VEHICLE NO]]&amp;UTK[[#This Row],[TRIP NO]]</f>
        <v>45501OD04Q41181</v>
      </c>
      <c r="C2476" s="488">
        <v>45501</v>
      </c>
      <c r="D2476" s="489">
        <v>64994</v>
      </c>
      <c r="E2476" s="490">
        <v>312215</v>
      </c>
      <c r="F2476" s="491">
        <v>6406</v>
      </c>
      <c r="G2476" s="492" t="s">
        <v>26</v>
      </c>
      <c r="H2476" s="493">
        <v>51.02</v>
      </c>
      <c r="I2476" s="493">
        <v>16.98</v>
      </c>
      <c r="J2476" s="493">
        <f t="shared" si="154"/>
        <v>34.040000000000006</v>
      </c>
      <c r="K2476" s="435">
        <v>34.04</v>
      </c>
      <c r="L2476" s="439">
        <v>45501</v>
      </c>
      <c r="M2476" s="434">
        <f t="shared" si="155"/>
        <v>0</v>
      </c>
      <c r="N2476" s="440">
        <v>1</v>
      </c>
      <c r="O2476" s="1" t="s">
        <v>50</v>
      </c>
      <c r="P2476" s="1" t="s">
        <v>53</v>
      </c>
      <c r="Q2476" s="438" t="str">
        <f>VLOOKUP(UTK[[#This Row],[ID]],DRIVER[],6,FALSE)</f>
        <v>VASUROODDEEN</v>
      </c>
    </row>
    <row r="2477" spans="1:18" ht="15" customHeight="1">
      <c r="A2477" s="1">
        <v>532</v>
      </c>
      <c r="B2477" s="432" t="str">
        <f>UTK[[#This Row],[DATE]]&amp;UTK[[#This Row],[VEHICLE NO]]&amp;UTK[[#This Row],[TRIP NO]]</f>
        <v>45501OD04Q41551</v>
      </c>
      <c r="C2477" s="488">
        <v>45501</v>
      </c>
      <c r="D2477" s="489">
        <v>33001</v>
      </c>
      <c r="E2477" s="490">
        <v>312215</v>
      </c>
      <c r="F2477" s="491">
        <v>6407</v>
      </c>
      <c r="G2477" s="492" t="s">
        <v>22</v>
      </c>
      <c r="H2477" s="493">
        <v>49.46</v>
      </c>
      <c r="I2477" s="493">
        <v>17.32</v>
      </c>
      <c r="J2477" s="493">
        <f t="shared" ref="J2477:J2485" si="156">H2477-I2477</f>
        <v>32.14</v>
      </c>
      <c r="K2477" s="435">
        <v>32.14</v>
      </c>
      <c r="L2477" s="439">
        <v>45501</v>
      </c>
      <c r="M2477" s="434">
        <f t="shared" ref="M2477:M2485" si="157">J2477-K2477</f>
        <v>0</v>
      </c>
      <c r="N2477" s="440">
        <v>1</v>
      </c>
      <c r="O2477" s="1" t="s">
        <v>50</v>
      </c>
      <c r="P2477" s="1" t="s">
        <v>53</v>
      </c>
      <c r="Q2477" s="438" t="str">
        <f>VLOOKUP(UTK[[#This Row],[ID]],DRIVER[],6,FALSE)</f>
        <v>RAHID</v>
      </c>
    </row>
    <row r="2478" spans="1:18" ht="15" customHeight="1">
      <c r="A2478" s="1">
        <v>533</v>
      </c>
      <c r="B2478" s="432" t="str">
        <f>UTK[[#This Row],[DATE]]&amp;UTK[[#This Row],[VEHICLE NO]]&amp;UTK[[#This Row],[TRIP NO]]</f>
        <v>45501OD04Q67611</v>
      </c>
      <c r="C2478" s="488">
        <v>45501</v>
      </c>
      <c r="D2478" s="489">
        <v>33002</v>
      </c>
      <c r="E2478" s="490">
        <v>312215</v>
      </c>
      <c r="F2478" s="491">
        <v>6403</v>
      </c>
      <c r="G2478" s="492" t="s">
        <v>24</v>
      </c>
      <c r="H2478" s="493">
        <v>51.9</v>
      </c>
      <c r="I2478" s="493">
        <v>17.739999999999998</v>
      </c>
      <c r="J2478" s="493">
        <f t="shared" si="156"/>
        <v>34.159999999999997</v>
      </c>
      <c r="K2478" s="435">
        <v>34.159999999999997</v>
      </c>
      <c r="L2478" s="439">
        <v>45501</v>
      </c>
      <c r="M2478" s="434">
        <f t="shared" si="157"/>
        <v>0</v>
      </c>
      <c r="N2478" s="440">
        <v>1</v>
      </c>
      <c r="O2478" s="1" t="s">
        <v>50</v>
      </c>
      <c r="P2478" s="1" t="s">
        <v>53</v>
      </c>
      <c r="Q2478" s="438" t="str">
        <f>VLOOKUP(UTK[[#This Row],[ID]],DRIVER[],6,FALSE)</f>
        <v>JAVID KHAN</v>
      </c>
    </row>
    <row r="2479" spans="1:18" ht="14.4">
      <c r="A2479" s="1">
        <v>534</v>
      </c>
      <c r="B2479" s="432" t="str">
        <f>UTK[[#This Row],[DATE]]&amp;UTK[[#This Row],[VEHICLE NO]]&amp;UTK[[#This Row],[TRIP NO]]</f>
        <v>45501OD04Q41231</v>
      </c>
      <c r="C2479" s="488">
        <v>45501</v>
      </c>
      <c r="D2479" s="489">
        <v>33003</v>
      </c>
      <c r="E2479" s="490">
        <v>312215</v>
      </c>
      <c r="F2479" s="491">
        <v>6442</v>
      </c>
      <c r="G2479" s="492" t="s">
        <v>39</v>
      </c>
      <c r="H2479" s="493">
        <v>55.94</v>
      </c>
      <c r="I2479" s="493">
        <v>17.440000000000001</v>
      </c>
      <c r="J2479" s="493">
        <f t="shared" si="156"/>
        <v>38.5</v>
      </c>
      <c r="K2479" s="435">
        <v>38.5</v>
      </c>
      <c r="L2479" s="439">
        <v>45501</v>
      </c>
      <c r="M2479" s="434">
        <f t="shared" si="157"/>
        <v>0</v>
      </c>
      <c r="N2479" s="440">
        <v>1</v>
      </c>
      <c r="O2479" s="1" t="s">
        <v>50</v>
      </c>
      <c r="P2479" s="1" t="s">
        <v>53</v>
      </c>
      <c r="Q2479" s="438" t="str">
        <f>VLOOKUP(UTK[[#This Row],[ID]],DRIVER[],6,FALSE)</f>
        <v>NATABAR MOHANTA</v>
      </c>
    </row>
    <row r="2480" spans="1:18" ht="15" customHeight="1">
      <c r="A2480" s="1">
        <v>535</v>
      </c>
      <c r="B2480" s="432" t="str">
        <f>UTK[[#This Row],[DATE]]&amp;UTK[[#This Row],[VEHICLE NO]]&amp;UTK[[#This Row],[TRIP NO]]</f>
        <v>45501OD34S61372</v>
      </c>
      <c r="C2480" s="488">
        <v>45501</v>
      </c>
      <c r="D2480" s="489">
        <v>33004</v>
      </c>
      <c r="E2480" s="490">
        <v>312215</v>
      </c>
      <c r="F2480" s="491">
        <v>6464</v>
      </c>
      <c r="G2480" s="492" t="s">
        <v>44</v>
      </c>
      <c r="H2480" s="493">
        <v>57.32</v>
      </c>
      <c r="I2480" s="493">
        <v>17.68</v>
      </c>
      <c r="J2480" s="493">
        <f t="shared" si="156"/>
        <v>39.64</v>
      </c>
      <c r="K2480" s="435">
        <v>39.58</v>
      </c>
      <c r="L2480" s="439">
        <v>45501</v>
      </c>
      <c r="M2480" s="434">
        <f t="shared" si="157"/>
        <v>6.0000000000002274E-2</v>
      </c>
      <c r="N2480" s="440">
        <v>2</v>
      </c>
      <c r="O2480" s="1" t="s">
        <v>50</v>
      </c>
      <c r="P2480" s="1" t="s">
        <v>53</v>
      </c>
      <c r="Q2480" s="438" t="str">
        <f>VLOOKUP(UTK[[#This Row],[ID]],DRIVER[],6,FALSE)</f>
        <v>MURALIDHAR MOHANTA</v>
      </c>
    </row>
    <row r="2481" spans="1:18" ht="15" customHeight="1">
      <c r="A2481" s="1">
        <v>536</v>
      </c>
      <c r="B2481" s="432" t="str">
        <f>UTK[[#This Row],[DATE]]&amp;UTK[[#This Row],[VEHICLE NO]]&amp;UTK[[#This Row],[TRIP NO]]</f>
        <v>45501OD04Q41392</v>
      </c>
      <c r="C2481" s="488">
        <v>45501</v>
      </c>
      <c r="D2481" s="489">
        <v>33005</v>
      </c>
      <c r="E2481" s="490">
        <v>312215</v>
      </c>
      <c r="F2481" s="491">
        <v>6468</v>
      </c>
      <c r="G2481" s="492" t="s">
        <v>21</v>
      </c>
      <c r="H2481" s="493">
        <v>57.48</v>
      </c>
      <c r="I2481" s="493">
        <v>17.440000000000001</v>
      </c>
      <c r="J2481" s="493">
        <f t="shared" si="156"/>
        <v>40.039999999999992</v>
      </c>
      <c r="K2481" s="435">
        <v>39.78</v>
      </c>
      <c r="L2481" s="439">
        <v>45501</v>
      </c>
      <c r="M2481" s="434">
        <f t="shared" si="157"/>
        <v>0.25999999999999091</v>
      </c>
      <c r="N2481" s="440">
        <v>2</v>
      </c>
      <c r="O2481" s="1" t="s">
        <v>50</v>
      </c>
      <c r="P2481" s="1" t="s">
        <v>53</v>
      </c>
      <c r="Q2481" s="438" t="str">
        <f>VLOOKUP(UTK[[#This Row],[ID]],DRIVER[],6,FALSE)</f>
        <v>AKSHAYA KU SAHOO</v>
      </c>
    </row>
    <row r="2482" spans="1:18" ht="15" customHeight="1">
      <c r="A2482" s="1">
        <v>537</v>
      </c>
      <c r="B2482" s="432" t="str">
        <f>UTK[[#This Row],[DATE]]&amp;UTK[[#This Row],[VEHICLE NO]]&amp;UTK[[#This Row],[TRIP NO]]</f>
        <v>45501OD04Q41701</v>
      </c>
      <c r="C2482" s="488">
        <v>45501</v>
      </c>
      <c r="D2482" s="489">
        <v>33006</v>
      </c>
      <c r="E2482" s="490">
        <v>312215</v>
      </c>
      <c r="F2482" s="491">
        <v>6469</v>
      </c>
      <c r="G2482" s="492" t="s">
        <v>10</v>
      </c>
      <c r="H2482" s="493">
        <v>33.68</v>
      </c>
      <c r="I2482" s="493">
        <v>10.38</v>
      </c>
      <c r="J2482" s="493">
        <f t="shared" si="156"/>
        <v>23.299999999999997</v>
      </c>
      <c r="K2482" s="435">
        <v>23.24</v>
      </c>
      <c r="L2482" s="439">
        <v>45502</v>
      </c>
      <c r="M2482" s="434">
        <f t="shared" si="157"/>
        <v>5.9999999999998721E-2</v>
      </c>
      <c r="N2482" s="440">
        <v>1</v>
      </c>
      <c r="O2482" s="1" t="s">
        <v>50</v>
      </c>
      <c r="P2482" s="1" t="s">
        <v>53</v>
      </c>
      <c r="Q2482" s="438" t="str">
        <f>VLOOKUP(UTK[[#This Row],[ID]],DRIVER[],6,FALSE)</f>
        <v>MADANA MAHANTA</v>
      </c>
    </row>
    <row r="2483" spans="1:18" ht="15" customHeight="1">
      <c r="A2483" s="1">
        <v>538</v>
      </c>
      <c r="B2483" s="432" t="str">
        <f>UTK[[#This Row],[DATE]]&amp;UTK[[#This Row],[VEHICLE NO]]&amp;UTK[[#This Row],[TRIP NO]]</f>
        <v>45501OD04Q41782</v>
      </c>
      <c r="C2483" s="488">
        <v>45501</v>
      </c>
      <c r="D2483" s="489">
        <v>33007</v>
      </c>
      <c r="E2483" s="490">
        <v>312215</v>
      </c>
      <c r="F2483" s="491">
        <v>6478</v>
      </c>
      <c r="G2483" s="492" t="s">
        <v>25</v>
      </c>
      <c r="H2483" s="493">
        <v>55.44</v>
      </c>
      <c r="I2483" s="493">
        <v>17.3</v>
      </c>
      <c r="J2483" s="493">
        <f t="shared" si="156"/>
        <v>38.14</v>
      </c>
      <c r="K2483" s="435">
        <v>37.9</v>
      </c>
      <c r="L2483" s="439">
        <v>45502</v>
      </c>
      <c r="M2483" s="434">
        <f t="shared" si="157"/>
        <v>0.24000000000000199</v>
      </c>
      <c r="N2483" s="440">
        <v>2</v>
      </c>
      <c r="O2483" s="1" t="s">
        <v>50</v>
      </c>
      <c r="P2483" s="1" t="s">
        <v>53</v>
      </c>
      <c r="Q2483" s="438" t="str">
        <f>VLOOKUP(UTK[[#This Row],[ID]],DRIVER[],6,FALSE)</f>
        <v>BHARAT CH MOHANTA</v>
      </c>
    </row>
    <row r="2484" spans="1:18" ht="15" customHeight="1">
      <c r="A2484" s="1">
        <v>539</v>
      </c>
      <c r="B2484" s="432" t="str">
        <f>UTK[[#This Row],[DATE]]&amp;UTK[[#This Row],[VEHICLE NO]]&amp;UTK[[#This Row],[TRIP NO]]</f>
        <v>45501OD34S26272</v>
      </c>
      <c r="C2484" s="488">
        <v>45501</v>
      </c>
      <c r="D2484" s="489">
        <v>33008</v>
      </c>
      <c r="E2484" s="490">
        <v>312215</v>
      </c>
      <c r="F2484" s="491">
        <v>6484</v>
      </c>
      <c r="G2484" s="492" t="s">
        <v>54</v>
      </c>
      <c r="H2484" s="493">
        <v>57.96</v>
      </c>
      <c r="I2484" s="493">
        <v>17.02</v>
      </c>
      <c r="J2484" s="493">
        <f t="shared" si="156"/>
        <v>40.94</v>
      </c>
      <c r="K2484" s="435">
        <v>40.74</v>
      </c>
      <c r="L2484" s="439">
        <v>45502</v>
      </c>
      <c r="M2484" s="434">
        <f t="shared" si="157"/>
        <v>0.19999999999999574</v>
      </c>
      <c r="N2484" s="440">
        <v>2</v>
      </c>
      <c r="O2484" s="1" t="s">
        <v>50</v>
      </c>
      <c r="P2484" s="1" t="s">
        <v>53</v>
      </c>
      <c r="Q2484" s="438" t="str">
        <f>VLOOKUP(UTK[[#This Row],[ID]],DRIVER[],6,FALSE)</f>
        <v>NILAMANI BARIK</v>
      </c>
      <c r="R2484" s="1">
        <v>100</v>
      </c>
    </row>
    <row r="2485" spans="1:18" ht="15" customHeight="1">
      <c r="A2485" s="1">
        <v>540</v>
      </c>
      <c r="B2485" s="432" t="str">
        <f>UTK[[#This Row],[DATE]]&amp;UTK[[#This Row],[VEHICLE NO]]&amp;UTK[[#This Row],[TRIP NO]]</f>
        <v>45501OD34S26152</v>
      </c>
      <c r="C2485" s="488">
        <v>45501</v>
      </c>
      <c r="D2485" s="489">
        <v>33009</v>
      </c>
      <c r="E2485" s="490">
        <v>312215</v>
      </c>
      <c r="F2485" s="491">
        <v>6500</v>
      </c>
      <c r="G2485" s="492" t="s">
        <v>40</v>
      </c>
      <c r="H2485" s="493">
        <v>56.82</v>
      </c>
      <c r="I2485" s="493">
        <v>17.14</v>
      </c>
      <c r="J2485" s="493">
        <f t="shared" si="156"/>
        <v>39.68</v>
      </c>
      <c r="K2485" s="435">
        <v>39.14</v>
      </c>
      <c r="L2485" s="439">
        <v>45502</v>
      </c>
      <c r="M2485" s="434">
        <f t="shared" si="157"/>
        <v>0.53999999999999915</v>
      </c>
      <c r="N2485" s="440">
        <v>2</v>
      </c>
      <c r="O2485" s="1" t="s">
        <v>50</v>
      </c>
      <c r="P2485" s="1" t="s">
        <v>53</v>
      </c>
      <c r="Q2485" s="438" t="str">
        <f>VLOOKUP(UTK[[#This Row],[ID]],DRIVER[],6,FALSE)</f>
        <v>AJAYA KUMAR MAHANTA</v>
      </c>
    </row>
    <row r="2486" spans="1:18" ht="15" customHeight="1">
      <c r="A2486" s="1">
        <v>541</v>
      </c>
      <c r="B2486" s="432" t="str">
        <f>UTK[[#This Row],[DATE]]&amp;UTK[[#This Row],[VEHICLE NO]]&amp;UTK[[#This Row],[TRIP NO]]</f>
        <v>45502OD04Q41261</v>
      </c>
      <c r="C2486" s="494">
        <v>45502</v>
      </c>
      <c r="D2486" s="495">
        <v>33010</v>
      </c>
      <c r="E2486" s="496">
        <v>312215</v>
      </c>
      <c r="F2486" s="497">
        <v>6501</v>
      </c>
      <c r="G2486" s="498" t="s">
        <v>23</v>
      </c>
      <c r="H2486" s="499">
        <v>51.76</v>
      </c>
      <c r="I2486" s="499">
        <v>17.399999999999999</v>
      </c>
      <c r="J2486" s="499">
        <f t="shared" ref="J2486:J2494" si="158">H2486-I2486</f>
        <v>34.36</v>
      </c>
      <c r="K2486" s="435">
        <v>34.32</v>
      </c>
      <c r="L2486" s="439">
        <v>45502</v>
      </c>
      <c r="M2486" s="434">
        <f t="shared" ref="M2486:M2494" si="159">J2486-K2486</f>
        <v>3.9999999999999147E-2</v>
      </c>
      <c r="N2486" s="440">
        <v>1</v>
      </c>
      <c r="O2486" s="1" t="s">
        <v>50</v>
      </c>
      <c r="P2486" s="1" t="s">
        <v>53</v>
      </c>
      <c r="Q2486" s="438" t="str">
        <f>VLOOKUP(UTK[[#This Row],[ID]],DRIVER[],6,FALSE)</f>
        <v>JUGAL KISHOR MOHANTA</v>
      </c>
    </row>
    <row r="2487" spans="1:18" ht="15" customHeight="1">
      <c r="A2487" s="1">
        <v>542</v>
      </c>
      <c r="B2487" s="432" t="str">
        <f>UTK[[#This Row],[DATE]]&amp;UTK[[#This Row],[VEHICLE NO]]&amp;UTK[[#This Row],[TRIP NO]]</f>
        <v>45502OD34S61521</v>
      </c>
      <c r="C2487" s="494">
        <v>45502</v>
      </c>
      <c r="D2487" s="495">
        <v>33011</v>
      </c>
      <c r="E2487" s="496">
        <v>312215</v>
      </c>
      <c r="F2487" s="497">
        <v>6502</v>
      </c>
      <c r="G2487" s="498" t="s">
        <v>43</v>
      </c>
      <c r="H2487" s="499">
        <v>50.94</v>
      </c>
      <c r="I2487" s="499">
        <v>17.059999999999999</v>
      </c>
      <c r="J2487" s="499">
        <f t="shared" si="158"/>
        <v>33.879999999999995</v>
      </c>
      <c r="K2487" s="435">
        <v>33.82</v>
      </c>
      <c r="L2487" s="439">
        <v>45502</v>
      </c>
      <c r="M2487" s="434">
        <f t="shared" si="159"/>
        <v>5.9999999999995168E-2</v>
      </c>
      <c r="N2487" s="440">
        <v>1</v>
      </c>
      <c r="O2487" s="1" t="s">
        <v>50</v>
      </c>
      <c r="P2487" s="1" t="s">
        <v>53</v>
      </c>
      <c r="Q2487" s="438" t="str">
        <f>VLOOKUP(UTK[[#This Row],[ID]],DRIVER[],6,FALSE)</f>
        <v>PRADEEP KUMAR</v>
      </c>
    </row>
    <row r="2488" spans="1:18" ht="15" customHeight="1">
      <c r="A2488" s="1">
        <v>543</v>
      </c>
      <c r="B2488" s="432" t="str">
        <f>UTK[[#This Row],[DATE]]&amp;UTK[[#This Row],[VEHICLE NO]]&amp;UTK[[#This Row],[TRIP NO]]</f>
        <v>45502OD34S26661</v>
      </c>
      <c r="C2488" s="494">
        <v>45502</v>
      </c>
      <c r="D2488" s="495">
        <v>33012</v>
      </c>
      <c r="E2488" s="496">
        <v>312215</v>
      </c>
      <c r="F2488" s="497">
        <v>6504</v>
      </c>
      <c r="G2488" s="498" t="s">
        <v>45</v>
      </c>
      <c r="H2488" s="499">
        <v>54.24</v>
      </c>
      <c r="I2488" s="499">
        <v>17.739999999999998</v>
      </c>
      <c r="J2488" s="499">
        <f t="shared" si="158"/>
        <v>36.5</v>
      </c>
      <c r="K2488" s="435">
        <v>36.380000000000003</v>
      </c>
      <c r="L2488" s="439">
        <v>45502</v>
      </c>
      <c r="M2488" s="434">
        <f t="shared" si="159"/>
        <v>0.11999999999999744</v>
      </c>
      <c r="N2488" s="440">
        <v>1</v>
      </c>
      <c r="O2488" s="1" t="s">
        <v>50</v>
      </c>
      <c r="P2488" s="1" t="s">
        <v>53</v>
      </c>
      <c r="Q2488" s="438" t="str">
        <f>VLOOKUP(UTK[[#This Row],[ID]],DRIVER[],6,FALSE)</f>
        <v>RAMAKANTA JENA</v>
      </c>
    </row>
    <row r="2489" spans="1:18" ht="15" customHeight="1">
      <c r="A2489" s="1">
        <v>544</v>
      </c>
      <c r="B2489" s="432" t="str">
        <f>UTK[[#This Row],[DATE]]&amp;UTK[[#This Row],[VEHICLE NO]]&amp;UTK[[#This Row],[TRIP NO]]</f>
        <v>45502OD34S65081</v>
      </c>
      <c r="C2489" s="494">
        <v>45502</v>
      </c>
      <c r="D2489" s="495">
        <v>33013</v>
      </c>
      <c r="E2489" s="496">
        <v>312215</v>
      </c>
      <c r="F2489" s="497">
        <v>6506</v>
      </c>
      <c r="G2489" s="498" t="s">
        <v>57</v>
      </c>
      <c r="H2489" s="499">
        <v>53.5</v>
      </c>
      <c r="I2489" s="499">
        <v>17.36</v>
      </c>
      <c r="J2489" s="499">
        <f t="shared" si="158"/>
        <v>36.14</v>
      </c>
      <c r="K2489" s="435">
        <v>36.020000000000003</v>
      </c>
      <c r="L2489" s="439">
        <v>45502</v>
      </c>
      <c r="M2489" s="434">
        <f t="shared" si="159"/>
        <v>0.11999999999999744</v>
      </c>
      <c r="N2489" s="440">
        <v>1</v>
      </c>
      <c r="O2489" s="1" t="s">
        <v>50</v>
      </c>
      <c r="P2489" s="1" t="s">
        <v>53</v>
      </c>
      <c r="Q2489" s="438" t="str">
        <f>VLOOKUP(UTK[[#This Row],[ID]],DRIVER[],6,FALSE)</f>
        <v>VINOD KUMAR</v>
      </c>
      <c r="R2489" s="1">
        <v>200</v>
      </c>
    </row>
    <row r="2490" spans="1:18" ht="15" customHeight="1">
      <c r="A2490" s="1">
        <v>545</v>
      </c>
      <c r="B2490" s="432" t="str">
        <f>UTK[[#This Row],[DATE]]&amp;UTK[[#This Row],[VEHICLE NO]]&amp;UTK[[#This Row],[TRIP NO]]</f>
        <v>45502OD04Q41391</v>
      </c>
      <c r="C2490" s="494">
        <v>45502</v>
      </c>
      <c r="D2490" s="495">
        <v>33014</v>
      </c>
      <c r="E2490" s="496">
        <v>312215</v>
      </c>
      <c r="F2490" s="497">
        <v>6507</v>
      </c>
      <c r="G2490" s="498" t="s">
        <v>21</v>
      </c>
      <c r="H2490" s="499">
        <v>54.62</v>
      </c>
      <c r="I2490" s="499">
        <v>17.48</v>
      </c>
      <c r="J2490" s="499">
        <f t="shared" si="158"/>
        <v>37.14</v>
      </c>
      <c r="K2490" s="435">
        <v>36.46</v>
      </c>
      <c r="L2490" s="439">
        <v>45502</v>
      </c>
      <c r="M2490" s="434">
        <f t="shared" si="159"/>
        <v>0.67999999999999972</v>
      </c>
      <c r="N2490" s="440">
        <v>1</v>
      </c>
      <c r="O2490" s="1" t="s">
        <v>50</v>
      </c>
      <c r="P2490" s="1" t="s">
        <v>53</v>
      </c>
      <c r="Q2490" s="438" t="str">
        <f>VLOOKUP(UTK[[#This Row],[ID]],DRIVER[],6,FALSE)</f>
        <v>AKSHAYA KU SAHOO</v>
      </c>
    </row>
    <row r="2491" spans="1:18" ht="15" customHeight="1">
      <c r="A2491" s="1">
        <v>546</v>
      </c>
      <c r="B2491" s="432" t="str">
        <f>UTK[[#This Row],[DATE]]&amp;UTK[[#This Row],[VEHICLE NO]]&amp;UTK[[#This Row],[TRIP NO]]</f>
        <v>45502OD04Q67881</v>
      </c>
      <c r="C2491" s="494">
        <v>45502</v>
      </c>
      <c r="D2491" s="495">
        <v>33015</v>
      </c>
      <c r="E2491" s="496">
        <v>312215</v>
      </c>
      <c r="F2491" s="497">
        <v>6509</v>
      </c>
      <c r="G2491" s="498" t="s">
        <v>20</v>
      </c>
      <c r="H2491" s="499">
        <v>53.22</v>
      </c>
      <c r="I2491" s="499">
        <v>17.64</v>
      </c>
      <c r="J2491" s="499">
        <f t="shared" si="158"/>
        <v>35.58</v>
      </c>
      <c r="K2491" s="435">
        <v>35.58</v>
      </c>
      <c r="L2491" s="439">
        <v>45502</v>
      </c>
      <c r="M2491" s="434">
        <f t="shared" si="159"/>
        <v>0</v>
      </c>
      <c r="N2491" s="440">
        <v>1</v>
      </c>
      <c r="O2491" s="1" t="s">
        <v>50</v>
      </c>
      <c r="P2491" s="1" t="s">
        <v>53</v>
      </c>
      <c r="Q2491" s="438" t="str">
        <f>VLOOKUP(UTK[[#This Row],[ID]],DRIVER[],6,FALSE)</f>
        <v>AJAYA KUMAR MAHANTA</v>
      </c>
      <c r="R2491" s="1">
        <v>185</v>
      </c>
    </row>
    <row r="2492" spans="1:18" ht="14.4">
      <c r="A2492" s="1">
        <v>547</v>
      </c>
      <c r="B2492" s="432" t="str">
        <f>UTK[[#This Row],[DATE]]&amp;UTK[[#This Row],[VEHICLE NO]]&amp;UTK[[#This Row],[TRIP NO]]</f>
        <v>45502OD04Q41231</v>
      </c>
      <c r="C2492" s="494">
        <v>45502</v>
      </c>
      <c r="D2492" s="495">
        <v>33016</v>
      </c>
      <c r="E2492" s="496">
        <v>312215</v>
      </c>
      <c r="F2492" s="497">
        <v>6555</v>
      </c>
      <c r="G2492" s="498" t="s">
        <v>39</v>
      </c>
      <c r="H2492" s="499">
        <v>53.56</v>
      </c>
      <c r="I2492" s="499">
        <v>17.399999999999999</v>
      </c>
      <c r="J2492" s="499">
        <f t="shared" si="158"/>
        <v>36.160000000000004</v>
      </c>
      <c r="K2492" s="435">
        <v>36.159999999999997</v>
      </c>
      <c r="L2492" s="439">
        <v>45502</v>
      </c>
      <c r="M2492" s="434">
        <f t="shared" si="159"/>
        <v>0</v>
      </c>
      <c r="N2492" s="440">
        <v>1</v>
      </c>
      <c r="O2492" s="1" t="s">
        <v>50</v>
      </c>
      <c r="P2492" s="1" t="s">
        <v>53</v>
      </c>
      <c r="Q2492" s="438" t="str">
        <f>VLOOKUP(UTK[[#This Row],[ID]],DRIVER[],6,FALSE)</f>
        <v>NATABAR MOHANTA</v>
      </c>
    </row>
    <row r="2493" spans="1:18" ht="15" customHeight="1">
      <c r="A2493" s="1">
        <v>548</v>
      </c>
      <c r="B2493" s="432" t="str">
        <f>UTK[[#This Row],[DATE]]&amp;UTK[[#This Row],[VEHICLE NO]]&amp;UTK[[#This Row],[TRIP NO]]</f>
        <v>45502OD04Q41262</v>
      </c>
      <c r="C2493" s="494">
        <v>45502</v>
      </c>
      <c r="D2493" s="495">
        <v>33017</v>
      </c>
      <c r="E2493" s="496">
        <v>312215</v>
      </c>
      <c r="F2493" s="497">
        <v>6563</v>
      </c>
      <c r="G2493" s="498" t="s">
        <v>23</v>
      </c>
      <c r="H2493" s="499">
        <v>55.42</v>
      </c>
      <c r="I2493" s="499">
        <v>17.52</v>
      </c>
      <c r="J2493" s="499">
        <f t="shared" si="158"/>
        <v>37.900000000000006</v>
      </c>
      <c r="K2493" s="435">
        <v>37.9</v>
      </c>
      <c r="L2493" s="439">
        <v>45502</v>
      </c>
      <c r="M2493" s="434">
        <f t="shared" si="159"/>
        <v>0</v>
      </c>
      <c r="N2493" s="440">
        <v>2</v>
      </c>
      <c r="O2493" s="1" t="s">
        <v>50</v>
      </c>
      <c r="P2493" s="1" t="s">
        <v>53</v>
      </c>
      <c r="Q2493" s="438" t="str">
        <f>VLOOKUP(UTK[[#This Row],[ID]],DRIVER[],6,FALSE)</f>
        <v>JUGAL KISHOR MOHANTA</v>
      </c>
    </row>
    <row r="2494" spans="1:18" ht="15" customHeight="1">
      <c r="A2494" s="1">
        <v>549</v>
      </c>
      <c r="B2494" s="432" t="str">
        <f>UTK[[#This Row],[DATE]]&amp;UTK[[#This Row],[VEHICLE NO]]&amp;UTK[[#This Row],[TRIP NO]]</f>
        <v>45502OD34S26271</v>
      </c>
      <c r="C2494" s="494">
        <v>45502</v>
      </c>
      <c r="D2494" s="495">
        <v>33018</v>
      </c>
      <c r="E2494" s="496">
        <v>312215</v>
      </c>
      <c r="F2494" s="497">
        <v>6568</v>
      </c>
      <c r="G2494" s="498" t="s">
        <v>54</v>
      </c>
      <c r="H2494" s="499">
        <v>51.38</v>
      </c>
      <c r="I2494" s="499">
        <v>16.96</v>
      </c>
      <c r="J2494" s="499">
        <f t="shared" si="158"/>
        <v>34.42</v>
      </c>
      <c r="K2494" s="435">
        <v>33.76</v>
      </c>
      <c r="L2494" s="439">
        <v>45502</v>
      </c>
      <c r="M2494" s="434">
        <f t="shared" si="159"/>
        <v>0.66000000000000369</v>
      </c>
      <c r="N2494" s="440">
        <v>1</v>
      </c>
      <c r="O2494" s="1" t="s">
        <v>50</v>
      </c>
      <c r="P2494" s="1" t="s">
        <v>53</v>
      </c>
      <c r="Q2494" s="438" t="str">
        <f>VLOOKUP(UTK[[#This Row],[ID]],DRIVER[],6,FALSE)</f>
        <v>NILAMANI BARIK</v>
      </c>
    </row>
    <row r="2495" spans="1:18" ht="15" customHeight="1">
      <c r="A2495" s="1">
        <v>550</v>
      </c>
      <c r="B2495" s="432" t="str">
        <f>UTK[[#This Row],[DATE]]&amp;UTK[[#This Row],[VEHICLE NO]]&amp;UTK[[#This Row],[TRIP NO]]</f>
        <v>45504OD34S65081</v>
      </c>
      <c r="C2495" s="25">
        <v>45504</v>
      </c>
      <c r="D2495" s="1">
        <v>33019</v>
      </c>
      <c r="E2495" s="12">
        <v>312215</v>
      </c>
      <c r="F2495" s="17">
        <v>6752</v>
      </c>
      <c r="G2495" s="24" t="s">
        <v>57</v>
      </c>
      <c r="H2495" s="434">
        <v>55.78</v>
      </c>
      <c r="I2495" s="434">
        <v>17.68</v>
      </c>
      <c r="J2495" s="434">
        <f t="shared" ref="J2495:J2518" si="160">H2495-I2495</f>
        <v>38.1</v>
      </c>
      <c r="K2495" s="435">
        <v>37.6</v>
      </c>
      <c r="L2495" s="439">
        <v>45504</v>
      </c>
      <c r="M2495" s="434">
        <f t="shared" ref="M2495:M2518" si="161">J2495-K2495</f>
        <v>0.5</v>
      </c>
      <c r="N2495" s="440">
        <v>1</v>
      </c>
      <c r="O2495" s="1" t="s">
        <v>50</v>
      </c>
      <c r="P2495" s="1" t="s">
        <v>53</v>
      </c>
      <c r="Q2495" s="438" t="str">
        <f>VLOOKUP(UTK[[#This Row],[ID]],DRIVER[],6,FALSE)</f>
        <v>VINOD KUMAR</v>
      </c>
    </row>
    <row r="2496" spans="1:18" ht="15" customHeight="1">
      <c r="A2496" s="1">
        <v>551</v>
      </c>
      <c r="B2496" s="432" t="str">
        <f>UTK[[#This Row],[DATE]]&amp;UTK[[#This Row],[VEHICLE NO]]&amp;UTK[[#This Row],[TRIP NO]]</f>
        <v>45504OD34S61521</v>
      </c>
      <c r="C2496" s="25">
        <v>45504</v>
      </c>
      <c r="D2496" s="1">
        <v>33020</v>
      </c>
      <c r="E2496" s="12">
        <v>312215</v>
      </c>
      <c r="F2496" s="17">
        <v>6753</v>
      </c>
      <c r="G2496" s="24" t="s">
        <v>43</v>
      </c>
      <c r="H2496" s="434">
        <v>55.88</v>
      </c>
      <c r="I2496" s="434">
        <v>17.3</v>
      </c>
      <c r="J2496" s="434">
        <f t="shared" si="160"/>
        <v>38.58</v>
      </c>
      <c r="K2496" s="435">
        <v>38.04</v>
      </c>
      <c r="L2496" s="439">
        <v>45504</v>
      </c>
      <c r="M2496" s="434">
        <f t="shared" si="161"/>
        <v>0.53999999999999915</v>
      </c>
      <c r="N2496" s="440">
        <v>1</v>
      </c>
      <c r="O2496" s="1" t="s">
        <v>50</v>
      </c>
      <c r="P2496" s="1" t="s">
        <v>53</v>
      </c>
      <c r="Q2496" s="438" t="str">
        <f>VLOOKUP(UTK[[#This Row],[ID]],DRIVER[],6,FALSE)</f>
        <v>PRADEEP KUMAR</v>
      </c>
    </row>
    <row r="2497" spans="1:18" ht="15" customHeight="1">
      <c r="A2497" s="1">
        <v>552</v>
      </c>
      <c r="B2497" s="432" t="str">
        <f>UTK[[#This Row],[DATE]]&amp;UTK[[#This Row],[VEHICLE NO]]&amp;UTK[[#This Row],[TRIP NO]]</f>
        <v>45504OD34S61391</v>
      </c>
      <c r="C2497" s="25">
        <v>45504</v>
      </c>
      <c r="D2497" s="1">
        <v>33021</v>
      </c>
      <c r="E2497" s="12">
        <v>312215</v>
      </c>
      <c r="F2497" s="17">
        <v>6757</v>
      </c>
      <c r="G2497" s="24" t="s">
        <v>52</v>
      </c>
      <c r="H2497" s="434">
        <v>55.54</v>
      </c>
      <c r="I2497" s="434">
        <v>17.7</v>
      </c>
      <c r="J2497" s="434">
        <f t="shared" si="160"/>
        <v>37.840000000000003</v>
      </c>
      <c r="K2497" s="435">
        <v>37.54</v>
      </c>
      <c r="L2497" s="439">
        <v>45504</v>
      </c>
      <c r="M2497" s="434">
        <f t="shared" si="161"/>
        <v>0.30000000000000426</v>
      </c>
      <c r="N2497" s="440">
        <v>1</v>
      </c>
      <c r="O2497" s="1" t="s">
        <v>50</v>
      </c>
      <c r="P2497" s="1" t="s">
        <v>53</v>
      </c>
      <c r="Q2497" s="438" t="str">
        <f>VLOOKUP(UTK[[#This Row],[ID]],DRIVER[],6,FALSE)</f>
        <v>PRADIPA MALIK</v>
      </c>
    </row>
    <row r="2498" spans="1:18" ht="14.4">
      <c r="A2498" s="1">
        <v>553</v>
      </c>
      <c r="B2498" s="432" t="str">
        <f>UTK[[#This Row],[DATE]]&amp;UTK[[#This Row],[VEHICLE NO]]&amp;UTK[[#This Row],[TRIP NO]]</f>
        <v>45504OD04Q41231</v>
      </c>
      <c r="C2498" s="25">
        <v>45504</v>
      </c>
      <c r="D2498" s="1">
        <v>33022</v>
      </c>
      <c r="E2498" s="12">
        <v>312215</v>
      </c>
      <c r="F2498" s="17">
        <v>6755</v>
      </c>
      <c r="G2498" s="24" t="s">
        <v>39</v>
      </c>
      <c r="H2498" s="434">
        <v>54.24</v>
      </c>
      <c r="I2498" s="434">
        <v>17.46</v>
      </c>
      <c r="J2498" s="434">
        <f t="shared" si="160"/>
        <v>36.78</v>
      </c>
      <c r="K2498" s="435">
        <v>36.46</v>
      </c>
      <c r="L2498" s="439">
        <v>45504</v>
      </c>
      <c r="M2498" s="434">
        <f t="shared" si="161"/>
        <v>0.32000000000000028</v>
      </c>
      <c r="N2498" s="440">
        <v>1</v>
      </c>
      <c r="O2498" s="1" t="s">
        <v>50</v>
      </c>
      <c r="P2498" s="1" t="s">
        <v>53</v>
      </c>
      <c r="Q2498" s="438" t="str">
        <f>VLOOKUP(UTK[[#This Row],[ID]],DRIVER[],6,FALSE)</f>
        <v>NATABAR MOHANTA</v>
      </c>
    </row>
    <row r="2499" spans="1:18" ht="15" customHeight="1">
      <c r="A2499" s="1">
        <v>554</v>
      </c>
      <c r="B2499" s="432" t="str">
        <f>UTK[[#This Row],[DATE]]&amp;UTK[[#This Row],[VEHICLE NO]]&amp;UTK[[#This Row],[TRIP NO]]</f>
        <v>45504OD04Q67611</v>
      </c>
      <c r="C2499" s="25">
        <v>45504</v>
      </c>
      <c r="D2499" s="1">
        <v>33023</v>
      </c>
      <c r="E2499" s="12">
        <v>312215</v>
      </c>
      <c r="F2499" s="17">
        <v>6758</v>
      </c>
      <c r="G2499" s="24" t="s">
        <v>24</v>
      </c>
      <c r="H2499" s="434">
        <v>54.52</v>
      </c>
      <c r="I2499" s="434">
        <v>18.059999999999999</v>
      </c>
      <c r="J2499" s="434">
        <f t="shared" si="160"/>
        <v>36.460000000000008</v>
      </c>
      <c r="K2499" s="435">
        <v>36.46</v>
      </c>
      <c r="L2499" s="439">
        <v>45504</v>
      </c>
      <c r="M2499" s="434">
        <f t="shared" si="161"/>
        <v>0</v>
      </c>
      <c r="N2499" s="440">
        <v>1</v>
      </c>
      <c r="O2499" s="1" t="s">
        <v>50</v>
      </c>
      <c r="P2499" s="1" t="s">
        <v>53</v>
      </c>
      <c r="Q2499" s="438" t="str">
        <f>VLOOKUP(UTK[[#This Row],[ID]],DRIVER[],6,FALSE)</f>
        <v>JAVID KHAN</v>
      </c>
    </row>
    <row r="2500" spans="1:18" ht="15" customHeight="1">
      <c r="A2500" s="1">
        <v>555</v>
      </c>
      <c r="B2500" s="432" t="str">
        <f>UTK[[#This Row],[DATE]]&amp;UTK[[#This Row],[VEHICLE NO]]&amp;UTK[[#This Row],[TRIP NO]]</f>
        <v>45504OD04Q41551</v>
      </c>
      <c r="C2500" s="25">
        <v>45504</v>
      </c>
      <c r="D2500" s="1">
        <v>33024</v>
      </c>
      <c r="E2500" s="12">
        <v>312215</v>
      </c>
      <c r="F2500" s="17">
        <v>6759</v>
      </c>
      <c r="G2500" s="24" t="s">
        <v>22</v>
      </c>
      <c r="H2500" s="434">
        <v>54.94</v>
      </c>
      <c r="I2500" s="434">
        <v>17.36</v>
      </c>
      <c r="J2500" s="434">
        <f t="shared" si="160"/>
        <v>37.58</v>
      </c>
      <c r="K2500" s="435">
        <v>37.340000000000003</v>
      </c>
      <c r="L2500" s="439">
        <v>45504</v>
      </c>
      <c r="M2500" s="434">
        <f t="shared" si="161"/>
        <v>0.23999999999999488</v>
      </c>
      <c r="N2500" s="440">
        <v>1</v>
      </c>
      <c r="O2500" s="1" t="s">
        <v>50</v>
      </c>
      <c r="P2500" s="1" t="s">
        <v>53</v>
      </c>
      <c r="Q2500" s="438" t="str">
        <f>VLOOKUP(UTK[[#This Row],[ID]],DRIVER[],6,FALSE)</f>
        <v>RAHID</v>
      </c>
    </row>
    <row r="2501" spans="1:18" ht="15" customHeight="1">
      <c r="A2501" s="1">
        <v>556</v>
      </c>
      <c r="B2501" s="432" t="str">
        <f>UTK[[#This Row],[DATE]]&amp;UTK[[#This Row],[VEHICLE NO]]&amp;UTK[[#This Row],[TRIP NO]]</f>
        <v>45504OD04Q41391</v>
      </c>
      <c r="C2501" s="25">
        <v>45504</v>
      </c>
      <c r="D2501" s="1">
        <v>33025</v>
      </c>
      <c r="E2501" s="12">
        <v>312215</v>
      </c>
      <c r="F2501" s="17">
        <v>6760</v>
      </c>
      <c r="G2501" s="24" t="s">
        <v>21</v>
      </c>
      <c r="H2501" s="434">
        <v>54.34</v>
      </c>
      <c r="I2501" s="434">
        <v>17.600000000000001</v>
      </c>
      <c r="J2501" s="434">
        <f t="shared" si="160"/>
        <v>36.74</v>
      </c>
      <c r="K2501" s="435">
        <v>36.72</v>
      </c>
      <c r="L2501" s="439">
        <v>45504</v>
      </c>
      <c r="M2501" s="434">
        <f t="shared" si="161"/>
        <v>2.0000000000003126E-2</v>
      </c>
      <c r="N2501" s="440">
        <v>1</v>
      </c>
      <c r="O2501" s="1" t="s">
        <v>50</v>
      </c>
      <c r="P2501" s="1" t="s">
        <v>53</v>
      </c>
      <c r="Q2501" s="438" t="str">
        <f>VLOOKUP(UTK[[#This Row],[ID]],DRIVER[],6,FALSE)</f>
        <v>AKSHAYA KU SAHOO</v>
      </c>
    </row>
    <row r="2502" spans="1:18" ht="15" customHeight="1">
      <c r="A2502" s="1">
        <v>557</v>
      </c>
      <c r="B2502" s="432" t="str">
        <f>UTK[[#This Row],[DATE]]&amp;UTK[[#This Row],[VEHICLE NO]]&amp;UTK[[#This Row],[TRIP NO]]</f>
        <v>45504OD04Q41261</v>
      </c>
      <c r="C2502" s="25">
        <v>45504</v>
      </c>
      <c r="D2502" s="1">
        <v>33026</v>
      </c>
      <c r="E2502" s="12">
        <v>312215</v>
      </c>
      <c r="F2502" s="17">
        <v>6761</v>
      </c>
      <c r="G2502" s="24" t="s">
        <v>23</v>
      </c>
      <c r="H2502" s="434">
        <v>55.9</v>
      </c>
      <c r="I2502" s="434">
        <v>17.68</v>
      </c>
      <c r="J2502" s="434">
        <f t="shared" si="160"/>
        <v>38.22</v>
      </c>
      <c r="K2502" s="435">
        <v>38</v>
      </c>
      <c r="L2502" s="439">
        <v>45504</v>
      </c>
      <c r="M2502" s="434">
        <f t="shared" si="161"/>
        <v>0.21999999999999886</v>
      </c>
      <c r="N2502" s="440">
        <v>1</v>
      </c>
      <c r="O2502" s="1" t="s">
        <v>50</v>
      </c>
      <c r="P2502" s="1" t="s">
        <v>53</v>
      </c>
      <c r="Q2502" s="438" t="str">
        <f>VLOOKUP(UTK[[#This Row],[ID]],DRIVER[],6,FALSE)</f>
        <v>JUGAL KISHOR MOHANTA</v>
      </c>
    </row>
    <row r="2503" spans="1:18" ht="15" customHeight="1">
      <c r="A2503" s="1">
        <v>558</v>
      </c>
      <c r="B2503" s="432" t="str">
        <f>UTK[[#This Row],[DATE]]&amp;UTK[[#This Row],[VEHICLE NO]]&amp;UTK[[#This Row],[TRIP NO]]</f>
        <v>45504OD34S26661</v>
      </c>
      <c r="C2503" s="25">
        <v>45504</v>
      </c>
      <c r="D2503" s="1">
        <v>33027</v>
      </c>
      <c r="E2503" s="12">
        <v>312215</v>
      </c>
      <c r="F2503" s="17">
        <v>6762</v>
      </c>
      <c r="G2503" s="24" t="s">
        <v>45</v>
      </c>
      <c r="H2503" s="434">
        <v>56.14</v>
      </c>
      <c r="I2503" s="434">
        <v>17.72</v>
      </c>
      <c r="J2503" s="434">
        <f t="shared" si="160"/>
        <v>38.42</v>
      </c>
      <c r="K2503" s="435">
        <v>37.92</v>
      </c>
      <c r="L2503" s="439">
        <v>45504</v>
      </c>
      <c r="M2503" s="434">
        <f t="shared" si="161"/>
        <v>0.5</v>
      </c>
      <c r="N2503" s="440">
        <v>1</v>
      </c>
      <c r="O2503" s="1" t="s">
        <v>50</v>
      </c>
      <c r="P2503" s="1" t="s">
        <v>53</v>
      </c>
      <c r="Q2503" s="438" t="str">
        <f>VLOOKUP(UTK[[#This Row],[ID]],DRIVER[],6,FALSE)</f>
        <v>RAMAKANTA JENA</v>
      </c>
      <c r="R2503" s="1">
        <v>205</v>
      </c>
    </row>
    <row r="2504" spans="1:18" ht="15" customHeight="1">
      <c r="A2504" s="1">
        <v>559</v>
      </c>
      <c r="B2504" s="432" t="str">
        <f>UTK[[#This Row],[DATE]]&amp;UTK[[#This Row],[VEHICLE NO]]&amp;UTK[[#This Row],[TRIP NO]]</f>
        <v>45504OD04Q41781</v>
      </c>
      <c r="C2504" s="25">
        <v>45504</v>
      </c>
      <c r="D2504" s="1">
        <v>33028</v>
      </c>
      <c r="E2504" s="12">
        <v>312215</v>
      </c>
      <c r="F2504" s="17">
        <v>6774</v>
      </c>
      <c r="G2504" s="24" t="s">
        <v>25</v>
      </c>
      <c r="H2504" s="434">
        <v>52.68</v>
      </c>
      <c r="I2504" s="434">
        <v>17.5</v>
      </c>
      <c r="J2504" s="434">
        <f t="shared" si="160"/>
        <v>35.18</v>
      </c>
      <c r="K2504" s="435">
        <v>35.18</v>
      </c>
      <c r="L2504" s="439">
        <v>45504</v>
      </c>
      <c r="M2504" s="434">
        <f t="shared" si="161"/>
        <v>0</v>
      </c>
      <c r="N2504" s="440">
        <v>1</v>
      </c>
      <c r="O2504" s="1" t="s">
        <v>50</v>
      </c>
      <c r="P2504" s="1" t="s">
        <v>53</v>
      </c>
      <c r="Q2504" s="438" t="str">
        <f>VLOOKUP(UTK[[#This Row],[ID]],DRIVER[],6,FALSE)</f>
        <v>CHANDRAMANI MOHANTY</v>
      </c>
    </row>
    <row r="2505" spans="1:18" ht="15" customHeight="1">
      <c r="A2505" s="1">
        <v>560</v>
      </c>
      <c r="B2505" s="432" t="str">
        <f>UTK[[#This Row],[DATE]]&amp;UTK[[#This Row],[VEHICLE NO]]&amp;UTK[[#This Row],[TRIP NO]]</f>
        <v>45504OD04Q41281</v>
      </c>
      <c r="C2505" s="25">
        <v>45504</v>
      </c>
      <c r="D2505" s="1">
        <v>33029</v>
      </c>
      <c r="E2505" s="12">
        <v>312215</v>
      </c>
      <c r="F2505" s="17">
        <v>6784</v>
      </c>
      <c r="G2505" s="24" t="s">
        <v>41</v>
      </c>
      <c r="H2505" s="434">
        <v>35.28</v>
      </c>
      <c r="I2505" s="434">
        <v>10.44</v>
      </c>
      <c r="J2505" s="434">
        <f t="shared" si="160"/>
        <v>24.840000000000003</v>
      </c>
      <c r="K2505" s="435">
        <v>24.26</v>
      </c>
      <c r="L2505" s="439">
        <v>45504</v>
      </c>
      <c r="M2505" s="434">
        <f t="shared" si="161"/>
        <v>0.58000000000000185</v>
      </c>
      <c r="N2505" s="440">
        <v>1</v>
      </c>
      <c r="O2505" s="1" t="s">
        <v>50</v>
      </c>
      <c r="P2505" s="1" t="s">
        <v>53</v>
      </c>
      <c r="Q2505" s="438" t="str">
        <f>VLOOKUP(UTK[[#This Row],[ID]],DRIVER[],6,FALSE)</f>
        <v>SUSANTA KUMAR MALIK</v>
      </c>
    </row>
    <row r="2506" spans="1:18" ht="15" customHeight="1">
      <c r="A2506" s="1">
        <v>561</v>
      </c>
      <c r="B2506" s="432" t="str">
        <f>UTK[[#This Row],[DATE]]&amp;UTK[[#This Row],[VEHICLE NO]]&amp;UTK[[#This Row],[TRIP NO]]</f>
        <v>45504OD04Q41701</v>
      </c>
      <c r="C2506" s="25">
        <v>45504</v>
      </c>
      <c r="D2506" s="1">
        <v>33030</v>
      </c>
      <c r="E2506" s="12">
        <v>312215</v>
      </c>
      <c r="F2506" s="17">
        <v>6776</v>
      </c>
      <c r="G2506" s="24" t="s">
        <v>10</v>
      </c>
      <c r="H2506" s="434">
        <v>35.159999999999997</v>
      </c>
      <c r="I2506" s="434">
        <v>10.44</v>
      </c>
      <c r="J2506" s="434">
        <f t="shared" si="160"/>
        <v>24.72</v>
      </c>
      <c r="K2506" s="435">
        <v>24.42</v>
      </c>
      <c r="L2506" s="439">
        <v>45504</v>
      </c>
      <c r="M2506" s="434">
        <f t="shared" si="161"/>
        <v>0.29999999999999716</v>
      </c>
      <c r="N2506" s="440">
        <v>1</v>
      </c>
      <c r="O2506" s="1" t="s">
        <v>50</v>
      </c>
      <c r="P2506" s="1" t="s">
        <v>53</v>
      </c>
      <c r="Q2506" s="438" t="str">
        <f>VLOOKUP(UTK[[#This Row],[ID]],DRIVER[],6,FALSE)</f>
        <v>RAKHAL CH  MOHANTA</v>
      </c>
    </row>
    <row r="2507" spans="1:18" ht="15" customHeight="1">
      <c r="A2507" s="1">
        <v>562</v>
      </c>
      <c r="B2507" s="432" t="str">
        <f>UTK[[#This Row],[DATE]]&amp;UTK[[#This Row],[VEHICLE NO]]&amp;UTK[[#This Row],[TRIP NO]]</f>
        <v>45504OD34S61371</v>
      </c>
      <c r="C2507" s="25">
        <v>45504</v>
      </c>
      <c r="D2507" s="1">
        <v>33031</v>
      </c>
      <c r="E2507" s="12">
        <v>312215</v>
      </c>
      <c r="F2507" s="17">
        <v>6785</v>
      </c>
      <c r="G2507" s="24" t="s">
        <v>44</v>
      </c>
      <c r="H2507" s="434">
        <v>55.64</v>
      </c>
      <c r="I2507" s="434">
        <v>17.760000000000002</v>
      </c>
      <c r="J2507" s="434">
        <f t="shared" si="160"/>
        <v>37.879999999999995</v>
      </c>
      <c r="K2507" s="435">
        <v>37.479999999999997</v>
      </c>
      <c r="L2507" s="439">
        <v>45504</v>
      </c>
      <c r="M2507" s="434">
        <f t="shared" si="161"/>
        <v>0.39999999999999858</v>
      </c>
      <c r="N2507" s="440">
        <v>1</v>
      </c>
      <c r="O2507" s="1" t="s">
        <v>50</v>
      </c>
      <c r="P2507" s="1" t="s">
        <v>53</v>
      </c>
      <c r="Q2507" s="438" t="str">
        <f>VLOOKUP(UTK[[#This Row],[ID]],DRIVER[],6,FALSE)</f>
        <v>RIZWAN</v>
      </c>
    </row>
    <row r="2508" spans="1:18" ht="15" customHeight="1">
      <c r="A2508" s="1">
        <v>563</v>
      </c>
      <c r="B2508" s="432" t="str">
        <f>UTK[[#This Row],[DATE]]&amp;UTK[[#This Row],[VEHICLE NO]]&amp;UTK[[#This Row],[TRIP NO]]</f>
        <v>45504OD04Q41181</v>
      </c>
      <c r="C2508" s="25">
        <v>45504</v>
      </c>
      <c r="D2508" s="1">
        <v>33032</v>
      </c>
      <c r="E2508" s="12">
        <v>312215</v>
      </c>
      <c r="F2508" s="17">
        <v>6797</v>
      </c>
      <c r="G2508" s="24" t="s">
        <v>26</v>
      </c>
      <c r="H2508" s="434">
        <v>53.08</v>
      </c>
      <c r="I2508" s="434">
        <v>17.239999999999998</v>
      </c>
      <c r="J2508" s="434">
        <f t="shared" si="160"/>
        <v>35.840000000000003</v>
      </c>
      <c r="K2508" s="435">
        <v>35.6</v>
      </c>
      <c r="L2508" s="439">
        <v>45504</v>
      </c>
      <c r="M2508" s="434">
        <f t="shared" si="161"/>
        <v>0.24000000000000199</v>
      </c>
      <c r="N2508" s="440">
        <v>1</v>
      </c>
      <c r="O2508" s="1" t="s">
        <v>50</v>
      </c>
      <c r="P2508" s="1" t="s">
        <v>53</v>
      </c>
      <c r="Q2508" s="438" t="str">
        <f>VLOOKUP(UTK[[#This Row],[ID]],DRIVER[],6,FALSE)</f>
        <v>BAI DHARA JAMUDA</v>
      </c>
    </row>
    <row r="2509" spans="1:18" ht="15" customHeight="1">
      <c r="A2509" s="1">
        <v>564</v>
      </c>
      <c r="B2509" s="432" t="str">
        <f>UTK[[#This Row],[DATE]]&amp;UTK[[#This Row],[VEHICLE NO]]&amp;UTK[[#This Row],[TRIP NO]]</f>
        <v>45504OD34S26271</v>
      </c>
      <c r="C2509" s="25">
        <v>45504</v>
      </c>
      <c r="D2509" s="1">
        <v>33033</v>
      </c>
      <c r="E2509" s="12">
        <v>312215</v>
      </c>
      <c r="F2509" s="17">
        <v>6795</v>
      </c>
      <c r="G2509" s="24" t="s">
        <v>54</v>
      </c>
      <c r="H2509" s="434">
        <v>53.62</v>
      </c>
      <c r="I2509" s="434">
        <v>17.22</v>
      </c>
      <c r="J2509" s="434">
        <f t="shared" si="160"/>
        <v>36.4</v>
      </c>
      <c r="K2509" s="435">
        <v>36.4</v>
      </c>
      <c r="L2509" s="439">
        <v>45504</v>
      </c>
      <c r="M2509" s="434">
        <f t="shared" si="161"/>
        <v>0</v>
      </c>
      <c r="N2509" s="440">
        <v>1</v>
      </c>
      <c r="O2509" s="1" t="s">
        <v>50</v>
      </c>
      <c r="P2509" s="1" t="s">
        <v>53</v>
      </c>
      <c r="Q2509" s="438" t="str">
        <f>VLOOKUP(UTK[[#This Row],[ID]],DRIVER[],6,FALSE)</f>
        <v>NILAMANI BARIK</v>
      </c>
    </row>
    <row r="2510" spans="1:18" ht="15" customHeight="1">
      <c r="A2510" s="1">
        <v>565</v>
      </c>
      <c r="B2510" s="432" t="str">
        <f>UTK[[#This Row],[DATE]]&amp;UTK[[#This Row],[VEHICLE NO]]&amp;UTK[[#This Row],[TRIP NO]]</f>
        <v>45504OD34S65082</v>
      </c>
      <c r="C2510" s="25">
        <v>45504</v>
      </c>
      <c r="D2510" s="1">
        <v>33034</v>
      </c>
      <c r="E2510" s="12">
        <v>312215</v>
      </c>
      <c r="F2510" s="17">
        <v>6837</v>
      </c>
      <c r="G2510" s="24" t="s">
        <v>57</v>
      </c>
      <c r="H2510" s="434">
        <v>54.38</v>
      </c>
      <c r="I2510" s="434">
        <v>17.66</v>
      </c>
      <c r="J2510" s="434">
        <f t="shared" si="160"/>
        <v>36.72</v>
      </c>
      <c r="K2510" s="435">
        <v>36.54</v>
      </c>
      <c r="L2510" s="439">
        <v>45504</v>
      </c>
      <c r="M2510" s="434">
        <f t="shared" si="161"/>
        <v>0.17999999999999972</v>
      </c>
      <c r="N2510" s="440">
        <v>2</v>
      </c>
      <c r="O2510" s="1" t="s">
        <v>50</v>
      </c>
      <c r="P2510" s="1" t="s">
        <v>53</v>
      </c>
      <c r="Q2510" s="438" t="str">
        <f>VLOOKUP(UTK[[#This Row],[ID]],DRIVER[],6,FALSE)</f>
        <v>VINOD KUMAR</v>
      </c>
    </row>
    <row r="2511" spans="1:18" ht="15" customHeight="1">
      <c r="A2511" s="1">
        <v>566</v>
      </c>
      <c r="B2511" s="432" t="str">
        <f>UTK[[#This Row],[DATE]]&amp;UTK[[#This Row],[VEHICLE NO]]&amp;UTK[[#This Row],[TRIP NO]]</f>
        <v>45504OD04Q67881</v>
      </c>
      <c r="C2511" s="25">
        <v>45504</v>
      </c>
      <c r="D2511" s="1">
        <v>33035</v>
      </c>
      <c r="E2511" s="12">
        <v>312215</v>
      </c>
      <c r="F2511" s="17">
        <v>6832</v>
      </c>
      <c r="G2511" s="24" t="s">
        <v>20</v>
      </c>
      <c r="H2511" s="434">
        <v>52.22</v>
      </c>
      <c r="I2511" s="434">
        <v>17.98</v>
      </c>
      <c r="J2511" s="434">
        <f t="shared" si="160"/>
        <v>34.239999999999995</v>
      </c>
      <c r="K2511" s="435">
        <v>33.72</v>
      </c>
      <c r="L2511" s="439">
        <v>45504</v>
      </c>
      <c r="M2511" s="434">
        <f t="shared" si="161"/>
        <v>0.51999999999999602</v>
      </c>
      <c r="N2511" s="440">
        <v>1</v>
      </c>
      <c r="O2511" s="1" t="s">
        <v>50</v>
      </c>
      <c r="P2511" s="1" t="s">
        <v>53</v>
      </c>
      <c r="Q2511" s="438" t="str">
        <f>VLOOKUP(UTK[[#This Row],[ID]],DRIVER[],6,FALSE)</f>
        <v>AJAYA KUMAR MAHANTA</v>
      </c>
    </row>
    <row r="2512" spans="1:18" ht="15" customHeight="1">
      <c r="A2512" s="1">
        <v>567</v>
      </c>
      <c r="B2512" s="432" t="str">
        <f>UTK[[#This Row],[DATE]]&amp;UTK[[#This Row],[VEHICLE NO]]&amp;UTK[[#This Row],[TRIP NO]]</f>
        <v>45504OD04Q41392</v>
      </c>
      <c r="C2512" s="25">
        <v>45504</v>
      </c>
      <c r="D2512" s="1">
        <v>33036</v>
      </c>
      <c r="E2512" s="12">
        <v>312215</v>
      </c>
      <c r="F2512" s="17">
        <v>6862</v>
      </c>
      <c r="G2512" s="24" t="s">
        <v>21</v>
      </c>
      <c r="H2512" s="434">
        <v>53.82</v>
      </c>
      <c r="I2512" s="434">
        <v>17.62</v>
      </c>
      <c r="J2512" s="434">
        <f t="shared" si="160"/>
        <v>36.200000000000003</v>
      </c>
      <c r="K2512" s="435">
        <v>35.200000000000003</v>
      </c>
      <c r="L2512" s="439">
        <v>45504</v>
      </c>
      <c r="M2512" s="434">
        <f t="shared" si="161"/>
        <v>1</v>
      </c>
      <c r="N2512" s="440">
        <v>2</v>
      </c>
      <c r="O2512" s="1" t="s">
        <v>50</v>
      </c>
      <c r="P2512" s="1" t="s">
        <v>53</v>
      </c>
      <c r="Q2512" s="438" t="str">
        <f>VLOOKUP(UTK[[#This Row],[ID]],DRIVER[],6,FALSE)</f>
        <v>AKSHAYA KU SAHOO</v>
      </c>
      <c r="R2512" s="1">
        <v>100</v>
      </c>
    </row>
    <row r="2513" spans="1:18" ht="15" customHeight="1">
      <c r="A2513" s="1">
        <v>568</v>
      </c>
      <c r="B2513" s="432" t="str">
        <f>UTK[[#This Row],[DATE]]&amp;UTK[[#This Row],[VEHICLE NO]]&amp;UTK[[#This Row],[TRIP NO]]</f>
        <v>45504OD34S61392</v>
      </c>
      <c r="C2513" s="25">
        <v>45504</v>
      </c>
      <c r="D2513" s="1">
        <v>33037</v>
      </c>
      <c r="E2513" s="12">
        <v>312215</v>
      </c>
      <c r="F2513" s="17">
        <v>6861</v>
      </c>
      <c r="G2513" s="24" t="s">
        <v>52</v>
      </c>
      <c r="H2513" s="434">
        <v>55.54</v>
      </c>
      <c r="I2513" s="434">
        <v>17.5</v>
      </c>
      <c r="J2513" s="434">
        <f t="shared" si="160"/>
        <v>38.04</v>
      </c>
      <c r="K2513" s="435">
        <v>37.1</v>
      </c>
      <c r="L2513" s="439">
        <v>45505</v>
      </c>
      <c r="M2513" s="434">
        <f t="shared" si="161"/>
        <v>0.93999999999999773</v>
      </c>
      <c r="N2513" s="440">
        <v>2</v>
      </c>
      <c r="O2513" s="1" t="s">
        <v>50</v>
      </c>
      <c r="P2513" s="1" t="s">
        <v>53</v>
      </c>
      <c r="Q2513" s="438" t="str">
        <f>VLOOKUP(UTK[[#This Row],[ID]],DRIVER[],6,FALSE)</f>
        <v>PRADIPA MALIK</v>
      </c>
    </row>
    <row r="2514" spans="1:18" ht="14.4">
      <c r="A2514" s="1">
        <v>569</v>
      </c>
      <c r="B2514" s="432" t="str">
        <f>UTK[[#This Row],[DATE]]&amp;UTK[[#This Row],[VEHICLE NO]]&amp;UTK[[#This Row],[TRIP NO]]</f>
        <v>45504OD04Q41232</v>
      </c>
      <c r="C2514" s="25">
        <v>45504</v>
      </c>
      <c r="D2514" s="1">
        <v>33038</v>
      </c>
      <c r="E2514" s="12">
        <v>312215</v>
      </c>
      <c r="F2514" s="17">
        <v>6865</v>
      </c>
      <c r="G2514" s="24" t="s">
        <v>39</v>
      </c>
      <c r="H2514" s="434">
        <v>54.24</v>
      </c>
      <c r="I2514" s="434">
        <v>17.54</v>
      </c>
      <c r="J2514" s="434">
        <f t="shared" si="160"/>
        <v>36.700000000000003</v>
      </c>
      <c r="K2514" s="435">
        <v>35.32</v>
      </c>
      <c r="L2514" s="439">
        <v>45505</v>
      </c>
      <c r="M2514" s="434">
        <f t="shared" si="161"/>
        <v>1.3800000000000026</v>
      </c>
      <c r="N2514" s="440">
        <v>2</v>
      </c>
      <c r="O2514" s="1" t="s">
        <v>50</v>
      </c>
      <c r="P2514" s="1" t="s">
        <v>53</v>
      </c>
      <c r="Q2514" s="438" t="str">
        <f>VLOOKUP(UTK[[#This Row],[ID]],DRIVER[],6,FALSE)</f>
        <v>NATABAR MOHANTA</v>
      </c>
      <c r="R2514" s="1">
        <v>160</v>
      </c>
    </row>
    <row r="2515" spans="1:18" ht="15" customHeight="1">
      <c r="A2515" s="1">
        <v>570</v>
      </c>
      <c r="B2515" s="432" t="str">
        <f>UTK[[#This Row],[DATE]]&amp;UTK[[#This Row],[VEHICLE NO]]&amp;UTK[[#This Row],[TRIP NO]]</f>
        <v>45504OD34S61522</v>
      </c>
      <c r="C2515" s="25">
        <v>45504</v>
      </c>
      <c r="D2515" s="1">
        <v>33039</v>
      </c>
      <c r="E2515" s="12">
        <v>312215</v>
      </c>
      <c r="F2515" s="17">
        <v>6859</v>
      </c>
      <c r="G2515" s="24" t="s">
        <v>43</v>
      </c>
      <c r="H2515" s="434">
        <v>53.82</v>
      </c>
      <c r="I2515" s="434">
        <v>17.28</v>
      </c>
      <c r="J2515" s="434">
        <f t="shared" si="160"/>
        <v>36.54</v>
      </c>
      <c r="K2515" s="435">
        <v>36.299999999999997</v>
      </c>
      <c r="L2515" s="439">
        <v>45505</v>
      </c>
      <c r="M2515" s="434">
        <f t="shared" si="161"/>
        <v>0.24000000000000199</v>
      </c>
      <c r="N2515" s="440">
        <v>2</v>
      </c>
      <c r="O2515" s="1" t="s">
        <v>50</v>
      </c>
      <c r="P2515" s="1" t="s">
        <v>53</v>
      </c>
      <c r="Q2515" s="438" t="str">
        <f>VLOOKUP(UTK[[#This Row],[ID]],DRIVER[],6,FALSE)</f>
        <v>PRADEEP KUMAR</v>
      </c>
    </row>
    <row r="2516" spans="1:18" ht="15" customHeight="1">
      <c r="A2516" s="1">
        <v>571</v>
      </c>
      <c r="B2516" s="432" t="str">
        <f>UTK[[#This Row],[DATE]]&amp;UTK[[#This Row],[VEHICLE NO]]&amp;UTK[[#This Row],[TRIP NO]]</f>
        <v>45504OD34S26151</v>
      </c>
      <c r="C2516" s="25">
        <v>45504</v>
      </c>
      <c r="D2516" s="1">
        <v>33040</v>
      </c>
      <c r="E2516" s="12">
        <v>312215</v>
      </c>
      <c r="F2516" s="17">
        <v>6864</v>
      </c>
      <c r="G2516" s="24" t="s">
        <v>40</v>
      </c>
      <c r="H2516" s="434">
        <v>53.18</v>
      </c>
      <c r="I2516" s="434">
        <v>17.32</v>
      </c>
      <c r="J2516" s="434">
        <f t="shared" si="160"/>
        <v>35.86</v>
      </c>
      <c r="K2516" s="435">
        <v>34.799999999999997</v>
      </c>
      <c r="L2516" s="439">
        <v>45505</v>
      </c>
      <c r="M2516" s="434">
        <f t="shared" si="161"/>
        <v>1.0600000000000023</v>
      </c>
      <c r="N2516" s="440">
        <v>1</v>
      </c>
      <c r="O2516" s="1" t="s">
        <v>50</v>
      </c>
      <c r="P2516" s="1" t="s">
        <v>53</v>
      </c>
      <c r="Q2516" s="438" t="str">
        <f>VLOOKUP(UTK[[#This Row],[ID]],DRIVER[],6,FALSE)</f>
        <v>BAI DHARA JAMUDA</v>
      </c>
    </row>
    <row r="2517" spans="1:18" ht="15" customHeight="1">
      <c r="A2517" s="1">
        <v>572</v>
      </c>
      <c r="B2517" s="432" t="str">
        <f>UTK[[#This Row],[DATE]]&amp;UTK[[#This Row],[VEHICLE NO]]&amp;UTK[[#This Row],[TRIP NO]]</f>
        <v>45504OD34S26662</v>
      </c>
      <c r="C2517" s="25">
        <v>45504</v>
      </c>
      <c r="D2517" s="1">
        <v>33041</v>
      </c>
      <c r="E2517" s="12">
        <v>312215</v>
      </c>
      <c r="F2517" s="17">
        <v>6868</v>
      </c>
      <c r="G2517" s="24" t="s">
        <v>45</v>
      </c>
      <c r="H2517" s="434">
        <v>53.72</v>
      </c>
      <c r="I2517" s="434">
        <v>17.940000000000001</v>
      </c>
      <c r="J2517" s="434">
        <f t="shared" si="160"/>
        <v>35.78</v>
      </c>
      <c r="K2517" s="435">
        <v>34.380000000000003</v>
      </c>
      <c r="L2517" s="439">
        <v>45505</v>
      </c>
      <c r="M2517" s="434">
        <f t="shared" si="161"/>
        <v>1.3999999999999986</v>
      </c>
      <c r="N2517" s="440">
        <v>2</v>
      </c>
      <c r="O2517" s="1" t="s">
        <v>50</v>
      </c>
      <c r="P2517" s="1" t="s">
        <v>53</v>
      </c>
      <c r="Q2517" s="438" t="str">
        <f>VLOOKUP(UTK[[#This Row],[ID]],DRIVER[],6,FALSE)</f>
        <v>RAMAKANTA JENA</v>
      </c>
    </row>
    <row r="2518" spans="1:18" ht="15" customHeight="1">
      <c r="A2518" s="1">
        <v>573</v>
      </c>
      <c r="B2518" s="432" t="str">
        <f>UTK[[#This Row],[DATE]]&amp;UTK[[#This Row],[VEHICLE NO]]&amp;UTK[[#This Row],[TRIP NO]]</f>
        <v>45504OD04Q41262</v>
      </c>
      <c r="C2518" s="25">
        <v>45504</v>
      </c>
      <c r="D2518" s="1">
        <v>33042</v>
      </c>
      <c r="E2518" s="12">
        <v>312215</v>
      </c>
      <c r="F2518" s="17">
        <v>6870</v>
      </c>
      <c r="G2518" s="24" t="s">
        <v>23</v>
      </c>
      <c r="H2518" s="434">
        <v>55.24</v>
      </c>
      <c r="I2518" s="434">
        <v>17.62</v>
      </c>
      <c r="J2518" s="434">
        <f t="shared" si="160"/>
        <v>37.620000000000005</v>
      </c>
      <c r="K2518" s="435">
        <v>36.92</v>
      </c>
      <c r="L2518" s="439">
        <v>45505</v>
      </c>
      <c r="M2518" s="434">
        <f t="shared" si="161"/>
        <v>0.70000000000000284</v>
      </c>
      <c r="N2518" s="440">
        <v>2</v>
      </c>
      <c r="O2518" s="1" t="s">
        <v>50</v>
      </c>
      <c r="P2518" s="1" t="s">
        <v>53</v>
      </c>
      <c r="Q2518" s="438" t="str">
        <f>VLOOKUP(UTK[[#This Row],[ID]],DRIVER[],6,FALSE)</f>
        <v>JUGAL KISHOR MOHANTA</v>
      </c>
    </row>
    <row r="2519" spans="1:18" ht="15" customHeight="1">
      <c r="A2519" s="1">
        <v>1</v>
      </c>
      <c r="B2519" s="432" t="str">
        <f>UTK[[#This Row],[DATE]]&amp;UTK[[#This Row],[VEHICLE NO]]&amp;UTK[[#This Row],[TRIP NO]]</f>
        <v>45505OD04Q67611</v>
      </c>
      <c r="C2519" s="25">
        <v>45505</v>
      </c>
      <c r="D2519" s="1">
        <v>33043</v>
      </c>
      <c r="E2519" s="12">
        <v>312215</v>
      </c>
      <c r="F2519" s="17">
        <v>6930</v>
      </c>
      <c r="G2519" s="24" t="s">
        <v>24</v>
      </c>
      <c r="H2519" s="434">
        <v>52.98</v>
      </c>
      <c r="I2519" s="434">
        <v>18.059999999999999</v>
      </c>
      <c r="J2519" s="434">
        <f t="shared" ref="J2519:J2535" si="162">H2519-I2519</f>
        <v>34.92</v>
      </c>
      <c r="K2519" s="435">
        <v>34.700000000000003</v>
      </c>
      <c r="L2519" s="439">
        <v>45505</v>
      </c>
      <c r="M2519" s="434">
        <f t="shared" ref="M2519:M2535" si="163">J2519-K2519</f>
        <v>0.21999999999999886</v>
      </c>
      <c r="N2519" s="440">
        <v>1</v>
      </c>
      <c r="O2519" s="1" t="s">
        <v>50</v>
      </c>
      <c r="P2519" s="1" t="s">
        <v>53</v>
      </c>
      <c r="Q2519" s="438" t="str">
        <f>VLOOKUP(UTK[[#This Row],[ID]],DRIVER[],6,FALSE)</f>
        <v>DHULESWAR PERAI</v>
      </c>
    </row>
    <row r="2520" spans="1:18" ht="15" customHeight="1">
      <c r="A2520" s="1">
        <v>2</v>
      </c>
      <c r="B2520" s="432" t="str">
        <f>UTK[[#This Row],[DATE]]&amp;UTK[[#This Row],[VEHICLE NO]]&amp;UTK[[#This Row],[TRIP NO]]</f>
        <v>45505OD34S61391</v>
      </c>
      <c r="C2520" s="25">
        <v>45505</v>
      </c>
      <c r="D2520" s="1">
        <v>33044</v>
      </c>
      <c r="E2520" s="12">
        <v>312215</v>
      </c>
      <c r="F2520" s="17">
        <v>6931</v>
      </c>
      <c r="G2520" s="24" t="s">
        <v>52</v>
      </c>
      <c r="H2520" s="434">
        <v>52.24</v>
      </c>
      <c r="I2520" s="434">
        <v>17.64</v>
      </c>
      <c r="J2520" s="434">
        <f t="shared" si="162"/>
        <v>34.6</v>
      </c>
      <c r="K2520" s="435">
        <v>34.4</v>
      </c>
      <c r="L2520" s="439">
        <v>45505</v>
      </c>
      <c r="M2520" s="434">
        <f t="shared" si="163"/>
        <v>0.20000000000000284</v>
      </c>
      <c r="N2520" s="440">
        <v>1</v>
      </c>
      <c r="O2520" s="1" t="s">
        <v>50</v>
      </c>
      <c r="P2520" s="1" t="s">
        <v>53</v>
      </c>
      <c r="Q2520" s="438" t="str">
        <f>VLOOKUP(UTK[[#This Row],[ID]],DRIVER[],6,FALSE)</f>
        <v>PRADIPA MALIK</v>
      </c>
    </row>
    <row r="2521" spans="1:18" ht="14.4">
      <c r="A2521" s="1">
        <v>3</v>
      </c>
      <c r="B2521" s="432" t="str">
        <f>UTK[[#This Row],[DATE]]&amp;UTK[[#This Row],[VEHICLE NO]]&amp;UTK[[#This Row],[TRIP NO]]</f>
        <v>45505OD04Q41231</v>
      </c>
      <c r="C2521" s="25">
        <v>45505</v>
      </c>
      <c r="D2521" s="1">
        <v>33045</v>
      </c>
      <c r="E2521" s="12">
        <v>312215</v>
      </c>
      <c r="F2521" s="17">
        <v>6932</v>
      </c>
      <c r="G2521" s="24" t="s">
        <v>39</v>
      </c>
      <c r="H2521" s="434">
        <v>54.12</v>
      </c>
      <c r="I2521" s="434">
        <v>17.579999999999998</v>
      </c>
      <c r="J2521" s="434">
        <f t="shared" si="162"/>
        <v>36.54</v>
      </c>
      <c r="K2521" s="435">
        <v>35.9</v>
      </c>
      <c r="L2521" s="439">
        <v>45505</v>
      </c>
      <c r="M2521" s="434">
        <f t="shared" si="163"/>
        <v>0.64000000000000057</v>
      </c>
      <c r="N2521" s="440">
        <v>1</v>
      </c>
      <c r="O2521" s="1" t="s">
        <v>50</v>
      </c>
      <c r="P2521" s="1" t="s">
        <v>53</v>
      </c>
      <c r="Q2521" s="438" t="str">
        <f>VLOOKUP(UTK[[#This Row],[ID]],DRIVER[],6,FALSE)</f>
        <v>NATABAR MOHANTA</v>
      </c>
    </row>
    <row r="2522" spans="1:18" ht="15" customHeight="1">
      <c r="A2522" s="1">
        <v>4</v>
      </c>
      <c r="B2522" s="432" t="str">
        <f>UTK[[#This Row],[DATE]]&amp;UTK[[#This Row],[VEHICLE NO]]&amp;UTK[[#This Row],[TRIP NO]]</f>
        <v>45505OD34S65081</v>
      </c>
      <c r="C2522" s="25">
        <v>45505</v>
      </c>
      <c r="D2522" s="1">
        <v>33046</v>
      </c>
      <c r="E2522" s="12">
        <v>312215</v>
      </c>
      <c r="F2522" s="17">
        <v>6935</v>
      </c>
      <c r="G2522" s="24" t="s">
        <v>57</v>
      </c>
      <c r="H2522" s="434">
        <v>54.82</v>
      </c>
      <c r="I2522" s="434">
        <v>17.68</v>
      </c>
      <c r="J2522" s="434">
        <f t="shared" si="162"/>
        <v>37.14</v>
      </c>
      <c r="K2522" s="435">
        <v>36.299999999999997</v>
      </c>
      <c r="L2522" s="439">
        <v>45506</v>
      </c>
      <c r="M2522" s="434">
        <f t="shared" si="163"/>
        <v>0.84000000000000341</v>
      </c>
      <c r="N2522" s="440">
        <v>1</v>
      </c>
      <c r="O2522" s="1" t="s">
        <v>50</v>
      </c>
      <c r="P2522" s="1" t="s">
        <v>53</v>
      </c>
      <c r="Q2522" s="438" t="str">
        <f>VLOOKUP(UTK[[#This Row],[ID]],DRIVER[],6,FALSE)</f>
        <v>VINOD KUMAR</v>
      </c>
    </row>
    <row r="2523" spans="1:18" ht="15" customHeight="1">
      <c r="A2523" s="1">
        <v>5</v>
      </c>
      <c r="B2523" s="432" t="str">
        <f>UTK[[#This Row],[DATE]]&amp;UTK[[#This Row],[VEHICLE NO]]&amp;UTK[[#This Row],[TRIP NO]]</f>
        <v>45505OD34S26661</v>
      </c>
      <c r="C2523" s="25">
        <v>45505</v>
      </c>
      <c r="D2523" s="1">
        <v>33047</v>
      </c>
      <c r="E2523" s="12">
        <v>312215</v>
      </c>
      <c r="F2523" s="17">
        <v>6936</v>
      </c>
      <c r="G2523" s="24" t="s">
        <v>45</v>
      </c>
      <c r="H2523" s="434">
        <v>53.08</v>
      </c>
      <c r="I2523" s="434">
        <v>18.059999999999999</v>
      </c>
      <c r="J2523" s="434">
        <f t="shared" si="162"/>
        <v>35.019999999999996</v>
      </c>
      <c r="K2523" s="435">
        <v>34.619999999999997</v>
      </c>
      <c r="L2523" s="439">
        <v>45506</v>
      </c>
      <c r="M2523" s="434">
        <f t="shared" si="163"/>
        <v>0.39999999999999858</v>
      </c>
      <c r="N2523" s="440">
        <v>1</v>
      </c>
      <c r="O2523" s="1" t="s">
        <v>50</v>
      </c>
      <c r="P2523" s="1" t="s">
        <v>53</v>
      </c>
      <c r="Q2523" s="438" t="str">
        <f>VLOOKUP(UTK[[#This Row],[ID]],DRIVER[],6,FALSE)</f>
        <v>RAMAKANTA JENA</v>
      </c>
    </row>
    <row r="2524" spans="1:18" ht="15" customHeight="1">
      <c r="A2524" s="1">
        <v>6</v>
      </c>
      <c r="B2524" s="432" t="str">
        <f>UTK[[#This Row],[DATE]]&amp;UTK[[#This Row],[VEHICLE NO]]&amp;UTK[[#This Row],[TRIP NO]]</f>
        <v>45505OD04Q41391</v>
      </c>
      <c r="C2524" s="25">
        <v>45505</v>
      </c>
      <c r="D2524" s="1">
        <v>33048</v>
      </c>
      <c r="E2524" s="12">
        <v>312215</v>
      </c>
      <c r="F2524" s="17">
        <v>6941</v>
      </c>
      <c r="G2524" s="24" t="s">
        <v>21</v>
      </c>
      <c r="H2524" s="434">
        <v>55.16</v>
      </c>
      <c r="I2524" s="434">
        <v>17.84</v>
      </c>
      <c r="J2524" s="434">
        <f t="shared" si="162"/>
        <v>37.319999999999993</v>
      </c>
      <c r="K2524" s="435">
        <v>37.18</v>
      </c>
      <c r="L2524" s="439">
        <v>45506</v>
      </c>
      <c r="M2524" s="434">
        <f t="shared" si="163"/>
        <v>0.13999999999999346</v>
      </c>
      <c r="N2524" s="440">
        <v>1</v>
      </c>
      <c r="O2524" s="1" t="s">
        <v>50</v>
      </c>
      <c r="P2524" s="1" t="s">
        <v>53</v>
      </c>
      <c r="Q2524" s="438" t="str">
        <f>VLOOKUP(UTK[[#This Row],[ID]],DRIVER[],6,FALSE)</f>
        <v>AKSHAYA KU SAHOO</v>
      </c>
    </row>
    <row r="2525" spans="1:18" ht="15" customHeight="1">
      <c r="A2525" s="1">
        <v>7</v>
      </c>
      <c r="B2525" s="432" t="str">
        <f>UTK[[#This Row],[DATE]]&amp;UTK[[#This Row],[VEHICLE NO]]&amp;UTK[[#This Row],[TRIP NO]]</f>
        <v>45505OD04Q41551</v>
      </c>
      <c r="C2525" s="25">
        <v>45505</v>
      </c>
      <c r="D2525" s="1">
        <v>33049</v>
      </c>
      <c r="E2525" s="12">
        <v>312215</v>
      </c>
      <c r="F2525" s="17">
        <v>6939</v>
      </c>
      <c r="G2525" s="24" t="s">
        <v>22</v>
      </c>
      <c r="H2525" s="434">
        <v>53.04</v>
      </c>
      <c r="I2525" s="434">
        <v>17.36</v>
      </c>
      <c r="J2525" s="434">
        <f t="shared" si="162"/>
        <v>35.68</v>
      </c>
      <c r="K2525" s="435">
        <v>35.340000000000003</v>
      </c>
      <c r="L2525" s="439">
        <v>45506</v>
      </c>
      <c r="M2525" s="434">
        <f t="shared" si="163"/>
        <v>0.33999999999999631</v>
      </c>
      <c r="N2525" s="440">
        <v>1</v>
      </c>
      <c r="O2525" s="1" t="s">
        <v>50</v>
      </c>
      <c r="P2525" s="1" t="s">
        <v>53</v>
      </c>
      <c r="Q2525" s="438" t="str">
        <f>VLOOKUP(UTK[[#This Row],[ID]],DRIVER[],6,FALSE)</f>
        <v>RAHID</v>
      </c>
    </row>
    <row r="2526" spans="1:18" ht="15" customHeight="1">
      <c r="A2526" s="1">
        <v>8</v>
      </c>
      <c r="B2526" s="432" t="str">
        <f>UTK[[#This Row],[DATE]]&amp;UTK[[#This Row],[VEHICLE NO]]&amp;UTK[[#This Row],[TRIP NO]]</f>
        <v>45505OD04Q41261</v>
      </c>
      <c r="C2526" s="25">
        <v>45505</v>
      </c>
      <c r="D2526" s="1">
        <v>33050</v>
      </c>
      <c r="E2526" s="12">
        <v>312215</v>
      </c>
      <c r="F2526" s="17">
        <v>6940</v>
      </c>
      <c r="G2526" s="24" t="s">
        <v>23</v>
      </c>
      <c r="H2526" s="434">
        <v>52.38</v>
      </c>
      <c r="I2526" s="434">
        <v>17.64</v>
      </c>
      <c r="J2526" s="434">
        <f t="shared" si="162"/>
        <v>34.74</v>
      </c>
      <c r="K2526" s="435">
        <v>34.24</v>
      </c>
      <c r="L2526" s="439">
        <v>45506</v>
      </c>
      <c r="M2526" s="434">
        <f t="shared" si="163"/>
        <v>0.5</v>
      </c>
      <c r="N2526" s="440">
        <v>1</v>
      </c>
      <c r="O2526" s="1" t="s">
        <v>50</v>
      </c>
      <c r="P2526" s="1" t="s">
        <v>53</v>
      </c>
      <c r="Q2526" s="438" t="str">
        <f>VLOOKUP(UTK[[#This Row],[ID]],DRIVER[],6,FALSE)</f>
        <v>JUGAL KISHOR MOHANTA</v>
      </c>
    </row>
    <row r="2527" spans="1:18" ht="15" customHeight="1">
      <c r="A2527" s="1">
        <v>9</v>
      </c>
      <c r="B2527" s="432" t="str">
        <f>UTK[[#This Row],[DATE]]&amp;UTK[[#This Row],[VEHICLE NO]]&amp;UTK[[#This Row],[TRIP NO]]</f>
        <v>45505OD04Q41781</v>
      </c>
      <c r="C2527" s="25">
        <v>45505</v>
      </c>
      <c r="D2527" s="1">
        <v>33051</v>
      </c>
      <c r="E2527" s="12">
        <v>312215</v>
      </c>
      <c r="F2527" s="17">
        <v>6945</v>
      </c>
      <c r="G2527" s="24" t="s">
        <v>25</v>
      </c>
      <c r="H2527" s="434">
        <v>52.52</v>
      </c>
      <c r="I2527" s="434">
        <v>17.54</v>
      </c>
      <c r="J2527" s="434">
        <f t="shared" si="162"/>
        <v>34.980000000000004</v>
      </c>
      <c r="K2527" s="435">
        <v>34.840000000000003</v>
      </c>
      <c r="L2527" s="439">
        <v>45506</v>
      </c>
      <c r="M2527" s="434">
        <f t="shared" si="163"/>
        <v>0.14000000000000057</v>
      </c>
      <c r="N2527" s="440">
        <v>1</v>
      </c>
      <c r="O2527" s="1" t="s">
        <v>50</v>
      </c>
      <c r="P2527" s="1" t="s">
        <v>53</v>
      </c>
      <c r="Q2527" s="438" t="str">
        <f>VLOOKUP(UTK[[#This Row],[ID]],DRIVER[],6,FALSE)</f>
        <v>BHARAT CH MOHANTA</v>
      </c>
    </row>
    <row r="2528" spans="1:18" ht="15" customHeight="1">
      <c r="A2528" s="1">
        <v>10</v>
      </c>
      <c r="B2528" s="432" t="str">
        <f>UTK[[#This Row],[DATE]]&amp;UTK[[#This Row],[VEHICLE NO]]&amp;UTK[[#This Row],[TRIP NO]]</f>
        <v>45505OD34S26151</v>
      </c>
      <c r="C2528" s="25">
        <v>45505</v>
      </c>
      <c r="D2528" s="1">
        <v>33052</v>
      </c>
      <c r="E2528" s="12">
        <v>312215</v>
      </c>
      <c r="F2528" s="17">
        <v>6942</v>
      </c>
      <c r="G2528" s="24" t="s">
        <v>40</v>
      </c>
      <c r="H2528" s="434">
        <v>52.86</v>
      </c>
      <c r="I2528" s="434">
        <v>17.5</v>
      </c>
      <c r="J2528" s="434">
        <f t="shared" si="162"/>
        <v>35.36</v>
      </c>
      <c r="K2528" s="435">
        <v>35.1</v>
      </c>
      <c r="L2528" s="439">
        <v>45506</v>
      </c>
      <c r="M2528" s="434">
        <f t="shared" si="163"/>
        <v>0.25999999999999801</v>
      </c>
      <c r="N2528" s="440">
        <v>1</v>
      </c>
      <c r="O2528" s="1" t="s">
        <v>50</v>
      </c>
      <c r="P2528" s="1" t="s">
        <v>53</v>
      </c>
      <c r="Q2528" s="438" t="str">
        <f>VLOOKUP(UTK[[#This Row],[ID]],DRIVER[],6,FALSE)</f>
        <v>RIZWAN</v>
      </c>
    </row>
    <row r="2529" spans="1:18" ht="15" customHeight="1">
      <c r="A2529" s="1">
        <v>11</v>
      </c>
      <c r="B2529" s="432" t="str">
        <f>UTK[[#This Row],[DATE]]&amp;UTK[[#This Row],[VEHICLE NO]]&amp;UTK[[#This Row],[TRIP NO]]</f>
        <v>45505OD04Q41701</v>
      </c>
      <c r="C2529" s="25">
        <v>45505</v>
      </c>
      <c r="D2529" s="1">
        <v>33053</v>
      </c>
      <c r="E2529" s="12">
        <v>312215</v>
      </c>
      <c r="F2529" s="17">
        <v>6943</v>
      </c>
      <c r="G2529" s="24" t="s">
        <v>10</v>
      </c>
      <c r="H2529" s="434">
        <v>33.1</v>
      </c>
      <c r="I2529" s="434">
        <v>10.88</v>
      </c>
      <c r="J2529" s="434">
        <f t="shared" si="162"/>
        <v>22.22</v>
      </c>
      <c r="K2529" s="435">
        <v>22.22</v>
      </c>
      <c r="L2529" s="439">
        <v>45506</v>
      </c>
      <c r="M2529" s="434">
        <f t="shared" si="163"/>
        <v>0</v>
      </c>
      <c r="N2529" s="440">
        <v>1</v>
      </c>
      <c r="O2529" s="1" t="s">
        <v>50</v>
      </c>
      <c r="P2529" s="1" t="s">
        <v>53</v>
      </c>
      <c r="Q2529" s="438" t="str">
        <f>VLOOKUP(UTK[[#This Row],[ID]],DRIVER[],6,FALSE)</f>
        <v>JAVID KHAN</v>
      </c>
    </row>
    <row r="2530" spans="1:18" ht="15" customHeight="1">
      <c r="A2530" s="1">
        <v>12</v>
      </c>
      <c r="B2530" s="432" t="str">
        <f>UTK[[#This Row],[DATE]]&amp;UTK[[#This Row],[VEHICLE NO]]&amp;UTK[[#This Row],[TRIP NO]]</f>
        <v>45505OD04Q67881</v>
      </c>
      <c r="C2530" s="25">
        <v>45505</v>
      </c>
      <c r="D2530" s="1">
        <v>33054</v>
      </c>
      <c r="E2530" s="12">
        <v>312215</v>
      </c>
      <c r="F2530" s="17">
        <v>6944</v>
      </c>
      <c r="G2530" s="24" t="s">
        <v>20</v>
      </c>
      <c r="H2530" s="434">
        <v>54.84</v>
      </c>
      <c r="I2530" s="434">
        <v>17.920000000000002</v>
      </c>
      <c r="J2530" s="434">
        <f t="shared" si="162"/>
        <v>36.92</v>
      </c>
      <c r="K2530" s="435">
        <v>36.520000000000003</v>
      </c>
      <c r="L2530" s="439">
        <v>45506</v>
      </c>
      <c r="M2530" s="434">
        <f t="shared" si="163"/>
        <v>0.39999999999999858</v>
      </c>
      <c r="N2530" s="440">
        <v>1</v>
      </c>
      <c r="O2530" s="1" t="s">
        <v>50</v>
      </c>
      <c r="P2530" s="1" t="s">
        <v>53</v>
      </c>
      <c r="Q2530" s="438" t="str">
        <f>VLOOKUP(UTK[[#This Row],[ID]],DRIVER[],6,FALSE)</f>
        <v>AJAYA KUMAR MAHANTA</v>
      </c>
    </row>
    <row r="2531" spans="1:18" ht="15" customHeight="1">
      <c r="A2531" s="1">
        <v>13</v>
      </c>
      <c r="B2531" s="432" t="str">
        <f>UTK[[#This Row],[DATE]]&amp;UTK[[#This Row],[VEHICLE NO]]&amp;UTK[[#This Row],[TRIP NO]]</f>
        <v>45505OD34S61371</v>
      </c>
      <c r="C2531" s="25">
        <v>45505</v>
      </c>
      <c r="D2531" s="1">
        <v>33055</v>
      </c>
      <c r="E2531" s="12">
        <v>312215</v>
      </c>
      <c r="F2531" s="17">
        <v>6950</v>
      </c>
      <c r="G2531" s="24" t="s">
        <v>44</v>
      </c>
      <c r="H2531" s="434">
        <v>57.6</v>
      </c>
      <c r="I2531" s="434">
        <v>17.72</v>
      </c>
      <c r="J2531" s="434">
        <f t="shared" si="162"/>
        <v>39.880000000000003</v>
      </c>
      <c r="K2531" s="435">
        <v>39.659999999999997</v>
      </c>
      <c r="L2531" s="439">
        <v>45506</v>
      </c>
      <c r="M2531" s="434">
        <f t="shared" si="163"/>
        <v>0.22000000000000597</v>
      </c>
      <c r="N2531" s="440">
        <v>1</v>
      </c>
      <c r="O2531" s="1" t="s">
        <v>50</v>
      </c>
      <c r="P2531" s="1" t="s">
        <v>53</v>
      </c>
      <c r="Q2531" s="438" t="str">
        <f>VLOOKUP(UTK[[#This Row],[ID]],DRIVER[],6,FALSE)</f>
        <v>MURALIDHAR MOHANTA</v>
      </c>
    </row>
    <row r="2532" spans="1:18" ht="15" customHeight="1">
      <c r="A2532" s="1">
        <v>14</v>
      </c>
      <c r="B2532" s="432" t="str">
        <f>UTK[[#This Row],[DATE]]&amp;UTK[[#This Row],[VEHICLE NO]]&amp;UTK[[#This Row],[TRIP NO]]</f>
        <v>45505OD04Q41181</v>
      </c>
      <c r="C2532" s="25">
        <v>45505</v>
      </c>
      <c r="D2532" s="1">
        <v>33056</v>
      </c>
      <c r="E2532" s="12">
        <v>312215</v>
      </c>
      <c r="F2532" s="17">
        <v>6951</v>
      </c>
      <c r="G2532" s="24" t="s">
        <v>26</v>
      </c>
      <c r="H2532" s="434">
        <v>51.98</v>
      </c>
      <c r="I2532" s="434">
        <v>17.420000000000002</v>
      </c>
      <c r="J2532" s="434">
        <f t="shared" si="162"/>
        <v>34.559999999999995</v>
      </c>
      <c r="K2532" s="435">
        <v>34</v>
      </c>
      <c r="L2532" s="439">
        <v>45506</v>
      </c>
      <c r="M2532" s="434">
        <f t="shared" si="163"/>
        <v>0.55999999999999517</v>
      </c>
      <c r="N2532" s="440">
        <v>1</v>
      </c>
      <c r="O2532" s="1" t="s">
        <v>50</v>
      </c>
      <c r="P2532" s="1" t="s">
        <v>53</v>
      </c>
      <c r="Q2532" s="438" t="str">
        <f>VLOOKUP(UTK[[#This Row],[ID]],DRIVER[],6,FALSE)</f>
        <v>BAI DHARA JAMUDA</v>
      </c>
      <c r="R2532" s="1">
        <v>170</v>
      </c>
    </row>
    <row r="2533" spans="1:18" ht="15" customHeight="1">
      <c r="A2533" s="1">
        <v>15</v>
      </c>
      <c r="B2533" s="432" t="str">
        <f>UTK[[#This Row],[DATE]]&amp;UTK[[#This Row],[VEHICLE NO]]&amp;UTK[[#This Row],[TRIP NO]]</f>
        <v>45505OD34S61521</v>
      </c>
      <c r="C2533" s="25">
        <v>45505</v>
      </c>
      <c r="D2533" s="1">
        <v>33057</v>
      </c>
      <c r="E2533" s="12">
        <v>312215</v>
      </c>
      <c r="F2533" s="17">
        <v>6958</v>
      </c>
      <c r="G2533" s="24" t="s">
        <v>43</v>
      </c>
      <c r="H2533" s="434">
        <v>54.42</v>
      </c>
      <c r="I2533" s="434">
        <v>17.38</v>
      </c>
      <c r="J2533" s="434">
        <f t="shared" si="162"/>
        <v>37.040000000000006</v>
      </c>
      <c r="K2533" s="435">
        <v>36.68</v>
      </c>
      <c r="L2533" s="439">
        <v>45506</v>
      </c>
      <c r="M2533" s="434">
        <f t="shared" si="163"/>
        <v>0.36000000000000654</v>
      </c>
      <c r="N2533" s="440">
        <v>1</v>
      </c>
      <c r="O2533" s="1" t="s">
        <v>50</v>
      </c>
      <c r="P2533" s="1" t="s">
        <v>53</v>
      </c>
      <c r="Q2533" s="438" t="str">
        <f>VLOOKUP(UTK[[#This Row],[ID]],DRIVER[],6,FALSE)</f>
        <v>PRADEEP KUMAR</v>
      </c>
    </row>
    <row r="2534" spans="1:18" ht="15" customHeight="1">
      <c r="A2534" s="1">
        <v>16</v>
      </c>
      <c r="B2534" s="432" t="str">
        <f>UTK[[#This Row],[DATE]]&amp;UTK[[#This Row],[VEHICLE NO]]&amp;UTK[[#This Row],[TRIP NO]]</f>
        <v>45505OD04Q41281</v>
      </c>
      <c r="C2534" s="25">
        <v>45505</v>
      </c>
      <c r="D2534" s="1">
        <v>33058</v>
      </c>
      <c r="E2534" s="12">
        <v>312215</v>
      </c>
      <c r="F2534" s="17">
        <v>6938</v>
      </c>
      <c r="G2534" s="24" t="s">
        <v>41</v>
      </c>
      <c r="H2534" s="434">
        <v>34.04</v>
      </c>
      <c r="I2534" s="434">
        <v>10.46</v>
      </c>
      <c r="J2534" s="434">
        <f t="shared" si="162"/>
        <v>23.58</v>
      </c>
      <c r="K2534" s="435">
        <v>23</v>
      </c>
      <c r="L2534" s="439">
        <v>45506</v>
      </c>
      <c r="M2534" s="434">
        <f t="shared" si="163"/>
        <v>0.57999999999999829</v>
      </c>
      <c r="N2534" s="440">
        <v>1</v>
      </c>
      <c r="O2534" s="1" t="s">
        <v>50</v>
      </c>
      <c r="P2534" s="1" t="s">
        <v>53</v>
      </c>
      <c r="Q2534" s="438" t="str">
        <f>VLOOKUP(UTK[[#This Row],[ID]],DRIVER[],6,FALSE)</f>
        <v>SUSANTA KUMAR MALIK</v>
      </c>
    </row>
    <row r="2535" spans="1:18" ht="15" customHeight="1">
      <c r="A2535" s="1">
        <v>17</v>
      </c>
      <c r="B2535" s="432" t="str">
        <f>UTK[[#This Row],[DATE]]&amp;UTK[[#This Row],[VEHICLE NO]]&amp;UTK[[#This Row],[TRIP NO]]</f>
        <v>45505OD34S26271</v>
      </c>
      <c r="C2535" s="25">
        <v>45505</v>
      </c>
      <c r="D2535" s="1">
        <v>33059</v>
      </c>
      <c r="E2535" s="12">
        <v>312215</v>
      </c>
      <c r="F2535" s="17">
        <v>6965</v>
      </c>
      <c r="G2535" s="24" t="s">
        <v>54</v>
      </c>
      <c r="H2535" s="434">
        <v>55.74</v>
      </c>
      <c r="I2535" s="434">
        <v>17.239999999999998</v>
      </c>
      <c r="J2535" s="434">
        <f t="shared" si="162"/>
        <v>38.5</v>
      </c>
      <c r="K2535" s="435">
        <v>37.840000000000003</v>
      </c>
      <c r="L2535" s="439">
        <v>45506</v>
      </c>
      <c r="M2535" s="434">
        <f t="shared" si="163"/>
        <v>0.65999999999999659</v>
      </c>
      <c r="N2535" s="440">
        <v>1</v>
      </c>
      <c r="O2535" s="1" t="s">
        <v>50</v>
      </c>
      <c r="P2535" s="1" t="s">
        <v>53</v>
      </c>
      <c r="Q2535" s="438" t="str">
        <f>VLOOKUP(UTK[[#This Row],[ID]],DRIVER[],6,FALSE)</f>
        <v>NILAMANI BARIK</v>
      </c>
    </row>
    <row r="2536" spans="1:18" ht="15" customHeight="1">
      <c r="A2536" s="1">
        <v>18</v>
      </c>
      <c r="B2536" s="432" t="str">
        <f>UTK[[#This Row],[DATE]]&amp;UTK[[#This Row],[VEHICLE NO]]&amp;UTK[[#This Row],[TRIP NO]]</f>
        <v>45506OD34S65081</v>
      </c>
      <c r="C2536" s="25">
        <v>45506</v>
      </c>
      <c r="D2536" s="1">
        <v>33060</v>
      </c>
      <c r="E2536" s="12">
        <v>312215</v>
      </c>
      <c r="F2536" s="17">
        <v>6987</v>
      </c>
      <c r="G2536" s="24" t="s">
        <v>57</v>
      </c>
      <c r="H2536" s="434">
        <v>55.16</v>
      </c>
      <c r="I2536" s="434">
        <v>17.5</v>
      </c>
      <c r="J2536" s="434">
        <f t="shared" ref="J2536:J2561" si="164">H2536-I2536</f>
        <v>37.659999999999997</v>
      </c>
      <c r="K2536" s="435">
        <v>36.64</v>
      </c>
      <c r="L2536" s="439">
        <v>45506</v>
      </c>
      <c r="M2536" s="434">
        <f t="shared" ref="M2536:M2561" si="165">J2536-K2536</f>
        <v>1.019999999999996</v>
      </c>
      <c r="N2536" s="440">
        <v>1</v>
      </c>
      <c r="O2536" s="1" t="s">
        <v>50</v>
      </c>
      <c r="P2536" s="1" t="s">
        <v>53</v>
      </c>
      <c r="Q2536" s="438" t="str">
        <f>VLOOKUP(UTK[[#This Row],[ID]],DRIVER[],6,FALSE)</f>
        <v>VINOD KUMAR</v>
      </c>
    </row>
    <row r="2537" spans="1:18" ht="15" customHeight="1">
      <c r="A2537" s="1">
        <v>19</v>
      </c>
      <c r="B2537" s="432" t="str">
        <f>UTK[[#This Row],[DATE]]&amp;UTK[[#This Row],[VEHICLE NO]]&amp;UTK[[#This Row],[TRIP NO]]</f>
        <v>45506OD34S61521</v>
      </c>
      <c r="C2537" s="25">
        <v>45506</v>
      </c>
      <c r="D2537" s="1">
        <v>33061</v>
      </c>
      <c r="E2537" s="12">
        <v>312215</v>
      </c>
      <c r="F2537" s="17">
        <v>6988</v>
      </c>
      <c r="G2537" s="24" t="s">
        <v>43</v>
      </c>
      <c r="H2537" s="434">
        <v>54.62</v>
      </c>
      <c r="I2537" s="434">
        <v>17.399999999999999</v>
      </c>
      <c r="J2537" s="434">
        <f t="shared" si="164"/>
        <v>37.22</v>
      </c>
      <c r="K2537" s="435">
        <v>36.700000000000003</v>
      </c>
      <c r="L2537" s="439">
        <v>45506</v>
      </c>
      <c r="M2537" s="434">
        <f t="shared" si="165"/>
        <v>0.51999999999999602</v>
      </c>
      <c r="N2537" s="440">
        <v>1</v>
      </c>
      <c r="O2537" s="1" t="s">
        <v>50</v>
      </c>
      <c r="P2537" s="1" t="s">
        <v>53</v>
      </c>
      <c r="Q2537" s="438" t="str">
        <f>VLOOKUP(UTK[[#This Row],[ID]],DRIVER[],6,FALSE)</f>
        <v>PRADEEP KUMAR</v>
      </c>
    </row>
    <row r="2538" spans="1:18" ht="15" customHeight="1">
      <c r="A2538" s="1">
        <v>20</v>
      </c>
      <c r="B2538" s="432" t="str">
        <f>UTK[[#This Row],[DATE]]&amp;UTK[[#This Row],[VEHICLE NO]]&amp;UTK[[#This Row],[TRIP NO]]</f>
        <v>45506OD04Q41391</v>
      </c>
      <c r="C2538" s="25">
        <v>45506</v>
      </c>
      <c r="D2538" s="1">
        <v>33062</v>
      </c>
      <c r="E2538" s="12">
        <v>312215</v>
      </c>
      <c r="F2538" s="17">
        <v>6993</v>
      </c>
      <c r="G2538" s="24" t="s">
        <v>21</v>
      </c>
      <c r="H2538" s="434">
        <v>55.36</v>
      </c>
      <c r="I2538" s="434">
        <v>17.48</v>
      </c>
      <c r="J2538" s="434">
        <f t="shared" si="164"/>
        <v>37.879999999999995</v>
      </c>
      <c r="K2538" s="435">
        <v>36.979999999999997</v>
      </c>
      <c r="L2538" s="439">
        <v>45506</v>
      </c>
      <c r="M2538" s="434">
        <f t="shared" si="165"/>
        <v>0.89999999999999858</v>
      </c>
      <c r="N2538" s="440">
        <v>1</v>
      </c>
      <c r="O2538" s="1" t="s">
        <v>50</v>
      </c>
      <c r="P2538" s="1" t="s">
        <v>53</v>
      </c>
      <c r="Q2538" s="438" t="str">
        <f>VLOOKUP(UTK[[#This Row],[ID]],DRIVER[],6,FALSE)</f>
        <v>AKSHAYA KU SAHOO</v>
      </c>
    </row>
    <row r="2539" spans="1:18" ht="15" customHeight="1">
      <c r="A2539" s="1">
        <v>21</v>
      </c>
      <c r="B2539" s="432" t="str">
        <f>UTK[[#This Row],[DATE]]&amp;UTK[[#This Row],[VEHICLE NO]]&amp;UTK[[#This Row],[TRIP NO]]</f>
        <v>45506OD34S26151</v>
      </c>
      <c r="C2539" s="25">
        <v>45506</v>
      </c>
      <c r="D2539" s="1">
        <v>33063</v>
      </c>
      <c r="E2539" s="12">
        <v>312215</v>
      </c>
      <c r="F2539" s="17">
        <v>6994</v>
      </c>
      <c r="G2539" s="24" t="s">
        <v>40</v>
      </c>
      <c r="H2539" s="434">
        <v>52.7</v>
      </c>
      <c r="I2539" s="434">
        <v>17.100000000000001</v>
      </c>
      <c r="J2539" s="434">
        <f t="shared" si="164"/>
        <v>35.6</v>
      </c>
      <c r="K2539" s="435">
        <v>34.96</v>
      </c>
      <c r="L2539" s="439">
        <v>45506</v>
      </c>
      <c r="M2539" s="434">
        <f t="shared" si="165"/>
        <v>0.64000000000000057</v>
      </c>
      <c r="N2539" s="440">
        <v>1</v>
      </c>
      <c r="O2539" s="1" t="s">
        <v>50</v>
      </c>
      <c r="P2539" s="1" t="s">
        <v>53</v>
      </c>
      <c r="Q2539" s="438" t="str">
        <f>VLOOKUP(UTK[[#This Row],[ID]],DRIVER[],6,FALSE)</f>
        <v>RIZWAN</v>
      </c>
    </row>
    <row r="2540" spans="1:18" ht="15" customHeight="1">
      <c r="A2540" s="1">
        <v>22</v>
      </c>
      <c r="B2540" s="432" t="str">
        <f>UTK[[#This Row],[DATE]]&amp;UTK[[#This Row],[VEHICLE NO]]&amp;UTK[[#This Row],[TRIP NO]]</f>
        <v>45506OD04Q67881</v>
      </c>
      <c r="C2540" s="25">
        <v>45506</v>
      </c>
      <c r="D2540" s="1">
        <v>33064</v>
      </c>
      <c r="E2540" s="12">
        <v>312215</v>
      </c>
      <c r="F2540" s="17">
        <v>6998</v>
      </c>
      <c r="G2540" s="24" t="s">
        <v>20</v>
      </c>
      <c r="H2540" s="434">
        <v>53.14</v>
      </c>
      <c r="I2540" s="434">
        <v>17.72</v>
      </c>
      <c r="J2540" s="434">
        <f t="shared" si="164"/>
        <v>35.42</v>
      </c>
      <c r="K2540" s="435">
        <v>34.64</v>
      </c>
      <c r="L2540" s="439">
        <v>45506</v>
      </c>
      <c r="M2540" s="434">
        <f t="shared" si="165"/>
        <v>0.78000000000000114</v>
      </c>
      <c r="N2540" s="440">
        <v>1</v>
      </c>
      <c r="O2540" s="1" t="s">
        <v>50</v>
      </c>
      <c r="P2540" s="1" t="s">
        <v>53</v>
      </c>
      <c r="Q2540" s="438" t="str">
        <f>VLOOKUP(UTK[[#This Row],[ID]],DRIVER[],6,FALSE)</f>
        <v>AJAYA KUMAR MAHANTA</v>
      </c>
    </row>
    <row r="2541" spans="1:18" ht="15" customHeight="1">
      <c r="A2541" s="1">
        <v>23</v>
      </c>
      <c r="B2541" s="432" t="str">
        <f>UTK[[#This Row],[DATE]]&amp;UTK[[#This Row],[VEHICLE NO]]&amp;UTK[[#This Row],[TRIP NO]]</f>
        <v>45506OD04Q41551</v>
      </c>
      <c r="C2541" s="25">
        <v>45506</v>
      </c>
      <c r="D2541" s="1">
        <v>33065</v>
      </c>
      <c r="E2541" s="12">
        <v>312215</v>
      </c>
      <c r="F2541" s="17">
        <v>7011</v>
      </c>
      <c r="G2541" s="24" t="s">
        <v>22</v>
      </c>
      <c r="H2541" s="434">
        <v>55</v>
      </c>
      <c r="I2541" s="434">
        <v>17.18</v>
      </c>
      <c r="J2541" s="434">
        <f t="shared" si="164"/>
        <v>37.82</v>
      </c>
      <c r="K2541" s="435">
        <v>37.1</v>
      </c>
      <c r="L2541" s="439">
        <v>45506</v>
      </c>
      <c r="M2541" s="434">
        <f t="shared" si="165"/>
        <v>0.71999999999999886</v>
      </c>
      <c r="N2541" s="440">
        <v>1</v>
      </c>
      <c r="O2541" s="1" t="s">
        <v>50</v>
      </c>
      <c r="P2541" s="1" t="s">
        <v>53</v>
      </c>
      <c r="Q2541" s="438" t="str">
        <f>VLOOKUP(UTK[[#This Row],[ID]],DRIVER[],6,FALSE)</f>
        <v>SWAPAN KUMAR MOHANTA</v>
      </c>
    </row>
    <row r="2542" spans="1:18" ht="15" customHeight="1">
      <c r="A2542" s="1">
        <v>24</v>
      </c>
      <c r="B2542" s="432" t="str">
        <f>UTK[[#This Row],[DATE]]&amp;UTK[[#This Row],[VEHICLE NO]]&amp;UTK[[#This Row],[TRIP NO]]</f>
        <v>45506OD34S26661</v>
      </c>
      <c r="C2542" s="25">
        <v>45506</v>
      </c>
      <c r="D2542" s="1">
        <v>33066</v>
      </c>
      <c r="E2542" s="12">
        <v>312215</v>
      </c>
      <c r="F2542" s="17">
        <v>7019</v>
      </c>
      <c r="G2542" s="24" t="s">
        <v>45</v>
      </c>
      <c r="H2542" s="434">
        <v>54.54</v>
      </c>
      <c r="I2542" s="434">
        <v>17.82</v>
      </c>
      <c r="J2542" s="434">
        <f t="shared" si="164"/>
        <v>36.72</v>
      </c>
      <c r="K2542" s="435">
        <v>36.159999999999997</v>
      </c>
      <c r="L2542" s="439">
        <v>45506</v>
      </c>
      <c r="M2542" s="434">
        <f t="shared" si="165"/>
        <v>0.56000000000000227</v>
      </c>
      <c r="N2542" s="440">
        <v>1</v>
      </c>
      <c r="O2542" s="1" t="s">
        <v>50</v>
      </c>
      <c r="P2542" s="1" t="s">
        <v>53</v>
      </c>
      <c r="Q2542" s="438" t="str">
        <f>VLOOKUP(UTK[[#This Row],[ID]],DRIVER[],6,FALSE)</f>
        <v>RAMAKANTA JENA</v>
      </c>
    </row>
    <row r="2543" spans="1:18" ht="15" customHeight="1">
      <c r="A2543" s="1">
        <v>25</v>
      </c>
      <c r="B2543" s="432" t="str">
        <f>UTK[[#This Row],[DATE]]&amp;UTK[[#This Row],[VEHICLE NO]]&amp;UTK[[#This Row],[TRIP NO]]</f>
        <v>45506OD04Q67611</v>
      </c>
      <c r="C2543" s="25">
        <v>45506</v>
      </c>
      <c r="D2543" s="1">
        <v>33067</v>
      </c>
      <c r="E2543" s="12">
        <v>312215</v>
      </c>
      <c r="F2543" s="17">
        <v>7022</v>
      </c>
      <c r="G2543" s="24" t="s">
        <v>24</v>
      </c>
      <c r="H2543" s="434">
        <v>54.74</v>
      </c>
      <c r="I2543" s="434">
        <v>17.88</v>
      </c>
      <c r="J2543" s="434">
        <f t="shared" si="164"/>
        <v>36.86</v>
      </c>
      <c r="K2543" s="435">
        <v>36.22</v>
      </c>
      <c r="L2543" s="439">
        <v>45506</v>
      </c>
      <c r="M2543" s="434">
        <f t="shared" si="165"/>
        <v>0.64000000000000057</v>
      </c>
      <c r="N2543" s="440">
        <v>1</v>
      </c>
      <c r="O2543" s="1" t="s">
        <v>50</v>
      </c>
      <c r="P2543" s="1" t="s">
        <v>53</v>
      </c>
      <c r="Q2543" s="438" t="str">
        <f>VLOOKUP(UTK[[#This Row],[ID]],DRIVER[],6,FALSE)</f>
        <v>DHULESWAR PERAI</v>
      </c>
      <c r="R2543" s="1">
        <v>100</v>
      </c>
    </row>
    <row r="2544" spans="1:18" ht="15" customHeight="1">
      <c r="A2544" s="1">
        <v>26</v>
      </c>
      <c r="B2544" s="432" t="str">
        <f>UTK[[#This Row],[DATE]]&amp;UTK[[#This Row],[VEHICLE NO]]&amp;UTK[[#This Row],[TRIP NO]]</f>
        <v>45506OD04Q41261</v>
      </c>
      <c r="C2544" s="25">
        <v>45506</v>
      </c>
      <c r="D2544" s="1">
        <v>33068</v>
      </c>
      <c r="E2544" s="12">
        <v>312215</v>
      </c>
      <c r="F2544" s="17">
        <v>7024</v>
      </c>
      <c r="G2544" s="24" t="s">
        <v>23</v>
      </c>
      <c r="H2544" s="434">
        <v>54.96</v>
      </c>
      <c r="I2544" s="434">
        <v>17.579999999999998</v>
      </c>
      <c r="J2544" s="434">
        <f t="shared" si="164"/>
        <v>37.380000000000003</v>
      </c>
      <c r="K2544" s="435">
        <v>36.74</v>
      </c>
      <c r="L2544" s="439">
        <v>45506</v>
      </c>
      <c r="M2544" s="434">
        <f t="shared" si="165"/>
        <v>0.64000000000000057</v>
      </c>
      <c r="N2544" s="440">
        <v>1</v>
      </c>
      <c r="O2544" s="1" t="s">
        <v>50</v>
      </c>
      <c r="P2544" s="1" t="s">
        <v>53</v>
      </c>
      <c r="Q2544" s="438" t="str">
        <f>VLOOKUP(UTK[[#This Row],[ID]],DRIVER[],6,FALSE)</f>
        <v>RAHID</v>
      </c>
    </row>
    <row r="2545" spans="1:18" ht="15" customHeight="1">
      <c r="A2545" s="1">
        <v>27</v>
      </c>
      <c r="B2545" s="432" t="str">
        <f>UTK[[#This Row],[DATE]]&amp;UTK[[#This Row],[VEHICLE NO]]&amp;UTK[[#This Row],[TRIP NO]]</f>
        <v>45506OD04Q41701</v>
      </c>
      <c r="C2545" s="25">
        <v>45506</v>
      </c>
      <c r="D2545" s="1">
        <v>33069</v>
      </c>
      <c r="E2545" s="12">
        <v>312215</v>
      </c>
      <c r="F2545" s="17">
        <v>7036</v>
      </c>
      <c r="G2545" s="24" t="s">
        <v>10</v>
      </c>
      <c r="H2545" s="434">
        <v>33.56</v>
      </c>
      <c r="I2545" s="434">
        <v>10.52</v>
      </c>
      <c r="J2545" s="434">
        <f t="shared" si="164"/>
        <v>23.040000000000003</v>
      </c>
      <c r="K2545" s="435">
        <v>22.88</v>
      </c>
      <c r="L2545" s="439">
        <v>45506</v>
      </c>
      <c r="M2545" s="434">
        <f t="shared" si="165"/>
        <v>0.16000000000000369</v>
      </c>
      <c r="N2545" s="440">
        <v>1</v>
      </c>
      <c r="O2545" s="1" t="s">
        <v>50</v>
      </c>
      <c r="P2545" s="1" t="s">
        <v>53</v>
      </c>
      <c r="Q2545" s="438" t="str">
        <f>VLOOKUP(UTK[[#This Row],[ID]],DRIVER[],6,FALSE)</f>
        <v>KAMAN MUNDA</v>
      </c>
    </row>
    <row r="2546" spans="1:18" ht="15" customHeight="1">
      <c r="A2546" s="1">
        <v>28</v>
      </c>
      <c r="B2546" s="432" t="str">
        <f>UTK[[#This Row],[DATE]]&amp;UTK[[#This Row],[VEHICLE NO]]&amp;UTK[[#This Row],[TRIP NO]]</f>
        <v>45506OD34S61371</v>
      </c>
      <c r="C2546" s="25">
        <v>45506</v>
      </c>
      <c r="D2546" s="1">
        <v>33070</v>
      </c>
      <c r="E2546" s="12">
        <v>312215</v>
      </c>
      <c r="F2546" s="17">
        <v>7040</v>
      </c>
      <c r="G2546" s="24" t="s">
        <v>44</v>
      </c>
      <c r="H2546" s="434">
        <v>55.76</v>
      </c>
      <c r="I2546" s="434">
        <v>17.68</v>
      </c>
      <c r="J2546" s="434">
        <f t="shared" si="164"/>
        <v>38.08</v>
      </c>
      <c r="K2546" s="435">
        <v>37.78</v>
      </c>
      <c r="L2546" s="439">
        <v>45506</v>
      </c>
      <c r="M2546" s="434">
        <f t="shared" si="165"/>
        <v>0.29999999999999716</v>
      </c>
      <c r="N2546" s="440">
        <v>1</v>
      </c>
      <c r="O2546" s="1" t="s">
        <v>50</v>
      </c>
      <c r="P2546" s="1" t="s">
        <v>53</v>
      </c>
      <c r="Q2546" s="438" t="str">
        <f>VLOOKUP(UTK[[#This Row],[ID]],DRIVER[],6,FALSE)</f>
        <v>MURALIDHAR MOHANTA</v>
      </c>
    </row>
    <row r="2547" spans="1:18" ht="15" customHeight="1">
      <c r="A2547" s="1">
        <v>29</v>
      </c>
      <c r="B2547" s="432" t="str">
        <f>UTK[[#This Row],[DATE]]&amp;UTK[[#This Row],[VEHICLE NO]]&amp;UTK[[#This Row],[TRIP NO]]</f>
        <v>45506OD04Q41181</v>
      </c>
      <c r="C2547" s="25">
        <v>45506</v>
      </c>
      <c r="D2547" s="1">
        <v>33071</v>
      </c>
      <c r="E2547" s="12">
        <v>312215</v>
      </c>
      <c r="F2547" s="17">
        <v>7021</v>
      </c>
      <c r="G2547" s="24" t="s">
        <v>26</v>
      </c>
      <c r="H2547" s="434">
        <v>54.14</v>
      </c>
      <c r="I2547" s="434">
        <v>16.66</v>
      </c>
      <c r="J2547" s="434">
        <f t="shared" si="164"/>
        <v>37.480000000000004</v>
      </c>
      <c r="K2547" s="435">
        <v>36.46</v>
      </c>
      <c r="L2547" s="439">
        <v>45506</v>
      </c>
      <c r="M2547" s="434">
        <f t="shared" si="165"/>
        <v>1.0200000000000031</v>
      </c>
      <c r="N2547" s="440">
        <v>1</v>
      </c>
      <c r="O2547" s="1" t="s">
        <v>50</v>
      </c>
      <c r="P2547" s="1" t="s">
        <v>53</v>
      </c>
      <c r="Q2547" s="438" t="str">
        <f>VLOOKUP(UTK[[#This Row],[ID]],DRIVER[],6,FALSE)</f>
        <v>BAI DHARA JAMUDA</v>
      </c>
    </row>
    <row r="2548" spans="1:18" ht="15" customHeight="1">
      <c r="A2548" s="1">
        <v>30</v>
      </c>
      <c r="B2548" s="432" t="str">
        <f>UTK[[#This Row],[DATE]]&amp;UTK[[#This Row],[VEHICLE NO]]&amp;UTK[[#This Row],[TRIP NO]]</f>
        <v>45506OD04Q41731</v>
      </c>
      <c r="C2548" s="25">
        <v>45506</v>
      </c>
      <c r="D2548" s="1">
        <v>33072</v>
      </c>
      <c r="E2548" s="12">
        <v>312215</v>
      </c>
      <c r="F2548" s="17">
        <v>7043</v>
      </c>
      <c r="G2548" s="24" t="s">
        <v>8</v>
      </c>
      <c r="H2548" s="434">
        <v>35.1</v>
      </c>
      <c r="I2548" s="434">
        <v>9.64</v>
      </c>
      <c r="J2548" s="434">
        <f t="shared" si="164"/>
        <v>25.46</v>
      </c>
      <c r="K2548" s="435">
        <v>24.28</v>
      </c>
      <c r="L2548" s="439">
        <v>45506</v>
      </c>
      <c r="M2548" s="434">
        <f t="shared" si="165"/>
        <v>1.1799999999999997</v>
      </c>
      <c r="N2548" s="440">
        <v>1</v>
      </c>
      <c r="O2548" s="1" t="s">
        <v>50</v>
      </c>
      <c r="P2548" s="1" t="s">
        <v>53</v>
      </c>
      <c r="Q2548" s="438" t="str">
        <f>VLOOKUP(UTK[[#This Row],[ID]],DRIVER[],6,FALSE)</f>
        <v>RAKHAL CH  MOHANTA</v>
      </c>
      <c r="R2548" s="1">
        <v>40</v>
      </c>
    </row>
    <row r="2549" spans="1:18" ht="15" customHeight="1">
      <c r="A2549" s="1">
        <v>31</v>
      </c>
      <c r="B2549" s="432" t="str">
        <f>UTK[[#This Row],[DATE]]&amp;UTK[[#This Row],[VEHICLE NO]]&amp;UTK[[#This Row],[TRIP NO]]</f>
        <v>45506OD34S61391</v>
      </c>
      <c r="C2549" s="25">
        <v>45506</v>
      </c>
      <c r="D2549" s="1">
        <v>33073</v>
      </c>
      <c r="E2549" s="12">
        <v>312215</v>
      </c>
      <c r="F2549" s="17">
        <v>7045</v>
      </c>
      <c r="G2549" s="24" t="s">
        <v>52</v>
      </c>
      <c r="H2549" s="434">
        <v>56.18</v>
      </c>
      <c r="I2549" s="434">
        <v>17.48</v>
      </c>
      <c r="J2549" s="434">
        <f t="shared" si="164"/>
        <v>38.700000000000003</v>
      </c>
      <c r="K2549" s="435">
        <v>38.26</v>
      </c>
      <c r="L2549" s="439">
        <v>45506</v>
      </c>
      <c r="M2549" s="434">
        <f t="shared" si="165"/>
        <v>0.44000000000000483</v>
      </c>
      <c r="N2549" s="440">
        <v>1</v>
      </c>
      <c r="O2549" s="1" t="s">
        <v>50</v>
      </c>
      <c r="P2549" s="1" t="s">
        <v>53</v>
      </c>
      <c r="Q2549" s="438" t="str">
        <f>VLOOKUP(UTK[[#This Row],[ID]],DRIVER[],6,FALSE)</f>
        <v>PRADIPA MALIK</v>
      </c>
    </row>
    <row r="2550" spans="1:18" ht="14.4">
      <c r="A2550" s="1">
        <v>32</v>
      </c>
      <c r="B2550" s="432" t="str">
        <f>UTK[[#This Row],[DATE]]&amp;UTK[[#This Row],[VEHICLE NO]]&amp;UTK[[#This Row],[TRIP NO]]</f>
        <v>45506OD04Q41231</v>
      </c>
      <c r="C2550" s="25">
        <v>45506</v>
      </c>
      <c r="D2550" s="1">
        <v>33074</v>
      </c>
      <c r="E2550" s="12">
        <v>312215</v>
      </c>
      <c r="F2550" s="17">
        <v>7048</v>
      </c>
      <c r="G2550" s="24" t="s">
        <v>39</v>
      </c>
      <c r="H2550" s="434">
        <v>55.98</v>
      </c>
      <c r="I2550" s="434">
        <v>17.36</v>
      </c>
      <c r="J2550" s="434">
        <f t="shared" si="164"/>
        <v>38.619999999999997</v>
      </c>
      <c r="K2550" s="435">
        <v>37.04</v>
      </c>
      <c r="L2550" s="439">
        <v>45506</v>
      </c>
      <c r="M2550" s="434">
        <f t="shared" si="165"/>
        <v>1.5799999999999983</v>
      </c>
      <c r="N2550" s="440">
        <v>1</v>
      </c>
      <c r="O2550" s="1" t="s">
        <v>50</v>
      </c>
      <c r="P2550" s="1" t="s">
        <v>53</v>
      </c>
      <c r="Q2550" s="438" t="str">
        <f>VLOOKUP(UTK[[#This Row],[ID]],DRIVER[],6,FALSE)</f>
        <v>BHARAT CH MOHANTA</v>
      </c>
    </row>
    <row r="2551" spans="1:18" ht="15" customHeight="1">
      <c r="A2551" s="1">
        <v>33</v>
      </c>
      <c r="B2551" s="432" t="str">
        <f>UTK[[#This Row],[DATE]]&amp;UTK[[#This Row],[VEHICLE NO]]&amp;UTK[[#This Row],[TRIP NO]]</f>
        <v>45506OD04Q41781</v>
      </c>
      <c r="C2551" s="25">
        <v>45506</v>
      </c>
      <c r="D2551" s="1">
        <v>33075</v>
      </c>
      <c r="E2551" s="12">
        <v>312215</v>
      </c>
      <c r="F2551" s="17">
        <v>7049</v>
      </c>
      <c r="G2551" s="24" t="s">
        <v>25</v>
      </c>
      <c r="H2551" s="434">
        <v>55.38</v>
      </c>
      <c r="I2551" s="434">
        <v>17.04</v>
      </c>
      <c r="J2551" s="434">
        <f t="shared" si="164"/>
        <v>38.340000000000003</v>
      </c>
      <c r="K2551" s="435">
        <v>37.36</v>
      </c>
      <c r="L2551" s="439">
        <v>45506</v>
      </c>
      <c r="M2551" s="434">
        <f t="shared" si="165"/>
        <v>0.98000000000000398</v>
      </c>
      <c r="N2551" s="440">
        <v>1</v>
      </c>
      <c r="O2551" s="1" t="s">
        <v>50</v>
      </c>
      <c r="P2551" s="1" t="s">
        <v>53</v>
      </c>
      <c r="Q2551" s="438" t="str">
        <f>VLOOKUP(UTK[[#This Row],[ID]],DRIVER[],6,FALSE)</f>
        <v>CHANDRAMANI MOHANTY</v>
      </c>
    </row>
    <row r="2552" spans="1:18" ht="15" customHeight="1">
      <c r="A2552" s="1">
        <v>34</v>
      </c>
      <c r="B2552" s="432" t="str">
        <f>UTK[[#This Row],[DATE]]&amp;UTK[[#This Row],[VEHICLE NO]]&amp;UTK[[#This Row],[TRIP NO]]</f>
        <v>45506OD34S26271</v>
      </c>
      <c r="C2552" s="25">
        <v>45506</v>
      </c>
      <c r="D2552" s="1">
        <v>33076</v>
      </c>
      <c r="E2552" s="12">
        <v>312215</v>
      </c>
      <c r="F2552" s="17">
        <v>7059</v>
      </c>
      <c r="G2552" s="24" t="s">
        <v>54</v>
      </c>
      <c r="H2552" s="434">
        <v>54.5</v>
      </c>
      <c r="I2552" s="434">
        <v>17.12</v>
      </c>
      <c r="J2552" s="434">
        <f t="shared" si="164"/>
        <v>37.379999999999995</v>
      </c>
      <c r="K2552" s="435">
        <v>36.380000000000003</v>
      </c>
      <c r="L2552" s="439">
        <v>45506</v>
      </c>
      <c r="M2552" s="434">
        <f t="shared" si="165"/>
        <v>0.99999999999999289</v>
      </c>
      <c r="N2552" s="440">
        <v>1</v>
      </c>
      <c r="O2552" s="1" t="s">
        <v>50</v>
      </c>
      <c r="P2552" s="1" t="s">
        <v>53</v>
      </c>
      <c r="Q2552" s="438" t="str">
        <f>VLOOKUP(UTK[[#This Row],[ID]],DRIVER[],6,FALSE)</f>
        <v>NILAMANI BARIK</v>
      </c>
    </row>
    <row r="2553" spans="1:18" ht="15" customHeight="1">
      <c r="A2553" s="1">
        <v>35</v>
      </c>
      <c r="B2553" s="432" t="str">
        <f>UTK[[#This Row],[DATE]]&amp;UTK[[#This Row],[VEHICLE NO]]&amp;UTK[[#This Row],[TRIP NO]]</f>
        <v>45506OD34S65082</v>
      </c>
      <c r="C2553" s="25">
        <v>45506</v>
      </c>
      <c r="D2553" s="1">
        <v>33077</v>
      </c>
      <c r="E2553" s="12">
        <v>312215</v>
      </c>
      <c r="F2553" s="17">
        <v>7061</v>
      </c>
      <c r="G2553" s="24" t="s">
        <v>57</v>
      </c>
      <c r="H2553" s="434">
        <v>52.26</v>
      </c>
      <c r="I2553" s="434">
        <v>17.38</v>
      </c>
      <c r="J2553" s="434">
        <f t="shared" si="164"/>
        <v>34.879999999999995</v>
      </c>
      <c r="K2553" s="435">
        <v>34.24</v>
      </c>
      <c r="L2553" s="439">
        <v>45506</v>
      </c>
      <c r="M2553" s="434">
        <f t="shared" si="165"/>
        <v>0.63999999999999346</v>
      </c>
      <c r="N2553" s="440">
        <v>2</v>
      </c>
      <c r="O2553" s="1" t="s">
        <v>50</v>
      </c>
      <c r="P2553" s="1" t="s">
        <v>53</v>
      </c>
      <c r="Q2553" s="438" t="str">
        <f>VLOOKUP(UTK[[#This Row],[ID]],DRIVER[],6,FALSE)</f>
        <v>VINOD KUMAR</v>
      </c>
    </row>
    <row r="2554" spans="1:18" ht="15" customHeight="1">
      <c r="A2554" s="1">
        <v>36</v>
      </c>
      <c r="B2554" s="432" t="str">
        <f>UTK[[#This Row],[DATE]]&amp;UTK[[#This Row],[VEHICLE NO]]&amp;UTK[[#This Row],[TRIP NO]]</f>
        <v>45506OD34S26152</v>
      </c>
      <c r="C2554" s="25">
        <v>45506</v>
      </c>
      <c r="D2554" s="1">
        <v>33078</v>
      </c>
      <c r="E2554" s="12">
        <v>312215</v>
      </c>
      <c r="F2554" s="17">
        <v>7081</v>
      </c>
      <c r="G2554" s="24" t="s">
        <v>40</v>
      </c>
      <c r="H2554" s="434">
        <v>54.2</v>
      </c>
      <c r="I2554" s="434">
        <v>17.36</v>
      </c>
      <c r="J2554" s="434">
        <f t="shared" si="164"/>
        <v>36.840000000000003</v>
      </c>
      <c r="K2554" s="435">
        <v>35.82</v>
      </c>
      <c r="L2554" s="439">
        <v>45506</v>
      </c>
      <c r="M2554" s="434">
        <f t="shared" si="165"/>
        <v>1.0200000000000031</v>
      </c>
      <c r="N2554" s="440">
        <v>2</v>
      </c>
      <c r="O2554" s="1" t="s">
        <v>50</v>
      </c>
      <c r="P2554" s="1" t="s">
        <v>53</v>
      </c>
      <c r="Q2554" s="438" t="str">
        <f>VLOOKUP(UTK[[#This Row],[ID]],DRIVER[],6,FALSE)</f>
        <v>RIZWAN</v>
      </c>
    </row>
    <row r="2555" spans="1:18" ht="15" customHeight="1">
      <c r="A2555" s="1">
        <v>37</v>
      </c>
      <c r="B2555" s="432" t="str">
        <f>UTK[[#This Row],[DATE]]&amp;UTK[[#This Row],[VEHICLE NO]]&amp;UTK[[#This Row],[TRIP NO]]</f>
        <v>45506OD04Q41281</v>
      </c>
      <c r="C2555" s="25">
        <v>45506</v>
      </c>
      <c r="D2555" s="1">
        <v>33079</v>
      </c>
      <c r="E2555" s="12">
        <v>312215</v>
      </c>
      <c r="F2555" s="17">
        <v>7087</v>
      </c>
      <c r="G2555" s="24" t="s">
        <v>41</v>
      </c>
      <c r="H2555" s="434">
        <v>34.6</v>
      </c>
      <c r="I2555" s="434">
        <v>10.5</v>
      </c>
      <c r="J2555" s="434">
        <f t="shared" si="164"/>
        <v>24.1</v>
      </c>
      <c r="K2555" s="435">
        <v>24.04</v>
      </c>
      <c r="L2555" s="439">
        <v>45506</v>
      </c>
      <c r="M2555" s="434">
        <f t="shared" si="165"/>
        <v>6.0000000000002274E-2</v>
      </c>
      <c r="N2555" s="440">
        <v>1</v>
      </c>
      <c r="O2555" s="1" t="s">
        <v>50</v>
      </c>
      <c r="P2555" s="1" t="s">
        <v>53</v>
      </c>
      <c r="Q2555" s="438" t="str">
        <f>VLOOKUP(UTK[[#This Row],[ID]],DRIVER[],6,FALSE)</f>
        <v>MADANA MAHANTA</v>
      </c>
    </row>
    <row r="2556" spans="1:18" ht="15" customHeight="1">
      <c r="A2556" s="1">
        <v>38</v>
      </c>
      <c r="B2556" s="432" t="str">
        <f>UTK[[#This Row],[DATE]]&amp;UTK[[#This Row],[VEHICLE NO]]&amp;UTK[[#This Row],[TRIP NO]]</f>
        <v>45506OD34S61522</v>
      </c>
      <c r="C2556" s="25">
        <v>45506</v>
      </c>
      <c r="D2556" s="1">
        <v>33080</v>
      </c>
      <c r="E2556" s="12">
        <v>312215</v>
      </c>
      <c r="F2556" s="17">
        <v>7082</v>
      </c>
      <c r="G2556" s="24" t="s">
        <v>43</v>
      </c>
      <c r="H2556" s="434">
        <v>52.46</v>
      </c>
      <c r="I2556" s="434">
        <v>17.54</v>
      </c>
      <c r="J2556" s="434">
        <f t="shared" si="164"/>
        <v>34.92</v>
      </c>
      <c r="K2556" s="435">
        <v>34.26</v>
      </c>
      <c r="L2556" s="439">
        <v>45507</v>
      </c>
      <c r="M2556" s="434">
        <f t="shared" si="165"/>
        <v>0.66000000000000369</v>
      </c>
      <c r="N2556" s="440">
        <v>2</v>
      </c>
      <c r="O2556" s="1" t="s">
        <v>50</v>
      </c>
      <c r="P2556" s="1" t="s">
        <v>53</v>
      </c>
      <c r="Q2556" s="438" t="str">
        <f>VLOOKUP(UTK[[#This Row],[ID]],DRIVER[],6,FALSE)</f>
        <v>PRADEEP KUMAR</v>
      </c>
    </row>
    <row r="2557" spans="1:18" ht="15" customHeight="1">
      <c r="A2557" s="1">
        <v>39</v>
      </c>
      <c r="B2557" s="432" t="str">
        <f>UTK[[#This Row],[DATE]]&amp;UTK[[#This Row],[VEHICLE NO]]&amp;UTK[[#This Row],[TRIP NO]]</f>
        <v>45506OD34S26661</v>
      </c>
      <c r="C2557" s="25">
        <v>45506</v>
      </c>
      <c r="D2557" s="1">
        <v>33081</v>
      </c>
      <c r="E2557" s="12">
        <v>312215</v>
      </c>
      <c r="F2557" s="17">
        <v>7093</v>
      </c>
      <c r="G2557" s="24" t="s">
        <v>45</v>
      </c>
      <c r="H2557" s="434">
        <v>54.66</v>
      </c>
      <c r="I2557" s="434">
        <v>18.04</v>
      </c>
      <c r="J2557" s="434">
        <f t="shared" si="164"/>
        <v>36.619999999999997</v>
      </c>
      <c r="K2557" s="435">
        <v>36.299999999999997</v>
      </c>
      <c r="L2557" s="439">
        <v>45507</v>
      </c>
      <c r="M2557" s="434">
        <f t="shared" si="165"/>
        <v>0.32000000000000028</v>
      </c>
      <c r="N2557" s="440">
        <v>1</v>
      </c>
      <c r="O2557" s="1" t="s">
        <v>50</v>
      </c>
      <c r="P2557" s="1" t="s">
        <v>53</v>
      </c>
      <c r="Q2557" s="438" t="str">
        <f>VLOOKUP(UTK[[#This Row],[ID]],DRIVER[],6,FALSE)</f>
        <v>RAMAKANTA JENA</v>
      </c>
    </row>
    <row r="2558" spans="1:18" ht="15" customHeight="1">
      <c r="A2558" s="1">
        <v>40</v>
      </c>
      <c r="B2558" s="432" t="str">
        <f>UTK[[#This Row],[DATE]]&amp;UTK[[#This Row],[VEHICLE NO]]&amp;UTK[[#This Row],[TRIP NO]]</f>
        <v>45506OD04Q67612</v>
      </c>
      <c r="C2558" s="25">
        <v>45506</v>
      </c>
      <c r="D2558" s="1">
        <v>33082</v>
      </c>
      <c r="E2558" s="12">
        <v>312215</v>
      </c>
      <c r="F2558" s="17">
        <v>7094</v>
      </c>
      <c r="G2558" s="24" t="s">
        <v>24</v>
      </c>
      <c r="H2558" s="434">
        <v>56.4</v>
      </c>
      <c r="I2558" s="434">
        <v>17.899999999999999</v>
      </c>
      <c r="J2558" s="434">
        <f t="shared" si="164"/>
        <v>38.5</v>
      </c>
      <c r="K2558" s="435">
        <v>37.92</v>
      </c>
      <c r="L2558" s="439">
        <v>45507</v>
      </c>
      <c r="M2558" s="434">
        <f t="shared" si="165"/>
        <v>0.57999999999999829</v>
      </c>
      <c r="N2558" s="440">
        <v>2</v>
      </c>
      <c r="O2558" s="1" t="s">
        <v>50</v>
      </c>
      <c r="P2558" s="1" t="s">
        <v>53</v>
      </c>
      <c r="Q2558" s="438" t="str">
        <f>VLOOKUP(UTK[[#This Row],[ID]],DRIVER[],6,FALSE)</f>
        <v>DHULESWAR PERAI</v>
      </c>
    </row>
    <row r="2559" spans="1:18" ht="15" customHeight="1">
      <c r="A2559" s="1">
        <v>41</v>
      </c>
      <c r="B2559" s="432" t="str">
        <f>UTK[[#This Row],[DATE]]&amp;UTK[[#This Row],[VEHICLE NO]]&amp;UTK[[#This Row],[TRIP NO]]</f>
        <v>45506OD04Q41702</v>
      </c>
      <c r="C2559" s="25">
        <v>45506</v>
      </c>
      <c r="D2559" s="1">
        <v>33083</v>
      </c>
      <c r="E2559" s="12">
        <v>312215</v>
      </c>
      <c r="F2559" s="17">
        <v>7099</v>
      </c>
      <c r="G2559" s="24" t="s">
        <v>10</v>
      </c>
      <c r="H2559" s="434">
        <v>31.34</v>
      </c>
      <c r="I2559" s="434">
        <v>10.6</v>
      </c>
      <c r="J2559" s="434">
        <f t="shared" si="164"/>
        <v>20.740000000000002</v>
      </c>
      <c r="K2559" s="435">
        <v>20.72</v>
      </c>
      <c r="L2559" s="439">
        <v>45507</v>
      </c>
      <c r="M2559" s="434">
        <f t="shared" si="165"/>
        <v>2.0000000000003126E-2</v>
      </c>
      <c r="N2559" s="440">
        <v>2</v>
      </c>
      <c r="O2559" s="1" t="s">
        <v>50</v>
      </c>
      <c r="P2559" s="1" t="s">
        <v>53</v>
      </c>
      <c r="Q2559" s="438" t="str">
        <f>VLOOKUP(UTK[[#This Row],[ID]],DRIVER[],6,FALSE)</f>
        <v>KAMAN MUNDA</v>
      </c>
    </row>
    <row r="2560" spans="1:18" ht="15" customHeight="1">
      <c r="A2560" s="1">
        <v>42</v>
      </c>
      <c r="B2560" s="432" t="str">
        <f>UTK[[#This Row],[DATE]]&amp;UTK[[#This Row],[VEHICLE NO]]&amp;UTK[[#This Row],[TRIP NO]]</f>
        <v>45506OD04Q67882</v>
      </c>
      <c r="C2560" s="25">
        <v>45506</v>
      </c>
      <c r="D2560" s="1">
        <v>33084</v>
      </c>
      <c r="E2560" s="12">
        <v>312215</v>
      </c>
      <c r="F2560" s="17">
        <v>7101</v>
      </c>
      <c r="G2560" s="24" t="s">
        <v>20</v>
      </c>
      <c r="H2560" s="434">
        <v>53.62</v>
      </c>
      <c r="I2560" s="434">
        <v>17.940000000000001</v>
      </c>
      <c r="J2560" s="434">
        <f t="shared" si="164"/>
        <v>35.679999999999993</v>
      </c>
      <c r="K2560" s="435">
        <v>35.380000000000003</v>
      </c>
      <c r="L2560" s="439">
        <v>45507</v>
      </c>
      <c r="M2560" s="434">
        <f t="shared" si="165"/>
        <v>0.29999999999999005</v>
      </c>
      <c r="N2560" s="440">
        <v>2</v>
      </c>
      <c r="O2560" s="1" t="s">
        <v>50</v>
      </c>
      <c r="P2560" s="1" t="s">
        <v>53</v>
      </c>
      <c r="Q2560" s="438" t="str">
        <f>VLOOKUP(UTK[[#This Row],[ID]],DRIVER[],6,FALSE)</f>
        <v>AJAYA KUMAR MAHANTA</v>
      </c>
    </row>
    <row r="2561" spans="1:17" ht="15" customHeight="1">
      <c r="A2561" s="1">
        <v>43</v>
      </c>
      <c r="B2561" s="432" t="str">
        <f>UTK[[#This Row],[DATE]]&amp;UTK[[#This Row],[VEHICLE NO]]&amp;UTK[[#This Row],[TRIP NO]]</f>
        <v>45506OD04Q41552</v>
      </c>
      <c r="C2561" s="25">
        <v>45506</v>
      </c>
      <c r="D2561" s="1">
        <v>33085</v>
      </c>
      <c r="E2561" s="12">
        <v>312215</v>
      </c>
      <c r="F2561" s="17">
        <v>7092</v>
      </c>
      <c r="G2561" s="24" t="s">
        <v>22</v>
      </c>
      <c r="H2561" s="434">
        <v>52.2</v>
      </c>
      <c r="I2561" s="434">
        <v>17.28</v>
      </c>
      <c r="J2561" s="434">
        <f t="shared" si="164"/>
        <v>34.92</v>
      </c>
      <c r="K2561" s="435">
        <v>34.36</v>
      </c>
      <c r="L2561" s="439">
        <v>45507</v>
      </c>
      <c r="M2561" s="434">
        <f t="shared" si="165"/>
        <v>0.56000000000000227</v>
      </c>
      <c r="N2561" s="440">
        <v>2</v>
      </c>
      <c r="O2561" s="1" t="s">
        <v>50</v>
      </c>
      <c r="P2561" s="1" t="s">
        <v>53</v>
      </c>
      <c r="Q2561" s="438" t="str">
        <f>VLOOKUP(UTK[[#This Row],[ID]],DRIVER[],6,FALSE)</f>
        <v>SUDARSAN SAHOO</v>
      </c>
    </row>
    <row r="2562" spans="1:17" ht="15" customHeight="1">
      <c r="A2562" s="1">
        <v>44</v>
      </c>
      <c r="B2562" s="432" t="str">
        <f>UTK[[#This Row],[DATE]]&amp;UTK[[#This Row],[VEHICLE NO]]&amp;UTK[[#This Row],[TRIP NO]]</f>
        <v>45507OD04Q41261</v>
      </c>
      <c r="C2562" s="25">
        <v>45507</v>
      </c>
      <c r="D2562" s="1">
        <v>33086</v>
      </c>
      <c r="E2562" s="12">
        <v>312215</v>
      </c>
      <c r="F2562" s="17">
        <v>7131</v>
      </c>
      <c r="G2562" s="24" t="s">
        <v>23</v>
      </c>
      <c r="H2562" s="434">
        <v>54.46</v>
      </c>
      <c r="I2562" s="434">
        <v>17.66</v>
      </c>
      <c r="J2562" s="434">
        <f t="shared" ref="J2562:J2578" si="166">H2562-I2562</f>
        <v>36.799999999999997</v>
      </c>
      <c r="K2562" s="435">
        <v>35.92</v>
      </c>
      <c r="L2562" s="439">
        <v>45507</v>
      </c>
      <c r="M2562" s="434">
        <f t="shared" ref="M2562:M2578" si="167">J2562-K2562</f>
        <v>0.87999999999999545</v>
      </c>
      <c r="N2562" s="440">
        <v>1</v>
      </c>
      <c r="O2562" s="1" t="s">
        <v>50</v>
      </c>
      <c r="P2562" s="1" t="s">
        <v>53</v>
      </c>
      <c r="Q2562" s="438" t="str">
        <f>VLOOKUP(UTK[[#This Row],[ID]],DRIVER[],6,FALSE)</f>
        <v>RAHID</v>
      </c>
    </row>
    <row r="2563" spans="1:17" ht="15" customHeight="1">
      <c r="A2563" s="1">
        <v>45</v>
      </c>
      <c r="B2563" s="432" t="str">
        <f>UTK[[#This Row],[DATE]]&amp;UTK[[#This Row],[VEHICLE NO]]&amp;UTK[[#This Row],[TRIP NO]]</f>
        <v>45507OD34S61371</v>
      </c>
      <c r="C2563" s="25">
        <v>45507</v>
      </c>
      <c r="D2563" s="1">
        <v>33087</v>
      </c>
      <c r="E2563" s="12">
        <v>312215</v>
      </c>
      <c r="F2563" s="17">
        <v>7132</v>
      </c>
      <c r="G2563" s="24" t="s">
        <v>44</v>
      </c>
      <c r="H2563" s="434">
        <v>52.96</v>
      </c>
      <c r="I2563" s="434">
        <v>17.739999999999998</v>
      </c>
      <c r="J2563" s="434">
        <f t="shared" si="166"/>
        <v>35.22</v>
      </c>
      <c r="K2563" s="435">
        <v>34.340000000000003</v>
      </c>
      <c r="L2563" s="439">
        <v>45507</v>
      </c>
      <c r="M2563" s="434">
        <f t="shared" si="167"/>
        <v>0.87999999999999545</v>
      </c>
      <c r="N2563" s="440">
        <v>1</v>
      </c>
      <c r="O2563" s="1" t="s">
        <v>50</v>
      </c>
      <c r="P2563" s="1" t="s">
        <v>53</v>
      </c>
      <c r="Q2563" s="438" t="str">
        <f>VLOOKUP(UTK[[#This Row],[ID]],DRIVER[],6,FALSE)</f>
        <v>JAVID KHAN</v>
      </c>
    </row>
    <row r="2564" spans="1:17" ht="15" customHeight="1">
      <c r="A2564" s="1">
        <v>46</v>
      </c>
      <c r="B2564" s="432" t="str">
        <f>UTK[[#This Row],[DATE]]&amp;UTK[[#This Row],[VEHICLE NO]]&amp;UTK[[#This Row],[TRIP NO]]</f>
        <v>45507OD34S26151</v>
      </c>
      <c r="C2564" s="25">
        <v>45507</v>
      </c>
      <c r="D2564" s="1">
        <v>33088</v>
      </c>
      <c r="E2564" s="12">
        <v>312215</v>
      </c>
      <c r="F2564" s="17">
        <v>7165</v>
      </c>
      <c r="G2564" s="24" t="s">
        <v>40</v>
      </c>
      <c r="H2564" s="434">
        <v>54.52</v>
      </c>
      <c r="I2564" s="434">
        <v>17.22</v>
      </c>
      <c r="J2564" s="434">
        <f t="shared" si="166"/>
        <v>37.300000000000004</v>
      </c>
      <c r="K2564" s="435">
        <v>36.68</v>
      </c>
      <c r="L2564" s="439">
        <v>45507</v>
      </c>
      <c r="M2564" s="434">
        <f t="shared" si="167"/>
        <v>0.62000000000000455</v>
      </c>
      <c r="N2564" s="440">
        <v>1</v>
      </c>
      <c r="O2564" s="1" t="s">
        <v>50</v>
      </c>
      <c r="P2564" s="1" t="s">
        <v>53</v>
      </c>
      <c r="Q2564" s="438" t="str">
        <f>VLOOKUP(UTK[[#This Row],[ID]],DRIVER[],6,FALSE)</f>
        <v>RIZWAN</v>
      </c>
    </row>
    <row r="2565" spans="1:17" ht="15" customHeight="1">
      <c r="A2565" s="1">
        <v>47</v>
      </c>
      <c r="B2565" s="432" t="str">
        <f>UTK[[#This Row],[DATE]]&amp;UTK[[#This Row],[VEHICLE NO]]&amp;UTK[[#This Row],[TRIP NO]]</f>
        <v>45507OD34S65081</v>
      </c>
      <c r="C2565" s="25">
        <v>45507</v>
      </c>
      <c r="D2565" s="1">
        <v>33089</v>
      </c>
      <c r="E2565" s="12">
        <v>312215</v>
      </c>
      <c r="F2565" s="17">
        <v>7166</v>
      </c>
      <c r="G2565" s="24" t="s">
        <v>57</v>
      </c>
      <c r="H2565" s="434">
        <v>54</v>
      </c>
      <c r="I2565" s="434">
        <v>17.48</v>
      </c>
      <c r="J2565" s="434">
        <f t="shared" si="166"/>
        <v>36.519999999999996</v>
      </c>
      <c r="K2565" s="435">
        <v>35.880000000000003</v>
      </c>
      <c r="L2565" s="439">
        <v>45507</v>
      </c>
      <c r="M2565" s="434">
        <f t="shared" si="167"/>
        <v>0.63999999999999346</v>
      </c>
      <c r="N2565" s="440">
        <v>1</v>
      </c>
      <c r="O2565" s="1" t="s">
        <v>50</v>
      </c>
      <c r="P2565" s="1" t="s">
        <v>53</v>
      </c>
      <c r="Q2565" s="438" t="str">
        <f>VLOOKUP(UTK[[#This Row],[ID]],DRIVER[],6,FALSE)</f>
        <v>VINOD KUMAR</v>
      </c>
    </row>
    <row r="2566" spans="1:17" ht="15" customHeight="1">
      <c r="A2566" s="1">
        <v>48</v>
      </c>
      <c r="B2566" s="432" t="str">
        <f>UTK[[#This Row],[DATE]]&amp;UTK[[#This Row],[VEHICLE NO]]&amp;UTK[[#This Row],[TRIP NO]]</f>
        <v>45507OD34S61521</v>
      </c>
      <c r="C2566" s="25">
        <v>45507</v>
      </c>
      <c r="D2566" s="1">
        <v>33090</v>
      </c>
      <c r="E2566" s="12">
        <v>312215</v>
      </c>
      <c r="F2566" s="17">
        <v>7168</v>
      </c>
      <c r="G2566" s="24" t="s">
        <v>43</v>
      </c>
      <c r="H2566" s="434">
        <v>53</v>
      </c>
      <c r="I2566" s="434">
        <v>17.22</v>
      </c>
      <c r="J2566" s="434">
        <f t="shared" si="166"/>
        <v>35.78</v>
      </c>
      <c r="K2566" s="435">
        <v>35.14</v>
      </c>
      <c r="L2566" s="439">
        <v>45507</v>
      </c>
      <c r="M2566" s="434">
        <f t="shared" si="167"/>
        <v>0.64000000000000057</v>
      </c>
      <c r="N2566" s="440">
        <v>1</v>
      </c>
      <c r="O2566" s="1" t="s">
        <v>50</v>
      </c>
      <c r="P2566" s="1" t="s">
        <v>53</v>
      </c>
      <c r="Q2566" s="438" t="str">
        <f>VLOOKUP(UTK[[#This Row],[ID]],DRIVER[],6,FALSE)</f>
        <v>PRADEEP KUMAR</v>
      </c>
    </row>
    <row r="2567" spans="1:17" ht="15" customHeight="1">
      <c r="A2567" s="1">
        <v>49</v>
      </c>
      <c r="B2567" s="432" t="str">
        <f>UTK[[#This Row],[DATE]]&amp;UTK[[#This Row],[VEHICLE NO]]&amp;UTK[[#This Row],[TRIP NO]]</f>
        <v>45507OD34S26271</v>
      </c>
      <c r="C2567" s="25">
        <v>45507</v>
      </c>
      <c r="D2567" s="1">
        <v>33091</v>
      </c>
      <c r="E2567" s="12">
        <v>312215</v>
      </c>
      <c r="F2567" s="17">
        <v>7169</v>
      </c>
      <c r="G2567" s="24" t="s">
        <v>54</v>
      </c>
      <c r="H2567" s="434">
        <v>53.86</v>
      </c>
      <c r="I2567" s="434">
        <v>17.100000000000001</v>
      </c>
      <c r="J2567" s="434">
        <f t="shared" si="166"/>
        <v>36.76</v>
      </c>
      <c r="K2567" s="435">
        <v>35.78</v>
      </c>
      <c r="L2567" s="439">
        <v>45507</v>
      </c>
      <c r="M2567" s="434">
        <f t="shared" si="167"/>
        <v>0.97999999999999687</v>
      </c>
      <c r="N2567" s="440">
        <v>1</v>
      </c>
      <c r="O2567" s="1" t="s">
        <v>50</v>
      </c>
      <c r="P2567" s="1" t="s">
        <v>53</v>
      </c>
      <c r="Q2567" s="438" t="str">
        <f>VLOOKUP(UTK[[#This Row],[ID]],DRIVER[],6,FALSE)</f>
        <v>NILAMANI BARIK</v>
      </c>
    </row>
    <row r="2568" spans="1:17" ht="15" customHeight="1">
      <c r="A2568" s="1">
        <v>50</v>
      </c>
      <c r="B2568" s="432" t="str">
        <f>UTK[[#This Row],[DATE]]&amp;UTK[[#This Row],[VEHICLE NO]]&amp;UTK[[#This Row],[TRIP NO]]</f>
        <v>45507OD34S61391</v>
      </c>
      <c r="C2568" s="25">
        <v>45507</v>
      </c>
      <c r="D2568" s="1">
        <v>33092</v>
      </c>
      <c r="E2568" s="12">
        <v>312215</v>
      </c>
      <c r="F2568" s="17">
        <v>7172</v>
      </c>
      <c r="G2568" s="24" t="s">
        <v>52</v>
      </c>
      <c r="H2568" s="434">
        <v>53.58</v>
      </c>
      <c r="I2568" s="434">
        <v>17.46</v>
      </c>
      <c r="J2568" s="434">
        <f t="shared" si="166"/>
        <v>36.119999999999997</v>
      </c>
      <c r="K2568" s="435">
        <v>35.32</v>
      </c>
      <c r="L2568" s="439">
        <v>45507</v>
      </c>
      <c r="M2568" s="434">
        <f t="shared" si="167"/>
        <v>0.79999999999999716</v>
      </c>
      <c r="N2568" s="440">
        <v>1</v>
      </c>
      <c r="O2568" s="1" t="s">
        <v>50</v>
      </c>
      <c r="P2568" s="1" t="s">
        <v>53</v>
      </c>
      <c r="Q2568" s="438" t="str">
        <f>VLOOKUP(UTK[[#This Row],[ID]],DRIVER[],6,FALSE)</f>
        <v>PRADIPA MALIK</v>
      </c>
    </row>
    <row r="2569" spans="1:17" ht="14.4">
      <c r="A2569" s="1">
        <v>51</v>
      </c>
      <c r="B2569" s="432" t="str">
        <f>UTK[[#This Row],[DATE]]&amp;UTK[[#This Row],[VEHICLE NO]]&amp;UTK[[#This Row],[TRIP NO]]</f>
        <v>45507OD04Q41231</v>
      </c>
      <c r="C2569" s="25">
        <v>45507</v>
      </c>
      <c r="D2569" s="1">
        <v>33093</v>
      </c>
      <c r="E2569" s="12">
        <v>312215</v>
      </c>
      <c r="F2569" s="17">
        <v>7174</v>
      </c>
      <c r="G2569" s="24" t="s">
        <v>39</v>
      </c>
      <c r="H2569" s="434">
        <v>54.7</v>
      </c>
      <c r="I2569" s="434">
        <v>17.5</v>
      </c>
      <c r="J2569" s="434">
        <f t="shared" si="166"/>
        <v>37.200000000000003</v>
      </c>
      <c r="K2569" s="435">
        <v>36.58</v>
      </c>
      <c r="L2569" s="439">
        <v>45507</v>
      </c>
      <c r="M2569" s="434">
        <f t="shared" si="167"/>
        <v>0.62000000000000455</v>
      </c>
      <c r="N2569" s="440">
        <v>1</v>
      </c>
      <c r="O2569" s="1" t="s">
        <v>50</v>
      </c>
      <c r="P2569" s="1" t="s">
        <v>53</v>
      </c>
      <c r="Q2569" s="438" t="str">
        <f>VLOOKUP(UTK[[#This Row],[ID]],DRIVER[],6,FALSE)</f>
        <v>NATABAR MOHANTA</v>
      </c>
    </row>
    <row r="2570" spans="1:17" ht="15" customHeight="1">
      <c r="A2570" s="1">
        <v>52</v>
      </c>
      <c r="B2570" s="432" t="str">
        <f>UTK[[#This Row],[DATE]]&amp;UTK[[#This Row],[VEHICLE NO]]&amp;UTK[[#This Row],[TRIP NO]]</f>
        <v>45507OD04Q41781</v>
      </c>
      <c r="C2570" s="25">
        <v>45507</v>
      </c>
      <c r="D2570" s="1">
        <v>33094</v>
      </c>
      <c r="E2570" s="12">
        <v>312215</v>
      </c>
      <c r="F2570" s="17">
        <v>7173</v>
      </c>
      <c r="G2570" s="24" t="s">
        <v>25</v>
      </c>
      <c r="H2570" s="434">
        <v>52.94</v>
      </c>
      <c r="I2570" s="434">
        <v>17.239999999999998</v>
      </c>
      <c r="J2570" s="434">
        <f t="shared" si="166"/>
        <v>35.700000000000003</v>
      </c>
      <c r="K2570" s="435">
        <v>35.08</v>
      </c>
      <c r="L2570" s="439">
        <v>45507</v>
      </c>
      <c r="M2570" s="434">
        <f t="shared" si="167"/>
        <v>0.62000000000000455</v>
      </c>
      <c r="N2570" s="440">
        <v>1</v>
      </c>
      <c r="O2570" s="1" t="s">
        <v>50</v>
      </c>
      <c r="P2570" s="1" t="s">
        <v>53</v>
      </c>
      <c r="Q2570" s="438" t="str">
        <f>VLOOKUP(UTK[[#This Row],[ID]],DRIVER[],6,FALSE)</f>
        <v>BHARAT CH MOHANTA</v>
      </c>
    </row>
    <row r="2571" spans="1:17" ht="15" customHeight="1">
      <c r="A2571" s="1">
        <v>53</v>
      </c>
      <c r="B2571" s="432" t="str">
        <f>UTK[[#This Row],[DATE]]&amp;UTK[[#This Row],[VEHICLE NO]]&amp;UTK[[#This Row],[TRIP NO]]</f>
        <v>45507OD04Q41281</v>
      </c>
      <c r="C2571" s="25">
        <v>45507</v>
      </c>
      <c r="D2571" s="1">
        <v>33095</v>
      </c>
      <c r="E2571" s="12">
        <v>312215</v>
      </c>
      <c r="F2571" s="17">
        <v>7176</v>
      </c>
      <c r="G2571" s="24" t="s">
        <v>41</v>
      </c>
      <c r="H2571" s="434">
        <v>35.520000000000003</v>
      </c>
      <c r="I2571" s="434">
        <v>10.28</v>
      </c>
      <c r="J2571" s="434">
        <f t="shared" si="166"/>
        <v>25.240000000000002</v>
      </c>
      <c r="K2571" s="435">
        <v>24.44</v>
      </c>
      <c r="L2571" s="439">
        <v>45507</v>
      </c>
      <c r="M2571" s="434">
        <f t="shared" si="167"/>
        <v>0.80000000000000071</v>
      </c>
      <c r="N2571" s="440">
        <v>1</v>
      </c>
      <c r="O2571" s="1" t="s">
        <v>50</v>
      </c>
      <c r="P2571" s="1" t="s">
        <v>53</v>
      </c>
      <c r="Q2571" s="438" t="str">
        <f>VLOOKUP(UTK[[#This Row],[ID]],DRIVER[],6,FALSE)</f>
        <v>SUSANTA KUMAR MALIK</v>
      </c>
    </row>
    <row r="2572" spans="1:17" ht="15" customHeight="1">
      <c r="A2572" s="1">
        <v>54</v>
      </c>
      <c r="B2572" s="432" t="str">
        <f>UTK[[#This Row],[DATE]]&amp;UTK[[#This Row],[VEHICLE NO]]&amp;UTK[[#This Row],[TRIP NO]]</f>
        <v>45507OD04Q41701</v>
      </c>
      <c r="C2572" s="25">
        <v>45507</v>
      </c>
      <c r="D2572" s="1">
        <v>33096</v>
      </c>
      <c r="E2572" s="12">
        <v>312215</v>
      </c>
      <c r="F2572" s="17">
        <v>7177</v>
      </c>
      <c r="G2572" s="24" t="s">
        <v>10</v>
      </c>
      <c r="H2572" s="434">
        <v>35.18</v>
      </c>
      <c r="I2572" s="434">
        <v>10.36</v>
      </c>
      <c r="J2572" s="434">
        <f t="shared" si="166"/>
        <v>24.82</v>
      </c>
      <c r="K2572" s="435">
        <v>24.34</v>
      </c>
      <c r="L2572" s="439">
        <v>45507</v>
      </c>
      <c r="M2572" s="434">
        <f t="shared" si="167"/>
        <v>0.48000000000000043</v>
      </c>
      <c r="N2572" s="440">
        <v>1</v>
      </c>
      <c r="O2572" s="1" t="s">
        <v>50</v>
      </c>
      <c r="P2572" s="1" t="s">
        <v>53</v>
      </c>
      <c r="Q2572" s="438" t="str">
        <f>VLOOKUP(UTK[[#This Row],[ID]],DRIVER[],6,FALSE)</f>
        <v>RAKHAL CH  MOHANTA</v>
      </c>
    </row>
    <row r="2573" spans="1:17" ht="15" customHeight="1">
      <c r="A2573" s="1">
        <v>55</v>
      </c>
      <c r="B2573" s="432" t="str">
        <f>UTK[[#This Row],[DATE]]&amp;UTK[[#This Row],[VEHICLE NO]]&amp;UTK[[#This Row],[TRIP NO]]</f>
        <v>45507OD04Q67611</v>
      </c>
      <c r="C2573" s="25">
        <v>45507</v>
      </c>
      <c r="D2573" s="1">
        <v>33097</v>
      </c>
      <c r="E2573" s="12">
        <v>312215</v>
      </c>
      <c r="F2573" s="17">
        <v>7175</v>
      </c>
      <c r="G2573" s="24" t="s">
        <v>24</v>
      </c>
      <c r="H2573" s="434">
        <v>53.22</v>
      </c>
      <c r="I2573" s="434">
        <v>17.86</v>
      </c>
      <c r="J2573" s="434">
        <f t="shared" si="166"/>
        <v>35.36</v>
      </c>
      <c r="K2573" s="435">
        <v>34.64</v>
      </c>
      <c r="L2573" s="439">
        <v>45507</v>
      </c>
      <c r="M2573" s="434">
        <f t="shared" si="167"/>
        <v>0.71999999999999886</v>
      </c>
      <c r="N2573" s="440">
        <v>1</v>
      </c>
      <c r="O2573" s="1" t="s">
        <v>50</v>
      </c>
      <c r="P2573" s="1" t="s">
        <v>53</v>
      </c>
      <c r="Q2573" s="438" t="str">
        <f>VLOOKUP(UTK[[#This Row],[ID]],DRIVER[],6,FALSE)</f>
        <v>BAI DHARA JAMUDA</v>
      </c>
    </row>
    <row r="2574" spans="1:17" ht="15" customHeight="1">
      <c r="A2574" s="1">
        <v>56</v>
      </c>
      <c r="B2574" s="432" t="str">
        <f>UTK[[#This Row],[DATE]]&amp;UTK[[#This Row],[VEHICLE NO]]&amp;UTK[[#This Row],[TRIP NO]]</f>
        <v>45507OD04Q41551</v>
      </c>
      <c r="C2574" s="25">
        <v>45507</v>
      </c>
      <c r="D2574" s="1">
        <v>33098</v>
      </c>
      <c r="E2574" s="12">
        <v>312215</v>
      </c>
      <c r="F2574" s="17">
        <v>7182</v>
      </c>
      <c r="G2574" s="24" t="s">
        <v>22</v>
      </c>
      <c r="H2574" s="434">
        <v>53.22</v>
      </c>
      <c r="I2574" s="434">
        <v>17.059999999999999</v>
      </c>
      <c r="J2574" s="434">
        <f t="shared" si="166"/>
        <v>36.159999999999997</v>
      </c>
      <c r="K2574" s="435">
        <v>35.58</v>
      </c>
      <c r="L2574" s="439">
        <v>45507</v>
      </c>
      <c r="M2574" s="434">
        <f t="shared" si="167"/>
        <v>0.57999999999999829</v>
      </c>
      <c r="N2574" s="440">
        <v>1</v>
      </c>
      <c r="O2574" s="1" t="s">
        <v>50</v>
      </c>
      <c r="P2574" s="1" t="s">
        <v>53</v>
      </c>
      <c r="Q2574" s="438" t="str">
        <f>VLOOKUP(UTK[[#This Row],[ID]],DRIVER[],6,FALSE)</f>
        <v>JUGAL KISHOR MOHANTA</v>
      </c>
    </row>
    <row r="2575" spans="1:17" ht="15" customHeight="1">
      <c r="A2575" s="1">
        <v>57</v>
      </c>
      <c r="B2575" s="432" t="str">
        <f>UTK[[#This Row],[DATE]]&amp;UTK[[#This Row],[VEHICLE NO]]&amp;UTK[[#This Row],[TRIP NO]]</f>
        <v>45507OD04Q67881</v>
      </c>
      <c r="C2575" s="25">
        <v>45507</v>
      </c>
      <c r="D2575" s="1">
        <v>33099</v>
      </c>
      <c r="E2575" s="12">
        <v>312215</v>
      </c>
      <c r="F2575" s="17">
        <v>7187</v>
      </c>
      <c r="G2575" s="24" t="s">
        <v>20</v>
      </c>
      <c r="H2575" s="434">
        <v>54.9</v>
      </c>
      <c r="I2575" s="434">
        <v>17.8</v>
      </c>
      <c r="J2575" s="434">
        <f t="shared" si="166"/>
        <v>37.099999999999994</v>
      </c>
      <c r="K2575" s="435">
        <v>36.6</v>
      </c>
      <c r="L2575" s="439">
        <v>45507</v>
      </c>
      <c r="M2575" s="434">
        <f t="shared" si="167"/>
        <v>0.49999999999999289</v>
      </c>
      <c r="N2575" s="440">
        <v>1</v>
      </c>
      <c r="O2575" s="1" t="s">
        <v>50</v>
      </c>
      <c r="P2575" s="1" t="s">
        <v>53</v>
      </c>
      <c r="Q2575" s="438" t="str">
        <f>VLOOKUP(UTK[[#This Row],[ID]],DRIVER[],6,FALSE)</f>
        <v>AJAYA KUMAR MAHANTA</v>
      </c>
    </row>
    <row r="2576" spans="1:17" ht="15" customHeight="1">
      <c r="A2576" s="1">
        <v>58</v>
      </c>
      <c r="B2576" s="432" t="str">
        <f>UTK[[#This Row],[DATE]]&amp;UTK[[#This Row],[VEHICLE NO]]&amp;UTK[[#This Row],[TRIP NO]]</f>
        <v>45507OD34S61372</v>
      </c>
      <c r="C2576" s="25">
        <v>45507</v>
      </c>
      <c r="D2576" s="1">
        <v>33100</v>
      </c>
      <c r="E2576" s="12">
        <v>312215</v>
      </c>
      <c r="F2576" s="17">
        <v>7190</v>
      </c>
      <c r="G2576" s="24" t="s">
        <v>44</v>
      </c>
      <c r="H2576" s="434">
        <v>54.02</v>
      </c>
      <c r="I2576" s="434">
        <v>17.8</v>
      </c>
      <c r="J2576" s="434">
        <f t="shared" si="166"/>
        <v>36.22</v>
      </c>
      <c r="K2576" s="435">
        <v>35.68</v>
      </c>
      <c r="L2576" s="439">
        <v>45507</v>
      </c>
      <c r="M2576" s="434">
        <f t="shared" si="167"/>
        <v>0.53999999999999915</v>
      </c>
      <c r="N2576" s="440">
        <v>2</v>
      </c>
      <c r="O2576" s="1" t="s">
        <v>50</v>
      </c>
      <c r="P2576" s="1" t="s">
        <v>53</v>
      </c>
      <c r="Q2576" s="438" t="str">
        <f>VLOOKUP(UTK[[#This Row],[ID]],DRIVER[],6,FALSE)</f>
        <v>JAVID KHAN</v>
      </c>
    </row>
    <row r="2577" spans="1:18" ht="15" customHeight="1">
      <c r="A2577" s="1">
        <v>59</v>
      </c>
      <c r="B2577" s="432" t="str">
        <f>UTK[[#This Row],[DATE]]&amp;UTK[[#This Row],[VEHICLE NO]]&amp;UTK[[#This Row],[TRIP NO]]</f>
        <v>45507OD04Q41262</v>
      </c>
      <c r="C2577" s="25">
        <v>45507</v>
      </c>
      <c r="D2577" s="1">
        <v>33101</v>
      </c>
      <c r="E2577" s="12">
        <v>312215</v>
      </c>
      <c r="F2577" s="17">
        <v>7109</v>
      </c>
      <c r="G2577" s="24" t="s">
        <v>23</v>
      </c>
      <c r="H2577" s="434">
        <v>53.72</v>
      </c>
      <c r="I2577" s="434">
        <v>17.420000000000002</v>
      </c>
      <c r="J2577" s="434">
        <f t="shared" si="166"/>
        <v>36.299999999999997</v>
      </c>
      <c r="K2577" s="435">
        <v>35.58</v>
      </c>
      <c r="L2577" s="439">
        <v>45507</v>
      </c>
      <c r="M2577" s="434">
        <f t="shared" si="167"/>
        <v>0.71999999999999886</v>
      </c>
      <c r="N2577" s="440">
        <v>2</v>
      </c>
      <c r="O2577" s="1" t="s">
        <v>50</v>
      </c>
      <c r="P2577" s="1" t="s">
        <v>53</v>
      </c>
      <c r="Q2577" s="438" t="str">
        <f>VLOOKUP(UTK[[#This Row],[ID]],DRIVER[],6,FALSE)</f>
        <v>RAHID</v>
      </c>
      <c r="R2577" s="1">
        <v>100</v>
      </c>
    </row>
    <row r="2578" spans="1:18" ht="15" customHeight="1">
      <c r="A2578" s="1">
        <v>60</v>
      </c>
      <c r="B2578" s="432" t="str">
        <f>UTK[[#This Row],[DATE]]&amp;UTK[[#This Row],[VEHICLE NO]]&amp;UTK[[#This Row],[TRIP NO]]</f>
        <v>45507OD34S26661</v>
      </c>
      <c r="C2578" s="25">
        <v>45507</v>
      </c>
      <c r="D2578" s="1">
        <v>33102</v>
      </c>
      <c r="E2578" s="12">
        <v>312215</v>
      </c>
      <c r="F2578" s="17">
        <v>7183</v>
      </c>
      <c r="G2578" s="24" t="s">
        <v>45</v>
      </c>
      <c r="H2578" s="434">
        <v>52.66</v>
      </c>
      <c r="I2578" s="434">
        <v>17.8</v>
      </c>
      <c r="J2578" s="434">
        <f t="shared" si="166"/>
        <v>34.86</v>
      </c>
      <c r="K2578" s="435">
        <v>33.659999999999997</v>
      </c>
      <c r="L2578" s="439">
        <v>45507</v>
      </c>
      <c r="M2578" s="434">
        <f t="shared" si="167"/>
        <v>1.2000000000000028</v>
      </c>
      <c r="N2578" s="440">
        <v>1</v>
      </c>
      <c r="O2578" s="1" t="s">
        <v>50</v>
      </c>
      <c r="P2578" s="1" t="s">
        <v>53</v>
      </c>
      <c r="Q2578" s="438" t="str">
        <f>VLOOKUP(UTK[[#This Row],[ID]],DRIVER[],6,FALSE)</f>
        <v>SUDARSAN SAHOO</v>
      </c>
    </row>
    <row r="2579" spans="1:18" ht="14.4">
      <c r="A2579" s="1">
        <v>61</v>
      </c>
      <c r="B2579" s="446" t="str">
        <f>UTK[[#This Row],[DATE]]&amp;UTK[[#This Row],[VEHICLE NO]]&amp;UTK[[#This Row],[TRIP NO]]</f>
        <v>45509OD04Q41231</v>
      </c>
      <c r="C2579" s="25">
        <v>45509</v>
      </c>
      <c r="D2579" s="1">
        <v>33103</v>
      </c>
      <c r="E2579" s="12">
        <v>312215</v>
      </c>
      <c r="F2579" s="17">
        <v>7199</v>
      </c>
      <c r="G2579" s="24" t="s">
        <v>39</v>
      </c>
      <c r="H2579" s="447">
        <v>56.3</v>
      </c>
      <c r="I2579" s="447">
        <v>17.440000000000001</v>
      </c>
      <c r="J2579" s="447">
        <f t="shared" ref="J2579:J2606" si="168">H2579-I2579</f>
        <v>38.86</v>
      </c>
      <c r="K2579" s="448">
        <v>38</v>
      </c>
      <c r="L2579" s="449">
        <v>45509</v>
      </c>
      <c r="M2579" s="447">
        <f t="shared" ref="M2579:M2606" si="169">J2579-K2579</f>
        <v>0.85999999999999943</v>
      </c>
      <c r="N2579" s="440">
        <v>1</v>
      </c>
      <c r="O2579" s="1" t="s">
        <v>50</v>
      </c>
      <c r="P2579" s="1" t="s">
        <v>53</v>
      </c>
      <c r="Q2579" s="451" t="str">
        <f>VLOOKUP(UTK[[#This Row],[ID]],DRIVER[],6,FALSE)</f>
        <v>RIZWAN</v>
      </c>
    </row>
    <row r="2580" spans="1:18" ht="15" customHeight="1">
      <c r="A2580" s="1">
        <v>62</v>
      </c>
      <c r="B2580" s="446" t="str">
        <f>UTK[[#This Row],[DATE]]&amp;UTK[[#This Row],[VEHICLE NO]]&amp;UTK[[#This Row],[TRIP NO]]</f>
        <v>45509OD34S61521</v>
      </c>
      <c r="C2580" s="25">
        <v>45509</v>
      </c>
      <c r="D2580" s="1">
        <v>33104</v>
      </c>
      <c r="E2580" s="12">
        <v>312215</v>
      </c>
      <c r="F2580" s="17">
        <v>7198</v>
      </c>
      <c r="G2580" s="24" t="s">
        <v>43</v>
      </c>
      <c r="H2580" s="447">
        <v>56.32</v>
      </c>
      <c r="I2580" s="447">
        <v>17.36</v>
      </c>
      <c r="J2580" s="447">
        <f t="shared" si="168"/>
        <v>38.96</v>
      </c>
      <c r="K2580" s="448">
        <v>37.9</v>
      </c>
      <c r="L2580" s="449">
        <v>45509</v>
      </c>
      <c r="M2580" s="447">
        <f t="shared" si="169"/>
        <v>1.0600000000000023</v>
      </c>
      <c r="N2580" s="440">
        <v>1</v>
      </c>
      <c r="O2580" s="1" t="s">
        <v>50</v>
      </c>
      <c r="P2580" s="1" t="s">
        <v>53</v>
      </c>
      <c r="Q2580" s="451" t="str">
        <f>VLOOKUP(UTK[[#This Row],[ID]],DRIVER[],6,FALSE)</f>
        <v>PRADEEP KUMAR</v>
      </c>
    </row>
    <row r="2581" spans="1:18" ht="15" customHeight="1">
      <c r="A2581" s="1">
        <v>63</v>
      </c>
      <c r="B2581" s="446" t="str">
        <f>UTK[[#This Row],[DATE]]&amp;UTK[[#This Row],[VEHICLE NO]]&amp;UTK[[#This Row],[TRIP NO]]</f>
        <v>45509OD04Q41551</v>
      </c>
      <c r="C2581" s="25">
        <v>45509</v>
      </c>
      <c r="D2581" s="1">
        <v>33105</v>
      </c>
      <c r="E2581" s="12">
        <v>312215</v>
      </c>
      <c r="F2581" s="17">
        <v>7200</v>
      </c>
      <c r="G2581" s="24" t="s">
        <v>22</v>
      </c>
      <c r="H2581" s="447">
        <v>51.48</v>
      </c>
      <c r="I2581" s="447">
        <v>17.100000000000001</v>
      </c>
      <c r="J2581" s="447">
        <f t="shared" si="168"/>
        <v>34.379999999999995</v>
      </c>
      <c r="K2581" s="448">
        <v>33.840000000000003</v>
      </c>
      <c r="L2581" s="449">
        <v>45509</v>
      </c>
      <c r="M2581" s="447">
        <f t="shared" si="169"/>
        <v>0.53999999999999204</v>
      </c>
      <c r="N2581" s="440">
        <v>1</v>
      </c>
      <c r="O2581" s="1" t="s">
        <v>50</v>
      </c>
      <c r="P2581" s="1" t="s">
        <v>53</v>
      </c>
      <c r="Q2581" s="451" t="str">
        <f>VLOOKUP(UTK[[#This Row],[ID]],DRIVER[],6,FALSE)</f>
        <v>RAHID</v>
      </c>
    </row>
    <row r="2582" spans="1:18" ht="15" customHeight="1">
      <c r="A2582" s="1">
        <v>64</v>
      </c>
      <c r="B2582" s="446" t="str">
        <f>UTK[[#This Row],[DATE]]&amp;UTK[[#This Row],[VEHICLE NO]]&amp;UTK[[#This Row],[TRIP NO]]</f>
        <v>45509OD04Q67611</v>
      </c>
      <c r="C2582" s="25">
        <v>45509</v>
      </c>
      <c r="D2582" s="1">
        <v>33106</v>
      </c>
      <c r="E2582" s="12">
        <v>312215</v>
      </c>
      <c r="F2582" s="17">
        <v>7204</v>
      </c>
      <c r="G2582" s="24" t="s">
        <v>24</v>
      </c>
      <c r="H2582" s="447">
        <v>53.04</v>
      </c>
      <c r="I2582" s="447">
        <v>17.96</v>
      </c>
      <c r="J2582" s="447">
        <f t="shared" si="168"/>
        <v>35.08</v>
      </c>
      <c r="K2582" s="448">
        <v>34.68</v>
      </c>
      <c r="L2582" s="449">
        <v>45509</v>
      </c>
      <c r="M2582" s="447">
        <f t="shared" si="169"/>
        <v>0.39999999999999858</v>
      </c>
      <c r="N2582" s="440">
        <v>1</v>
      </c>
      <c r="O2582" s="1" t="s">
        <v>50</v>
      </c>
      <c r="P2582" s="1" t="s">
        <v>53</v>
      </c>
      <c r="Q2582" s="451" t="str">
        <f>VLOOKUP(UTK[[#This Row],[ID]],DRIVER[],6,FALSE)</f>
        <v>JAVID KHAN</v>
      </c>
    </row>
    <row r="2583" spans="1:18" ht="15" customHeight="1">
      <c r="A2583" s="1">
        <v>65</v>
      </c>
      <c r="B2583" s="446" t="str">
        <f>UTK[[#This Row],[DATE]]&amp;UTK[[#This Row],[VEHICLE NO]]&amp;UTK[[#This Row],[TRIP NO]]</f>
        <v>45509OD04Q67881</v>
      </c>
      <c r="C2583" s="25">
        <v>45509</v>
      </c>
      <c r="D2583" s="1">
        <v>33107</v>
      </c>
      <c r="E2583" s="12">
        <v>312215</v>
      </c>
      <c r="F2583" s="17">
        <v>7210</v>
      </c>
      <c r="G2583" s="24" t="s">
        <v>20</v>
      </c>
      <c r="H2583" s="447">
        <v>55.14</v>
      </c>
      <c r="I2583" s="447">
        <v>17.82</v>
      </c>
      <c r="J2583" s="447">
        <f t="shared" si="168"/>
        <v>37.32</v>
      </c>
      <c r="K2583" s="448">
        <v>36.5</v>
      </c>
      <c r="L2583" s="449">
        <v>45509</v>
      </c>
      <c r="M2583" s="447">
        <f t="shared" si="169"/>
        <v>0.82000000000000028</v>
      </c>
      <c r="N2583" s="440">
        <v>1</v>
      </c>
      <c r="O2583" s="1" t="s">
        <v>50</v>
      </c>
      <c r="P2583" s="1" t="s">
        <v>53</v>
      </c>
      <c r="Q2583" s="451" t="str">
        <f>VLOOKUP(UTK[[#This Row],[ID]],DRIVER[],6,FALSE)</f>
        <v>AJAYA KUMAR MAHANTA</v>
      </c>
    </row>
    <row r="2584" spans="1:18" ht="15" customHeight="1">
      <c r="A2584" s="1">
        <v>66</v>
      </c>
      <c r="B2584" s="446" t="str">
        <f>UTK[[#This Row],[DATE]]&amp;UTK[[#This Row],[VEHICLE NO]]&amp;UTK[[#This Row],[TRIP NO]]</f>
        <v>45509OD04Q41391</v>
      </c>
      <c r="C2584" s="25">
        <v>45509</v>
      </c>
      <c r="D2584" s="1">
        <v>33108</v>
      </c>
      <c r="E2584" s="12">
        <v>312215</v>
      </c>
      <c r="F2584" s="17">
        <v>7213</v>
      </c>
      <c r="G2584" s="24" t="s">
        <v>21</v>
      </c>
      <c r="H2584" s="447">
        <v>53.88</v>
      </c>
      <c r="I2584" s="447">
        <v>17.5</v>
      </c>
      <c r="J2584" s="447">
        <f t="shared" si="168"/>
        <v>36.380000000000003</v>
      </c>
      <c r="K2584" s="448">
        <v>35.880000000000003</v>
      </c>
      <c r="L2584" s="449">
        <v>45509</v>
      </c>
      <c r="M2584" s="447">
        <f t="shared" si="169"/>
        <v>0.5</v>
      </c>
      <c r="N2584" s="440">
        <v>1</v>
      </c>
      <c r="O2584" s="1" t="s">
        <v>50</v>
      </c>
      <c r="P2584" s="1" t="s">
        <v>53</v>
      </c>
      <c r="Q2584" s="451" t="str">
        <f>VLOOKUP(UTK[[#This Row],[ID]],DRIVER[],6,FALSE)</f>
        <v>AKSHAYA KU SAHOO</v>
      </c>
    </row>
    <row r="2585" spans="1:18" ht="15" customHeight="1">
      <c r="A2585" s="1">
        <v>67</v>
      </c>
      <c r="B2585" s="446" t="str">
        <f>UTK[[#This Row],[DATE]]&amp;UTK[[#This Row],[VEHICLE NO]]&amp;UTK[[#This Row],[TRIP NO]]</f>
        <v>45509OD34S26151</v>
      </c>
      <c r="C2585" s="25">
        <v>45509</v>
      </c>
      <c r="D2585" s="1">
        <v>33109</v>
      </c>
      <c r="E2585" s="12">
        <v>312215</v>
      </c>
      <c r="F2585" s="17">
        <v>7216</v>
      </c>
      <c r="G2585" s="24" t="s">
        <v>40</v>
      </c>
      <c r="H2585" s="447">
        <v>53.7</v>
      </c>
      <c r="I2585" s="447">
        <v>17.32</v>
      </c>
      <c r="J2585" s="447">
        <f t="shared" si="168"/>
        <v>36.380000000000003</v>
      </c>
      <c r="K2585" s="448">
        <v>35.64</v>
      </c>
      <c r="L2585" s="449">
        <v>45509</v>
      </c>
      <c r="M2585" s="447">
        <f t="shared" si="169"/>
        <v>0.74000000000000199</v>
      </c>
      <c r="N2585" s="440">
        <v>1</v>
      </c>
      <c r="O2585" s="1" t="s">
        <v>50</v>
      </c>
      <c r="P2585" s="1" t="s">
        <v>53</v>
      </c>
      <c r="Q2585" s="451" t="str">
        <f>VLOOKUP(UTK[[#This Row],[ID]],DRIVER[],6,FALSE)</f>
        <v>SUSANT KUMAR BAG</v>
      </c>
      <c r="R2585" s="1">
        <v>100</v>
      </c>
    </row>
    <row r="2586" spans="1:18" ht="15" customHeight="1">
      <c r="A2586" s="1">
        <v>68</v>
      </c>
      <c r="B2586" s="446" t="str">
        <f>UTK[[#This Row],[DATE]]&amp;UTK[[#This Row],[VEHICLE NO]]&amp;UTK[[#This Row],[TRIP NO]]</f>
        <v>45509OD04Q41701</v>
      </c>
      <c r="C2586" s="25">
        <v>45509</v>
      </c>
      <c r="D2586" s="1">
        <v>33110</v>
      </c>
      <c r="E2586" s="12">
        <v>312215</v>
      </c>
      <c r="F2586" s="17">
        <v>7220</v>
      </c>
      <c r="G2586" s="24" t="s">
        <v>10</v>
      </c>
      <c r="H2586" s="447">
        <v>36.119999999999997</v>
      </c>
      <c r="I2586" s="447">
        <v>10.4</v>
      </c>
      <c r="J2586" s="447">
        <f t="shared" si="168"/>
        <v>25.72</v>
      </c>
      <c r="K2586" s="448">
        <v>25.16</v>
      </c>
      <c r="L2586" s="449">
        <v>45509</v>
      </c>
      <c r="M2586" s="447">
        <f t="shared" si="169"/>
        <v>0.55999999999999872</v>
      </c>
      <c r="N2586" s="440">
        <v>1</v>
      </c>
      <c r="O2586" s="1" t="s">
        <v>50</v>
      </c>
      <c r="P2586" s="1" t="s">
        <v>53</v>
      </c>
      <c r="Q2586" s="451" t="str">
        <f>VLOOKUP(UTK[[#This Row],[ID]],DRIVER[],6,FALSE)</f>
        <v>RAKHAL CH  MOHANTA</v>
      </c>
    </row>
    <row r="2587" spans="1:18" ht="15" customHeight="1">
      <c r="A2587" s="1">
        <v>69</v>
      </c>
      <c r="B2587" s="446" t="str">
        <f>UTK[[#This Row],[DATE]]&amp;UTK[[#This Row],[VEHICLE NO]]&amp;UTK[[#This Row],[TRIP NO]]</f>
        <v>45509OD04Q41281</v>
      </c>
      <c r="C2587" s="25">
        <v>45509</v>
      </c>
      <c r="D2587" s="1">
        <v>33111</v>
      </c>
      <c r="E2587" s="12">
        <v>312215</v>
      </c>
      <c r="F2587" s="17">
        <v>7222</v>
      </c>
      <c r="G2587" s="24" t="s">
        <v>41</v>
      </c>
      <c r="H2587" s="447">
        <v>36.6</v>
      </c>
      <c r="I2587" s="447">
        <v>10.44</v>
      </c>
      <c r="J2587" s="447">
        <f t="shared" si="168"/>
        <v>26.160000000000004</v>
      </c>
      <c r="K2587" s="448">
        <v>25.52</v>
      </c>
      <c r="L2587" s="449">
        <v>45509</v>
      </c>
      <c r="M2587" s="447">
        <f t="shared" si="169"/>
        <v>0.64000000000000412</v>
      </c>
      <c r="N2587" s="440">
        <v>1</v>
      </c>
      <c r="O2587" s="1" t="s">
        <v>50</v>
      </c>
      <c r="P2587" s="1" t="s">
        <v>53</v>
      </c>
      <c r="Q2587" s="451" t="str">
        <f>VLOOKUP(UTK[[#This Row],[ID]],DRIVER[],6,FALSE)</f>
        <v>KAMAN MUNDA</v>
      </c>
    </row>
    <row r="2588" spans="1:18" ht="15" customHeight="1">
      <c r="A2588" s="1">
        <v>70</v>
      </c>
      <c r="B2588" s="446" t="str">
        <f>UTK[[#This Row],[DATE]]&amp;UTK[[#This Row],[VEHICLE NO]]&amp;UTK[[#This Row],[TRIP NO]]</f>
        <v>45509OD34S65081</v>
      </c>
      <c r="C2588" s="25">
        <v>45509</v>
      </c>
      <c r="D2588" s="1">
        <v>33112</v>
      </c>
      <c r="E2588" s="12">
        <v>312215</v>
      </c>
      <c r="F2588" s="17">
        <v>7226</v>
      </c>
      <c r="G2588" s="24" t="s">
        <v>57</v>
      </c>
      <c r="H2588" s="447">
        <v>54.52</v>
      </c>
      <c r="I2588" s="447">
        <v>17.54</v>
      </c>
      <c r="J2588" s="447">
        <f t="shared" si="168"/>
        <v>36.980000000000004</v>
      </c>
      <c r="K2588" s="448">
        <v>36.56</v>
      </c>
      <c r="L2588" s="449">
        <v>45509</v>
      </c>
      <c r="M2588" s="447">
        <f t="shared" si="169"/>
        <v>0.42000000000000171</v>
      </c>
      <c r="N2588" s="440">
        <v>1</v>
      </c>
      <c r="O2588" s="1" t="s">
        <v>50</v>
      </c>
      <c r="P2588" s="1" t="s">
        <v>53</v>
      </c>
      <c r="Q2588" s="451" t="str">
        <f>VLOOKUP(UTK[[#This Row],[ID]],DRIVER[],6,FALSE)</f>
        <v>VINOD KUMAR</v>
      </c>
    </row>
    <row r="2589" spans="1:18" ht="15" customHeight="1">
      <c r="A2589" s="1">
        <v>71</v>
      </c>
      <c r="B2589" s="446" t="str">
        <f>UTK[[#This Row],[DATE]]&amp;UTK[[#This Row],[VEHICLE NO]]&amp;UTK[[#This Row],[TRIP NO]]</f>
        <v>45509OD34S61391</v>
      </c>
      <c r="C2589" s="25">
        <v>45509</v>
      </c>
      <c r="D2589" s="1">
        <v>33113</v>
      </c>
      <c r="E2589" s="12">
        <v>312215</v>
      </c>
      <c r="F2589" s="17">
        <v>7214</v>
      </c>
      <c r="G2589" s="24" t="s">
        <v>52</v>
      </c>
      <c r="H2589" s="447">
        <v>55.42</v>
      </c>
      <c r="I2589" s="447">
        <v>17.5</v>
      </c>
      <c r="J2589" s="447">
        <f t="shared" si="168"/>
        <v>37.92</v>
      </c>
      <c r="K2589" s="448">
        <v>36.979999999999997</v>
      </c>
      <c r="L2589" s="449">
        <v>45509</v>
      </c>
      <c r="M2589" s="447">
        <f t="shared" si="169"/>
        <v>0.94000000000000483</v>
      </c>
      <c r="N2589" s="440">
        <v>1</v>
      </c>
      <c r="O2589" s="1" t="s">
        <v>50</v>
      </c>
      <c r="P2589" s="1" t="s">
        <v>53</v>
      </c>
      <c r="Q2589" s="451" t="str">
        <f>VLOOKUP(UTK[[#This Row],[ID]],DRIVER[],6,FALSE)</f>
        <v>NATABAR MOHANTA</v>
      </c>
      <c r="R2589" s="1">
        <v>100</v>
      </c>
    </row>
    <row r="2590" spans="1:18" ht="15" customHeight="1">
      <c r="A2590" s="1">
        <v>72</v>
      </c>
      <c r="B2590" s="446" t="str">
        <f>UTK[[#This Row],[DATE]]&amp;UTK[[#This Row],[VEHICLE NO]]&amp;UTK[[#This Row],[TRIP NO]]</f>
        <v>45509OD34S26661</v>
      </c>
      <c r="C2590" s="25">
        <v>45509</v>
      </c>
      <c r="D2590" s="1">
        <v>33114</v>
      </c>
      <c r="E2590" s="12">
        <v>312215</v>
      </c>
      <c r="F2590" s="17">
        <v>7241</v>
      </c>
      <c r="G2590" s="24" t="s">
        <v>45</v>
      </c>
      <c r="H2590" s="447">
        <v>55.2</v>
      </c>
      <c r="I2590" s="447">
        <v>17.920000000000002</v>
      </c>
      <c r="J2590" s="447">
        <f t="shared" si="168"/>
        <v>37.28</v>
      </c>
      <c r="K2590" s="448">
        <v>36.32</v>
      </c>
      <c r="L2590" s="449">
        <v>45509</v>
      </c>
      <c r="M2590" s="447">
        <f t="shared" si="169"/>
        <v>0.96000000000000085</v>
      </c>
      <c r="N2590" s="440">
        <v>1</v>
      </c>
      <c r="O2590" s="1" t="s">
        <v>50</v>
      </c>
      <c r="P2590" s="1" t="s">
        <v>53</v>
      </c>
      <c r="Q2590" s="451" t="str">
        <f>VLOOKUP(UTK[[#This Row],[ID]],DRIVER[],6,FALSE)</f>
        <v>RAMAKANTA JENA</v>
      </c>
    </row>
    <row r="2591" spans="1:18" ht="15" customHeight="1">
      <c r="A2591" s="1">
        <v>73</v>
      </c>
      <c r="B2591" s="446" t="str">
        <f>UTK[[#This Row],[DATE]]&amp;UTK[[#This Row],[VEHICLE NO]]&amp;UTK[[#This Row],[TRIP NO]]</f>
        <v>45509OD04Q41781</v>
      </c>
      <c r="C2591" s="25">
        <v>45509</v>
      </c>
      <c r="D2591" s="1">
        <v>33115</v>
      </c>
      <c r="E2591" s="12">
        <v>312215</v>
      </c>
      <c r="F2591" s="17">
        <v>7234</v>
      </c>
      <c r="G2591" s="24" t="s">
        <v>25</v>
      </c>
      <c r="H2591" s="447">
        <v>53.16</v>
      </c>
      <c r="I2591" s="447">
        <v>17.239999999999998</v>
      </c>
      <c r="J2591" s="447">
        <f t="shared" si="168"/>
        <v>35.92</v>
      </c>
      <c r="K2591" s="448">
        <v>35.42</v>
      </c>
      <c r="L2591" s="449">
        <v>45509</v>
      </c>
      <c r="M2591" s="447">
        <f t="shared" si="169"/>
        <v>0.5</v>
      </c>
      <c r="N2591" s="440">
        <v>1</v>
      </c>
      <c r="O2591" s="1" t="s">
        <v>50</v>
      </c>
      <c r="P2591" s="1" t="s">
        <v>53</v>
      </c>
      <c r="Q2591" s="451" t="str">
        <f>VLOOKUP(UTK[[#This Row],[ID]],DRIVER[],6,FALSE)</f>
        <v>BHARAT CH MOHANTA</v>
      </c>
      <c r="R2591" s="1">
        <v>140</v>
      </c>
    </row>
    <row r="2592" spans="1:18" ht="15" customHeight="1">
      <c r="A2592" s="1">
        <v>74</v>
      </c>
      <c r="B2592" s="446" t="str">
        <f>UTK[[#This Row],[DATE]]&amp;UTK[[#This Row],[VEHICLE NO]]&amp;UTK[[#This Row],[TRIP NO]]</f>
        <v>45509OD04Q41261</v>
      </c>
      <c r="C2592" s="25">
        <v>45509</v>
      </c>
      <c r="D2592" s="1">
        <v>33116</v>
      </c>
      <c r="E2592" s="12">
        <v>312215</v>
      </c>
      <c r="F2592" s="17">
        <v>7238</v>
      </c>
      <c r="G2592" s="24" t="s">
        <v>23</v>
      </c>
      <c r="H2592" s="447">
        <v>53.72</v>
      </c>
      <c r="I2592" s="447">
        <v>17.5</v>
      </c>
      <c r="J2592" s="447">
        <f t="shared" si="168"/>
        <v>36.22</v>
      </c>
      <c r="K2592" s="448">
        <v>35.72</v>
      </c>
      <c r="L2592" s="449">
        <v>45509</v>
      </c>
      <c r="M2592" s="447">
        <f t="shared" si="169"/>
        <v>0.5</v>
      </c>
      <c r="N2592" s="440">
        <v>1</v>
      </c>
      <c r="O2592" s="1" t="s">
        <v>50</v>
      </c>
      <c r="P2592" s="1" t="s">
        <v>53</v>
      </c>
      <c r="Q2592" s="451" t="str">
        <f>VLOOKUP(UTK[[#This Row],[ID]],DRIVER[],6,FALSE)</f>
        <v>JUGAL KISHOR MOHANTA</v>
      </c>
      <c r="R2592" s="1">
        <v>50</v>
      </c>
    </row>
    <row r="2593" spans="1:18" ht="15" customHeight="1">
      <c r="A2593" s="1">
        <v>75</v>
      </c>
      <c r="B2593" s="446" t="str">
        <f>UTK[[#This Row],[DATE]]&amp;UTK[[#This Row],[VEHICLE NO]]&amp;UTK[[#This Row],[TRIP NO]]</f>
        <v>45509OD34S61371</v>
      </c>
      <c r="C2593" s="25">
        <v>45509</v>
      </c>
      <c r="D2593" s="1">
        <v>33117</v>
      </c>
      <c r="E2593" s="12">
        <v>312215</v>
      </c>
      <c r="F2593" s="17">
        <v>7251</v>
      </c>
      <c r="G2593" s="24" t="s">
        <v>44</v>
      </c>
      <c r="H2593" s="447">
        <v>54.3</v>
      </c>
      <c r="I2593" s="447">
        <v>17.78</v>
      </c>
      <c r="J2593" s="447">
        <f t="shared" si="168"/>
        <v>36.519999999999996</v>
      </c>
      <c r="K2593" s="448">
        <v>36.159999999999997</v>
      </c>
      <c r="L2593" s="449">
        <v>45509</v>
      </c>
      <c r="M2593" s="447">
        <f t="shared" si="169"/>
        <v>0.35999999999999943</v>
      </c>
      <c r="N2593" s="450">
        <v>1</v>
      </c>
      <c r="O2593" s="1" t="s">
        <v>50</v>
      </c>
      <c r="P2593" s="1" t="s">
        <v>53</v>
      </c>
      <c r="Q2593" s="451" t="str">
        <f>VLOOKUP(UTK[[#This Row],[ID]],DRIVER[],6,FALSE)</f>
        <v>MURALIDHAR MOHANTA</v>
      </c>
      <c r="R2593" s="1">
        <v>100</v>
      </c>
    </row>
    <row r="2594" spans="1:18" ht="14.4">
      <c r="A2594" s="1">
        <v>76</v>
      </c>
      <c r="B2594" s="446" t="str">
        <f>UTK[[#This Row],[DATE]]&amp;UTK[[#This Row],[VEHICLE NO]]&amp;UTK[[#This Row],[TRIP NO]]</f>
        <v>45509OD04Q41232</v>
      </c>
      <c r="C2594" s="25">
        <v>45509</v>
      </c>
      <c r="D2594" s="1">
        <v>33118</v>
      </c>
      <c r="E2594" s="12">
        <v>312215</v>
      </c>
      <c r="F2594" s="17">
        <v>7264</v>
      </c>
      <c r="G2594" s="24" t="s">
        <v>39</v>
      </c>
      <c r="H2594" s="447">
        <v>52.9</v>
      </c>
      <c r="I2594" s="447">
        <v>17.36</v>
      </c>
      <c r="J2594" s="447">
        <f t="shared" si="168"/>
        <v>35.54</v>
      </c>
      <c r="K2594" s="448">
        <v>35.04</v>
      </c>
      <c r="L2594" s="449">
        <v>45509</v>
      </c>
      <c r="M2594" s="447">
        <f t="shared" si="169"/>
        <v>0.5</v>
      </c>
      <c r="N2594" s="450">
        <v>2</v>
      </c>
      <c r="O2594" s="1" t="s">
        <v>50</v>
      </c>
      <c r="P2594" s="1" t="s">
        <v>53</v>
      </c>
      <c r="Q2594" s="451" t="str">
        <f>VLOOKUP(UTK[[#This Row],[ID]],DRIVER[],6,FALSE)</f>
        <v>RIZWAN</v>
      </c>
      <c r="R2594" s="1">
        <v>100</v>
      </c>
    </row>
    <row r="2595" spans="1:18" ht="15" customHeight="1">
      <c r="A2595" s="1">
        <v>77</v>
      </c>
      <c r="B2595" s="446" t="str">
        <f>UTK[[#This Row],[DATE]]&amp;UTK[[#This Row],[VEHICLE NO]]&amp;UTK[[#This Row],[TRIP NO]]</f>
        <v>45509OD04Q41552</v>
      </c>
      <c r="C2595" s="25">
        <v>45509</v>
      </c>
      <c r="D2595" s="1">
        <v>33119</v>
      </c>
      <c r="E2595" s="12">
        <v>312215</v>
      </c>
      <c r="F2595" s="17">
        <v>7268</v>
      </c>
      <c r="G2595" s="24" t="s">
        <v>22</v>
      </c>
      <c r="H2595" s="447">
        <v>55.32</v>
      </c>
      <c r="I2595" s="447">
        <v>17.100000000000001</v>
      </c>
      <c r="J2595" s="447">
        <f t="shared" si="168"/>
        <v>38.22</v>
      </c>
      <c r="K2595" s="448">
        <v>37.659999999999997</v>
      </c>
      <c r="L2595" s="449">
        <v>45509</v>
      </c>
      <c r="M2595" s="447">
        <f t="shared" si="169"/>
        <v>0.56000000000000227</v>
      </c>
      <c r="N2595" s="450">
        <v>2</v>
      </c>
      <c r="O2595" s="1" t="s">
        <v>50</v>
      </c>
      <c r="P2595" s="1" t="s">
        <v>53</v>
      </c>
      <c r="Q2595" s="451" t="str">
        <f>VLOOKUP(UTK[[#This Row],[ID]],DRIVER[],6,FALSE)</f>
        <v>RAHID</v>
      </c>
      <c r="R2595" s="1">
        <v>100</v>
      </c>
    </row>
    <row r="2596" spans="1:18" ht="15" customHeight="1">
      <c r="A2596" s="1">
        <v>78</v>
      </c>
      <c r="B2596" s="446" t="str">
        <f>UTK[[#This Row],[DATE]]&amp;UTK[[#This Row],[VEHICLE NO]]&amp;UTK[[#This Row],[TRIP NO]]</f>
        <v>45509OD34S26271</v>
      </c>
      <c r="C2596" s="25">
        <v>45509</v>
      </c>
      <c r="D2596" s="1">
        <v>33120</v>
      </c>
      <c r="E2596" s="12">
        <v>312215</v>
      </c>
      <c r="F2596" s="17">
        <v>7267</v>
      </c>
      <c r="G2596" s="24" t="s">
        <v>54</v>
      </c>
      <c r="H2596" s="447">
        <v>54.06</v>
      </c>
      <c r="I2596" s="447">
        <v>17.02</v>
      </c>
      <c r="J2596" s="447">
        <f t="shared" si="168"/>
        <v>37.040000000000006</v>
      </c>
      <c r="K2596" s="448">
        <v>36.520000000000003</v>
      </c>
      <c r="L2596" s="449">
        <v>45509</v>
      </c>
      <c r="M2596" s="447">
        <f t="shared" si="169"/>
        <v>0.52000000000000313</v>
      </c>
      <c r="N2596" s="450">
        <v>1</v>
      </c>
      <c r="O2596" s="1" t="s">
        <v>50</v>
      </c>
      <c r="P2596" s="1" t="s">
        <v>53</v>
      </c>
      <c r="Q2596" s="451" t="str">
        <f>VLOOKUP(UTK[[#This Row],[ID]],DRIVER[],6,FALSE)</f>
        <v>SUDARSAN SAHOO</v>
      </c>
    </row>
    <row r="2597" spans="1:18" ht="15" customHeight="1">
      <c r="A2597" s="1">
        <v>79</v>
      </c>
      <c r="B2597" s="446" t="str">
        <f>UTK[[#This Row],[DATE]]&amp;UTK[[#This Row],[VEHICLE NO]]&amp;UTK[[#This Row],[TRIP NO]]</f>
        <v>45509OD04Q67612</v>
      </c>
      <c r="C2597" s="25">
        <v>45509</v>
      </c>
      <c r="D2597" s="1">
        <v>33121</v>
      </c>
      <c r="E2597" s="12">
        <v>312215</v>
      </c>
      <c r="F2597" s="17">
        <v>7305</v>
      </c>
      <c r="G2597" s="24" t="s">
        <v>24</v>
      </c>
      <c r="H2597" s="447">
        <v>53.36</v>
      </c>
      <c r="I2597" s="447">
        <v>17.86</v>
      </c>
      <c r="J2597" s="447">
        <f t="shared" si="168"/>
        <v>35.5</v>
      </c>
      <c r="K2597" s="448">
        <v>34.74</v>
      </c>
      <c r="L2597" s="449">
        <v>45509</v>
      </c>
      <c r="M2597" s="447">
        <f t="shared" si="169"/>
        <v>0.75999999999999801</v>
      </c>
      <c r="N2597" s="450">
        <v>2</v>
      </c>
      <c r="O2597" s="1" t="s">
        <v>50</v>
      </c>
      <c r="P2597" s="1" t="s">
        <v>53</v>
      </c>
      <c r="Q2597" s="451" t="str">
        <f>VLOOKUP(UTK[[#This Row],[ID]],DRIVER[],6,FALSE)</f>
        <v>JAVID KHAN</v>
      </c>
      <c r="R2597" s="1">
        <v>220</v>
      </c>
    </row>
    <row r="2598" spans="1:18" ht="15" customHeight="1">
      <c r="A2598" s="1">
        <v>80</v>
      </c>
      <c r="B2598" s="446" t="str">
        <f>UTK[[#This Row],[DATE]]&amp;UTK[[#This Row],[VEHICLE NO]]&amp;UTK[[#This Row],[TRIP NO]]</f>
        <v>45509OD34S61522</v>
      </c>
      <c r="C2598" s="25">
        <v>45509</v>
      </c>
      <c r="D2598" s="1">
        <v>33122</v>
      </c>
      <c r="E2598" s="12">
        <v>312215</v>
      </c>
      <c r="F2598" s="17">
        <v>7315</v>
      </c>
      <c r="G2598" s="24" t="s">
        <v>43</v>
      </c>
      <c r="H2598" s="447">
        <v>55.14</v>
      </c>
      <c r="I2598" s="447">
        <v>17.3</v>
      </c>
      <c r="J2598" s="447">
        <f t="shared" si="168"/>
        <v>37.840000000000003</v>
      </c>
      <c r="K2598" s="448">
        <v>37.340000000000003</v>
      </c>
      <c r="L2598" s="449">
        <v>45509</v>
      </c>
      <c r="M2598" s="447">
        <f t="shared" si="169"/>
        <v>0.5</v>
      </c>
      <c r="N2598" s="450">
        <v>2</v>
      </c>
      <c r="O2598" s="1" t="s">
        <v>50</v>
      </c>
      <c r="P2598" s="1" t="s">
        <v>53</v>
      </c>
      <c r="Q2598" s="451" t="str">
        <f>VLOOKUP(UTK[[#This Row],[ID]],DRIVER[],6,FALSE)</f>
        <v>PRADEEP KUMAR</v>
      </c>
      <c r="R2598" s="1">
        <v>100</v>
      </c>
    </row>
    <row r="2599" spans="1:18" ht="15" customHeight="1">
      <c r="A2599" s="1">
        <v>81</v>
      </c>
      <c r="B2599" s="446" t="str">
        <f>UTK[[#This Row],[DATE]]&amp;UTK[[#This Row],[VEHICLE NO]]&amp;UTK[[#This Row],[TRIP NO]]</f>
        <v>45509OD04Q41181</v>
      </c>
      <c r="C2599" s="25">
        <v>45509</v>
      </c>
      <c r="D2599" s="1">
        <v>33123</v>
      </c>
      <c r="E2599" s="12">
        <v>312215</v>
      </c>
      <c r="F2599" s="17">
        <v>7331</v>
      </c>
      <c r="G2599" s="24" t="s">
        <v>26</v>
      </c>
      <c r="H2599" s="447">
        <v>53.94</v>
      </c>
      <c r="I2599" s="447">
        <v>17.18</v>
      </c>
      <c r="J2599" s="447">
        <f t="shared" si="168"/>
        <v>36.76</v>
      </c>
      <c r="K2599" s="448">
        <v>35.380000000000003</v>
      </c>
      <c r="L2599" s="449">
        <v>45509</v>
      </c>
      <c r="M2599" s="447">
        <f t="shared" si="169"/>
        <v>1.3799999999999955</v>
      </c>
      <c r="N2599" s="450">
        <v>1</v>
      </c>
      <c r="O2599" s="1" t="s">
        <v>50</v>
      </c>
      <c r="P2599" s="1" t="s">
        <v>53</v>
      </c>
      <c r="Q2599" s="451" t="str">
        <f>VLOOKUP(UTK[[#This Row],[ID]],DRIVER[],6,FALSE)</f>
        <v>MIRZA KAMAL BEG</v>
      </c>
    </row>
    <row r="2600" spans="1:18" ht="15" customHeight="1">
      <c r="A2600" s="1">
        <v>82</v>
      </c>
      <c r="B2600" s="446" t="str">
        <f>UTK[[#This Row],[DATE]]&amp;UTK[[#This Row],[VEHICLE NO]]&amp;UTK[[#This Row],[TRIP NO]]</f>
        <v>45509OD04Q41392</v>
      </c>
      <c r="C2600" s="25">
        <v>45509</v>
      </c>
      <c r="D2600" s="1">
        <v>33124</v>
      </c>
      <c r="E2600" s="12">
        <v>312215</v>
      </c>
      <c r="F2600" s="17">
        <v>7346</v>
      </c>
      <c r="G2600" s="24" t="s">
        <v>21</v>
      </c>
      <c r="H2600" s="447">
        <v>56.6</v>
      </c>
      <c r="I2600" s="447">
        <v>17.46</v>
      </c>
      <c r="J2600" s="447">
        <f t="shared" si="168"/>
        <v>39.14</v>
      </c>
      <c r="K2600" s="448">
        <v>38.64</v>
      </c>
      <c r="L2600" s="449">
        <v>45509</v>
      </c>
      <c r="M2600" s="447">
        <f t="shared" si="169"/>
        <v>0.5</v>
      </c>
      <c r="N2600" s="450">
        <v>2</v>
      </c>
      <c r="O2600" s="1" t="s">
        <v>50</v>
      </c>
      <c r="P2600" s="1" t="s">
        <v>53</v>
      </c>
      <c r="Q2600" s="451" t="str">
        <f>VLOOKUP(UTK[[#This Row],[ID]],DRIVER[],6,FALSE)</f>
        <v>AKSHAYA KU SAHOO</v>
      </c>
    </row>
    <row r="2601" spans="1:18" ht="15" customHeight="1">
      <c r="A2601" s="1">
        <v>83</v>
      </c>
      <c r="B2601" s="446" t="str">
        <f>UTK[[#This Row],[DATE]]&amp;UTK[[#This Row],[VEHICLE NO]]&amp;UTK[[#This Row],[TRIP NO]]</f>
        <v>45509OD04Q41702</v>
      </c>
      <c r="C2601" s="25">
        <v>45509</v>
      </c>
      <c r="D2601" s="1">
        <v>33125</v>
      </c>
      <c r="E2601" s="12">
        <v>312215</v>
      </c>
      <c r="F2601" s="17">
        <v>7347</v>
      </c>
      <c r="G2601" s="24" t="s">
        <v>10</v>
      </c>
      <c r="H2601" s="447">
        <v>33.94</v>
      </c>
      <c r="I2601" s="447">
        <v>10.28</v>
      </c>
      <c r="J2601" s="447">
        <f t="shared" si="168"/>
        <v>23.659999999999997</v>
      </c>
      <c r="K2601" s="448">
        <v>23.38</v>
      </c>
      <c r="L2601" s="449">
        <v>45509</v>
      </c>
      <c r="M2601" s="447">
        <f t="shared" si="169"/>
        <v>0.27999999999999758</v>
      </c>
      <c r="N2601" s="450">
        <v>2</v>
      </c>
      <c r="O2601" s="1" t="s">
        <v>50</v>
      </c>
      <c r="P2601" s="1" t="s">
        <v>53</v>
      </c>
      <c r="Q2601" s="451" t="str">
        <f>VLOOKUP(UTK[[#This Row],[ID]],DRIVER[],6,FALSE)</f>
        <v>RAKHAL CH  MOHANTA</v>
      </c>
    </row>
    <row r="2602" spans="1:18" ht="15" customHeight="1">
      <c r="A2602" s="1">
        <v>84</v>
      </c>
      <c r="B2602" s="446" t="str">
        <f>UTK[[#This Row],[DATE]]&amp;UTK[[#This Row],[VEHICLE NO]]&amp;UTK[[#This Row],[TRIP NO]]</f>
        <v>45509OD34S65082</v>
      </c>
      <c r="C2602" s="25">
        <v>45509</v>
      </c>
      <c r="D2602" s="1">
        <v>33126</v>
      </c>
      <c r="E2602" s="12">
        <v>312215</v>
      </c>
      <c r="F2602" s="17">
        <v>7353</v>
      </c>
      <c r="G2602" s="24" t="s">
        <v>57</v>
      </c>
      <c r="H2602" s="447">
        <v>56.52</v>
      </c>
      <c r="I2602" s="447">
        <v>17.46</v>
      </c>
      <c r="J2602" s="447">
        <f t="shared" si="168"/>
        <v>39.06</v>
      </c>
      <c r="K2602" s="448">
        <v>38.5</v>
      </c>
      <c r="L2602" s="449">
        <v>45510</v>
      </c>
      <c r="M2602" s="447">
        <f t="shared" si="169"/>
        <v>0.56000000000000227</v>
      </c>
      <c r="N2602" s="450">
        <v>2</v>
      </c>
      <c r="O2602" s="1" t="s">
        <v>50</v>
      </c>
      <c r="P2602" s="1" t="s">
        <v>53</v>
      </c>
      <c r="Q2602" s="451" t="str">
        <f>VLOOKUP(UTK[[#This Row],[ID]],DRIVER[],6,FALSE)</f>
        <v>VINOD KUMAR</v>
      </c>
      <c r="R2602" s="1">
        <v>100</v>
      </c>
    </row>
    <row r="2603" spans="1:18" ht="15" customHeight="1">
      <c r="A2603" s="1">
        <v>85</v>
      </c>
      <c r="B2603" s="446" t="str">
        <f>UTK[[#This Row],[DATE]]&amp;UTK[[#This Row],[VEHICLE NO]]&amp;UTK[[#This Row],[TRIP NO]]</f>
        <v>45509OD04Q67882</v>
      </c>
      <c r="C2603" s="25">
        <v>45509</v>
      </c>
      <c r="D2603" s="1">
        <v>33127</v>
      </c>
      <c r="E2603" s="12">
        <v>312215</v>
      </c>
      <c r="F2603" s="17">
        <v>7356</v>
      </c>
      <c r="G2603" s="24" t="s">
        <v>20</v>
      </c>
      <c r="H2603" s="447">
        <v>54.6</v>
      </c>
      <c r="I2603" s="447">
        <v>17.739999999999998</v>
      </c>
      <c r="J2603" s="447">
        <f t="shared" si="168"/>
        <v>36.86</v>
      </c>
      <c r="K2603" s="448">
        <v>36.340000000000003</v>
      </c>
      <c r="L2603" s="449">
        <v>45510</v>
      </c>
      <c r="M2603" s="447">
        <f t="shared" si="169"/>
        <v>0.51999999999999602</v>
      </c>
      <c r="N2603" s="450">
        <v>2</v>
      </c>
      <c r="O2603" s="1" t="s">
        <v>50</v>
      </c>
      <c r="P2603" s="1" t="s">
        <v>53</v>
      </c>
      <c r="Q2603" s="451" t="str">
        <f>VLOOKUP(UTK[[#This Row],[ID]],DRIVER[],6,FALSE)</f>
        <v>AJAYA KUMAR MAHANTA</v>
      </c>
    </row>
    <row r="2604" spans="1:18" ht="15" customHeight="1">
      <c r="A2604" s="1">
        <v>86</v>
      </c>
      <c r="B2604" s="446" t="str">
        <f>UTK[[#This Row],[DATE]]&amp;UTK[[#This Row],[VEHICLE NO]]&amp;UTK[[#This Row],[TRIP NO]]</f>
        <v>45509OD34S26662</v>
      </c>
      <c r="C2604" s="25">
        <v>45509</v>
      </c>
      <c r="D2604" s="1">
        <v>33128</v>
      </c>
      <c r="E2604" s="12">
        <v>312215</v>
      </c>
      <c r="F2604" s="17">
        <v>7361</v>
      </c>
      <c r="G2604" s="24" t="s">
        <v>45</v>
      </c>
      <c r="H2604" s="447">
        <v>53.54</v>
      </c>
      <c r="I2604" s="447">
        <v>17.78</v>
      </c>
      <c r="J2604" s="447">
        <f t="shared" si="168"/>
        <v>35.76</v>
      </c>
      <c r="K2604" s="448">
        <v>35.24</v>
      </c>
      <c r="L2604" s="449">
        <v>45510</v>
      </c>
      <c r="M2604" s="447">
        <f t="shared" si="169"/>
        <v>0.51999999999999602</v>
      </c>
      <c r="N2604" s="450">
        <v>2</v>
      </c>
      <c r="O2604" s="1" t="s">
        <v>50</v>
      </c>
      <c r="P2604" s="1" t="s">
        <v>53</v>
      </c>
      <c r="Q2604" s="451" t="str">
        <f>VLOOKUP(UTK[[#This Row],[ID]],DRIVER[],6,FALSE)</f>
        <v>RAMAKANTA JENA</v>
      </c>
    </row>
    <row r="2605" spans="1:18" ht="15" customHeight="1">
      <c r="A2605" s="1">
        <v>87</v>
      </c>
      <c r="B2605" s="446" t="str">
        <f>UTK[[#This Row],[DATE]]&amp;UTK[[#This Row],[VEHICLE NO]]&amp;UTK[[#This Row],[TRIP NO]]</f>
        <v>45509OD04Q41782</v>
      </c>
      <c r="C2605" s="25">
        <v>45509</v>
      </c>
      <c r="D2605" s="1">
        <v>33129</v>
      </c>
      <c r="E2605" s="12">
        <v>312215</v>
      </c>
      <c r="F2605" s="17">
        <v>7362</v>
      </c>
      <c r="G2605" s="24" t="s">
        <v>25</v>
      </c>
      <c r="H2605" s="447">
        <v>56.26</v>
      </c>
      <c r="I2605" s="447">
        <v>17.3</v>
      </c>
      <c r="J2605" s="447">
        <f t="shared" si="168"/>
        <v>38.959999999999994</v>
      </c>
      <c r="K2605" s="448">
        <v>38.06</v>
      </c>
      <c r="L2605" s="449">
        <v>45510</v>
      </c>
      <c r="M2605" s="447">
        <f t="shared" si="169"/>
        <v>0.89999999999999147</v>
      </c>
      <c r="N2605" s="450">
        <v>2</v>
      </c>
      <c r="O2605" s="1" t="s">
        <v>50</v>
      </c>
      <c r="P2605" s="1" t="s">
        <v>53</v>
      </c>
      <c r="Q2605" s="451" t="str">
        <f>VLOOKUP(UTK[[#This Row],[ID]],DRIVER[],6,FALSE)</f>
        <v>BHARAT CH MOHANTA</v>
      </c>
    </row>
    <row r="2606" spans="1:18" ht="15" customHeight="1">
      <c r="A2606" s="1">
        <v>88</v>
      </c>
      <c r="B2606" s="446" t="str">
        <f>UTK[[#This Row],[DATE]]&amp;UTK[[#This Row],[VEHICLE NO]]&amp;UTK[[#This Row],[TRIP NO]]</f>
        <v>45509OD34S61372</v>
      </c>
      <c r="C2606" s="25">
        <v>45509</v>
      </c>
      <c r="D2606" s="1">
        <v>33130</v>
      </c>
      <c r="E2606" s="12">
        <v>312215</v>
      </c>
      <c r="F2606" s="17">
        <v>7377</v>
      </c>
      <c r="G2606" s="24" t="s">
        <v>44</v>
      </c>
      <c r="H2606" s="447">
        <v>53.34</v>
      </c>
      <c r="I2606" s="447">
        <v>17.559999999999999</v>
      </c>
      <c r="J2606" s="447">
        <f t="shared" si="168"/>
        <v>35.78</v>
      </c>
      <c r="K2606" s="448">
        <v>35.24</v>
      </c>
      <c r="L2606" s="449">
        <v>45510</v>
      </c>
      <c r="M2606" s="447">
        <f t="shared" si="169"/>
        <v>0.53999999999999915</v>
      </c>
      <c r="N2606" s="450">
        <v>2</v>
      </c>
      <c r="O2606" s="1" t="s">
        <v>50</v>
      </c>
      <c r="P2606" s="1" t="s">
        <v>53</v>
      </c>
      <c r="Q2606" s="451" t="str">
        <f>VLOOKUP(UTK[[#This Row],[ID]],DRIVER[],6,FALSE)</f>
        <v>MURALIDHAR MOHANTA</v>
      </c>
    </row>
    <row r="2607" spans="1:18" ht="15" customHeight="1">
      <c r="A2607" s="1">
        <v>89</v>
      </c>
      <c r="B2607" s="446" t="str">
        <f>UTK[[#This Row],[DATE]]&amp;UTK[[#This Row],[VEHICLE NO]]&amp;UTK[[#This Row],[TRIP NO]]</f>
        <v>45510OD34S61391</v>
      </c>
      <c r="C2607" s="25">
        <v>45510</v>
      </c>
      <c r="D2607" s="1">
        <v>33131</v>
      </c>
      <c r="E2607" s="12">
        <v>312215</v>
      </c>
      <c r="F2607" s="17">
        <v>7384</v>
      </c>
      <c r="G2607" s="24" t="s">
        <v>52</v>
      </c>
      <c r="H2607" s="447">
        <v>56.44</v>
      </c>
      <c r="I2607" s="447">
        <v>17.5</v>
      </c>
      <c r="J2607" s="447">
        <f t="shared" ref="J2607:J2633" si="170">H2607-I2607</f>
        <v>38.94</v>
      </c>
      <c r="K2607" s="448">
        <v>38.44</v>
      </c>
      <c r="L2607" s="449">
        <v>45510</v>
      </c>
      <c r="M2607" s="447">
        <f t="shared" ref="M2607:M2633" si="171">J2607-K2607</f>
        <v>0.5</v>
      </c>
      <c r="N2607" s="450">
        <v>1</v>
      </c>
      <c r="O2607" s="1" t="s">
        <v>50</v>
      </c>
      <c r="P2607" s="1" t="s">
        <v>53</v>
      </c>
      <c r="Q2607" s="451" t="str">
        <f>VLOOKUP(UTK[[#This Row],[ID]],DRIVER[],6,FALSE)</f>
        <v>NATABAR MOHANTA</v>
      </c>
    </row>
    <row r="2608" spans="1:18" ht="15" customHeight="1">
      <c r="A2608" s="1">
        <v>90</v>
      </c>
      <c r="B2608" s="446" t="str">
        <f>UTK[[#This Row],[DATE]]&amp;UTK[[#This Row],[VEHICLE NO]]&amp;UTK[[#This Row],[TRIP NO]]</f>
        <v>45510OD34S26151</v>
      </c>
      <c r="C2608" s="25">
        <v>45510</v>
      </c>
      <c r="D2608" s="1">
        <v>33132</v>
      </c>
      <c r="E2608" s="12">
        <v>312215</v>
      </c>
      <c r="F2608" s="17">
        <v>7396</v>
      </c>
      <c r="G2608" s="24" t="s">
        <v>40</v>
      </c>
      <c r="H2608" s="447">
        <v>54.12</v>
      </c>
      <c r="I2608" s="447">
        <v>17.28</v>
      </c>
      <c r="J2608" s="447">
        <f t="shared" si="170"/>
        <v>36.839999999999996</v>
      </c>
      <c r="K2608" s="448">
        <v>36.08</v>
      </c>
      <c r="L2608" s="449">
        <v>45510</v>
      </c>
      <c r="M2608" s="447">
        <f t="shared" si="171"/>
        <v>0.75999999999999801</v>
      </c>
      <c r="N2608" s="450">
        <v>1</v>
      </c>
      <c r="O2608" s="1" t="s">
        <v>50</v>
      </c>
      <c r="P2608" s="1" t="s">
        <v>53</v>
      </c>
      <c r="Q2608" s="451" t="str">
        <f>VLOOKUP(UTK[[#This Row],[ID]],DRIVER[],6,FALSE)</f>
        <v>SUSANT KUMAR BAG</v>
      </c>
    </row>
    <row r="2609" spans="1:17" ht="14.4">
      <c r="A2609" s="1">
        <v>91</v>
      </c>
      <c r="B2609" s="446" t="str">
        <f>UTK[[#This Row],[DATE]]&amp;UTK[[#This Row],[VEHICLE NO]]&amp;UTK[[#This Row],[TRIP NO]]</f>
        <v>45510OD04Q41231</v>
      </c>
      <c r="C2609" s="25">
        <v>45510</v>
      </c>
      <c r="D2609" s="1">
        <v>33133</v>
      </c>
      <c r="E2609" s="12">
        <v>312215</v>
      </c>
      <c r="F2609" s="17">
        <v>7426</v>
      </c>
      <c r="G2609" s="24" t="s">
        <v>39</v>
      </c>
      <c r="H2609" s="447">
        <v>53.48</v>
      </c>
      <c r="I2609" s="447">
        <v>17.399999999999999</v>
      </c>
      <c r="J2609" s="447">
        <f t="shared" si="170"/>
        <v>36.08</v>
      </c>
      <c r="K2609" s="448">
        <v>35.4</v>
      </c>
      <c r="L2609" s="449">
        <v>45510</v>
      </c>
      <c r="M2609" s="447">
        <f t="shared" si="171"/>
        <v>0.67999999999999972</v>
      </c>
      <c r="N2609" s="450">
        <v>1</v>
      </c>
      <c r="O2609" s="1" t="s">
        <v>50</v>
      </c>
      <c r="P2609" s="1" t="s">
        <v>53</v>
      </c>
      <c r="Q2609" s="451" t="str">
        <f>VLOOKUP(UTK[[#This Row],[ID]],DRIVER[],6,FALSE)</f>
        <v>RIZWAN</v>
      </c>
    </row>
    <row r="2610" spans="1:17" ht="15" customHeight="1">
      <c r="A2610" s="1">
        <v>92</v>
      </c>
      <c r="B2610" s="446" t="str">
        <f>UTK[[#This Row],[DATE]]&amp;UTK[[#This Row],[VEHICLE NO]]&amp;UTK[[#This Row],[TRIP NO]]</f>
        <v>45510OD04Q41551</v>
      </c>
      <c r="C2610" s="25">
        <v>45510</v>
      </c>
      <c r="D2610" s="1">
        <v>33134</v>
      </c>
      <c r="E2610" s="12">
        <v>312215</v>
      </c>
      <c r="F2610" s="17">
        <v>7428</v>
      </c>
      <c r="G2610" s="24" t="s">
        <v>22</v>
      </c>
      <c r="H2610" s="447">
        <v>52.24</v>
      </c>
      <c r="I2610" s="447">
        <v>17.16</v>
      </c>
      <c r="J2610" s="447">
        <f t="shared" si="170"/>
        <v>35.08</v>
      </c>
      <c r="K2610" s="448">
        <v>34.5</v>
      </c>
      <c r="L2610" s="449">
        <v>45510</v>
      </c>
      <c r="M2610" s="447">
        <f t="shared" si="171"/>
        <v>0.57999999999999829</v>
      </c>
      <c r="N2610" s="450">
        <v>1</v>
      </c>
      <c r="O2610" s="1" t="s">
        <v>50</v>
      </c>
      <c r="P2610" s="1" t="s">
        <v>53</v>
      </c>
      <c r="Q2610" s="451" t="str">
        <f>VLOOKUP(UTK[[#This Row],[ID]],DRIVER[],6,FALSE)</f>
        <v>RAHID</v>
      </c>
    </row>
    <row r="2611" spans="1:17" ht="15" customHeight="1">
      <c r="A2611" s="1">
        <v>93</v>
      </c>
      <c r="B2611" s="446" t="str">
        <f>UTK[[#This Row],[DATE]]&amp;UTK[[#This Row],[VEHICLE NO]]&amp;UTK[[#This Row],[TRIP NO]]</f>
        <v>45510OD34S65081</v>
      </c>
      <c r="C2611" s="25">
        <v>45510</v>
      </c>
      <c r="D2611" s="1">
        <v>33135</v>
      </c>
      <c r="E2611" s="12">
        <v>312215</v>
      </c>
      <c r="F2611" s="17">
        <v>7430</v>
      </c>
      <c r="G2611" s="24" t="s">
        <v>57</v>
      </c>
      <c r="H2611" s="447">
        <v>53.36</v>
      </c>
      <c r="I2611" s="447">
        <v>17.52</v>
      </c>
      <c r="J2611" s="447">
        <f t="shared" si="170"/>
        <v>35.840000000000003</v>
      </c>
      <c r="K2611" s="448">
        <v>35</v>
      </c>
      <c r="L2611" s="449">
        <v>45510</v>
      </c>
      <c r="M2611" s="447">
        <f t="shared" si="171"/>
        <v>0.84000000000000341</v>
      </c>
      <c r="N2611" s="450">
        <v>1</v>
      </c>
      <c r="O2611" s="1" t="s">
        <v>50</v>
      </c>
      <c r="P2611" s="1" t="s">
        <v>53</v>
      </c>
      <c r="Q2611" s="451" t="str">
        <f>VLOOKUP(UTK[[#This Row],[ID]],DRIVER[],6,FALSE)</f>
        <v>VINOD KUMAR</v>
      </c>
    </row>
    <row r="2612" spans="1:17" ht="15" customHeight="1">
      <c r="A2612" s="1">
        <v>94</v>
      </c>
      <c r="B2612" s="446" t="str">
        <f>UTK[[#This Row],[DATE]]&amp;UTK[[#This Row],[VEHICLE NO]]&amp;UTK[[#This Row],[TRIP NO]]</f>
        <v>45510OD34S61521</v>
      </c>
      <c r="C2612" s="25">
        <v>45510</v>
      </c>
      <c r="D2612" s="1">
        <v>33136</v>
      </c>
      <c r="E2612" s="12">
        <v>312215</v>
      </c>
      <c r="F2612" s="17">
        <v>7431</v>
      </c>
      <c r="G2612" s="24" t="s">
        <v>43</v>
      </c>
      <c r="H2612" s="447">
        <v>52.1</v>
      </c>
      <c r="I2612" s="447">
        <v>17.12</v>
      </c>
      <c r="J2612" s="447">
        <f t="shared" si="170"/>
        <v>34.980000000000004</v>
      </c>
      <c r="K2612" s="448">
        <v>34.58</v>
      </c>
      <c r="L2612" s="449">
        <v>45510</v>
      </c>
      <c r="M2612" s="447">
        <f t="shared" si="171"/>
        <v>0.40000000000000568</v>
      </c>
      <c r="N2612" s="450">
        <v>1</v>
      </c>
      <c r="O2612" s="1" t="s">
        <v>50</v>
      </c>
      <c r="P2612" s="1" t="s">
        <v>53</v>
      </c>
      <c r="Q2612" s="451" t="str">
        <f>VLOOKUP(UTK[[#This Row],[ID]],DRIVER[],6,FALSE)</f>
        <v>PRADEEP KUMAR</v>
      </c>
    </row>
    <row r="2613" spans="1:17" ht="15" customHeight="1">
      <c r="A2613" s="1">
        <v>95</v>
      </c>
      <c r="B2613" s="446" t="str">
        <f>UTK[[#This Row],[DATE]]&amp;UTK[[#This Row],[VEHICLE NO]]&amp;UTK[[#This Row],[TRIP NO]]</f>
        <v>45510OD04Q67611</v>
      </c>
      <c r="C2613" s="25">
        <v>45510</v>
      </c>
      <c r="D2613" s="1">
        <v>33137</v>
      </c>
      <c r="E2613" s="12">
        <v>312215</v>
      </c>
      <c r="F2613" s="17">
        <v>7432</v>
      </c>
      <c r="G2613" s="24" t="s">
        <v>24</v>
      </c>
      <c r="H2613" s="447">
        <v>55.04</v>
      </c>
      <c r="I2613" s="447">
        <v>18.079999999999998</v>
      </c>
      <c r="J2613" s="447">
        <f t="shared" si="170"/>
        <v>36.96</v>
      </c>
      <c r="K2613" s="448">
        <v>35.94</v>
      </c>
      <c r="L2613" s="449">
        <v>45510</v>
      </c>
      <c r="M2613" s="447">
        <f t="shared" si="171"/>
        <v>1.0200000000000031</v>
      </c>
      <c r="N2613" s="450">
        <v>1</v>
      </c>
      <c r="O2613" s="1" t="s">
        <v>50</v>
      </c>
      <c r="P2613" s="1" t="s">
        <v>53</v>
      </c>
      <c r="Q2613" s="451" t="str">
        <f>VLOOKUP(UTK[[#This Row],[ID]],DRIVER[],6,FALSE)</f>
        <v>JAVID KHAN</v>
      </c>
    </row>
    <row r="2614" spans="1:17" ht="15" customHeight="1">
      <c r="A2614" s="1">
        <v>96</v>
      </c>
      <c r="B2614" s="446" t="str">
        <f>UTK[[#This Row],[DATE]]&amp;UTK[[#This Row],[VEHICLE NO]]&amp;UTK[[#This Row],[TRIP NO]]</f>
        <v>45510OD34S26271</v>
      </c>
      <c r="C2614" s="25">
        <v>45510</v>
      </c>
      <c r="D2614" s="1">
        <v>33138</v>
      </c>
      <c r="E2614" s="12">
        <v>312215</v>
      </c>
      <c r="F2614" s="17">
        <v>7429</v>
      </c>
      <c r="G2614" s="24" t="s">
        <v>54</v>
      </c>
      <c r="H2614" s="447">
        <v>50.68</v>
      </c>
      <c r="I2614" s="447">
        <v>17.02</v>
      </c>
      <c r="J2614" s="447">
        <f t="shared" si="170"/>
        <v>33.659999999999997</v>
      </c>
      <c r="K2614" s="448">
        <v>32.979999999999997</v>
      </c>
      <c r="L2614" s="449">
        <v>45510</v>
      </c>
      <c r="M2614" s="447">
        <f t="shared" si="171"/>
        <v>0.67999999999999972</v>
      </c>
      <c r="N2614" s="450">
        <v>1</v>
      </c>
      <c r="O2614" s="1" t="s">
        <v>50</v>
      </c>
      <c r="P2614" s="1" t="s">
        <v>53</v>
      </c>
      <c r="Q2614" s="451" t="str">
        <f>VLOOKUP(UTK[[#This Row],[ID]],DRIVER[],6,FALSE)</f>
        <v>SUDARSAN SAHOO</v>
      </c>
    </row>
    <row r="2615" spans="1:17" ht="15" customHeight="1">
      <c r="A2615" s="1">
        <v>97</v>
      </c>
      <c r="B2615" s="446" t="str">
        <f>UTK[[#This Row],[DATE]]&amp;UTK[[#This Row],[VEHICLE NO]]&amp;UTK[[#This Row],[TRIP NO]]</f>
        <v>45510OD34S61392</v>
      </c>
      <c r="C2615" s="25">
        <v>45510</v>
      </c>
      <c r="D2615" s="1">
        <v>33139</v>
      </c>
      <c r="E2615" s="12">
        <v>312215</v>
      </c>
      <c r="F2615" s="17">
        <v>7456</v>
      </c>
      <c r="G2615" s="24" t="s">
        <v>52</v>
      </c>
      <c r="H2615" s="447">
        <v>54.22</v>
      </c>
      <c r="I2615" s="447">
        <v>17.48</v>
      </c>
      <c r="J2615" s="447">
        <f t="shared" si="170"/>
        <v>36.739999999999995</v>
      </c>
      <c r="K2615" s="448">
        <v>36.119999999999997</v>
      </c>
      <c r="L2615" s="449">
        <v>45510</v>
      </c>
      <c r="M2615" s="447">
        <f t="shared" si="171"/>
        <v>0.61999999999999744</v>
      </c>
      <c r="N2615" s="450">
        <v>2</v>
      </c>
      <c r="O2615" s="1" t="s">
        <v>50</v>
      </c>
      <c r="P2615" s="1" t="s">
        <v>53</v>
      </c>
      <c r="Q2615" s="451" t="str">
        <f>VLOOKUP(UTK[[#This Row],[ID]],DRIVER[],6,FALSE)</f>
        <v>PRADIPA MALIK</v>
      </c>
    </row>
    <row r="2616" spans="1:17" ht="15" customHeight="1">
      <c r="A2616" s="1">
        <v>98</v>
      </c>
      <c r="B2616" s="446" t="str">
        <f>UTK[[#This Row],[DATE]]&amp;UTK[[#This Row],[VEHICLE NO]]&amp;UTK[[#This Row],[TRIP NO]]</f>
        <v>45510OD34S26661</v>
      </c>
      <c r="C2616" s="25">
        <v>45510</v>
      </c>
      <c r="D2616" s="1">
        <v>33140</v>
      </c>
      <c r="E2616" s="12">
        <v>312215</v>
      </c>
      <c r="F2616" s="17">
        <v>7462</v>
      </c>
      <c r="G2616" s="24" t="s">
        <v>45</v>
      </c>
      <c r="H2616" s="447">
        <v>54.46</v>
      </c>
      <c r="I2616" s="447">
        <v>17.8</v>
      </c>
      <c r="J2616" s="447">
        <f t="shared" si="170"/>
        <v>36.659999999999997</v>
      </c>
      <c r="K2616" s="448">
        <v>35.86</v>
      </c>
      <c r="L2616" s="449">
        <v>45510</v>
      </c>
      <c r="M2616" s="447">
        <f t="shared" si="171"/>
        <v>0.79999999999999716</v>
      </c>
      <c r="N2616" s="450">
        <v>1</v>
      </c>
      <c r="O2616" s="1" t="s">
        <v>50</v>
      </c>
      <c r="P2616" s="1" t="s">
        <v>53</v>
      </c>
      <c r="Q2616" s="451" t="str">
        <f>VLOOKUP(UTK[[#This Row],[ID]],DRIVER[],6,FALSE)</f>
        <v>RAMAKANTA JENA</v>
      </c>
    </row>
    <row r="2617" spans="1:17" ht="15" customHeight="1">
      <c r="A2617" s="1">
        <v>99</v>
      </c>
      <c r="B2617" s="446" t="str">
        <f>UTK[[#This Row],[DATE]]&amp;UTK[[#This Row],[VEHICLE NO]]&amp;UTK[[#This Row],[TRIP NO]]</f>
        <v>45510OD04Q67881</v>
      </c>
      <c r="C2617" s="25">
        <v>45510</v>
      </c>
      <c r="D2617" s="1">
        <v>33141</v>
      </c>
      <c r="E2617" s="12">
        <v>312215</v>
      </c>
      <c r="F2617" s="17">
        <v>7466</v>
      </c>
      <c r="G2617" s="24" t="s">
        <v>20</v>
      </c>
      <c r="H2617" s="447">
        <v>55.68</v>
      </c>
      <c r="I2617" s="447">
        <v>17.7</v>
      </c>
      <c r="J2617" s="447">
        <f t="shared" si="170"/>
        <v>37.980000000000004</v>
      </c>
      <c r="K2617" s="448">
        <v>37.340000000000003</v>
      </c>
      <c r="L2617" s="449">
        <v>45510</v>
      </c>
      <c r="M2617" s="447">
        <f t="shared" si="171"/>
        <v>0.64000000000000057</v>
      </c>
      <c r="N2617" s="450">
        <v>1</v>
      </c>
      <c r="O2617" s="1" t="s">
        <v>50</v>
      </c>
      <c r="P2617" s="1" t="s">
        <v>53</v>
      </c>
      <c r="Q2617" s="451" t="str">
        <f>VLOOKUP(UTK[[#This Row],[ID]],DRIVER[],6,FALSE)</f>
        <v>AJAYA KUMAR MAHANTA</v>
      </c>
    </row>
    <row r="2618" spans="1:17" ht="15" customHeight="1">
      <c r="A2618" s="1">
        <v>100</v>
      </c>
      <c r="B2618" s="446" t="str">
        <f>UTK[[#This Row],[DATE]]&amp;UTK[[#This Row],[VEHICLE NO]]&amp;UTK[[#This Row],[TRIP NO]]</f>
        <v>45510OD04Q41181</v>
      </c>
      <c r="C2618" s="25">
        <v>45510</v>
      </c>
      <c r="D2618" s="1">
        <v>33142</v>
      </c>
      <c r="E2618" s="12">
        <v>312215</v>
      </c>
      <c r="F2618" s="17">
        <v>7467</v>
      </c>
      <c r="G2618" s="24" t="s">
        <v>26</v>
      </c>
      <c r="H2618" s="447">
        <v>54.28</v>
      </c>
      <c r="I2618" s="447">
        <v>17.760000000000002</v>
      </c>
      <c r="J2618" s="447">
        <f t="shared" si="170"/>
        <v>36.519999999999996</v>
      </c>
      <c r="K2618" s="448">
        <v>36.520000000000003</v>
      </c>
      <c r="L2618" s="449">
        <v>45510</v>
      </c>
      <c r="M2618" s="447">
        <f t="shared" si="171"/>
        <v>0</v>
      </c>
      <c r="N2618" s="450">
        <v>1</v>
      </c>
      <c r="O2618" s="1" t="s">
        <v>50</v>
      </c>
      <c r="P2618" s="1" t="s">
        <v>53</v>
      </c>
      <c r="Q2618" s="451" t="str">
        <f>VLOOKUP(UTK[[#This Row],[ID]],DRIVER[],6,FALSE)</f>
        <v>MIRZA KAMAL BEG</v>
      </c>
    </row>
    <row r="2619" spans="1:17" ht="15" customHeight="1">
      <c r="A2619" s="1">
        <v>101</v>
      </c>
      <c r="B2619" s="446" t="str">
        <f>UTK[[#This Row],[DATE]]&amp;UTK[[#This Row],[VEHICLE NO]]&amp;UTK[[#This Row],[TRIP NO]]</f>
        <v>45510OD34S61371</v>
      </c>
      <c r="C2619" s="25">
        <v>45510</v>
      </c>
      <c r="D2619" s="1">
        <v>33143</v>
      </c>
      <c r="E2619" s="12">
        <v>312215</v>
      </c>
      <c r="F2619" s="17">
        <v>7486</v>
      </c>
      <c r="G2619" s="24" t="s">
        <v>44</v>
      </c>
      <c r="H2619" s="447">
        <v>56.38</v>
      </c>
      <c r="I2619" s="447">
        <v>17.54</v>
      </c>
      <c r="J2619" s="447">
        <f t="shared" si="170"/>
        <v>38.840000000000003</v>
      </c>
      <c r="K2619" s="448">
        <v>38.32</v>
      </c>
      <c r="L2619" s="449">
        <v>45510</v>
      </c>
      <c r="M2619" s="447">
        <f t="shared" si="171"/>
        <v>0.52000000000000313</v>
      </c>
      <c r="N2619" s="450">
        <v>1</v>
      </c>
      <c r="O2619" s="1" t="s">
        <v>50</v>
      </c>
      <c r="P2619" s="1" t="s">
        <v>53</v>
      </c>
      <c r="Q2619" s="451" t="str">
        <f>VLOOKUP(UTK[[#This Row],[ID]],DRIVER[],6,FALSE)</f>
        <v>MURALIDHAR MOHANTA</v>
      </c>
    </row>
    <row r="2620" spans="1:17" ht="15" customHeight="1">
      <c r="A2620" s="1">
        <v>102</v>
      </c>
      <c r="B2620" s="446" t="str">
        <f>UTK[[#This Row],[DATE]]&amp;UTK[[#This Row],[VEHICLE NO]]&amp;UTK[[#This Row],[TRIP NO]]</f>
        <v>45510OD34S26152</v>
      </c>
      <c r="C2620" s="25">
        <v>45510</v>
      </c>
      <c r="D2620" s="1">
        <v>33144</v>
      </c>
      <c r="E2620" s="12">
        <v>312215</v>
      </c>
      <c r="F2620" s="17">
        <v>7494</v>
      </c>
      <c r="G2620" s="24" t="s">
        <v>40</v>
      </c>
      <c r="H2620" s="447">
        <v>52.86</v>
      </c>
      <c r="I2620" s="447">
        <v>17.04</v>
      </c>
      <c r="J2620" s="447">
        <f t="shared" si="170"/>
        <v>35.82</v>
      </c>
      <c r="K2620" s="448">
        <v>34.700000000000003</v>
      </c>
      <c r="L2620" s="449">
        <v>45510</v>
      </c>
      <c r="M2620" s="447">
        <f t="shared" si="171"/>
        <v>1.1199999999999974</v>
      </c>
      <c r="N2620" s="450">
        <v>2</v>
      </c>
      <c r="O2620" s="1" t="s">
        <v>50</v>
      </c>
      <c r="P2620" s="1" t="s">
        <v>53</v>
      </c>
      <c r="Q2620" s="451" t="str">
        <f>VLOOKUP(UTK[[#This Row],[ID]],DRIVER[],6,FALSE)</f>
        <v>SUSANT KUMAR BAG</v>
      </c>
    </row>
    <row r="2621" spans="1:17" ht="15" customHeight="1">
      <c r="A2621" s="1">
        <v>103</v>
      </c>
      <c r="B2621" s="446" t="str">
        <f>UTK[[#This Row],[DATE]]&amp;UTK[[#This Row],[VEHICLE NO]]&amp;UTK[[#This Row],[TRIP NO]]</f>
        <v>45510OD04Q41781</v>
      </c>
      <c r="C2621" s="25">
        <v>45510</v>
      </c>
      <c r="D2621" s="1">
        <v>33145</v>
      </c>
      <c r="E2621" s="12">
        <v>312215</v>
      </c>
      <c r="F2621" s="17">
        <v>7496</v>
      </c>
      <c r="G2621" s="24" t="s">
        <v>25</v>
      </c>
      <c r="H2621" s="447">
        <v>50.46</v>
      </c>
      <c r="I2621" s="447">
        <v>17.260000000000002</v>
      </c>
      <c r="J2621" s="447">
        <f t="shared" si="170"/>
        <v>33.200000000000003</v>
      </c>
      <c r="K2621" s="448">
        <v>32.42</v>
      </c>
      <c r="L2621" s="449">
        <v>45510</v>
      </c>
      <c r="M2621" s="447">
        <f t="shared" si="171"/>
        <v>0.78000000000000114</v>
      </c>
      <c r="N2621" s="450">
        <v>1</v>
      </c>
      <c r="O2621" s="1" t="s">
        <v>50</v>
      </c>
      <c r="P2621" s="1" t="s">
        <v>53</v>
      </c>
      <c r="Q2621" s="451" t="str">
        <f>VLOOKUP(UTK[[#This Row],[ID]],DRIVER[],6,FALSE)</f>
        <v>CHANDRAMANI MOHANTY</v>
      </c>
    </row>
    <row r="2622" spans="1:17" ht="15" customHeight="1">
      <c r="A2622" s="1">
        <v>104</v>
      </c>
      <c r="B2622" s="446" t="str">
        <f>UTK[[#This Row],[DATE]]&amp;UTK[[#This Row],[VEHICLE NO]]&amp;UTK[[#This Row],[TRIP NO]]</f>
        <v>45510OD04Q41731</v>
      </c>
      <c r="C2622" s="25">
        <v>45510</v>
      </c>
      <c r="D2622" s="1">
        <v>33146</v>
      </c>
      <c r="E2622" s="12">
        <v>312215</v>
      </c>
      <c r="F2622" s="17">
        <v>7498</v>
      </c>
      <c r="G2622" s="24" t="s">
        <v>8</v>
      </c>
      <c r="H2622" s="447">
        <v>35.44</v>
      </c>
      <c r="I2622" s="447">
        <v>10.26</v>
      </c>
      <c r="J2622" s="447">
        <f t="shared" si="170"/>
        <v>25.18</v>
      </c>
      <c r="K2622" s="448">
        <v>24.36</v>
      </c>
      <c r="L2622" s="449">
        <v>45510</v>
      </c>
      <c r="M2622" s="447">
        <f t="shared" si="171"/>
        <v>0.82000000000000028</v>
      </c>
      <c r="N2622" s="450">
        <v>1</v>
      </c>
      <c r="O2622" s="1" t="s">
        <v>50</v>
      </c>
      <c r="P2622" s="1" t="s">
        <v>53</v>
      </c>
      <c r="Q2622" s="451" t="str">
        <f>VLOOKUP(UTK[[#This Row],[ID]],DRIVER[],6,FALSE)</f>
        <v>JAVID KHAN</v>
      </c>
    </row>
    <row r="2623" spans="1:17" ht="14.4">
      <c r="A2623" s="1">
        <v>105</v>
      </c>
      <c r="B2623" s="446" t="str">
        <f>UTK[[#This Row],[DATE]]&amp;UTK[[#This Row],[VEHICLE NO]]&amp;UTK[[#This Row],[TRIP NO]]</f>
        <v>45510OD04Q41232</v>
      </c>
      <c r="C2623" s="25">
        <v>45510</v>
      </c>
      <c r="D2623" s="1">
        <v>33147</v>
      </c>
      <c r="E2623" s="12">
        <v>312215</v>
      </c>
      <c r="F2623" s="17">
        <v>7500</v>
      </c>
      <c r="G2623" s="24" t="s">
        <v>39</v>
      </c>
      <c r="H2623" s="447">
        <v>54.62</v>
      </c>
      <c r="I2623" s="447">
        <v>17.36</v>
      </c>
      <c r="J2623" s="447">
        <f t="shared" si="170"/>
        <v>37.26</v>
      </c>
      <c r="K2623" s="448">
        <v>34.82</v>
      </c>
      <c r="L2623" s="449">
        <v>45510</v>
      </c>
      <c r="M2623" s="447">
        <f t="shared" si="171"/>
        <v>2.4399999999999977</v>
      </c>
      <c r="N2623" s="450">
        <v>2</v>
      </c>
      <c r="O2623" s="1" t="s">
        <v>50</v>
      </c>
      <c r="P2623" s="1" t="s">
        <v>53</v>
      </c>
      <c r="Q2623" s="451" t="str">
        <f>VLOOKUP(UTK[[#This Row],[ID]],DRIVER[],6,FALSE)</f>
        <v>RIZWAN</v>
      </c>
    </row>
    <row r="2624" spans="1:17" ht="15" customHeight="1">
      <c r="A2624" s="1">
        <v>106</v>
      </c>
      <c r="B2624" s="446" t="str">
        <f>UTK[[#This Row],[DATE]]&amp;UTK[[#This Row],[VEHICLE NO]]&amp;UTK[[#This Row],[TRIP NO]]</f>
        <v>45510OD04Q41552</v>
      </c>
      <c r="C2624" s="25">
        <v>45510</v>
      </c>
      <c r="D2624" s="1">
        <v>33148</v>
      </c>
      <c r="E2624" s="12">
        <v>312215</v>
      </c>
      <c r="F2624" s="17">
        <v>7499</v>
      </c>
      <c r="G2624" s="24" t="s">
        <v>22</v>
      </c>
      <c r="H2624" s="447">
        <v>53.46</v>
      </c>
      <c r="I2624" s="447">
        <v>17.059999999999999</v>
      </c>
      <c r="J2624" s="447">
        <f t="shared" si="170"/>
        <v>36.400000000000006</v>
      </c>
      <c r="K2624" s="448">
        <v>34.64</v>
      </c>
      <c r="L2624" s="449">
        <v>45510</v>
      </c>
      <c r="M2624" s="447">
        <f t="shared" si="171"/>
        <v>1.7600000000000051</v>
      </c>
      <c r="N2624" s="450">
        <v>2</v>
      </c>
      <c r="O2624" s="1" t="s">
        <v>50</v>
      </c>
      <c r="P2624" s="1" t="s">
        <v>53</v>
      </c>
      <c r="Q2624" s="451" t="str">
        <f>VLOOKUP(UTK[[#This Row],[ID]],DRIVER[],6,FALSE)</f>
        <v>RAHID</v>
      </c>
    </row>
    <row r="2625" spans="1:18" ht="15" customHeight="1">
      <c r="A2625" s="1">
        <v>107</v>
      </c>
      <c r="B2625" s="446" t="str">
        <f>UTK[[#This Row],[DATE]]&amp;UTK[[#This Row],[VEHICLE NO]]&amp;UTK[[#This Row],[TRIP NO]]</f>
        <v>45510OD04Q41701</v>
      </c>
      <c r="C2625" s="25">
        <v>45510</v>
      </c>
      <c r="D2625" s="1">
        <v>33149</v>
      </c>
      <c r="E2625" s="12">
        <v>312215</v>
      </c>
      <c r="F2625" s="17">
        <v>7501</v>
      </c>
      <c r="G2625" s="24" t="s">
        <v>10</v>
      </c>
      <c r="H2625" s="447">
        <v>35.840000000000003</v>
      </c>
      <c r="I2625" s="447">
        <v>10.32</v>
      </c>
      <c r="J2625" s="447">
        <f t="shared" si="170"/>
        <v>25.520000000000003</v>
      </c>
      <c r="K2625" s="448">
        <v>24.9</v>
      </c>
      <c r="L2625" s="449">
        <v>45510</v>
      </c>
      <c r="M2625" s="447">
        <f t="shared" si="171"/>
        <v>0.62000000000000455</v>
      </c>
      <c r="N2625" s="450">
        <v>1</v>
      </c>
      <c r="O2625" s="1" t="s">
        <v>50</v>
      </c>
      <c r="P2625" s="1" t="s">
        <v>53</v>
      </c>
      <c r="Q2625" s="451" t="str">
        <f>VLOOKUP(UTK[[#This Row],[ID]],DRIVER[],6,FALSE)</f>
        <v>KAMAN MUNDA</v>
      </c>
    </row>
    <row r="2626" spans="1:18" ht="15" customHeight="1">
      <c r="A2626" s="1">
        <v>108</v>
      </c>
      <c r="B2626" s="446" t="str">
        <f>UTK[[#This Row],[DATE]]&amp;UTK[[#This Row],[VEHICLE NO]]&amp;UTK[[#This Row],[TRIP NO]]</f>
        <v>45510OD34S65082</v>
      </c>
      <c r="C2626" s="25">
        <v>45510</v>
      </c>
      <c r="D2626" s="1">
        <v>33150</v>
      </c>
      <c r="E2626" s="12">
        <v>312215</v>
      </c>
      <c r="F2626" s="17">
        <v>7506</v>
      </c>
      <c r="G2626" s="24" t="s">
        <v>57</v>
      </c>
      <c r="H2626" s="447">
        <v>53.96</v>
      </c>
      <c r="I2626" s="447">
        <v>17.46</v>
      </c>
      <c r="J2626" s="447">
        <f t="shared" si="170"/>
        <v>36.5</v>
      </c>
      <c r="K2626" s="448">
        <v>35.58</v>
      </c>
      <c r="L2626" s="449">
        <v>45510</v>
      </c>
      <c r="M2626" s="447">
        <f t="shared" si="171"/>
        <v>0.92000000000000171</v>
      </c>
      <c r="N2626" s="450">
        <v>2</v>
      </c>
      <c r="O2626" s="1" t="s">
        <v>50</v>
      </c>
      <c r="P2626" s="1" t="s">
        <v>53</v>
      </c>
      <c r="Q2626" s="451" t="str">
        <f>VLOOKUP(UTK[[#This Row],[ID]],DRIVER[],6,FALSE)</f>
        <v>VINOD KUMAR</v>
      </c>
    </row>
    <row r="2627" spans="1:18" ht="15" customHeight="1">
      <c r="A2627" s="1">
        <v>109</v>
      </c>
      <c r="B2627" s="446" t="str">
        <f>UTK[[#This Row],[DATE]]&amp;UTK[[#This Row],[VEHICLE NO]]&amp;UTK[[#This Row],[TRIP NO]]</f>
        <v>45510OD34S61522</v>
      </c>
      <c r="C2627" s="25">
        <v>45510</v>
      </c>
      <c r="D2627" s="1">
        <v>33151</v>
      </c>
      <c r="E2627" s="12">
        <v>312215</v>
      </c>
      <c r="F2627" s="17">
        <v>7510</v>
      </c>
      <c r="G2627" s="24" t="s">
        <v>43</v>
      </c>
      <c r="H2627" s="447">
        <v>53.58</v>
      </c>
      <c r="I2627" s="447">
        <v>17.100000000000001</v>
      </c>
      <c r="J2627" s="447">
        <f t="shared" si="170"/>
        <v>36.479999999999997</v>
      </c>
      <c r="K2627" s="448">
        <v>35.92</v>
      </c>
      <c r="L2627" s="449">
        <v>45510</v>
      </c>
      <c r="M2627" s="447">
        <f t="shared" si="171"/>
        <v>0.55999999999999517</v>
      </c>
      <c r="N2627" s="450">
        <v>2</v>
      </c>
      <c r="O2627" s="1" t="s">
        <v>50</v>
      </c>
      <c r="P2627" s="1" t="s">
        <v>53</v>
      </c>
      <c r="Q2627" s="451" t="str">
        <f>VLOOKUP(UTK[[#This Row],[ID]],DRIVER[],6,FALSE)</f>
        <v>PRADEEP KUMAR</v>
      </c>
    </row>
    <row r="2628" spans="1:18" ht="15" customHeight="1">
      <c r="A2628" s="1">
        <v>110</v>
      </c>
      <c r="B2628" s="446" t="str">
        <f>UTK[[#This Row],[DATE]]&amp;UTK[[#This Row],[VEHICLE NO]]&amp;UTK[[#This Row],[TRIP NO]]</f>
        <v>45510OD34S26272</v>
      </c>
      <c r="C2628" s="25">
        <v>45510</v>
      </c>
      <c r="D2628" s="1">
        <v>33152</v>
      </c>
      <c r="E2628" s="12">
        <v>312215</v>
      </c>
      <c r="F2628" s="17">
        <v>7518</v>
      </c>
      <c r="G2628" s="24" t="s">
        <v>54</v>
      </c>
      <c r="H2628" s="447">
        <v>55.08</v>
      </c>
      <c r="I2628" s="447">
        <v>17.059999999999999</v>
      </c>
      <c r="J2628" s="447">
        <f t="shared" si="170"/>
        <v>38.019999999999996</v>
      </c>
      <c r="K2628" s="448">
        <v>35.619999999999997</v>
      </c>
      <c r="L2628" s="449">
        <v>45510</v>
      </c>
      <c r="M2628" s="447">
        <f t="shared" si="171"/>
        <v>2.3999999999999986</v>
      </c>
      <c r="N2628" s="450">
        <v>2</v>
      </c>
      <c r="O2628" s="1" t="s">
        <v>50</v>
      </c>
      <c r="P2628" s="1" t="s">
        <v>53</v>
      </c>
      <c r="Q2628" s="451" t="str">
        <f>VLOOKUP(UTK[[#This Row],[ID]],DRIVER[],6,FALSE)</f>
        <v>SUDARSAN SAHOO</v>
      </c>
      <c r="R2628" s="1">
        <v>80</v>
      </c>
    </row>
    <row r="2629" spans="1:18" ht="15" customHeight="1">
      <c r="A2629" s="1">
        <v>111</v>
      </c>
      <c r="B2629" s="446" t="str">
        <f>UTK[[#This Row],[DATE]]&amp;UTK[[#This Row],[VEHICLE NO]]&amp;UTK[[#This Row],[TRIP NO]]</f>
        <v>45510OD34S61393</v>
      </c>
      <c r="C2629" s="25">
        <v>45510</v>
      </c>
      <c r="D2629" s="1">
        <v>33153</v>
      </c>
      <c r="E2629" s="12">
        <v>312215</v>
      </c>
      <c r="F2629" s="17">
        <v>7540</v>
      </c>
      <c r="G2629" s="24" t="s">
        <v>52</v>
      </c>
      <c r="H2629" s="447">
        <v>53.32</v>
      </c>
      <c r="I2629" s="447">
        <v>17.46</v>
      </c>
      <c r="J2629" s="447">
        <f t="shared" si="170"/>
        <v>35.86</v>
      </c>
      <c r="K2629" s="448">
        <v>35.159999999999997</v>
      </c>
      <c r="L2629" s="449">
        <v>45510</v>
      </c>
      <c r="M2629" s="447">
        <f t="shared" si="171"/>
        <v>0.70000000000000284</v>
      </c>
      <c r="N2629" s="450">
        <v>3</v>
      </c>
      <c r="O2629" s="1" t="s">
        <v>50</v>
      </c>
      <c r="P2629" s="1" t="s">
        <v>53</v>
      </c>
      <c r="Q2629" s="451" t="str">
        <f>VLOOKUP(UTK[[#This Row],[ID]],DRIVER[],6,FALSE)</f>
        <v>PRADIPA MALIK</v>
      </c>
    </row>
    <row r="2630" spans="1:18" ht="15" customHeight="1">
      <c r="A2630" s="1">
        <v>112</v>
      </c>
      <c r="B2630" s="446" t="str">
        <f>UTK[[#This Row],[DATE]]&amp;UTK[[#This Row],[VEHICLE NO]]&amp;UTK[[#This Row],[TRIP NO]]</f>
        <v>45510OD34S26662</v>
      </c>
      <c r="C2630" s="25">
        <v>45510</v>
      </c>
      <c r="D2630" s="1">
        <v>33154</v>
      </c>
      <c r="E2630" s="12">
        <v>312215</v>
      </c>
      <c r="F2630" s="17">
        <v>7558</v>
      </c>
      <c r="G2630" s="24" t="s">
        <v>45</v>
      </c>
      <c r="H2630" s="447">
        <v>51.5</v>
      </c>
      <c r="I2630" s="447">
        <v>17.86</v>
      </c>
      <c r="J2630" s="447">
        <f t="shared" si="170"/>
        <v>33.64</v>
      </c>
      <c r="K2630" s="448">
        <v>33.24</v>
      </c>
      <c r="L2630" s="449">
        <v>45510</v>
      </c>
      <c r="M2630" s="447">
        <f t="shared" si="171"/>
        <v>0.39999999999999858</v>
      </c>
      <c r="N2630" s="450">
        <v>2</v>
      </c>
      <c r="O2630" s="1" t="s">
        <v>50</v>
      </c>
      <c r="P2630" s="1" t="s">
        <v>53</v>
      </c>
      <c r="Q2630" s="451" t="str">
        <f>VLOOKUP(UTK[[#This Row],[ID]],DRIVER[],6,FALSE)</f>
        <v>RAMAKANTA JENA</v>
      </c>
    </row>
    <row r="2631" spans="1:18" ht="15" customHeight="1">
      <c r="A2631" s="1">
        <v>113</v>
      </c>
      <c r="B2631" s="446" t="str">
        <f>UTK[[#This Row],[DATE]]&amp;UTK[[#This Row],[VEHICLE NO]]&amp;UTK[[#This Row],[TRIP NO]]</f>
        <v>45510OD04Q67882</v>
      </c>
      <c r="C2631" s="25">
        <v>45510</v>
      </c>
      <c r="D2631" s="1">
        <v>33155</v>
      </c>
      <c r="E2631" s="12">
        <v>312215</v>
      </c>
      <c r="F2631" s="17">
        <v>7562</v>
      </c>
      <c r="G2631" s="24" t="s">
        <v>20</v>
      </c>
      <c r="H2631" s="447">
        <v>53.78</v>
      </c>
      <c r="I2631" s="447">
        <v>17.7</v>
      </c>
      <c r="J2631" s="447">
        <f t="shared" si="170"/>
        <v>36.08</v>
      </c>
      <c r="K2631" s="448">
        <v>34.68</v>
      </c>
      <c r="L2631" s="449">
        <v>45511</v>
      </c>
      <c r="M2631" s="447">
        <f t="shared" si="171"/>
        <v>1.3999999999999986</v>
      </c>
      <c r="N2631" s="450">
        <v>2</v>
      </c>
      <c r="O2631" s="1" t="s">
        <v>50</v>
      </c>
      <c r="P2631" s="1" t="s">
        <v>53</v>
      </c>
      <c r="Q2631" s="451" t="str">
        <f>VLOOKUP(UTK[[#This Row],[ID]],DRIVER[],6,FALSE)</f>
        <v>AJAYA KUMAR MAHANTA</v>
      </c>
    </row>
    <row r="2632" spans="1:18" ht="15" customHeight="1">
      <c r="A2632" s="1">
        <v>114</v>
      </c>
      <c r="B2632" s="446" t="str">
        <f>UTK[[#This Row],[DATE]]&amp;UTK[[#This Row],[VEHICLE NO]]&amp;UTK[[#This Row],[TRIP NO]]</f>
        <v>45510OD04Q41182</v>
      </c>
      <c r="C2632" s="25">
        <v>45510</v>
      </c>
      <c r="D2632" s="1">
        <v>33156</v>
      </c>
      <c r="E2632" s="12">
        <v>312215</v>
      </c>
      <c r="F2632" s="17">
        <v>7580</v>
      </c>
      <c r="G2632" s="24" t="s">
        <v>26</v>
      </c>
      <c r="H2632" s="447">
        <v>53.28</v>
      </c>
      <c r="I2632" s="447">
        <v>17.12</v>
      </c>
      <c r="J2632" s="447">
        <f t="shared" si="170"/>
        <v>36.159999999999997</v>
      </c>
      <c r="K2632" s="448">
        <v>35.58</v>
      </c>
      <c r="L2632" s="449">
        <v>45511</v>
      </c>
      <c r="M2632" s="447">
        <f t="shared" si="171"/>
        <v>0.57999999999999829</v>
      </c>
      <c r="N2632" s="450">
        <v>2</v>
      </c>
      <c r="O2632" s="1" t="s">
        <v>50</v>
      </c>
      <c r="P2632" s="1" t="s">
        <v>53</v>
      </c>
      <c r="Q2632" s="451" t="str">
        <f>VLOOKUP(UTK[[#This Row],[ID]],DRIVER[],6,FALSE)</f>
        <v>MIRZA KAMAL BEG</v>
      </c>
    </row>
    <row r="2633" spans="1:18" ht="15" customHeight="1">
      <c r="A2633" s="1">
        <v>115</v>
      </c>
      <c r="B2633" s="446" t="str">
        <f>UTK[[#This Row],[DATE]]&amp;UTK[[#This Row],[VEHICLE NO]]&amp;UTK[[#This Row],[TRIP NO]]</f>
        <v>45510OD34S61372</v>
      </c>
      <c r="C2633" s="25">
        <v>45510</v>
      </c>
      <c r="D2633" s="1">
        <v>33157</v>
      </c>
      <c r="E2633" s="12">
        <v>312215</v>
      </c>
      <c r="F2633" s="17">
        <v>7579</v>
      </c>
      <c r="G2633" s="24" t="s">
        <v>44</v>
      </c>
      <c r="H2633" s="447">
        <v>54.1</v>
      </c>
      <c r="I2633" s="447">
        <v>17.600000000000001</v>
      </c>
      <c r="J2633" s="447">
        <f t="shared" si="170"/>
        <v>36.5</v>
      </c>
      <c r="K2633" s="448">
        <v>36.08</v>
      </c>
      <c r="L2633" s="449">
        <v>45511</v>
      </c>
      <c r="M2633" s="447">
        <f t="shared" si="171"/>
        <v>0.42000000000000171</v>
      </c>
      <c r="N2633" s="450">
        <v>2</v>
      </c>
      <c r="O2633" s="1" t="s">
        <v>50</v>
      </c>
      <c r="P2633" s="1" t="s">
        <v>53</v>
      </c>
      <c r="Q2633" s="451" t="str">
        <f>VLOOKUP(UTK[[#This Row],[ID]],DRIVER[],6,FALSE)</f>
        <v>MURALIDHAR MOHANTA</v>
      </c>
    </row>
    <row r="2634" spans="1:18" ht="14.4">
      <c r="A2634" s="1">
        <v>116</v>
      </c>
      <c r="B2634" s="446" t="str">
        <f>UTK[[#This Row],[DATE]]&amp;UTK[[#This Row],[VEHICLE NO]]&amp;UTK[[#This Row],[TRIP NO]]</f>
        <v>45511OD04Q41231</v>
      </c>
      <c r="C2634" s="25">
        <v>45511</v>
      </c>
      <c r="D2634" s="1">
        <v>33158</v>
      </c>
      <c r="E2634" s="12">
        <v>312215</v>
      </c>
      <c r="F2634" s="17">
        <v>7591</v>
      </c>
      <c r="G2634" s="24" t="s">
        <v>39</v>
      </c>
      <c r="H2634" s="447">
        <v>54.24</v>
      </c>
      <c r="I2634" s="447">
        <v>17.46</v>
      </c>
      <c r="J2634" s="447">
        <f t="shared" ref="J2634:J2652" si="172">H2634-I2634</f>
        <v>36.78</v>
      </c>
      <c r="K2634" s="448">
        <v>36.200000000000003</v>
      </c>
      <c r="L2634" s="449">
        <v>45511</v>
      </c>
      <c r="M2634" s="447">
        <f t="shared" ref="M2634:M2652" si="173">J2634-K2634</f>
        <v>0.57999999999999829</v>
      </c>
      <c r="N2634" s="450">
        <v>1</v>
      </c>
      <c r="O2634" s="1" t="s">
        <v>50</v>
      </c>
      <c r="P2634" s="1" t="s">
        <v>53</v>
      </c>
      <c r="Q2634" s="451" t="str">
        <f>VLOOKUP(UTK[[#This Row],[ID]],DRIVER[],6,FALSE)</f>
        <v>RIZWAN</v>
      </c>
    </row>
    <row r="2635" spans="1:18" ht="15" customHeight="1">
      <c r="A2635" s="1">
        <v>117</v>
      </c>
      <c r="B2635" s="446" t="str">
        <f>UTK[[#This Row],[DATE]]&amp;UTK[[#This Row],[VEHICLE NO]]&amp;UTK[[#This Row],[TRIP NO]]</f>
        <v>45511OD34S65081</v>
      </c>
      <c r="C2635" s="25">
        <v>45511</v>
      </c>
      <c r="D2635" s="1">
        <v>33159</v>
      </c>
      <c r="E2635" s="12">
        <v>312215</v>
      </c>
      <c r="F2635" s="17">
        <v>7627</v>
      </c>
      <c r="G2635" s="24" t="s">
        <v>57</v>
      </c>
      <c r="H2635" s="447">
        <v>53.28</v>
      </c>
      <c r="I2635" s="447">
        <v>17.52</v>
      </c>
      <c r="J2635" s="447">
        <f t="shared" si="172"/>
        <v>35.760000000000005</v>
      </c>
      <c r="K2635" s="448">
        <v>35.18</v>
      </c>
      <c r="L2635" s="449">
        <v>45511</v>
      </c>
      <c r="M2635" s="447">
        <f t="shared" si="173"/>
        <v>0.5800000000000054</v>
      </c>
      <c r="N2635" s="450">
        <v>1</v>
      </c>
      <c r="O2635" s="1" t="s">
        <v>50</v>
      </c>
      <c r="P2635" s="1" t="s">
        <v>53</v>
      </c>
      <c r="Q2635" s="451" t="str">
        <f>VLOOKUP(UTK[[#This Row],[ID]],DRIVER[],6,FALSE)</f>
        <v>VINOD KUMAR</v>
      </c>
      <c r="R2635" s="1">
        <v>165</v>
      </c>
    </row>
    <row r="2636" spans="1:18" ht="15" customHeight="1">
      <c r="A2636" s="1">
        <v>118</v>
      </c>
      <c r="B2636" s="446" t="str">
        <f>UTK[[#This Row],[DATE]]&amp;UTK[[#This Row],[VEHICLE NO]]&amp;UTK[[#This Row],[TRIP NO]]</f>
        <v>45511OD34S26661</v>
      </c>
      <c r="C2636" s="25">
        <v>45511</v>
      </c>
      <c r="D2636" s="1">
        <v>33160</v>
      </c>
      <c r="E2636" s="12">
        <v>312215</v>
      </c>
      <c r="F2636" s="17">
        <v>7625</v>
      </c>
      <c r="G2636" s="24" t="s">
        <v>45</v>
      </c>
      <c r="H2636" s="447">
        <v>54.52</v>
      </c>
      <c r="I2636" s="447">
        <v>17.88</v>
      </c>
      <c r="J2636" s="447">
        <f t="shared" si="172"/>
        <v>36.64</v>
      </c>
      <c r="K2636" s="448">
        <v>35.659999999999997</v>
      </c>
      <c r="L2636" s="449">
        <v>45511</v>
      </c>
      <c r="M2636" s="447">
        <f t="shared" si="173"/>
        <v>0.98000000000000398</v>
      </c>
      <c r="N2636" s="450">
        <v>1</v>
      </c>
      <c r="O2636" s="1" t="s">
        <v>50</v>
      </c>
      <c r="P2636" s="1" t="s">
        <v>53</v>
      </c>
      <c r="Q2636" s="451" t="str">
        <f>VLOOKUP(UTK[[#This Row],[ID]],DRIVER[],6,FALSE)</f>
        <v>RAMAKANTA JENA</v>
      </c>
      <c r="R2636" s="1">
        <v>215</v>
      </c>
    </row>
    <row r="2637" spans="1:18" ht="15" customHeight="1">
      <c r="A2637" s="1">
        <v>119</v>
      </c>
      <c r="B2637" s="446" t="str">
        <f>UTK[[#This Row],[DATE]]&amp;UTK[[#This Row],[VEHICLE NO]]&amp;UTK[[#This Row],[TRIP NO]]</f>
        <v>45511OD34S26271</v>
      </c>
      <c r="C2637" s="25">
        <v>45511</v>
      </c>
      <c r="D2637" s="1">
        <v>33161</v>
      </c>
      <c r="E2637" s="12">
        <v>312215</v>
      </c>
      <c r="F2637" s="17">
        <v>7624</v>
      </c>
      <c r="G2637" s="24" t="s">
        <v>54</v>
      </c>
      <c r="H2637" s="447">
        <v>52.38</v>
      </c>
      <c r="I2637" s="447">
        <v>17.100000000000001</v>
      </c>
      <c r="J2637" s="447">
        <f t="shared" si="172"/>
        <v>35.28</v>
      </c>
      <c r="K2637" s="448">
        <v>34.619999999999997</v>
      </c>
      <c r="L2637" s="449">
        <v>45511</v>
      </c>
      <c r="M2637" s="447">
        <f t="shared" si="173"/>
        <v>0.66000000000000369</v>
      </c>
      <c r="N2637" s="450">
        <v>1</v>
      </c>
      <c r="O2637" s="1" t="s">
        <v>50</v>
      </c>
      <c r="P2637" s="1" t="s">
        <v>53</v>
      </c>
      <c r="Q2637" s="451" t="str">
        <f>VLOOKUP(UTK[[#This Row],[ID]],DRIVER[],6,FALSE)</f>
        <v>SUDARSAN SAHOO</v>
      </c>
    </row>
    <row r="2638" spans="1:18" ht="15" customHeight="1">
      <c r="A2638" s="1">
        <v>120</v>
      </c>
      <c r="B2638" s="446" t="str">
        <f>UTK[[#This Row],[DATE]]&amp;UTK[[#This Row],[VEHICLE NO]]&amp;UTK[[#This Row],[TRIP NO]]</f>
        <v>45511OD34S26151</v>
      </c>
      <c r="C2638" s="25">
        <v>45511</v>
      </c>
      <c r="D2638" s="1">
        <v>33162</v>
      </c>
      <c r="E2638" s="12">
        <v>312215</v>
      </c>
      <c r="F2638" s="17">
        <v>7633</v>
      </c>
      <c r="G2638" s="24" t="s">
        <v>40</v>
      </c>
      <c r="H2638" s="447">
        <v>53.78</v>
      </c>
      <c r="I2638" s="447">
        <v>17.12</v>
      </c>
      <c r="J2638" s="447">
        <f t="shared" si="172"/>
        <v>36.659999999999997</v>
      </c>
      <c r="K2638" s="448">
        <v>35.68</v>
      </c>
      <c r="L2638" s="449">
        <v>45511</v>
      </c>
      <c r="M2638" s="447">
        <f t="shared" si="173"/>
        <v>0.97999999999999687</v>
      </c>
      <c r="N2638" s="450">
        <v>1</v>
      </c>
      <c r="O2638" s="1" t="s">
        <v>50</v>
      </c>
      <c r="P2638" s="1" t="s">
        <v>53</v>
      </c>
      <c r="Q2638" s="451" t="str">
        <f>VLOOKUP(UTK[[#This Row],[ID]],DRIVER[],6,FALSE)</f>
        <v>SUSANT KUMAR BAG</v>
      </c>
      <c r="R2638" s="1">
        <v>60</v>
      </c>
    </row>
    <row r="2639" spans="1:18" ht="15" customHeight="1">
      <c r="A2639" s="1">
        <v>121</v>
      </c>
      <c r="B2639" s="446" t="str">
        <f>UTK[[#This Row],[DATE]]&amp;UTK[[#This Row],[VEHICLE NO]]&amp;UTK[[#This Row],[TRIP NO]]</f>
        <v>45511OD04Q41701</v>
      </c>
      <c r="C2639" s="25">
        <v>45511</v>
      </c>
      <c r="D2639" s="1">
        <v>33163</v>
      </c>
      <c r="E2639" s="12">
        <v>312215</v>
      </c>
      <c r="F2639" s="17">
        <v>7643</v>
      </c>
      <c r="G2639" s="24" t="s">
        <v>10</v>
      </c>
      <c r="H2639" s="447">
        <v>34.08</v>
      </c>
      <c r="I2639" s="447">
        <v>10.4</v>
      </c>
      <c r="J2639" s="447">
        <f t="shared" si="172"/>
        <v>23.68</v>
      </c>
      <c r="K2639" s="448">
        <v>23.38</v>
      </c>
      <c r="L2639" s="449">
        <v>45511</v>
      </c>
      <c r="M2639" s="447">
        <f t="shared" si="173"/>
        <v>0.30000000000000071</v>
      </c>
      <c r="N2639" s="450">
        <v>1</v>
      </c>
      <c r="O2639" s="1" t="s">
        <v>50</v>
      </c>
      <c r="P2639" s="1" t="s">
        <v>53</v>
      </c>
      <c r="Q2639" s="451" t="str">
        <f>VLOOKUP(UTK[[#This Row],[ID]],DRIVER[],6,FALSE)</f>
        <v>KAMAN MUNDA</v>
      </c>
    </row>
    <row r="2640" spans="1:18" ht="15" customHeight="1">
      <c r="A2640" s="1">
        <v>122</v>
      </c>
      <c r="B2640" s="446" t="str">
        <f>UTK[[#This Row],[DATE]]&amp;UTK[[#This Row],[VEHICLE NO]]&amp;UTK[[#This Row],[TRIP NO]]</f>
        <v>45511OD04Q67881</v>
      </c>
      <c r="C2640" s="25">
        <v>45511</v>
      </c>
      <c r="D2640" s="1">
        <v>33164</v>
      </c>
      <c r="E2640" s="12">
        <v>312215</v>
      </c>
      <c r="F2640" s="17">
        <v>7637</v>
      </c>
      <c r="G2640" s="24" t="s">
        <v>20</v>
      </c>
      <c r="H2640" s="447">
        <v>55.42</v>
      </c>
      <c r="I2640" s="447">
        <v>17.739999999999998</v>
      </c>
      <c r="J2640" s="447">
        <f t="shared" si="172"/>
        <v>37.680000000000007</v>
      </c>
      <c r="K2640" s="448">
        <v>36.9</v>
      </c>
      <c r="L2640" s="449">
        <v>45511</v>
      </c>
      <c r="M2640" s="447">
        <f t="shared" si="173"/>
        <v>0.78000000000000824</v>
      </c>
      <c r="N2640" s="450">
        <v>1</v>
      </c>
      <c r="O2640" s="1" t="s">
        <v>50</v>
      </c>
      <c r="P2640" s="1" t="s">
        <v>53</v>
      </c>
      <c r="Q2640" s="451" t="str">
        <f>VLOOKUP(UTK[[#This Row],[ID]],DRIVER[],6,FALSE)</f>
        <v>AJAYA KUMAR MAHANTA</v>
      </c>
    </row>
    <row r="2641" spans="1:18" ht="15" customHeight="1">
      <c r="A2641" s="1">
        <v>123</v>
      </c>
      <c r="B2641" s="446" t="str">
        <f>UTK[[#This Row],[DATE]]&amp;UTK[[#This Row],[VEHICLE NO]]&amp;UTK[[#This Row],[TRIP NO]]</f>
        <v>45511OD04Q41181</v>
      </c>
      <c r="C2641" s="25">
        <v>45511</v>
      </c>
      <c r="D2641" s="1">
        <v>33165</v>
      </c>
      <c r="E2641" s="12">
        <v>312215</v>
      </c>
      <c r="F2641" s="17">
        <v>7642</v>
      </c>
      <c r="G2641" s="24" t="s">
        <v>26</v>
      </c>
      <c r="H2641" s="447">
        <v>53.68</v>
      </c>
      <c r="I2641" s="447">
        <v>17.239999999999998</v>
      </c>
      <c r="J2641" s="447">
        <f t="shared" si="172"/>
        <v>36.44</v>
      </c>
      <c r="K2641" s="448">
        <v>35.42</v>
      </c>
      <c r="L2641" s="449">
        <v>45511</v>
      </c>
      <c r="M2641" s="447">
        <f t="shared" si="173"/>
        <v>1.019999999999996</v>
      </c>
      <c r="N2641" s="450">
        <v>1</v>
      </c>
      <c r="O2641" s="1" t="s">
        <v>50</v>
      </c>
      <c r="P2641" s="1" t="s">
        <v>53</v>
      </c>
      <c r="Q2641" s="451" t="str">
        <f>VLOOKUP(UTK[[#This Row],[ID]],DRIVER[],6,FALSE)</f>
        <v>MIRZA KAMAL BEG</v>
      </c>
    </row>
    <row r="2642" spans="1:18" ht="15" customHeight="1">
      <c r="A2642" s="1">
        <v>124</v>
      </c>
      <c r="B2642" s="446" t="str">
        <f>UTK[[#This Row],[DATE]]&amp;UTK[[#This Row],[VEHICLE NO]]&amp;UTK[[#This Row],[TRIP NO]]</f>
        <v>45511OD34S61371</v>
      </c>
      <c r="C2642" s="25">
        <v>45511</v>
      </c>
      <c r="D2642" s="1">
        <v>33166</v>
      </c>
      <c r="E2642" s="12">
        <v>312215</v>
      </c>
      <c r="F2642" s="17">
        <v>7651</v>
      </c>
      <c r="G2642" s="24" t="s">
        <v>44</v>
      </c>
      <c r="H2642" s="447">
        <v>51.94</v>
      </c>
      <c r="I2642" s="447">
        <v>17.64</v>
      </c>
      <c r="J2642" s="447">
        <f t="shared" si="172"/>
        <v>34.299999999999997</v>
      </c>
      <c r="K2642" s="448">
        <v>33.9</v>
      </c>
      <c r="L2642" s="449">
        <v>45511</v>
      </c>
      <c r="M2642" s="447">
        <f t="shared" si="173"/>
        <v>0.39999999999999858</v>
      </c>
      <c r="N2642" s="450">
        <v>1</v>
      </c>
      <c r="O2642" s="1" t="s">
        <v>50</v>
      </c>
      <c r="P2642" s="1" t="s">
        <v>53</v>
      </c>
      <c r="Q2642" s="451" t="str">
        <f>VLOOKUP(UTK[[#This Row],[ID]],DRIVER[],6,FALSE)</f>
        <v>BAI DHARA JAMUDA</v>
      </c>
      <c r="R2642" s="1">
        <v>205</v>
      </c>
    </row>
    <row r="2643" spans="1:18" ht="15" customHeight="1">
      <c r="A2643" s="1">
        <v>125</v>
      </c>
      <c r="B2643" s="446" t="str">
        <f>UTK[[#This Row],[DATE]]&amp;UTK[[#This Row],[VEHICLE NO]]&amp;UTK[[#This Row],[TRIP NO]]</f>
        <v>45511OD04Q41781</v>
      </c>
      <c r="C2643" s="25">
        <v>45511</v>
      </c>
      <c r="D2643" s="1">
        <v>33167</v>
      </c>
      <c r="E2643" s="12">
        <v>312215</v>
      </c>
      <c r="F2643" s="17">
        <v>7635</v>
      </c>
      <c r="G2643" s="24" t="s">
        <v>25</v>
      </c>
      <c r="H2643" s="447">
        <v>53.24</v>
      </c>
      <c r="I2643" s="447">
        <v>17.38</v>
      </c>
      <c r="J2643" s="447">
        <f t="shared" si="172"/>
        <v>35.86</v>
      </c>
      <c r="K2643" s="448">
        <v>35.18</v>
      </c>
      <c r="L2643" s="449">
        <v>45511</v>
      </c>
      <c r="M2643" s="447">
        <f t="shared" si="173"/>
        <v>0.67999999999999972</v>
      </c>
      <c r="N2643" s="450">
        <v>1</v>
      </c>
      <c r="O2643" s="1" t="s">
        <v>50</v>
      </c>
      <c r="P2643" s="1" t="s">
        <v>53</v>
      </c>
      <c r="Q2643" s="451" t="str">
        <f>VLOOKUP(UTK[[#This Row],[ID]],DRIVER[],6,FALSE)</f>
        <v>BHARAT CH MOHANTA</v>
      </c>
      <c r="R2643" s="1">
        <v>195</v>
      </c>
    </row>
    <row r="2644" spans="1:18" ht="15" customHeight="1">
      <c r="A2644" s="1">
        <v>126</v>
      </c>
      <c r="B2644" s="446" t="str">
        <f>UTK[[#This Row],[DATE]]&amp;UTK[[#This Row],[VEHICLE NO]]&amp;UTK[[#This Row],[TRIP NO]]</f>
        <v>45511OD04Q67611</v>
      </c>
      <c r="C2644" s="25">
        <v>45511</v>
      </c>
      <c r="D2644" s="1">
        <v>33168</v>
      </c>
      <c r="E2644" s="12">
        <v>312215</v>
      </c>
      <c r="F2644" s="17">
        <v>7653</v>
      </c>
      <c r="G2644" s="24" t="s">
        <v>24</v>
      </c>
      <c r="H2644" s="447">
        <v>51.62</v>
      </c>
      <c r="I2644" s="447">
        <v>18.02</v>
      </c>
      <c r="J2644" s="447">
        <f t="shared" si="172"/>
        <v>33.599999999999994</v>
      </c>
      <c r="K2644" s="448">
        <v>33.119999999999997</v>
      </c>
      <c r="L2644" s="449">
        <v>45511</v>
      </c>
      <c r="M2644" s="447">
        <f t="shared" si="173"/>
        <v>0.47999999999999687</v>
      </c>
      <c r="N2644" s="450">
        <v>1</v>
      </c>
      <c r="O2644" s="1" t="s">
        <v>50</v>
      </c>
      <c r="P2644" s="1" t="s">
        <v>53</v>
      </c>
      <c r="Q2644" s="451" t="str">
        <f>VLOOKUP(UTK[[#This Row],[ID]],DRIVER[],6,FALSE)</f>
        <v>JAVID KHAN</v>
      </c>
    </row>
    <row r="2645" spans="1:18" ht="15" customHeight="1">
      <c r="A2645" s="1">
        <v>127</v>
      </c>
      <c r="B2645" s="446" t="str">
        <f>UTK[[#This Row],[DATE]]&amp;UTK[[#This Row],[VEHICLE NO]]&amp;UTK[[#This Row],[TRIP NO]]</f>
        <v>45511OD04Q41731</v>
      </c>
      <c r="C2645" s="25">
        <v>45511</v>
      </c>
      <c r="D2645" s="1">
        <v>33169</v>
      </c>
      <c r="E2645" s="12">
        <v>312215</v>
      </c>
      <c r="F2645" s="17">
        <v>7648</v>
      </c>
      <c r="G2645" s="24" t="s">
        <v>8</v>
      </c>
      <c r="H2645" s="447">
        <v>34.700000000000003</v>
      </c>
      <c r="I2645" s="447">
        <v>10.3</v>
      </c>
      <c r="J2645" s="447">
        <f t="shared" si="172"/>
        <v>24.400000000000002</v>
      </c>
      <c r="K2645" s="448">
        <v>23.38</v>
      </c>
      <c r="L2645" s="449">
        <v>45511</v>
      </c>
      <c r="M2645" s="447">
        <f t="shared" si="173"/>
        <v>1.0200000000000031</v>
      </c>
      <c r="N2645" s="450">
        <v>1</v>
      </c>
      <c r="O2645" s="1" t="s">
        <v>50</v>
      </c>
      <c r="P2645" s="1" t="s">
        <v>53</v>
      </c>
      <c r="Q2645" s="451" t="str">
        <f>VLOOKUP(UTK[[#This Row],[ID]],DRIVER[],6,FALSE)</f>
        <v>RAKHAL CH  MOHANTA</v>
      </c>
    </row>
    <row r="2646" spans="1:18" ht="15" customHeight="1">
      <c r="A2646" s="1">
        <v>128</v>
      </c>
      <c r="B2646" s="446" t="str">
        <f>UTK[[#This Row],[DATE]]&amp;UTK[[#This Row],[VEHICLE NO]]&amp;UTK[[#This Row],[TRIP NO]]</f>
        <v>45511OD34S61521</v>
      </c>
      <c r="C2646" s="25">
        <v>45511</v>
      </c>
      <c r="D2646" s="1">
        <v>33170</v>
      </c>
      <c r="E2646" s="12">
        <v>312215</v>
      </c>
      <c r="F2646" s="17">
        <v>7638</v>
      </c>
      <c r="G2646" s="24" t="s">
        <v>43</v>
      </c>
      <c r="H2646" s="447">
        <v>52.52</v>
      </c>
      <c r="I2646" s="447">
        <v>17.22</v>
      </c>
      <c r="J2646" s="447">
        <f t="shared" si="172"/>
        <v>35.300000000000004</v>
      </c>
      <c r="K2646" s="448">
        <v>34.659999999999997</v>
      </c>
      <c r="L2646" s="449">
        <v>45511</v>
      </c>
      <c r="M2646" s="447">
        <f t="shared" si="173"/>
        <v>0.64000000000000767</v>
      </c>
      <c r="N2646" s="450">
        <v>1</v>
      </c>
      <c r="O2646" s="1" t="s">
        <v>50</v>
      </c>
      <c r="P2646" s="1" t="s">
        <v>53</v>
      </c>
      <c r="Q2646" s="451" t="str">
        <f>VLOOKUP(UTK[[#This Row],[ID]],DRIVER[],6,FALSE)</f>
        <v>PRADEEP KUMAR</v>
      </c>
    </row>
    <row r="2647" spans="1:18" ht="15" customHeight="1">
      <c r="A2647" s="1">
        <v>129</v>
      </c>
      <c r="B2647" s="446" t="str">
        <f>UTK[[#This Row],[DATE]]&amp;UTK[[#This Row],[VEHICLE NO]]&amp;UTK[[#This Row],[TRIP NO]]</f>
        <v>45511OD34S61391</v>
      </c>
      <c r="C2647" s="25">
        <v>45511</v>
      </c>
      <c r="D2647" s="1">
        <v>33171</v>
      </c>
      <c r="E2647" s="12">
        <v>312215</v>
      </c>
      <c r="F2647" s="17">
        <v>7671</v>
      </c>
      <c r="G2647" s="24" t="s">
        <v>52</v>
      </c>
      <c r="H2647" s="447">
        <v>55.22</v>
      </c>
      <c r="I2647" s="447">
        <v>17.48</v>
      </c>
      <c r="J2647" s="447">
        <f t="shared" si="172"/>
        <v>37.739999999999995</v>
      </c>
      <c r="K2647" s="448">
        <v>36.92</v>
      </c>
      <c r="L2647" s="449">
        <v>45511</v>
      </c>
      <c r="M2647" s="447">
        <f t="shared" si="173"/>
        <v>0.81999999999999318</v>
      </c>
      <c r="N2647" s="450">
        <v>1</v>
      </c>
      <c r="O2647" s="1" t="s">
        <v>50</v>
      </c>
      <c r="P2647" s="1" t="s">
        <v>53</v>
      </c>
      <c r="Q2647" s="451" t="str">
        <f>VLOOKUP(UTK[[#This Row],[ID]],DRIVER[],6,FALSE)</f>
        <v>PRADIPA MALIK</v>
      </c>
      <c r="R2647" s="1">
        <v>285</v>
      </c>
    </row>
    <row r="2648" spans="1:18" ht="14.4">
      <c r="A2648" s="1">
        <v>130</v>
      </c>
      <c r="B2648" s="446" t="str">
        <f>UTK[[#This Row],[DATE]]&amp;UTK[[#This Row],[VEHICLE NO]]&amp;UTK[[#This Row],[TRIP NO]]</f>
        <v>45511OD04Q41232</v>
      </c>
      <c r="C2648" s="25">
        <v>45511</v>
      </c>
      <c r="D2648" s="1">
        <v>33172</v>
      </c>
      <c r="E2648" s="12">
        <v>312215</v>
      </c>
      <c r="F2648" s="17">
        <v>7687</v>
      </c>
      <c r="G2648" s="24" t="s">
        <v>39</v>
      </c>
      <c r="H2648" s="447">
        <v>52.94</v>
      </c>
      <c r="I2648" s="447">
        <v>17.420000000000002</v>
      </c>
      <c r="J2648" s="447">
        <f t="shared" si="172"/>
        <v>35.519999999999996</v>
      </c>
      <c r="K2648" s="448">
        <v>34.479999999999997</v>
      </c>
      <c r="L2648" s="449">
        <v>45511</v>
      </c>
      <c r="M2648" s="447">
        <f t="shared" si="173"/>
        <v>1.0399999999999991</v>
      </c>
      <c r="N2648" s="450">
        <v>2</v>
      </c>
      <c r="O2648" s="1" t="s">
        <v>50</v>
      </c>
      <c r="P2648" s="1" t="s">
        <v>53</v>
      </c>
      <c r="Q2648" s="451" t="str">
        <f>VLOOKUP(UTK[[#This Row],[ID]],DRIVER[],6,FALSE)</f>
        <v>RIZWAN</v>
      </c>
    </row>
    <row r="2649" spans="1:18" ht="15" customHeight="1">
      <c r="A2649" s="1">
        <v>131</v>
      </c>
      <c r="B2649" s="446" t="str">
        <f>UTK[[#This Row],[DATE]]&amp;UTK[[#This Row],[VEHICLE NO]]&amp;UTK[[#This Row],[TRIP NO]]</f>
        <v>45511OD04Q41281</v>
      </c>
      <c r="C2649" s="25">
        <v>45511</v>
      </c>
      <c r="D2649" s="1">
        <v>33173</v>
      </c>
      <c r="E2649" s="12">
        <v>312215</v>
      </c>
      <c r="F2649" s="17">
        <v>7695</v>
      </c>
      <c r="G2649" s="24" t="s">
        <v>41</v>
      </c>
      <c r="H2649" s="447">
        <v>33.799999999999997</v>
      </c>
      <c r="I2649" s="447">
        <v>10.24</v>
      </c>
      <c r="J2649" s="447">
        <f t="shared" si="172"/>
        <v>23.559999999999995</v>
      </c>
      <c r="K2649" s="448">
        <v>22.92</v>
      </c>
      <c r="L2649" s="449">
        <v>45511</v>
      </c>
      <c r="M2649" s="447">
        <f t="shared" si="173"/>
        <v>0.63999999999999346</v>
      </c>
      <c r="N2649" s="450">
        <v>1</v>
      </c>
      <c r="O2649" s="1" t="s">
        <v>50</v>
      </c>
      <c r="P2649" s="1" t="s">
        <v>53</v>
      </c>
      <c r="Q2649" s="451" t="str">
        <f>VLOOKUP(UTK[[#This Row],[ID]],DRIVER[],6,FALSE)</f>
        <v>JUGAL KISHOR MOHANTA</v>
      </c>
    </row>
    <row r="2650" spans="1:18" ht="15" customHeight="1">
      <c r="A2650" s="1">
        <v>132</v>
      </c>
      <c r="B2650" s="446" t="str">
        <f>UTK[[#This Row],[DATE]]&amp;UTK[[#This Row],[VEHICLE NO]]&amp;UTK[[#This Row],[TRIP NO]]</f>
        <v>45511OD34S26272</v>
      </c>
      <c r="C2650" s="25">
        <v>45511</v>
      </c>
      <c r="D2650" s="1">
        <v>33174</v>
      </c>
      <c r="E2650" s="12">
        <v>312215</v>
      </c>
      <c r="F2650" s="17">
        <v>7722</v>
      </c>
      <c r="G2650" s="24" t="s">
        <v>54</v>
      </c>
      <c r="H2650" s="447">
        <v>53.36</v>
      </c>
      <c r="I2650" s="447">
        <v>17.059999999999999</v>
      </c>
      <c r="J2650" s="447">
        <f t="shared" si="172"/>
        <v>36.299999999999997</v>
      </c>
      <c r="K2650" s="448">
        <v>35.36</v>
      </c>
      <c r="L2650" s="449">
        <v>45512</v>
      </c>
      <c r="M2650" s="447">
        <f t="shared" si="173"/>
        <v>0.93999999999999773</v>
      </c>
      <c r="N2650" s="450">
        <v>2</v>
      </c>
      <c r="O2650" s="1" t="s">
        <v>50</v>
      </c>
      <c r="P2650" s="1" t="s">
        <v>53</v>
      </c>
      <c r="Q2650" s="451" t="str">
        <f>VLOOKUP(UTK[[#This Row],[ID]],DRIVER[],6,FALSE)</f>
        <v>SUDARSAN SAHOO</v>
      </c>
      <c r="R2650" s="1">
        <v>40</v>
      </c>
    </row>
    <row r="2651" spans="1:18" ht="15" customHeight="1">
      <c r="A2651" s="1">
        <v>133</v>
      </c>
      <c r="B2651" s="446" t="str">
        <f>UTK[[#This Row],[DATE]]&amp;UTK[[#This Row],[VEHICLE NO]]&amp;UTK[[#This Row],[TRIP NO]]</f>
        <v>45511OD04Q41702</v>
      </c>
      <c r="C2651" s="25">
        <v>45511</v>
      </c>
      <c r="D2651" s="1">
        <v>33175</v>
      </c>
      <c r="E2651" s="12">
        <v>312215</v>
      </c>
      <c r="F2651" s="17">
        <v>7731</v>
      </c>
      <c r="G2651" s="24" t="s">
        <v>10</v>
      </c>
      <c r="H2651" s="447">
        <v>33.36</v>
      </c>
      <c r="I2651" s="447">
        <v>10.38</v>
      </c>
      <c r="J2651" s="447">
        <f t="shared" si="172"/>
        <v>22.979999999999997</v>
      </c>
      <c r="K2651" s="448">
        <v>22.56</v>
      </c>
      <c r="L2651" s="449">
        <v>45512</v>
      </c>
      <c r="M2651" s="447">
        <f t="shared" si="173"/>
        <v>0.41999999999999815</v>
      </c>
      <c r="N2651" s="450">
        <v>2</v>
      </c>
      <c r="O2651" s="1" t="s">
        <v>50</v>
      </c>
      <c r="P2651" s="1" t="s">
        <v>53</v>
      </c>
      <c r="Q2651" s="451" t="str">
        <f>VLOOKUP(UTK[[#This Row],[ID]],DRIVER[],6,FALSE)</f>
        <v>KAMAN MUNDA</v>
      </c>
    </row>
    <row r="2652" spans="1:18" ht="15" customHeight="1">
      <c r="A2652" s="1">
        <v>134</v>
      </c>
      <c r="B2652" s="446" t="str">
        <f>UTK[[#This Row],[DATE]]&amp;UTK[[#This Row],[VEHICLE NO]]&amp;UTK[[#This Row],[TRIP NO]]</f>
        <v>45511OD34S65082</v>
      </c>
      <c r="C2652" s="25">
        <v>45511</v>
      </c>
      <c r="D2652" s="1">
        <v>33177</v>
      </c>
      <c r="E2652" s="12">
        <v>312215</v>
      </c>
      <c r="F2652" s="17">
        <v>7733</v>
      </c>
      <c r="G2652" s="24" t="s">
        <v>57</v>
      </c>
      <c r="H2652" s="447">
        <v>55.32</v>
      </c>
      <c r="I2652" s="447">
        <v>17.62</v>
      </c>
      <c r="J2652" s="447">
        <f t="shared" si="172"/>
        <v>37.700000000000003</v>
      </c>
      <c r="K2652" s="448">
        <v>36.479999999999997</v>
      </c>
      <c r="L2652" s="449">
        <v>45512</v>
      </c>
      <c r="M2652" s="447">
        <f t="shared" si="173"/>
        <v>1.220000000000006</v>
      </c>
      <c r="N2652" s="450">
        <v>2</v>
      </c>
      <c r="O2652" s="1" t="s">
        <v>50</v>
      </c>
      <c r="P2652" s="1" t="s">
        <v>53</v>
      </c>
      <c r="Q2652" s="451" t="str">
        <f>VLOOKUP(UTK[[#This Row],[ID]],DRIVER[],6,FALSE)</f>
        <v>VINOD KUMAR</v>
      </c>
    </row>
    <row r="2653" spans="1:18" ht="15" customHeight="1">
      <c r="A2653" s="1">
        <v>135</v>
      </c>
      <c r="B2653" s="446" t="str">
        <f>UTK[[#This Row],[DATE]]&amp;UTK[[#This Row],[VEHICLE NO]]&amp;UTK[[#This Row],[TRIP NO]]</f>
        <v>45512OD34S26151</v>
      </c>
      <c r="C2653" s="25">
        <v>45512</v>
      </c>
      <c r="D2653" s="1">
        <v>33176</v>
      </c>
      <c r="E2653" s="12">
        <v>312215</v>
      </c>
      <c r="F2653" s="17">
        <v>7735</v>
      </c>
      <c r="G2653" s="24" t="s">
        <v>40</v>
      </c>
      <c r="H2653" s="447">
        <v>53.2</v>
      </c>
      <c r="I2653" s="447">
        <v>17.100000000000001</v>
      </c>
      <c r="J2653" s="447">
        <f t="shared" ref="J2653:J2681" si="174">H2653-I2653</f>
        <v>36.1</v>
      </c>
      <c r="K2653" s="448">
        <v>35.36</v>
      </c>
      <c r="L2653" s="449">
        <v>45512</v>
      </c>
      <c r="M2653" s="447">
        <f t="shared" ref="M2653:M2681" si="175">J2653-K2653</f>
        <v>0.74000000000000199</v>
      </c>
      <c r="N2653" s="450">
        <v>1</v>
      </c>
      <c r="O2653" s="1" t="s">
        <v>50</v>
      </c>
      <c r="P2653" s="1" t="s">
        <v>53</v>
      </c>
      <c r="Q2653" s="451" t="str">
        <f>VLOOKUP(UTK[[#This Row],[ID]],DRIVER[],6,FALSE)</f>
        <v>SUSANT KUMAR BAG</v>
      </c>
    </row>
    <row r="2654" spans="1:18" ht="15" customHeight="1">
      <c r="A2654" s="1">
        <v>136</v>
      </c>
      <c r="B2654" s="446" t="str">
        <f>UTK[[#This Row],[DATE]]&amp;UTK[[#This Row],[VEHICLE NO]]&amp;UTK[[#This Row],[TRIP NO]]</f>
        <v>45512OD04Q67881</v>
      </c>
      <c r="C2654" s="25">
        <v>45512</v>
      </c>
      <c r="D2654" s="1">
        <v>33178</v>
      </c>
      <c r="E2654" s="12">
        <v>312215</v>
      </c>
      <c r="F2654" s="17">
        <v>7736</v>
      </c>
      <c r="G2654" s="24" t="s">
        <v>20</v>
      </c>
      <c r="H2654" s="447">
        <v>56.66</v>
      </c>
      <c r="I2654" s="447">
        <v>17.72</v>
      </c>
      <c r="J2654" s="447">
        <f t="shared" si="174"/>
        <v>38.94</v>
      </c>
      <c r="K2654" s="448">
        <v>38.1</v>
      </c>
      <c r="L2654" s="449">
        <v>45512</v>
      </c>
      <c r="M2654" s="447">
        <f t="shared" si="175"/>
        <v>0.83999999999999631</v>
      </c>
      <c r="N2654" s="450">
        <v>1</v>
      </c>
      <c r="O2654" s="1" t="s">
        <v>50</v>
      </c>
      <c r="P2654" s="1" t="s">
        <v>53</v>
      </c>
      <c r="Q2654" s="451" t="str">
        <f>VLOOKUP(UTK[[#This Row],[ID]],DRIVER[],6,FALSE)</f>
        <v>AJAYA KUMAR MAHANTA</v>
      </c>
    </row>
    <row r="2655" spans="1:18" ht="15" customHeight="1">
      <c r="A2655" s="1">
        <v>137</v>
      </c>
      <c r="B2655" s="446" t="str">
        <f>UTK[[#This Row],[DATE]]&amp;UTK[[#This Row],[VEHICLE NO]]&amp;UTK[[#This Row],[TRIP NO]]</f>
        <v>45512OD34S26661</v>
      </c>
      <c r="C2655" s="25">
        <v>45512</v>
      </c>
      <c r="D2655" s="1">
        <v>33179</v>
      </c>
      <c r="E2655" s="12">
        <v>312215</v>
      </c>
      <c r="F2655" s="17">
        <v>7739</v>
      </c>
      <c r="G2655" s="24" t="s">
        <v>45</v>
      </c>
      <c r="H2655" s="447">
        <v>52.8</v>
      </c>
      <c r="I2655" s="447">
        <v>17.96</v>
      </c>
      <c r="J2655" s="447">
        <f t="shared" si="174"/>
        <v>34.839999999999996</v>
      </c>
      <c r="K2655" s="448">
        <v>34.08</v>
      </c>
      <c r="L2655" s="449">
        <v>45512</v>
      </c>
      <c r="M2655" s="447">
        <f t="shared" si="175"/>
        <v>0.75999999999999801</v>
      </c>
      <c r="N2655" s="450">
        <v>1</v>
      </c>
      <c r="O2655" s="1" t="s">
        <v>50</v>
      </c>
      <c r="P2655" s="1" t="s">
        <v>53</v>
      </c>
      <c r="Q2655" s="451" t="str">
        <f>VLOOKUP(UTK[[#This Row],[ID]],DRIVER[],6,FALSE)</f>
        <v>RAHID</v>
      </c>
    </row>
    <row r="2656" spans="1:18" ht="15" customHeight="1">
      <c r="A2656" s="1">
        <v>138</v>
      </c>
      <c r="B2656" s="446" t="str">
        <f>UTK[[#This Row],[DATE]]&amp;UTK[[#This Row],[VEHICLE NO]]&amp;UTK[[#This Row],[TRIP NO]]</f>
        <v>45512OD04Q67611</v>
      </c>
      <c r="C2656" s="25">
        <v>45512</v>
      </c>
      <c r="D2656" s="1">
        <v>33180</v>
      </c>
      <c r="E2656" s="12">
        <v>312215</v>
      </c>
      <c r="F2656" s="17">
        <v>7743</v>
      </c>
      <c r="G2656" s="24" t="s">
        <v>24</v>
      </c>
      <c r="H2656" s="447">
        <v>51.44</v>
      </c>
      <c r="I2656" s="447">
        <v>18</v>
      </c>
      <c r="J2656" s="447">
        <f t="shared" si="174"/>
        <v>33.44</v>
      </c>
      <c r="K2656" s="448">
        <v>32.92</v>
      </c>
      <c r="L2656" s="449">
        <v>45512</v>
      </c>
      <c r="M2656" s="447">
        <f t="shared" si="175"/>
        <v>0.51999999999999602</v>
      </c>
      <c r="N2656" s="450">
        <v>1</v>
      </c>
      <c r="O2656" s="1" t="s">
        <v>50</v>
      </c>
      <c r="P2656" s="1" t="s">
        <v>53</v>
      </c>
      <c r="Q2656" s="451" t="str">
        <f>VLOOKUP(UTK[[#This Row],[ID]],DRIVER[],6,FALSE)</f>
        <v>JAVID KHAN</v>
      </c>
    </row>
    <row r="2657" spans="1:18" ht="15" customHeight="1">
      <c r="A2657" s="1">
        <v>139</v>
      </c>
      <c r="B2657" s="446" t="str">
        <f>UTK[[#This Row],[DATE]]&amp;UTK[[#This Row],[VEHICLE NO]]&amp;UTK[[#This Row],[TRIP NO]]</f>
        <v>45512OD34S61371</v>
      </c>
      <c r="C2657" s="25">
        <v>45512</v>
      </c>
      <c r="D2657" s="1">
        <v>33181</v>
      </c>
      <c r="E2657" s="12">
        <v>312215</v>
      </c>
      <c r="F2657" s="17">
        <v>7742</v>
      </c>
      <c r="G2657" s="24" t="s">
        <v>44</v>
      </c>
      <c r="H2657" s="447">
        <v>56.74</v>
      </c>
      <c r="I2657" s="447">
        <v>17.8</v>
      </c>
      <c r="J2657" s="447">
        <f t="shared" si="174"/>
        <v>38.94</v>
      </c>
      <c r="K2657" s="448">
        <v>38.299999999999997</v>
      </c>
      <c r="L2657" s="449">
        <v>45512</v>
      </c>
      <c r="M2657" s="447">
        <f t="shared" si="175"/>
        <v>0.64000000000000057</v>
      </c>
      <c r="N2657" s="450">
        <v>1</v>
      </c>
      <c r="O2657" s="1" t="s">
        <v>50</v>
      </c>
      <c r="P2657" s="1" t="s">
        <v>53</v>
      </c>
      <c r="Q2657" s="451" t="str">
        <f>VLOOKUP(UTK[[#This Row],[ID]],DRIVER[],6,FALSE)</f>
        <v>BAI DHARA JAMUDA</v>
      </c>
    </row>
    <row r="2658" spans="1:18" ht="15" customHeight="1">
      <c r="A2658" s="1">
        <v>140</v>
      </c>
      <c r="B2658" s="446" t="str">
        <f>UTK[[#This Row],[DATE]]&amp;UTK[[#This Row],[VEHICLE NO]]&amp;UTK[[#This Row],[TRIP NO]]</f>
        <v>45512OD04Q41181</v>
      </c>
      <c r="C2658" s="25">
        <v>45512</v>
      </c>
      <c r="D2658" s="1">
        <v>33182</v>
      </c>
      <c r="E2658" s="12">
        <v>312215</v>
      </c>
      <c r="F2658" s="17">
        <v>7744</v>
      </c>
      <c r="G2658" s="24" t="s">
        <v>26</v>
      </c>
      <c r="H2658" s="447">
        <v>55.28</v>
      </c>
      <c r="I2658" s="447">
        <v>17.22</v>
      </c>
      <c r="J2658" s="447">
        <f t="shared" si="174"/>
        <v>38.06</v>
      </c>
      <c r="K2658" s="448">
        <v>37.619999999999997</v>
      </c>
      <c r="L2658" s="449">
        <v>45512</v>
      </c>
      <c r="M2658" s="447">
        <f t="shared" si="175"/>
        <v>0.44000000000000483</v>
      </c>
      <c r="N2658" s="450">
        <v>1</v>
      </c>
      <c r="O2658" s="1" t="s">
        <v>50</v>
      </c>
      <c r="P2658" s="1" t="s">
        <v>53</v>
      </c>
      <c r="Q2658" s="451" t="str">
        <f>VLOOKUP(UTK[[#This Row],[ID]],DRIVER[],6,FALSE)</f>
        <v>MIRZA KAMAL BEG</v>
      </c>
      <c r="R2658" s="1">
        <v>60</v>
      </c>
    </row>
    <row r="2659" spans="1:18" ht="15" customHeight="1">
      <c r="A2659" s="1">
        <v>141</v>
      </c>
      <c r="B2659" s="446" t="str">
        <f>UTK[[#This Row],[DATE]]&amp;UTK[[#This Row],[VEHICLE NO]]&amp;UTK[[#This Row],[TRIP NO]]</f>
        <v>45512OD04Q41781</v>
      </c>
      <c r="C2659" s="25">
        <v>45512</v>
      </c>
      <c r="D2659" s="1">
        <v>33183</v>
      </c>
      <c r="E2659" s="12">
        <v>312215</v>
      </c>
      <c r="F2659" s="17">
        <v>7745</v>
      </c>
      <c r="G2659" s="24" t="s">
        <v>25</v>
      </c>
      <c r="H2659" s="447">
        <v>51.32</v>
      </c>
      <c r="I2659" s="447">
        <v>17.46</v>
      </c>
      <c r="J2659" s="447">
        <f t="shared" si="174"/>
        <v>33.86</v>
      </c>
      <c r="K2659" s="448">
        <v>33.32</v>
      </c>
      <c r="L2659" s="449">
        <v>45512</v>
      </c>
      <c r="M2659" s="447">
        <f t="shared" si="175"/>
        <v>0.53999999999999915</v>
      </c>
      <c r="N2659" s="450">
        <v>1</v>
      </c>
      <c r="O2659" s="1" t="s">
        <v>50</v>
      </c>
      <c r="P2659" s="1" t="s">
        <v>53</v>
      </c>
      <c r="Q2659" s="451" t="str">
        <f>VLOOKUP(UTK[[#This Row],[ID]],DRIVER[],6,FALSE)</f>
        <v>BHARAT CH MOHANTA</v>
      </c>
    </row>
    <row r="2660" spans="1:18" ht="14.4">
      <c r="A2660" s="1">
        <v>142</v>
      </c>
      <c r="B2660" s="446" t="str">
        <f>UTK[[#This Row],[DATE]]&amp;UTK[[#This Row],[VEHICLE NO]]&amp;UTK[[#This Row],[TRIP NO]]</f>
        <v>45512OD04Q41231</v>
      </c>
      <c r="C2660" s="25">
        <v>45512</v>
      </c>
      <c r="D2660" s="1">
        <v>33184</v>
      </c>
      <c r="E2660" s="12">
        <v>312215</v>
      </c>
      <c r="F2660" s="17">
        <v>7751</v>
      </c>
      <c r="G2660" s="24" t="s">
        <v>39</v>
      </c>
      <c r="H2660" s="447">
        <v>53.88</v>
      </c>
      <c r="I2660" s="447">
        <v>17.399999999999999</v>
      </c>
      <c r="J2660" s="447">
        <f t="shared" si="174"/>
        <v>36.480000000000004</v>
      </c>
      <c r="K2660" s="448">
        <v>36.020000000000003</v>
      </c>
      <c r="L2660" s="449">
        <v>45512</v>
      </c>
      <c r="M2660" s="447">
        <f t="shared" si="175"/>
        <v>0.46000000000000085</v>
      </c>
      <c r="N2660" s="450">
        <v>1</v>
      </c>
      <c r="O2660" s="1" t="s">
        <v>50</v>
      </c>
      <c r="P2660" s="1" t="s">
        <v>53</v>
      </c>
      <c r="Q2660" s="451" t="str">
        <f>VLOOKUP(UTK[[#This Row],[ID]],DRIVER[],6,FALSE)</f>
        <v>RIZWAN</v>
      </c>
      <c r="R2660" s="1">
        <v>70</v>
      </c>
    </row>
    <row r="2661" spans="1:18" ht="15" customHeight="1">
      <c r="A2661" s="1">
        <v>143</v>
      </c>
      <c r="B2661" s="446" t="str">
        <f>UTK[[#This Row],[DATE]]&amp;UTK[[#This Row],[VEHICLE NO]]&amp;UTK[[#This Row],[TRIP NO]]</f>
        <v>45512OD04Q41701</v>
      </c>
      <c r="C2661" s="25">
        <v>45512</v>
      </c>
      <c r="D2661" s="1">
        <v>33185</v>
      </c>
      <c r="E2661" s="12">
        <v>312215</v>
      </c>
      <c r="F2661" s="17">
        <v>7763</v>
      </c>
      <c r="G2661" s="24" t="s">
        <v>10</v>
      </c>
      <c r="H2661" s="447">
        <v>33.58</v>
      </c>
      <c r="I2661" s="447">
        <v>10.38</v>
      </c>
      <c r="J2661" s="447">
        <f t="shared" si="174"/>
        <v>23.199999999999996</v>
      </c>
      <c r="K2661" s="448">
        <v>23.08</v>
      </c>
      <c r="L2661" s="449">
        <v>45512</v>
      </c>
      <c r="M2661" s="447">
        <f t="shared" si="175"/>
        <v>0.11999999999999744</v>
      </c>
      <c r="N2661" s="450">
        <v>1</v>
      </c>
      <c r="O2661" s="1" t="s">
        <v>50</v>
      </c>
      <c r="P2661" s="1" t="s">
        <v>53</v>
      </c>
      <c r="Q2661" s="451" t="str">
        <f>VLOOKUP(UTK[[#This Row],[ID]],DRIVER[],6,FALSE)</f>
        <v>KAMAN MUNDA</v>
      </c>
    </row>
    <row r="2662" spans="1:18" ht="15" customHeight="1">
      <c r="A2662" s="1">
        <v>144</v>
      </c>
      <c r="B2662" s="446" t="str">
        <f>UTK[[#This Row],[DATE]]&amp;UTK[[#This Row],[VEHICLE NO]]&amp;UTK[[#This Row],[TRIP NO]]</f>
        <v>45512OD34S26152</v>
      </c>
      <c r="C2662" s="25">
        <v>45512</v>
      </c>
      <c r="D2662" s="1">
        <v>33186</v>
      </c>
      <c r="E2662" s="12">
        <v>312215</v>
      </c>
      <c r="F2662" s="17">
        <v>7764</v>
      </c>
      <c r="G2662" s="24" t="s">
        <v>40</v>
      </c>
      <c r="H2662" s="447">
        <v>53.66</v>
      </c>
      <c r="I2662" s="447">
        <v>17.12</v>
      </c>
      <c r="J2662" s="447">
        <f t="shared" si="174"/>
        <v>36.539999999999992</v>
      </c>
      <c r="K2662" s="448">
        <v>35.96</v>
      </c>
      <c r="L2662" s="449">
        <v>45512</v>
      </c>
      <c r="M2662" s="447">
        <f t="shared" si="175"/>
        <v>0.57999999999999119</v>
      </c>
      <c r="N2662" s="450">
        <v>2</v>
      </c>
      <c r="O2662" s="1" t="s">
        <v>50</v>
      </c>
      <c r="P2662" s="1" t="s">
        <v>53</v>
      </c>
      <c r="Q2662" s="451" t="str">
        <f>VLOOKUP(UTK[[#This Row],[ID]],DRIVER[],6,FALSE)</f>
        <v>SUSANT KUMAR BAG</v>
      </c>
      <c r="R2662" s="1">
        <v>225</v>
      </c>
    </row>
    <row r="2663" spans="1:18" ht="15" customHeight="1">
      <c r="A2663" s="1">
        <v>145</v>
      </c>
      <c r="B2663" s="446" t="str">
        <f>UTK[[#This Row],[DATE]]&amp;UTK[[#This Row],[VEHICLE NO]]&amp;UTK[[#This Row],[TRIP NO]]</f>
        <v>45512OD04Q67612</v>
      </c>
      <c r="C2663" s="25">
        <v>45512</v>
      </c>
      <c r="D2663" s="1">
        <v>33187</v>
      </c>
      <c r="E2663" s="12">
        <v>312215</v>
      </c>
      <c r="F2663" s="17">
        <v>7779</v>
      </c>
      <c r="G2663" s="24" t="s">
        <v>24</v>
      </c>
      <c r="H2663" s="447">
        <v>51.68</v>
      </c>
      <c r="I2663" s="447">
        <v>18.04</v>
      </c>
      <c r="J2663" s="447">
        <f t="shared" si="174"/>
        <v>33.64</v>
      </c>
      <c r="K2663" s="448">
        <v>33.159999999999997</v>
      </c>
      <c r="L2663" s="449">
        <v>45512</v>
      </c>
      <c r="M2663" s="447">
        <f t="shared" si="175"/>
        <v>0.48000000000000398</v>
      </c>
      <c r="N2663" s="450">
        <v>2</v>
      </c>
      <c r="O2663" s="1" t="s">
        <v>50</v>
      </c>
      <c r="P2663" s="1" t="s">
        <v>53</v>
      </c>
      <c r="Q2663" s="451" t="str">
        <f>VLOOKUP(UTK[[#This Row],[ID]],DRIVER[],6,FALSE)</f>
        <v>JAVID KHAN</v>
      </c>
    </row>
    <row r="2664" spans="1:18" ht="15" customHeight="1">
      <c r="A2664" s="1">
        <v>146</v>
      </c>
      <c r="B2664" s="446" t="str">
        <f>UTK[[#This Row],[DATE]]&amp;UTK[[#This Row],[VEHICLE NO]]&amp;UTK[[#This Row],[TRIP NO]]</f>
        <v>45512OD04Q67882</v>
      </c>
      <c r="C2664" s="25">
        <v>45512</v>
      </c>
      <c r="D2664" s="1">
        <v>33188</v>
      </c>
      <c r="E2664" s="12">
        <v>312215</v>
      </c>
      <c r="F2664" s="17">
        <v>7780</v>
      </c>
      <c r="G2664" s="24" t="s">
        <v>20</v>
      </c>
      <c r="H2664" s="447">
        <v>54.18</v>
      </c>
      <c r="I2664" s="447">
        <v>17.68</v>
      </c>
      <c r="J2664" s="447">
        <f t="shared" si="174"/>
        <v>36.5</v>
      </c>
      <c r="K2664" s="448">
        <v>36</v>
      </c>
      <c r="L2664" s="449">
        <v>45512</v>
      </c>
      <c r="M2664" s="447">
        <f t="shared" si="175"/>
        <v>0.5</v>
      </c>
      <c r="N2664" s="450">
        <v>2</v>
      </c>
      <c r="O2664" s="1" t="s">
        <v>50</v>
      </c>
      <c r="P2664" s="1" t="s">
        <v>53</v>
      </c>
      <c r="Q2664" s="451" t="str">
        <f>VLOOKUP(UTK[[#This Row],[ID]],DRIVER[],6,FALSE)</f>
        <v>AJAYA KUMAR MAHANTA</v>
      </c>
      <c r="R2664" s="1">
        <v>225</v>
      </c>
    </row>
    <row r="2665" spans="1:18" ht="15" customHeight="1">
      <c r="A2665" s="1">
        <v>147</v>
      </c>
      <c r="B2665" s="446" t="str">
        <f>UTK[[#This Row],[DATE]]&amp;UTK[[#This Row],[VEHICLE NO]]&amp;UTK[[#This Row],[TRIP NO]]</f>
        <v>45512OD04Q41182</v>
      </c>
      <c r="C2665" s="25">
        <v>45512</v>
      </c>
      <c r="D2665" s="1">
        <v>33189</v>
      </c>
      <c r="E2665" s="12">
        <v>312215</v>
      </c>
      <c r="F2665" s="17">
        <v>7794</v>
      </c>
      <c r="G2665" s="24" t="s">
        <v>26</v>
      </c>
      <c r="H2665" s="447">
        <v>51.52</v>
      </c>
      <c r="I2665" s="447">
        <v>17.12</v>
      </c>
      <c r="J2665" s="447">
        <f t="shared" si="174"/>
        <v>34.400000000000006</v>
      </c>
      <c r="K2665" s="448">
        <v>33.9</v>
      </c>
      <c r="L2665" s="449">
        <v>45512</v>
      </c>
      <c r="M2665" s="447">
        <f t="shared" si="175"/>
        <v>0.50000000000000711</v>
      </c>
      <c r="N2665" s="450">
        <v>2</v>
      </c>
      <c r="O2665" s="1" t="s">
        <v>50</v>
      </c>
      <c r="P2665" s="1" t="s">
        <v>53</v>
      </c>
      <c r="Q2665" s="451" t="str">
        <f>VLOOKUP(UTK[[#This Row],[ID]],DRIVER[],6,FALSE)</f>
        <v>MIRZA KAMAL BEG</v>
      </c>
    </row>
    <row r="2666" spans="1:18" ht="15" customHeight="1">
      <c r="A2666" s="1">
        <v>148</v>
      </c>
      <c r="B2666" s="446" t="str">
        <f>UTK[[#This Row],[DATE]]&amp;UTK[[#This Row],[VEHICLE NO]]&amp;UTK[[#This Row],[TRIP NO]]</f>
        <v>45512OD34S61391</v>
      </c>
      <c r="C2666" s="25">
        <v>45512</v>
      </c>
      <c r="D2666" s="1">
        <v>33190</v>
      </c>
      <c r="E2666" s="12">
        <v>312215</v>
      </c>
      <c r="F2666" s="17">
        <v>7795</v>
      </c>
      <c r="G2666" s="24" t="s">
        <v>52</v>
      </c>
      <c r="H2666" s="447">
        <v>52.34</v>
      </c>
      <c r="I2666" s="447">
        <v>17.64</v>
      </c>
      <c r="J2666" s="447">
        <f t="shared" si="174"/>
        <v>34.700000000000003</v>
      </c>
      <c r="K2666" s="448">
        <v>34.24</v>
      </c>
      <c r="L2666" s="449">
        <v>45512</v>
      </c>
      <c r="M2666" s="447">
        <f t="shared" si="175"/>
        <v>0.46000000000000085</v>
      </c>
      <c r="N2666" s="450">
        <v>1</v>
      </c>
      <c r="O2666" s="1" t="s">
        <v>50</v>
      </c>
      <c r="P2666" s="1" t="s">
        <v>53</v>
      </c>
      <c r="Q2666" s="451" t="str">
        <f>VLOOKUP(UTK[[#This Row],[ID]],DRIVER[],6,FALSE)</f>
        <v>PRADIPA MALIK</v>
      </c>
    </row>
    <row r="2667" spans="1:18" ht="15" customHeight="1">
      <c r="A2667" s="1">
        <v>149</v>
      </c>
      <c r="B2667" s="446" t="str">
        <f>UTK[[#This Row],[DATE]]&amp;UTK[[#This Row],[VEHICLE NO]]&amp;UTK[[#This Row],[TRIP NO]]</f>
        <v>45512OD34S61372</v>
      </c>
      <c r="C2667" s="25">
        <v>45512</v>
      </c>
      <c r="D2667" s="1">
        <v>33191</v>
      </c>
      <c r="E2667" s="12">
        <v>312215</v>
      </c>
      <c r="F2667" s="17">
        <v>7792</v>
      </c>
      <c r="G2667" s="24" t="s">
        <v>44</v>
      </c>
      <c r="H2667" s="447">
        <v>52.1</v>
      </c>
      <c r="I2667" s="447">
        <v>17.8</v>
      </c>
      <c r="J2667" s="447">
        <f t="shared" si="174"/>
        <v>34.299999999999997</v>
      </c>
      <c r="K2667" s="448">
        <v>33.56</v>
      </c>
      <c r="L2667" s="449">
        <v>45512</v>
      </c>
      <c r="M2667" s="447">
        <f t="shared" si="175"/>
        <v>0.73999999999999488</v>
      </c>
      <c r="N2667" s="450">
        <v>2</v>
      </c>
      <c r="O2667" s="1" t="s">
        <v>50</v>
      </c>
      <c r="P2667" s="1" t="s">
        <v>53</v>
      </c>
      <c r="Q2667" s="451" t="str">
        <f>VLOOKUP(UTK[[#This Row],[ID]],DRIVER[],6,FALSE)</f>
        <v>BAI DHARA JAMUDA</v>
      </c>
    </row>
    <row r="2668" spans="1:18" ht="15" customHeight="1">
      <c r="A2668" s="1">
        <v>150</v>
      </c>
      <c r="B2668" s="446" t="str">
        <f>UTK[[#This Row],[DATE]]&amp;UTK[[#This Row],[VEHICLE NO]]&amp;UTK[[#This Row],[TRIP NO]]</f>
        <v>45512OD04Q41782</v>
      </c>
      <c r="C2668" s="25">
        <v>45512</v>
      </c>
      <c r="D2668" s="1">
        <v>33192</v>
      </c>
      <c r="E2668" s="12">
        <v>312215</v>
      </c>
      <c r="F2668" s="17">
        <v>7801</v>
      </c>
      <c r="G2668" s="24" t="s">
        <v>25</v>
      </c>
      <c r="H2668" s="447">
        <v>52.08</v>
      </c>
      <c r="I2668" s="447">
        <v>17.420000000000002</v>
      </c>
      <c r="J2668" s="447">
        <f t="shared" si="174"/>
        <v>34.659999999999997</v>
      </c>
      <c r="K2668" s="448">
        <v>34.200000000000003</v>
      </c>
      <c r="L2668" s="449">
        <v>45512</v>
      </c>
      <c r="M2668" s="447">
        <f t="shared" si="175"/>
        <v>0.45999999999999375</v>
      </c>
      <c r="N2668" s="450">
        <v>2</v>
      </c>
      <c r="O2668" s="1" t="s">
        <v>50</v>
      </c>
      <c r="P2668" s="1" t="s">
        <v>53</v>
      </c>
      <c r="Q2668" s="451" t="str">
        <f>VLOOKUP(UTK[[#This Row],[ID]],DRIVER[],6,FALSE)</f>
        <v>CHANDRAMANI MOHANTY</v>
      </c>
    </row>
    <row r="2669" spans="1:18" ht="15" customHeight="1">
      <c r="A2669" s="1">
        <v>151</v>
      </c>
      <c r="B2669" s="446" t="str">
        <f>UTK[[#This Row],[DATE]]&amp;UTK[[#This Row],[VEHICLE NO]]&amp;UTK[[#This Row],[TRIP NO]]</f>
        <v>45512OD34S26271</v>
      </c>
      <c r="C2669" s="25">
        <v>45512</v>
      </c>
      <c r="D2669" s="1">
        <v>33193</v>
      </c>
      <c r="E2669" s="12">
        <v>312215</v>
      </c>
      <c r="F2669" s="17">
        <v>7799</v>
      </c>
      <c r="G2669" s="24" t="s">
        <v>54</v>
      </c>
      <c r="H2669" s="447">
        <v>52.44</v>
      </c>
      <c r="I2669" s="447">
        <v>17.079999999999998</v>
      </c>
      <c r="J2669" s="447">
        <f t="shared" si="174"/>
        <v>35.36</v>
      </c>
      <c r="K2669" s="448">
        <v>34.74</v>
      </c>
      <c r="L2669" s="449">
        <v>45512</v>
      </c>
      <c r="M2669" s="447">
        <f t="shared" si="175"/>
        <v>0.61999999999999744</v>
      </c>
      <c r="N2669" s="450">
        <v>1</v>
      </c>
      <c r="O2669" s="1" t="s">
        <v>50</v>
      </c>
      <c r="P2669" s="1" t="s">
        <v>53</v>
      </c>
      <c r="Q2669" s="451" t="str">
        <f>VLOOKUP(UTK[[#This Row],[ID]],DRIVER[],6,FALSE)</f>
        <v>SUDARSAN SAHOO</v>
      </c>
      <c r="R2669" s="1">
        <v>225</v>
      </c>
    </row>
    <row r="2670" spans="1:18" ht="15" customHeight="1">
      <c r="A2670" s="1">
        <v>152</v>
      </c>
      <c r="B2670" s="446" t="str">
        <f>UTK[[#This Row],[DATE]]&amp;UTK[[#This Row],[VEHICLE NO]]&amp;UTK[[#This Row],[TRIP NO]]</f>
        <v>45512OD04Q41281</v>
      </c>
      <c r="C2670" s="25">
        <v>45512</v>
      </c>
      <c r="D2670" s="1">
        <v>33194</v>
      </c>
      <c r="E2670" s="12">
        <v>312215</v>
      </c>
      <c r="F2670" s="17">
        <v>7809</v>
      </c>
      <c r="G2670" s="24" t="s">
        <v>41</v>
      </c>
      <c r="H2670" s="447">
        <v>31.5</v>
      </c>
      <c r="I2670" s="447">
        <v>10.28</v>
      </c>
      <c r="J2670" s="447">
        <f t="shared" si="174"/>
        <v>21.22</v>
      </c>
      <c r="K2670" s="448">
        <v>21.08</v>
      </c>
      <c r="L2670" s="449">
        <v>45512</v>
      </c>
      <c r="M2670" s="447">
        <f t="shared" si="175"/>
        <v>0.14000000000000057</v>
      </c>
      <c r="N2670" s="450">
        <v>1</v>
      </c>
      <c r="O2670" s="1" t="s">
        <v>50</v>
      </c>
      <c r="P2670" s="1" t="s">
        <v>53</v>
      </c>
      <c r="Q2670" s="451" t="str">
        <f>VLOOKUP(UTK[[#This Row],[ID]],DRIVER[],6,FALSE)</f>
        <v>MADANA MAHANTA</v>
      </c>
      <c r="R2670" s="1">
        <v>225</v>
      </c>
    </row>
    <row r="2671" spans="1:18" ht="15" customHeight="1">
      <c r="A2671" s="1">
        <v>153</v>
      </c>
      <c r="B2671" s="446" t="str">
        <f>UTK[[#This Row],[DATE]]&amp;UTK[[#This Row],[VEHICLE NO]]&amp;UTK[[#This Row],[TRIP NO]]</f>
        <v>45512OD34S26662</v>
      </c>
      <c r="C2671" s="25">
        <v>45512</v>
      </c>
      <c r="D2671" s="1">
        <v>33195</v>
      </c>
      <c r="E2671" s="12">
        <v>312215</v>
      </c>
      <c r="F2671" s="17">
        <v>7815</v>
      </c>
      <c r="G2671" s="24" t="s">
        <v>45</v>
      </c>
      <c r="H2671" s="447">
        <v>51.9</v>
      </c>
      <c r="I2671" s="447">
        <v>17.940000000000001</v>
      </c>
      <c r="J2671" s="447">
        <f t="shared" si="174"/>
        <v>33.959999999999994</v>
      </c>
      <c r="K2671" s="448">
        <v>33.340000000000003</v>
      </c>
      <c r="L2671" s="449">
        <v>45512</v>
      </c>
      <c r="M2671" s="447">
        <f t="shared" si="175"/>
        <v>0.61999999999999034</v>
      </c>
      <c r="N2671" s="450">
        <v>2</v>
      </c>
      <c r="O2671" s="1" t="s">
        <v>50</v>
      </c>
      <c r="P2671" s="1" t="s">
        <v>53</v>
      </c>
      <c r="Q2671" s="451" t="str">
        <f>VLOOKUP(UTK[[#This Row],[ID]],DRIVER[],6,FALSE)</f>
        <v>KALI CH KAR</v>
      </c>
    </row>
    <row r="2672" spans="1:18" ht="15" customHeight="1">
      <c r="A2672" s="1">
        <v>154</v>
      </c>
      <c r="B2672" s="446" t="str">
        <f>UTK[[#This Row],[DATE]]&amp;UTK[[#This Row],[VEHICLE NO]]&amp;UTK[[#This Row],[TRIP NO]]</f>
        <v>45512OD04Q41731</v>
      </c>
      <c r="C2672" s="25">
        <v>45512</v>
      </c>
      <c r="D2672" s="1">
        <v>33196</v>
      </c>
      <c r="E2672" s="12">
        <v>312215</v>
      </c>
      <c r="F2672" s="17">
        <v>7822</v>
      </c>
      <c r="G2672" s="24" t="s">
        <v>8</v>
      </c>
      <c r="H2672" s="447">
        <v>34.659999999999997</v>
      </c>
      <c r="I2672" s="447">
        <v>10.28</v>
      </c>
      <c r="J2672" s="447">
        <f t="shared" si="174"/>
        <v>24.379999999999995</v>
      </c>
      <c r="K2672" s="448">
        <v>23.6</v>
      </c>
      <c r="L2672" s="449">
        <v>45512</v>
      </c>
      <c r="M2672" s="447">
        <f t="shared" si="175"/>
        <v>0.77999999999999403</v>
      </c>
      <c r="N2672" s="450">
        <v>1</v>
      </c>
      <c r="O2672" s="1" t="s">
        <v>50</v>
      </c>
      <c r="P2672" s="1" t="s">
        <v>53</v>
      </c>
      <c r="Q2672" s="451" t="str">
        <f>VLOOKUP(UTK[[#This Row],[ID]],DRIVER[],6,FALSE)</f>
        <v>RAKHAL CH  MOHANTA</v>
      </c>
    </row>
    <row r="2673" spans="1:18" ht="15" customHeight="1">
      <c r="A2673" s="1">
        <v>155</v>
      </c>
      <c r="B2673" s="446" t="str">
        <f>UTK[[#This Row],[DATE]]&amp;UTK[[#This Row],[VEHICLE NO]]&amp;UTK[[#This Row],[TRIP NO]]</f>
        <v>45512OD34S65081</v>
      </c>
      <c r="C2673" s="25">
        <v>45512</v>
      </c>
      <c r="D2673" s="1">
        <v>33197</v>
      </c>
      <c r="E2673" s="12">
        <v>312215</v>
      </c>
      <c r="F2673" s="17">
        <v>7825</v>
      </c>
      <c r="G2673" s="24" t="s">
        <v>57</v>
      </c>
      <c r="H2673" s="447">
        <v>55</v>
      </c>
      <c r="I2673" s="447">
        <v>17.54</v>
      </c>
      <c r="J2673" s="447">
        <f t="shared" si="174"/>
        <v>37.46</v>
      </c>
      <c r="K2673" s="448">
        <v>36.4</v>
      </c>
      <c r="L2673" s="449">
        <v>45512</v>
      </c>
      <c r="M2673" s="447">
        <f t="shared" si="175"/>
        <v>1.0600000000000023</v>
      </c>
      <c r="N2673" s="450">
        <v>1</v>
      </c>
      <c r="O2673" s="1" t="s">
        <v>50</v>
      </c>
      <c r="P2673" s="1" t="s">
        <v>53</v>
      </c>
      <c r="Q2673" s="451" t="str">
        <f>VLOOKUP(UTK[[#This Row],[ID]],DRIVER[],6,FALSE)</f>
        <v>VINOD KUMAR</v>
      </c>
    </row>
    <row r="2674" spans="1:18" ht="15" customHeight="1">
      <c r="A2674" s="1">
        <v>156</v>
      </c>
      <c r="B2674" s="446" t="str">
        <f>UTK[[#This Row],[DATE]]&amp;UTK[[#This Row],[VEHICLE NO]]&amp;UTK[[#This Row],[TRIP NO]]</f>
        <v>45512OD34S61521</v>
      </c>
      <c r="C2674" s="25">
        <v>45512</v>
      </c>
      <c r="D2674" s="1">
        <v>33198</v>
      </c>
      <c r="E2674" s="12">
        <v>312215</v>
      </c>
      <c r="F2674" s="17">
        <v>7818</v>
      </c>
      <c r="G2674" s="24" t="s">
        <v>43</v>
      </c>
      <c r="H2674" s="447">
        <v>52.14</v>
      </c>
      <c r="I2674" s="447">
        <v>17.059999999999999</v>
      </c>
      <c r="J2674" s="447">
        <f t="shared" si="174"/>
        <v>35.08</v>
      </c>
      <c r="K2674" s="448">
        <v>34.700000000000003</v>
      </c>
      <c r="L2674" s="449">
        <v>45512</v>
      </c>
      <c r="M2674" s="447">
        <f t="shared" si="175"/>
        <v>0.37999999999999545</v>
      </c>
      <c r="N2674" s="450">
        <v>1</v>
      </c>
      <c r="O2674" s="1" t="s">
        <v>50</v>
      </c>
      <c r="P2674" s="1" t="s">
        <v>53</v>
      </c>
      <c r="Q2674" s="451" t="str">
        <f>VLOOKUP(UTK[[#This Row],[ID]],DRIVER[],6,FALSE)</f>
        <v>RAHID</v>
      </c>
      <c r="R2674" s="1">
        <v>165</v>
      </c>
    </row>
    <row r="2675" spans="1:18" ht="14.4">
      <c r="A2675" s="1">
        <v>157</v>
      </c>
      <c r="B2675" s="446" t="str">
        <f>UTK[[#This Row],[DATE]]&amp;UTK[[#This Row],[VEHICLE NO]]&amp;UTK[[#This Row],[TRIP NO]]</f>
        <v>45512OD04Q41232</v>
      </c>
      <c r="C2675" s="25">
        <v>45512</v>
      </c>
      <c r="D2675" s="1">
        <v>33199</v>
      </c>
      <c r="E2675" s="12">
        <v>312215</v>
      </c>
      <c r="F2675" s="17">
        <v>7833</v>
      </c>
      <c r="G2675" s="24" t="s">
        <v>39</v>
      </c>
      <c r="H2675" s="447">
        <v>52.98</v>
      </c>
      <c r="I2675" s="447">
        <v>17.36</v>
      </c>
      <c r="J2675" s="447">
        <f t="shared" si="174"/>
        <v>35.619999999999997</v>
      </c>
      <c r="K2675" s="448">
        <v>34.68</v>
      </c>
      <c r="L2675" s="449">
        <v>45512</v>
      </c>
      <c r="M2675" s="447">
        <f t="shared" si="175"/>
        <v>0.93999999999999773</v>
      </c>
      <c r="N2675" s="450">
        <v>2</v>
      </c>
      <c r="O2675" s="1" t="s">
        <v>50</v>
      </c>
      <c r="P2675" s="1" t="s">
        <v>53</v>
      </c>
      <c r="Q2675" s="451" t="str">
        <f>VLOOKUP(UTK[[#This Row],[ID]],DRIVER[],6,FALSE)</f>
        <v>RIZWAN</v>
      </c>
    </row>
    <row r="2676" spans="1:18" ht="15" customHeight="1">
      <c r="A2676" s="1">
        <v>158</v>
      </c>
      <c r="B2676" s="446" t="str">
        <f>UTK[[#This Row],[DATE]]&amp;UTK[[#This Row],[VEHICLE NO]]&amp;UTK[[#This Row],[TRIP NO]]</f>
        <v>45512OD04Q41702</v>
      </c>
      <c r="C2676" s="25">
        <v>45512</v>
      </c>
      <c r="D2676" s="1">
        <v>33200</v>
      </c>
      <c r="E2676" s="12">
        <v>312215</v>
      </c>
      <c r="F2676" s="17">
        <v>7840</v>
      </c>
      <c r="G2676" s="24" t="s">
        <v>10</v>
      </c>
      <c r="H2676" s="447">
        <v>33.659999999999997</v>
      </c>
      <c r="I2676" s="447">
        <v>10.34</v>
      </c>
      <c r="J2676" s="447">
        <f t="shared" si="174"/>
        <v>23.319999999999997</v>
      </c>
      <c r="K2676" s="448">
        <v>23.3</v>
      </c>
      <c r="L2676" s="449">
        <v>45512</v>
      </c>
      <c r="M2676" s="447">
        <f t="shared" si="175"/>
        <v>1.9999999999996021E-2</v>
      </c>
      <c r="N2676" s="450">
        <v>2</v>
      </c>
      <c r="O2676" s="1" t="s">
        <v>50</v>
      </c>
      <c r="P2676" s="1" t="s">
        <v>53</v>
      </c>
      <c r="Q2676" s="451" t="str">
        <f>VLOOKUP(UTK[[#This Row],[ID]],DRIVER[],6,FALSE)</f>
        <v>KAMAN MUNDA</v>
      </c>
    </row>
    <row r="2677" spans="1:18" ht="15" customHeight="1">
      <c r="A2677" s="1">
        <v>159</v>
      </c>
      <c r="B2677" s="446" t="str">
        <f>UTK[[#This Row],[DATE]]&amp;UTK[[#This Row],[VEHICLE NO]]&amp;UTK[[#This Row],[TRIP NO]]</f>
        <v>45512OD34S26153</v>
      </c>
      <c r="C2677" s="25">
        <v>45512</v>
      </c>
      <c r="D2677" s="1">
        <v>33201</v>
      </c>
      <c r="E2677" s="12">
        <v>312215</v>
      </c>
      <c r="F2677" s="17">
        <v>7878</v>
      </c>
      <c r="G2677" s="24" t="s">
        <v>40</v>
      </c>
      <c r="H2677" s="447">
        <v>52.28</v>
      </c>
      <c r="I2677" s="447">
        <v>17.28</v>
      </c>
      <c r="J2677" s="447">
        <f t="shared" si="174"/>
        <v>35</v>
      </c>
      <c r="K2677" s="448">
        <v>34.46</v>
      </c>
      <c r="L2677" s="449">
        <v>45513</v>
      </c>
      <c r="M2677" s="447">
        <f t="shared" si="175"/>
        <v>0.53999999999999915</v>
      </c>
      <c r="N2677" s="450">
        <v>3</v>
      </c>
      <c r="O2677" s="1" t="s">
        <v>50</v>
      </c>
      <c r="P2677" s="1" t="s">
        <v>53</v>
      </c>
      <c r="Q2677" s="451" t="str">
        <f>VLOOKUP(UTK[[#This Row],[ID]],DRIVER[],6,FALSE)</f>
        <v>MURALIDHAR MOHANTA</v>
      </c>
    </row>
    <row r="2678" spans="1:18" ht="15" customHeight="1">
      <c r="A2678" s="1">
        <v>160</v>
      </c>
      <c r="B2678" s="446" t="str">
        <f>UTK[[#This Row],[DATE]]&amp;UTK[[#This Row],[VEHICLE NO]]&amp;UTK[[#This Row],[TRIP NO]]</f>
        <v>45512OD04Q67613</v>
      </c>
      <c r="C2678" s="25">
        <v>45512</v>
      </c>
      <c r="D2678" s="1">
        <v>33202</v>
      </c>
      <c r="E2678" s="12">
        <v>312215</v>
      </c>
      <c r="F2678" s="17">
        <v>7887</v>
      </c>
      <c r="G2678" s="24" t="s">
        <v>24</v>
      </c>
      <c r="H2678" s="447">
        <v>49.42</v>
      </c>
      <c r="I2678" s="447">
        <v>18.100000000000001</v>
      </c>
      <c r="J2678" s="447">
        <f t="shared" si="174"/>
        <v>31.32</v>
      </c>
      <c r="K2678" s="448">
        <v>30.78</v>
      </c>
      <c r="L2678" s="449">
        <v>45513</v>
      </c>
      <c r="M2678" s="447">
        <f t="shared" si="175"/>
        <v>0.53999999999999915</v>
      </c>
      <c r="N2678" s="450">
        <v>3</v>
      </c>
      <c r="O2678" s="1" t="s">
        <v>50</v>
      </c>
      <c r="P2678" s="1" t="s">
        <v>53</v>
      </c>
      <c r="Q2678" s="451" t="str">
        <f>VLOOKUP(UTK[[#This Row],[ID]],DRIVER[],6,FALSE)</f>
        <v>JAVID KHAN</v>
      </c>
    </row>
    <row r="2679" spans="1:18" ht="15" customHeight="1">
      <c r="A2679" s="1">
        <v>161</v>
      </c>
      <c r="B2679" s="446" t="str">
        <f>UTK[[#This Row],[DATE]]&amp;UTK[[#This Row],[VEHICLE NO]]&amp;UTK[[#This Row],[TRIP NO]]</f>
        <v>45512OD04Q67883</v>
      </c>
      <c r="C2679" s="25">
        <v>45512</v>
      </c>
      <c r="D2679" s="1">
        <v>33203</v>
      </c>
      <c r="E2679" s="12">
        <v>312215</v>
      </c>
      <c r="F2679" s="17">
        <v>7891</v>
      </c>
      <c r="G2679" s="24" t="s">
        <v>20</v>
      </c>
      <c r="H2679" s="447">
        <v>52.24</v>
      </c>
      <c r="I2679" s="447">
        <v>17.88</v>
      </c>
      <c r="J2679" s="447">
        <f t="shared" si="174"/>
        <v>34.36</v>
      </c>
      <c r="K2679" s="448">
        <v>34.94</v>
      </c>
      <c r="L2679" s="449">
        <v>45513</v>
      </c>
      <c r="M2679" s="447">
        <f t="shared" si="175"/>
        <v>-0.57999999999999829</v>
      </c>
      <c r="N2679" s="450">
        <v>3</v>
      </c>
      <c r="O2679" s="1" t="s">
        <v>50</v>
      </c>
      <c r="P2679" s="1" t="s">
        <v>53</v>
      </c>
      <c r="Q2679" s="451" t="str">
        <f>VLOOKUP(UTK[[#This Row],[ID]],DRIVER[],6,FALSE)</f>
        <v>AJAYA KUMAR MAHANTA</v>
      </c>
    </row>
    <row r="2680" spans="1:18" ht="15" customHeight="1">
      <c r="A2680" s="1">
        <v>162</v>
      </c>
      <c r="B2680" s="446" t="str">
        <f>UTK[[#This Row],[DATE]]&amp;UTK[[#This Row],[VEHICLE NO]]&amp;UTK[[#This Row],[TRIP NO]]</f>
        <v>45512OD34S61392</v>
      </c>
      <c r="C2680" s="25">
        <v>45512</v>
      </c>
      <c r="D2680" s="1">
        <v>33204</v>
      </c>
      <c r="E2680" s="12">
        <v>312215</v>
      </c>
      <c r="F2680" s="17">
        <v>7894</v>
      </c>
      <c r="G2680" s="24" t="s">
        <v>52</v>
      </c>
      <c r="H2680" s="447">
        <v>52.82</v>
      </c>
      <c r="I2680" s="447">
        <v>17.68</v>
      </c>
      <c r="J2680" s="447">
        <f t="shared" si="174"/>
        <v>35.14</v>
      </c>
      <c r="K2680" s="448">
        <v>34.78</v>
      </c>
      <c r="L2680" s="449">
        <v>45513</v>
      </c>
      <c r="M2680" s="447">
        <f t="shared" si="175"/>
        <v>0.35999999999999943</v>
      </c>
      <c r="N2680" s="450">
        <v>2</v>
      </c>
      <c r="O2680" s="1" t="s">
        <v>50</v>
      </c>
      <c r="P2680" s="1" t="s">
        <v>53</v>
      </c>
      <c r="Q2680" s="451" t="str">
        <f>VLOOKUP(UTK[[#This Row],[ID]],DRIVER[],6,FALSE)</f>
        <v>PRADIPA MALIK</v>
      </c>
    </row>
    <row r="2681" spans="1:18" ht="15" customHeight="1">
      <c r="A2681" s="1">
        <v>163</v>
      </c>
      <c r="B2681" s="446" t="str">
        <f>UTK[[#This Row],[DATE]]&amp;UTK[[#This Row],[VEHICLE NO]]&amp;UTK[[#This Row],[TRIP NO]]</f>
        <v>45512OD34S61373</v>
      </c>
      <c r="C2681" s="25">
        <v>45512</v>
      </c>
      <c r="D2681" s="1">
        <v>33205</v>
      </c>
      <c r="E2681" s="12">
        <v>312215</v>
      </c>
      <c r="F2681" s="17">
        <v>7893</v>
      </c>
      <c r="G2681" s="24" t="s">
        <v>44</v>
      </c>
      <c r="H2681" s="447">
        <v>52.94</v>
      </c>
      <c r="I2681" s="447">
        <v>17.88</v>
      </c>
      <c r="J2681" s="447">
        <f t="shared" si="174"/>
        <v>35.06</v>
      </c>
      <c r="K2681" s="448">
        <v>34.479999999999997</v>
      </c>
      <c r="L2681" s="449">
        <v>45513</v>
      </c>
      <c r="M2681" s="447">
        <f t="shared" si="175"/>
        <v>0.5800000000000054</v>
      </c>
      <c r="N2681" s="450">
        <v>3</v>
      </c>
      <c r="O2681" s="1" t="s">
        <v>50</v>
      </c>
      <c r="P2681" s="1" t="s">
        <v>53</v>
      </c>
      <c r="Q2681" s="451" t="str">
        <f>VLOOKUP(UTK[[#This Row],[ID]],DRIVER[],6,FALSE)</f>
        <v>BAI DHARA JAMUDA</v>
      </c>
    </row>
    <row r="2682" spans="1:18" ht="14.4">
      <c r="A2682" s="1">
        <v>164</v>
      </c>
      <c r="B2682" s="446" t="str">
        <f>UTK[[#This Row],[DATE]]&amp;UTK[[#This Row],[VEHICLE NO]]&amp;UTK[[#This Row],[TRIP NO]]</f>
        <v>45513OD04Q41231</v>
      </c>
      <c r="C2682" s="25">
        <v>45513</v>
      </c>
      <c r="D2682" s="1">
        <v>33206</v>
      </c>
      <c r="E2682" s="12">
        <v>312215</v>
      </c>
      <c r="F2682" s="17">
        <v>7901</v>
      </c>
      <c r="G2682" s="24" t="s">
        <v>39</v>
      </c>
      <c r="H2682" s="447">
        <v>54.04</v>
      </c>
      <c r="I2682" s="447">
        <v>17.46</v>
      </c>
      <c r="J2682" s="447">
        <f t="shared" ref="J2682:J2700" si="176">H2682-I2682</f>
        <v>36.58</v>
      </c>
      <c r="K2682" s="448">
        <v>36.06</v>
      </c>
      <c r="L2682" s="449">
        <v>45513</v>
      </c>
      <c r="M2682" s="447">
        <f t="shared" ref="M2682:M2700" si="177">J2682-K2682</f>
        <v>0.51999999999999602</v>
      </c>
      <c r="N2682" s="450">
        <v>1</v>
      </c>
      <c r="O2682" s="1" t="s">
        <v>50</v>
      </c>
      <c r="P2682" s="1" t="s">
        <v>53</v>
      </c>
      <c r="Q2682" s="451" t="str">
        <f>VLOOKUP(UTK[[#This Row],[ID]],DRIVER[],6,FALSE)</f>
        <v>RIZWAN</v>
      </c>
    </row>
    <row r="2683" spans="1:18" ht="15" customHeight="1">
      <c r="A2683" s="1">
        <v>165</v>
      </c>
      <c r="B2683" s="446" t="str">
        <f>UTK[[#This Row],[DATE]]&amp;UTK[[#This Row],[VEHICLE NO]]&amp;UTK[[#This Row],[TRIP NO]]</f>
        <v>45513OD34S61521</v>
      </c>
      <c r="C2683" s="25">
        <v>45513</v>
      </c>
      <c r="D2683" s="1">
        <v>33207</v>
      </c>
      <c r="E2683" s="12">
        <v>312215</v>
      </c>
      <c r="F2683" s="17">
        <v>7902</v>
      </c>
      <c r="G2683" s="24" t="s">
        <v>43</v>
      </c>
      <c r="H2683" s="447">
        <v>53.74</v>
      </c>
      <c r="I2683" s="447">
        <v>17.260000000000002</v>
      </c>
      <c r="J2683" s="447">
        <f t="shared" si="176"/>
        <v>36.480000000000004</v>
      </c>
      <c r="K2683" s="448">
        <v>35.86</v>
      </c>
      <c r="L2683" s="449">
        <v>45513</v>
      </c>
      <c r="M2683" s="447">
        <f t="shared" si="177"/>
        <v>0.62000000000000455</v>
      </c>
      <c r="N2683" s="450">
        <v>1</v>
      </c>
      <c r="O2683" s="1" t="s">
        <v>50</v>
      </c>
      <c r="P2683" s="1" t="s">
        <v>53</v>
      </c>
      <c r="Q2683" s="451" t="str">
        <f>VLOOKUP(UTK[[#This Row],[ID]],DRIVER[],6,FALSE)</f>
        <v>RAHID</v>
      </c>
    </row>
    <row r="2684" spans="1:18" ht="15" customHeight="1">
      <c r="A2684" s="1">
        <v>166</v>
      </c>
      <c r="B2684" s="446" t="str">
        <f>UTK[[#This Row],[DATE]]&amp;UTK[[#This Row],[VEHICLE NO]]&amp;UTK[[#This Row],[TRIP NO]]</f>
        <v>45513OD04Q67611</v>
      </c>
      <c r="C2684" s="25">
        <v>45513</v>
      </c>
      <c r="D2684" s="1">
        <v>33208</v>
      </c>
      <c r="E2684" s="12">
        <v>312215</v>
      </c>
      <c r="F2684" s="17">
        <v>7903</v>
      </c>
      <c r="G2684" s="24" t="s">
        <v>24</v>
      </c>
      <c r="H2684" s="447">
        <v>53.54</v>
      </c>
      <c r="I2684" s="447">
        <v>18.14</v>
      </c>
      <c r="J2684" s="447">
        <f t="shared" si="176"/>
        <v>35.4</v>
      </c>
      <c r="K2684" s="448">
        <v>34.799999999999997</v>
      </c>
      <c r="L2684" s="449">
        <v>45513</v>
      </c>
      <c r="M2684" s="447">
        <f t="shared" si="177"/>
        <v>0.60000000000000142</v>
      </c>
      <c r="N2684" s="450">
        <v>1</v>
      </c>
      <c r="O2684" s="1" t="s">
        <v>50</v>
      </c>
      <c r="P2684" s="1" t="s">
        <v>53</v>
      </c>
      <c r="Q2684" s="451" t="str">
        <f>VLOOKUP(UTK[[#This Row],[ID]],DRIVER[],6,FALSE)</f>
        <v>JAVID KHAN</v>
      </c>
    </row>
    <row r="2685" spans="1:18" ht="15" customHeight="1">
      <c r="A2685" s="1">
        <v>167</v>
      </c>
      <c r="B2685" s="446" t="str">
        <f>UTK[[#This Row],[DATE]]&amp;UTK[[#This Row],[VEHICLE NO]]&amp;UTK[[#This Row],[TRIP NO]]</f>
        <v>45513OD34S26151</v>
      </c>
      <c r="C2685" s="25">
        <v>45513</v>
      </c>
      <c r="D2685" s="1">
        <v>33209</v>
      </c>
      <c r="E2685" s="12">
        <v>312215</v>
      </c>
      <c r="F2685" s="17">
        <v>7921</v>
      </c>
      <c r="G2685" s="24" t="s">
        <v>40</v>
      </c>
      <c r="H2685" s="447">
        <v>52.3</v>
      </c>
      <c r="I2685" s="447">
        <v>17.3</v>
      </c>
      <c r="J2685" s="447">
        <f t="shared" si="176"/>
        <v>35</v>
      </c>
      <c r="K2685" s="448">
        <v>34.4</v>
      </c>
      <c r="L2685" s="449">
        <v>45513</v>
      </c>
      <c r="M2685" s="447">
        <f t="shared" si="177"/>
        <v>0.60000000000000142</v>
      </c>
      <c r="N2685" s="450">
        <v>1</v>
      </c>
      <c r="O2685" s="1" t="s">
        <v>50</v>
      </c>
      <c r="P2685" s="1" t="s">
        <v>53</v>
      </c>
      <c r="Q2685" s="451" t="str">
        <f>VLOOKUP(UTK[[#This Row],[ID]],DRIVER[],6,FALSE)</f>
        <v>SUSANT KUMAR BAG</v>
      </c>
    </row>
    <row r="2686" spans="1:18" ht="15" customHeight="1">
      <c r="A2686" s="1">
        <v>168</v>
      </c>
      <c r="B2686" s="446" t="str">
        <f>UTK[[#This Row],[DATE]]&amp;UTK[[#This Row],[VEHICLE NO]]&amp;UTK[[#This Row],[TRIP NO]]</f>
        <v>45513OD04Q67881</v>
      </c>
      <c r="C2686" s="25">
        <v>45513</v>
      </c>
      <c r="D2686" s="1">
        <v>33210</v>
      </c>
      <c r="E2686" s="12">
        <v>312215</v>
      </c>
      <c r="F2686" s="17">
        <v>7926</v>
      </c>
      <c r="G2686" s="24" t="s">
        <v>20</v>
      </c>
      <c r="H2686" s="447">
        <v>52.12</v>
      </c>
      <c r="I2686" s="447">
        <v>17.82</v>
      </c>
      <c r="J2686" s="447">
        <f t="shared" si="176"/>
        <v>34.299999999999997</v>
      </c>
      <c r="K2686" s="448">
        <v>33.700000000000003</v>
      </c>
      <c r="L2686" s="449">
        <v>45513</v>
      </c>
      <c r="M2686" s="447">
        <f t="shared" si="177"/>
        <v>0.59999999999999432</v>
      </c>
      <c r="N2686" s="450">
        <v>1</v>
      </c>
      <c r="O2686" s="1" t="s">
        <v>50</v>
      </c>
      <c r="P2686" s="1" t="s">
        <v>53</v>
      </c>
      <c r="Q2686" s="451" t="str">
        <f>VLOOKUP(UTK[[#This Row],[ID]],DRIVER[],6,FALSE)</f>
        <v>AJAYA KUMAR MAHANTA</v>
      </c>
    </row>
    <row r="2687" spans="1:18" ht="15" customHeight="1">
      <c r="A2687" s="1">
        <v>169</v>
      </c>
      <c r="B2687" s="446" t="str">
        <f>UTK[[#This Row],[DATE]]&amp;UTK[[#This Row],[VEHICLE NO]]&amp;UTK[[#This Row],[TRIP NO]]</f>
        <v>45513OD34S65081</v>
      </c>
      <c r="C2687" s="25">
        <v>45513</v>
      </c>
      <c r="D2687" s="1">
        <v>33211</v>
      </c>
      <c r="E2687" s="12">
        <v>312215</v>
      </c>
      <c r="F2687" s="17">
        <v>7927</v>
      </c>
      <c r="G2687" s="24" t="s">
        <v>57</v>
      </c>
      <c r="H2687" s="447">
        <v>56.56</v>
      </c>
      <c r="I2687" s="447">
        <v>17.64</v>
      </c>
      <c r="J2687" s="447">
        <f t="shared" si="176"/>
        <v>38.92</v>
      </c>
      <c r="K2687" s="448">
        <v>38.18</v>
      </c>
      <c r="L2687" s="449">
        <v>45513</v>
      </c>
      <c r="M2687" s="447">
        <f t="shared" si="177"/>
        <v>0.74000000000000199</v>
      </c>
      <c r="N2687" s="450">
        <v>1</v>
      </c>
      <c r="O2687" s="1" t="s">
        <v>50</v>
      </c>
      <c r="P2687" s="1" t="s">
        <v>53</v>
      </c>
      <c r="Q2687" s="451" t="str">
        <f>VLOOKUP(UTK[[#This Row],[ID]],DRIVER[],6,FALSE)</f>
        <v>VINOD KUMAR</v>
      </c>
    </row>
    <row r="2688" spans="1:18" ht="15" customHeight="1">
      <c r="A2688" s="1">
        <v>170</v>
      </c>
      <c r="B2688" s="446" t="str">
        <f>UTK[[#This Row],[DATE]]&amp;UTK[[#This Row],[VEHICLE NO]]&amp;UTK[[#This Row],[TRIP NO]]</f>
        <v>45513OD04Q41781</v>
      </c>
      <c r="C2688" s="25">
        <v>45513</v>
      </c>
      <c r="D2688" s="1">
        <v>33212</v>
      </c>
      <c r="E2688" s="12">
        <v>312215</v>
      </c>
      <c r="F2688" s="17">
        <v>7928</v>
      </c>
      <c r="G2688" s="24" t="s">
        <v>25</v>
      </c>
      <c r="H2688" s="447">
        <v>55.08</v>
      </c>
      <c r="I2688" s="447">
        <v>17.420000000000002</v>
      </c>
      <c r="J2688" s="447">
        <f t="shared" si="176"/>
        <v>37.659999999999997</v>
      </c>
      <c r="K2688" s="448">
        <v>36.979999999999997</v>
      </c>
      <c r="L2688" s="449">
        <v>45513</v>
      </c>
      <c r="M2688" s="447">
        <f t="shared" si="177"/>
        <v>0.67999999999999972</v>
      </c>
      <c r="N2688" s="450">
        <v>1</v>
      </c>
      <c r="O2688" s="1" t="s">
        <v>50</v>
      </c>
      <c r="P2688" s="1" t="s">
        <v>53</v>
      </c>
      <c r="Q2688" s="451" t="str">
        <f>VLOOKUP(UTK[[#This Row],[ID]],DRIVER[],6,FALSE)</f>
        <v>BHARAT CH MOHANTA</v>
      </c>
    </row>
    <row r="2689" spans="1:17" ht="15" customHeight="1">
      <c r="A2689" s="1">
        <v>171</v>
      </c>
      <c r="B2689" s="446" t="str">
        <f>UTK[[#This Row],[DATE]]&amp;UTK[[#This Row],[VEHICLE NO]]&amp;UTK[[#This Row],[TRIP NO]]</f>
        <v>45513OD34S61371</v>
      </c>
      <c r="C2689" s="25">
        <v>45513</v>
      </c>
      <c r="D2689" s="1">
        <v>33213</v>
      </c>
      <c r="E2689" s="12">
        <v>312215</v>
      </c>
      <c r="F2689" s="17">
        <v>7929</v>
      </c>
      <c r="G2689" s="24" t="s">
        <v>44</v>
      </c>
      <c r="H2689" s="447">
        <v>56.2</v>
      </c>
      <c r="I2689" s="447">
        <v>17.86</v>
      </c>
      <c r="J2689" s="447">
        <f t="shared" si="176"/>
        <v>38.340000000000003</v>
      </c>
      <c r="K2689" s="448">
        <v>37.659999999999997</v>
      </c>
      <c r="L2689" s="449">
        <v>45513</v>
      </c>
      <c r="M2689" s="447">
        <f t="shared" si="177"/>
        <v>0.68000000000000682</v>
      </c>
      <c r="N2689" s="450">
        <v>1</v>
      </c>
      <c r="O2689" s="1" t="s">
        <v>50</v>
      </c>
      <c r="P2689" s="1" t="s">
        <v>53</v>
      </c>
      <c r="Q2689" s="451" t="str">
        <f>VLOOKUP(UTK[[#This Row],[ID]],DRIVER[],6,FALSE)</f>
        <v>MURALIDHAR MOHANTA</v>
      </c>
    </row>
    <row r="2690" spans="1:17" ht="15" customHeight="1">
      <c r="A2690" s="1">
        <v>172</v>
      </c>
      <c r="B2690" s="446" t="str">
        <f>UTK[[#This Row],[DATE]]&amp;UTK[[#This Row],[VEHICLE NO]]&amp;UTK[[#This Row],[TRIP NO]]</f>
        <v>45513OD34S26661</v>
      </c>
      <c r="C2690" s="25">
        <v>45513</v>
      </c>
      <c r="D2690" s="1">
        <v>33214</v>
      </c>
      <c r="E2690" s="12">
        <v>312215</v>
      </c>
      <c r="F2690" s="17">
        <v>7935</v>
      </c>
      <c r="G2690" s="24" t="s">
        <v>45</v>
      </c>
      <c r="H2690" s="447">
        <v>52.9</v>
      </c>
      <c r="I2690" s="447">
        <v>17.940000000000001</v>
      </c>
      <c r="J2690" s="447">
        <f t="shared" si="176"/>
        <v>34.959999999999994</v>
      </c>
      <c r="K2690" s="448">
        <v>34</v>
      </c>
      <c r="L2690" s="449">
        <v>45513</v>
      </c>
      <c r="M2690" s="447">
        <f t="shared" si="177"/>
        <v>0.95999999999999375</v>
      </c>
      <c r="N2690" s="450">
        <v>1</v>
      </c>
      <c r="O2690" s="1" t="s">
        <v>50</v>
      </c>
      <c r="P2690" s="1" t="s">
        <v>53</v>
      </c>
      <c r="Q2690" s="451" t="str">
        <f>VLOOKUP(UTK[[#This Row],[ID]],DRIVER[],6,FALSE)</f>
        <v>RAMAKANTA JENA</v>
      </c>
    </row>
    <row r="2691" spans="1:17" ht="15" customHeight="1">
      <c r="A2691" s="1">
        <v>173</v>
      </c>
      <c r="B2691" s="446" t="str">
        <f>UTK[[#This Row],[DATE]]&amp;UTK[[#This Row],[VEHICLE NO]]&amp;UTK[[#This Row],[TRIP NO]]</f>
        <v>45513OD04Q41281</v>
      </c>
      <c r="C2691" s="25">
        <v>45513</v>
      </c>
      <c r="D2691" s="1">
        <v>33215</v>
      </c>
      <c r="E2691" s="12">
        <v>312215</v>
      </c>
      <c r="F2691" s="17">
        <v>7945</v>
      </c>
      <c r="G2691" s="24" t="s">
        <v>41</v>
      </c>
      <c r="H2691" s="447">
        <v>34.14</v>
      </c>
      <c r="I2691" s="447">
        <v>10.42</v>
      </c>
      <c r="J2691" s="447">
        <f t="shared" si="176"/>
        <v>23.72</v>
      </c>
      <c r="K2691" s="448">
        <v>23.4</v>
      </c>
      <c r="L2691" s="449">
        <v>45513</v>
      </c>
      <c r="M2691" s="447">
        <f t="shared" si="177"/>
        <v>0.32000000000000028</v>
      </c>
      <c r="N2691" s="450">
        <v>1</v>
      </c>
      <c r="O2691" s="1" t="s">
        <v>50</v>
      </c>
      <c r="P2691" s="1" t="s">
        <v>53</v>
      </c>
      <c r="Q2691" s="451" t="str">
        <f>VLOOKUP(UTK[[#This Row],[ID]],DRIVER[],6,FALSE)</f>
        <v>MADANA MAHANTA</v>
      </c>
    </row>
    <row r="2692" spans="1:17" ht="15" customHeight="1">
      <c r="A2692" s="1">
        <v>174</v>
      </c>
      <c r="B2692" s="446" t="str">
        <f>UTK[[#This Row],[DATE]]&amp;UTK[[#This Row],[VEHICLE NO]]&amp;UTK[[#This Row],[TRIP NO]]</f>
        <v>45513OD04Q41181</v>
      </c>
      <c r="C2692" s="25">
        <v>45513</v>
      </c>
      <c r="D2692" s="1">
        <v>33216</v>
      </c>
      <c r="E2692" s="12">
        <v>312215</v>
      </c>
      <c r="F2692" s="17">
        <v>7951</v>
      </c>
      <c r="G2692" s="24" t="s">
        <v>26</v>
      </c>
      <c r="H2692" s="447">
        <v>51.24</v>
      </c>
      <c r="I2692" s="447">
        <v>17.14</v>
      </c>
      <c r="J2692" s="447">
        <f t="shared" si="176"/>
        <v>34.1</v>
      </c>
      <c r="K2692" s="448">
        <v>33.54</v>
      </c>
      <c r="L2692" s="449">
        <v>45513</v>
      </c>
      <c r="M2692" s="447">
        <f t="shared" si="177"/>
        <v>0.56000000000000227</v>
      </c>
      <c r="N2692" s="450">
        <v>1</v>
      </c>
      <c r="O2692" s="1" t="s">
        <v>50</v>
      </c>
      <c r="P2692" s="1" t="s">
        <v>53</v>
      </c>
      <c r="Q2692" s="451" t="str">
        <f>VLOOKUP(UTK[[#This Row],[ID]],DRIVER[],6,FALSE)</f>
        <v>MIRZA KAMAL BEG</v>
      </c>
    </row>
    <row r="2693" spans="1:17" ht="15" customHeight="1">
      <c r="A2693" s="1">
        <v>175</v>
      </c>
      <c r="B2693" s="446" t="str">
        <f>UTK[[#This Row],[DATE]]&amp;UTK[[#This Row],[VEHICLE NO]]&amp;UTK[[#This Row],[TRIP NO]]</f>
        <v>45513OD04Q41731</v>
      </c>
      <c r="C2693" s="25">
        <v>45513</v>
      </c>
      <c r="D2693" s="1">
        <v>33217</v>
      </c>
      <c r="E2693" s="12">
        <v>312215</v>
      </c>
      <c r="F2693" s="17">
        <v>7954</v>
      </c>
      <c r="G2693" s="24" t="s">
        <v>8</v>
      </c>
      <c r="H2693" s="447">
        <v>34.299999999999997</v>
      </c>
      <c r="I2693" s="447">
        <v>10.26</v>
      </c>
      <c r="J2693" s="447">
        <f t="shared" si="176"/>
        <v>24.04</v>
      </c>
      <c r="K2693" s="448">
        <v>23.4</v>
      </c>
      <c r="L2693" s="449">
        <v>45513</v>
      </c>
      <c r="M2693" s="447">
        <f t="shared" si="177"/>
        <v>0.64000000000000057</v>
      </c>
      <c r="N2693" s="450">
        <v>1</v>
      </c>
      <c r="O2693" s="1" t="s">
        <v>50</v>
      </c>
      <c r="P2693" s="1" t="s">
        <v>53</v>
      </c>
      <c r="Q2693" s="451" t="str">
        <f>VLOOKUP(UTK[[#This Row],[ID]],DRIVER[],6,FALSE)</f>
        <v>DHULESWAR PERAI</v>
      </c>
    </row>
    <row r="2694" spans="1:17" ht="15" customHeight="1">
      <c r="A2694" s="1">
        <v>176</v>
      </c>
      <c r="B2694" s="446" t="str">
        <f>UTK[[#This Row],[DATE]]&amp;UTK[[#This Row],[VEHICLE NO]]&amp;UTK[[#This Row],[TRIP NO]]</f>
        <v>45513OD34S26271</v>
      </c>
      <c r="C2694" s="25">
        <v>45513</v>
      </c>
      <c r="D2694" s="1">
        <v>33218</v>
      </c>
      <c r="E2694" s="12">
        <v>312215</v>
      </c>
      <c r="F2694" s="17">
        <v>7953</v>
      </c>
      <c r="G2694" s="24" t="s">
        <v>54</v>
      </c>
      <c r="H2694" s="447">
        <v>52.76</v>
      </c>
      <c r="I2694" s="447">
        <v>17.239999999999998</v>
      </c>
      <c r="J2694" s="447">
        <f t="shared" si="176"/>
        <v>35.519999999999996</v>
      </c>
      <c r="K2694" s="448">
        <v>34.840000000000003</v>
      </c>
      <c r="L2694" s="449">
        <v>45513</v>
      </c>
      <c r="M2694" s="447">
        <f t="shared" si="177"/>
        <v>0.67999999999999261</v>
      </c>
      <c r="N2694" s="450">
        <v>1</v>
      </c>
      <c r="O2694" s="1" t="s">
        <v>50</v>
      </c>
      <c r="P2694" s="1" t="s">
        <v>53</v>
      </c>
      <c r="Q2694" s="451" t="str">
        <f>VLOOKUP(UTK[[#This Row],[ID]],DRIVER[],6,FALSE)</f>
        <v>SUDARSAN SAHOO</v>
      </c>
    </row>
    <row r="2695" spans="1:17" ht="15" customHeight="1">
      <c r="A2695" s="1">
        <v>177</v>
      </c>
      <c r="B2695" s="446" t="str">
        <f>UTK[[#This Row],[DATE]]&amp;UTK[[#This Row],[VEHICLE NO]]&amp;UTK[[#This Row],[TRIP NO]]</f>
        <v>45513OD04Q41701</v>
      </c>
      <c r="C2695" s="25">
        <v>45513</v>
      </c>
      <c r="D2695" s="1">
        <v>33219</v>
      </c>
      <c r="E2695" s="12">
        <v>312215</v>
      </c>
      <c r="F2695" s="17">
        <v>7960</v>
      </c>
      <c r="G2695" s="24" t="s">
        <v>10</v>
      </c>
      <c r="H2695" s="447">
        <v>33.72</v>
      </c>
      <c r="I2695" s="447">
        <v>10.36</v>
      </c>
      <c r="J2695" s="447">
        <f t="shared" si="176"/>
        <v>23.36</v>
      </c>
      <c r="K2695" s="448">
        <v>22.84</v>
      </c>
      <c r="L2695" s="449">
        <v>45513</v>
      </c>
      <c r="M2695" s="447">
        <f t="shared" si="177"/>
        <v>0.51999999999999957</v>
      </c>
      <c r="N2695" s="450">
        <v>1</v>
      </c>
      <c r="O2695" s="1" t="s">
        <v>50</v>
      </c>
      <c r="P2695" s="1" t="s">
        <v>53</v>
      </c>
      <c r="Q2695" s="451" t="str">
        <f>VLOOKUP(UTK[[#This Row],[ID]],DRIVER[],6,FALSE)</f>
        <v>KAMAN MUNDA</v>
      </c>
    </row>
    <row r="2696" spans="1:17" ht="15" customHeight="1">
      <c r="A2696" s="1">
        <v>178</v>
      </c>
      <c r="B2696" s="446" t="str">
        <f>UTK[[#This Row],[DATE]]&amp;UTK[[#This Row],[VEHICLE NO]]&amp;UTK[[#This Row],[TRIP NO]]</f>
        <v>45513OD34S61391</v>
      </c>
      <c r="C2696" s="25">
        <v>45513</v>
      </c>
      <c r="D2696" s="1">
        <v>33220</v>
      </c>
      <c r="E2696" s="12">
        <v>312215</v>
      </c>
      <c r="F2696" s="17">
        <v>7984</v>
      </c>
      <c r="G2696" s="24" t="s">
        <v>52</v>
      </c>
      <c r="H2696" s="447">
        <v>56.1</v>
      </c>
      <c r="I2696" s="447">
        <v>17.64</v>
      </c>
      <c r="J2696" s="447">
        <f t="shared" si="176"/>
        <v>38.46</v>
      </c>
      <c r="K2696" s="448">
        <v>37.6</v>
      </c>
      <c r="L2696" s="449">
        <v>45513</v>
      </c>
      <c r="M2696" s="447">
        <f t="shared" si="177"/>
        <v>0.85999999999999943</v>
      </c>
      <c r="N2696" s="450">
        <v>1</v>
      </c>
      <c r="O2696" s="1" t="s">
        <v>50</v>
      </c>
      <c r="P2696" s="1" t="s">
        <v>53</v>
      </c>
      <c r="Q2696" s="451" t="str">
        <f>VLOOKUP(UTK[[#This Row],[ID]],DRIVER[],6,FALSE)</f>
        <v>PRADIPA MALIK</v>
      </c>
    </row>
    <row r="2697" spans="1:17" ht="14.4">
      <c r="A2697" s="1">
        <v>179</v>
      </c>
      <c r="B2697" s="446" t="str">
        <f>UTK[[#This Row],[DATE]]&amp;UTK[[#This Row],[VEHICLE NO]]&amp;UTK[[#This Row],[TRIP NO]]</f>
        <v>45513OD04Q41232</v>
      </c>
      <c r="C2697" s="25">
        <v>45513</v>
      </c>
      <c r="D2697" s="1">
        <v>33221</v>
      </c>
      <c r="E2697" s="12">
        <v>312215</v>
      </c>
      <c r="F2697" s="17">
        <v>7986</v>
      </c>
      <c r="G2697" s="24" t="s">
        <v>39</v>
      </c>
      <c r="H2697" s="447">
        <v>53.54</v>
      </c>
      <c r="I2697" s="447">
        <v>17.399999999999999</v>
      </c>
      <c r="J2697" s="447">
        <f t="shared" si="176"/>
        <v>36.14</v>
      </c>
      <c r="K2697" s="448">
        <v>35.28</v>
      </c>
      <c r="L2697" s="449">
        <v>45513</v>
      </c>
      <c r="M2697" s="447">
        <f t="shared" si="177"/>
        <v>0.85999999999999943</v>
      </c>
      <c r="N2697" s="450">
        <v>2</v>
      </c>
      <c r="O2697" s="1" t="s">
        <v>50</v>
      </c>
      <c r="P2697" s="1" t="s">
        <v>53</v>
      </c>
      <c r="Q2697" s="451" t="str">
        <f>VLOOKUP(UTK[[#This Row],[ID]],DRIVER[],6,FALSE)</f>
        <v>RIZWAN</v>
      </c>
    </row>
    <row r="2698" spans="1:17" ht="15" customHeight="1">
      <c r="A2698" s="1">
        <v>180</v>
      </c>
      <c r="B2698" s="446" t="str">
        <f>UTK[[#This Row],[DATE]]&amp;UTK[[#This Row],[VEHICLE NO]]&amp;UTK[[#This Row],[TRIP NO]]</f>
        <v>45513OD04Q67612</v>
      </c>
      <c r="C2698" s="25">
        <v>45513</v>
      </c>
      <c r="D2698" s="1">
        <v>33222</v>
      </c>
      <c r="E2698" s="12">
        <v>312215</v>
      </c>
      <c r="F2698" s="17">
        <v>7987</v>
      </c>
      <c r="G2698" s="24" t="s">
        <v>24</v>
      </c>
      <c r="H2698" s="447">
        <v>55.48</v>
      </c>
      <c r="I2698" s="447">
        <v>18.100000000000001</v>
      </c>
      <c r="J2698" s="447">
        <f t="shared" si="176"/>
        <v>37.379999999999995</v>
      </c>
      <c r="K2698" s="448">
        <v>36.42</v>
      </c>
      <c r="L2698" s="449">
        <v>45513</v>
      </c>
      <c r="M2698" s="447">
        <f t="shared" si="177"/>
        <v>0.95999999999999375</v>
      </c>
      <c r="N2698" s="450">
        <v>2</v>
      </c>
      <c r="O2698" s="1" t="s">
        <v>50</v>
      </c>
      <c r="P2698" s="1" t="s">
        <v>53</v>
      </c>
      <c r="Q2698" s="451" t="str">
        <f>VLOOKUP(UTK[[#This Row],[ID]],DRIVER[],6,FALSE)</f>
        <v>JAVID KHAN</v>
      </c>
    </row>
    <row r="2699" spans="1:17" ht="15" customHeight="1">
      <c r="A2699" s="1">
        <v>181</v>
      </c>
      <c r="B2699" s="446" t="str">
        <f>UTK[[#This Row],[DATE]]&amp;UTK[[#This Row],[VEHICLE NO]]&amp;UTK[[#This Row],[TRIP NO]]</f>
        <v>45513OD34S61522</v>
      </c>
      <c r="C2699" s="25">
        <v>45513</v>
      </c>
      <c r="D2699" s="1">
        <v>33223</v>
      </c>
      <c r="E2699" s="12">
        <v>312215</v>
      </c>
      <c r="F2699" s="17">
        <v>7988</v>
      </c>
      <c r="G2699" s="24" t="s">
        <v>43</v>
      </c>
      <c r="H2699" s="447">
        <v>53.72</v>
      </c>
      <c r="I2699" s="447">
        <v>17.2</v>
      </c>
      <c r="J2699" s="447">
        <f t="shared" si="176"/>
        <v>36.519999999999996</v>
      </c>
      <c r="K2699" s="448">
        <v>35.380000000000003</v>
      </c>
      <c r="L2699" s="449">
        <v>45513</v>
      </c>
      <c r="M2699" s="447">
        <f t="shared" si="177"/>
        <v>1.1399999999999935</v>
      </c>
      <c r="N2699" s="450">
        <v>2</v>
      </c>
      <c r="O2699" s="1" t="s">
        <v>50</v>
      </c>
      <c r="P2699" s="1" t="s">
        <v>53</v>
      </c>
      <c r="Q2699" s="451" t="str">
        <f>VLOOKUP(UTK[[#This Row],[ID]],DRIVER[],6,FALSE)</f>
        <v>RAHID</v>
      </c>
    </row>
    <row r="2700" spans="1:17" ht="15" customHeight="1">
      <c r="A2700" s="1">
        <v>182</v>
      </c>
      <c r="B2700" s="446" t="str">
        <f>UTK[[#This Row],[DATE]]&amp;UTK[[#This Row],[VEHICLE NO]]&amp;UTK[[#This Row],[TRIP NO]]</f>
        <v>45513OD34S26152</v>
      </c>
      <c r="C2700" s="25">
        <v>45513</v>
      </c>
      <c r="D2700" s="1">
        <v>33224</v>
      </c>
      <c r="E2700" s="12">
        <v>312215</v>
      </c>
      <c r="F2700" s="17">
        <v>7994</v>
      </c>
      <c r="G2700" s="24" t="s">
        <v>40</v>
      </c>
      <c r="H2700" s="447">
        <v>53.4</v>
      </c>
      <c r="I2700" s="447">
        <v>17.28</v>
      </c>
      <c r="J2700" s="447">
        <f t="shared" si="176"/>
        <v>36.119999999999997</v>
      </c>
      <c r="K2700" s="448">
        <v>35.58</v>
      </c>
      <c r="L2700" s="449">
        <v>45513</v>
      </c>
      <c r="M2700" s="447">
        <f t="shared" si="177"/>
        <v>0.53999999999999915</v>
      </c>
      <c r="N2700" s="450">
        <v>2</v>
      </c>
      <c r="O2700" s="1" t="s">
        <v>50</v>
      </c>
      <c r="P2700" s="1" t="s">
        <v>53</v>
      </c>
      <c r="Q2700" s="451" t="str">
        <f>VLOOKUP(UTK[[#This Row],[ID]],DRIVER[],6,FALSE)</f>
        <v>SUSANT KUMAR BAG</v>
      </c>
    </row>
    <row r="2701" spans="1:17" ht="15" customHeight="1">
      <c r="A2701" s="1">
        <v>183</v>
      </c>
      <c r="B2701" s="446" t="str">
        <f>UTK[[#This Row],[DATE]]&amp;UTK[[#This Row],[VEHICLE NO]]&amp;UTK[[#This Row],[TRIP NO]]</f>
        <v>45513OD04Q67882</v>
      </c>
      <c r="C2701" s="25">
        <v>45513</v>
      </c>
      <c r="D2701" s="1">
        <v>33225</v>
      </c>
      <c r="E2701" s="12">
        <v>312215</v>
      </c>
      <c r="F2701" s="17">
        <v>7995</v>
      </c>
      <c r="G2701" s="24" t="s">
        <v>20</v>
      </c>
      <c r="H2701" s="447">
        <v>56.42</v>
      </c>
      <c r="I2701" s="447">
        <v>17.760000000000002</v>
      </c>
      <c r="J2701" s="447">
        <f t="shared" ref="J2701:J2704" si="178">H2701-I2701</f>
        <v>38.659999999999997</v>
      </c>
      <c r="K2701" s="448">
        <v>38.18</v>
      </c>
      <c r="L2701" s="449">
        <v>45513</v>
      </c>
      <c r="M2701" s="447">
        <f t="shared" ref="M2701:M2704" si="179">J2701-K2701</f>
        <v>0.47999999999999687</v>
      </c>
      <c r="N2701" s="450">
        <v>2</v>
      </c>
      <c r="O2701" s="1" t="s">
        <v>50</v>
      </c>
      <c r="P2701" s="1" t="s">
        <v>53</v>
      </c>
      <c r="Q2701" s="451" t="str">
        <f>VLOOKUP(UTK[[#This Row],[ID]],DRIVER[],6,FALSE)</f>
        <v>AJAYA KUMAR MAHANTA</v>
      </c>
    </row>
    <row r="2702" spans="1:17" ht="15" customHeight="1">
      <c r="A2702" s="1">
        <v>184</v>
      </c>
      <c r="B2702" s="446" t="str">
        <f>UTK[[#This Row],[DATE]]&amp;UTK[[#This Row],[VEHICLE NO]]&amp;UTK[[#This Row],[TRIP NO]]</f>
        <v>45513OD34S65082</v>
      </c>
      <c r="C2702" s="25">
        <v>45513</v>
      </c>
      <c r="D2702" s="1">
        <v>33226</v>
      </c>
      <c r="E2702" s="12">
        <v>312215</v>
      </c>
      <c r="F2702" s="17">
        <v>7999</v>
      </c>
      <c r="G2702" s="24" t="s">
        <v>57</v>
      </c>
      <c r="H2702" s="447">
        <v>53.36</v>
      </c>
      <c r="I2702" s="447">
        <v>17.52</v>
      </c>
      <c r="J2702" s="447">
        <f t="shared" si="178"/>
        <v>35.840000000000003</v>
      </c>
      <c r="K2702" s="448">
        <v>35.380000000000003</v>
      </c>
      <c r="L2702" s="449">
        <v>45513</v>
      </c>
      <c r="M2702" s="447">
        <f t="shared" si="179"/>
        <v>0.46000000000000085</v>
      </c>
      <c r="N2702" s="450">
        <v>2</v>
      </c>
      <c r="O2702" s="1" t="s">
        <v>50</v>
      </c>
      <c r="P2702" s="1" t="s">
        <v>53</v>
      </c>
      <c r="Q2702" s="451" t="str">
        <f>VLOOKUP(UTK[[#This Row],[ID]],DRIVER[],6,FALSE)</f>
        <v>VINOD KUMAR</v>
      </c>
    </row>
    <row r="2703" spans="1:17" ht="15" customHeight="1">
      <c r="A2703" s="1">
        <v>185</v>
      </c>
      <c r="B2703" s="446" t="str">
        <f>UTK[[#This Row],[DATE]]&amp;UTK[[#This Row],[VEHICLE NO]]&amp;UTK[[#This Row],[TRIP NO]]</f>
        <v>45513OD04Q41782</v>
      </c>
      <c r="C2703" s="25">
        <v>45513</v>
      </c>
      <c r="D2703" s="1">
        <v>33227</v>
      </c>
      <c r="E2703" s="12">
        <v>312215</v>
      </c>
      <c r="F2703" s="17">
        <v>8001</v>
      </c>
      <c r="G2703" s="24" t="s">
        <v>25</v>
      </c>
      <c r="H2703" s="447">
        <v>53.5</v>
      </c>
      <c r="I2703" s="447">
        <v>17.399999999999999</v>
      </c>
      <c r="J2703" s="447">
        <f t="shared" si="178"/>
        <v>36.1</v>
      </c>
      <c r="K2703" s="448">
        <v>35.56</v>
      </c>
      <c r="L2703" s="449">
        <v>45514</v>
      </c>
      <c r="M2703" s="447">
        <f t="shared" si="179"/>
        <v>0.53999999999999915</v>
      </c>
      <c r="N2703" s="450">
        <v>2</v>
      </c>
      <c r="O2703" s="1" t="s">
        <v>50</v>
      </c>
      <c r="P2703" s="1" t="s">
        <v>53</v>
      </c>
      <c r="Q2703" s="451" t="str">
        <f>VLOOKUP(UTK[[#This Row],[ID]],DRIVER[],6,FALSE)</f>
        <v>BHARAT CH MOHANTA</v>
      </c>
    </row>
    <row r="2704" spans="1:17" ht="15" customHeight="1">
      <c r="A2704" s="1">
        <v>186</v>
      </c>
      <c r="B2704" s="446" t="str">
        <f>UTK[[#This Row],[DATE]]&amp;UTK[[#This Row],[VEHICLE NO]]&amp;UTK[[#This Row],[TRIP NO]]</f>
        <v>45513OD34S61372</v>
      </c>
      <c r="C2704" s="25">
        <v>45513</v>
      </c>
      <c r="D2704" s="1">
        <v>33228</v>
      </c>
      <c r="E2704" s="12">
        <v>312215</v>
      </c>
      <c r="F2704" s="17">
        <v>8005</v>
      </c>
      <c r="G2704" s="24" t="s">
        <v>44</v>
      </c>
      <c r="H2704" s="447">
        <v>56.52</v>
      </c>
      <c r="I2704" s="447">
        <v>17.600000000000001</v>
      </c>
      <c r="J2704" s="447">
        <f t="shared" si="178"/>
        <v>38.92</v>
      </c>
      <c r="K2704" s="448">
        <v>38.340000000000003</v>
      </c>
      <c r="L2704" s="449">
        <v>45514</v>
      </c>
      <c r="M2704" s="447">
        <f t="shared" si="179"/>
        <v>0.57999999999999829</v>
      </c>
      <c r="N2704" s="450">
        <v>2</v>
      </c>
      <c r="O2704" s="1" t="s">
        <v>50</v>
      </c>
      <c r="P2704" s="1" t="s">
        <v>53</v>
      </c>
      <c r="Q2704" s="451" t="str">
        <f>VLOOKUP(UTK[[#This Row],[ID]],DRIVER[],6,FALSE)</f>
        <v>MURALIDHAR MOHANTA</v>
      </c>
    </row>
    <row r="2705" spans="1:18" ht="14.4">
      <c r="A2705" s="1">
        <v>187</v>
      </c>
      <c r="B2705" s="446" t="str">
        <f>UTK[[#This Row],[DATE]]&amp;UTK[[#This Row],[VEHICLE NO]]&amp;UTK[[#This Row],[TRIP NO]]</f>
        <v>45514OD04Q41231</v>
      </c>
      <c r="C2705" s="25">
        <v>45514</v>
      </c>
      <c r="D2705" s="1">
        <v>33229</v>
      </c>
      <c r="E2705" s="12">
        <v>312215</v>
      </c>
      <c r="F2705" s="17">
        <v>8011</v>
      </c>
      <c r="G2705" s="24" t="s">
        <v>39</v>
      </c>
      <c r="H2705" s="447">
        <v>54.5</v>
      </c>
      <c r="I2705" s="447">
        <v>17.420000000000002</v>
      </c>
      <c r="J2705" s="447">
        <f t="shared" ref="J2705:J2732" si="180">H2705-I2705</f>
        <v>37.08</v>
      </c>
      <c r="K2705" s="448">
        <v>36.68</v>
      </c>
      <c r="L2705" s="449">
        <v>45514</v>
      </c>
      <c r="M2705" s="447">
        <f t="shared" ref="M2705:M2732" si="181">J2705-K2705</f>
        <v>0.39999999999999858</v>
      </c>
      <c r="N2705" s="450">
        <v>1</v>
      </c>
      <c r="O2705" s="1" t="s">
        <v>50</v>
      </c>
      <c r="P2705" s="1" t="s">
        <v>53</v>
      </c>
      <c r="Q2705" s="451" t="str">
        <f>VLOOKUP(UTK[[#This Row],[ID]],DRIVER[],6,FALSE)</f>
        <v>RIZWAN</v>
      </c>
      <c r="R2705" s="1">
        <v>170</v>
      </c>
    </row>
    <row r="2706" spans="1:18" ht="15" customHeight="1">
      <c r="A2706" s="1">
        <v>188</v>
      </c>
      <c r="B2706" s="446" t="str">
        <f>UTK[[#This Row],[DATE]]&amp;UTK[[#This Row],[VEHICLE NO]]&amp;UTK[[#This Row],[TRIP NO]]</f>
        <v>45514OD04Q67611</v>
      </c>
      <c r="C2706" s="25">
        <v>45514</v>
      </c>
      <c r="D2706" s="1">
        <v>33230</v>
      </c>
      <c r="E2706" s="12">
        <v>312215</v>
      </c>
      <c r="F2706" s="17">
        <v>8009</v>
      </c>
      <c r="G2706" s="24" t="s">
        <v>24</v>
      </c>
      <c r="H2706" s="447">
        <v>53.4</v>
      </c>
      <c r="I2706" s="447">
        <v>18.02</v>
      </c>
      <c r="J2706" s="447">
        <f t="shared" si="180"/>
        <v>35.379999999999995</v>
      </c>
      <c r="K2706" s="448">
        <v>34.82</v>
      </c>
      <c r="L2706" s="449">
        <v>45514</v>
      </c>
      <c r="M2706" s="447">
        <f t="shared" si="181"/>
        <v>0.55999999999999517</v>
      </c>
      <c r="N2706" s="450">
        <v>1</v>
      </c>
      <c r="O2706" s="1" t="s">
        <v>50</v>
      </c>
      <c r="P2706" s="1" t="s">
        <v>53</v>
      </c>
      <c r="Q2706" s="451" t="str">
        <f>VLOOKUP(UTK[[#This Row],[ID]],DRIVER[],6,FALSE)</f>
        <v>JAVID KHAN</v>
      </c>
      <c r="R2706" s="1">
        <v>205</v>
      </c>
    </row>
    <row r="2707" spans="1:18" ht="15" customHeight="1">
      <c r="A2707" s="1">
        <v>189</v>
      </c>
      <c r="B2707" s="446" t="str">
        <f>UTK[[#This Row],[DATE]]&amp;UTK[[#This Row],[VEHICLE NO]]&amp;UTK[[#This Row],[TRIP NO]]</f>
        <v>45514OD34S61521</v>
      </c>
      <c r="C2707" s="25">
        <v>45514</v>
      </c>
      <c r="D2707" s="1">
        <v>33231</v>
      </c>
      <c r="E2707" s="12">
        <v>312215</v>
      </c>
      <c r="F2707" s="17">
        <v>8012</v>
      </c>
      <c r="G2707" s="24" t="s">
        <v>43</v>
      </c>
      <c r="H2707" s="447">
        <v>54.24</v>
      </c>
      <c r="I2707" s="447">
        <v>17.22</v>
      </c>
      <c r="J2707" s="447">
        <f t="shared" si="180"/>
        <v>37.020000000000003</v>
      </c>
      <c r="K2707" s="448">
        <v>36.5</v>
      </c>
      <c r="L2707" s="449">
        <v>45514</v>
      </c>
      <c r="M2707" s="447">
        <f t="shared" si="181"/>
        <v>0.52000000000000313</v>
      </c>
      <c r="N2707" s="450">
        <v>1</v>
      </c>
      <c r="O2707" s="1" t="s">
        <v>50</v>
      </c>
      <c r="P2707" s="1" t="s">
        <v>53</v>
      </c>
      <c r="Q2707" s="451" t="str">
        <f>VLOOKUP(UTK[[#This Row],[ID]],DRIVER[],6,FALSE)</f>
        <v>RAHID</v>
      </c>
    </row>
    <row r="2708" spans="1:18" ht="15" customHeight="1">
      <c r="A2708" s="1">
        <v>190</v>
      </c>
      <c r="B2708" s="446" t="str">
        <f>UTK[[#This Row],[DATE]]&amp;UTK[[#This Row],[VEHICLE NO]]&amp;UTK[[#This Row],[TRIP NO]]</f>
        <v>45514OD34S65081</v>
      </c>
      <c r="C2708" s="25">
        <v>45514</v>
      </c>
      <c r="D2708" s="1">
        <v>33232</v>
      </c>
      <c r="E2708" s="12">
        <v>312215</v>
      </c>
      <c r="F2708" s="17">
        <v>8014</v>
      </c>
      <c r="G2708" s="24" t="s">
        <v>57</v>
      </c>
      <c r="H2708" s="447">
        <v>55.68</v>
      </c>
      <c r="I2708" s="447">
        <v>17.52</v>
      </c>
      <c r="J2708" s="447">
        <f t="shared" si="180"/>
        <v>38.159999999999997</v>
      </c>
      <c r="K2708" s="448">
        <v>37.659999999999997</v>
      </c>
      <c r="L2708" s="449">
        <v>45514</v>
      </c>
      <c r="M2708" s="447">
        <f t="shared" si="181"/>
        <v>0.5</v>
      </c>
      <c r="N2708" s="450">
        <v>1</v>
      </c>
      <c r="O2708" s="1" t="s">
        <v>50</v>
      </c>
      <c r="P2708" s="1" t="s">
        <v>53</v>
      </c>
      <c r="Q2708" s="451" t="str">
        <f>VLOOKUP(UTK[[#This Row],[ID]],DRIVER[],6,FALSE)</f>
        <v>VINOD KUMAR</v>
      </c>
    </row>
    <row r="2709" spans="1:18" ht="15" customHeight="1">
      <c r="A2709" s="1">
        <v>191</v>
      </c>
      <c r="B2709" s="446" t="str">
        <f>UTK[[#This Row],[DATE]]&amp;UTK[[#This Row],[VEHICLE NO]]&amp;UTK[[#This Row],[TRIP NO]]</f>
        <v>45514OD34S61391</v>
      </c>
      <c r="C2709" s="25">
        <v>45514</v>
      </c>
      <c r="D2709" s="1">
        <v>33233</v>
      </c>
      <c r="E2709" s="12">
        <v>312215</v>
      </c>
      <c r="F2709" s="17">
        <v>8028</v>
      </c>
      <c r="G2709" s="24" t="s">
        <v>52</v>
      </c>
      <c r="H2709" s="447">
        <v>55.3</v>
      </c>
      <c r="I2709" s="447">
        <v>17.64</v>
      </c>
      <c r="J2709" s="447">
        <f t="shared" si="180"/>
        <v>37.659999999999997</v>
      </c>
      <c r="K2709" s="448">
        <v>37.159999999999997</v>
      </c>
      <c r="L2709" s="449">
        <v>45514</v>
      </c>
      <c r="M2709" s="447">
        <f t="shared" si="181"/>
        <v>0.5</v>
      </c>
      <c r="N2709" s="450">
        <v>1</v>
      </c>
      <c r="O2709" s="1" t="s">
        <v>50</v>
      </c>
      <c r="P2709" s="1" t="s">
        <v>53</v>
      </c>
      <c r="Q2709" s="451" t="str">
        <f>VLOOKUP(UTK[[#This Row],[ID]],DRIVER[],6,FALSE)</f>
        <v>PRADIPA MALIK</v>
      </c>
    </row>
    <row r="2710" spans="1:18" ht="15" customHeight="1">
      <c r="A2710" s="1">
        <v>192</v>
      </c>
      <c r="B2710" s="446" t="str">
        <f>UTK[[#This Row],[DATE]]&amp;UTK[[#This Row],[VEHICLE NO]]&amp;UTK[[#This Row],[TRIP NO]]</f>
        <v>45514OD34S61371</v>
      </c>
      <c r="C2710" s="25">
        <v>45514</v>
      </c>
      <c r="D2710" s="1">
        <v>33234</v>
      </c>
      <c r="E2710" s="12">
        <v>312215</v>
      </c>
      <c r="F2710" s="17">
        <v>8029</v>
      </c>
      <c r="G2710" s="24" t="s">
        <v>44</v>
      </c>
      <c r="H2710" s="447">
        <v>52.8</v>
      </c>
      <c r="I2710" s="447">
        <v>17.66</v>
      </c>
      <c r="J2710" s="447">
        <f t="shared" si="180"/>
        <v>35.14</v>
      </c>
      <c r="K2710" s="448">
        <v>34.659999999999997</v>
      </c>
      <c r="L2710" s="449">
        <v>45514</v>
      </c>
      <c r="M2710" s="447">
        <f t="shared" si="181"/>
        <v>0.48000000000000398</v>
      </c>
      <c r="N2710" s="450">
        <v>1</v>
      </c>
      <c r="O2710" s="1" t="s">
        <v>50</v>
      </c>
      <c r="P2710" s="1" t="s">
        <v>53</v>
      </c>
      <c r="Q2710" s="451" t="str">
        <f>VLOOKUP(UTK[[#This Row],[ID]],DRIVER[],6,FALSE)</f>
        <v>MURALIDHAR MOHANTA</v>
      </c>
    </row>
    <row r="2711" spans="1:18" ht="15" customHeight="1">
      <c r="A2711" s="1">
        <v>193</v>
      </c>
      <c r="B2711" s="446" t="str">
        <f>UTK[[#This Row],[DATE]]&amp;UTK[[#This Row],[VEHICLE NO]]&amp;UTK[[#This Row],[TRIP NO]]</f>
        <v>45514OD04Q41281</v>
      </c>
      <c r="C2711" s="25">
        <v>45514</v>
      </c>
      <c r="D2711" s="1">
        <v>33235</v>
      </c>
      <c r="E2711" s="12">
        <v>312215</v>
      </c>
      <c r="F2711" s="17">
        <v>8032</v>
      </c>
      <c r="G2711" s="24" t="s">
        <v>41</v>
      </c>
      <c r="H2711" s="447">
        <v>33.020000000000003</v>
      </c>
      <c r="I2711" s="447">
        <v>10.4</v>
      </c>
      <c r="J2711" s="447">
        <f t="shared" si="180"/>
        <v>22.620000000000005</v>
      </c>
      <c r="K2711" s="448">
        <v>22.3</v>
      </c>
      <c r="L2711" s="449">
        <v>45514</v>
      </c>
      <c r="M2711" s="447">
        <f t="shared" si="181"/>
        <v>0.32000000000000384</v>
      </c>
      <c r="N2711" s="450">
        <v>1</v>
      </c>
      <c r="O2711" s="1" t="s">
        <v>50</v>
      </c>
      <c r="P2711" s="1" t="s">
        <v>53</v>
      </c>
      <c r="Q2711" s="451" t="str">
        <f>VLOOKUP(UTK[[#This Row],[ID]],DRIVER[],6,FALSE)</f>
        <v>RAKHAL CH  MOHANTA</v>
      </c>
    </row>
    <row r="2712" spans="1:18" ht="15" customHeight="1">
      <c r="A2712" s="1">
        <v>194</v>
      </c>
      <c r="B2712" s="446" t="str">
        <f>UTK[[#This Row],[DATE]]&amp;UTK[[#This Row],[VEHICLE NO]]&amp;UTK[[#This Row],[TRIP NO]]</f>
        <v>45514OD04Q41181</v>
      </c>
      <c r="C2712" s="25">
        <v>45514</v>
      </c>
      <c r="D2712" s="1">
        <v>33236</v>
      </c>
      <c r="E2712" s="12">
        <v>312215</v>
      </c>
      <c r="F2712" s="17">
        <v>8033</v>
      </c>
      <c r="G2712" s="24" t="s">
        <v>26</v>
      </c>
      <c r="H2712" s="447">
        <v>52.4</v>
      </c>
      <c r="I2712" s="447">
        <v>17.16</v>
      </c>
      <c r="J2712" s="447">
        <f t="shared" si="180"/>
        <v>35.239999999999995</v>
      </c>
      <c r="K2712" s="448">
        <v>34.74</v>
      </c>
      <c r="L2712" s="449">
        <v>45514</v>
      </c>
      <c r="M2712" s="447">
        <f t="shared" si="181"/>
        <v>0.49999999999999289</v>
      </c>
      <c r="N2712" s="450">
        <v>1</v>
      </c>
      <c r="O2712" s="1" t="s">
        <v>50</v>
      </c>
      <c r="P2712" s="1" t="s">
        <v>53</v>
      </c>
      <c r="Q2712" s="451" t="str">
        <f>VLOOKUP(UTK[[#This Row],[ID]],DRIVER[],6,FALSE)</f>
        <v>MIRZA KAMAL BEG</v>
      </c>
    </row>
    <row r="2713" spans="1:18" ht="15" customHeight="1">
      <c r="A2713" s="1">
        <v>195</v>
      </c>
      <c r="B2713" s="446" t="str">
        <f>UTK[[#This Row],[DATE]]&amp;UTK[[#This Row],[VEHICLE NO]]&amp;UTK[[#This Row],[TRIP NO]]</f>
        <v>45514OD04Q41781</v>
      </c>
      <c r="C2713" s="25">
        <v>45514</v>
      </c>
      <c r="D2713" s="1">
        <v>33237</v>
      </c>
      <c r="E2713" s="12">
        <v>312215</v>
      </c>
      <c r="F2713" s="17">
        <v>8034</v>
      </c>
      <c r="G2713" s="24" t="s">
        <v>25</v>
      </c>
      <c r="H2713" s="447">
        <v>54.72</v>
      </c>
      <c r="I2713" s="447">
        <v>17.34</v>
      </c>
      <c r="J2713" s="447">
        <f t="shared" si="180"/>
        <v>37.379999999999995</v>
      </c>
      <c r="K2713" s="448">
        <v>36.840000000000003</v>
      </c>
      <c r="L2713" s="449">
        <v>45514</v>
      </c>
      <c r="M2713" s="447">
        <f t="shared" si="181"/>
        <v>0.53999999999999204</v>
      </c>
      <c r="N2713" s="450">
        <v>1</v>
      </c>
      <c r="O2713" s="1" t="s">
        <v>50</v>
      </c>
      <c r="P2713" s="1" t="s">
        <v>53</v>
      </c>
      <c r="Q2713" s="451" t="str">
        <f>VLOOKUP(UTK[[#This Row],[ID]],DRIVER[],6,FALSE)</f>
        <v>JUGAL KISHOR MOHANTA</v>
      </c>
    </row>
    <row r="2714" spans="1:18" ht="15" customHeight="1">
      <c r="A2714" s="1">
        <v>196</v>
      </c>
      <c r="B2714" s="446" t="str">
        <f>UTK[[#This Row],[DATE]]&amp;UTK[[#This Row],[VEHICLE NO]]&amp;UTK[[#This Row],[TRIP NO]]</f>
        <v>45514OD34S26151</v>
      </c>
      <c r="C2714" s="25">
        <v>45514</v>
      </c>
      <c r="D2714" s="1">
        <v>33238</v>
      </c>
      <c r="E2714" s="12">
        <v>312215</v>
      </c>
      <c r="F2714" s="17">
        <v>8036</v>
      </c>
      <c r="G2714" s="24" t="s">
        <v>40</v>
      </c>
      <c r="H2714" s="447">
        <v>54.58</v>
      </c>
      <c r="I2714" s="447">
        <v>17.260000000000002</v>
      </c>
      <c r="J2714" s="447">
        <f t="shared" si="180"/>
        <v>37.319999999999993</v>
      </c>
      <c r="K2714" s="448">
        <v>36.64</v>
      </c>
      <c r="L2714" s="449">
        <v>45514</v>
      </c>
      <c r="M2714" s="447">
        <f t="shared" si="181"/>
        <v>0.67999999999999261</v>
      </c>
      <c r="N2714" s="450">
        <v>1</v>
      </c>
      <c r="O2714" s="1" t="s">
        <v>50</v>
      </c>
      <c r="P2714" s="1" t="s">
        <v>53</v>
      </c>
      <c r="Q2714" s="451" t="str">
        <f>VLOOKUP(UTK[[#This Row],[ID]],DRIVER[],6,FALSE)</f>
        <v>SUSANT KUMAR BAG</v>
      </c>
    </row>
    <row r="2715" spans="1:18" ht="15" customHeight="1">
      <c r="A2715" s="1">
        <v>197</v>
      </c>
      <c r="B2715" s="446" t="str">
        <f>UTK[[#This Row],[DATE]]&amp;UTK[[#This Row],[VEHICLE NO]]&amp;UTK[[#This Row],[TRIP NO]]</f>
        <v>45514OD04Q41731</v>
      </c>
      <c r="C2715" s="25">
        <v>45514</v>
      </c>
      <c r="D2715" s="1">
        <v>33239</v>
      </c>
      <c r="E2715" s="12">
        <v>312215</v>
      </c>
      <c r="F2715" s="17">
        <v>8037</v>
      </c>
      <c r="G2715" s="24" t="s">
        <v>8</v>
      </c>
      <c r="H2715" s="447">
        <v>33.659999999999997</v>
      </c>
      <c r="I2715" s="447">
        <v>10.3</v>
      </c>
      <c r="J2715" s="447">
        <f>H2715-I2715</f>
        <v>23.359999999999996</v>
      </c>
      <c r="K2715" s="448">
        <v>23.04</v>
      </c>
      <c r="L2715" s="449">
        <v>45514</v>
      </c>
      <c r="M2715" s="447">
        <f t="shared" si="181"/>
        <v>0.31999999999999673</v>
      </c>
      <c r="N2715" s="450">
        <v>1</v>
      </c>
      <c r="O2715" s="1" t="s">
        <v>50</v>
      </c>
      <c r="P2715" s="1" t="s">
        <v>53</v>
      </c>
      <c r="Q2715" s="451" t="str">
        <f>VLOOKUP(UTK[[#This Row],[ID]],DRIVER[],6,FALSE)</f>
        <v>AJAYA KUMAR MAHANTA</v>
      </c>
    </row>
    <row r="2716" spans="1:18" ht="15" customHeight="1">
      <c r="A2716" s="1">
        <v>198</v>
      </c>
      <c r="B2716" s="446" t="str">
        <f>UTK[[#This Row],[DATE]]&amp;UTK[[#This Row],[VEHICLE NO]]&amp;UTK[[#This Row],[TRIP NO]]</f>
        <v>45514OD34S26271</v>
      </c>
      <c r="C2716" s="25">
        <v>45514</v>
      </c>
      <c r="D2716" s="1">
        <v>33240</v>
      </c>
      <c r="E2716" s="12">
        <v>312215</v>
      </c>
      <c r="F2716" s="17">
        <v>8039</v>
      </c>
      <c r="G2716" s="24" t="s">
        <v>54</v>
      </c>
      <c r="H2716" s="447">
        <v>54.38</v>
      </c>
      <c r="I2716" s="447">
        <v>17.260000000000002</v>
      </c>
      <c r="J2716" s="447">
        <f t="shared" si="180"/>
        <v>37.120000000000005</v>
      </c>
      <c r="K2716" s="448">
        <v>36.44</v>
      </c>
      <c r="L2716" s="449">
        <v>45514</v>
      </c>
      <c r="M2716" s="447">
        <f t="shared" si="181"/>
        <v>0.68000000000000682</v>
      </c>
      <c r="N2716" s="450">
        <v>1</v>
      </c>
      <c r="O2716" s="1" t="s">
        <v>50</v>
      </c>
      <c r="P2716" s="1" t="s">
        <v>53</v>
      </c>
      <c r="Q2716" s="451" t="str">
        <f>VLOOKUP(UTK[[#This Row],[ID]],DRIVER[],6,FALSE)</f>
        <v>SUDARSAN SAHOO</v>
      </c>
    </row>
    <row r="2717" spans="1:18" ht="15" customHeight="1">
      <c r="A2717" s="1">
        <v>199</v>
      </c>
      <c r="B2717" s="446" t="str">
        <f>UTK[[#This Row],[DATE]]&amp;UTK[[#This Row],[VEHICLE NO]]&amp;UTK[[#This Row],[TRIP NO]]</f>
        <v>45514OD04Q41701</v>
      </c>
      <c r="C2717" s="25">
        <v>45514</v>
      </c>
      <c r="D2717" s="1">
        <v>33241</v>
      </c>
      <c r="E2717" s="12">
        <v>312215</v>
      </c>
      <c r="F2717" s="17">
        <v>8041</v>
      </c>
      <c r="G2717" s="24" t="s">
        <v>10</v>
      </c>
      <c r="H2717" s="447">
        <v>35</v>
      </c>
      <c r="I2717" s="447">
        <v>10.24</v>
      </c>
      <c r="J2717" s="447">
        <f t="shared" si="180"/>
        <v>24.759999999999998</v>
      </c>
      <c r="K2717" s="448">
        <v>24.5</v>
      </c>
      <c r="L2717" s="449">
        <v>45514</v>
      </c>
      <c r="M2717" s="447">
        <f t="shared" si="181"/>
        <v>0.25999999999999801</v>
      </c>
      <c r="N2717" s="450">
        <v>1</v>
      </c>
      <c r="O2717" s="1" t="s">
        <v>50</v>
      </c>
      <c r="P2717" s="1" t="s">
        <v>53</v>
      </c>
      <c r="Q2717" s="451" t="str">
        <f>VLOOKUP(UTK[[#This Row],[ID]],DRIVER[],6,FALSE)</f>
        <v>PRADEEP KUMAR</v>
      </c>
      <c r="R2717" s="1">
        <v>225</v>
      </c>
    </row>
    <row r="2718" spans="1:18" ht="15" customHeight="1">
      <c r="A2718" s="1">
        <v>200</v>
      </c>
      <c r="B2718" s="446" t="str">
        <f>UTK[[#This Row],[DATE]]&amp;UTK[[#This Row],[VEHICLE NO]]&amp;UTK[[#This Row],[TRIP NO]]</f>
        <v>45514OD34S26661</v>
      </c>
      <c r="C2718" s="25">
        <v>45514</v>
      </c>
      <c r="D2718" s="1">
        <v>33242</v>
      </c>
      <c r="E2718" s="12">
        <v>312215</v>
      </c>
      <c r="F2718" s="17">
        <v>8060</v>
      </c>
      <c r="G2718" s="24" t="s">
        <v>45</v>
      </c>
      <c r="H2718" s="447">
        <v>51.08</v>
      </c>
      <c r="I2718" s="447">
        <v>17.579999999999998</v>
      </c>
      <c r="J2718" s="447">
        <f t="shared" si="180"/>
        <v>33.5</v>
      </c>
      <c r="K2718" s="448">
        <v>32.659999999999997</v>
      </c>
      <c r="L2718" s="449">
        <v>45514</v>
      </c>
      <c r="M2718" s="447">
        <f t="shared" si="181"/>
        <v>0.84000000000000341</v>
      </c>
      <c r="N2718" s="450">
        <v>1</v>
      </c>
      <c r="O2718" s="1" t="s">
        <v>50</v>
      </c>
      <c r="P2718" s="1" t="s">
        <v>53</v>
      </c>
      <c r="Q2718" s="451" t="str">
        <f>VLOOKUP(UTK[[#This Row],[ID]],DRIVER[],6,FALSE)</f>
        <v>DHULESWAR PERAI</v>
      </c>
    </row>
    <row r="2719" spans="1:18" ht="15" customHeight="1">
      <c r="A2719" s="1">
        <v>201</v>
      </c>
      <c r="B2719" s="446" t="str">
        <f>UTK[[#This Row],[DATE]]&amp;UTK[[#This Row],[VEHICLE NO]]&amp;UTK[[#This Row],[TRIP NO]]</f>
        <v>45514OD34S61522</v>
      </c>
      <c r="C2719" s="25">
        <v>45514</v>
      </c>
      <c r="D2719" s="1">
        <v>33243</v>
      </c>
      <c r="E2719" s="12">
        <v>312215</v>
      </c>
      <c r="F2719" s="17">
        <v>8102</v>
      </c>
      <c r="G2719" s="24" t="s">
        <v>43</v>
      </c>
      <c r="H2719" s="447">
        <v>53.8</v>
      </c>
      <c r="I2719" s="447">
        <v>17.14</v>
      </c>
      <c r="J2719" s="447">
        <f t="shared" si="180"/>
        <v>36.659999999999997</v>
      </c>
      <c r="K2719" s="448">
        <v>36.08</v>
      </c>
      <c r="L2719" s="449">
        <v>45514</v>
      </c>
      <c r="M2719" s="447">
        <f t="shared" si="181"/>
        <v>0.57999999999999829</v>
      </c>
      <c r="N2719" s="450">
        <v>2</v>
      </c>
      <c r="O2719" s="1" t="s">
        <v>50</v>
      </c>
      <c r="P2719" s="1" t="s">
        <v>53</v>
      </c>
      <c r="Q2719" s="451" t="str">
        <f>VLOOKUP(UTK[[#This Row],[ID]],DRIVER[],6,FALSE)</f>
        <v>RAHID</v>
      </c>
    </row>
    <row r="2720" spans="1:18" ht="15" customHeight="1">
      <c r="A2720" s="1">
        <v>202</v>
      </c>
      <c r="B2720" s="446" t="str">
        <f>UTK[[#This Row],[DATE]]&amp;UTK[[#This Row],[VEHICLE NO]]&amp;UTK[[#This Row],[TRIP NO]]</f>
        <v>45514OD34S65082</v>
      </c>
      <c r="C2720" s="25">
        <v>45514</v>
      </c>
      <c r="D2720" s="1">
        <v>33244</v>
      </c>
      <c r="E2720" s="12">
        <v>312215</v>
      </c>
      <c r="F2720" s="17">
        <v>8110</v>
      </c>
      <c r="G2720" s="24" t="s">
        <v>57</v>
      </c>
      <c r="H2720" s="447">
        <v>54.62</v>
      </c>
      <c r="I2720" s="447">
        <v>17.46</v>
      </c>
      <c r="J2720" s="447">
        <f t="shared" si="180"/>
        <v>37.159999999999997</v>
      </c>
      <c r="K2720" s="448">
        <v>36.659999999999997</v>
      </c>
      <c r="L2720" s="449">
        <v>45514</v>
      </c>
      <c r="M2720" s="447">
        <f t="shared" si="181"/>
        <v>0.5</v>
      </c>
      <c r="N2720" s="450">
        <v>2</v>
      </c>
      <c r="O2720" s="1" t="s">
        <v>50</v>
      </c>
      <c r="P2720" s="1" t="s">
        <v>53</v>
      </c>
      <c r="Q2720" s="451" t="str">
        <f>VLOOKUP(UTK[[#This Row],[ID]],DRIVER[],6,FALSE)</f>
        <v>VINOD KUMAR</v>
      </c>
    </row>
    <row r="2721" spans="1:18" ht="15" customHeight="1">
      <c r="A2721" s="1">
        <v>203</v>
      </c>
      <c r="B2721" s="446" t="str">
        <f>UTK[[#This Row],[DATE]]&amp;UTK[[#This Row],[VEHICLE NO]]&amp;UTK[[#This Row],[TRIP NO]]</f>
        <v>45514OD04Q67612</v>
      </c>
      <c r="C2721" s="25">
        <v>45514</v>
      </c>
      <c r="D2721" s="1">
        <v>33245</v>
      </c>
      <c r="E2721" s="12">
        <v>312215</v>
      </c>
      <c r="F2721" s="17">
        <v>8112</v>
      </c>
      <c r="G2721" s="24" t="s">
        <v>24</v>
      </c>
      <c r="H2721" s="447">
        <v>55.34</v>
      </c>
      <c r="I2721" s="447">
        <v>18.14</v>
      </c>
      <c r="J2721" s="447">
        <f t="shared" si="180"/>
        <v>37.200000000000003</v>
      </c>
      <c r="K2721" s="448">
        <v>36.74</v>
      </c>
      <c r="L2721" s="449">
        <v>45514</v>
      </c>
      <c r="M2721" s="447">
        <f t="shared" si="181"/>
        <v>0.46000000000000085</v>
      </c>
      <c r="N2721" s="450">
        <v>2</v>
      </c>
      <c r="O2721" s="1" t="s">
        <v>50</v>
      </c>
      <c r="P2721" s="1" t="s">
        <v>53</v>
      </c>
      <c r="Q2721" s="451" t="str">
        <f>VLOOKUP(UTK[[#This Row],[ID]],DRIVER[],6,FALSE)</f>
        <v>JAVID KHAN</v>
      </c>
    </row>
    <row r="2722" spans="1:18" ht="15" customHeight="1">
      <c r="A2722" s="1">
        <v>204</v>
      </c>
      <c r="B2722" s="446" t="str">
        <f>UTK[[#This Row],[DATE]]&amp;UTK[[#This Row],[VEHICLE NO]]&amp;UTK[[#This Row],[TRIP NO]]</f>
        <v>45514OD34S61392</v>
      </c>
      <c r="C2722" s="25">
        <v>45514</v>
      </c>
      <c r="D2722" s="1">
        <v>33246</v>
      </c>
      <c r="E2722" s="12">
        <v>312215</v>
      </c>
      <c r="F2722" s="17">
        <v>8116</v>
      </c>
      <c r="G2722" s="24" t="s">
        <v>52</v>
      </c>
      <c r="H2722" s="447">
        <v>54.68</v>
      </c>
      <c r="I2722" s="447">
        <v>17.62</v>
      </c>
      <c r="J2722" s="447">
        <f t="shared" si="180"/>
        <v>37.06</v>
      </c>
      <c r="K2722" s="448">
        <v>36.6</v>
      </c>
      <c r="L2722" s="449">
        <v>45514</v>
      </c>
      <c r="M2722" s="447">
        <f t="shared" si="181"/>
        <v>0.46000000000000085</v>
      </c>
      <c r="N2722" s="450">
        <v>2</v>
      </c>
      <c r="O2722" s="1" t="s">
        <v>50</v>
      </c>
      <c r="P2722" s="1" t="s">
        <v>53</v>
      </c>
      <c r="Q2722" s="451" t="str">
        <f>VLOOKUP(UTK[[#This Row],[ID]],DRIVER[],6,FALSE)</f>
        <v>PRADIPA MALIK</v>
      </c>
    </row>
    <row r="2723" spans="1:18" ht="15" customHeight="1">
      <c r="A2723" s="1">
        <v>205</v>
      </c>
      <c r="B2723" s="446" t="str">
        <f>UTK[[#This Row],[DATE]]&amp;UTK[[#This Row],[VEHICLE NO]]&amp;UTK[[#This Row],[TRIP NO]]</f>
        <v>45514OD34S61372</v>
      </c>
      <c r="C2723" s="25">
        <v>45514</v>
      </c>
      <c r="D2723" s="1">
        <v>33247</v>
      </c>
      <c r="E2723" s="12">
        <v>312215</v>
      </c>
      <c r="F2723" s="17">
        <v>8125</v>
      </c>
      <c r="G2723" s="24" t="s">
        <v>44</v>
      </c>
      <c r="H2723" s="447">
        <v>53.64</v>
      </c>
      <c r="I2723" s="447">
        <v>17.579999999999998</v>
      </c>
      <c r="J2723" s="447">
        <f t="shared" si="180"/>
        <v>36.06</v>
      </c>
      <c r="K2723" s="448">
        <v>35.64</v>
      </c>
      <c r="L2723" s="449">
        <v>45514</v>
      </c>
      <c r="M2723" s="447">
        <f t="shared" si="181"/>
        <v>0.42000000000000171</v>
      </c>
      <c r="N2723" s="450">
        <v>2</v>
      </c>
      <c r="O2723" s="1" t="s">
        <v>50</v>
      </c>
      <c r="P2723" s="1" t="s">
        <v>53</v>
      </c>
      <c r="Q2723" s="451" t="str">
        <f>VLOOKUP(UTK[[#This Row],[ID]],DRIVER[],6,FALSE)</f>
        <v>MURALIDHAR MOHANTA</v>
      </c>
    </row>
    <row r="2724" spans="1:18" ht="15" customHeight="1">
      <c r="A2724" s="1">
        <v>206</v>
      </c>
      <c r="B2724" s="446" t="str">
        <f>UTK[[#This Row],[DATE]]&amp;UTK[[#This Row],[VEHICLE NO]]&amp;UTK[[#This Row],[TRIP NO]]</f>
        <v>45514OD04Q41182</v>
      </c>
      <c r="C2724" s="25">
        <v>45514</v>
      </c>
      <c r="D2724" s="1">
        <v>33248</v>
      </c>
      <c r="E2724" s="12">
        <v>312215</v>
      </c>
      <c r="F2724" s="17">
        <v>8132</v>
      </c>
      <c r="G2724" s="24" t="s">
        <v>26</v>
      </c>
      <c r="H2724" s="447">
        <v>53.46</v>
      </c>
      <c r="I2724" s="447">
        <v>17.12</v>
      </c>
      <c r="J2724" s="447">
        <f t="shared" si="180"/>
        <v>36.340000000000003</v>
      </c>
      <c r="K2724" s="448">
        <v>35.880000000000003</v>
      </c>
      <c r="L2724" s="449">
        <v>45514</v>
      </c>
      <c r="M2724" s="447">
        <f t="shared" si="181"/>
        <v>0.46000000000000085</v>
      </c>
      <c r="N2724" s="450">
        <v>2</v>
      </c>
      <c r="O2724" s="1" t="s">
        <v>50</v>
      </c>
      <c r="P2724" s="1" t="s">
        <v>53</v>
      </c>
      <c r="Q2724" s="451" t="str">
        <f>VLOOKUP(UTK[[#This Row],[ID]],DRIVER[],6,FALSE)</f>
        <v>MIRZA KAMAL BEG</v>
      </c>
    </row>
    <row r="2725" spans="1:18" ht="15" customHeight="1">
      <c r="A2725" s="1">
        <v>207</v>
      </c>
      <c r="B2725" s="446" t="str">
        <f>UTK[[#This Row],[DATE]]&amp;UTK[[#This Row],[VEHICLE NO]]&amp;UTK[[#This Row],[TRIP NO]]</f>
        <v>45514OD04Q41782</v>
      </c>
      <c r="C2725" s="25">
        <v>45514</v>
      </c>
      <c r="D2725" s="1">
        <v>33249</v>
      </c>
      <c r="E2725" s="12">
        <v>312215</v>
      </c>
      <c r="F2725" s="17">
        <v>8133</v>
      </c>
      <c r="G2725" s="24" t="s">
        <v>25</v>
      </c>
      <c r="H2725" s="447">
        <v>53.74</v>
      </c>
      <c r="I2725" s="447">
        <v>17.260000000000002</v>
      </c>
      <c r="J2725" s="447">
        <f t="shared" si="180"/>
        <v>36.480000000000004</v>
      </c>
      <c r="K2725" s="448">
        <v>35.92</v>
      </c>
      <c r="L2725" s="449">
        <v>45514</v>
      </c>
      <c r="M2725" s="447">
        <f t="shared" si="181"/>
        <v>0.56000000000000227</v>
      </c>
      <c r="N2725" s="450">
        <v>2</v>
      </c>
      <c r="O2725" s="1" t="s">
        <v>50</v>
      </c>
      <c r="P2725" s="1" t="s">
        <v>53</v>
      </c>
      <c r="Q2725" s="451" t="str">
        <f>VLOOKUP(UTK[[#This Row],[ID]],DRIVER[],6,FALSE)</f>
        <v>JUGAL KISHOR MOHANTA</v>
      </c>
    </row>
    <row r="2726" spans="1:18" ht="15" customHeight="1">
      <c r="A2726" s="1">
        <v>208</v>
      </c>
      <c r="B2726" s="446" t="str">
        <f>UTK[[#This Row],[DATE]]&amp;UTK[[#This Row],[VEHICLE NO]]&amp;UTK[[#This Row],[TRIP NO]]</f>
        <v>45514OD34S26152</v>
      </c>
      <c r="C2726" s="25">
        <v>45514</v>
      </c>
      <c r="D2726" s="1">
        <v>33250</v>
      </c>
      <c r="E2726" s="12">
        <v>312215</v>
      </c>
      <c r="F2726" s="17">
        <v>8134</v>
      </c>
      <c r="G2726" s="24" t="s">
        <v>40</v>
      </c>
      <c r="H2726" s="447">
        <v>53.28</v>
      </c>
      <c r="I2726" s="447">
        <v>17.2</v>
      </c>
      <c r="J2726" s="447">
        <f t="shared" si="180"/>
        <v>36.08</v>
      </c>
      <c r="K2726" s="448">
        <v>35.24</v>
      </c>
      <c r="L2726" s="449">
        <v>45514</v>
      </c>
      <c r="M2726" s="447">
        <f t="shared" si="181"/>
        <v>0.83999999999999631</v>
      </c>
      <c r="N2726" s="450">
        <v>2</v>
      </c>
      <c r="O2726" s="1" t="s">
        <v>50</v>
      </c>
      <c r="P2726" s="1" t="s">
        <v>53</v>
      </c>
      <c r="Q2726" s="451" t="str">
        <f>VLOOKUP(UTK[[#This Row],[ID]],DRIVER[],6,FALSE)</f>
        <v>SUSANT KUMAR BAG</v>
      </c>
    </row>
    <row r="2727" spans="1:18" ht="15" customHeight="1">
      <c r="A2727" s="1">
        <v>209</v>
      </c>
      <c r="B2727" s="446" t="str">
        <f>UTK[[#This Row],[DATE]]&amp;UTK[[#This Row],[VEHICLE NO]]&amp;UTK[[#This Row],[TRIP NO]]</f>
        <v>45514OD34S26662</v>
      </c>
      <c r="C2727" s="25">
        <v>45514</v>
      </c>
      <c r="D2727" s="1">
        <v>33251</v>
      </c>
      <c r="E2727" s="12">
        <v>312215</v>
      </c>
      <c r="F2727" s="17">
        <v>8138</v>
      </c>
      <c r="G2727" s="24" t="s">
        <v>45</v>
      </c>
      <c r="H2727" s="447">
        <v>55.26</v>
      </c>
      <c r="I2727" s="447">
        <v>17.559999999999999</v>
      </c>
      <c r="J2727" s="447">
        <f t="shared" si="180"/>
        <v>37.700000000000003</v>
      </c>
      <c r="K2727" s="448">
        <v>36.520000000000003</v>
      </c>
      <c r="L2727" s="449">
        <v>45514</v>
      </c>
      <c r="M2727" s="447">
        <f t="shared" si="181"/>
        <v>1.1799999999999997</v>
      </c>
      <c r="N2727" s="450">
        <v>2</v>
      </c>
      <c r="O2727" s="1" t="s">
        <v>50</v>
      </c>
      <c r="P2727" s="1" t="s">
        <v>53</v>
      </c>
      <c r="Q2727" s="451" t="str">
        <f>VLOOKUP(UTK[[#This Row],[ID]],DRIVER[],6,FALSE)</f>
        <v>DHULESWAR PERAI</v>
      </c>
    </row>
    <row r="2728" spans="1:18" ht="15" customHeight="1">
      <c r="A2728" s="1">
        <v>210</v>
      </c>
      <c r="B2728" s="446" t="str">
        <f>UTK[[#This Row],[DATE]]&amp;UTK[[#This Row],[VEHICLE NO]]&amp;UTK[[#This Row],[TRIP NO]]</f>
        <v>45514OD34S61271</v>
      </c>
      <c r="C2728" s="25">
        <v>45514</v>
      </c>
      <c r="D2728" s="1">
        <v>33252</v>
      </c>
      <c r="E2728" s="12">
        <v>312215</v>
      </c>
      <c r="F2728" s="17">
        <v>8136</v>
      </c>
      <c r="G2728" s="24" t="s">
        <v>131</v>
      </c>
      <c r="H2728" s="447">
        <v>56.2</v>
      </c>
      <c r="I2728" s="447">
        <v>17.48</v>
      </c>
      <c r="J2728" s="447">
        <f t="shared" si="180"/>
        <v>38.72</v>
      </c>
      <c r="K2728" s="448">
        <v>36.94</v>
      </c>
      <c r="L2728" s="449">
        <v>45515</v>
      </c>
      <c r="M2728" s="447">
        <f t="shared" si="181"/>
        <v>1.7800000000000011</v>
      </c>
      <c r="N2728" s="450">
        <v>1</v>
      </c>
      <c r="O2728" s="1" t="s">
        <v>50</v>
      </c>
      <c r="P2728" s="1" t="s">
        <v>53</v>
      </c>
      <c r="Q2728" s="451" t="str">
        <f>VLOOKUP(UTK[[#This Row],[ID]],DRIVER[],6,FALSE)</f>
        <v>CHANDRAMANI MOHANTY</v>
      </c>
      <c r="R2728" s="1">
        <v>165</v>
      </c>
    </row>
    <row r="2729" spans="1:18" ht="15" customHeight="1">
      <c r="A2729" s="1">
        <v>211</v>
      </c>
      <c r="B2729" s="446" t="str">
        <f>UTK[[#This Row],[DATE]]&amp;UTK[[#This Row],[VEHICLE NO]]&amp;UTK[[#This Row],[TRIP NO]]</f>
        <v>45514OD04Q41282</v>
      </c>
      <c r="C2729" s="25">
        <v>45514</v>
      </c>
      <c r="D2729" s="1">
        <v>33253</v>
      </c>
      <c r="E2729" s="12">
        <v>312215</v>
      </c>
      <c r="F2729" s="17">
        <v>8145</v>
      </c>
      <c r="G2729" s="24" t="s">
        <v>41</v>
      </c>
      <c r="H2729" s="447">
        <v>32.46</v>
      </c>
      <c r="I2729" s="447">
        <v>10.36</v>
      </c>
      <c r="J2729" s="447">
        <f t="shared" si="180"/>
        <v>22.1</v>
      </c>
      <c r="K2729" s="448">
        <v>21.66</v>
      </c>
      <c r="L2729" s="449">
        <v>45515</v>
      </c>
      <c r="M2729" s="447">
        <f t="shared" si="181"/>
        <v>0.44000000000000128</v>
      </c>
      <c r="N2729" s="450">
        <v>2</v>
      </c>
      <c r="O2729" s="1" t="s">
        <v>50</v>
      </c>
      <c r="P2729" s="1" t="s">
        <v>53</v>
      </c>
      <c r="Q2729" s="451" t="str">
        <f>VLOOKUP(UTK[[#This Row],[ID]],DRIVER[],6,FALSE)</f>
        <v>RAKHAL CH  MOHANTA</v>
      </c>
    </row>
    <row r="2730" spans="1:18" ht="15" customHeight="1">
      <c r="A2730" s="1">
        <v>212</v>
      </c>
      <c r="B2730" s="446" t="str">
        <f>UTK[[#This Row],[DATE]]&amp;UTK[[#This Row],[VEHICLE NO]]&amp;UTK[[#This Row],[TRIP NO]]</f>
        <v>45514OD04Q41732</v>
      </c>
      <c r="C2730" s="25">
        <v>45514</v>
      </c>
      <c r="D2730" s="1">
        <v>33254</v>
      </c>
      <c r="E2730" s="12">
        <v>312215</v>
      </c>
      <c r="F2730" s="17">
        <v>8148</v>
      </c>
      <c r="G2730" s="24" t="s">
        <v>8</v>
      </c>
      <c r="H2730" s="447">
        <v>32.96</v>
      </c>
      <c r="I2730" s="447">
        <v>10.26</v>
      </c>
      <c r="J2730" s="447">
        <f t="shared" si="180"/>
        <v>22.700000000000003</v>
      </c>
      <c r="K2730" s="448">
        <v>22.46</v>
      </c>
      <c r="L2730" s="449">
        <v>45515</v>
      </c>
      <c r="M2730" s="447">
        <f t="shared" si="181"/>
        <v>0.24000000000000199</v>
      </c>
      <c r="N2730" s="450">
        <v>2</v>
      </c>
      <c r="O2730" s="1" t="s">
        <v>50</v>
      </c>
      <c r="P2730" s="1" t="s">
        <v>53</v>
      </c>
      <c r="Q2730" s="451" t="str">
        <f>VLOOKUP(UTK[[#This Row],[ID]],DRIVER[],6,FALSE)</f>
        <v>AJAYA KUMAR MAHANTA</v>
      </c>
    </row>
    <row r="2731" spans="1:18" ht="15" customHeight="1">
      <c r="A2731" s="1">
        <v>213</v>
      </c>
      <c r="B2731" s="446" t="str">
        <f>UTK[[#This Row],[DATE]]&amp;UTK[[#This Row],[VEHICLE NO]]&amp;UTK[[#This Row],[TRIP NO]]</f>
        <v>45514OD04Q67881</v>
      </c>
      <c r="C2731" s="25">
        <v>45514</v>
      </c>
      <c r="D2731" s="1">
        <v>33255</v>
      </c>
      <c r="E2731" s="12">
        <v>312215</v>
      </c>
      <c r="F2731" s="17">
        <v>8153</v>
      </c>
      <c r="G2731" s="24" t="s">
        <v>20</v>
      </c>
      <c r="H2731" s="447">
        <v>55.34</v>
      </c>
      <c r="I2731" s="447">
        <v>17.72</v>
      </c>
      <c r="J2731" s="447">
        <f t="shared" si="180"/>
        <v>37.620000000000005</v>
      </c>
      <c r="K2731" s="448">
        <v>37.1</v>
      </c>
      <c r="L2731" s="449">
        <v>45515</v>
      </c>
      <c r="M2731" s="447">
        <f t="shared" si="181"/>
        <v>0.52000000000000313</v>
      </c>
      <c r="N2731" s="450">
        <v>1</v>
      </c>
      <c r="O2731" s="1" t="s">
        <v>50</v>
      </c>
      <c r="P2731" s="1" t="s">
        <v>53</v>
      </c>
      <c r="Q2731" s="451" t="str">
        <f>VLOOKUP(UTK[[#This Row],[ID]],DRIVER[],6,FALSE)</f>
        <v>BENUDHAR PRADHAN</v>
      </c>
    </row>
    <row r="2732" spans="1:18" ht="15" customHeight="1">
      <c r="A2732" s="1">
        <v>214</v>
      </c>
      <c r="B2732" s="446" t="str">
        <f>UTK[[#This Row],[DATE]]&amp;UTK[[#This Row],[VEHICLE NO]]&amp;UTK[[#This Row],[TRIP NO]]</f>
        <v>45514OD04Q41702</v>
      </c>
      <c r="C2732" s="25">
        <v>45514</v>
      </c>
      <c r="D2732" s="1">
        <v>33256</v>
      </c>
      <c r="E2732" s="12">
        <v>312215</v>
      </c>
      <c r="F2732" s="17">
        <v>8149</v>
      </c>
      <c r="G2732" s="24" t="s">
        <v>10</v>
      </c>
      <c r="H2732" s="447">
        <v>33.54</v>
      </c>
      <c r="I2732" s="447">
        <v>10.36</v>
      </c>
      <c r="J2732" s="447">
        <f t="shared" si="180"/>
        <v>23.18</v>
      </c>
      <c r="K2732" s="448">
        <v>22.48</v>
      </c>
      <c r="L2732" s="449">
        <v>45515</v>
      </c>
      <c r="M2732" s="447">
        <f t="shared" si="181"/>
        <v>0.69999999999999929</v>
      </c>
      <c r="N2732" s="450">
        <v>2</v>
      </c>
      <c r="O2732" s="1" t="s">
        <v>50</v>
      </c>
      <c r="P2732" s="1" t="s">
        <v>53</v>
      </c>
      <c r="Q2732" s="451" t="str">
        <f>VLOOKUP(UTK[[#This Row],[ID]],DRIVER[],6,FALSE)</f>
        <v>PRADEEP KUMAR</v>
      </c>
    </row>
    <row r="2733" spans="1:18" ht="15" customHeight="1">
      <c r="A2733" s="1">
        <v>215</v>
      </c>
      <c r="B2733" s="446" t="str">
        <f>UTK[[#This Row],[DATE]]&amp;UTK[[#This Row],[VEHICLE NO]]&amp;UTK[[#This Row],[TRIP NO]]</f>
        <v>45514OD34S26272</v>
      </c>
      <c r="C2733" s="25">
        <v>45514</v>
      </c>
      <c r="D2733" s="1">
        <v>33257</v>
      </c>
      <c r="E2733" s="12">
        <v>312215</v>
      </c>
      <c r="F2733" s="17">
        <v>8159</v>
      </c>
      <c r="G2733" s="24" t="s">
        <v>54</v>
      </c>
      <c r="H2733" s="447">
        <v>54.56</v>
      </c>
      <c r="I2733" s="447">
        <v>17.260000000000002</v>
      </c>
      <c r="J2733" s="447">
        <f>H2733-I2733</f>
        <v>37.299999999999997</v>
      </c>
      <c r="K2733" s="448">
        <v>36.74</v>
      </c>
      <c r="L2733" s="449">
        <v>45515</v>
      </c>
      <c r="M2733" s="447">
        <f>J2733-K2733</f>
        <v>0.55999999999999517</v>
      </c>
      <c r="N2733" s="450">
        <v>2</v>
      </c>
      <c r="O2733" s="1" t="s">
        <v>50</v>
      </c>
      <c r="P2733" s="1" t="s">
        <v>53</v>
      </c>
      <c r="Q2733" s="451" t="str">
        <f>VLOOKUP(UTK[[#This Row],[ID]],DRIVER[],6,FALSE)</f>
        <v>SUDARSAN SAHOO</v>
      </c>
    </row>
    <row r="2734" spans="1:18" ht="14.4">
      <c r="A2734" s="1">
        <v>216</v>
      </c>
      <c r="B2734" s="1" t="str">
        <f>UTK[[#This Row],[DATE]]&amp;UTK[[#This Row],[VEHICLE NO]]&amp;UTK[[#This Row],[TRIP NO]]</f>
        <v>45515OD04Q41231</v>
      </c>
      <c r="C2734" s="25">
        <v>45515</v>
      </c>
      <c r="D2734" s="1">
        <v>33258</v>
      </c>
      <c r="E2734" s="12">
        <v>312215</v>
      </c>
      <c r="F2734" s="17">
        <v>8161</v>
      </c>
      <c r="G2734" s="24" t="s">
        <v>39</v>
      </c>
      <c r="H2734" s="26">
        <v>55.98</v>
      </c>
      <c r="I2734" s="26">
        <v>17.5</v>
      </c>
      <c r="J2734" s="26">
        <f t="shared" ref="J2734:J2764" si="182">H2734-I2734</f>
        <v>38.479999999999997</v>
      </c>
      <c r="K2734" s="49">
        <v>37.880000000000003</v>
      </c>
      <c r="L2734" s="449">
        <v>45515</v>
      </c>
      <c r="M2734" s="26">
        <f t="shared" ref="M2734:M2764" si="183">J2734-K2734</f>
        <v>0.59999999999999432</v>
      </c>
      <c r="N2734" s="217">
        <v>1</v>
      </c>
      <c r="O2734" s="1" t="s">
        <v>50</v>
      </c>
      <c r="P2734" s="1" t="s">
        <v>53</v>
      </c>
      <c r="Q2734" s="91" t="str">
        <f>VLOOKUP(UTK[[#This Row],[ID]],DRIVER[],6,FALSE)</f>
        <v>RIZWAN</v>
      </c>
    </row>
    <row r="2735" spans="1:18" ht="15" customHeight="1">
      <c r="A2735" s="1">
        <v>217</v>
      </c>
      <c r="B2735" s="1" t="str">
        <f>UTK[[#This Row],[DATE]]&amp;UTK[[#This Row],[VEHICLE NO]]&amp;UTK[[#This Row],[TRIP NO]]</f>
        <v>45515OD04Q67611</v>
      </c>
      <c r="C2735" s="25">
        <v>45515</v>
      </c>
      <c r="D2735" s="1">
        <v>33259</v>
      </c>
      <c r="E2735" s="12">
        <v>312215</v>
      </c>
      <c r="F2735" s="17">
        <v>8163</v>
      </c>
      <c r="G2735" s="24" t="s">
        <v>24</v>
      </c>
      <c r="H2735" s="26">
        <v>54.14</v>
      </c>
      <c r="I2735" s="26">
        <v>18.04</v>
      </c>
      <c r="J2735" s="26">
        <f t="shared" si="182"/>
        <v>36.1</v>
      </c>
      <c r="K2735" s="49">
        <v>35.64</v>
      </c>
      <c r="L2735" s="449">
        <v>45515</v>
      </c>
      <c r="M2735" s="26">
        <f t="shared" si="183"/>
        <v>0.46000000000000085</v>
      </c>
      <c r="N2735" s="217">
        <v>1</v>
      </c>
      <c r="O2735" s="1" t="s">
        <v>50</v>
      </c>
      <c r="P2735" s="1" t="s">
        <v>53</v>
      </c>
      <c r="Q2735" s="91" t="str">
        <f>VLOOKUP(UTK[[#This Row],[ID]],DRIVER[],6,FALSE)</f>
        <v>JAVID KHAN</v>
      </c>
    </row>
    <row r="2736" spans="1:18" ht="15" customHeight="1">
      <c r="A2736" s="1">
        <v>218</v>
      </c>
      <c r="B2736" s="1" t="str">
        <f>UTK[[#This Row],[DATE]]&amp;UTK[[#This Row],[VEHICLE NO]]&amp;UTK[[#This Row],[TRIP NO]]</f>
        <v>45515OD34S61521</v>
      </c>
      <c r="C2736" s="25">
        <v>45515</v>
      </c>
      <c r="D2736" s="1">
        <v>33260</v>
      </c>
      <c r="E2736" s="12">
        <v>312215</v>
      </c>
      <c r="F2736" s="17">
        <v>8160</v>
      </c>
      <c r="G2736" s="24" t="s">
        <v>43</v>
      </c>
      <c r="H2736" s="26">
        <v>54.44</v>
      </c>
      <c r="I2736" s="26">
        <v>17.14</v>
      </c>
      <c r="J2736" s="26">
        <f t="shared" si="182"/>
        <v>37.299999999999997</v>
      </c>
      <c r="K2736" s="49">
        <v>36.840000000000003</v>
      </c>
      <c r="L2736" s="449">
        <v>45515</v>
      </c>
      <c r="M2736" s="26">
        <f t="shared" si="183"/>
        <v>0.45999999999999375</v>
      </c>
      <c r="N2736" s="217">
        <v>1</v>
      </c>
      <c r="O2736" s="1" t="s">
        <v>50</v>
      </c>
      <c r="P2736" s="1" t="s">
        <v>53</v>
      </c>
      <c r="Q2736" s="91" t="str">
        <f>VLOOKUP(UTK[[#This Row],[ID]],DRIVER[],6,FALSE)</f>
        <v>RAHID</v>
      </c>
    </row>
    <row r="2737" spans="1:17" ht="15" customHeight="1">
      <c r="A2737" s="1">
        <v>219</v>
      </c>
      <c r="B2737" s="1" t="str">
        <f>UTK[[#This Row],[DATE]]&amp;UTK[[#This Row],[VEHICLE NO]]&amp;UTK[[#This Row],[TRIP NO]]</f>
        <v>45515OD34S26151</v>
      </c>
      <c r="C2737" s="25">
        <v>45515</v>
      </c>
      <c r="D2737" s="1">
        <v>33261</v>
      </c>
      <c r="E2737" s="12">
        <v>312215</v>
      </c>
      <c r="F2737" s="17">
        <v>8169</v>
      </c>
      <c r="G2737" s="24" t="s">
        <v>40</v>
      </c>
      <c r="H2737" s="26">
        <v>53.66</v>
      </c>
      <c r="I2737" s="26">
        <v>17.22</v>
      </c>
      <c r="J2737" s="26">
        <f t="shared" si="182"/>
        <v>36.44</v>
      </c>
      <c r="K2737" s="49">
        <v>35.840000000000003</v>
      </c>
      <c r="L2737" s="449">
        <v>45515</v>
      </c>
      <c r="M2737" s="26">
        <f t="shared" si="183"/>
        <v>0.59999999999999432</v>
      </c>
      <c r="N2737" s="217">
        <v>1</v>
      </c>
      <c r="O2737" s="1" t="s">
        <v>50</v>
      </c>
      <c r="P2737" s="1" t="s">
        <v>53</v>
      </c>
      <c r="Q2737" s="91" t="str">
        <f>VLOOKUP(UTK[[#This Row],[ID]],DRIVER[],6,FALSE)</f>
        <v>SUSANT KUMAR BAG</v>
      </c>
    </row>
    <row r="2738" spans="1:17" ht="15" customHeight="1">
      <c r="A2738" s="1">
        <v>220</v>
      </c>
      <c r="B2738" s="1" t="str">
        <f>UTK[[#This Row],[DATE]]&amp;UTK[[#This Row],[VEHICLE NO]]&amp;UTK[[#This Row],[TRIP NO]]</f>
        <v>45515OD04Q41181</v>
      </c>
      <c r="C2738" s="25">
        <v>45515</v>
      </c>
      <c r="D2738" s="1">
        <v>33262</v>
      </c>
      <c r="E2738" s="12">
        <v>312215</v>
      </c>
      <c r="F2738" s="17">
        <v>8171</v>
      </c>
      <c r="G2738" s="24" t="s">
        <v>26</v>
      </c>
      <c r="H2738" s="26">
        <v>54.08</v>
      </c>
      <c r="I2738" s="26">
        <v>17.059999999999999</v>
      </c>
      <c r="J2738" s="26">
        <f t="shared" si="182"/>
        <v>37.019999999999996</v>
      </c>
      <c r="K2738" s="49">
        <v>36.46</v>
      </c>
      <c r="L2738" s="449">
        <v>45515</v>
      </c>
      <c r="M2738" s="26">
        <f t="shared" si="183"/>
        <v>0.55999999999999517</v>
      </c>
      <c r="N2738" s="217">
        <v>1</v>
      </c>
      <c r="O2738" s="1" t="s">
        <v>50</v>
      </c>
      <c r="P2738" s="1" t="s">
        <v>53</v>
      </c>
      <c r="Q2738" s="91" t="str">
        <f>VLOOKUP(UTK[[#This Row],[ID]],DRIVER[],6,FALSE)</f>
        <v>MIRZA KAMAL BEG</v>
      </c>
    </row>
    <row r="2739" spans="1:17" ht="15" customHeight="1">
      <c r="A2739" s="1">
        <v>221</v>
      </c>
      <c r="B2739" s="1" t="str">
        <f>UTK[[#This Row],[DATE]]&amp;UTK[[#This Row],[VEHICLE NO]]&amp;UTK[[#This Row],[TRIP NO]]</f>
        <v>45515OD04Q41701</v>
      </c>
      <c r="C2739" s="25">
        <v>45515</v>
      </c>
      <c r="D2739" s="1">
        <v>33263</v>
      </c>
      <c r="E2739" s="12">
        <v>312215</v>
      </c>
      <c r="F2739" s="17">
        <v>8175</v>
      </c>
      <c r="G2739" s="24" t="s">
        <v>10</v>
      </c>
      <c r="H2739" s="26">
        <v>34.659999999999997</v>
      </c>
      <c r="I2739" s="26">
        <v>10.44</v>
      </c>
      <c r="J2739" s="26">
        <f t="shared" si="182"/>
        <v>24.22</v>
      </c>
      <c r="K2739" s="49">
        <v>23.8</v>
      </c>
      <c r="L2739" s="449">
        <v>45515</v>
      </c>
      <c r="M2739" s="26">
        <f t="shared" si="183"/>
        <v>0.41999999999999815</v>
      </c>
      <c r="N2739" s="217">
        <v>1</v>
      </c>
      <c r="O2739" s="1" t="s">
        <v>50</v>
      </c>
      <c r="P2739" s="1" t="s">
        <v>53</v>
      </c>
      <c r="Q2739" s="91" t="str">
        <f>VLOOKUP(UTK[[#This Row],[ID]],DRIVER[],6,FALSE)</f>
        <v>KAMAN MUNDA</v>
      </c>
    </row>
    <row r="2740" spans="1:17" ht="15" customHeight="1">
      <c r="A2740" s="1">
        <v>222</v>
      </c>
      <c r="B2740" s="1" t="str">
        <f>UTK[[#This Row],[DATE]]&amp;UTK[[#This Row],[VEHICLE NO]]&amp;UTK[[#This Row],[TRIP NO]]</f>
        <v>45515OD34S65081</v>
      </c>
      <c r="C2740" s="25">
        <v>45515</v>
      </c>
      <c r="D2740" s="1">
        <v>33264</v>
      </c>
      <c r="E2740" s="12">
        <v>312215</v>
      </c>
      <c r="F2740" s="17">
        <v>8177</v>
      </c>
      <c r="G2740" s="24" t="s">
        <v>57</v>
      </c>
      <c r="H2740" s="26">
        <v>53.92</v>
      </c>
      <c r="I2740" s="26">
        <v>17.440000000000001</v>
      </c>
      <c r="J2740" s="26">
        <f t="shared" si="182"/>
        <v>36.480000000000004</v>
      </c>
      <c r="K2740" s="49">
        <v>35.44</v>
      </c>
      <c r="L2740" s="449">
        <v>45515</v>
      </c>
      <c r="M2740" s="26">
        <f t="shared" si="183"/>
        <v>1.0400000000000063</v>
      </c>
      <c r="N2740" s="217">
        <v>1</v>
      </c>
      <c r="O2740" s="1" t="s">
        <v>50</v>
      </c>
      <c r="P2740" s="1" t="s">
        <v>53</v>
      </c>
      <c r="Q2740" s="91" t="str">
        <f>VLOOKUP(UTK[[#This Row],[ID]],DRIVER[],6,FALSE)</f>
        <v>VINOD KUMAR</v>
      </c>
    </row>
    <row r="2741" spans="1:17" ht="15" customHeight="1">
      <c r="A2741" s="1">
        <v>223</v>
      </c>
      <c r="B2741" s="1" t="str">
        <f>UTK[[#This Row],[DATE]]&amp;UTK[[#This Row],[VEHICLE NO]]&amp;UTK[[#This Row],[TRIP NO]]</f>
        <v>45515OD34S61391</v>
      </c>
      <c r="C2741" s="25">
        <v>45515</v>
      </c>
      <c r="D2741" s="1">
        <v>33265</v>
      </c>
      <c r="E2741" s="12">
        <v>312215</v>
      </c>
      <c r="F2741" s="17">
        <v>8179</v>
      </c>
      <c r="G2741" s="24" t="s">
        <v>52</v>
      </c>
      <c r="H2741" s="26">
        <v>54.76</v>
      </c>
      <c r="I2741" s="26">
        <v>17.559999999999999</v>
      </c>
      <c r="J2741" s="26">
        <f t="shared" si="182"/>
        <v>37.200000000000003</v>
      </c>
      <c r="K2741" s="49">
        <v>36.42</v>
      </c>
      <c r="L2741" s="449">
        <v>45515</v>
      </c>
      <c r="M2741" s="26">
        <f t="shared" si="183"/>
        <v>0.78000000000000114</v>
      </c>
      <c r="N2741" s="217">
        <v>1</v>
      </c>
      <c r="O2741" s="1" t="s">
        <v>50</v>
      </c>
      <c r="P2741" s="1" t="s">
        <v>53</v>
      </c>
      <c r="Q2741" s="91" t="str">
        <f>VLOOKUP(UTK[[#This Row],[ID]],DRIVER[],6,FALSE)</f>
        <v>PRADIPA MALIK</v>
      </c>
    </row>
    <row r="2742" spans="1:17" ht="15" customHeight="1">
      <c r="A2742" s="1">
        <v>224</v>
      </c>
      <c r="B2742" s="1" t="str">
        <f>UTK[[#This Row],[DATE]]&amp;UTK[[#This Row],[VEHICLE NO]]&amp;UTK[[#This Row],[TRIP NO]]</f>
        <v>45515OD04Q41281</v>
      </c>
      <c r="C2742" s="25">
        <v>45515</v>
      </c>
      <c r="D2742" s="1">
        <v>33266</v>
      </c>
      <c r="E2742" s="12">
        <v>312215</v>
      </c>
      <c r="F2742" s="17">
        <v>8180</v>
      </c>
      <c r="G2742" s="24" t="s">
        <v>41</v>
      </c>
      <c r="H2742" s="26">
        <v>34.74</v>
      </c>
      <c r="I2742" s="26">
        <v>10.4</v>
      </c>
      <c r="J2742" s="26">
        <f t="shared" si="182"/>
        <v>24.340000000000003</v>
      </c>
      <c r="K2742" s="49">
        <v>23.78</v>
      </c>
      <c r="L2742" s="449">
        <v>45515</v>
      </c>
      <c r="M2742" s="26">
        <f t="shared" si="183"/>
        <v>0.56000000000000227</v>
      </c>
      <c r="N2742" s="217">
        <v>1</v>
      </c>
      <c r="O2742" s="1" t="s">
        <v>50</v>
      </c>
      <c r="P2742" s="1" t="s">
        <v>53</v>
      </c>
      <c r="Q2742" s="91" t="str">
        <f>VLOOKUP(UTK[[#This Row],[ID]],DRIVER[],6,FALSE)</f>
        <v>MADANA MAHANTA</v>
      </c>
    </row>
    <row r="2743" spans="1:17" ht="15" customHeight="1">
      <c r="A2743" s="1">
        <v>225</v>
      </c>
      <c r="B2743" s="1" t="str">
        <f>UTK[[#This Row],[DATE]]&amp;UTK[[#This Row],[VEHICLE NO]]&amp;UTK[[#This Row],[TRIP NO]]</f>
        <v>45515OD34S61371</v>
      </c>
      <c r="C2743" s="25">
        <v>45515</v>
      </c>
      <c r="D2743" s="1">
        <v>33267</v>
      </c>
      <c r="E2743" s="12">
        <v>312215</v>
      </c>
      <c r="F2743" s="17">
        <v>8181</v>
      </c>
      <c r="G2743" s="24" t="s">
        <v>44</v>
      </c>
      <c r="H2743" s="26">
        <v>55.96</v>
      </c>
      <c r="I2743" s="26">
        <v>17.600000000000001</v>
      </c>
      <c r="J2743" s="26">
        <f t="shared" si="182"/>
        <v>38.36</v>
      </c>
      <c r="K2743" s="49">
        <v>37.659999999999997</v>
      </c>
      <c r="L2743" s="449">
        <v>45515</v>
      </c>
      <c r="M2743" s="26">
        <f t="shared" si="183"/>
        <v>0.70000000000000284</v>
      </c>
      <c r="N2743" s="217">
        <v>1</v>
      </c>
      <c r="O2743" s="1" t="s">
        <v>50</v>
      </c>
      <c r="P2743" s="1" t="s">
        <v>53</v>
      </c>
      <c r="Q2743" s="91" t="str">
        <f>VLOOKUP(UTK[[#This Row],[ID]],DRIVER[],6,FALSE)</f>
        <v>NATABAR MOHANTA</v>
      </c>
    </row>
    <row r="2744" spans="1:17" ht="15" customHeight="1">
      <c r="A2744" s="1">
        <v>226</v>
      </c>
      <c r="B2744" s="1" t="str">
        <f>UTK[[#This Row],[DATE]]&amp;UTK[[#This Row],[VEHICLE NO]]&amp;UTK[[#This Row],[TRIP NO]]</f>
        <v>45515OD04Q41781</v>
      </c>
      <c r="C2744" s="25">
        <v>45515</v>
      </c>
      <c r="D2744" s="1">
        <v>33268</v>
      </c>
      <c r="E2744" s="12">
        <v>312215</v>
      </c>
      <c r="F2744" s="17">
        <v>8183</v>
      </c>
      <c r="G2744" s="24" t="s">
        <v>25</v>
      </c>
      <c r="H2744" s="26">
        <v>54.06</v>
      </c>
      <c r="I2744" s="26">
        <v>17.28</v>
      </c>
      <c r="J2744" s="26">
        <f t="shared" si="182"/>
        <v>36.78</v>
      </c>
      <c r="K2744" s="49">
        <v>35.64</v>
      </c>
      <c r="L2744" s="449">
        <v>45515</v>
      </c>
      <c r="M2744" s="26">
        <f t="shared" si="183"/>
        <v>1.1400000000000006</v>
      </c>
      <c r="N2744" s="217">
        <v>1</v>
      </c>
      <c r="O2744" s="1" t="s">
        <v>50</v>
      </c>
      <c r="P2744" s="1" t="s">
        <v>53</v>
      </c>
      <c r="Q2744" s="91" t="str">
        <f>VLOOKUP(UTK[[#This Row],[ID]],DRIVER[],6,FALSE)</f>
        <v>BHARAT CH MOHANTA</v>
      </c>
    </row>
    <row r="2745" spans="1:17" ht="15" customHeight="1">
      <c r="A2745" s="1">
        <v>227</v>
      </c>
      <c r="B2745" s="1" t="str">
        <f>UTK[[#This Row],[DATE]]&amp;UTK[[#This Row],[VEHICLE NO]]&amp;UTK[[#This Row],[TRIP NO]]</f>
        <v>45515OD04Q41731</v>
      </c>
      <c r="C2745" s="25">
        <v>45515</v>
      </c>
      <c r="D2745" s="1">
        <v>33269</v>
      </c>
      <c r="E2745" s="12">
        <v>312215</v>
      </c>
      <c r="F2745" s="17">
        <v>8185</v>
      </c>
      <c r="G2745" s="24" t="s">
        <v>8</v>
      </c>
      <c r="H2745" s="26">
        <v>32.76</v>
      </c>
      <c r="I2745" s="26">
        <v>10.18</v>
      </c>
      <c r="J2745" s="26">
        <f t="shared" si="182"/>
        <v>22.58</v>
      </c>
      <c r="K2745" s="49">
        <v>22.26</v>
      </c>
      <c r="L2745" s="449">
        <v>45515</v>
      </c>
      <c r="M2745" s="26">
        <f t="shared" si="183"/>
        <v>0.31999999999999673</v>
      </c>
      <c r="N2745" s="217">
        <v>1</v>
      </c>
      <c r="O2745" s="1" t="s">
        <v>50</v>
      </c>
      <c r="P2745" s="1" t="s">
        <v>53</v>
      </c>
      <c r="Q2745" s="91" t="str">
        <f>VLOOKUP(UTK[[#This Row],[ID]],DRIVER[],6,FALSE)</f>
        <v>PRADEEP KUMAR</v>
      </c>
    </row>
    <row r="2746" spans="1:17" ht="15" customHeight="1">
      <c r="A2746" s="1">
        <v>228</v>
      </c>
      <c r="B2746" s="1" t="str">
        <f>UTK[[#This Row],[DATE]]&amp;UTK[[#This Row],[VEHICLE NO]]&amp;UTK[[#This Row],[TRIP NO]]</f>
        <v>45515OD04Q67881</v>
      </c>
      <c r="C2746" s="25">
        <v>45515</v>
      </c>
      <c r="D2746" s="1">
        <v>33270</v>
      </c>
      <c r="E2746" s="12">
        <v>312215</v>
      </c>
      <c r="F2746" s="17">
        <v>8191</v>
      </c>
      <c r="G2746" s="24" t="s">
        <v>20</v>
      </c>
      <c r="H2746" s="26">
        <v>54.36</v>
      </c>
      <c r="I2746" s="26">
        <v>17.7</v>
      </c>
      <c r="J2746" s="26">
        <f t="shared" si="182"/>
        <v>36.659999999999997</v>
      </c>
      <c r="K2746" s="49">
        <v>35.64</v>
      </c>
      <c r="L2746" s="449">
        <v>45515</v>
      </c>
      <c r="M2746" s="26">
        <f t="shared" si="183"/>
        <v>1.019999999999996</v>
      </c>
      <c r="N2746" s="217">
        <v>1</v>
      </c>
      <c r="O2746" s="1" t="s">
        <v>50</v>
      </c>
      <c r="P2746" s="1" t="s">
        <v>53</v>
      </c>
      <c r="Q2746" s="91" t="str">
        <f>VLOOKUP(UTK[[#This Row],[ID]],DRIVER[],6,FALSE)</f>
        <v>AJAYA KUMAR MAHANTA</v>
      </c>
    </row>
    <row r="2747" spans="1:17" ht="15" customHeight="1">
      <c r="A2747" s="1">
        <v>229</v>
      </c>
      <c r="B2747" s="1" t="str">
        <f>UTK[[#This Row],[DATE]]&amp;UTK[[#This Row],[VEHICLE NO]]&amp;UTK[[#This Row],[TRIP NO]]</f>
        <v>45515OD34S26661</v>
      </c>
      <c r="C2747" s="25">
        <v>45515</v>
      </c>
      <c r="D2747" s="1">
        <v>33271</v>
      </c>
      <c r="E2747" s="12">
        <v>312215</v>
      </c>
      <c r="F2747" s="17">
        <v>8199</v>
      </c>
      <c r="G2747" s="24" t="s">
        <v>45</v>
      </c>
      <c r="H2747" s="26">
        <v>51.82</v>
      </c>
      <c r="I2747" s="26">
        <v>17.600000000000001</v>
      </c>
      <c r="J2747" s="26">
        <f t="shared" si="182"/>
        <v>34.22</v>
      </c>
      <c r="K2747" s="49">
        <v>33.28</v>
      </c>
      <c r="L2747" s="449">
        <v>45515</v>
      </c>
      <c r="M2747" s="26">
        <f t="shared" si="183"/>
        <v>0.93999999999999773</v>
      </c>
      <c r="N2747" s="217">
        <v>1</v>
      </c>
      <c r="O2747" s="1" t="s">
        <v>50</v>
      </c>
      <c r="P2747" s="1" t="s">
        <v>53</v>
      </c>
      <c r="Q2747" s="91" t="str">
        <f>VLOOKUP(UTK[[#This Row],[ID]],DRIVER[],6,FALSE)</f>
        <v>KALI CH KAR</v>
      </c>
    </row>
    <row r="2748" spans="1:17" ht="15" customHeight="1">
      <c r="A2748" s="1">
        <v>230</v>
      </c>
      <c r="B2748" s="1" t="str">
        <f>UTK[[#This Row],[DATE]]&amp;UTK[[#This Row],[VEHICLE NO]]&amp;UTK[[#This Row],[TRIP NO]]</f>
        <v>45515OD04Q41261</v>
      </c>
      <c r="C2748" s="25">
        <v>45515</v>
      </c>
      <c r="D2748" s="1">
        <v>33272</v>
      </c>
      <c r="E2748" s="12">
        <v>312215</v>
      </c>
      <c r="F2748" s="17">
        <v>8203</v>
      </c>
      <c r="G2748" s="24" t="s">
        <v>23</v>
      </c>
      <c r="H2748" s="26">
        <v>51.28</v>
      </c>
      <c r="I2748" s="26">
        <v>17.5</v>
      </c>
      <c r="J2748" s="26">
        <f t="shared" si="182"/>
        <v>33.78</v>
      </c>
      <c r="K2748" s="49">
        <v>33.159999999999997</v>
      </c>
      <c r="L2748" s="449">
        <v>45515</v>
      </c>
      <c r="M2748" s="26">
        <f t="shared" si="183"/>
        <v>0.62000000000000455</v>
      </c>
      <c r="N2748" s="217">
        <v>1</v>
      </c>
      <c r="O2748" s="1" t="s">
        <v>50</v>
      </c>
      <c r="P2748" s="1" t="s">
        <v>53</v>
      </c>
      <c r="Q2748" s="91" t="str">
        <f>VLOOKUP(UTK[[#This Row],[ID]],DRIVER[],6,FALSE)</f>
        <v>BHOORA KHAN</v>
      </c>
    </row>
    <row r="2749" spans="1:17" ht="15" customHeight="1">
      <c r="A2749" s="1">
        <v>231</v>
      </c>
      <c r="B2749" s="1" t="str">
        <f>UTK[[#This Row],[DATE]]&amp;UTK[[#This Row],[VEHICLE NO]]&amp;UTK[[#This Row],[TRIP NO]]</f>
        <v>45515OD34S26271</v>
      </c>
      <c r="C2749" s="25">
        <v>45515</v>
      </c>
      <c r="D2749" s="1">
        <v>33273</v>
      </c>
      <c r="E2749" s="12">
        <v>312215</v>
      </c>
      <c r="F2749" s="17">
        <v>8200</v>
      </c>
      <c r="G2749" s="24" t="s">
        <v>54</v>
      </c>
      <c r="H2749" s="26">
        <v>55.44</v>
      </c>
      <c r="I2749" s="26">
        <v>17.32</v>
      </c>
      <c r="J2749" s="26">
        <f t="shared" si="182"/>
        <v>38.119999999999997</v>
      </c>
      <c r="K2749" s="49">
        <v>36.94</v>
      </c>
      <c r="L2749" s="449">
        <v>45515</v>
      </c>
      <c r="M2749" s="26">
        <f t="shared" si="183"/>
        <v>1.1799999999999997</v>
      </c>
      <c r="N2749" s="217">
        <v>1</v>
      </c>
      <c r="O2749" s="1" t="s">
        <v>50</v>
      </c>
      <c r="P2749" s="1" t="s">
        <v>53</v>
      </c>
      <c r="Q2749" s="91" t="str">
        <f>VLOOKUP(UTK[[#This Row],[ID]],DRIVER[],6,FALSE)</f>
        <v>SUDARSAN SAHOO</v>
      </c>
    </row>
    <row r="2750" spans="1:17" ht="15" customHeight="1">
      <c r="A2750" s="1">
        <v>232</v>
      </c>
      <c r="B2750" s="1" t="str">
        <f>UTK[[#This Row],[DATE]]&amp;UTK[[#This Row],[VEHICLE NO]]&amp;UTK[[#This Row],[TRIP NO]]</f>
        <v>45515OD04Q67612</v>
      </c>
      <c r="C2750" s="25">
        <v>45515</v>
      </c>
      <c r="D2750" s="1">
        <v>33274</v>
      </c>
      <c r="E2750" s="12">
        <v>312215</v>
      </c>
      <c r="F2750" s="17">
        <v>8218</v>
      </c>
      <c r="G2750" s="24" t="s">
        <v>24</v>
      </c>
      <c r="H2750" s="26">
        <v>55.84</v>
      </c>
      <c r="I2750" s="26">
        <v>18</v>
      </c>
      <c r="J2750" s="26">
        <f t="shared" si="182"/>
        <v>37.840000000000003</v>
      </c>
      <c r="K2750" s="49">
        <v>36.880000000000003</v>
      </c>
      <c r="L2750" s="449">
        <v>45515</v>
      </c>
      <c r="M2750" s="26">
        <f t="shared" si="183"/>
        <v>0.96000000000000085</v>
      </c>
      <c r="N2750" s="217">
        <v>2</v>
      </c>
      <c r="O2750" s="1" t="s">
        <v>50</v>
      </c>
      <c r="P2750" s="1" t="s">
        <v>53</v>
      </c>
      <c r="Q2750" s="91" t="str">
        <f>VLOOKUP(UTK[[#This Row],[ID]],DRIVER[],6,FALSE)</f>
        <v>JAVID KHAN</v>
      </c>
    </row>
    <row r="2751" spans="1:17" ht="14.4">
      <c r="A2751" s="1">
        <v>233</v>
      </c>
      <c r="B2751" s="1" t="str">
        <f>UTK[[#This Row],[DATE]]&amp;UTK[[#This Row],[VEHICLE NO]]&amp;UTK[[#This Row],[TRIP NO]]</f>
        <v>45515OD04Q41232</v>
      </c>
      <c r="C2751" s="25">
        <v>45515</v>
      </c>
      <c r="D2751" s="1">
        <v>33275</v>
      </c>
      <c r="E2751" s="12">
        <v>312215</v>
      </c>
      <c r="F2751" s="17">
        <v>8217</v>
      </c>
      <c r="G2751" s="24" t="s">
        <v>39</v>
      </c>
      <c r="H2751" s="26">
        <v>54.64</v>
      </c>
      <c r="I2751" s="26">
        <v>17.46</v>
      </c>
      <c r="J2751" s="26">
        <f t="shared" si="182"/>
        <v>37.18</v>
      </c>
      <c r="K2751" s="49">
        <v>36.200000000000003</v>
      </c>
      <c r="L2751" s="449">
        <v>45515</v>
      </c>
      <c r="M2751" s="26">
        <f t="shared" si="183"/>
        <v>0.97999999999999687</v>
      </c>
      <c r="N2751" s="217">
        <v>2</v>
      </c>
      <c r="O2751" s="1" t="s">
        <v>50</v>
      </c>
      <c r="P2751" s="1" t="s">
        <v>53</v>
      </c>
      <c r="Q2751" s="91" t="str">
        <f>VLOOKUP(UTK[[#This Row],[ID]],DRIVER[],6,FALSE)</f>
        <v>RIZWAN</v>
      </c>
    </row>
    <row r="2752" spans="1:17" ht="15" customHeight="1">
      <c r="A2752" s="1">
        <v>234</v>
      </c>
      <c r="B2752" s="1" t="str">
        <f>UTK[[#This Row],[DATE]]&amp;UTK[[#This Row],[VEHICLE NO]]&amp;UTK[[#This Row],[TRIP NO]]</f>
        <v>45515OD34S26152</v>
      </c>
      <c r="C2752" s="25">
        <v>45515</v>
      </c>
      <c r="D2752" s="1">
        <v>33276</v>
      </c>
      <c r="E2752" s="12">
        <v>312215</v>
      </c>
      <c r="F2752" s="17">
        <v>8221</v>
      </c>
      <c r="G2752" s="24" t="s">
        <v>40</v>
      </c>
      <c r="H2752" s="26">
        <v>54.86</v>
      </c>
      <c r="I2752" s="26">
        <v>17.18</v>
      </c>
      <c r="J2752" s="26">
        <f t="shared" si="182"/>
        <v>37.68</v>
      </c>
      <c r="K2752" s="49">
        <v>36.86</v>
      </c>
      <c r="L2752" s="449">
        <v>45515</v>
      </c>
      <c r="M2752" s="26">
        <f t="shared" si="183"/>
        <v>0.82000000000000028</v>
      </c>
      <c r="N2752" s="217">
        <v>2</v>
      </c>
      <c r="O2752" s="1" t="s">
        <v>50</v>
      </c>
      <c r="P2752" s="1" t="s">
        <v>53</v>
      </c>
      <c r="Q2752" s="91" t="str">
        <f>VLOOKUP(UTK[[#This Row],[ID]],DRIVER[],6,FALSE)</f>
        <v>SUSANT KUMAR BAG</v>
      </c>
    </row>
    <row r="2753" spans="1:18" ht="15" customHeight="1">
      <c r="A2753" s="1">
        <v>235</v>
      </c>
      <c r="B2753" s="1" t="str">
        <f>UTK[[#This Row],[DATE]]&amp;UTK[[#This Row],[VEHICLE NO]]&amp;UTK[[#This Row],[TRIP NO]]</f>
        <v>45515OD04Q41702</v>
      </c>
      <c r="C2753" s="25">
        <v>45515</v>
      </c>
      <c r="D2753" s="1">
        <v>33277</v>
      </c>
      <c r="E2753" s="12">
        <v>312215</v>
      </c>
      <c r="F2753" s="17">
        <v>8222</v>
      </c>
      <c r="G2753" s="24" t="s">
        <v>10</v>
      </c>
      <c r="H2753" s="26">
        <v>34.6</v>
      </c>
      <c r="I2753" s="26">
        <v>10.4</v>
      </c>
      <c r="J2753" s="26">
        <f t="shared" si="182"/>
        <v>24.200000000000003</v>
      </c>
      <c r="K2753" s="49">
        <v>23.64</v>
      </c>
      <c r="L2753" s="449">
        <v>45515</v>
      </c>
      <c r="M2753" s="26">
        <f t="shared" si="183"/>
        <v>0.56000000000000227</v>
      </c>
      <c r="N2753" s="217">
        <v>2</v>
      </c>
      <c r="O2753" s="1" t="s">
        <v>50</v>
      </c>
      <c r="P2753" s="1" t="s">
        <v>53</v>
      </c>
      <c r="Q2753" s="91" t="str">
        <f>VLOOKUP(UTK[[#This Row],[ID]],DRIVER[],6,FALSE)</f>
        <v>KAMAN MUNDA</v>
      </c>
    </row>
    <row r="2754" spans="1:18" ht="15" customHeight="1">
      <c r="A2754" s="1">
        <v>236</v>
      </c>
      <c r="B2754" s="1" t="str">
        <f>UTK[[#This Row],[DATE]]&amp;UTK[[#This Row],[VEHICLE NO]]&amp;UTK[[#This Row],[TRIP NO]]</f>
        <v>45515OD34S65082</v>
      </c>
      <c r="C2754" s="25">
        <v>45515</v>
      </c>
      <c r="D2754" s="1">
        <v>33278</v>
      </c>
      <c r="E2754" s="12">
        <v>312215</v>
      </c>
      <c r="F2754" s="17">
        <v>8238</v>
      </c>
      <c r="G2754" s="24" t="s">
        <v>57</v>
      </c>
      <c r="H2754" s="26">
        <v>55.16</v>
      </c>
      <c r="I2754" s="26">
        <v>17.420000000000002</v>
      </c>
      <c r="J2754" s="26">
        <f t="shared" si="182"/>
        <v>37.739999999999995</v>
      </c>
      <c r="K2754" s="49">
        <v>37.200000000000003</v>
      </c>
      <c r="L2754" s="449">
        <v>45515</v>
      </c>
      <c r="M2754" s="26">
        <f t="shared" si="183"/>
        <v>0.53999999999999204</v>
      </c>
      <c r="N2754" s="217">
        <v>2</v>
      </c>
      <c r="O2754" s="1" t="s">
        <v>50</v>
      </c>
      <c r="P2754" s="1" t="s">
        <v>53</v>
      </c>
      <c r="Q2754" s="91" t="str">
        <f>VLOOKUP(UTK[[#This Row],[ID]],DRIVER[],6,FALSE)</f>
        <v>VINOD KUMAR</v>
      </c>
      <c r="R2754" s="1">
        <v>60</v>
      </c>
    </row>
    <row r="2755" spans="1:18" ht="15" customHeight="1">
      <c r="A2755" s="1">
        <v>237</v>
      </c>
      <c r="B2755" s="1" t="str">
        <f>UTK[[#This Row],[DATE]]&amp;UTK[[#This Row],[VEHICLE NO]]&amp;UTK[[#This Row],[TRIP NO]]</f>
        <v>45515OD34S61392</v>
      </c>
      <c r="C2755" s="25">
        <v>45515</v>
      </c>
      <c r="D2755" s="1">
        <v>33279</v>
      </c>
      <c r="E2755" s="12">
        <v>312215</v>
      </c>
      <c r="F2755" s="17">
        <v>8240</v>
      </c>
      <c r="G2755" s="24" t="s">
        <v>52</v>
      </c>
      <c r="H2755" s="26">
        <v>55.84</v>
      </c>
      <c r="I2755" s="26">
        <v>17.5</v>
      </c>
      <c r="J2755" s="26">
        <f t="shared" si="182"/>
        <v>38.340000000000003</v>
      </c>
      <c r="K2755" s="49">
        <v>37.799999999999997</v>
      </c>
      <c r="L2755" s="449">
        <v>45515</v>
      </c>
      <c r="M2755" s="26">
        <f t="shared" si="183"/>
        <v>0.54000000000000625</v>
      </c>
      <c r="N2755" s="217">
        <v>2</v>
      </c>
      <c r="O2755" s="1" t="s">
        <v>50</v>
      </c>
      <c r="P2755" s="1" t="s">
        <v>53</v>
      </c>
      <c r="Q2755" s="91" t="str">
        <f>VLOOKUP(UTK[[#This Row],[ID]],DRIVER[],6,FALSE)</f>
        <v>PRADIPA MALIK</v>
      </c>
    </row>
    <row r="2756" spans="1:18" ht="15" customHeight="1">
      <c r="A2756" s="1">
        <v>238</v>
      </c>
      <c r="B2756" s="1" t="str">
        <f>UTK[[#This Row],[DATE]]&amp;UTK[[#This Row],[VEHICLE NO]]&amp;UTK[[#This Row],[TRIP NO]]</f>
        <v>45515OD04Q41182</v>
      </c>
      <c r="C2756" s="25">
        <v>45515</v>
      </c>
      <c r="D2756" s="1">
        <v>33280</v>
      </c>
      <c r="E2756" s="12">
        <v>312215</v>
      </c>
      <c r="F2756" s="17">
        <v>8241</v>
      </c>
      <c r="G2756" s="24" t="s">
        <v>26</v>
      </c>
      <c r="H2756" s="26">
        <v>53.74</v>
      </c>
      <c r="I2756" s="26">
        <v>16.98</v>
      </c>
      <c r="J2756" s="26">
        <f t="shared" si="182"/>
        <v>36.760000000000005</v>
      </c>
      <c r="K2756" s="49">
        <v>36.159999999999997</v>
      </c>
      <c r="L2756" s="449">
        <v>45515</v>
      </c>
      <c r="M2756" s="26">
        <f t="shared" si="183"/>
        <v>0.60000000000000853</v>
      </c>
      <c r="N2756" s="217">
        <v>2</v>
      </c>
      <c r="O2756" s="1" t="s">
        <v>50</v>
      </c>
      <c r="P2756" s="1" t="s">
        <v>53</v>
      </c>
      <c r="Q2756" s="91" t="str">
        <f>VLOOKUP(UTK[[#This Row],[ID]],DRIVER[],6,FALSE)</f>
        <v>MIRZA KAMAL BEG</v>
      </c>
    </row>
    <row r="2757" spans="1:18" ht="15" customHeight="1">
      <c r="A2757" s="1">
        <v>239</v>
      </c>
      <c r="B2757" s="1" t="str">
        <f>UTK[[#This Row],[DATE]]&amp;UTK[[#This Row],[VEHICLE NO]]&amp;UTK[[#This Row],[TRIP NO]]</f>
        <v>45515OD34S61372</v>
      </c>
      <c r="C2757" s="25">
        <v>45515</v>
      </c>
      <c r="D2757" s="1">
        <v>33281</v>
      </c>
      <c r="E2757" s="12">
        <v>312215</v>
      </c>
      <c r="F2757" s="17">
        <v>8248</v>
      </c>
      <c r="G2757" s="24" t="s">
        <v>44</v>
      </c>
      <c r="H2757" s="26">
        <v>55.4</v>
      </c>
      <c r="I2757" s="26">
        <v>17.54</v>
      </c>
      <c r="J2757" s="26">
        <f t="shared" si="182"/>
        <v>37.86</v>
      </c>
      <c r="K2757" s="49">
        <v>37.26</v>
      </c>
      <c r="L2757" s="449">
        <v>45515</v>
      </c>
      <c r="M2757" s="26">
        <f t="shared" si="183"/>
        <v>0.60000000000000142</v>
      </c>
      <c r="N2757" s="217">
        <v>2</v>
      </c>
      <c r="O2757" s="1" t="s">
        <v>50</v>
      </c>
      <c r="P2757" s="1" t="s">
        <v>53</v>
      </c>
      <c r="Q2757" s="91" t="str">
        <f>VLOOKUP(UTK[[#This Row],[ID]],DRIVER[],6,FALSE)</f>
        <v>NATABAR MOHANTA</v>
      </c>
    </row>
    <row r="2758" spans="1:18" ht="15" customHeight="1">
      <c r="A2758" s="1">
        <v>240</v>
      </c>
      <c r="B2758" s="1" t="str">
        <f>UTK[[#This Row],[DATE]]&amp;UTK[[#This Row],[VEHICLE NO]]&amp;UTK[[#This Row],[TRIP NO]]</f>
        <v>45515OD04Q41782</v>
      </c>
      <c r="C2758" s="25">
        <v>45515</v>
      </c>
      <c r="D2758" s="1">
        <v>33282</v>
      </c>
      <c r="E2758" s="12">
        <v>312215</v>
      </c>
      <c r="F2758" s="17">
        <v>8250</v>
      </c>
      <c r="G2758" s="24" t="s">
        <v>25</v>
      </c>
      <c r="H2758" s="26">
        <v>54.52</v>
      </c>
      <c r="I2758" s="26">
        <v>17.239999999999998</v>
      </c>
      <c r="J2758" s="26">
        <f t="shared" si="182"/>
        <v>37.28</v>
      </c>
      <c r="K2758" s="49">
        <v>36.479999999999997</v>
      </c>
      <c r="L2758" s="449">
        <v>45515</v>
      </c>
      <c r="M2758" s="26">
        <f t="shared" si="183"/>
        <v>0.80000000000000426</v>
      </c>
      <c r="N2758" s="217">
        <v>2</v>
      </c>
      <c r="O2758" s="1" t="s">
        <v>50</v>
      </c>
      <c r="P2758" s="1" t="s">
        <v>53</v>
      </c>
      <c r="Q2758" s="91" t="str">
        <f>VLOOKUP(UTK[[#This Row],[ID]],DRIVER[],6,FALSE)</f>
        <v>BHARAT CH MOHANTA</v>
      </c>
    </row>
    <row r="2759" spans="1:18" ht="15" customHeight="1">
      <c r="A2759" s="1">
        <v>241</v>
      </c>
      <c r="B2759" s="1" t="str">
        <f>UTK[[#This Row],[DATE]]&amp;UTK[[#This Row],[VEHICLE NO]]&amp;UTK[[#This Row],[TRIP NO]]</f>
        <v>45515OD34S61522</v>
      </c>
      <c r="C2759" s="25">
        <v>45515</v>
      </c>
      <c r="D2759" s="1">
        <v>33283</v>
      </c>
      <c r="E2759" s="12">
        <v>312215</v>
      </c>
      <c r="F2759" s="17">
        <v>8259</v>
      </c>
      <c r="G2759" s="24" t="s">
        <v>43</v>
      </c>
      <c r="H2759" s="26">
        <v>54.58</v>
      </c>
      <c r="I2759" s="26">
        <v>17.02</v>
      </c>
      <c r="J2759" s="26">
        <f t="shared" si="182"/>
        <v>37.56</v>
      </c>
      <c r="K2759" s="49">
        <v>37.06</v>
      </c>
      <c r="L2759" s="449">
        <v>45515</v>
      </c>
      <c r="M2759" s="26">
        <f t="shared" si="183"/>
        <v>0.5</v>
      </c>
      <c r="N2759" s="217">
        <v>2</v>
      </c>
      <c r="O2759" s="1" t="s">
        <v>50</v>
      </c>
      <c r="P2759" s="1" t="s">
        <v>53</v>
      </c>
      <c r="Q2759" s="91" t="str">
        <f>VLOOKUP(UTK[[#This Row],[ID]],DRIVER[],6,FALSE)</f>
        <v>RAHID</v>
      </c>
      <c r="R2759" s="1">
        <v>60</v>
      </c>
    </row>
    <row r="2760" spans="1:18" ht="15" customHeight="1">
      <c r="A2760" s="1">
        <v>242</v>
      </c>
      <c r="B2760" s="1" t="str">
        <f>UTK[[#This Row],[DATE]]&amp;UTK[[#This Row],[VEHICLE NO]]&amp;UTK[[#This Row],[TRIP NO]]</f>
        <v>45515OD04Q41732</v>
      </c>
      <c r="C2760" s="25">
        <v>45515</v>
      </c>
      <c r="D2760" s="1">
        <v>33284</v>
      </c>
      <c r="E2760" s="12">
        <v>312215</v>
      </c>
      <c r="F2760" s="17">
        <v>8263</v>
      </c>
      <c r="G2760" s="24" t="s">
        <v>8</v>
      </c>
      <c r="H2760" s="26">
        <v>34.14</v>
      </c>
      <c r="I2760" s="26">
        <v>10.16</v>
      </c>
      <c r="J2760" s="26">
        <f t="shared" si="182"/>
        <v>23.98</v>
      </c>
      <c r="K2760" s="49">
        <v>23.48</v>
      </c>
      <c r="L2760" s="449">
        <v>45515</v>
      </c>
      <c r="M2760" s="26">
        <f t="shared" si="183"/>
        <v>0.5</v>
      </c>
      <c r="N2760" s="217">
        <v>2</v>
      </c>
      <c r="O2760" s="1" t="s">
        <v>50</v>
      </c>
      <c r="P2760" s="1" t="s">
        <v>53</v>
      </c>
      <c r="Q2760" s="91" t="str">
        <f>VLOOKUP(UTK[[#This Row],[ID]],DRIVER[],6,FALSE)</f>
        <v>PRADEEP KUMAR</v>
      </c>
    </row>
    <row r="2761" spans="1:18" ht="15" customHeight="1">
      <c r="A2761" s="1">
        <v>243</v>
      </c>
      <c r="B2761" s="1" t="str">
        <f>UTK[[#This Row],[DATE]]&amp;UTK[[#This Row],[VEHICLE NO]]&amp;UTK[[#This Row],[TRIP NO]]</f>
        <v>45515OD04Q41262</v>
      </c>
      <c r="C2761" s="25">
        <v>45515</v>
      </c>
      <c r="D2761" s="1">
        <v>33285</v>
      </c>
      <c r="E2761" s="12">
        <v>312215</v>
      </c>
      <c r="F2761" s="17">
        <v>8267</v>
      </c>
      <c r="G2761" s="24" t="s">
        <v>23</v>
      </c>
      <c r="H2761" s="26">
        <v>54.32</v>
      </c>
      <c r="I2761" s="26">
        <v>17.36</v>
      </c>
      <c r="J2761" s="26">
        <f t="shared" si="182"/>
        <v>36.96</v>
      </c>
      <c r="K2761" s="49">
        <v>36.340000000000003</v>
      </c>
      <c r="L2761" s="449">
        <v>45515</v>
      </c>
      <c r="M2761" s="26">
        <f t="shared" si="183"/>
        <v>0.61999999999999744</v>
      </c>
      <c r="N2761" s="217">
        <v>2</v>
      </c>
      <c r="O2761" s="1" t="s">
        <v>50</v>
      </c>
      <c r="P2761" s="1" t="s">
        <v>53</v>
      </c>
      <c r="Q2761" s="91" t="str">
        <f>VLOOKUP(UTK[[#This Row],[ID]],DRIVER[],6,FALSE)</f>
        <v>BHOORA KHAN</v>
      </c>
      <c r="R2761" s="1">
        <v>125</v>
      </c>
    </row>
    <row r="2762" spans="1:18" ht="15" customHeight="1">
      <c r="A2762" s="1">
        <v>244</v>
      </c>
      <c r="B2762" s="1" t="str">
        <f>UTK[[#This Row],[DATE]]&amp;UTK[[#This Row],[VEHICLE NO]]&amp;UTK[[#This Row],[TRIP NO]]</f>
        <v>45515OD04Q67882</v>
      </c>
      <c r="C2762" s="25">
        <v>45515</v>
      </c>
      <c r="D2762" s="1">
        <v>33286</v>
      </c>
      <c r="E2762" s="12">
        <v>312215</v>
      </c>
      <c r="F2762" s="17">
        <v>8262</v>
      </c>
      <c r="G2762" s="24" t="s">
        <v>20</v>
      </c>
      <c r="H2762" s="26">
        <v>53.54</v>
      </c>
      <c r="I2762" s="26">
        <v>17.66</v>
      </c>
      <c r="J2762" s="26">
        <f t="shared" si="182"/>
        <v>35.879999999999995</v>
      </c>
      <c r="K2762" s="49">
        <v>35.4</v>
      </c>
      <c r="L2762" s="449">
        <v>45515</v>
      </c>
      <c r="M2762" s="26">
        <f t="shared" si="183"/>
        <v>0.47999999999999687</v>
      </c>
      <c r="N2762" s="217">
        <v>2</v>
      </c>
      <c r="O2762" s="1" t="s">
        <v>50</v>
      </c>
      <c r="P2762" s="1" t="s">
        <v>53</v>
      </c>
      <c r="Q2762" s="91" t="str">
        <f>VLOOKUP(UTK[[#This Row],[ID]],DRIVER[],6,FALSE)</f>
        <v>AJAYA KUMAR MAHANTA</v>
      </c>
    </row>
    <row r="2763" spans="1:18" ht="15" customHeight="1">
      <c r="A2763" s="1">
        <v>245</v>
      </c>
      <c r="B2763" s="1" t="str">
        <f>UTK[[#This Row],[DATE]]&amp;UTK[[#This Row],[VEHICLE NO]]&amp;UTK[[#This Row],[TRIP NO]]</f>
        <v>45515OD34S26662</v>
      </c>
      <c r="C2763" s="25">
        <v>45515</v>
      </c>
      <c r="D2763" s="1">
        <v>33287</v>
      </c>
      <c r="E2763" s="12">
        <v>312215</v>
      </c>
      <c r="F2763" s="17">
        <v>8264</v>
      </c>
      <c r="G2763" s="24" t="s">
        <v>45</v>
      </c>
      <c r="H2763" s="26">
        <v>52.94</v>
      </c>
      <c r="I2763" s="26">
        <v>17.559999999999999</v>
      </c>
      <c r="J2763" s="26">
        <f t="shared" si="182"/>
        <v>35.379999999999995</v>
      </c>
      <c r="K2763" s="49">
        <v>34.78</v>
      </c>
      <c r="L2763" s="449">
        <v>45515</v>
      </c>
      <c r="M2763" s="26">
        <f t="shared" si="183"/>
        <v>0.59999999999999432</v>
      </c>
      <c r="N2763" s="217">
        <v>2</v>
      </c>
      <c r="O2763" s="1" t="s">
        <v>50</v>
      </c>
      <c r="P2763" s="1" t="s">
        <v>53</v>
      </c>
      <c r="Q2763" s="91" t="str">
        <f>VLOOKUP(UTK[[#This Row],[ID]],DRIVER[],6,FALSE)</f>
        <v>KALI CH KAR</v>
      </c>
    </row>
    <row r="2764" spans="1:18" ht="15" customHeight="1">
      <c r="A2764" s="1">
        <v>246</v>
      </c>
      <c r="B2764" s="1" t="str">
        <f>UTK[[#This Row],[DATE]]&amp;UTK[[#This Row],[VEHICLE NO]]&amp;UTK[[#This Row],[TRIP NO]]</f>
        <v>45515OD04Q41282</v>
      </c>
      <c r="C2764" s="25">
        <v>45515</v>
      </c>
      <c r="D2764" s="1">
        <v>33288</v>
      </c>
      <c r="E2764" s="12">
        <v>312215</v>
      </c>
      <c r="F2764" s="17">
        <v>8251</v>
      </c>
      <c r="G2764" s="24" t="s">
        <v>41</v>
      </c>
      <c r="H2764" s="26">
        <v>34.979999999999997</v>
      </c>
      <c r="I2764" s="26">
        <v>10.38</v>
      </c>
      <c r="J2764" s="26">
        <f t="shared" si="182"/>
        <v>24.599999999999994</v>
      </c>
      <c r="K2764" s="49">
        <v>24.1</v>
      </c>
      <c r="L2764" s="449">
        <v>45515</v>
      </c>
      <c r="M2764" s="26">
        <f t="shared" si="183"/>
        <v>0.49999999999999289</v>
      </c>
      <c r="N2764" s="217">
        <v>2</v>
      </c>
      <c r="O2764" s="1" t="s">
        <v>50</v>
      </c>
      <c r="P2764" s="1" t="s">
        <v>53</v>
      </c>
      <c r="Q2764" s="91" t="str">
        <f>VLOOKUP(UTK[[#This Row],[ID]],DRIVER[],6,FALSE)</f>
        <v>MADANA MAHANTA</v>
      </c>
    </row>
    <row r="2765" spans="1:18" ht="15" customHeight="1">
      <c r="A2765" s="1">
        <v>247</v>
      </c>
      <c r="B2765" s="465" t="str">
        <f>UTK[[#This Row],[DATE]]&amp;UTK[[#This Row],[VEHICLE NO]]&amp;UTK[[#This Row],[TRIP NO]]</f>
        <v>45516OD34S61521</v>
      </c>
      <c r="C2765" s="25">
        <v>45516</v>
      </c>
      <c r="D2765" s="1">
        <v>33289</v>
      </c>
      <c r="E2765" s="12">
        <v>312215</v>
      </c>
      <c r="F2765" s="17">
        <v>8274</v>
      </c>
      <c r="G2765" s="24" t="s">
        <v>43</v>
      </c>
      <c r="H2765" s="466">
        <v>53.76</v>
      </c>
      <c r="I2765" s="466">
        <v>17.079999999999998</v>
      </c>
      <c r="J2765" s="466">
        <f t="shared" ref="J2765:J2790" si="184">H2765-I2765</f>
        <v>36.68</v>
      </c>
      <c r="K2765" s="467">
        <v>36.18</v>
      </c>
      <c r="L2765" s="449">
        <v>45516</v>
      </c>
      <c r="M2765" s="466">
        <f t="shared" ref="M2765:M2790" si="185">J2765-K2765</f>
        <v>0.5</v>
      </c>
      <c r="N2765" s="470">
        <v>1</v>
      </c>
      <c r="O2765" s="1" t="s">
        <v>50</v>
      </c>
      <c r="P2765" s="1" t="s">
        <v>53</v>
      </c>
      <c r="Q2765" s="468" t="str">
        <f>VLOOKUP(UTK[[#This Row],[ID]],DRIVER[],6,FALSE)</f>
        <v>RAHID</v>
      </c>
    </row>
    <row r="2766" spans="1:18" ht="14.4">
      <c r="A2766" s="1">
        <v>248</v>
      </c>
      <c r="B2766" s="465" t="str">
        <f>UTK[[#This Row],[DATE]]&amp;UTK[[#This Row],[VEHICLE NO]]&amp;UTK[[#This Row],[TRIP NO]]</f>
        <v>45516OD04Q41231</v>
      </c>
      <c r="C2766" s="25">
        <v>45516</v>
      </c>
      <c r="D2766" s="1">
        <v>33290</v>
      </c>
      <c r="E2766" s="12">
        <v>312215</v>
      </c>
      <c r="F2766" s="17">
        <v>8275</v>
      </c>
      <c r="G2766" s="24" t="s">
        <v>39</v>
      </c>
      <c r="H2766" s="466">
        <v>53.6</v>
      </c>
      <c r="I2766" s="466">
        <v>17.5</v>
      </c>
      <c r="J2766" s="466">
        <f t="shared" si="184"/>
        <v>36.1</v>
      </c>
      <c r="K2766" s="467">
        <v>35.28</v>
      </c>
      <c r="L2766" s="449">
        <v>45516</v>
      </c>
      <c r="M2766" s="466">
        <f t="shared" si="185"/>
        <v>0.82000000000000028</v>
      </c>
      <c r="N2766" s="470">
        <v>1</v>
      </c>
      <c r="O2766" s="1" t="s">
        <v>50</v>
      </c>
      <c r="P2766" s="1" t="s">
        <v>53</v>
      </c>
      <c r="Q2766" s="468" t="str">
        <f>VLOOKUP(UTK[[#This Row],[ID]],DRIVER[],6,FALSE)</f>
        <v>RIZWAN</v>
      </c>
    </row>
    <row r="2767" spans="1:18" ht="15" customHeight="1">
      <c r="A2767" s="1">
        <v>249</v>
      </c>
      <c r="B2767" s="465" t="str">
        <f>UTK[[#This Row],[DATE]]&amp;UTK[[#This Row],[VEHICLE NO]]&amp;UTK[[#This Row],[TRIP NO]]</f>
        <v>45516OD04Q67611</v>
      </c>
      <c r="C2767" s="25">
        <v>45516</v>
      </c>
      <c r="D2767" s="1">
        <v>33291</v>
      </c>
      <c r="E2767" s="12">
        <v>312215</v>
      </c>
      <c r="F2767" s="17">
        <v>8276</v>
      </c>
      <c r="G2767" s="24" t="s">
        <v>24</v>
      </c>
      <c r="H2767" s="466">
        <v>53.02</v>
      </c>
      <c r="I2767" s="466">
        <v>18.079999999999998</v>
      </c>
      <c r="J2767" s="466">
        <f t="shared" si="184"/>
        <v>34.940000000000005</v>
      </c>
      <c r="K2767" s="467">
        <v>34.4</v>
      </c>
      <c r="L2767" s="449">
        <v>45516</v>
      </c>
      <c r="M2767" s="466">
        <f t="shared" si="185"/>
        <v>0.54000000000000625</v>
      </c>
      <c r="N2767" s="470">
        <v>1</v>
      </c>
      <c r="O2767" s="1" t="s">
        <v>50</v>
      </c>
      <c r="P2767" s="1" t="s">
        <v>53</v>
      </c>
      <c r="Q2767" s="468" t="str">
        <f>VLOOKUP(UTK[[#This Row],[ID]],DRIVER[],6,FALSE)</f>
        <v>JAVID KHAN</v>
      </c>
    </row>
    <row r="2768" spans="1:18" ht="15" customHeight="1">
      <c r="A2768" s="1">
        <v>250</v>
      </c>
      <c r="B2768" s="465" t="str">
        <f>UTK[[#This Row],[DATE]]&amp;UTK[[#This Row],[VEHICLE NO]]&amp;UTK[[#This Row],[TRIP NO]]</f>
        <v>45516OD34S65081</v>
      </c>
      <c r="C2768" s="25">
        <v>45516</v>
      </c>
      <c r="D2768" s="1">
        <v>33292</v>
      </c>
      <c r="E2768" s="12">
        <v>312215</v>
      </c>
      <c r="F2768" s="17">
        <v>8277</v>
      </c>
      <c r="G2768" s="24" t="s">
        <v>57</v>
      </c>
      <c r="H2768" s="466">
        <v>54.88</v>
      </c>
      <c r="I2768" s="466">
        <v>17.54</v>
      </c>
      <c r="J2768" s="466">
        <f t="shared" si="184"/>
        <v>37.340000000000003</v>
      </c>
      <c r="K2768" s="467">
        <v>36.619999999999997</v>
      </c>
      <c r="L2768" s="449">
        <v>45516</v>
      </c>
      <c r="M2768" s="466">
        <f t="shared" si="185"/>
        <v>0.72000000000000597</v>
      </c>
      <c r="N2768" s="470">
        <v>1</v>
      </c>
      <c r="O2768" s="1" t="s">
        <v>50</v>
      </c>
      <c r="P2768" s="1" t="s">
        <v>53</v>
      </c>
      <c r="Q2768" s="468" t="str">
        <f>VLOOKUP(UTK[[#This Row],[ID]],DRIVER[],6,FALSE)</f>
        <v>VINOD KUMAR</v>
      </c>
    </row>
    <row r="2769" spans="1:18" ht="15" customHeight="1">
      <c r="A2769" s="1">
        <v>251</v>
      </c>
      <c r="B2769" s="465" t="str">
        <f>UTK[[#This Row],[DATE]]&amp;UTK[[#This Row],[VEHICLE NO]]&amp;UTK[[#This Row],[TRIP NO]]</f>
        <v>45516OD04Q67881</v>
      </c>
      <c r="C2769" s="25">
        <v>45516</v>
      </c>
      <c r="D2769" s="1">
        <v>33293</v>
      </c>
      <c r="E2769" s="12">
        <v>312215</v>
      </c>
      <c r="F2769" s="17">
        <v>8281</v>
      </c>
      <c r="G2769" s="24" t="s">
        <v>20</v>
      </c>
      <c r="H2769" s="466">
        <v>54.42</v>
      </c>
      <c r="I2769" s="466">
        <v>17.72</v>
      </c>
      <c r="J2769" s="466">
        <f t="shared" si="184"/>
        <v>36.700000000000003</v>
      </c>
      <c r="K2769" s="467">
        <v>35.76</v>
      </c>
      <c r="L2769" s="449">
        <v>45516</v>
      </c>
      <c r="M2769" s="466">
        <f t="shared" si="185"/>
        <v>0.94000000000000483</v>
      </c>
      <c r="N2769" s="470">
        <v>1</v>
      </c>
      <c r="O2769" s="1" t="s">
        <v>50</v>
      </c>
      <c r="P2769" s="1" t="s">
        <v>53</v>
      </c>
      <c r="Q2769" s="468" t="str">
        <f>VLOOKUP(UTK[[#This Row],[ID]],DRIVER[],6,FALSE)</f>
        <v>AJAYA KUMAR MAHANTA</v>
      </c>
    </row>
    <row r="2770" spans="1:18" ht="15" customHeight="1">
      <c r="A2770" s="1">
        <v>252</v>
      </c>
      <c r="B2770" s="465" t="str">
        <f>UTK[[#This Row],[DATE]]&amp;UTK[[#This Row],[VEHICLE NO]]&amp;UTK[[#This Row],[TRIP NO]]</f>
        <v>45516OD34S61391</v>
      </c>
      <c r="C2770" s="25">
        <v>45516</v>
      </c>
      <c r="D2770" s="1">
        <v>33294</v>
      </c>
      <c r="E2770" s="12">
        <v>312215</v>
      </c>
      <c r="F2770" s="17">
        <v>8296</v>
      </c>
      <c r="G2770" s="24" t="s">
        <v>52</v>
      </c>
      <c r="H2770" s="466">
        <v>55.46</v>
      </c>
      <c r="I2770" s="466">
        <v>17.52</v>
      </c>
      <c r="J2770" s="466">
        <f t="shared" si="184"/>
        <v>37.94</v>
      </c>
      <c r="K2770" s="467">
        <v>37.4</v>
      </c>
      <c r="L2770" s="449">
        <v>45516</v>
      </c>
      <c r="M2770" s="466">
        <f t="shared" si="185"/>
        <v>0.53999999999999915</v>
      </c>
      <c r="N2770" s="470">
        <v>1</v>
      </c>
      <c r="O2770" s="1" t="s">
        <v>50</v>
      </c>
      <c r="P2770" s="1" t="s">
        <v>53</v>
      </c>
      <c r="Q2770" s="468" t="str">
        <f>VLOOKUP(UTK[[#This Row],[ID]],DRIVER[],6,FALSE)</f>
        <v>PRADIPA MALIK</v>
      </c>
    </row>
    <row r="2771" spans="1:18" ht="15" customHeight="1">
      <c r="A2771" s="1">
        <v>253</v>
      </c>
      <c r="B2771" s="465" t="str">
        <f>UTK[[#This Row],[DATE]]&amp;UTK[[#This Row],[VEHICLE NO]]&amp;UTK[[#This Row],[TRIP NO]]</f>
        <v>45516OD04Q41281</v>
      </c>
      <c r="C2771" s="25">
        <v>45516</v>
      </c>
      <c r="D2771" s="1">
        <v>33295</v>
      </c>
      <c r="E2771" s="12">
        <v>312215</v>
      </c>
      <c r="F2771" s="17">
        <v>8299</v>
      </c>
      <c r="G2771" s="24" t="s">
        <v>41</v>
      </c>
      <c r="H2771" s="466">
        <v>34.9</v>
      </c>
      <c r="I2771" s="466">
        <v>10.4</v>
      </c>
      <c r="J2771" s="466">
        <f t="shared" si="184"/>
        <v>24.5</v>
      </c>
      <c r="K2771" s="467">
        <v>24.08</v>
      </c>
      <c r="L2771" s="449">
        <v>45516</v>
      </c>
      <c r="M2771" s="466">
        <f t="shared" si="185"/>
        <v>0.42000000000000171</v>
      </c>
      <c r="N2771" s="470">
        <v>1</v>
      </c>
      <c r="O2771" s="1" t="s">
        <v>50</v>
      </c>
      <c r="P2771" s="1" t="s">
        <v>53</v>
      </c>
      <c r="Q2771" s="468" t="str">
        <f>VLOOKUP(UTK[[#This Row],[ID]],DRIVER[],6,FALSE)</f>
        <v>MADANA MAHANTA</v>
      </c>
    </row>
    <row r="2772" spans="1:18" ht="15" customHeight="1">
      <c r="A2772" s="1">
        <v>254</v>
      </c>
      <c r="B2772" s="465" t="str">
        <f>UTK[[#This Row],[DATE]]&amp;UTK[[#This Row],[VEHICLE NO]]&amp;UTK[[#This Row],[TRIP NO]]</f>
        <v>45516OD34S26151</v>
      </c>
      <c r="C2772" s="25">
        <v>45516</v>
      </c>
      <c r="D2772" s="1">
        <v>33296</v>
      </c>
      <c r="E2772" s="12">
        <v>312215</v>
      </c>
      <c r="F2772" s="17">
        <v>8297</v>
      </c>
      <c r="G2772" s="24" t="s">
        <v>40</v>
      </c>
      <c r="H2772" s="466">
        <v>55.9</v>
      </c>
      <c r="I2772" s="466">
        <v>17.2</v>
      </c>
      <c r="J2772" s="466">
        <f t="shared" si="184"/>
        <v>38.700000000000003</v>
      </c>
      <c r="K2772" s="467">
        <v>37.86</v>
      </c>
      <c r="L2772" s="449">
        <v>45516</v>
      </c>
      <c r="M2772" s="466">
        <f t="shared" si="185"/>
        <v>0.84000000000000341</v>
      </c>
      <c r="N2772" s="470">
        <v>1</v>
      </c>
      <c r="O2772" s="1" t="s">
        <v>50</v>
      </c>
      <c r="P2772" s="1" t="s">
        <v>53</v>
      </c>
      <c r="Q2772" s="468" t="str">
        <f>VLOOKUP(UTK[[#This Row],[ID]],DRIVER[],6,FALSE)</f>
        <v>SUSANT KUMAR BAG</v>
      </c>
    </row>
    <row r="2773" spans="1:18" ht="15" customHeight="1">
      <c r="A2773" s="1">
        <v>255</v>
      </c>
      <c r="B2773" s="465" t="str">
        <f>UTK[[#This Row],[DATE]]&amp;UTK[[#This Row],[VEHICLE NO]]&amp;UTK[[#This Row],[TRIP NO]]</f>
        <v>45516OD04Q41731</v>
      </c>
      <c r="C2773" s="25">
        <v>45516</v>
      </c>
      <c r="D2773" s="1">
        <v>33297</v>
      </c>
      <c r="E2773" s="12">
        <v>312215</v>
      </c>
      <c r="F2773" s="17">
        <v>8301</v>
      </c>
      <c r="G2773" s="24" t="s">
        <v>8</v>
      </c>
      <c r="H2773" s="466">
        <v>33.76</v>
      </c>
      <c r="I2773" s="466">
        <v>10.220000000000001</v>
      </c>
      <c r="J2773" s="466">
        <f t="shared" si="184"/>
        <v>23.54</v>
      </c>
      <c r="K2773" s="467">
        <v>23.24</v>
      </c>
      <c r="L2773" s="449">
        <v>45516</v>
      </c>
      <c r="M2773" s="466">
        <f t="shared" si="185"/>
        <v>0.30000000000000071</v>
      </c>
      <c r="N2773" s="470">
        <v>1</v>
      </c>
      <c r="O2773" s="1" t="s">
        <v>50</v>
      </c>
      <c r="P2773" s="1" t="s">
        <v>53</v>
      </c>
      <c r="Q2773" s="468" t="str">
        <f>VLOOKUP(UTK[[#This Row],[ID]],DRIVER[],6,FALSE)</f>
        <v>PRADEEP KUMAR</v>
      </c>
    </row>
    <row r="2774" spans="1:18" ht="15" customHeight="1">
      <c r="A2774" s="1">
        <v>256</v>
      </c>
      <c r="B2774" s="465" t="str">
        <f>UTK[[#This Row],[DATE]]&amp;UTK[[#This Row],[VEHICLE NO]]&amp;UTK[[#This Row],[TRIP NO]]</f>
        <v>45516OD34S26661</v>
      </c>
      <c r="C2774" s="25">
        <v>45516</v>
      </c>
      <c r="D2774" s="1">
        <v>33298</v>
      </c>
      <c r="E2774" s="12">
        <v>312215</v>
      </c>
      <c r="F2774" s="17">
        <v>8307</v>
      </c>
      <c r="G2774" s="24" t="s">
        <v>45</v>
      </c>
      <c r="H2774" s="466">
        <v>49.3</v>
      </c>
      <c r="I2774" s="466">
        <v>17.62</v>
      </c>
      <c r="J2774" s="466">
        <f t="shared" si="184"/>
        <v>31.679999999999996</v>
      </c>
      <c r="K2774" s="467">
        <v>31.12</v>
      </c>
      <c r="L2774" s="449">
        <v>45516</v>
      </c>
      <c r="M2774" s="466">
        <f t="shared" si="185"/>
        <v>0.55999999999999517</v>
      </c>
      <c r="N2774" s="470">
        <v>1</v>
      </c>
      <c r="O2774" s="1" t="s">
        <v>50</v>
      </c>
      <c r="P2774" s="1" t="s">
        <v>53</v>
      </c>
      <c r="Q2774" s="468" t="str">
        <f>VLOOKUP(UTK[[#This Row],[ID]],DRIVER[],6,FALSE)</f>
        <v>BHOORA KHAN</v>
      </c>
    </row>
    <row r="2775" spans="1:18" ht="15" customHeight="1">
      <c r="A2775" s="1">
        <v>257</v>
      </c>
      <c r="B2775" s="465" t="str">
        <f>UTK[[#This Row],[DATE]]&amp;UTK[[#This Row],[VEHICLE NO]]&amp;UTK[[#This Row],[TRIP NO]]</f>
        <v>45516OD04Q41701</v>
      </c>
      <c r="C2775" s="25">
        <v>45516</v>
      </c>
      <c r="D2775" s="1">
        <v>33299</v>
      </c>
      <c r="E2775" s="12">
        <v>312215</v>
      </c>
      <c r="F2775" s="17">
        <v>8310</v>
      </c>
      <c r="G2775" s="24" t="s">
        <v>10</v>
      </c>
      <c r="H2775" s="466">
        <v>34.74</v>
      </c>
      <c r="I2775" s="466">
        <v>10.4</v>
      </c>
      <c r="J2775" s="466">
        <f t="shared" si="184"/>
        <v>24.340000000000003</v>
      </c>
      <c r="K2775" s="467">
        <v>24.34</v>
      </c>
      <c r="L2775" s="449">
        <v>45516</v>
      </c>
      <c r="M2775" s="466">
        <f t="shared" si="185"/>
        <v>0</v>
      </c>
      <c r="N2775" s="470">
        <v>1</v>
      </c>
      <c r="O2775" s="1" t="s">
        <v>50</v>
      </c>
      <c r="P2775" s="1" t="s">
        <v>53</v>
      </c>
      <c r="Q2775" s="468" t="str">
        <f>VLOOKUP(UTK[[#This Row],[ID]],DRIVER[],6,FALSE)</f>
        <v>RAKHAL CH  MOHANTA</v>
      </c>
    </row>
    <row r="2776" spans="1:18" ht="15" customHeight="1">
      <c r="A2776" s="1">
        <v>258</v>
      </c>
      <c r="B2776" s="465" t="str">
        <f>UTK[[#This Row],[DATE]]&amp;UTK[[#This Row],[VEHICLE NO]]&amp;UTK[[#This Row],[TRIP NO]]</f>
        <v>45516OD04Q41781</v>
      </c>
      <c r="C2776" s="25">
        <v>45516</v>
      </c>
      <c r="D2776" s="1">
        <v>33300</v>
      </c>
      <c r="E2776" s="12">
        <v>312215</v>
      </c>
      <c r="F2776" s="17">
        <v>8311</v>
      </c>
      <c r="G2776" s="24" t="s">
        <v>25</v>
      </c>
      <c r="H2776" s="466">
        <v>52.92</v>
      </c>
      <c r="I2776" s="466">
        <v>17.260000000000002</v>
      </c>
      <c r="J2776" s="466">
        <f t="shared" si="184"/>
        <v>35.659999999999997</v>
      </c>
      <c r="K2776" s="467">
        <v>35.520000000000003</v>
      </c>
      <c r="L2776" s="449">
        <v>45516</v>
      </c>
      <c r="M2776" s="466">
        <f t="shared" si="185"/>
        <v>0.13999999999999346</v>
      </c>
      <c r="N2776" s="470">
        <v>1</v>
      </c>
      <c r="O2776" s="1" t="s">
        <v>50</v>
      </c>
      <c r="P2776" s="1" t="s">
        <v>53</v>
      </c>
      <c r="Q2776" s="468" t="str">
        <f>VLOOKUP(UTK[[#This Row],[ID]],DRIVER[],6,FALSE)</f>
        <v>CHANDRAMANI MOHANTY</v>
      </c>
    </row>
    <row r="2777" spans="1:18" ht="15" customHeight="1">
      <c r="A2777" s="1">
        <v>259</v>
      </c>
      <c r="B2777" s="465" t="str">
        <f>UTK[[#This Row],[DATE]]&amp;UTK[[#This Row],[VEHICLE NO]]&amp;UTK[[#This Row],[TRIP NO]]</f>
        <v>45516OD04Q41261</v>
      </c>
      <c r="C2777" s="25">
        <v>45516</v>
      </c>
      <c r="D2777" s="1">
        <v>33301</v>
      </c>
      <c r="E2777" s="12">
        <v>312215</v>
      </c>
      <c r="F2777" s="17">
        <v>8314</v>
      </c>
      <c r="G2777" s="24" t="s">
        <v>23</v>
      </c>
      <c r="H2777" s="466">
        <v>55.36</v>
      </c>
      <c r="I2777" s="466">
        <v>17.5</v>
      </c>
      <c r="J2777" s="466">
        <f t="shared" si="184"/>
        <v>37.86</v>
      </c>
      <c r="K2777" s="467">
        <v>36.880000000000003</v>
      </c>
      <c r="L2777" s="449">
        <v>45516</v>
      </c>
      <c r="M2777" s="466">
        <f t="shared" si="185"/>
        <v>0.97999999999999687</v>
      </c>
      <c r="N2777" s="470">
        <v>1</v>
      </c>
      <c r="O2777" s="1" t="s">
        <v>50</v>
      </c>
      <c r="P2777" s="1" t="s">
        <v>53</v>
      </c>
      <c r="Q2777" s="468" t="str">
        <f>VLOOKUP(UTK[[#This Row],[ID]],DRIVER[],6,FALSE)</f>
        <v>JUGAL KISHOR MOHANTA</v>
      </c>
    </row>
    <row r="2778" spans="1:18" ht="15" customHeight="1">
      <c r="A2778" s="1">
        <v>260</v>
      </c>
      <c r="B2778" s="465" t="str">
        <f>UTK[[#This Row],[DATE]]&amp;UTK[[#This Row],[VEHICLE NO]]&amp;UTK[[#This Row],[TRIP NO]]</f>
        <v>45516OD34S61371</v>
      </c>
      <c r="C2778" s="25">
        <v>45516</v>
      </c>
      <c r="D2778" s="1">
        <v>33302</v>
      </c>
      <c r="E2778" s="12">
        <v>312215</v>
      </c>
      <c r="F2778" s="17">
        <v>8321</v>
      </c>
      <c r="G2778" s="24" t="s">
        <v>44</v>
      </c>
      <c r="H2778" s="466">
        <v>54.9</v>
      </c>
      <c r="I2778" s="466">
        <v>17.600000000000001</v>
      </c>
      <c r="J2778" s="466">
        <f t="shared" si="184"/>
        <v>37.299999999999997</v>
      </c>
      <c r="K2778" s="467">
        <v>36.6</v>
      </c>
      <c r="L2778" s="449">
        <v>45516</v>
      </c>
      <c r="M2778" s="466">
        <f t="shared" si="185"/>
        <v>0.69999999999999574</v>
      </c>
      <c r="N2778" s="470">
        <v>1</v>
      </c>
      <c r="O2778" s="1" t="s">
        <v>50</v>
      </c>
      <c r="P2778" s="1" t="s">
        <v>53</v>
      </c>
      <c r="Q2778" s="468" t="str">
        <f>VLOOKUP(UTK[[#This Row],[ID]],DRIVER[],6,FALSE)</f>
        <v>DHULESWAR PERAI</v>
      </c>
    </row>
    <row r="2779" spans="1:18" ht="15" customHeight="1">
      <c r="A2779" s="1">
        <v>261</v>
      </c>
      <c r="B2779" s="465" t="str">
        <f>UTK[[#This Row],[DATE]]&amp;UTK[[#This Row],[VEHICLE NO]]&amp;UTK[[#This Row],[TRIP NO]]</f>
        <v>45516OD04Q41181</v>
      </c>
      <c r="C2779" s="25">
        <v>45516</v>
      </c>
      <c r="D2779" s="1">
        <v>33303</v>
      </c>
      <c r="E2779" s="12">
        <v>312215</v>
      </c>
      <c r="F2779" s="17">
        <v>8306</v>
      </c>
      <c r="G2779" s="24" t="s">
        <v>26</v>
      </c>
      <c r="H2779" s="466">
        <v>51.76</v>
      </c>
      <c r="I2779" s="466">
        <v>17.04</v>
      </c>
      <c r="J2779" s="466">
        <f t="shared" si="184"/>
        <v>34.72</v>
      </c>
      <c r="K2779" s="467">
        <v>34.22</v>
      </c>
      <c r="L2779" s="449">
        <v>45516</v>
      </c>
      <c r="M2779" s="466">
        <f t="shared" si="185"/>
        <v>0.5</v>
      </c>
      <c r="N2779" s="470">
        <v>1</v>
      </c>
      <c r="O2779" s="1" t="s">
        <v>50</v>
      </c>
      <c r="P2779" s="1" t="s">
        <v>53</v>
      </c>
      <c r="Q2779" s="468" t="str">
        <f>VLOOKUP(UTK[[#This Row],[ID]],DRIVER[],6,FALSE)</f>
        <v>MIRZA KAMAL BEG</v>
      </c>
    </row>
    <row r="2780" spans="1:18" ht="14.4">
      <c r="A2780" s="1">
        <v>262</v>
      </c>
      <c r="B2780" s="465" t="str">
        <f>UTK[[#This Row],[DATE]]&amp;UTK[[#This Row],[VEHICLE NO]]&amp;UTK[[#This Row],[TRIP NO]]</f>
        <v>45516OD04Q41232</v>
      </c>
      <c r="C2780" s="25">
        <v>45516</v>
      </c>
      <c r="D2780" s="1">
        <v>33304</v>
      </c>
      <c r="E2780" s="12">
        <v>312215</v>
      </c>
      <c r="F2780" s="17">
        <v>8343</v>
      </c>
      <c r="G2780" s="24" t="s">
        <v>39</v>
      </c>
      <c r="H2780" s="466">
        <v>53.28</v>
      </c>
      <c r="I2780" s="466">
        <v>17.420000000000002</v>
      </c>
      <c r="J2780" s="466">
        <f t="shared" si="184"/>
        <v>35.86</v>
      </c>
      <c r="K2780" s="467">
        <v>34.96</v>
      </c>
      <c r="L2780" s="449">
        <v>45516</v>
      </c>
      <c r="M2780" s="466">
        <f t="shared" si="185"/>
        <v>0.89999999999999858</v>
      </c>
      <c r="N2780" s="470">
        <v>2</v>
      </c>
      <c r="O2780" s="1" t="s">
        <v>50</v>
      </c>
      <c r="P2780" s="1" t="s">
        <v>53</v>
      </c>
      <c r="Q2780" s="468" t="str">
        <f>VLOOKUP(UTK[[#This Row],[ID]],DRIVER[],6,FALSE)</f>
        <v>RIZWAN</v>
      </c>
    </row>
    <row r="2781" spans="1:18" ht="15" customHeight="1">
      <c r="A2781" s="1">
        <v>263</v>
      </c>
      <c r="B2781" s="465" t="str">
        <f>UTK[[#This Row],[DATE]]&amp;UTK[[#This Row],[VEHICLE NO]]&amp;UTK[[#This Row],[TRIP NO]]</f>
        <v>45516OD34S61522</v>
      </c>
      <c r="C2781" s="25">
        <v>45516</v>
      </c>
      <c r="D2781" s="1">
        <v>33305</v>
      </c>
      <c r="E2781" s="12">
        <v>312215</v>
      </c>
      <c r="F2781" s="17">
        <v>8347</v>
      </c>
      <c r="G2781" s="24" t="s">
        <v>43</v>
      </c>
      <c r="H2781" s="466">
        <v>55.88</v>
      </c>
      <c r="I2781" s="466">
        <v>17.04</v>
      </c>
      <c r="J2781" s="466">
        <f t="shared" si="184"/>
        <v>38.840000000000003</v>
      </c>
      <c r="K2781" s="467">
        <v>37.840000000000003</v>
      </c>
      <c r="L2781" s="449">
        <v>45516</v>
      </c>
      <c r="M2781" s="466">
        <f t="shared" si="185"/>
        <v>1</v>
      </c>
      <c r="N2781" s="470">
        <v>2</v>
      </c>
      <c r="O2781" s="1" t="s">
        <v>50</v>
      </c>
      <c r="P2781" s="1" t="s">
        <v>53</v>
      </c>
      <c r="Q2781" s="468" t="str">
        <f>VLOOKUP(UTK[[#This Row],[ID]],DRIVER[],6,FALSE)</f>
        <v>RAHID</v>
      </c>
    </row>
    <row r="2782" spans="1:18" ht="15" customHeight="1">
      <c r="A2782" s="1">
        <v>264</v>
      </c>
      <c r="B2782" s="465" t="str">
        <f>UTK[[#This Row],[DATE]]&amp;UTK[[#This Row],[VEHICLE NO]]&amp;UTK[[#This Row],[TRIP NO]]</f>
        <v>45516OD04Q67612</v>
      </c>
      <c r="C2782" s="25">
        <v>45516</v>
      </c>
      <c r="D2782" s="1">
        <v>33306</v>
      </c>
      <c r="E2782" s="12">
        <v>312215</v>
      </c>
      <c r="F2782" s="17">
        <v>8345</v>
      </c>
      <c r="G2782" s="24" t="s">
        <v>24</v>
      </c>
      <c r="H2782" s="466">
        <v>52.9</v>
      </c>
      <c r="I2782" s="466">
        <v>17.88</v>
      </c>
      <c r="J2782" s="466">
        <f t="shared" si="184"/>
        <v>35.019999999999996</v>
      </c>
      <c r="K2782" s="467">
        <v>34.42</v>
      </c>
      <c r="L2782" s="449">
        <v>45516</v>
      </c>
      <c r="M2782" s="466">
        <f t="shared" si="185"/>
        <v>0.59999999999999432</v>
      </c>
      <c r="N2782" s="470">
        <v>2</v>
      </c>
      <c r="O2782" s="1" t="s">
        <v>50</v>
      </c>
      <c r="P2782" s="1" t="s">
        <v>53</v>
      </c>
      <c r="Q2782" s="468" t="str">
        <f>VLOOKUP(UTK[[#This Row],[ID]],DRIVER[],6,FALSE)</f>
        <v>JAVID KHAN</v>
      </c>
    </row>
    <row r="2783" spans="1:18" ht="15" customHeight="1">
      <c r="A2783" s="1">
        <v>265</v>
      </c>
      <c r="B2783" s="465" t="str">
        <f>UTK[[#This Row],[DATE]]&amp;UTK[[#This Row],[VEHICLE NO]]&amp;UTK[[#This Row],[TRIP NO]]</f>
        <v>45516OD34S61392</v>
      </c>
      <c r="C2783" s="25">
        <v>45516</v>
      </c>
      <c r="D2783" s="1">
        <v>33307</v>
      </c>
      <c r="E2783" s="12">
        <v>312215</v>
      </c>
      <c r="F2783" s="17">
        <v>8379</v>
      </c>
      <c r="G2783" s="24" t="s">
        <v>52</v>
      </c>
      <c r="H2783" s="466">
        <v>54.68</v>
      </c>
      <c r="I2783" s="466">
        <v>17.48</v>
      </c>
      <c r="J2783" s="466">
        <f t="shared" si="184"/>
        <v>37.200000000000003</v>
      </c>
      <c r="K2783" s="467">
        <v>36.340000000000003</v>
      </c>
      <c r="L2783" s="449">
        <v>45516</v>
      </c>
      <c r="M2783" s="466">
        <f t="shared" si="185"/>
        <v>0.85999999999999943</v>
      </c>
      <c r="N2783" s="470">
        <v>2</v>
      </c>
      <c r="O2783" s="1" t="s">
        <v>50</v>
      </c>
      <c r="P2783" s="1" t="s">
        <v>53</v>
      </c>
      <c r="Q2783" s="468" t="str">
        <f>VLOOKUP(UTK[[#This Row],[ID]],DRIVER[],6,FALSE)</f>
        <v>PRADIPA MALIK</v>
      </c>
      <c r="R2783" s="1">
        <v>210</v>
      </c>
    </row>
    <row r="2784" spans="1:18" ht="15" customHeight="1">
      <c r="A2784" s="1">
        <v>266</v>
      </c>
      <c r="B2784" s="465" t="str">
        <f>UTK[[#This Row],[DATE]]&amp;UTK[[#This Row],[VEHICLE NO]]&amp;UTK[[#This Row],[TRIP NO]]</f>
        <v>45516OD34S26271</v>
      </c>
      <c r="C2784" s="25">
        <v>45516</v>
      </c>
      <c r="D2784" s="1">
        <v>33308</v>
      </c>
      <c r="E2784" s="12">
        <v>312215</v>
      </c>
      <c r="F2784" s="17">
        <v>8380</v>
      </c>
      <c r="G2784" s="24" t="s">
        <v>54</v>
      </c>
      <c r="H2784" s="466">
        <v>54.64</v>
      </c>
      <c r="I2784" s="466">
        <v>17.2</v>
      </c>
      <c r="J2784" s="466">
        <f t="shared" si="184"/>
        <v>37.44</v>
      </c>
      <c r="K2784" s="467">
        <v>36.020000000000003</v>
      </c>
      <c r="L2784" s="469">
        <v>45517</v>
      </c>
      <c r="M2784" s="466">
        <f t="shared" si="185"/>
        <v>1.4199999999999946</v>
      </c>
      <c r="N2784" s="470">
        <v>1</v>
      </c>
      <c r="O2784" s="1" t="s">
        <v>50</v>
      </c>
      <c r="P2784" s="1" t="s">
        <v>53</v>
      </c>
      <c r="Q2784" s="468" t="str">
        <f>VLOOKUP(UTK[[#This Row],[ID]],DRIVER[],6,FALSE)</f>
        <v>ASHOK PRADHAN</v>
      </c>
    </row>
    <row r="2785" spans="1:18" ht="15" customHeight="1">
      <c r="A2785" s="1">
        <v>267</v>
      </c>
      <c r="B2785" s="465" t="str">
        <f>UTK[[#This Row],[DATE]]&amp;UTK[[#This Row],[VEHICLE NO]]&amp;UTK[[#This Row],[TRIP NO]]</f>
        <v>45516OD04Q41282</v>
      </c>
      <c r="C2785" s="25">
        <v>45516</v>
      </c>
      <c r="D2785" s="1">
        <v>33309</v>
      </c>
      <c r="E2785" s="12">
        <v>312215</v>
      </c>
      <c r="F2785" s="17">
        <v>8384</v>
      </c>
      <c r="G2785" s="24" t="s">
        <v>41</v>
      </c>
      <c r="H2785" s="466">
        <v>35.08</v>
      </c>
      <c r="I2785" s="466">
        <v>10.34</v>
      </c>
      <c r="J2785" s="466">
        <f t="shared" si="184"/>
        <v>24.74</v>
      </c>
      <c r="K2785" s="467">
        <v>24.04</v>
      </c>
      <c r="L2785" s="469">
        <v>45517</v>
      </c>
      <c r="M2785" s="466">
        <f t="shared" si="185"/>
        <v>0.69999999999999929</v>
      </c>
      <c r="N2785" s="470">
        <v>2</v>
      </c>
      <c r="O2785" s="1" t="s">
        <v>50</v>
      </c>
      <c r="P2785" s="1" t="s">
        <v>53</v>
      </c>
      <c r="Q2785" s="468" t="str">
        <f>VLOOKUP(UTK[[#This Row],[ID]],DRIVER[],6,FALSE)</f>
        <v>MADANA MAHANTA</v>
      </c>
    </row>
    <row r="2786" spans="1:18" ht="15" customHeight="1">
      <c r="A2786" s="1">
        <v>268</v>
      </c>
      <c r="B2786" s="465" t="str">
        <f>UTK[[#This Row],[DATE]]&amp;UTK[[#This Row],[VEHICLE NO]]&amp;UTK[[#This Row],[TRIP NO]]</f>
        <v>45516OD04Q41732</v>
      </c>
      <c r="C2786" s="25">
        <v>45516</v>
      </c>
      <c r="D2786" s="1">
        <v>33310</v>
      </c>
      <c r="E2786" s="12">
        <v>312215</v>
      </c>
      <c r="F2786" s="17">
        <v>8394</v>
      </c>
      <c r="G2786" s="24" t="s">
        <v>8</v>
      </c>
      <c r="H2786" s="466">
        <v>33.9</v>
      </c>
      <c r="I2786" s="466">
        <v>10.18</v>
      </c>
      <c r="J2786" s="466">
        <f t="shared" si="184"/>
        <v>23.72</v>
      </c>
      <c r="K2786" s="467">
        <v>23.42</v>
      </c>
      <c r="L2786" s="469">
        <v>45517</v>
      </c>
      <c r="M2786" s="466">
        <f t="shared" si="185"/>
        <v>0.29999999999999716</v>
      </c>
      <c r="N2786" s="470">
        <v>2</v>
      </c>
      <c r="O2786" s="1" t="s">
        <v>50</v>
      </c>
      <c r="P2786" s="1" t="s">
        <v>53</v>
      </c>
      <c r="Q2786" s="468" t="str">
        <f>VLOOKUP(UTK[[#This Row],[ID]],DRIVER[],6,FALSE)</f>
        <v>PRADEEP KUMAR</v>
      </c>
    </row>
    <row r="2787" spans="1:18" ht="15" customHeight="1">
      <c r="A2787" s="1">
        <v>269</v>
      </c>
      <c r="B2787" s="465" t="str">
        <f>UTK[[#This Row],[DATE]]&amp;UTK[[#This Row],[VEHICLE NO]]&amp;UTK[[#This Row],[TRIP NO]]</f>
        <v>45516OD34S26152</v>
      </c>
      <c r="C2787" s="25">
        <v>45516</v>
      </c>
      <c r="D2787" s="1">
        <v>33311</v>
      </c>
      <c r="E2787" s="12">
        <v>312215</v>
      </c>
      <c r="F2787" s="17">
        <v>8395</v>
      </c>
      <c r="G2787" s="24" t="s">
        <v>40</v>
      </c>
      <c r="H2787" s="466">
        <v>54.16</v>
      </c>
      <c r="I2787" s="466">
        <v>17.14</v>
      </c>
      <c r="J2787" s="466">
        <f t="shared" si="184"/>
        <v>37.019999999999996</v>
      </c>
      <c r="K2787" s="467">
        <v>36.28</v>
      </c>
      <c r="L2787" s="469">
        <v>45517</v>
      </c>
      <c r="M2787" s="466">
        <f t="shared" si="185"/>
        <v>0.73999999999999488</v>
      </c>
      <c r="N2787" s="470">
        <v>2</v>
      </c>
      <c r="O2787" s="1" t="s">
        <v>50</v>
      </c>
      <c r="P2787" s="1" t="s">
        <v>53</v>
      </c>
      <c r="Q2787" s="468" t="str">
        <f>VLOOKUP(UTK[[#This Row],[ID]],DRIVER[],6,FALSE)</f>
        <v>SUSANT KUMAR BAG</v>
      </c>
    </row>
    <row r="2788" spans="1:18" ht="15" customHeight="1">
      <c r="A2788" s="1">
        <v>270</v>
      </c>
      <c r="B2788" s="465" t="str">
        <f>UTK[[#This Row],[DATE]]&amp;UTK[[#This Row],[VEHICLE NO]]&amp;UTK[[#This Row],[TRIP NO]]</f>
        <v>45516OD04Q67882</v>
      </c>
      <c r="C2788" s="25">
        <v>45516</v>
      </c>
      <c r="D2788" s="1">
        <v>33312</v>
      </c>
      <c r="E2788" s="12">
        <v>312215</v>
      </c>
      <c r="F2788" s="17">
        <v>8393</v>
      </c>
      <c r="G2788" s="24" t="s">
        <v>20</v>
      </c>
      <c r="H2788" s="466">
        <v>55.58</v>
      </c>
      <c r="I2788" s="466">
        <v>17.64</v>
      </c>
      <c r="J2788" s="466">
        <f t="shared" si="184"/>
        <v>37.94</v>
      </c>
      <c r="K2788" s="467">
        <v>36.44</v>
      </c>
      <c r="L2788" s="469">
        <v>45517</v>
      </c>
      <c r="M2788" s="466">
        <f t="shared" si="185"/>
        <v>1.5</v>
      </c>
      <c r="N2788" s="470">
        <v>2</v>
      </c>
      <c r="O2788" s="1" t="s">
        <v>50</v>
      </c>
      <c r="P2788" s="1" t="s">
        <v>53</v>
      </c>
      <c r="Q2788" s="468" t="str">
        <f>VLOOKUP(UTK[[#This Row],[ID]],DRIVER[],6,FALSE)</f>
        <v>AJAYA KUMAR MAHANTA</v>
      </c>
    </row>
    <row r="2789" spans="1:18" ht="15" customHeight="1">
      <c r="A2789" s="1">
        <v>271</v>
      </c>
      <c r="B2789" s="465" t="str">
        <f>UTK[[#This Row],[DATE]]&amp;UTK[[#This Row],[VEHICLE NO]]&amp;UTK[[#This Row],[TRIP NO]]</f>
        <v>45516OD34S65082</v>
      </c>
      <c r="C2789" s="25">
        <v>45516</v>
      </c>
      <c r="D2789" s="1">
        <v>33313</v>
      </c>
      <c r="E2789" s="12">
        <v>312215</v>
      </c>
      <c r="F2789" s="17">
        <v>8398</v>
      </c>
      <c r="G2789" s="24" t="s">
        <v>57</v>
      </c>
      <c r="H2789" s="466">
        <v>54.58</v>
      </c>
      <c r="I2789" s="466">
        <v>17.48</v>
      </c>
      <c r="J2789" s="466">
        <f t="shared" si="184"/>
        <v>37.099999999999994</v>
      </c>
      <c r="K2789" s="467">
        <v>36.619999999999997</v>
      </c>
      <c r="L2789" s="469">
        <v>45517</v>
      </c>
      <c r="M2789" s="466">
        <f t="shared" si="185"/>
        <v>0.47999999999999687</v>
      </c>
      <c r="N2789" s="470">
        <v>2</v>
      </c>
      <c r="O2789" s="1" t="s">
        <v>50</v>
      </c>
      <c r="P2789" s="1" t="s">
        <v>53</v>
      </c>
      <c r="Q2789" s="468" t="str">
        <f>VLOOKUP(UTK[[#This Row],[ID]],DRIVER[],6,FALSE)</f>
        <v>VINOD KUMAR</v>
      </c>
    </row>
    <row r="2790" spans="1:18" ht="15" customHeight="1">
      <c r="A2790" s="1">
        <v>272</v>
      </c>
      <c r="B2790" s="465" t="str">
        <f>UTK[[#This Row],[DATE]]&amp;UTK[[#This Row],[VEHICLE NO]]&amp;UTK[[#This Row],[TRIP NO]]</f>
        <v>45516OD04Q41782</v>
      </c>
      <c r="C2790" s="25">
        <v>45516</v>
      </c>
      <c r="D2790" s="1">
        <v>33316</v>
      </c>
      <c r="E2790" s="12">
        <v>312215</v>
      </c>
      <c r="F2790" s="17">
        <v>8407</v>
      </c>
      <c r="G2790" s="24" t="s">
        <v>25</v>
      </c>
      <c r="H2790" s="466">
        <v>52.62</v>
      </c>
      <c r="I2790" s="466">
        <v>17.239999999999998</v>
      </c>
      <c r="J2790" s="466">
        <f t="shared" si="184"/>
        <v>35.379999999999995</v>
      </c>
      <c r="K2790" s="467">
        <v>34.840000000000003</v>
      </c>
      <c r="L2790" s="469">
        <v>45517</v>
      </c>
      <c r="M2790" s="466">
        <f t="shared" si="185"/>
        <v>0.53999999999999204</v>
      </c>
      <c r="N2790" s="470">
        <v>2</v>
      </c>
      <c r="O2790" s="1" t="s">
        <v>50</v>
      </c>
      <c r="P2790" s="1" t="s">
        <v>53</v>
      </c>
      <c r="Q2790" s="468" t="str">
        <f>VLOOKUP(UTK[[#This Row],[ID]],DRIVER[],6,FALSE)</f>
        <v>CHANDRAMANI MOHANTY</v>
      </c>
      <c r="R2790" s="1">
        <v>200</v>
      </c>
    </row>
    <row r="2791" spans="1:18" ht="15" customHeight="1">
      <c r="A2791" s="1">
        <v>273</v>
      </c>
      <c r="B2791" s="471" t="str">
        <f>UTK[[#This Row],[DATE]]&amp;UTK[[#This Row],[VEHICLE NO]]&amp;UTK[[#This Row],[TRIP NO]]</f>
        <v>45517OD34S26661</v>
      </c>
      <c r="C2791" s="25">
        <v>45517</v>
      </c>
      <c r="D2791" s="1">
        <v>33315</v>
      </c>
      <c r="E2791" s="12">
        <v>312215</v>
      </c>
      <c r="F2791" s="17">
        <v>8408</v>
      </c>
      <c r="G2791" s="24" t="s">
        <v>45</v>
      </c>
      <c r="H2791" s="472">
        <v>54.64</v>
      </c>
      <c r="I2791" s="472">
        <v>17.600000000000001</v>
      </c>
      <c r="J2791" s="472">
        <f t="shared" ref="J2791:J2825" si="186">H2791-I2791</f>
        <v>37.04</v>
      </c>
      <c r="K2791" s="473">
        <v>36.46</v>
      </c>
      <c r="L2791" s="469">
        <v>45517</v>
      </c>
      <c r="M2791" s="472">
        <f t="shared" ref="M2791:M2825" si="187">J2791-K2791</f>
        <v>0.57999999999999829</v>
      </c>
      <c r="N2791" s="475">
        <v>1</v>
      </c>
      <c r="O2791" s="1" t="s">
        <v>50</v>
      </c>
      <c r="P2791" s="1" t="s">
        <v>53</v>
      </c>
      <c r="Q2791" s="476" t="str">
        <f>VLOOKUP(UTK[[#This Row],[ID]],DRIVER[],6,FALSE)</f>
        <v>AKASH KUMAR SINGH</v>
      </c>
    </row>
    <row r="2792" spans="1:18" ht="15" customHeight="1">
      <c r="A2792" s="1">
        <v>274</v>
      </c>
      <c r="B2792" s="471" t="str">
        <f>UTK[[#This Row],[DATE]]&amp;UTK[[#This Row],[VEHICLE NO]]&amp;UTK[[#This Row],[TRIP NO]]</f>
        <v>45517OD04Q41701</v>
      </c>
      <c r="C2792" s="25">
        <v>45517</v>
      </c>
      <c r="D2792" s="1">
        <v>33317</v>
      </c>
      <c r="E2792" s="12">
        <v>312215</v>
      </c>
      <c r="F2792" s="17">
        <v>8409</v>
      </c>
      <c r="G2792" s="24" t="s">
        <v>10</v>
      </c>
      <c r="H2792" s="472">
        <v>34.340000000000003</v>
      </c>
      <c r="I2792" s="472">
        <v>10.38</v>
      </c>
      <c r="J2792" s="472">
        <f t="shared" si="186"/>
        <v>23.96</v>
      </c>
      <c r="K2792" s="473">
        <v>23.74</v>
      </c>
      <c r="L2792" s="469">
        <v>45517</v>
      </c>
      <c r="M2792" s="472">
        <f t="shared" si="187"/>
        <v>0.22000000000000242</v>
      </c>
      <c r="N2792" s="475">
        <v>1</v>
      </c>
      <c r="O2792" s="1" t="s">
        <v>50</v>
      </c>
      <c r="P2792" s="1" t="s">
        <v>53</v>
      </c>
      <c r="Q2792" s="476" t="str">
        <f>VLOOKUP(UTK[[#This Row],[ID]],DRIVER[],6,FALSE)</f>
        <v>RAKHAL CH  MOHANTA</v>
      </c>
    </row>
    <row r="2793" spans="1:18" ht="15" customHeight="1">
      <c r="A2793" s="1">
        <v>275</v>
      </c>
      <c r="B2793" s="471" t="str">
        <f>UTK[[#This Row],[DATE]]&amp;UTK[[#This Row],[VEHICLE NO]]&amp;UTK[[#This Row],[TRIP NO]]</f>
        <v>45517OD34S61371</v>
      </c>
      <c r="C2793" s="25">
        <v>45517</v>
      </c>
      <c r="D2793" s="1">
        <v>33318</v>
      </c>
      <c r="E2793" s="12">
        <v>312215</v>
      </c>
      <c r="F2793" s="17">
        <v>8413</v>
      </c>
      <c r="G2793" s="24" t="s">
        <v>44</v>
      </c>
      <c r="H2793" s="472">
        <v>53.88</v>
      </c>
      <c r="I2793" s="472">
        <v>17.64</v>
      </c>
      <c r="J2793" s="472">
        <f t="shared" si="186"/>
        <v>36.24</v>
      </c>
      <c r="K2793" s="473">
        <v>35.659999999999997</v>
      </c>
      <c r="L2793" s="469">
        <v>45517</v>
      </c>
      <c r="M2793" s="472">
        <f t="shared" si="187"/>
        <v>0.5800000000000054</v>
      </c>
      <c r="N2793" s="475">
        <v>1</v>
      </c>
      <c r="O2793" s="1" t="s">
        <v>50</v>
      </c>
      <c r="P2793" s="1" t="s">
        <v>53</v>
      </c>
      <c r="Q2793" s="476" t="str">
        <f>VLOOKUP(UTK[[#This Row],[ID]],DRIVER[],6,FALSE)</f>
        <v>DHULESWAR PERAI</v>
      </c>
      <c r="R2793" s="1">
        <v>225</v>
      </c>
    </row>
    <row r="2794" spans="1:18" ht="15" customHeight="1">
      <c r="A2794" s="1">
        <v>276</v>
      </c>
      <c r="B2794" s="471" t="str">
        <f>UTK[[#This Row],[DATE]]&amp;UTK[[#This Row],[VEHICLE NO]]&amp;UTK[[#This Row],[TRIP NO]]</f>
        <v>45517OD04Q41181</v>
      </c>
      <c r="C2794" s="25">
        <v>45517</v>
      </c>
      <c r="D2794" s="1">
        <v>33319</v>
      </c>
      <c r="E2794" s="12">
        <v>312215</v>
      </c>
      <c r="F2794" s="17">
        <v>8415</v>
      </c>
      <c r="G2794" s="24" t="s">
        <v>26</v>
      </c>
      <c r="H2794" s="472">
        <v>54.46</v>
      </c>
      <c r="I2794" s="472">
        <v>17.059999999999999</v>
      </c>
      <c r="J2794" s="472">
        <f t="shared" si="186"/>
        <v>37.400000000000006</v>
      </c>
      <c r="K2794" s="473">
        <v>36.92</v>
      </c>
      <c r="L2794" s="469">
        <v>45517</v>
      </c>
      <c r="M2794" s="472">
        <f t="shared" si="187"/>
        <v>0.48000000000000398</v>
      </c>
      <c r="N2794" s="475">
        <v>1</v>
      </c>
      <c r="O2794" s="1" t="s">
        <v>50</v>
      </c>
      <c r="P2794" s="1" t="s">
        <v>53</v>
      </c>
      <c r="Q2794" s="476" t="str">
        <f>VLOOKUP(UTK[[#This Row],[ID]],DRIVER[],6,FALSE)</f>
        <v>MIRZA KAMAL BEG</v>
      </c>
      <c r="R2794" s="1">
        <v>225</v>
      </c>
    </row>
    <row r="2795" spans="1:18" ht="15" customHeight="1">
      <c r="A2795" s="1">
        <v>277</v>
      </c>
      <c r="B2795" s="471" t="str">
        <f>UTK[[#This Row],[DATE]]&amp;UTK[[#This Row],[VEHICLE NO]]&amp;UTK[[#This Row],[TRIP NO]]</f>
        <v>45517OD04Q41261</v>
      </c>
      <c r="C2795" s="25">
        <v>45517</v>
      </c>
      <c r="D2795" s="1">
        <v>33320</v>
      </c>
      <c r="E2795" s="12">
        <v>312215</v>
      </c>
      <c r="F2795" s="17">
        <v>8416</v>
      </c>
      <c r="G2795" s="24" t="s">
        <v>23</v>
      </c>
      <c r="H2795" s="472">
        <v>54.1</v>
      </c>
      <c r="I2795" s="472">
        <v>17.48</v>
      </c>
      <c r="J2795" s="472">
        <f t="shared" si="186"/>
        <v>36.620000000000005</v>
      </c>
      <c r="K2795" s="473">
        <v>35.979999999999997</v>
      </c>
      <c r="L2795" s="469">
        <v>45517</v>
      </c>
      <c r="M2795" s="472">
        <f t="shared" si="187"/>
        <v>0.64000000000000767</v>
      </c>
      <c r="N2795" s="475">
        <v>1</v>
      </c>
      <c r="O2795" s="1" t="s">
        <v>50</v>
      </c>
      <c r="P2795" s="1" t="s">
        <v>53</v>
      </c>
      <c r="Q2795" s="476" t="str">
        <f>VLOOKUP(UTK[[#This Row],[ID]],DRIVER[],6,FALSE)</f>
        <v>JUGAL KISHOR MOHANTA</v>
      </c>
    </row>
    <row r="2796" spans="1:18" ht="15" customHeight="1">
      <c r="A2796" s="1">
        <v>278</v>
      </c>
      <c r="B2796" s="471" t="str">
        <f>UTK[[#This Row],[DATE]]&amp;UTK[[#This Row],[VEHICLE NO]]&amp;UTK[[#This Row],[TRIP NO]]</f>
        <v>45517OD34S61271</v>
      </c>
      <c r="C2796" s="25">
        <v>45517</v>
      </c>
      <c r="D2796" s="1">
        <v>33321</v>
      </c>
      <c r="E2796" s="12">
        <v>312215</v>
      </c>
      <c r="F2796" s="17">
        <v>8418</v>
      </c>
      <c r="G2796" s="24" t="s">
        <v>131</v>
      </c>
      <c r="H2796" s="472">
        <v>52.98</v>
      </c>
      <c r="I2796" s="472">
        <v>17.739999999999998</v>
      </c>
      <c r="J2796" s="472">
        <f t="shared" si="186"/>
        <v>35.239999999999995</v>
      </c>
      <c r="K2796" s="473">
        <v>34.78</v>
      </c>
      <c r="L2796" s="469">
        <v>45517</v>
      </c>
      <c r="M2796" s="472">
        <f t="shared" si="187"/>
        <v>0.45999999999999375</v>
      </c>
      <c r="N2796" s="475">
        <v>1</v>
      </c>
      <c r="O2796" s="1" t="s">
        <v>50</v>
      </c>
      <c r="P2796" s="1" t="s">
        <v>53</v>
      </c>
      <c r="Q2796" s="476" t="str">
        <f>VLOOKUP(UTK[[#This Row],[ID]],DRIVER[],6,FALSE)</f>
        <v>AKSHAYA KU SAHOO</v>
      </c>
    </row>
    <row r="2797" spans="1:18" ht="15" customHeight="1">
      <c r="A2797" s="1">
        <v>279</v>
      </c>
      <c r="B2797" s="471" t="str">
        <f>UTK[[#This Row],[DATE]]&amp;UTK[[#This Row],[VEHICLE NO]]&amp;UTK[[#This Row],[TRIP NO]]</f>
        <v>45517OD04Q41702</v>
      </c>
      <c r="C2797" s="25">
        <v>45517</v>
      </c>
      <c r="D2797" s="1">
        <v>33322</v>
      </c>
      <c r="E2797" s="12">
        <v>312215</v>
      </c>
      <c r="F2797" s="17">
        <v>8432</v>
      </c>
      <c r="G2797" s="24" t="s">
        <v>10</v>
      </c>
      <c r="H2797" s="472">
        <v>34.24</v>
      </c>
      <c r="I2797" s="472">
        <v>10.38</v>
      </c>
      <c r="J2797" s="472">
        <f t="shared" si="186"/>
        <v>23.86</v>
      </c>
      <c r="K2797" s="473">
        <v>23.56</v>
      </c>
      <c r="L2797" s="469">
        <v>45517</v>
      </c>
      <c r="M2797" s="472">
        <f t="shared" si="187"/>
        <v>0.30000000000000071</v>
      </c>
      <c r="N2797" s="475">
        <v>2</v>
      </c>
      <c r="O2797" s="1" t="s">
        <v>50</v>
      </c>
      <c r="P2797" s="1" t="s">
        <v>53</v>
      </c>
      <c r="Q2797" s="476" t="str">
        <f>VLOOKUP(UTK[[#This Row],[ID]],DRIVER[],6,FALSE)</f>
        <v>RAKHAL CH  MOHANTA</v>
      </c>
    </row>
    <row r="2798" spans="1:18" ht="14.4">
      <c r="A2798" s="1">
        <v>280</v>
      </c>
      <c r="B2798" s="471" t="str">
        <f>UTK[[#This Row],[DATE]]&amp;UTK[[#This Row],[VEHICLE NO]]&amp;UTK[[#This Row],[TRIP NO]]</f>
        <v>45517OD04Q41231</v>
      </c>
      <c r="C2798" s="25">
        <v>45517</v>
      </c>
      <c r="D2798" s="1">
        <v>33323</v>
      </c>
      <c r="E2798" s="12">
        <v>312215</v>
      </c>
      <c r="F2798" s="17">
        <v>8434</v>
      </c>
      <c r="G2798" s="24" t="s">
        <v>39</v>
      </c>
      <c r="H2798" s="472">
        <v>53.68</v>
      </c>
      <c r="I2798" s="472">
        <v>17.38</v>
      </c>
      <c r="J2798" s="472">
        <f t="shared" si="186"/>
        <v>36.299999999999997</v>
      </c>
      <c r="K2798" s="473">
        <v>35.74</v>
      </c>
      <c r="L2798" s="469">
        <v>45517</v>
      </c>
      <c r="M2798" s="472">
        <f t="shared" si="187"/>
        <v>0.55999999999999517</v>
      </c>
      <c r="N2798" s="475">
        <v>1</v>
      </c>
      <c r="O2798" s="1" t="s">
        <v>50</v>
      </c>
      <c r="P2798" s="1" t="s">
        <v>53</v>
      </c>
      <c r="Q2798" s="476" t="str">
        <f>VLOOKUP(UTK[[#This Row],[ID]],DRIVER[],6,FALSE)</f>
        <v>RIZWAN</v>
      </c>
    </row>
    <row r="2799" spans="1:18" ht="15" customHeight="1">
      <c r="A2799" s="1">
        <v>281</v>
      </c>
      <c r="B2799" s="471" t="str">
        <f>UTK[[#This Row],[DATE]]&amp;UTK[[#This Row],[VEHICLE NO]]&amp;UTK[[#This Row],[TRIP NO]]</f>
        <v>45517OD04Q67611</v>
      </c>
      <c r="C2799" s="25">
        <v>45517</v>
      </c>
      <c r="D2799" s="1">
        <v>33324</v>
      </c>
      <c r="E2799" s="12">
        <v>312215</v>
      </c>
      <c r="F2799" s="17">
        <v>8439</v>
      </c>
      <c r="G2799" s="24" t="s">
        <v>24</v>
      </c>
      <c r="H2799" s="472">
        <v>54.64</v>
      </c>
      <c r="I2799" s="472">
        <v>17.78</v>
      </c>
      <c r="J2799" s="472">
        <f t="shared" si="186"/>
        <v>36.86</v>
      </c>
      <c r="K2799" s="473">
        <v>36.28</v>
      </c>
      <c r="L2799" s="469">
        <v>45517</v>
      </c>
      <c r="M2799" s="472">
        <f t="shared" si="187"/>
        <v>0.57999999999999829</v>
      </c>
      <c r="N2799" s="475">
        <v>1</v>
      </c>
      <c r="O2799" s="1" t="s">
        <v>50</v>
      </c>
      <c r="P2799" s="1" t="s">
        <v>53</v>
      </c>
      <c r="Q2799" s="476" t="str">
        <f>VLOOKUP(UTK[[#This Row],[ID]],DRIVER[],6,FALSE)</f>
        <v>JAVID KHAN</v>
      </c>
    </row>
    <row r="2800" spans="1:18" ht="15" customHeight="1">
      <c r="A2800" s="1">
        <v>282</v>
      </c>
      <c r="B2800" s="471" t="str">
        <f>UTK[[#This Row],[DATE]]&amp;UTK[[#This Row],[VEHICLE NO]]&amp;UTK[[#This Row],[TRIP NO]]</f>
        <v>45517OD04Q41731</v>
      </c>
      <c r="C2800" s="25">
        <v>45517</v>
      </c>
      <c r="D2800" s="1">
        <v>33325</v>
      </c>
      <c r="E2800" s="12">
        <v>312215</v>
      </c>
      <c r="F2800" s="17">
        <v>8442</v>
      </c>
      <c r="G2800" s="24" t="s">
        <v>8</v>
      </c>
      <c r="H2800" s="472">
        <v>33.36</v>
      </c>
      <c r="I2800" s="472">
        <v>10.16</v>
      </c>
      <c r="J2800" s="472">
        <f t="shared" si="186"/>
        <v>23.2</v>
      </c>
      <c r="K2800" s="473">
        <v>22.94</v>
      </c>
      <c r="L2800" s="469">
        <v>45517</v>
      </c>
      <c r="M2800" s="472">
        <f t="shared" si="187"/>
        <v>0.25999999999999801</v>
      </c>
      <c r="N2800" s="475">
        <v>1</v>
      </c>
      <c r="O2800" s="1" t="s">
        <v>50</v>
      </c>
      <c r="P2800" s="1" t="s">
        <v>53</v>
      </c>
      <c r="Q2800" s="476" t="str">
        <f>VLOOKUP(UTK[[#This Row],[ID]],DRIVER[],6,FALSE)</f>
        <v>PRADEEP KUMAR</v>
      </c>
    </row>
    <row r="2801" spans="1:18" ht="15" customHeight="1">
      <c r="A2801" s="1">
        <v>283</v>
      </c>
      <c r="B2801" s="471" t="str">
        <f>UTK[[#This Row],[DATE]]&amp;UTK[[#This Row],[VEHICLE NO]]&amp;UTK[[#This Row],[TRIP NO]]</f>
        <v>45517OD34S65081</v>
      </c>
      <c r="C2801" s="25">
        <v>45517</v>
      </c>
      <c r="D2801" s="1">
        <v>33326</v>
      </c>
      <c r="E2801" s="12">
        <v>312215</v>
      </c>
      <c r="F2801" s="17">
        <v>8444</v>
      </c>
      <c r="G2801" s="24" t="s">
        <v>57</v>
      </c>
      <c r="H2801" s="472">
        <v>57.46</v>
      </c>
      <c r="I2801" s="472">
        <v>17.38</v>
      </c>
      <c r="J2801" s="472">
        <f t="shared" si="186"/>
        <v>40.08</v>
      </c>
      <c r="K2801" s="473">
        <v>39.380000000000003</v>
      </c>
      <c r="L2801" s="469">
        <v>45517</v>
      </c>
      <c r="M2801" s="472">
        <f t="shared" si="187"/>
        <v>0.69999999999999574</v>
      </c>
      <c r="N2801" s="475">
        <v>1</v>
      </c>
      <c r="O2801" s="1" t="s">
        <v>50</v>
      </c>
      <c r="P2801" s="1" t="s">
        <v>53</v>
      </c>
      <c r="Q2801" s="476" t="str">
        <f>VLOOKUP(UTK[[#This Row],[ID]],DRIVER[],6,FALSE)</f>
        <v>VINOD KUMAR</v>
      </c>
    </row>
    <row r="2802" spans="1:18" ht="15" customHeight="1">
      <c r="A2802" s="1">
        <v>284</v>
      </c>
      <c r="B2802" s="471" t="str">
        <f>UTK[[#This Row],[DATE]]&amp;UTK[[#This Row],[VEHICLE NO]]&amp;UTK[[#This Row],[TRIP NO]]</f>
        <v>45517OD04Q41262</v>
      </c>
      <c r="C2802" s="25">
        <v>45517</v>
      </c>
      <c r="D2802" s="1">
        <v>33327</v>
      </c>
      <c r="E2802" s="12">
        <v>312215</v>
      </c>
      <c r="F2802" s="17">
        <v>8464</v>
      </c>
      <c r="G2802" s="24" t="s">
        <v>23</v>
      </c>
      <c r="H2802" s="472">
        <v>55.98</v>
      </c>
      <c r="I2802" s="472">
        <v>17.46</v>
      </c>
      <c r="J2802" s="472">
        <f t="shared" si="186"/>
        <v>38.519999999999996</v>
      </c>
      <c r="K2802" s="473">
        <v>37.92</v>
      </c>
      <c r="L2802" s="469">
        <v>45517</v>
      </c>
      <c r="M2802" s="472">
        <f t="shared" si="187"/>
        <v>0.59999999999999432</v>
      </c>
      <c r="N2802" s="475">
        <v>2</v>
      </c>
      <c r="O2802" s="1" t="s">
        <v>50</v>
      </c>
      <c r="P2802" s="1" t="s">
        <v>53</v>
      </c>
      <c r="Q2802" s="476" t="str">
        <f>VLOOKUP(UTK[[#This Row],[ID]],DRIVER[],6,FALSE)</f>
        <v>NATABAR MOHANTA</v>
      </c>
    </row>
    <row r="2803" spans="1:18" ht="15" customHeight="1">
      <c r="A2803" s="1">
        <v>285</v>
      </c>
      <c r="B2803" s="471" t="str">
        <f>UTK[[#This Row],[DATE]]&amp;UTK[[#This Row],[VEHICLE NO]]&amp;UTK[[#This Row],[TRIP NO]]</f>
        <v>45517OD04Q41781</v>
      </c>
      <c r="C2803" s="25">
        <v>45517</v>
      </c>
      <c r="D2803" s="1">
        <v>33328</v>
      </c>
      <c r="E2803" s="12">
        <v>312215</v>
      </c>
      <c r="F2803" s="17">
        <v>8465</v>
      </c>
      <c r="G2803" s="24" t="s">
        <v>25</v>
      </c>
      <c r="H2803" s="472">
        <v>55.08</v>
      </c>
      <c r="I2803" s="472">
        <v>17.399999999999999</v>
      </c>
      <c r="J2803" s="472">
        <f t="shared" si="186"/>
        <v>37.68</v>
      </c>
      <c r="K2803" s="473">
        <v>36.94</v>
      </c>
      <c r="L2803" s="469">
        <v>45517</v>
      </c>
      <c r="M2803" s="472">
        <f t="shared" si="187"/>
        <v>0.74000000000000199</v>
      </c>
      <c r="N2803" s="475">
        <v>1</v>
      </c>
      <c r="O2803" s="1" t="s">
        <v>50</v>
      </c>
      <c r="P2803" s="1" t="s">
        <v>53</v>
      </c>
      <c r="Q2803" s="476" t="str">
        <f>VLOOKUP(UTK[[#This Row],[ID]],DRIVER[],6,FALSE)</f>
        <v>BHARAT CH MOHANTA</v>
      </c>
    </row>
    <row r="2804" spans="1:18" ht="15" customHeight="1">
      <c r="A2804" s="1">
        <v>286</v>
      </c>
      <c r="B2804" s="471" t="str">
        <f>UTK[[#This Row],[DATE]]&amp;UTK[[#This Row],[VEHICLE NO]]&amp;UTK[[#This Row],[TRIP NO]]</f>
        <v>45517OD34S26271</v>
      </c>
      <c r="C2804" s="25">
        <v>45517</v>
      </c>
      <c r="D2804" s="1">
        <v>33329</v>
      </c>
      <c r="E2804" s="12">
        <v>312215</v>
      </c>
      <c r="F2804" s="17">
        <v>8466</v>
      </c>
      <c r="G2804" s="24" t="s">
        <v>54</v>
      </c>
      <c r="H2804" s="472">
        <v>52.78</v>
      </c>
      <c r="I2804" s="472">
        <v>17.239999999999998</v>
      </c>
      <c r="J2804" s="472">
        <f t="shared" si="186"/>
        <v>35.540000000000006</v>
      </c>
      <c r="K2804" s="473">
        <v>34.76</v>
      </c>
      <c r="L2804" s="469">
        <v>45517</v>
      </c>
      <c r="M2804" s="472">
        <f t="shared" si="187"/>
        <v>0.78000000000000824</v>
      </c>
      <c r="N2804" s="475">
        <v>1</v>
      </c>
      <c r="O2804" s="1" t="s">
        <v>50</v>
      </c>
      <c r="P2804" s="1" t="s">
        <v>53</v>
      </c>
      <c r="Q2804" s="476" t="str">
        <f>VLOOKUP(UTK[[#This Row],[ID]],DRIVER[],6,FALSE)</f>
        <v>BAI DHARA JAMUDA</v>
      </c>
    </row>
    <row r="2805" spans="1:18" ht="15" customHeight="1">
      <c r="A2805" s="1">
        <v>287</v>
      </c>
      <c r="B2805" s="471" t="str">
        <f>UTK[[#This Row],[DATE]]&amp;UTK[[#This Row],[VEHICLE NO]]&amp;UTK[[#This Row],[TRIP NO]]</f>
        <v>45517OD34S26151</v>
      </c>
      <c r="C2805" s="25">
        <v>45517</v>
      </c>
      <c r="D2805" s="1">
        <v>33330</v>
      </c>
      <c r="E2805" s="12">
        <v>312215</v>
      </c>
      <c r="F2805" s="17">
        <v>8470</v>
      </c>
      <c r="G2805" s="24" t="s">
        <v>40</v>
      </c>
      <c r="H2805" s="472">
        <v>53.8</v>
      </c>
      <c r="I2805" s="472">
        <v>17.14</v>
      </c>
      <c r="J2805" s="472">
        <f t="shared" si="186"/>
        <v>36.659999999999997</v>
      </c>
      <c r="K2805" s="473">
        <v>35.72</v>
      </c>
      <c r="L2805" s="469">
        <v>45517</v>
      </c>
      <c r="M2805" s="472">
        <f t="shared" si="187"/>
        <v>0.93999999999999773</v>
      </c>
      <c r="N2805" s="475">
        <v>1</v>
      </c>
      <c r="O2805" s="1" t="s">
        <v>50</v>
      </c>
      <c r="P2805" s="1" t="s">
        <v>53</v>
      </c>
      <c r="Q2805" s="476" t="str">
        <f>VLOOKUP(UTK[[#This Row],[ID]],DRIVER[],6,FALSE)</f>
        <v>SUSANT KUMAR BAG</v>
      </c>
      <c r="R2805" s="1">
        <v>225</v>
      </c>
    </row>
    <row r="2806" spans="1:18" ht="15" customHeight="1">
      <c r="A2806" s="1">
        <v>288</v>
      </c>
      <c r="B2806" s="471" t="str">
        <f>UTK[[#This Row],[DATE]]&amp;UTK[[#This Row],[VEHICLE NO]]&amp;UTK[[#This Row],[TRIP NO]]</f>
        <v>45517OD04Q41182</v>
      </c>
      <c r="C2806" s="25">
        <v>45517</v>
      </c>
      <c r="D2806" s="1">
        <v>33331</v>
      </c>
      <c r="E2806" s="12">
        <v>312215</v>
      </c>
      <c r="F2806" s="17">
        <v>8474</v>
      </c>
      <c r="G2806" s="24" t="s">
        <v>26</v>
      </c>
      <c r="H2806" s="472">
        <v>54.36</v>
      </c>
      <c r="I2806" s="472">
        <v>17.2</v>
      </c>
      <c r="J2806" s="472">
        <f t="shared" si="186"/>
        <v>37.159999999999997</v>
      </c>
      <c r="K2806" s="473">
        <v>36.479999999999997</v>
      </c>
      <c r="L2806" s="469">
        <v>45517</v>
      </c>
      <c r="M2806" s="472">
        <f t="shared" si="187"/>
        <v>0.67999999999999972</v>
      </c>
      <c r="N2806" s="475">
        <v>2</v>
      </c>
      <c r="O2806" s="1" t="s">
        <v>50</v>
      </c>
      <c r="P2806" s="1" t="s">
        <v>53</v>
      </c>
      <c r="Q2806" s="476" t="str">
        <f>VLOOKUP(UTK[[#This Row],[ID]],DRIVER[],6,FALSE)</f>
        <v>MIRZA KAMAL BEG</v>
      </c>
    </row>
    <row r="2807" spans="1:18" ht="15" customHeight="1">
      <c r="A2807" s="1">
        <v>289</v>
      </c>
      <c r="B2807" s="471" t="str">
        <f>UTK[[#This Row],[DATE]]&amp;UTK[[#This Row],[VEHICLE NO]]&amp;UTK[[#This Row],[TRIP NO]]</f>
        <v>45517OD04Q67881</v>
      </c>
      <c r="C2807" s="25">
        <v>45517</v>
      </c>
      <c r="D2807" s="1">
        <v>33332</v>
      </c>
      <c r="E2807" s="12">
        <v>312215</v>
      </c>
      <c r="F2807" s="17">
        <v>8488</v>
      </c>
      <c r="G2807" s="24" t="s">
        <v>20</v>
      </c>
      <c r="H2807" s="472">
        <v>56.44</v>
      </c>
      <c r="I2807" s="472">
        <v>17.64</v>
      </c>
      <c r="J2807" s="472">
        <f t="shared" si="186"/>
        <v>38.799999999999997</v>
      </c>
      <c r="K2807" s="473">
        <v>38.159999999999997</v>
      </c>
      <c r="L2807" s="469">
        <v>45517</v>
      </c>
      <c r="M2807" s="472">
        <f t="shared" si="187"/>
        <v>0.64000000000000057</v>
      </c>
      <c r="N2807" s="475">
        <v>1</v>
      </c>
      <c r="O2807" s="1" t="s">
        <v>50</v>
      </c>
      <c r="P2807" s="1" t="s">
        <v>53</v>
      </c>
      <c r="Q2807" s="476" t="str">
        <f>VLOOKUP(UTK[[#This Row],[ID]],DRIVER[],6,FALSE)</f>
        <v>AJAYA KUMAR MAHANTA</v>
      </c>
      <c r="R2807" s="1">
        <v>40</v>
      </c>
    </row>
    <row r="2808" spans="1:18" ht="15" customHeight="1">
      <c r="A2808" s="1">
        <v>290</v>
      </c>
      <c r="B2808" s="471" t="str">
        <f>UTK[[#This Row],[DATE]]&amp;UTK[[#This Row],[VEHICLE NO]]&amp;UTK[[#This Row],[TRIP NO]]</f>
        <v>45517OD34S26662</v>
      </c>
      <c r="C2808" s="25">
        <v>45517</v>
      </c>
      <c r="D2808" s="1">
        <v>33333</v>
      </c>
      <c r="E2808" s="12">
        <v>312215</v>
      </c>
      <c r="F2808" s="17">
        <v>8483</v>
      </c>
      <c r="G2808" s="24" t="s">
        <v>45</v>
      </c>
      <c r="H2808" s="472">
        <v>55.32</v>
      </c>
      <c r="I2808" s="472">
        <v>17.5</v>
      </c>
      <c r="J2808" s="472">
        <f t="shared" si="186"/>
        <v>37.82</v>
      </c>
      <c r="K2808" s="473">
        <v>37</v>
      </c>
      <c r="L2808" s="469">
        <v>45517</v>
      </c>
      <c r="M2808" s="472">
        <f t="shared" si="187"/>
        <v>0.82000000000000028</v>
      </c>
      <c r="N2808" s="475">
        <v>2</v>
      </c>
      <c r="O2808" s="1" t="s">
        <v>50</v>
      </c>
      <c r="P2808" s="1" t="s">
        <v>53</v>
      </c>
      <c r="Q2808" s="476" t="str">
        <f>VLOOKUP(UTK[[#This Row],[ID]],DRIVER[],6,FALSE)</f>
        <v>KALI CH KAR</v>
      </c>
    </row>
    <row r="2809" spans="1:18" ht="15" customHeight="1">
      <c r="A2809" s="1">
        <v>291</v>
      </c>
      <c r="B2809" s="471" t="str">
        <f>UTK[[#This Row],[DATE]]&amp;UTK[[#This Row],[VEHICLE NO]]&amp;UTK[[#This Row],[TRIP NO]]</f>
        <v>45517OD34S61372</v>
      </c>
      <c r="C2809" s="25">
        <v>45517</v>
      </c>
      <c r="D2809" s="1">
        <v>33334</v>
      </c>
      <c r="E2809" s="12">
        <v>312215</v>
      </c>
      <c r="F2809" s="17">
        <v>8491</v>
      </c>
      <c r="G2809" s="24" t="s">
        <v>44</v>
      </c>
      <c r="H2809" s="472">
        <v>57.7</v>
      </c>
      <c r="I2809" s="472">
        <v>17.68</v>
      </c>
      <c r="J2809" s="472">
        <f t="shared" si="186"/>
        <v>40.020000000000003</v>
      </c>
      <c r="K2809" s="473">
        <v>39.26</v>
      </c>
      <c r="L2809" s="469">
        <v>45517</v>
      </c>
      <c r="M2809" s="472">
        <f t="shared" si="187"/>
        <v>0.76000000000000512</v>
      </c>
      <c r="N2809" s="475">
        <v>2</v>
      </c>
      <c r="O2809" s="1" t="s">
        <v>50</v>
      </c>
      <c r="P2809" s="1" t="s">
        <v>53</v>
      </c>
      <c r="Q2809" s="476" t="str">
        <f>VLOOKUP(UTK[[#This Row],[ID]],DRIVER[],6,FALSE)</f>
        <v>ASHOK PRADHAN</v>
      </c>
    </row>
    <row r="2810" spans="1:18" ht="15" customHeight="1">
      <c r="A2810" s="1">
        <v>292</v>
      </c>
      <c r="B2810" s="471" t="str">
        <f>UTK[[#This Row],[DATE]]&amp;UTK[[#This Row],[VEHICLE NO]]&amp;UTK[[#This Row],[TRIP NO]]</f>
        <v>45517OD34S61521</v>
      </c>
      <c r="C2810" s="25">
        <v>45517</v>
      </c>
      <c r="D2810" s="1">
        <v>33335</v>
      </c>
      <c r="E2810" s="12">
        <v>312215</v>
      </c>
      <c r="F2810" s="17">
        <v>8490</v>
      </c>
      <c r="G2810" s="24" t="s">
        <v>43</v>
      </c>
      <c r="H2810" s="472">
        <v>54.3</v>
      </c>
      <c r="I2810" s="472">
        <v>17.04</v>
      </c>
      <c r="J2810" s="472">
        <f t="shared" si="186"/>
        <v>37.26</v>
      </c>
      <c r="K2810" s="473">
        <v>36.299999999999997</v>
      </c>
      <c r="L2810" s="469">
        <v>45517</v>
      </c>
      <c r="M2810" s="472">
        <f t="shared" si="187"/>
        <v>0.96000000000000085</v>
      </c>
      <c r="N2810" s="475">
        <v>1</v>
      </c>
      <c r="O2810" s="1" t="s">
        <v>50</v>
      </c>
      <c r="P2810" s="1" t="s">
        <v>53</v>
      </c>
      <c r="Q2810" s="476" t="str">
        <f>VLOOKUP(UTK[[#This Row],[ID]],DRIVER[],6,FALSE)</f>
        <v>BENUDHAR PRADHAN</v>
      </c>
      <c r="R2810" s="1">
        <v>225</v>
      </c>
    </row>
    <row r="2811" spans="1:18" ht="15" customHeight="1">
      <c r="A2811" s="1">
        <v>293</v>
      </c>
      <c r="B2811" s="471" t="str">
        <f>UTK[[#This Row],[DATE]]&amp;UTK[[#This Row],[VEHICLE NO]]&amp;UTK[[#This Row],[TRIP NO]]</f>
        <v>45517OD04Q41281</v>
      </c>
      <c r="C2811" s="25">
        <v>45517</v>
      </c>
      <c r="D2811" s="1">
        <v>33336</v>
      </c>
      <c r="E2811" s="12">
        <v>312215</v>
      </c>
      <c r="F2811" s="17">
        <v>8499</v>
      </c>
      <c r="G2811" s="24" t="s">
        <v>41</v>
      </c>
      <c r="H2811" s="472">
        <v>34.1</v>
      </c>
      <c r="I2811" s="472">
        <v>10.38</v>
      </c>
      <c r="J2811" s="472">
        <f t="shared" si="186"/>
        <v>23.72</v>
      </c>
      <c r="K2811" s="473">
        <v>23.32</v>
      </c>
      <c r="L2811" s="469">
        <v>45517</v>
      </c>
      <c r="M2811" s="472">
        <f t="shared" si="187"/>
        <v>0.39999999999999858</v>
      </c>
      <c r="N2811" s="475">
        <v>1</v>
      </c>
      <c r="O2811" s="1" t="s">
        <v>50</v>
      </c>
      <c r="P2811" s="1" t="s">
        <v>53</v>
      </c>
      <c r="Q2811" s="476" t="str">
        <f>VLOOKUP(UTK[[#This Row],[ID]],DRIVER[],6,FALSE)</f>
        <v>KAMAN MUNDA</v>
      </c>
    </row>
    <row r="2812" spans="1:18" ht="15" customHeight="1">
      <c r="A2812" s="1">
        <v>294</v>
      </c>
      <c r="B2812" s="471" t="str">
        <f>UTK[[#This Row],[DATE]]&amp;UTK[[#This Row],[VEHICLE NO]]&amp;UTK[[#This Row],[TRIP NO]]</f>
        <v>45517OD34S61391</v>
      </c>
      <c r="C2812" s="25">
        <v>45517</v>
      </c>
      <c r="D2812" s="1">
        <v>33337</v>
      </c>
      <c r="E2812" s="12">
        <v>312215</v>
      </c>
      <c r="F2812" s="17">
        <v>8504</v>
      </c>
      <c r="G2812" s="24" t="s">
        <v>52</v>
      </c>
      <c r="H2812" s="472">
        <v>55.96</v>
      </c>
      <c r="I2812" s="472">
        <v>17.64</v>
      </c>
      <c r="J2812" s="472">
        <f t="shared" si="186"/>
        <v>38.32</v>
      </c>
      <c r="K2812" s="473">
        <v>37.78</v>
      </c>
      <c r="L2812" s="469">
        <v>45517</v>
      </c>
      <c r="M2812" s="472">
        <f t="shared" si="187"/>
        <v>0.53999999999999915</v>
      </c>
      <c r="N2812" s="475">
        <v>1</v>
      </c>
      <c r="O2812" s="1" t="s">
        <v>50</v>
      </c>
      <c r="P2812" s="1" t="s">
        <v>53</v>
      </c>
      <c r="Q2812" s="476" t="str">
        <f>VLOOKUP(UTK[[#This Row],[ID]],DRIVER[],6,FALSE)</f>
        <v>PRADIPA MALIK</v>
      </c>
    </row>
    <row r="2813" spans="1:18" ht="15" customHeight="1">
      <c r="A2813" s="1">
        <v>295</v>
      </c>
      <c r="B2813" s="471" t="str">
        <f>UTK[[#This Row],[DATE]]&amp;UTK[[#This Row],[VEHICLE NO]]&amp;UTK[[#This Row],[TRIP NO]]</f>
        <v>45517OD04Q41703</v>
      </c>
      <c r="C2813" s="25">
        <v>45517</v>
      </c>
      <c r="D2813" s="1">
        <v>33338</v>
      </c>
      <c r="E2813" s="12">
        <v>312215</v>
      </c>
      <c r="F2813" s="17">
        <v>8536</v>
      </c>
      <c r="G2813" s="24" t="s">
        <v>10</v>
      </c>
      <c r="H2813" s="472">
        <v>35.4</v>
      </c>
      <c r="I2813" s="472">
        <v>10.34</v>
      </c>
      <c r="J2813" s="472">
        <f t="shared" si="186"/>
        <v>25.06</v>
      </c>
      <c r="K2813" s="473">
        <v>24.7</v>
      </c>
      <c r="L2813" s="474">
        <v>45518</v>
      </c>
      <c r="M2813" s="472">
        <f t="shared" si="187"/>
        <v>0.35999999999999943</v>
      </c>
      <c r="N2813" s="475">
        <v>3</v>
      </c>
      <c r="O2813" s="1" t="s">
        <v>50</v>
      </c>
      <c r="P2813" s="1" t="s">
        <v>53</v>
      </c>
      <c r="Q2813" s="476" t="str">
        <f>VLOOKUP(UTK[[#This Row],[ID]],DRIVER[],6,FALSE)</f>
        <v>RAKHAL CH  MOHANTA</v>
      </c>
      <c r="R2813" s="1">
        <v>60</v>
      </c>
    </row>
    <row r="2814" spans="1:18" ht="15" customHeight="1">
      <c r="A2814" s="1">
        <v>296</v>
      </c>
      <c r="B2814" s="471" t="str">
        <f>UTK[[#This Row],[DATE]]&amp;UTK[[#This Row],[VEHICLE NO]]&amp;UTK[[#This Row],[TRIP NO]]</f>
        <v>45517OD34S61272</v>
      </c>
      <c r="C2814" s="25">
        <v>45517</v>
      </c>
      <c r="D2814" s="1">
        <v>33339</v>
      </c>
      <c r="E2814" s="12">
        <v>312215</v>
      </c>
      <c r="F2814" s="17">
        <v>8542</v>
      </c>
      <c r="G2814" s="24" t="s">
        <v>131</v>
      </c>
      <c r="H2814" s="472">
        <v>56.84</v>
      </c>
      <c r="I2814" s="472">
        <v>17.66</v>
      </c>
      <c r="J2814" s="472">
        <f t="shared" si="186"/>
        <v>39.180000000000007</v>
      </c>
      <c r="K2814" s="473">
        <v>38.619999999999997</v>
      </c>
      <c r="L2814" s="474">
        <v>45517</v>
      </c>
      <c r="M2814" s="472">
        <f t="shared" si="187"/>
        <v>0.56000000000000938</v>
      </c>
      <c r="N2814" s="475">
        <v>2</v>
      </c>
      <c r="O2814" s="1" t="s">
        <v>50</v>
      </c>
      <c r="P2814" s="1" t="s">
        <v>53</v>
      </c>
      <c r="Q2814" s="476" t="str">
        <f>VLOOKUP(UTK[[#This Row],[ID]],DRIVER[],6,FALSE)</f>
        <v>AKSHAYA KU SAHOO</v>
      </c>
    </row>
    <row r="2815" spans="1:18" ht="15" customHeight="1">
      <c r="A2815" s="1">
        <v>297</v>
      </c>
      <c r="B2815" s="471" t="str">
        <f>UTK[[#This Row],[DATE]]&amp;UTK[[#This Row],[VEHICLE NO]]&amp;UTK[[#This Row],[TRIP NO]]</f>
        <v>45517OD04Q41732</v>
      </c>
      <c r="C2815" s="25">
        <v>45517</v>
      </c>
      <c r="D2815" s="1">
        <v>33340</v>
      </c>
      <c r="E2815" s="12">
        <v>312215</v>
      </c>
      <c r="F2815" s="17">
        <v>8540</v>
      </c>
      <c r="G2815" s="24" t="s">
        <v>8</v>
      </c>
      <c r="H2815" s="472">
        <v>35.04</v>
      </c>
      <c r="I2815" s="472">
        <v>10.14</v>
      </c>
      <c r="J2815" s="472">
        <f t="shared" si="186"/>
        <v>24.9</v>
      </c>
      <c r="K2815" s="473">
        <v>24.6</v>
      </c>
      <c r="L2815" s="474">
        <v>45518</v>
      </c>
      <c r="M2815" s="472">
        <f t="shared" si="187"/>
        <v>0.29999999999999716</v>
      </c>
      <c r="N2815" s="475">
        <v>2</v>
      </c>
      <c r="O2815" s="1" t="s">
        <v>50</v>
      </c>
      <c r="P2815" s="1" t="s">
        <v>53</v>
      </c>
      <c r="Q2815" s="476" t="str">
        <f>VLOOKUP(UTK[[#This Row],[ID]],DRIVER[],6,FALSE)</f>
        <v>PRADEEP KUMAR</v>
      </c>
      <c r="R2815" s="1">
        <v>40</v>
      </c>
    </row>
    <row r="2816" spans="1:18" ht="14.4">
      <c r="A2816" s="1">
        <v>298</v>
      </c>
      <c r="B2816" s="471" t="str">
        <f>UTK[[#This Row],[DATE]]&amp;UTK[[#This Row],[VEHICLE NO]]&amp;UTK[[#This Row],[TRIP NO]]</f>
        <v>45517OD04Q41232</v>
      </c>
      <c r="C2816" s="25">
        <v>45517</v>
      </c>
      <c r="D2816" s="1">
        <v>33341</v>
      </c>
      <c r="E2816" s="12">
        <v>312215</v>
      </c>
      <c r="F2816" s="17">
        <v>8546</v>
      </c>
      <c r="G2816" s="24" t="s">
        <v>39</v>
      </c>
      <c r="H2816" s="472">
        <v>55.5</v>
      </c>
      <c r="I2816" s="472">
        <v>17.32</v>
      </c>
      <c r="J2816" s="472">
        <f t="shared" si="186"/>
        <v>38.18</v>
      </c>
      <c r="K2816" s="473">
        <v>37.72</v>
      </c>
      <c r="L2816" s="474">
        <v>45518</v>
      </c>
      <c r="M2816" s="472">
        <f t="shared" si="187"/>
        <v>0.46000000000000085</v>
      </c>
      <c r="N2816" s="475">
        <v>2</v>
      </c>
      <c r="O2816" s="1" t="s">
        <v>50</v>
      </c>
      <c r="P2816" s="1" t="s">
        <v>53</v>
      </c>
      <c r="Q2816" s="476" t="str">
        <f>VLOOKUP(UTK[[#This Row],[ID]],DRIVER[],6,FALSE)</f>
        <v>RIZWAN</v>
      </c>
    </row>
    <row r="2817" spans="1:18" ht="15" customHeight="1">
      <c r="A2817" s="1">
        <v>299</v>
      </c>
      <c r="B2817" s="471" t="str">
        <f>UTK[[#This Row],[DATE]]&amp;UTK[[#This Row],[VEHICLE NO]]&amp;UTK[[#This Row],[TRIP NO]]</f>
        <v>45517OD34S65082</v>
      </c>
      <c r="C2817" s="25">
        <v>45517</v>
      </c>
      <c r="D2817" s="1">
        <v>33342</v>
      </c>
      <c r="E2817" s="12">
        <v>312215</v>
      </c>
      <c r="F2817" s="17">
        <v>8547</v>
      </c>
      <c r="G2817" s="24" t="s">
        <v>57</v>
      </c>
      <c r="H2817" s="472">
        <v>56.82</v>
      </c>
      <c r="I2817" s="472">
        <v>17.38</v>
      </c>
      <c r="J2817" s="472">
        <f t="shared" si="186"/>
        <v>39.44</v>
      </c>
      <c r="K2817" s="473">
        <v>38.18</v>
      </c>
      <c r="L2817" s="474">
        <v>45518</v>
      </c>
      <c r="M2817" s="472">
        <f t="shared" si="187"/>
        <v>1.259999999999998</v>
      </c>
      <c r="N2817" s="475">
        <v>2</v>
      </c>
      <c r="O2817" s="1" t="s">
        <v>50</v>
      </c>
      <c r="P2817" s="1" t="s">
        <v>53</v>
      </c>
      <c r="Q2817" s="476" t="str">
        <f>VLOOKUP(UTK[[#This Row],[ID]],DRIVER[],6,FALSE)</f>
        <v>VINOD KUMAR</v>
      </c>
      <c r="R2817" s="1">
        <v>60</v>
      </c>
    </row>
    <row r="2818" spans="1:18" ht="15" customHeight="1">
      <c r="A2818" s="1">
        <v>300</v>
      </c>
      <c r="B2818" s="471" t="str">
        <f>UTK[[#This Row],[DATE]]&amp;UTK[[#This Row],[VEHICLE NO]]&amp;UTK[[#This Row],[TRIP NO]]</f>
        <v>45517OD04Q67612</v>
      </c>
      <c r="C2818" s="25">
        <v>45517</v>
      </c>
      <c r="D2818" s="1">
        <v>33343</v>
      </c>
      <c r="E2818" s="12">
        <v>312215</v>
      </c>
      <c r="F2818" s="17">
        <v>8552</v>
      </c>
      <c r="G2818" s="24" t="s">
        <v>24</v>
      </c>
      <c r="H2818" s="472">
        <v>54.58</v>
      </c>
      <c r="I2818" s="472">
        <v>17.760000000000002</v>
      </c>
      <c r="J2818" s="472">
        <f t="shared" si="186"/>
        <v>36.819999999999993</v>
      </c>
      <c r="K2818" s="473">
        <v>36.06</v>
      </c>
      <c r="L2818" s="474">
        <v>45518</v>
      </c>
      <c r="M2818" s="472">
        <f t="shared" si="187"/>
        <v>0.75999999999999091</v>
      </c>
      <c r="N2818" s="475">
        <v>2</v>
      </c>
      <c r="O2818" s="1" t="s">
        <v>50</v>
      </c>
      <c r="P2818" s="1" t="s">
        <v>53</v>
      </c>
      <c r="Q2818" s="476" t="str">
        <f>VLOOKUP(UTK[[#This Row],[ID]],DRIVER[],6,FALSE)</f>
        <v>JAVID KHAN</v>
      </c>
    </row>
    <row r="2819" spans="1:18" ht="15" customHeight="1">
      <c r="A2819" s="1">
        <v>301</v>
      </c>
      <c r="B2819" s="471" t="str">
        <f>UTK[[#This Row],[DATE]]&amp;UTK[[#This Row],[VEHICLE NO]]&amp;UTK[[#This Row],[TRIP NO]]</f>
        <v>45517OD34S26152</v>
      </c>
      <c r="C2819" s="25">
        <v>45517</v>
      </c>
      <c r="D2819" s="1">
        <v>33344</v>
      </c>
      <c r="E2819" s="12">
        <v>312215</v>
      </c>
      <c r="F2819" s="17">
        <v>8571</v>
      </c>
      <c r="G2819" s="24" t="s">
        <v>40</v>
      </c>
      <c r="H2819" s="472">
        <v>52.88</v>
      </c>
      <c r="I2819" s="472">
        <v>17.28</v>
      </c>
      <c r="J2819" s="472">
        <f t="shared" si="186"/>
        <v>35.6</v>
      </c>
      <c r="K2819" s="473">
        <v>34.64</v>
      </c>
      <c r="L2819" s="474">
        <v>45518</v>
      </c>
      <c r="M2819" s="472">
        <f t="shared" si="187"/>
        <v>0.96000000000000085</v>
      </c>
      <c r="N2819" s="475">
        <v>2</v>
      </c>
      <c r="O2819" s="1" t="s">
        <v>50</v>
      </c>
      <c r="P2819" s="1" t="s">
        <v>53</v>
      </c>
      <c r="Q2819" s="476" t="str">
        <f>VLOOKUP(UTK[[#This Row],[ID]],DRIVER[],6,FALSE)</f>
        <v>SUSANT KUMAR BAG</v>
      </c>
    </row>
    <row r="2820" spans="1:18" ht="15" customHeight="1">
      <c r="A2820" s="1">
        <v>302</v>
      </c>
      <c r="B2820" s="471" t="str">
        <f>UTK[[#This Row],[DATE]]&amp;UTK[[#This Row],[VEHICLE NO]]&amp;UTK[[#This Row],[TRIP NO]]</f>
        <v>45517OD04Q41782</v>
      </c>
      <c r="C2820" s="25">
        <v>45517</v>
      </c>
      <c r="D2820" s="1">
        <v>33345</v>
      </c>
      <c r="E2820" s="12">
        <v>312215</v>
      </c>
      <c r="F2820" s="17">
        <v>8570</v>
      </c>
      <c r="G2820" s="24" t="s">
        <v>25</v>
      </c>
      <c r="H2820" s="472">
        <v>53.52</v>
      </c>
      <c r="I2820" s="472">
        <v>17.36</v>
      </c>
      <c r="J2820" s="472">
        <f t="shared" si="186"/>
        <v>36.160000000000004</v>
      </c>
      <c r="K2820" s="473">
        <v>35</v>
      </c>
      <c r="L2820" s="474">
        <v>45518</v>
      </c>
      <c r="M2820" s="472">
        <f t="shared" si="187"/>
        <v>1.1600000000000037</v>
      </c>
      <c r="N2820" s="475">
        <v>2</v>
      </c>
      <c r="O2820" s="1" t="s">
        <v>50</v>
      </c>
      <c r="P2820" s="1" t="s">
        <v>53</v>
      </c>
      <c r="Q2820" s="476" t="str">
        <f>VLOOKUP(UTK[[#This Row],[ID]],DRIVER[],6,FALSE)</f>
        <v>BHARAT CH MOHANTA</v>
      </c>
    </row>
    <row r="2821" spans="1:18" ht="15" customHeight="1">
      <c r="A2821" s="1">
        <v>303</v>
      </c>
      <c r="B2821" s="471" t="str">
        <f>UTK[[#This Row],[DATE]]&amp;UTK[[#This Row],[VEHICLE NO]]&amp;UTK[[#This Row],[TRIP NO]]</f>
        <v>45517OD04Q41263</v>
      </c>
      <c r="C2821" s="25">
        <v>45517</v>
      </c>
      <c r="D2821" s="1">
        <v>33346</v>
      </c>
      <c r="E2821" s="12">
        <v>312215</v>
      </c>
      <c r="F2821" s="17">
        <v>8574</v>
      </c>
      <c r="G2821" s="24" t="s">
        <v>23</v>
      </c>
      <c r="H2821" s="472">
        <v>55.6</v>
      </c>
      <c r="I2821" s="472">
        <v>17.46</v>
      </c>
      <c r="J2821" s="472">
        <f t="shared" si="186"/>
        <v>38.14</v>
      </c>
      <c r="K2821" s="473">
        <v>37.619999999999997</v>
      </c>
      <c r="L2821" s="474">
        <v>45518</v>
      </c>
      <c r="M2821" s="472">
        <f t="shared" si="187"/>
        <v>0.52000000000000313</v>
      </c>
      <c r="N2821" s="475">
        <v>3</v>
      </c>
      <c r="O2821" s="1" t="s">
        <v>50</v>
      </c>
      <c r="P2821" s="1" t="s">
        <v>53</v>
      </c>
      <c r="Q2821" s="476" t="str">
        <f>VLOOKUP(UTK[[#This Row],[ID]],DRIVER[],6,FALSE)</f>
        <v>NATABAR MOHANTA</v>
      </c>
      <c r="R2821" s="1">
        <v>60</v>
      </c>
    </row>
    <row r="2822" spans="1:18" ht="15" customHeight="1">
      <c r="A2822" s="1">
        <v>304</v>
      </c>
      <c r="B2822" s="471" t="str">
        <f>UTK[[#This Row],[DATE]]&amp;UTK[[#This Row],[VEHICLE NO]]&amp;UTK[[#This Row],[TRIP NO]]</f>
        <v>45517OD34S26272</v>
      </c>
      <c r="C2822" s="25">
        <v>45517</v>
      </c>
      <c r="D2822" s="1">
        <v>33347</v>
      </c>
      <c r="E2822" s="12">
        <v>312215</v>
      </c>
      <c r="F2822" s="17">
        <v>8573</v>
      </c>
      <c r="G2822" s="24" t="s">
        <v>54</v>
      </c>
      <c r="H2822" s="472">
        <v>50.96</v>
      </c>
      <c r="I2822" s="472">
        <v>17.22</v>
      </c>
      <c r="J2822" s="472">
        <f t="shared" si="186"/>
        <v>33.74</v>
      </c>
      <c r="K2822" s="473">
        <v>32.46</v>
      </c>
      <c r="L2822" s="474">
        <v>45518</v>
      </c>
      <c r="M2822" s="472">
        <f t="shared" si="187"/>
        <v>1.2800000000000011</v>
      </c>
      <c r="N2822" s="475">
        <v>2</v>
      </c>
      <c r="O2822" s="1" t="s">
        <v>50</v>
      </c>
      <c r="P2822" s="1" t="s">
        <v>53</v>
      </c>
      <c r="Q2822" s="476" t="str">
        <f>VLOOKUP(UTK[[#This Row],[ID]],DRIVER[],6,FALSE)</f>
        <v>BAI DHARA JAMUDA</v>
      </c>
    </row>
    <row r="2823" spans="1:18" ht="15" customHeight="1">
      <c r="A2823" s="1">
        <v>305</v>
      </c>
      <c r="B2823" s="471" t="str">
        <f>UTK[[#This Row],[DATE]]&amp;UTK[[#This Row],[VEHICLE NO]]&amp;UTK[[#This Row],[TRIP NO]]</f>
        <v>45517OD34S61373</v>
      </c>
      <c r="C2823" s="25">
        <v>45517</v>
      </c>
      <c r="D2823" s="1">
        <v>33348</v>
      </c>
      <c r="E2823" s="12">
        <v>312215</v>
      </c>
      <c r="F2823" s="17">
        <v>8576</v>
      </c>
      <c r="G2823" s="24" t="s">
        <v>44</v>
      </c>
      <c r="H2823" s="472">
        <v>57.08</v>
      </c>
      <c r="I2823" s="472">
        <v>17.739999999999998</v>
      </c>
      <c r="J2823" s="472">
        <f>H2823-I2823</f>
        <v>39.340000000000003</v>
      </c>
      <c r="K2823" s="473">
        <v>38.119999999999997</v>
      </c>
      <c r="L2823" s="474">
        <v>45518</v>
      </c>
      <c r="M2823" s="472">
        <f>J2823-K2823</f>
        <v>1.220000000000006</v>
      </c>
      <c r="N2823" s="475">
        <v>3</v>
      </c>
      <c r="O2823" s="1" t="s">
        <v>50</v>
      </c>
      <c r="P2823" s="1" t="s">
        <v>53</v>
      </c>
      <c r="Q2823" s="476" t="str">
        <f>VLOOKUP(UTK[[#This Row],[ID]],DRIVER[],6,FALSE)</f>
        <v>MURALIDHAR MOHANTA</v>
      </c>
    </row>
    <row r="2824" spans="1:18" ht="15" customHeight="1">
      <c r="A2824" s="1">
        <v>306</v>
      </c>
      <c r="B2824" s="471" t="str">
        <f>UTK[[#This Row],[DATE]]&amp;UTK[[#This Row],[VEHICLE NO]]&amp;UTK[[#This Row],[TRIP NO]]</f>
        <v>45517OD04Q41183</v>
      </c>
      <c r="C2824" s="25">
        <v>45517</v>
      </c>
      <c r="D2824" s="1">
        <v>33349</v>
      </c>
      <c r="E2824" s="12">
        <v>312215</v>
      </c>
      <c r="F2824" s="17">
        <v>8578</v>
      </c>
      <c r="G2824" s="24" t="s">
        <v>26</v>
      </c>
      <c r="H2824" s="472">
        <v>53.1</v>
      </c>
      <c r="I2824" s="472">
        <v>17.16</v>
      </c>
      <c r="J2824" s="472">
        <f t="shared" si="186"/>
        <v>35.94</v>
      </c>
      <c r="K2824" s="473">
        <v>35.44</v>
      </c>
      <c r="L2824" s="474">
        <v>45518</v>
      </c>
      <c r="M2824" s="472">
        <f t="shared" si="187"/>
        <v>0.5</v>
      </c>
      <c r="N2824" s="475">
        <v>3</v>
      </c>
      <c r="O2824" s="1" t="s">
        <v>50</v>
      </c>
      <c r="P2824" s="1" t="s">
        <v>53</v>
      </c>
      <c r="Q2824" s="476" t="str">
        <f>VLOOKUP(UTK[[#This Row],[ID]],DRIVER[],6,FALSE)</f>
        <v>MIRZA KAMAL BEG</v>
      </c>
    </row>
    <row r="2825" spans="1:18" ht="15" customHeight="1">
      <c r="A2825" s="1">
        <v>307</v>
      </c>
      <c r="B2825" s="471" t="str">
        <f>UTK[[#This Row],[DATE]]&amp;UTK[[#This Row],[VEHICLE NO]]&amp;UTK[[#This Row],[TRIP NO]]</f>
        <v>45517OD04Q67882</v>
      </c>
      <c r="C2825" s="25">
        <v>45517</v>
      </c>
      <c r="D2825" s="1">
        <v>33350</v>
      </c>
      <c r="E2825" s="12">
        <v>312215</v>
      </c>
      <c r="F2825" s="17">
        <v>8577</v>
      </c>
      <c r="G2825" s="24" t="s">
        <v>20</v>
      </c>
      <c r="H2825" s="472">
        <v>54.12</v>
      </c>
      <c r="I2825" s="472">
        <v>17.68</v>
      </c>
      <c r="J2825" s="472">
        <f t="shared" si="186"/>
        <v>36.44</v>
      </c>
      <c r="K2825" s="473">
        <v>35.9</v>
      </c>
      <c r="L2825" s="474">
        <v>45518</v>
      </c>
      <c r="M2825" s="472">
        <f t="shared" si="187"/>
        <v>0.53999999999999915</v>
      </c>
      <c r="N2825" s="475">
        <v>2</v>
      </c>
      <c r="O2825" s="1" t="s">
        <v>50</v>
      </c>
      <c r="P2825" s="1" t="s">
        <v>53</v>
      </c>
      <c r="Q2825" s="476" t="str">
        <f>VLOOKUP(UTK[[#This Row],[ID]],DRIVER[],6,FALSE)</f>
        <v>AJAYA KUMAR MAHANTA</v>
      </c>
      <c r="R2825" s="1">
        <v>80</v>
      </c>
    </row>
    <row r="2826" spans="1:18" ht="15" customHeight="1">
      <c r="A2826" s="1">
        <v>308</v>
      </c>
      <c r="B2826" s="471" t="str">
        <f>UTK[[#This Row],[DATE]]&amp;UTK[[#This Row],[VEHICLE NO]]&amp;UTK[[#This Row],[TRIP NO]]</f>
        <v>45518OD34S61521</v>
      </c>
      <c r="C2826" s="25">
        <v>45518</v>
      </c>
      <c r="D2826" s="1">
        <v>33351</v>
      </c>
      <c r="E2826" s="12">
        <v>312215</v>
      </c>
      <c r="F2826" s="17">
        <v>8590</v>
      </c>
      <c r="G2826" s="24" t="s">
        <v>43</v>
      </c>
      <c r="H2826" s="472">
        <v>55</v>
      </c>
      <c r="I2826" s="472">
        <v>17.22</v>
      </c>
      <c r="J2826" s="472">
        <f t="shared" ref="J2826:J2852" si="188">H2826-I2826</f>
        <v>37.78</v>
      </c>
      <c r="K2826" s="473">
        <v>37.32</v>
      </c>
      <c r="L2826" s="474">
        <v>45518</v>
      </c>
      <c r="M2826" s="472">
        <f t="shared" ref="M2826:M2852" si="189">J2826-K2826</f>
        <v>0.46000000000000085</v>
      </c>
      <c r="N2826" s="475">
        <v>1</v>
      </c>
      <c r="O2826" s="1" t="s">
        <v>50</v>
      </c>
      <c r="P2826" s="1" t="s">
        <v>53</v>
      </c>
      <c r="Q2826" s="476" t="str">
        <f>VLOOKUP(UTK[[#This Row],[ID]],DRIVER[],6,FALSE)</f>
        <v>RAHID</v>
      </c>
    </row>
    <row r="2827" spans="1:18" ht="15" customHeight="1">
      <c r="A2827" s="1">
        <v>309</v>
      </c>
      <c r="B2827" s="471" t="str">
        <f>UTK[[#This Row],[DATE]]&amp;UTK[[#This Row],[VEHICLE NO]]&amp;UTK[[#This Row],[TRIP NO]]</f>
        <v>45518OD34S61271</v>
      </c>
      <c r="C2827" s="25">
        <v>45518</v>
      </c>
      <c r="D2827" s="1">
        <v>33352</v>
      </c>
      <c r="E2827" s="12">
        <v>312215</v>
      </c>
      <c r="F2827" s="17">
        <v>8586</v>
      </c>
      <c r="G2827" s="24" t="s">
        <v>131</v>
      </c>
      <c r="H2827" s="472">
        <v>55.62</v>
      </c>
      <c r="I2827" s="472">
        <v>17.72</v>
      </c>
      <c r="J2827" s="472">
        <f t="shared" si="188"/>
        <v>37.9</v>
      </c>
      <c r="K2827" s="473">
        <v>37.020000000000003</v>
      </c>
      <c r="L2827" s="474">
        <v>45518</v>
      </c>
      <c r="M2827" s="472">
        <f t="shared" si="189"/>
        <v>0.87999999999999545</v>
      </c>
      <c r="N2827" s="475">
        <v>1</v>
      </c>
      <c r="O2827" s="1" t="s">
        <v>50</v>
      </c>
      <c r="P2827" s="1" t="s">
        <v>53</v>
      </c>
      <c r="Q2827" s="476" t="str">
        <f>VLOOKUP(UTK[[#This Row],[ID]],DRIVER[],6,FALSE)</f>
        <v>AKSHAYA KU SAHOO</v>
      </c>
    </row>
    <row r="2828" spans="1:18" ht="15" customHeight="1">
      <c r="A2828" s="1">
        <v>310</v>
      </c>
      <c r="B2828" s="471" t="str">
        <f>UTK[[#This Row],[DATE]]&amp;UTK[[#This Row],[VEHICLE NO]]&amp;UTK[[#This Row],[TRIP NO]]</f>
        <v>45518OD04Q41281</v>
      </c>
      <c r="C2828" s="25">
        <v>45518</v>
      </c>
      <c r="D2828" s="1">
        <v>33353</v>
      </c>
      <c r="E2828" s="12">
        <v>312215</v>
      </c>
      <c r="F2828" s="17">
        <v>8603</v>
      </c>
      <c r="G2828" s="24" t="s">
        <v>41</v>
      </c>
      <c r="H2828" s="472">
        <v>34.020000000000003</v>
      </c>
      <c r="I2828" s="472">
        <v>10.42</v>
      </c>
      <c r="J2828" s="472">
        <f t="shared" si="188"/>
        <v>23.6</v>
      </c>
      <c r="K2828" s="473">
        <v>23.32</v>
      </c>
      <c r="L2828" s="474">
        <v>45518</v>
      </c>
      <c r="M2828" s="472">
        <f t="shared" si="189"/>
        <v>0.28000000000000114</v>
      </c>
      <c r="N2828" s="475">
        <v>1</v>
      </c>
      <c r="O2828" s="1" t="s">
        <v>50</v>
      </c>
      <c r="P2828" s="1" t="s">
        <v>53</v>
      </c>
      <c r="Q2828" s="476" t="str">
        <f>VLOOKUP(UTK[[#This Row],[ID]],DRIVER[],6,FALSE)</f>
        <v>KAMAN MUNDA</v>
      </c>
    </row>
    <row r="2829" spans="1:18" ht="15" customHeight="1">
      <c r="A2829" s="1">
        <v>311</v>
      </c>
      <c r="B2829" s="471" t="str">
        <f>UTK[[#This Row],[DATE]]&amp;UTK[[#This Row],[VEHICLE NO]]&amp;UTK[[#This Row],[TRIP NO]]</f>
        <v>45518OD34S26151</v>
      </c>
      <c r="C2829" s="25">
        <v>45518</v>
      </c>
      <c r="D2829" s="1">
        <v>33354</v>
      </c>
      <c r="E2829" s="12">
        <v>312215</v>
      </c>
      <c r="F2829" s="17">
        <v>8609</v>
      </c>
      <c r="G2829" s="24" t="s">
        <v>40</v>
      </c>
      <c r="H2829" s="472">
        <v>52.18</v>
      </c>
      <c r="I2829" s="472">
        <v>17.3</v>
      </c>
      <c r="J2829" s="472">
        <f t="shared" si="188"/>
        <v>34.879999999999995</v>
      </c>
      <c r="K2829" s="473">
        <v>34.380000000000003</v>
      </c>
      <c r="L2829" s="474">
        <v>45518</v>
      </c>
      <c r="M2829" s="472">
        <f t="shared" si="189"/>
        <v>0.49999999999999289</v>
      </c>
      <c r="N2829" s="475">
        <v>1</v>
      </c>
      <c r="O2829" s="1" t="s">
        <v>50</v>
      </c>
      <c r="P2829" s="1" t="s">
        <v>53</v>
      </c>
      <c r="Q2829" s="476" t="str">
        <f>VLOOKUP(UTK[[#This Row],[ID]],DRIVER[],6,FALSE)</f>
        <v>SUSANT KUMAR BAG</v>
      </c>
    </row>
    <row r="2830" spans="1:18" ht="15" customHeight="1">
      <c r="A2830" s="1">
        <v>312</v>
      </c>
      <c r="B2830" s="471" t="str">
        <f>UTK[[#This Row],[DATE]]&amp;UTK[[#This Row],[VEHICLE NO]]&amp;UTK[[#This Row],[TRIP NO]]</f>
        <v>45518OD34S26271</v>
      </c>
      <c r="C2830" s="25">
        <v>45518</v>
      </c>
      <c r="D2830" s="1">
        <v>33355</v>
      </c>
      <c r="E2830" s="12">
        <v>312215</v>
      </c>
      <c r="F2830" s="17">
        <v>8608</v>
      </c>
      <c r="G2830" s="24" t="s">
        <v>54</v>
      </c>
      <c r="H2830" s="472">
        <v>54.82</v>
      </c>
      <c r="I2830" s="472">
        <v>17.32</v>
      </c>
      <c r="J2830" s="472">
        <f t="shared" si="188"/>
        <v>37.5</v>
      </c>
      <c r="K2830" s="473">
        <v>37.04</v>
      </c>
      <c r="L2830" s="474">
        <v>45518</v>
      </c>
      <c r="M2830" s="472">
        <f t="shared" si="189"/>
        <v>0.46000000000000085</v>
      </c>
      <c r="N2830" s="475">
        <v>1</v>
      </c>
      <c r="O2830" s="1" t="s">
        <v>50</v>
      </c>
      <c r="P2830" s="1" t="s">
        <v>53</v>
      </c>
      <c r="Q2830" s="476" t="str">
        <f>VLOOKUP(UTK[[#This Row],[ID]],DRIVER[],6,FALSE)</f>
        <v>BAI DHARA JAMUDA</v>
      </c>
      <c r="R2830" s="1">
        <v>40</v>
      </c>
    </row>
    <row r="2831" spans="1:18" ht="15" customHeight="1">
      <c r="A2831" s="1">
        <v>313</v>
      </c>
      <c r="B2831" s="471" t="str">
        <f>UTK[[#This Row],[DATE]]&amp;UTK[[#This Row],[VEHICLE NO]]&amp;UTK[[#This Row],[TRIP NO]]</f>
        <v>45518OD34S61371</v>
      </c>
      <c r="C2831" s="25">
        <v>45518</v>
      </c>
      <c r="D2831" s="1">
        <v>33356</v>
      </c>
      <c r="E2831" s="12">
        <v>312215</v>
      </c>
      <c r="F2831" s="17">
        <v>8610</v>
      </c>
      <c r="G2831" s="24" t="s">
        <v>44</v>
      </c>
      <c r="H2831" s="472">
        <v>52.6</v>
      </c>
      <c r="I2831" s="472">
        <v>17.72</v>
      </c>
      <c r="J2831" s="472">
        <f t="shared" si="188"/>
        <v>34.880000000000003</v>
      </c>
      <c r="K2831" s="473">
        <v>34.520000000000003</v>
      </c>
      <c r="L2831" s="474">
        <v>45518</v>
      </c>
      <c r="M2831" s="472">
        <f t="shared" si="189"/>
        <v>0.35999999999999943</v>
      </c>
      <c r="N2831" s="475">
        <v>1</v>
      </c>
      <c r="O2831" s="1" t="s">
        <v>50</v>
      </c>
      <c r="P2831" s="1" t="s">
        <v>53</v>
      </c>
      <c r="Q2831" s="476" t="str">
        <f>VLOOKUP(UTK[[#This Row],[ID]],DRIVER[],6,FALSE)</f>
        <v>MURALIDHAR MOHANTA</v>
      </c>
    </row>
    <row r="2832" spans="1:18" ht="15" customHeight="1">
      <c r="A2832" s="1">
        <v>314</v>
      </c>
      <c r="B2832" s="471" t="str">
        <f>UTK[[#This Row],[DATE]]&amp;UTK[[#This Row],[VEHICLE NO]]&amp;UTK[[#This Row],[TRIP NO]]</f>
        <v>45518OD04Q41731</v>
      </c>
      <c r="C2832" s="25">
        <v>45518</v>
      </c>
      <c r="D2832" s="1">
        <v>33357</v>
      </c>
      <c r="E2832" s="12">
        <v>312215</v>
      </c>
      <c r="F2832" s="17">
        <v>8623</v>
      </c>
      <c r="G2832" s="24" t="s">
        <v>8</v>
      </c>
      <c r="H2832" s="472">
        <v>35.1</v>
      </c>
      <c r="I2832" s="472">
        <v>10.220000000000001</v>
      </c>
      <c r="J2832" s="472">
        <f t="shared" si="188"/>
        <v>24.880000000000003</v>
      </c>
      <c r="K2832" s="473">
        <v>24.36</v>
      </c>
      <c r="L2832" s="474">
        <v>45518</v>
      </c>
      <c r="M2832" s="472">
        <f t="shared" si="189"/>
        <v>0.52000000000000313</v>
      </c>
      <c r="N2832" s="475">
        <v>1</v>
      </c>
      <c r="O2832" s="1" t="s">
        <v>50</v>
      </c>
      <c r="P2832" s="1" t="s">
        <v>53</v>
      </c>
      <c r="Q2832" s="476" t="str">
        <f>VLOOKUP(UTK[[#This Row],[ID]],DRIVER[],6,FALSE)</f>
        <v>PRADEEP KUMAR</v>
      </c>
      <c r="R2832" s="1">
        <v>240</v>
      </c>
    </row>
    <row r="2833" spans="1:17" ht="15" customHeight="1">
      <c r="A2833" s="1">
        <v>315</v>
      </c>
      <c r="B2833" s="471" t="str">
        <f>UTK[[#This Row],[DATE]]&amp;UTK[[#This Row],[VEHICLE NO]]&amp;UTK[[#This Row],[TRIP NO]]</f>
        <v>45518OD04Q67611</v>
      </c>
      <c r="C2833" s="25">
        <v>45518</v>
      </c>
      <c r="D2833" s="1">
        <v>33358</v>
      </c>
      <c r="E2833" s="12">
        <v>312215</v>
      </c>
      <c r="F2833" s="17">
        <v>8625</v>
      </c>
      <c r="G2833" s="24" t="s">
        <v>24</v>
      </c>
      <c r="H2833" s="472">
        <v>53.24</v>
      </c>
      <c r="I2833" s="472">
        <v>17.82</v>
      </c>
      <c r="J2833" s="472">
        <f t="shared" si="188"/>
        <v>35.42</v>
      </c>
      <c r="K2833" s="473">
        <v>34.9</v>
      </c>
      <c r="L2833" s="474">
        <v>45518</v>
      </c>
      <c r="M2833" s="472">
        <f t="shared" si="189"/>
        <v>0.52000000000000313</v>
      </c>
      <c r="N2833" s="475">
        <v>1</v>
      </c>
      <c r="O2833" s="1" t="s">
        <v>50</v>
      </c>
      <c r="P2833" s="1" t="s">
        <v>53</v>
      </c>
      <c r="Q2833" s="476" t="str">
        <f>VLOOKUP(UTK[[#This Row],[ID]],DRIVER[],6,FALSE)</f>
        <v>JAVID KHAN</v>
      </c>
    </row>
    <row r="2834" spans="1:17" ht="14.4">
      <c r="A2834" s="1">
        <v>316</v>
      </c>
      <c r="B2834" s="471" t="str">
        <f>UTK[[#This Row],[DATE]]&amp;UTK[[#This Row],[VEHICLE NO]]&amp;UTK[[#This Row],[TRIP NO]]</f>
        <v>45518OD04Q41231</v>
      </c>
      <c r="C2834" s="25">
        <v>45518</v>
      </c>
      <c r="D2834" s="1">
        <v>33359</v>
      </c>
      <c r="E2834" s="12">
        <v>312215</v>
      </c>
      <c r="F2834" s="17">
        <v>8626</v>
      </c>
      <c r="G2834" s="24" t="s">
        <v>39</v>
      </c>
      <c r="H2834" s="472">
        <v>54.88</v>
      </c>
      <c r="I2834" s="472">
        <v>17.32</v>
      </c>
      <c r="J2834" s="472">
        <f t="shared" si="188"/>
        <v>37.56</v>
      </c>
      <c r="K2834" s="473">
        <v>37</v>
      </c>
      <c r="L2834" s="474">
        <v>45518</v>
      </c>
      <c r="M2834" s="472">
        <f t="shared" si="189"/>
        <v>0.56000000000000227</v>
      </c>
      <c r="N2834" s="475">
        <v>1</v>
      </c>
      <c r="O2834" s="1" t="s">
        <v>50</v>
      </c>
      <c r="P2834" s="1" t="s">
        <v>53</v>
      </c>
      <c r="Q2834" s="476" t="str">
        <f>VLOOKUP(UTK[[#This Row],[ID]],DRIVER[],6,FALSE)</f>
        <v>RIZWAN</v>
      </c>
    </row>
    <row r="2835" spans="1:17" ht="15" customHeight="1">
      <c r="A2835" s="1">
        <v>317</v>
      </c>
      <c r="B2835" s="471" t="str">
        <f>UTK[[#This Row],[DATE]]&amp;UTK[[#This Row],[VEHICLE NO]]&amp;UTK[[#This Row],[TRIP NO]]</f>
        <v>45518OD34S65081</v>
      </c>
      <c r="C2835" s="25">
        <v>45518</v>
      </c>
      <c r="D2835" s="1">
        <v>33360</v>
      </c>
      <c r="E2835" s="12">
        <v>312215</v>
      </c>
      <c r="F2835" s="17">
        <v>8631</v>
      </c>
      <c r="G2835" s="24" t="s">
        <v>57</v>
      </c>
      <c r="H2835" s="472">
        <v>53.18</v>
      </c>
      <c r="I2835" s="472">
        <v>17.420000000000002</v>
      </c>
      <c r="J2835" s="472">
        <f t="shared" si="188"/>
        <v>35.76</v>
      </c>
      <c r="K2835" s="473">
        <v>35.28</v>
      </c>
      <c r="L2835" s="474">
        <v>45518</v>
      </c>
      <c r="M2835" s="472">
        <f t="shared" si="189"/>
        <v>0.47999999999999687</v>
      </c>
      <c r="N2835" s="475">
        <v>1</v>
      </c>
      <c r="O2835" s="1" t="s">
        <v>50</v>
      </c>
      <c r="P2835" s="1" t="s">
        <v>53</v>
      </c>
      <c r="Q2835" s="476" t="str">
        <f>VLOOKUP(UTK[[#This Row],[ID]],DRIVER[],6,FALSE)</f>
        <v>VINOD KUMAR</v>
      </c>
    </row>
    <row r="2836" spans="1:17" ht="15" customHeight="1">
      <c r="A2836" s="1">
        <v>318</v>
      </c>
      <c r="B2836" s="471" t="str">
        <f>UTK[[#This Row],[DATE]]&amp;UTK[[#This Row],[VEHICLE NO]]&amp;UTK[[#This Row],[TRIP NO]]</f>
        <v>45518OD04Q41261</v>
      </c>
      <c r="C2836" s="25">
        <v>45518</v>
      </c>
      <c r="D2836" s="1">
        <v>33361</v>
      </c>
      <c r="E2836" s="12">
        <v>312215</v>
      </c>
      <c r="F2836" s="17">
        <v>8627</v>
      </c>
      <c r="G2836" s="24" t="s">
        <v>23</v>
      </c>
      <c r="H2836" s="472">
        <v>56.3</v>
      </c>
      <c r="I2836" s="472">
        <v>17.48</v>
      </c>
      <c r="J2836" s="472">
        <f t="shared" si="188"/>
        <v>38.819999999999993</v>
      </c>
      <c r="K2836" s="473">
        <v>37.979999999999997</v>
      </c>
      <c r="L2836" s="474">
        <v>45518</v>
      </c>
      <c r="M2836" s="472">
        <f t="shared" si="189"/>
        <v>0.83999999999999631</v>
      </c>
      <c r="N2836" s="475">
        <v>1</v>
      </c>
      <c r="O2836" s="1" t="s">
        <v>50</v>
      </c>
      <c r="P2836" s="1" t="s">
        <v>53</v>
      </c>
      <c r="Q2836" s="476" t="str">
        <f>VLOOKUP(UTK[[#This Row],[ID]],DRIVER[],6,FALSE)</f>
        <v>JUGAL KISHOR MOHANTA</v>
      </c>
    </row>
    <row r="2837" spans="1:17" ht="15" customHeight="1">
      <c r="A2837" s="1">
        <v>319</v>
      </c>
      <c r="B2837" s="471" t="str">
        <f>UTK[[#This Row],[DATE]]&amp;UTK[[#This Row],[VEHICLE NO]]&amp;UTK[[#This Row],[TRIP NO]]</f>
        <v>45518OD04Q67881</v>
      </c>
      <c r="C2837" s="25">
        <v>45518</v>
      </c>
      <c r="D2837" s="1">
        <v>33362</v>
      </c>
      <c r="E2837" s="12">
        <v>312215</v>
      </c>
      <c r="F2837" s="17">
        <v>8633</v>
      </c>
      <c r="G2837" s="24" t="s">
        <v>20</v>
      </c>
      <c r="H2837" s="472">
        <v>53.38</v>
      </c>
      <c r="I2837" s="472">
        <v>17.72</v>
      </c>
      <c r="J2837" s="472">
        <f t="shared" si="188"/>
        <v>35.660000000000004</v>
      </c>
      <c r="K2837" s="473">
        <v>35.1</v>
      </c>
      <c r="L2837" s="474">
        <v>45518</v>
      </c>
      <c r="M2837" s="472">
        <f t="shared" si="189"/>
        <v>0.56000000000000227</v>
      </c>
      <c r="N2837" s="475">
        <v>1</v>
      </c>
      <c r="O2837" s="1" t="s">
        <v>50</v>
      </c>
      <c r="P2837" s="1" t="s">
        <v>53</v>
      </c>
      <c r="Q2837" s="476" t="str">
        <f>VLOOKUP(UTK[[#This Row],[ID]],DRIVER[],6,FALSE)</f>
        <v>AJAYA KUMAR MAHANTA</v>
      </c>
    </row>
    <row r="2838" spans="1:17" ht="15" customHeight="1">
      <c r="A2838" s="1">
        <v>320</v>
      </c>
      <c r="B2838" s="471" t="str">
        <f>UTK[[#This Row],[DATE]]&amp;UTK[[#This Row],[VEHICLE NO]]&amp;UTK[[#This Row],[TRIP NO]]</f>
        <v>45518OD04Q41781</v>
      </c>
      <c r="C2838" s="25">
        <v>45518</v>
      </c>
      <c r="D2838" s="1">
        <v>33363</v>
      </c>
      <c r="E2838" s="12">
        <v>312215</v>
      </c>
      <c r="F2838" s="17">
        <v>8641</v>
      </c>
      <c r="G2838" s="24" t="s">
        <v>25</v>
      </c>
      <c r="H2838" s="472">
        <v>50.42</v>
      </c>
      <c r="I2838" s="472">
        <v>17.36</v>
      </c>
      <c r="J2838" s="472">
        <f t="shared" si="188"/>
        <v>33.06</v>
      </c>
      <c r="K2838" s="473">
        <v>32.58</v>
      </c>
      <c r="L2838" s="474">
        <v>45518</v>
      </c>
      <c r="M2838" s="472">
        <f t="shared" si="189"/>
        <v>0.48000000000000398</v>
      </c>
      <c r="N2838" s="475">
        <v>1</v>
      </c>
      <c r="O2838" s="1" t="s">
        <v>50</v>
      </c>
      <c r="P2838" s="1" t="s">
        <v>53</v>
      </c>
      <c r="Q2838" s="476" t="str">
        <f>VLOOKUP(UTK[[#This Row],[ID]],DRIVER[],6,FALSE)</f>
        <v>CHANDRAMANI MOHANTY</v>
      </c>
    </row>
    <row r="2839" spans="1:17" ht="15" customHeight="1">
      <c r="A2839" s="1">
        <v>321</v>
      </c>
      <c r="B2839" s="471" t="str">
        <f>UTK[[#This Row],[DATE]]&amp;UTK[[#This Row],[VEHICLE NO]]&amp;UTK[[#This Row],[TRIP NO]]</f>
        <v>45518OD34S26661</v>
      </c>
      <c r="C2839" s="25">
        <v>45518</v>
      </c>
      <c r="D2839" s="1">
        <v>33364</v>
      </c>
      <c r="E2839" s="12">
        <v>312215</v>
      </c>
      <c r="F2839" s="17">
        <v>8643</v>
      </c>
      <c r="G2839" s="24" t="s">
        <v>45</v>
      </c>
      <c r="H2839" s="472">
        <v>55.88</v>
      </c>
      <c r="I2839" s="472">
        <v>17.48</v>
      </c>
      <c r="J2839" s="472">
        <f t="shared" si="188"/>
        <v>38.400000000000006</v>
      </c>
      <c r="K2839" s="473">
        <v>37.5</v>
      </c>
      <c r="L2839" s="474">
        <v>45518</v>
      </c>
      <c r="M2839" s="472">
        <f t="shared" si="189"/>
        <v>0.90000000000000568</v>
      </c>
      <c r="N2839" s="475">
        <v>1</v>
      </c>
      <c r="O2839" s="1" t="s">
        <v>50</v>
      </c>
      <c r="P2839" s="1" t="s">
        <v>53</v>
      </c>
      <c r="Q2839" s="476" t="str">
        <f>VLOOKUP(UTK[[#This Row],[ID]],DRIVER[],6,FALSE)</f>
        <v>RAMAKANTA JENA</v>
      </c>
    </row>
    <row r="2840" spans="1:17" ht="15" customHeight="1">
      <c r="A2840" s="1">
        <v>322</v>
      </c>
      <c r="B2840" s="471" t="str">
        <f>UTK[[#This Row],[DATE]]&amp;UTK[[#This Row],[VEHICLE NO]]&amp;UTK[[#This Row],[TRIP NO]]</f>
        <v>45518OD04Q41701</v>
      </c>
      <c r="C2840" s="25">
        <v>45518</v>
      </c>
      <c r="D2840" s="1">
        <v>33365</v>
      </c>
      <c r="E2840" s="12">
        <v>312215</v>
      </c>
      <c r="F2840" s="17">
        <v>8646</v>
      </c>
      <c r="G2840" s="24" t="s">
        <v>10</v>
      </c>
      <c r="H2840" s="472">
        <v>32.42</v>
      </c>
      <c r="I2840" s="472">
        <v>10.4</v>
      </c>
      <c r="J2840" s="472">
        <f t="shared" si="188"/>
        <v>22.020000000000003</v>
      </c>
      <c r="K2840" s="473">
        <v>21.92</v>
      </c>
      <c r="L2840" s="474">
        <v>45518</v>
      </c>
      <c r="M2840" s="472">
        <f t="shared" si="189"/>
        <v>0.10000000000000142</v>
      </c>
      <c r="N2840" s="475">
        <v>1</v>
      </c>
      <c r="O2840" s="1" t="s">
        <v>50</v>
      </c>
      <c r="P2840" s="1" t="s">
        <v>53</v>
      </c>
      <c r="Q2840" s="476" t="str">
        <f>VLOOKUP(UTK[[#This Row],[ID]],DRIVER[],6,FALSE)</f>
        <v>MADANA MAHANTA</v>
      </c>
    </row>
    <row r="2841" spans="1:17" ht="15" customHeight="1">
      <c r="A2841" s="1">
        <v>323</v>
      </c>
      <c r="B2841" s="471" t="str">
        <f>UTK[[#This Row],[DATE]]&amp;UTK[[#This Row],[VEHICLE NO]]&amp;UTK[[#This Row],[TRIP NO]]</f>
        <v>45518OD04Q41181</v>
      </c>
      <c r="C2841" s="25">
        <v>45518</v>
      </c>
      <c r="D2841" s="1">
        <v>33366</v>
      </c>
      <c r="E2841" s="12">
        <v>312215</v>
      </c>
      <c r="F2841" s="17">
        <v>8663</v>
      </c>
      <c r="G2841" s="24" t="s">
        <v>26</v>
      </c>
      <c r="H2841" s="472">
        <v>56.62</v>
      </c>
      <c r="I2841" s="472">
        <v>17.079999999999998</v>
      </c>
      <c r="J2841" s="472">
        <f t="shared" si="188"/>
        <v>39.54</v>
      </c>
      <c r="K2841" s="473">
        <v>38.619999999999997</v>
      </c>
      <c r="L2841" s="474">
        <v>45518</v>
      </c>
      <c r="M2841" s="472">
        <f t="shared" si="189"/>
        <v>0.92000000000000171</v>
      </c>
      <c r="N2841" s="475">
        <v>1</v>
      </c>
      <c r="O2841" s="1" t="s">
        <v>50</v>
      </c>
      <c r="P2841" s="1" t="s">
        <v>53</v>
      </c>
      <c r="Q2841" s="476" t="str">
        <f>VLOOKUP(UTK[[#This Row],[ID]],DRIVER[],6,FALSE)</f>
        <v>DHULESWAR PERAI</v>
      </c>
    </row>
    <row r="2842" spans="1:17" ht="15" customHeight="1">
      <c r="A2842" s="1">
        <v>324</v>
      </c>
      <c r="B2842" s="471" t="str">
        <f>UTK[[#This Row],[DATE]]&amp;UTK[[#This Row],[VEHICLE NO]]&amp;UTK[[#This Row],[TRIP NO]]</f>
        <v>45518OD34S61391</v>
      </c>
      <c r="C2842" s="25">
        <v>45518</v>
      </c>
      <c r="D2842" s="1">
        <v>33367</v>
      </c>
      <c r="E2842" s="12">
        <v>312215</v>
      </c>
      <c r="F2842" s="17">
        <v>8669</v>
      </c>
      <c r="G2842" s="24" t="s">
        <v>52</v>
      </c>
      <c r="H2842" s="472">
        <v>56.72</v>
      </c>
      <c r="I2842" s="472">
        <v>17.64</v>
      </c>
      <c r="J2842" s="472">
        <f t="shared" si="188"/>
        <v>39.08</v>
      </c>
      <c r="K2842" s="473">
        <v>38.22</v>
      </c>
      <c r="L2842" s="474">
        <v>45518</v>
      </c>
      <c r="M2842" s="472">
        <f t="shared" si="189"/>
        <v>0.85999999999999943</v>
      </c>
      <c r="N2842" s="475">
        <v>1</v>
      </c>
      <c r="O2842" s="1" t="s">
        <v>50</v>
      </c>
      <c r="P2842" s="1" t="s">
        <v>53</v>
      </c>
      <c r="Q2842" s="476" t="str">
        <f>VLOOKUP(UTK[[#This Row],[ID]],DRIVER[],6,FALSE)</f>
        <v>ACHUTA CH DAS</v>
      </c>
    </row>
    <row r="2843" spans="1:17" ht="15" customHeight="1">
      <c r="A2843" s="1">
        <v>325</v>
      </c>
      <c r="B2843" s="471" t="str">
        <f>UTK[[#This Row],[DATE]]&amp;UTK[[#This Row],[VEHICLE NO]]&amp;UTK[[#This Row],[TRIP NO]]</f>
        <v>45518OD34S61272</v>
      </c>
      <c r="C2843" s="25">
        <v>45518</v>
      </c>
      <c r="D2843" s="1">
        <v>33369</v>
      </c>
      <c r="E2843" s="12">
        <v>312215</v>
      </c>
      <c r="F2843" s="17">
        <v>8674</v>
      </c>
      <c r="G2843" s="24" t="s">
        <v>131</v>
      </c>
      <c r="H2843" s="472">
        <v>53.54</v>
      </c>
      <c r="I2843" s="472">
        <v>17.600000000000001</v>
      </c>
      <c r="J2843" s="472">
        <f t="shared" si="188"/>
        <v>35.94</v>
      </c>
      <c r="K2843" s="473">
        <v>35.14</v>
      </c>
      <c r="L2843" s="474">
        <v>45518</v>
      </c>
      <c r="M2843" s="472">
        <f t="shared" si="189"/>
        <v>0.79999999999999716</v>
      </c>
      <c r="N2843" s="475">
        <v>2</v>
      </c>
      <c r="O2843" s="1" t="s">
        <v>50</v>
      </c>
      <c r="P2843" s="1" t="s">
        <v>53</v>
      </c>
      <c r="Q2843" s="476" t="str">
        <f>VLOOKUP(UTK[[#This Row],[ID]],DRIVER[],6,FALSE)</f>
        <v>AKSHAYA KU SAHOO</v>
      </c>
    </row>
    <row r="2844" spans="1:17" ht="15" customHeight="1">
      <c r="A2844" s="1">
        <v>326</v>
      </c>
      <c r="B2844" s="471" t="str">
        <f>UTK[[#This Row],[DATE]]&amp;UTK[[#This Row],[VEHICLE NO]]&amp;UTK[[#This Row],[TRIP NO]]</f>
        <v>45518OD34S61522</v>
      </c>
      <c r="C2844" s="25">
        <v>45518</v>
      </c>
      <c r="D2844" s="1">
        <v>33370</v>
      </c>
      <c r="E2844" s="12">
        <v>312215</v>
      </c>
      <c r="F2844" s="17">
        <v>8691</v>
      </c>
      <c r="G2844" s="24" t="s">
        <v>43</v>
      </c>
      <c r="H2844" s="472">
        <v>55.58</v>
      </c>
      <c r="I2844" s="472">
        <v>17.2</v>
      </c>
      <c r="J2844" s="472">
        <f t="shared" si="188"/>
        <v>38.379999999999995</v>
      </c>
      <c r="K2844" s="473">
        <v>37.380000000000003</v>
      </c>
      <c r="L2844" s="474">
        <v>45519</v>
      </c>
      <c r="M2844" s="472">
        <f t="shared" si="189"/>
        <v>0.99999999999999289</v>
      </c>
      <c r="N2844" s="475">
        <v>2</v>
      </c>
      <c r="O2844" s="1" t="s">
        <v>50</v>
      </c>
      <c r="P2844" s="1" t="s">
        <v>53</v>
      </c>
      <c r="Q2844" s="476" t="str">
        <f>VLOOKUP(UTK[[#This Row],[ID]],DRIVER[],6,FALSE)</f>
        <v>RAHID</v>
      </c>
    </row>
    <row r="2845" spans="1:17" ht="15" customHeight="1">
      <c r="A2845" s="1">
        <v>327</v>
      </c>
      <c r="B2845" s="471" t="str">
        <f>UTK[[#This Row],[DATE]]&amp;UTK[[#This Row],[VEHICLE NO]]&amp;UTK[[#This Row],[TRIP NO]]</f>
        <v>45518OD34S26152</v>
      </c>
      <c r="C2845" s="25">
        <v>45518</v>
      </c>
      <c r="D2845" s="1">
        <v>33371</v>
      </c>
      <c r="E2845" s="12">
        <v>312215</v>
      </c>
      <c r="F2845" s="17">
        <v>8717</v>
      </c>
      <c r="G2845" s="24" t="s">
        <v>40</v>
      </c>
      <c r="H2845" s="472">
        <v>55.9</v>
      </c>
      <c r="I2845" s="472">
        <v>17.239999999999998</v>
      </c>
      <c r="J2845" s="472">
        <f t="shared" si="188"/>
        <v>38.659999999999997</v>
      </c>
      <c r="K2845" s="473">
        <v>37.74</v>
      </c>
      <c r="L2845" s="474">
        <v>45519</v>
      </c>
      <c r="M2845" s="472">
        <f t="shared" si="189"/>
        <v>0.9199999999999946</v>
      </c>
      <c r="N2845" s="475">
        <v>2</v>
      </c>
      <c r="O2845" s="1" t="s">
        <v>50</v>
      </c>
      <c r="P2845" s="1" t="s">
        <v>53</v>
      </c>
      <c r="Q2845" s="476" t="str">
        <f>VLOOKUP(UTK[[#This Row],[ID]],DRIVER[],6,FALSE)</f>
        <v>SUSANT KUMAR BAG</v>
      </c>
    </row>
    <row r="2846" spans="1:17" ht="15" customHeight="1">
      <c r="A2846" s="1">
        <v>328</v>
      </c>
      <c r="B2846" s="471" t="str">
        <f>UTK[[#This Row],[DATE]]&amp;UTK[[#This Row],[VEHICLE NO]]&amp;UTK[[#This Row],[TRIP NO]]</f>
        <v>45518OD34S26272</v>
      </c>
      <c r="C2846" s="25">
        <v>45518</v>
      </c>
      <c r="D2846" s="1">
        <v>33372</v>
      </c>
      <c r="E2846" s="12">
        <v>312215</v>
      </c>
      <c r="F2846" s="17">
        <v>8719</v>
      </c>
      <c r="G2846" s="24" t="s">
        <v>54</v>
      </c>
      <c r="H2846" s="472">
        <v>48.72</v>
      </c>
      <c r="I2846" s="472">
        <v>17.32</v>
      </c>
      <c r="J2846" s="472">
        <f t="shared" si="188"/>
        <v>31.4</v>
      </c>
      <c r="K2846" s="473">
        <v>30.82</v>
      </c>
      <c r="L2846" s="474">
        <v>45519</v>
      </c>
      <c r="M2846" s="472">
        <f t="shared" si="189"/>
        <v>0.57999999999999829</v>
      </c>
      <c r="N2846" s="475">
        <v>2</v>
      </c>
      <c r="O2846" s="1" t="s">
        <v>50</v>
      </c>
      <c r="P2846" s="1" t="s">
        <v>53</v>
      </c>
      <c r="Q2846" s="476" t="str">
        <f>VLOOKUP(UTK[[#This Row],[ID]],DRIVER[],6,FALSE)</f>
        <v>BAI DHARA JAMUDA</v>
      </c>
    </row>
    <row r="2847" spans="1:17" ht="15" customHeight="1">
      <c r="A2847" s="1">
        <v>329</v>
      </c>
      <c r="B2847" s="471" t="str">
        <f>UTK[[#This Row],[DATE]]&amp;UTK[[#This Row],[VEHICLE NO]]&amp;UTK[[#This Row],[TRIP NO]]</f>
        <v>45518OD34S61372</v>
      </c>
      <c r="C2847" s="25">
        <v>45518</v>
      </c>
      <c r="D2847" s="1">
        <v>33373</v>
      </c>
      <c r="E2847" s="12">
        <v>312215</v>
      </c>
      <c r="F2847" s="17">
        <v>8720</v>
      </c>
      <c r="G2847" s="24" t="s">
        <v>44</v>
      </c>
      <c r="H2847" s="472">
        <v>55.22</v>
      </c>
      <c r="I2847" s="472">
        <v>17.68</v>
      </c>
      <c r="J2847" s="472">
        <f t="shared" si="188"/>
        <v>37.54</v>
      </c>
      <c r="K2847" s="473">
        <v>36.479999999999997</v>
      </c>
      <c r="L2847" s="474">
        <v>45519</v>
      </c>
      <c r="M2847" s="472">
        <f t="shared" si="189"/>
        <v>1.0600000000000023</v>
      </c>
      <c r="N2847" s="475">
        <v>2</v>
      </c>
      <c r="O2847" s="1" t="s">
        <v>50</v>
      </c>
      <c r="P2847" s="1" t="s">
        <v>53</v>
      </c>
      <c r="Q2847" s="476" t="str">
        <f>VLOOKUP(UTK[[#This Row],[ID]],DRIVER[],6,FALSE)</f>
        <v>MURALIDHAR MOHANTA</v>
      </c>
    </row>
    <row r="2848" spans="1:17" ht="14.4">
      <c r="A2848" s="1">
        <v>330</v>
      </c>
      <c r="B2848" s="471" t="str">
        <f>UTK[[#This Row],[DATE]]&amp;UTK[[#This Row],[VEHICLE NO]]&amp;UTK[[#This Row],[TRIP NO]]</f>
        <v>45518OD04Q41232</v>
      </c>
      <c r="C2848" s="25">
        <v>45518</v>
      </c>
      <c r="D2848" s="1">
        <v>33374</v>
      </c>
      <c r="E2848" s="12">
        <v>312215</v>
      </c>
      <c r="F2848" s="17">
        <v>8724</v>
      </c>
      <c r="G2848" s="24" t="s">
        <v>39</v>
      </c>
      <c r="H2848" s="472">
        <v>52.62</v>
      </c>
      <c r="I2848" s="472">
        <v>17.32</v>
      </c>
      <c r="J2848" s="472">
        <f t="shared" si="188"/>
        <v>35.299999999999997</v>
      </c>
      <c r="K2848" s="473">
        <v>34.82</v>
      </c>
      <c r="L2848" s="474">
        <v>45519</v>
      </c>
      <c r="M2848" s="472">
        <f t="shared" si="189"/>
        <v>0.47999999999999687</v>
      </c>
      <c r="N2848" s="475">
        <v>2</v>
      </c>
      <c r="O2848" s="1" t="s">
        <v>50</v>
      </c>
      <c r="P2848" s="1" t="s">
        <v>53</v>
      </c>
      <c r="Q2848" s="476" t="str">
        <f>VLOOKUP(UTK[[#This Row],[ID]],DRIVER[],6,FALSE)</f>
        <v>RIZWAN</v>
      </c>
    </row>
    <row r="2849" spans="1:18" ht="15" customHeight="1">
      <c r="A2849" s="1">
        <v>331</v>
      </c>
      <c r="B2849" s="471" t="str">
        <f>UTK[[#This Row],[DATE]]&amp;UTK[[#This Row],[VEHICLE NO]]&amp;UTK[[#This Row],[TRIP NO]]</f>
        <v>45518OD04Q67612</v>
      </c>
      <c r="C2849" s="25">
        <v>45518</v>
      </c>
      <c r="D2849" s="1">
        <v>33375</v>
      </c>
      <c r="E2849" s="12">
        <v>312215</v>
      </c>
      <c r="F2849" s="17">
        <v>8723</v>
      </c>
      <c r="G2849" s="24" t="s">
        <v>24</v>
      </c>
      <c r="H2849" s="472">
        <v>52.42</v>
      </c>
      <c r="I2849" s="472">
        <v>17.68</v>
      </c>
      <c r="J2849" s="472">
        <f t="shared" si="188"/>
        <v>34.74</v>
      </c>
      <c r="K2849" s="473">
        <v>34.14</v>
      </c>
      <c r="L2849" s="474">
        <v>45519</v>
      </c>
      <c r="M2849" s="472">
        <f t="shared" si="189"/>
        <v>0.60000000000000142</v>
      </c>
      <c r="N2849" s="475">
        <v>2</v>
      </c>
      <c r="O2849" s="1" t="s">
        <v>50</v>
      </c>
      <c r="P2849" s="1" t="s">
        <v>53</v>
      </c>
      <c r="Q2849" s="476" t="str">
        <f>VLOOKUP(UTK[[#This Row],[ID]],DRIVER[],6,FALSE)</f>
        <v>JAVID KHAN</v>
      </c>
    </row>
    <row r="2850" spans="1:18" ht="15" customHeight="1">
      <c r="A2850" s="1">
        <v>332</v>
      </c>
      <c r="B2850" s="471" t="str">
        <f>UTK[[#This Row],[DATE]]&amp;UTK[[#This Row],[VEHICLE NO]]&amp;UTK[[#This Row],[TRIP NO]]</f>
        <v>45518OD34S65082</v>
      </c>
      <c r="C2850" s="25">
        <v>45518</v>
      </c>
      <c r="D2850" s="1">
        <v>33376</v>
      </c>
      <c r="E2850" s="12">
        <v>312215</v>
      </c>
      <c r="F2850" s="17">
        <v>8725</v>
      </c>
      <c r="G2850" s="24" t="s">
        <v>57</v>
      </c>
      <c r="H2850" s="472">
        <v>51.44</v>
      </c>
      <c r="I2850" s="472">
        <v>17.399999999999999</v>
      </c>
      <c r="J2850" s="472">
        <f t="shared" si="188"/>
        <v>34.04</v>
      </c>
      <c r="K2850" s="473">
        <v>33.619999999999997</v>
      </c>
      <c r="L2850" s="474">
        <v>45519</v>
      </c>
      <c r="M2850" s="472">
        <f t="shared" si="189"/>
        <v>0.42000000000000171</v>
      </c>
      <c r="N2850" s="475">
        <v>2</v>
      </c>
      <c r="O2850" s="1" t="s">
        <v>50</v>
      </c>
      <c r="P2850" s="1" t="s">
        <v>53</v>
      </c>
      <c r="Q2850" s="476" t="str">
        <f>VLOOKUP(UTK[[#This Row],[ID]],DRIVER[],6,FALSE)</f>
        <v>VINOD KUMAR</v>
      </c>
      <c r="R2850" s="1">
        <v>231</v>
      </c>
    </row>
    <row r="2851" spans="1:18" ht="15" customHeight="1">
      <c r="A2851" s="1">
        <v>333</v>
      </c>
      <c r="B2851" s="471" t="str">
        <f>UTK[[#This Row],[DATE]]&amp;UTK[[#This Row],[VEHICLE NO]]&amp;UTK[[#This Row],[TRIP NO]]</f>
        <v>45518OD04Q41262</v>
      </c>
      <c r="C2851" s="25">
        <v>45518</v>
      </c>
      <c r="D2851" s="1">
        <v>33377</v>
      </c>
      <c r="E2851" s="12">
        <v>312215</v>
      </c>
      <c r="F2851" s="17">
        <v>8728</v>
      </c>
      <c r="G2851" s="24" t="s">
        <v>23</v>
      </c>
      <c r="H2851" s="472">
        <v>57.74</v>
      </c>
      <c r="I2851" s="472">
        <v>17.440000000000001</v>
      </c>
      <c r="J2851" s="472">
        <f t="shared" si="188"/>
        <v>40.299999999999997</v>
      </c>
      <c r="K2851" s="473">
        <v>39.26</v>
      </c>
      <c r="L2851" s="474">
        <v>45519</v>
      </c>
      <c r="M2851" s="472">
        <f t="shared" si="189"/>
        <v>1.0399999999999991</v>
      </c>
      <c r="N2851" s="475">
        <v>2</v>
      </c>
      <c r="O2851" s="1" t="s">
        <v>50</v>
      </c>
      <c r="P2851" s="1" t="s">
        <v>53</v>
      </c>
      <c r="Q2851" s="476" t="str">
        <f>VLOOKUP(UTK[[#This Row],[ID]],DRIVER[],6,FALSE)</f>
        <v>JUGAL KISHOR MOHANTA</v>
      </c>
      <c r="R2851" s="1">
        <v>210</v>
      </c>
    </row>
    <row r="2852" spans="1:18" ht="15" customHeight="1">
      <c r="A2852" s="1">
        <v>334</v>
      </c>
      <c r="B2852" s="471" t="str">
        <f>UTK[[#This Row],[DATE]]&amp;UTK[[#This Row],[VEHICLE NO]]&amp;UTK[[#This Row],[TRIP NO]]</f>
        <v>45518OD04Q67882</v>
      </c>
      <c r="C2852" s="25">
        <v>45518</v>
      </c>
      <c r="D2852" s="1">
        <v>33378</v>
      </c>
      <c r="E2852" s="12">
        <v>312215</v>
      </c>
      <c r="F2852" s="17">
        <v>8729</v>
      </c>
      <c r="G2852" s="24" t="s">
        <v>20</v>
      </c>
      <c r="H2852" s="472">
        <v>51.56</v>
      </c>
      <c r="I2852" s="472">
        <v>17.72</v>
      </c>
      <c r="J2852" s="472">
        <f t="shared" si="188"/>
        <v>33.840000000000003</v>
      </c>
      <c r="K2852" s="473">
        <v>33.380000000000003</v>
      </c>
      <c r="L2852" s="474">
        <v>45519</v>
      </c>
      <c r="M2852" s="472">
        <f t="shared" si="189"/>
        <v>0.46000000000000085</v>
      </c>
      <c r="N2852" s="475">
        <v>2</v>
      </c>
      <c r="O2852" s="1" t="s">
        <v>50</v>
      </c>
      <c r="P2852" s="1" t="s">
        <v>53</v>
      </c>
      <c r="Q2852" s="476" t="str">
        <f>VLOOKUP(UTK[[#This Row],[ID]],DRIVER[],6,FALSE)</f>
        <v>AJAYA KUMAR MAHANTA</v>
      </c>
      <c r="R2852" s="1">
        <v>40</v>
      </c>
    </row>
    <row r="2853" spans="1:18" ht="15" customHeight="1">
      <c r="A2853" s="1">
        <v>335</v>
      </c>
      <c r="B2853" s="1" t="str">
        <f>UTK[[#This Row],[DATE]]&amp;UTK[[#This Row],[VEHICLE NO]]&amp;UTK[[#This Row],[TRIP NO]]</f>
        <v>45519OD04Q67611</v>
      </c>
      <c r="C2853" s="25">
        <v>45519</v>
      </c>
      <c r="D2853" s="1">
        <v>33379</v>
      </c>
      <c r="E2853" s="12">
        <v>312215</v>
      </c>
      <c r="F2853" s="17">
        <v>8739</v>
      </c>
      <c r="G2853" s="24" t="s">
        <v>24</v>
      </c>
      <c r="H2853" s="26">
        <v>55.86</v>
      </c>
      <c r="I2853" s="26">
        <v>17.7</v>
      </c>
      <c r="J2853" s="26">
        <f t="shared" ref="J2853:J2885" si="190">H2853-I2853</f>
        <v>38.159999999999997</v>
      </c>
      <c r="K2853" s="49">
        <v>37.26</v>
      </c>
      <c r="L2853" s="474">
        <v>45519</v>
      </c>
      <c r="M2853" s="26">
        <f t="shared" ref="M2853:M2885" si="191">J2853-K2853</f>
        <v>0.89999999999999858</v>
      </c>
      <c r="N2853" s="217">
        <v>1</v>
      </c>
      <c r="O2853" s="1" t="s">
        <v>50</v>
      </c>
      <c r="P2853" s="1" t="s">
        <v>53</v>
      </c>
      <c r="Q2853" s="91" t="str">
        <f>VLOOKUP(UTK[[#This Row],[ID]],DRIVER[],6,FALSE)</f>
        <v>JAVID KHAN</v>
      </c>
      <c r="R2853" s="1">
        <v>227</v>
      </c>
    </row>
    <row r="2854" spans="1:18" ht="15" customHeight="1">
      <c r="A2854" s="1">
        <v>336</v>
      </c>
      <c r="B2854" s="1" t="str">
        <f>UTK[[#This Row],[DATE]]&amp;UTK[[#This Row],[VEHICLE NO]]&amp;UTK[[#This Row],[TRIP NO]]</f>
        <v>45519OD04Q41261</v>
      </c>
      <c r="C2854" s="25">
        <v>45519</v>
      </c>
      <c r="D2854" s="1">
        <v>33380</v>
      </c>
      <c r="E2854" s="12">
        <v>312215</v>
      </c>
      <c r="F2854" s="17">
        <v>8742</v>
      </c>
      <c r="G2854" s="24" t="s">
        <v>23</v>
      </c>
      <c r="H2854" s="26">
        <v>53.06</v>
      </c>
      <c r="I2854" s="26">
        <v>17.62</v>
      </c>
      <c r="J2854" s="26">
        <f t="shared" si="190"/>
        <v>35.44</v>
      </c>
      <c r="K2854" s="49">
        <v>34.82</v>
      </c>
      <c r="L2854" s="474">
        <v>45519</v>
      </c>
      <c r="M2854" s="26">
        <f t="shared" si="191"/>
        <v>0.61999999999999744</v>
      </c>
      <c r="N2854" s="217">
        <v>1</v>
      </c>
      <c r="O2854" s="1" t="s">
        <v>50</v>
      </c>
      <c r="P2854" s="1" t="s">
        <v>53</v>
      </c>
      <c r="Q2854" s="91" t="str">
        <f>VLOOKUP(UTK[[#This Row],[ID]],DRIVER[],6,FALSE)</f>
        <v>NATABAR MOHANTA</v>
      </c>
    </row>
    <row r="2855" spans="1:18" ht="15" customHeight="1">
      <c r="A2855" s="1">
        <v>337</v>
      </c>
      <c r="B2855" s="1" t="str">
        <f>UTK[[#This Row],[DATE]]&amp;UTK[[#This Row],[VEHICLE NO]]&amp;UTK[[#This Row],[TRIP NO]]</f>
        <v>45519OD34S26271</v>
      </c>
      <c r="C2855" s="25">
        <v>45519</v>
      </c>
      <c r="D2855" s="1">
        <v>33381</v>
      </c>
      <c r="E2855" s="12">
        <v>312215</v>
      </c>
      <c r="F2855" s="17">
        <v>8741</v>
      </c>
      <c r="G2855" s="24" t="s">
        <v>54</v>
      </c>
      <c r="H2855" s="26">
        <v>53.74</v>
      </c>
      <c r="I2855" s="26">
        <v>17.32</v>
      </c>
      <c r="J2855" s="26">
        <f t="shared" si="190"/>
        <v>36.42</v>
      </c>
      <c r="K2855" s="49">
        <v>35.82</v>
      </c>
      <c r="L2855" s="474">
        <v>45519</v>
      </c>
      <c r="M2855" s="26">
        <f t="shared" si="191"/>
        <v>0.60000000000000142</v>
      </c>
      <c r="N2855" s="217">
        <v>1</v>
      </c>
      <c r="O2855" s="1" t="s">
        <v>50</v>
      </c>
      <c r="P2855" s="1" t="s">
        <v>53</v>
      </c>
      <c r="Q2855" s="91" t="str">
        <f>VLOOKUP(UTK[[#This Row],[ID]],DRIVER[],6,FALSE)</f>
        <v>RAHID</v>
      </c>
      <c r="R2855" s="1">
        <v>277</v>
      </c>
    </row>
    <row r="2856" spans="1:18" ht="14.4">
      <c r="A2856" s="1">
        <v>338</v>
      </c>
      <c r="B2856" s="1" t="str">
        <f>UTK[[#This Row],[DATE]]&amp;UTK[[#This Row],[VEHICLE NO]]&amp;UTK[[#This Row],[TRIP NO]]</f>
        <v>45519OD04Q41231</v>
      </c>
      <c r="C2856" s="25">
        <v>45519</v>
      </c>
      <c r="D2856" s="1">
        <v>33382</v>
      </c>
      <c r="E2856" s="12">
        <v>312215</v>
      </c>
      <c r="F2856" s="17">
        <v>8740</v>
      </c>
      <c r="G2856" s="24" t="s">
        <v>39</v>
      </c>
      <c r="H2856" s="26">
        <v>55.92</v>
      </c>
      <c r="I2856" s="26">
        <v>17.28</v>
      </c>
      <c r="J2856" s="26">
        <f t="shared" si="190"/>
        <v>38.64</v>
      </c>
      <c r="K2856" s="49">
        <v>37.74</v>
      </c>
      <c r="L2856" s="474">
        <v>45519</v>
      </c>
      <c r="M2856" s="26">
        <f t="shared" si="191"/>
        <v>0.89999999999999858</v>
      </c>
      <c r="N2856" s="217">
        <v>1</v>
      </c>
      <c r="O2856" s="1" t="s">
        <v>50</v>
      </c>
      <c r="P2856" s="1" t="s">
        <v>53</v>
      </c>
      <c r="Q2856" s="91" t="str">
        <f>VLOOKUP(UTK[[#This Row],[ID]],DRIVER[],6,FALSE)</f>
        <v>RIZWAN</v>
      </c>
      <c r="R2856" s="1">
        <v>204</v>
      </c>
    </row>
    <row r="2857" spans="1:18" ht="15" customHeight="1">
      <c r="A2857" s="1">
        <v>339</v>
      </c>
      <c r="B2857" s="1" t="str">
        <f>UTK[[#This Row],[DATE]]&amp;UTK[[#This Row],[VEHICLE NO]]&amp;UTK[[#This Row],[TRIP NO]]</f>
        <v>45519OD34S61271</v>
      </c>
      <c r="C2857" s="25">
        <v>45519</v>
      </c>
      <c r="D2857" s="1">
        <v>33383</v>
      </c>
      <c r="E2857" s="12">
        <v>312215</v>
      </c>
      <c r="F2857" s="17">
        <v>8745</v>
      </c>
      <c r="G2857" s="24" t="s">
        <v>131</v>
      </c>
      <c r="H2857" s="26">
        <v>55.1</v>
      </c>
      <c r="I2857" s="26">
        <v>17.66</v>
      </c>
      <c r="J2857" s="26">
        <f t="shared" si="190"/>
        <v>37.44</v>
      </c>
      <c r="K2857" s="49">
        <v>36.880000000000003</v>
      </c>
      <c r="L2857" s="474">
        <v>45519</v>
      </c>
      <c r="M2857" s="26">
        <f t="shared" si="191"/>
        <v>0.55999999999999517</v>
      </c>
      <c r="N2857" s="217">
        <v>1</v>
      </c>
      <c r="O2857" s="1" t="s">
        <v>50</v>
      </c>
      <c r="P2857" s="1" t="s">
        <v>53</v>
      </c>
      <c r="Q2857" s="91" t="str">
        <f>VLOOKUP(UTK[[#This Row],[ID]],DRIVER[],6,FALSE)</f>
        <v>AKSHAYA KU SAHOO</v>
      </c>
    </row>
    <row r="2858" spans="1:18" ht="15" customHeight="1">
      <c r="A2858" s="1">
        <v>340</v>
      </c>
      <c r="B2858" s="1" t="str">
        <f>UTK[[#This Row],[DATE]]&amp;UTK[[#This Row],[VEHICLE NO]]&amp;UTK[[#This Row],[TRIP NO]]</f>
        <v>45519OD34S26151</v>
      </c>
      <c r="C2858" s="25">
        <v>45519</v>
      </c>
      <c r="D2858" s="1">
        <v>33384</v>
      </c>
      <c r="E2858" s="12">
        <v>312215</v>
      </c>
      <c r="F2858" s="17">
        <v>8747</v>
      </c>
      <c r="G2858" s="24" t="s">
        <v>40</v>
      </c>
      <c r="H2858" s="26">
        <v>52.92</v>
      </c>
      <c r="I2858" s="26">
        <v>17.239999999999998</v>
      </c>
      <c r="J2858" s="26">
        <f t="shared" si="190"/>
        <v>35.680000000000007</v>
      </c>
      <c r="K2858" s="49">
        <v>35.08</v>
      </c>
      <c r="L2858" s="474">
        <v>45519</v>
      </c>
      <c r="M2858" s="26">
        <f t="shared" si="191"/>
        <v>0.60000000000000853</v>
      </c>
      <c r="N2858" s="217">
        <v>1</v>
      </c>
      <c r="O2858" s="1" t="s">
        <v>50</v>
      </c>
      <c r="P2858" s="1" t="s">
        <v>53</v>
      </c>
      <c r="Q2858" s="91" t="str">
        <f>VLOOKUP(UTK[[#This Row],[ID]],DRIVER[],6,FALSE)</f>
        <v>SUSANT KUMAR BAG</v>
      </c>
    </row>
    <row r="2859" spans="1:18" ht="15" customHeight="1">
      <c r="A2859" s="1">
        <v>341</v>
      </c>
      <c r="B2859" s="1" t="str">
        <f>UTK[[#This Row],[DATE]]&amp;UTK[[#This Row],[VEHICLE NO]]&amp;UTK[[#This Row],[TRIP NO]]</f>
        <v>45519OD34S61371</v>
      </c>
      <c r="C2859" s="25">
        <v>45519</v>
      </c>
      <c r="D2859" s="1">
        <v>33385</v>
      </c>
      <c r="E2859" s="12">
        <v>312215</v>
      </c>
      <c r="F2859" s="17">
        <v>8748</v>
      </c>
      <c r="G2859" s="24" t="s">
        <v>44</v>
      </c>
      <c r="H2859" s="26">
        <v>53.22</v>
      </c>
      <c r="I2859" s="26">
        <v>17.68</v>
      </c>
      <c r="J2859" s="26">
        <f t="shared" si="190"/>
        <v>35.54</v>
      </c>
      <c r="K2859" s="49">
        <v>34.9</v>
      </c>
      <c r="L2859" s="474">
        <v>45519</v>
      </c>
      <c r="M2859" s="26">
        <f t="shared" si="191"/>
        <v>0.64000000000000057</v>
      </c>
      <c r="N2859" s="217">
        <v>1</v>
      </c>
      <c r="O2859" s="1" t="s">
        <v>50</v>
      </c>
      <c r="P2859" s="1" t="s">
        <v>53</v>
      </c>
      <c r="Q2859" s="91" t="str">
        <f>VLOOKUP(UTK[[#This Row],[ID]],DRIVER[],6,FALSE)</f>
        <v>MURALIDHAR MOHANTA</v>
      </c>
    </row>
    <row r="2860" spans="1:18" ht="15" customHeight="1">
      <c r="A2860" s="1">
        <v>342</v>
      </c>
      <c r="B2860" s="1" t="str">
        <f>UTK[[#This Row],[DATE]]&amp;UTK[[#This Row],[VEHICLE NO]]&amp;UTK[[#This Row],[TRIP NO]]</f>
        <v>45519OD04Q41701</v>
      </c>
      <c r="C2860" s="25">
        <v>45519</v>
      </c>
      <c r="D2860" s="1">
        <v>33386</v>
      </c>
      <c r="E2860" s="12">
        <v>312215</v>
      </c>
      <c r="F2860" s="17">
        <v>8749</v>
      </c>
      <c r="G2860" s="24" t="s">
        <v>10</v>
      </c>
      <c r="H2860" s="26">
        <v>34.82</v>
      </c>
      <c r="I2860" s="26">
        <v>10.28</v>
      </c>
      <c r="J2860" s="26">
        <f t="shared" si="190"/>
        <v>24.54</v>
      </c>
      <c r="K2860" s="49">
        <v>23.92</v>
      </c>
      <c r="L2860" s="474">
        <v>45519</v>
      </c>
      <c r="M2860" s="26">
        <f t="shared" si="191"/>
        <v>0.61999999999999744</v>
      </c>
      <c r="N2860" s="217">
        <v>1</v>
      </c>
      <c r="O2860" s="1" t="s">
        <v>50</v>
      </c>
      <c r="P2860" s="1" t="s">
        <v>53</v>
      </c>
      <c r="Q2860" s="91" t="str">
        <f>VLOOKUP(UTK[[#This Row],[ID]],DRIVER[],6,FALSE)</f>
        <v>RAKHAL CH  MOHANTA</v>
      </c>
    </row>
    <row r="2861" spans="1:18" ht="15" customHeight="1">
      <c r="A2861" s="1">
        <v>343</v>
      </c>
      <c r="B2861" s="1" t="str">
        <f>UTK[[#This Row],[DATE]]&amp;UTK[[#This Row],[VEHICLE NO]]&amp;UTK[[#This Row],[TRIP NO]]</f>
        <v>45519OD34S61521</v>
      </c>
      <c r="C2861" s="25">
        <v>45519</v>
      </c>
      <c r="D2861" s="1">
        <v>33387</v>
      </c>
      <c r="E2861" s="12">
        <v>312215</v>
      </c>
      <c r="F2861" s="17">
        <v>8750</v>
      </c>
      <c r="G2861" s="24" t="s">
        <v>43</v>
      </c>
      <c r="H2861" s="26">
        <v>52.62</v>
      </c>
      <c r="I2861" s="26">
        <v>17.2</v>
      </c>
      <c r="J2861" s="26">
        <f t="shared" si="190"/>
        <v>35.42</v>
      </c>
      <c r="K2861" s="49">
        <v>34.92</v>
      </c>
      <c r="L2861" s="474">
        <v>45519</v>
      </c>
      <c r="M2861" s="26">
        <f t="shared" si="191"/>
        <v>0.5</v>
      </c>
      <c r="N2861" s="217">
        <v>1</v>
      </c>
      <c r="O2861" s="1" t="s">
        <v>50</v>
      </c>
      <c r="P2861" s="1" t="s">
        <v>53</v>
      </c>
      <c r="Q2861" s="91" t="str">
        <f>VLOOKUP(UTK[[#This Row],[ID]],DRIVER[],6,FALSE)</f>
        <v>BAI DHARA JAMUDA</v>
      </c>
    </row>
    <row r="2862" spans="1:18" ht="15" customHeight="1">
      <c r="A2862" s="1">
        <v>344</v>
      </c>
      <c r="B2862" s="1" t="str">
        <f>UTK[[#This Row],[DATE]]&amp;UTK[[#This Row],[VEHICLE NO]]&amp;UTK[[#This Row],[TRIP NO]]</f>
        <v>45519OD34S26661</v>
      </c>
      <c r="C2862" s="25">
        <v>45519</v>
      </c>
      <c r="D2862" s="1">
        <v>33388</v>
      </c>
      <c r="E2862" s="12">
        <v>312215</v>
      </c>
      <c r="F2862" s="17">
        <v>8751</v>
      </c>
      <c r="G2862" s="24" t="s">
        <v>45</v>
      </c>
      <c r="H2862" s="26">
        <v>54.52</v>
      </c>
      <c r="I2862" s="26">
        <v>17.54</v>
      </c>
      <c r="J2862" s="26">
        <f t="shared" si="190"/>
        <v>36.980000000000004</v>
      </c>
      <c r="K2862" s="49">
        <v>36.159999999999997</v>
      </c>
      <c r="L2862" s="474">
        <v>45519</v>
      </c>
      <c r="M2862" s="26">
        <f t="shared" si="191"/>
        <v>0.82000000000000739</v>
      </c>
      <c r="N2862" s="217">
        <v>1</v>
      </c>
      <c r="O2862" s="1" t="s">
        <v>50</v>
      </c>
      <c r="P2862" s="1" t="s">
        <v>53</v>
      </c>
      <c r="Q2862" s="91" t="str">
        <f>VLOOKUP(UTK[[#This Row],[ID]],DRIVER[],6,FALSE)</f>
        <v>RAMAKANTA JENA</v>
      </c>
    </row>
    <row r="2863" spans="1:18" ht="15" customHeight="1">
      <c r="A2863" s="1">
        <v>345</v>
      </c>
      <c r="B2863" s="1" t="str">
        <f>UTK[[#This Row],[DATE]]&amp;UTK[[#This Row],[VEHICLE NO]]&amp;UTK[[#This Row],[TRIP NO]]</f>
        <v>45519OD34S65081</v>
      </c>
      <c r="C2863" s="25">
        <v>45519</v>
      </c>
      <c r="D2863" s="1">
        <v>33389</v>
      </c>
      <c r="E2863" s="12">
        <v>312215</v>
      </c>
      <c r="F2863" s="17">
        <v>8752</v>
      </c>
      <c r="G2863" s="24" t="s">
        <v>57</v>
      </c>
      <c r="H2863" s="26">
        <v>56.12</v>
      </c>
      <c r="I2863" s="26">
        <v>17.399999999999999</v>
      </c>
      <c r="J2863" s="26">
        <f t="shared" si="190"/>
        <v>38.72</v>
      </c>
      <c r="K2863" s="49">
        <v>37.72</v>
      </c>
      <c r="L2863" s="474">
        <v>45519</v>
      </c>
      <c r="M2863" s="26">
        <f t="shared" si="191"/>
        <v>1</v>
      </c>
      <c r="N2863" s="217">
        <v>1</v>
      </c>
      <c r="O2863" s="1" t="s">
        <v>50</v>
      </c>
      <c r="P2863" s="1" t="s">
        <v>53</v>
      </c>
      <c r="Q2863" s="91" t="str">
        <f>VLOOKUP(UTK[[#This Row],[ID]],DRIVER[],6,FALSE)</f>
        <v>VINOD KUMAR</v>
      </c>
    </row>
    <row r="2864" spans="1:18" ht="15" customHeight="1">
      <c r="A2864" s="1">
        <v>346</v>
      </c>
      <c r="B2864" s="1" t="str">
        <f>UTK[[#This Row],[DATE]]&amp;UTK[[#This Row],[VEHICLE NO]]&amp;UTK[[#This Row],[TRIP NO]]</f>
        <v>45519OD04Q41281</v>
      </c>
      <c r="C2864" s="25">
        <v>45519</v>
      </c>
      <c r="D2864" s="1">
        <v>33390</v>
      </c>
      <c r="E2864" s="12">
        <v>312215</v>
      </c>
      <c r="F2864" s="17">
        <v>8755</v>
      </c>
      <c r="G2864" s="24" t="s">
        <v>41</v>
      </c>
      <c r="H2864" s="26">
        <v>34.56</v>
      </c>
      <c r="I2864" s="26">
        <v>10.4</v>
      </c>
      <c r="J2864" s="26">
        <f t="shared" si="190"/>
        <v>24.160000000000004</v>
      </c>
      <c r="K2864" s="49">
        <v>23.66</v>
      </c>
      <c r="L2864" s="474">
        <v>45519</v>
      </c>
      <c r="M2864" s="26">
        <f t="shared" si="191"/>
        <v>0.50000000000000355</v>
      </c>
      <c r="N2864" s="217">
        <v>1</v>
      </c>
      <c r="O2864" s="1" t="s">
        <v>50</v>
      </c>
      <c r="P2864" s="1" t="s">
        <v>53</v>
      </c>
      <c r="Q2864" s="91" t="str">
        <f>VLOOKUP(UTK[[#This Row],[ID]],DRIVER[],6,FALSE)</f>
        <v>KAMAN MUNDA</v>
      </c>
    </row>
    <row r="2865" spans="1:18" ht="15" customHeight="1">
      <c r="A2865" s="1">
        <v>347</v>
      </c>
      <c r="B2865" s="1" t="str">
        <f>UTK[[#This Row],[DATE]]&amp;UTK[[#This Row],[VEHICLE NO]]&amp;UTK[[#This Row],[TRIP NO]]</f>
        <v>45519OD04Q41781</v>
      </c>
      <c r="C2865" s="25">
        <v>45519</v>
      </c>
      <c r="D2865" s="1">
        <v>33391</v>
      </c>
      <c r="E2865" s="12">
        <v>312215</v>
      </c>
      <c r="F2865" s="17">
        <v>8761</v>
      </c>
      <c r="G2865" s="24" t="s">
        <v>25</v>
      </c>
      <c r="H2865" s="26">
        <v>54.2</v>
      </c>
      <c r="I2865" s="26">
        <v>17.32</v>
      </c>
      <c r="J2865" s="26">
        <f t="shared" si="190"/>
        <v>36.880000000000003</v>
      </c>
      <c r="K2865" s="49">
        <v>36.1</v>
      </c>
      <c r="L2865" s="474">
        <v>45519</v>
      </c>
      <c r="M2865" s="26">
        <f t="shared" si="191"/>
        <v>0.78000000000000114</v>
      </c>
      <c r="N2865" s="217">
        <v>1</v>
      </c>
      <c r="O2865" s="1" t="s">
        <v>50</v>
      </c>
      <c r="P2865" s="1" t="s">
        <v>53</v>
      </c>
      <c r="Q2865" s="91" t="str">
        <f>VLOOKUP(UTK[[#This Row],[ID]],DRIVER[],6,FALSE)</f>
        <v>BHARAT CH MOHANTA</v>
      </c>
    </row>
    <row r="2866" spans="1:18" ht="15" customHeight="1">
      <c r="A2866" s="1">
        <v>348</v>
      </c>
      <c r="B2866" s="1" t="str">
        <f>UTK[[#This Row],[DATE]]&amp;UTK[[#This Row],[VEHICLE NO]]&amp;UTK[[#This Row],[TRIP NO]]</f>
        <v>45519OD04Q67881</v>
      </c>
      <c r="C2866" s="25">
        <v>45519</v>
      </c>
      <c r="D2866" s="1">
        <v>33392</v>
      </c>
      <c r="E2866" s="12">
        <v>312215</v>
      </c>
      <c r="F2866" s="17">
        <v>8760</v>
      </c>
      <c r="G2866" s="24" t="s">
        <v>20</v>
      </c>
      <c r="H2866" s="26">
        <v>55.74</v>
      </c>
      <c r="I2866" s="26">
        <v>17.739999999999998</v>
      </c>
      <c r="J2866" s="26">
        <f t="shared" si="190"/>
        <v>38</v>
      </c>
      <c r="K2866" s="49">
        <v>37.32</v>
      </c>
      <c r="L2866" s="474">
        <v>45519</v>
      </c>
      <c r="M2866" s="26">
        <f t="shared" si="191"/>
        <v>0.67999999999999972</v>
      </c>
      <c r="N2866" s="217">
        <v>1</v>
      </c>
      <c r="O2866" s="1" t="s">
        <v>50</v>
      </c>
      <c r="P2866" s="1" t="s">
        <v>53</v>
      </c>
      <c r="Q2866" s="91" t="str">
        <f>VLOOKUP(UTK[[#This Row],[ID]],DRIVER[],6,FALSE)</f>
        <v>AJAYA KUMAR MAHANTA</v>
      </c>
      <c r="R2866" s="1">
        <v>100</v>
      </c>
    </row>
    <row r="2867" spans="1:18" ht="15" customHeight="1">
      <c r="A2867" s="1">
        <v>349</v>
      </c>
      <c r="B2867" s="1" t="str">
        <f>UTK[[#This Row],[DATE]]&amp;UTK[[#This Row],[VEHICLE NO]]&amp;UTK[[#This Row],[TRIP NO]]</f>
        <v>45519OD04Q41181</v>
      </c>
      <c r="C2867" s="25">
        <v>45519</v>
      </c>
      <c r="D2867" s="1">
        <v>33393</v>
      </c>
      <c r="E2867" s="12">
        <v>312215</v>
      </c>
      <c r="F2867" s="17">
        <v>8763</v>
      </c>
      <c r="G2867" s="24" t="s">
        <v>26</v>
      </c>
      <c r="H2867" s="26">
        <v>53.14</v>
      </c>
      <c r="I2867" s="26">
        <v>17.079999999999998</v>
      </c>
      <c r="J2867" s="26">
        <f t="shared" si="190"/>
        <v>36.06</v>
      </c>
      <c r="K2867" s="49">
        <v>35.28</v>
      </c>
      <c r="L2867" s="474">
        <v>45519</v>
      </c>
      <c r="M2867" s="26">
        <f t="shared" si="191"/>
        <v>0.78000000000000114</v>
      </c>
      <c r="N2867" s="217">
        <v>1</v>
      </c>
      <c r="O2867" s="1" t="s">
        <v>50</v>
      </c>
      <c r="P2867" s="1" t="s">
        <v>53</v>
      </c>
      <c r="Q2867" s="91" t="str">
        <f>VLOOKUP(UTK[[#This Row],[ID]],DRIVER[],6,FALSE)</f>
        <v>MIRZA KAMAL BEG</v>
      </c>
    </row>
    <row r="2868" spans="1:18" ht="15" customHeight="1">
      <c r="A2868" s="1">
        <v>350</v>
      </c>
      <c r="B2868" s="1" t="str">
        <f>UTK[[#This Row],[DATE]]&amp;UTK[[#This Row],[VEHICLE NO]]&amp;UTK[[#This Row],[TRIP NO]]</f>
        <v>45519OD34S61391</v>
      </c>
      <c r="C2868" s="25">
        <v>45519</v>
      </c>
      <c r="D2868" s="1">
        <v>33394</v>
      </c>
      <c r="E2868" s="12">
        <v>312215</v>
      </c>
      <c r="F2868" s="17">
        <v>8765</v>
      </c>
      <c r="G2868" s="24" t="s">
        <v>52</v>
      </c>
      <c r="H2868" s="26">
        <v>55.26</v>
      </c>
      <c r="I2868" s="26">
        <v>17.64</v>
      </c>
      <c r="J2868" s="26">
        <f t="shared" si="190"/>
        <v>37.619999999999997</v>
      </c>
      <c r="K2868" s="49">
        <v>37.08</v>
      </c>
      <c r="L2868" s="474">
        <v>45519</v>
      </c>
      <c r="M2868" s="26">
        <f t="shared" si="191"/>
        <v>0.53999999999999915</v>
      </c>
      <c r="N2868" s="217">
        <v>1</v>
      </c>
      <c r="O2868" s="1" t="s">
        <v>50</v>
      </c>
      <c r="P2868" s="1" t="s">
        <v>53</v>
      </c>
      <c r="Q2868" s="91" t="str">
        <f>VLOOKUP(UTK[[#This Row],[ID]],DRIVER[],6,FALSE)</f>
        <v>DHULESWAR PERAI</v>
      </c>
    </row>
    <row r="2869" spans="1:18" ht="15" customHeight="1">
      <c r="A2869" s="1">
        <v>351</v>
      </c>
      <c r="B2869" s="1" t="str">
        <f>UTK[[#This Row],[DATE]]&amp;UTK[[#This Row],[VEHICLE NO]]&amp;UTK[[#This Row],[TRIP NO]]</f>
        <v>45519OD04Q41731</v>
      </c>
      <c r="C2869" s="25">
        <v>45519</v>
      </c>
      <c r="D2869" s="1">
        <v>33395</v>
      </c>
      <c r="E2869" s="12">
        <v>312215</v>
      </c>
      <c r="F2869" s="17">
        <v>8762</v>
      </c>
      <c r="G2869" s="24" t="s">
        <v>8</v>
      </c>
      <c r="H2869" s="26">
        <v>34.42</v>
      </c>
      <c r="I2869" s="26">
        <v>10.42</v>
      </c>
      <c r="J2869" s="26">
        <f t="shared" si="190"/>
        <v>24</v>
      </c>
      <c r="K2869" s="49">
        <v>23.76</v>
      </c>
      <c r="L2869" s="474">
        <v>45519</v>
      </c>
      <c r="M2869" s="26">
        <f t="shared" si="191"/>
        <v>0.23999999999999844</v>
      </c>
      <c r="N2869" s="217">
        <v>1</v>
      </c>
      <c r="O2869" s="1" t="s">
        <v>50</v>
      </c>
      <c r="P2869" s="1" t="s">
        <v>53</v>
      </c>
      <c r="Q2869" s="91" t="str">
        <f>VLOOKUP(UTK[[#This Row],[ID]],DRIVER[],6,FALSE)</f>
        <v>PRADEEP KUMAR</v>
      </c>
    </row>
    <row r="2870" spans="1:18" ht="14.4">
      <c r="A2870" s="1">
        <v>352</v>
      </c>
      <c r="B2870" s="1" t="str">
        <f>UTK[[#This Row],[DATE]]&amp;UTK[[#This Row],[VEHICLE NO]]&amp;UTK[[#This Row],[TRIP NO]]</f>
        <v>45519OD04Q41232</v>
      </c>
      <c r="C2870" s="25">
        <v>45519</v>
      </c>
      <c r="D2870" s="1">
        <v>33396</v>
      </c>
      <c r="E2870" s="12">
        <v>312215</v>
      </c>
      <c r="F2870" s="17">
        <v>8774</v>
      </c>
      <c r="G2870" s="24" t="s">
        <v>39</v>
      </c>
      <c r="H2870" s="26">
        <v>53.98</v>
      </c>
      <c r="I2870" s="26">
        <v>17.38</v>
      </c>
      <c r="J2870" s="26">
        <f t="shared" si="190"/>
        <v>36.599999999999994</v>
      </c>
      <c r="K2870" s="49">
        <v>35.96</v>
      </c>
      <c r="L2870" s="474">
        <v>45519</v>
      </c>
      <c r="M2870" s="26">
        <f t="shared" si="191"/>
        <v>0.63999999999999346</v>
      </c>
      <c r="N2870" s="217">
        <v>2</v>
      </c>
      <c r="O2870" s="1" t="s">
        <v>50</v>
      </c>
      <c r="P2870" s="1" t="s">
        <v>53</v>
      </c>
      <c r="Q2870" s="91" t="str">
        <f>VLOOKUP(UTK[[#This Row],[ID]],DRIVER[],6,FALSE)</f>
        <v>RIZWAN</v>
      </c>
    </row>
    <row r="2871" spans="1:18" ht="15" customHeight="1">
      <c r="A2871" s="1">
        <v>353</v>
      </c>
      <c r="B2871" s="1" t="str">
        <f>UTK[[#This Row],[DATE]]&amp;UTK[[#This Row],[VEHICLE NO]]&amp;UTK[[#This Row],[TRIP NO]]</f>
        <v>45519OD34S61272</v>
      </c>
      <c r="C2871" s="25">
        <v>45519</v>
      </c>
      <c r="D2871" s="1">
        <v>33397</v>
      </c>
      <c r="E2871" s="12">
        <v>312215</v>
      </c>
      <c r="F2871" s="17">
        <v>8775</v>
      </c>
      <c r="G2871" s="24" t="s">
        <v>131</v>
      </c>
      <c r="H2871" s="26">
        <v>56.8</v>
      </c>
      <c r="I2871" s="26">
        <v>17.62</v>
      </c>
      <c r="J2871" s="26">
        <f t="shared" si="190"/>
        <v>39.179999999999993</v>
      </c>
      <c r="K2871" s="49">
        <v>38.26</v>
      </c>
      <c r="L2871" s="474">
        <v>45519</v>
      </c>
      <c r="M2871" s="26">
        <f t="shared" si="191"/>
        <v>0.9199999999999946</v>
      </c>
      <c r="N2871" s="217">
        <v>2</v>
      </c>
      <c r="O2871" s="1" t="s">
        <v>50</v>
      </c>
      <c r="P2871" s="1" t="s">
        <v>53</v>
      </c>
      <c r="Q2871" s="91" t="str">
        <f>VLOOKUP(UTK[[#This Row],[ID]],DRIVER[],6,FALSE)</f>
        <v>AKSHAYA KU SAHOO</v>
      </c>
    </row>
    <row r="2872" spans="1:18" ht="15" customHeight="1">
      <c r="A2872" s="1">
        <v>354</v>
      </c>
      <c r="B2872" s="1" t="str">
        <f>UTK[[#This Row],[DATE]]&amp;UTK[[#This Row],[VEHICLE NO]]&amp;UTK[[#This Row],[TRIP NO]]</f>
        <v>45519OD34S26152</v>
      </c>
      <c r="C2872" s="25">
        <v>45519</v>
      </c>
      <c r="D2872" s="1">
        <v>33398</v>
      </c>
      <c r="E2872" s="12">
        <v>312215</v>
      </c>
      <c r="F2872" s="17">
        <v>8776</v>
      </c>
      <c r="G2872" s="24" t="s">
        <v>40</v>
      </c>
      <c r="H2872" s="26">
        <v>55.32</v>
      </c>
      <c r="I2872" s="26">
        <v>17.2</v>
      </c>
      <c r="J2872" s="26">
        <f t="shared" si="190"/>
        <v>38.120000000000005</v>
      </c>
      <c r="K2872" s="49">
        <v>37.24</v>
      </c>
      <c r="L2872" s="474">
        <v>45519</v>
      </c>
      <c r="M2872" s="26">
        <f t="shared" si="191"/>
        <v>0.88000000000000256</v>
      </c>
      <c r="N2872" s="217">
        <v>2</v>
      </c>
      <c r="O2872" s="1" t="s">
        <v>50</v>
      </c>
      <c r="P2872" s="1" t="s">
        <v>53</v>
      </c>
      <c r="Q2872" s="91" t="str">
        <f>VLOOKUP(UTK[[#This Row],[ID]],DRIVER[],6,FALSE)</f>
        <v>SUSANT KUMAR BAG</v>
      </c>
    </row>
    <row r="2873" spans="1:18" ht="15" customHeight="1">
      <c r="A2873" s="1">
        <v>355</v>
      </c>
      <c r="B2873" s="1" t="str">
        <f>UTK[[#This Row],[DATE]]&amp;UTK[[#This Row],[VEHICLE NO]]&amp;UTK[[#This Row],[TRIP NO]]</f>
        <v>45519OD04Q67612</v>
      </c>
      <c r="C2873" s="25">
        <v>45519</v>
      </c>
      <c r="D2873" s="1">
        <v>33399</v>
      </c>
      <c r="E2873" s="12">
        <v>312215</v>
      </c>
      <c r="F2873" s="17">
        <v>8777</v>
      </c>
      <c r="G2873" s="24" t="s">
        <v>24</v>
      </c>
      <c r="H2873" s="26">
        <v>54.7</v>
      </c>
      <c r="I2873" s="26">
        <v>17.86</v>
      </c>
      <c r="J2873" s="26">
        <f t="shared" si="190"/>
        <v>36.840000000000003</v>
      </c>
      <c r="K2873" s="49">
        <v>36.24</v>
      </c>
      <c r="L2873" s="474">
        <v>45519</v>
      </c>
      <c r="M2873" s="26">
        <f t="shared" si="191"/>
        <v>0.60000000000000142</v>
      </c>
      <c r="N2873" s="217">
        <v>2</v>
      </c>
      <c r="O2873" s="1" t="s">
        <v>50</v>
      </c>
      <c r="P2873" s="1" t="s">
        <v>53</v>
      </c>
      <c r="Q2873" s="91" t="str">
        <f>VLOOKUP(UTK[[#This Row],[ID]],DRIVER[],6,FALSE)</f>
        <v>JAVID KHAN</v>
      </c>
    </row>
    <row r="2874" spans="1:18" ht="15" customHeight="1">
      <c r="A2874" s="1">
        <v>356</v>
      </c>
      <c r="B2874" s="1" t="str">
        <f>UTK[[#This Row],[DATE]]&amp;UTK[[#This Row],[VEHICLE NO]]&amp;UTK[[#This Row],[TRIP NO]]</f>
        <v>45519OD04Q41702</v>
      </c>
      <c r="C2874" s="25">
        <v>45519</v>
      </c>
      <c r="D2874" s="1">
        <v>33400</v>
      </c>
      <c r="E2874" s="12">
        <v>312215</v>
      </c>
      <c r="F2874" s="17">
        <v>8779</v>
      </c>
      <c r="G2874" s="24" t="s">
        <v>10</v>
      </c>
      <c r="H2874" s="26">
        <v>33.799999999999997</v>
      </c>
      <c r="I2874" s="26">
        <v>10.28</v>
      </c>
      <c r="J2874" s="26">
        <f t="shared" si="190"/>
        <v>23.519999999999996</v>
      </c>
      <c r="K2874" s="49">
        <v>23.18</v>
      </c>
      <c r="L2874" s="474">
        <v>45519</v>
      </c>
      <c r="M2874" s="26">
        <f t="shared" si="191"/>
        <v>0.33999999999999631</v>
      </c>
      <c r="N2874" s="217">
        <v>2</v>
      </c>
      <c r="O2874" s="1" t="s">
        <v>50</v>
      </c>
      <c r="P2874" s="1" t="s">
        <v>53</v>
      </c>
      <c r="Q2874" s="91" t="str">
        <f>VLOOKUP(UTK[[#This Row],[ID]],DRIVER[],6,FALSE)</f>
        <v>RAKHAL CH  MOHANTA</v>
      </c>
    </row>
    <row r="2875" spans="1:18" ht="15" customHeight="1">
      <c r="A2875" s="1">
        <v>357</v>
      </c>
      <c r="B2875" s="1" t="str">
        <f>UTK[[#This Row],[DATE]]&amp;UTK[[#This Row],[VEHICLE NO]]&amp;UTK[[#This Row],[TRIP NO]]</f>
        <v>45519OD34S26272</v>
      </c>
      <c r="C2875" s="25">
        <v>45519</v>
      </c>
      <c r="D2875" s="1">
        <v>33401</v>
      </c>
      <c r="E2875" s="12">
        <v>312215</v>
      </c>
      <c r="F2875" s="17">
        <v>8780</v>
      </c>
      <c r="G2875" s="24" t="s">
        <v>54</v>
      </c>
      <c r="H2875" s="26">
        <v>54.16</v>
      </c>
      <c r="I2875" s="26">
        <v>17.5</v>
      </c>
      <c r="J2875" s="26">
        <f t="shared" si="190"/>
        <v>36.659999999999997</v>
      </c>
      <c r="K2875" s="49">
        <v>36.1</v>
      </c>
      <c r="L2875" s="474">
        <v>45519</v>
      </c>
      <c r="M2875" s="26">
        <f t="shared" si="191"/>
        <v>0.55999999999999517</v>
      </c>
      <c r="N2875" s="217">
        <v>2</v>
      </c>
      <c r="O2875" s="1" t="s">
        <v>50</v>
      </c>
      <c r="P2875" s="1" t="s">
        <v>53</v>
      </c>
      <c r="Q2875" s="91" t="str">
        <f>VLOOKUP(UTK[[#This Row],[ID]],DRIVER[],6,FALSE)</f>
        <v>RAHID</v>
      </c>
    </row>
    <row r="2876" spans="1:18" ht="15" customHeight="1">
      <c r="A2876" s="1">
        <v>358</v>
      </c>
      <c r="B2876" s="1" t="str">
        <f>UTK[[#This Row],[DATE]]&amp;UTK[[#This Row],[VEHICLE NO]]&amp;UTK[[#This Row],[TRIP NO]]</f>
        <v>45519OD04Q41282</v>
      </c>
      <c r="C2876" s="25">
        <v>45519</v>
      </c>
      <c r="D2876" s="1">
        <v>33402</v>
      </c>
      <c r="E2876" s="12">
        <v>312215</v>
      </c>
      <c r="F2876" s="17">
        <v>8783</v>
      </c>
      <c r="G2876" s="24" t="s">
        <v>41</v>
      </c>
      <c r="H2876" s="26">
        <v>33.96</v>
      </c>
      <c r="I2876" s="26">
        <v>10.36</v>
      </c>
      <c r="J2876" s="26">
        <f t="shared" si="190"/>
        <v>23.6</v>
      </c>
      <c r="K2876" s="49">
        <v>23.18</v>
      </c>
      <c r="L2876" s="474">
        <v>45519</v>
      </c>
      <c r="M2876" s="26">
        <f t="shared" si="191"/>
        <v>0.42000000000000171</v>
      </c>
      <c r="N2876" s="217">
        <v>2</v>
      </c>
      <c r="O2876" s="1" t="s">
        <v>50</v>
      </c>
      <c r="P2876" s="1" t="s">
        <v>53</v>
      </c>
      <c r="Q2876" s="91" t="str">
        <f>VLOOKUP(UTK[[#This Row],[ID]],DRIVER[],6,FALSE)</f>
        <v>KAMAN MUNDA</v>
      </c>
    </row>
    <row r="2877" spans="1:18" ht="15" customHeight="1">
      <c r="A2877" s="1">
        <v>359</v>
      </c>
      <c r="B2877" s="1" t="str">
        <f>UTK[[#This Row],[DATE]]&amp;UTK[[#This Row],[VEHICLE NO]]&amp;UTK[[#This Row],[TRIP NO]]</f>
        <v>45519OD04Q41732</v>
      </c>
      <c r="C2877" s="25">
        <v>45519</v>
      </c>
      <c r="D2877" s="1">
        <v>33403</v>
      </c>
      <c r="E2877" s="12">
        <v>312215</v>
      </c>
      <c r="F2877" s="17">
        <v>8791</v>
      </c>
      <c r="G2877" s="24" t="s">
        <v>8</v>
      </c>
      <c r="H2877" s="26">
        <v>34.32</v>
      </c>
      <c r="I2877" s="26">
        <v>10.34</v>
      </c>
      <c r="J2877" s="26">
        <f t="shared" si="190"/>
        <v>23.98</v>
      </c>
      <c r="K2877" s="49">
        <v>23.58</v>
      </c>
      <c r="L2877" s="474">
        <v>45519</v>
      </c>
      <c r="M2877" s="26">
        <f t="shared" si="191"/>
        <v>0.40000000000000213</v>
      </c>
      <c r="N2877" s="217">
        <v>2</v>
      </c>
      <c r="O2877" s="1" t="s">
        <v>50</v>
      </c>
      <c r="P2877" s="1" t="s">
        <v>53</v>
      </c>
      <c r="Q2877" s="91" t="str">
        <f>VLOOKUP(UTK[[#This Row],[ID]],DRIVER[],6,FALSE)</f>
        <v>PRADEEP KUMAR</v>
      </c>
    </row>
    <row r="2878" spans="1:18" ht="15" customHeight="1">
      <c r="A2878" s="1">
        <v>360</v>
      </c>
      <c r="B2878" s="1" t="str">
        <f>UTK[[#This Row],[DATE]]&amp;UTK[[#This Row],[VEHICLE NO]]&amp;UTK[[#This Row],[TRIP NO]]</f>
        <v>45519OD34S26662</v>
      </c>
      <c r="C2878" s="25">
        <v>45519</v>
      </c>
      <c r="D2878" s="1">
        <v>33404</v>
      </c>
      <c r="E2878" s="12">
        <v>312215</v>
      </c>
      <c r="F2878" s="17">
        <v>8790</v>
      </c>
      <c r="G2878" s="24" t="s">
        <v>45</v>
      </c>
      <c r="H2878" s="26">
        <v>53.78</v>
      </c>
      <c r="I2878" s="26">
        <v>17.5</v>
      </c>
      <c r="J2878" s="26">
        <f t="shared" si="190"/>
        <v>36.28</v>
      </c>
      <c r="K2878" s="49">
        <v>35.659999999999997</v>
      </c>
      <c r="L2878" s="474">
        <v>45519</v>
      </c>
      <c r="M2878" s="26">
        <f t="shared" si="191"/>
        <v>0.62000000000000455</v>
      </c>
      <c r="N2878" s="217">
        <v>2</v>
      </c>
      <c r="O2878" s="1" t="s">
        <v>50</v>
      </c>
      <c r="P2878" s="1" t="s">
        <v>53</v>
      </c>
      <c r="Q2878" s="91" t="str">
        <f>VLOOKUP(UTK[[#This Row],[ID]],DRIVER[],6,FALSE)</f>
        <v>RAMAKANTA JENA</v>
      </c>
      <c r="R2878" s="1">
        <v>276</v>
      </c>
    </row>
    <row r="2879" spans="1:18" ht="15" customHeight="1">
      <c r="A2879" s="1">
        <v>361</v>
      </c>
      <c r="B2879" s="1" t="str">
        <f>UTK[[#This Row],[DATE]]&amp;UTK[[#This Row],[VEHICLE NO]]&amp;UTK[[#This Row],[TRIP NO]]</f>
        <v>45519OD04Q41182</v>
      </c>
      <c r="C2879" s="25">
        <v>45519</v>
      </c>
      <c r="D2879" s="1">
        <v>33405</v>
      </c>
      <c r="E2879" s="12">
        <v>312215</v>
      </c>
      <c r="F2879" s="17">
        <v>8794</v>
      </c>
      <c r="G2879" s="24" t="s">
        <v>26</v>
      </c>
      <c r="H2879" s="26">
        <v>55.66</v>
      </c>
      <c r="I2879" s="26">
        <v>17.12</v>
      </c>
      <c r="J2879" s="26">
        <f t="shared" si="190"/>
        <v>38.539999999999992</v>
      </c>
      <c r="K2879" s="49">
        <v>37.72</v>
      </c>
      <c r="L2879" s="474">
        <v>45519</v>
      </c>
      <c r="M2879" s="26">
        <f t="shared" si="191"/>
        <v>0.81999999999999318</v>
      </c>
      <c r="N2879" s="217">
        <v>2</v>
      </c>
      <c r="O2879" s="1" t="s">
        <v>50</v>
      </c>
      <c r="P2879" s="1" t="s">
        <v>53</v>
      </c>
      <c r="Q2879" s="91" t="str">
        <f>VLOOKUP(UTK[[#This Row],[ID]],DRIVER[],6,FALSE)</f>
        <v>MIRZA KAMAL BEG</v>
      </c>
    </row>
    <row r="2880" spans="1:18" ht="15" customHeight="1">
      <c r="A2880" s="1">
        <v>362</v>
      </c>
      <c r="B2880" s="1" t="str">
        <f>UTK[[#This Row],[DATE]]&amp;UTK[[#This Row],[VEHICLE NO]]&amp;UTK[[#This Row],[TRIP NO]]</f>
        <v>45519OD34S61522</v>
      </c>
      <c r="C2880" s="25">
        <v>45519</v>
      </c>
      <c r="D2880" s="1">
        <v>33406</v>
      </c>
      <c r="E2880" s="12">
        <v>312215</v>
      </c>
      <c r="F2880" s="17">
        <v>8792</v>
      </c>
      <c r="G2880" s="24" t="s">
        <v>43</v>
      </c>
      <c r="H2880" s="26">
        <v>56.98</v>
      </c>
      <c r="I2880" s="26">
        <v>17.18</v>
      </c>
      <c r="J2880" s="26">
        <f t="shared" si="190"/>
        <v>39.799999999999997</v>
      </c>
      <c r="K2880" s="49">
        <v>38.6</v>
      </c>
      <c r="L2880" s="474">
        <v>45519</v>
      </c>
      <c r="M2880" s="26">
        <f t="shared" si="191"/>
        <v>1.1999999999999957</v>
      </c>
      <c r="N2880" s="217">
        <v>2</v>
      </c>
      <c r="O2880" s="1" t="s">
        <v>50</v>
      </c>
      <c r="P2880" s="1" t="s">
        <v>53</v>
      </c>
      <c r="Q2880" s="91" t="str">
        <f>VLOOKUP(UTK[[#This Row],[ID]],DRIVER[],6,FALSE)</f>
        <v>BAI DHARA JAMUDA</v>
      </c>
    </row>
    <row r="2881" spans="1:17" ht="15" customHeight="1">
      <c r="A2881" s="1">
        <v>363</v>
      </c>
      <c r="B2881" s="1" t="str">
        <f>UTK[[#This Row],[DATE]]&amp;UTK[[#This Row],[VEHICLE NO]]&amp;UTK[[#This Row],[TRIP NO]]</f>
        <v>45519OD34S65082</v>
      </c>
      <c r="C2881" s="25">
        <v>45519</v>
      </c>
      <c r="D2881" s="1">
        <v>33407</v>
      </c>
      <c r="E2881" s="12">
        <v>312215</v>
      </c>
      <c r="F2881" s="17">
        <v>8793</v>
      </c>
      <c r="G2881" s="24" t="s">
        <v>57</v>
      </c>
      <c r="H2881" s="26">
        <v>53.84</v>
      </c>
      <c r="I2881" s="26">
        <v>17.52</v>
      </c>
      <c r="J2881" s="26">
        <f t="shared" si="190"/>
        <v>36.320000000000007</v>
      </c>
      <c r="K2881" s="49">
        <v>35.5</v>
      </c>
      <c r="L2881" s="50">
        <v>45520</v>
      </c>
      <c r="M2881" s="26">
        <f t="shared" si="191"/>
        <v>0.82000000000000739</v>
      </c>
      <c r="N2881" s="217">
        <v>2</v>
      </c>
      <c r="O2881" s="1" t="s">
        <v>50</v>
      </c>
      <c r="P2881" s="1" t="s">
        <v>53</v>
      </c>
      <c r="Q2881" s="91" t="str">
        <f>VLOOKUP(UTK[[#This Row],[ID]],DRIVER[],6,FALSE)</f>
        <v>VINOD KUMAR</v>
      </c>
    </row>
    <row r="2882" spans="1:17" ht="15" customHeight="1">
      <c r="A2882" s="1">
        <v>364</v>
      </c>
      <c r="B2882" s="1" t="str">
        <f>UTK[[#This Row],[DATE]]&amp;UTK[[#This Row],[VEHICLE NO]]&amp;UTK[[#This Row],[TRIP NO]]</f>
        <v>45519OD04Q41262</v>
      </c>
      <c r="C2882" s="25">
        <v>45519</v>
      </c>
      <c r="D2882" s="1">
        <v>33408</v>
      </c>
      <c r="E2882" s="12">
        <v>312215</v>
      </c>
      <c r="F2882" s="17">
        <v>8797</v>
      </c>
      <c r="G2882" s="24" t="s">
        <v>23</v>
      </c>
      <c r="H2882" s="26">
        <v>57.98</v>
      </c>
      <c r="I2882" s="26">
        <v>17.600000000000001</v>
      </c>
      <c r="J2882" s="26">
        <f t="shared" si="190"/>
        <v>40.379999999999995</v>
      </c>
      <c r="K2882" s="49">
        <v>39.6</v>
      </c>
      <c r="L2882" s="50">
        <v>45519</v>
      </c>
      <c r="M2882" s="26">
        <f t="shared" si="191"/>
        <v>0.77999999999999403</v>
      </c>
      <c r="N2882" s="217">
        <v>2</v>
      </c>
      <c r="O2882" s="1" t="s">
        <v>50</v>
      </c>
      <c r="P2882" s="1" t="s">
        <v>53</v>
      </c>
      <c r="Q2882" s="91" t="str">
        <f>VLOOKUP(UTK[[#This Row],[ID]],DRIVER[],6,FALSE)</f>
        <v>NATABAR MOHANTA</v>
      </c>
    </row>
    <row r="2883" spans="1:17" ht="15" customHeight="1">
      <c r="A2883" s="1">
        <v>365</v>
      </c>
      <c r="B2883" s="1" t="str">
        <f>UTK[[#This Row],[DATE]]&amp;UTK[[#This Row],[VEHICLE NO]]&amp;UTK[[#This Row],[TRIP NO]]</f>
        <v>45519OD34S61392</v>
      </c>
      <c r="C2883" s="25">
        <v>45519</v>
      </c>
      <c r="D2883" s="1">
        <v>33409</v>
      </c>
      <c r="E2883" s="12">
        <v>312215</v>
      </c>
      <c r="F2883" s="17">
        <v>8799</v>
      </c>
      <c r="G2883" s="24" t="s">
        <v>52</v>
      </c>
      <c r="H2883" s="26">
        <v>55.5</v>
      </c>
      <c r="I2883" s="26">
        <v>17.62</v>
      </c>
      <c r="J2883" s="26">
        <f t="shared" si="190"/>
        <v>37.879999999999995</v>
      </c>
      <c r="K2883" s="49">
        <v>37.26</v>
      </c>
      <c r="L2883" s="50">
        <v>45520</v>
      </c>
      <c r="M2883" s="26">
        <f t="shared" si="191"/>
        <v>0.61999999999999744</v>
      </c>
      <c r="N2883" s="217">
        <v>2</v>
      </c>
      <c r="O2883" s="1" t="s">
        <v>50</v>
      </c>
      <c r="P2883" s="1" t="s">
        <v>53</v>
      </c>
      <c r="Q2883" s="91" t="str">
        <f>VLOOKUP(UTK[[#This Row],[ID]],DRIVER[],6,FALSE)</f>
        <v>DHULESWAR PERAI</v>
      </c>
    </row>
    <row r="2884" spans="1:17" ht="15" customHeight="1">
      <c r="A2884" s="1">
        <v>366</v>
      </c>
      <c r="B2884" s="1" t="str">
        <f>UTK[[#This Row],[DATE]]&amp;UTK[[#This Row],[VEHICLE NO]]&amp;UTK[[#This Row],[TRIP NO]]</f>
        <v>45519OD04Q41782</v>
      </c>
      <c r="C2884" s="25">
        <v>45519</v>
      </c>
      <c r="D2884" s="1">
        <v>33410</v>
      </c>
      <c r="E2884" s="12">
        <v>312215</v>
      </c>
      <c r="F2884" s="17">
        <v>8798</v>
      </c>
      <c r="G2884" s="24" t="s">
        <v>25</v>
      </c>
      <c r="H2884" s="26">
        <v>55.56</v>
      </c>
      <c r="I2884" s="26">
        <v>17.38</v>
      </c>
      <c r="J2884" s="26">
        <f t="shared" si="190"/>
        <v>38.180000000000007</v>
      </c>
      <c r="K2884" s="49">
        <v>37.58</v>
      </c>
      <c r="L2884" s="50">
        <v>45520</v>
      </c>
      <c r="M2884" s="26">
        <f t="shared" si="191"/>
        <v>0.60000000000000853</v>
      </c>
      <c r="N2884" s="217">
        <v>2</v>
      </c>
      <c r="O2884" s="1" t="s">
        <v>50</v>
      </c>
      <c r="P2884" s="1" t="s">
        <v>53</v>
      </c>
      <c r="Q2884" s="91" t="str">
        <f>VLOOKUP(UTK[[#This Row],[ID]],DRIVER[],6,FALSE)</f>
        <v>PRADEEP KU MAHANTA</v>
      </c>
    </row>
    <row r="2885" spans="1:17" ht="15" customHeight="1">
      <c r="A2885" s="1">
        <v>367</v>
      </c>
      <c r="B2885" s="1" t="str">
        <f>UTK[[#This Row],[DATE]]&amp;UTK[[#This Row],[VEHICLE NO]]&amp;UTK[[#This Row],[TRIP NO]]</f>
        <v>45519OD34S61372</v>
      </c>
      <c r="C2885" s="25">
        <v>45519</v>
      </c>
      <c r="D2885" s="1">
        <v>33411</v>
      </c>
      <c r="E2885" s="12">
        <v>312215</v>
      </c>
      <c r="F2885" s="17">
        <v>8801</v>
      </c>
      <c r="G2885" s="24" t="s">
        <v>44</v>
      </c>
      <c r="H2885" s="26">
        <v>56.62</v>
      </c>
      <c r="I2885" s="26">
        <v>17.7</v>
      </c>
      <c r="J2885" s="26">
        <f t="shared" si="190"/>
        <v>38.92</v>
      </c>
      <c r="K2885" s="49">
        <v>38.119999999999997</v>
      </c>
      <c r="L2885" s="50">
        <v>45520</v>
      </c>
      <c r="M2885" s="26">
        <f t="shared" si="191"/>
        <v>0.80000000000000426</v>
      </c>
      <c r="N2885" s="217">
        <v>2</v>
      </c>
      <c r="O2885" s="1" t="s">
        <v>50</v>
      </c>
      <c r="P2885" s="1" t="s">
        <v>53</v>
      </c>
      <c r="Q2885" s="91" t="str">
        <f>VLOOKUP(UTK[[#This Row],[ID]],DRIVER[],6,FALSE)</f>
        <v>MURALIDHAR MOHANTA</v>
      </c>
    </row>
    <row r="2886" spans="1:17" ht="15" customHeight="1">
      <c r="A2886" s="1">
        <v>368</v>
      </c>
      <c r="B2886" s="500" t="str">
        <f>UTK[[#This Row],[DATE]]&amp;UTK[[#This Row],[VEHICLE NO]]&amp;UTK[[#This Row],[TRIP NO]]</f>
        <v>45520OD34S26151</v>
      </c>
      <c r="C2886" s="25">
        <v>45520</v>
      </c>
      <c r="D2886" s="1">
        <v>33412</v>
      </c>
      <c r="E2886" s="12">
        <v>312215</v>
      </c>
      <c r="F2886" s="17">
        <v>8838</v>
      </c>
      <c r="G2886" s="24" t="s">
        <v>40</v>
      </c>
      <c r="H2886" s="501">
        <v>54.62</v>
      </c>
      <c r="I2886" s="501">
        <v>17.32</v>
      </c>
      <c r="J2886" s="501">
        <f t="shared" ref="J2886:J2910" si="192">H2886-I2886</f>
        <v>37.299999999999997</v>
      </c>
      <c r="K2886" s="502">
        <v>36.72</v>
      </c>
      <c r="L2886" s="50">
        <v>45520</v>
      </c>
      <c r="M2886" s="501">
        <f t="shared" ref="M2886:M2910" si="193">J2886-K2886</f>
        <v>0.57999999999999829</v>
      </c>
      <c r="N2886" s="504">
        <v>1</v>
      </c>
      <c r="O2886" s="1" t="s">
        <v>50</v>
      </c>
      <c r="P2886" s="1" t="s">
        <v>53</v>
      </c>
      <c r="Q2886" s="505" t="str">
        <f>VLOOKUP(UTK[[#This Row],[ID]],DRIVER[],6,FALSE)</f>
        <v>SUSANT KUMAR BAG</v>
      </c>
    </row>
    <row r="2887" spans="1:17" ht="15" customHeight="1">
      <c r="A2887" s="1">
        <v>369</v>
      </c>
      <c r="B2887" s="500" t="str">
        <f>UTK[[#This Row],[DATE]]&amp;UTK[[#This Row],[VEHICLE NO]]&amp;UTK[[#This Row],[TRIP NO]]</f>
        <v>45520OD34S65081</v>
      </c>
      <c r="C2887" s="25">
        <v>45520</v>
      </c>
      <c r="D2887" s="1">
        <v>33413</v>
      </c>
      <c r="E2887" s="12">
        <v>312215</v>
      </c>
      <c r="F2887" s="17">
        <v>8839</v>
      </c>
      <c r="G2887" s="24" t="s">
        <v>57</v>
      </c>
      <c r="H2887" s="501">
        <v>57.58</v>
      </c>
      <c r="I2887" s="501">
        <v>17.62</v>
      </c>
      <c r="J2887" s="501">
        <f t="shared" si="192"/>
        <v>39.959999999999994</v>
      </c>
      <c r="K2887" s="502">
        <v>38.119999999999997</v>
      </c>
      <c r="L2887" s="50">
        <v>45520</v>
      </c>
      <c r="M2887" s="501">
        <f t="shared" si="193"/>
        <v>1.8399999999999963</v>
      </c>
      <c r="N2887" s="504">
        <v>1</v>
      </c>
      <c r="O2887" s="1" t="s">
        <v>50</v>
      </c>
      <c r="P2887" s="1" t="s">
        <v>53</v>
      </c>
      <c r="Q2887" s="505" t="str">
        <f>VLOOKUP(UTK[[#This Row],[ID]],DRIVER[],6,FALSE)</f>
        <v>VINOD KUMAR</v>
      </c>
    </row>
    <row r="2888" spans="1:17" ht="15" customHeight="1">
      <c r="A2888" s="1">
        <v>370</v>
      </c>
      <c r="B2888" s="500" t="str">
        <f>UTK[[#This Row],[DATE]]&amp;UTK[[#This Row],[VEHICLE NO]]&amp;UTK[[#This Row],[TRIP NO]]</f>
        <v>45520OD34S61371</v>
      </c>
      <c r="C2888" s="25">
        <v>45520</v>
      </c>
      <c r="D2888" s="1">
        <v>33414</v>
      </c>
      <c r="E2888" s="12">
        <v>312215</v>
      </c>
      <c r="F2888" s="17">
        <v>8841</v>
      </c>
      <c r="G2888" s="24" t="s">
        <v>44</v>
      </c>
      <c r="H2888" s="501">
        <v>54.98</v>
      </c>
      <c r="I2888" s="501">
        <v>17.66</v>
      </c>
      <c r="J2888" s="501">
        <f t="shared" si="192"/>
        <v>37.319999999999993</v>
      </c>
      <c r="K2888" s="502">
        <v>36.5</v>
      </c>
      <c r="L2888" s="50">
        <v>45520</v>
      </c>
      <c r="M2888" s="501">
        <f t="shared" si="193"/>
        <v>0.81999999999999318</v>
      </c>
      <c r="N2888" s="504">
        <v>1</v>
      </c>
      <c r="O2888" s="1" t="s">
        <v>50</v>
      </c>
      <c r="P2888" s="1" t="s">
        <v>53</v>
      </c>
      <c r="Q2888" s="505" t="str">
        <f>VLOOKUP(UTK[[#This Row],[ID]],DRIVER[],6,FALSE)</f>
        <v>MURALIDHAR MOHANTA</v>
      </c>
    </row>
    <row r="2889" spans="1:17" ht="15" customHeight="1">
      <c r="A2889" s="1">
        <v>371</v>
      </c>
      <c r="B2889" s="500" t="str">
        <f>UTK[[#This Row],[DATE]]&amp;UTK[[#This Row],[VEHICLE NO]]&amp;UTK[[#This Row],[TRIP NO]]</f>
        <v>45520OD04Q41731</v>
      </c>
      <c r="C2889" s="25">
        <v>45520</v>
      </c>
      <c r="D2889" s="1">
        <v>33415</v>
      </c>
      <c r="E2889" s="12">
        <v>312215</v>
      </c>
      <c r="F2889" s="17">
        <v>8842</v>
      </c>
      <c r="G2889" s="24" t="s">
        <v>8</v>
      </c>
      <c r="H2889" s="501">
        <v>33.700000000000003</v>
      </c>
      <c r="I2889" s="501">
        <v>10.46</v>
      </c>
      <c r="J2889" s="501">
        <f t="shared" si="192"/>
        <v>23.240000000000002</v>
      </c>
      <c r="K2889" s="502">
        <v>22.56</v>
      </c>
      <c r="L2889" s="50">
        <v>45520</v>
      </c>
      <c r="M2889" s="501">
        <f t="shared" si="193"/>
        <v>0.68000000000000327</v>
      </c>
      <c r="N2889" s="504">
        <v>1</v>
      </c>
      <c r="O2889" s="1" t="s">
        <v>50</v>
      </c>
      <c r="P2889" s="1" t="s">
        <v>53</v>
      </c>
      <c r="Q2889" s="505" t="str">
        <f>VLOOKUP(UTK[[#This Row],[ID]],DRIVER[],6,FALSE)</f>
        <v>PRADEEP KUMAR</v>
      </c>
    </row>
    <row r="2890" spans="1:17" ht="15" customHeight="1">
      <c r="A2890" s="1">
        <v>372</v>
      </c>
      <c r="B2890" s="500" t="str">
        <f>UTK[[#This Row],[DATE]]&amp;UTK[[#This Row],[VEHICLE NO]]&amp;UTK[[#This Row],[TRIP NO]]</f>
        <v>45520OD34S61271</v>
      </c>
      <c r="C2890" s="25">
        <v>45520</v>
      </c>
      <c r="D2890" s="1">
        <v>33416</v>
      </c>
      <c r="E2890" s="12">
        <v>312215</v>
      </c>
      <c r="F2890" s="17">
        <v>8856</v>
      </c>
      <c r="G2890" s="24" t="s">
        <v>131</v>
      </c>
      <c r="H2890" s="501">
        <v>57.68</v>
      </c>
      <c r="I2890" s="501">
        <v>17.72</v>
      </c>
      <c r="J2890" s="501">
        <f t="shared" si="192"/>
        <v>39.96</v>
      </c>
      <c r="K2890" s="502">
        <v>39.14</v>
      </c>
      <c r="L2890" s="50">
        <v>45520</v>
      </c>
      <c r="M2890" s="501">
        <f t="shared" si="193"/>
        <v>0.82000000000000028</v>
      </c>
      <c r="N2890" s="504">
        <v>1</v>
      </c>
      <c r="O2890" s="1" t="s">
        <v>50</v>
      </c>
      <c r="P2890" s="1" t="s">
        <v>53</v>
      </c>
      <c r="Q2890" s="505" t="str">
        <f>VLOOKUP(UTK[[#This Row],[ID]],DRIVER[],6,FALSE)</f>
        <v>AKSHAYA KU SAHOO</v>
      </c>
    </row>
    <row r="2891" spans="1:17" ht="15" customHeight="1">
      <c r="A2891" s="1">
        <v>373</v>
      </c>
      <c r="B2891" s="500" t="str">
        <f>UTK[[#This Row],[DATE]]&amp;UTK[[#This Row],[VEHICLE NO]]&amp;UTK[[#This Row],[TRIP NO]]</f>
        <v>45520OD04Q41181</v>
      </c>
      <c r="C2891" s="25">
        <v>45520</v>
      </c>
      <c r="D2891" s="1">
        <v>33417</v>
      </c>
      <c r="E2891" s="12">
        <v>312215</v>
      </c>
      <c r="F2891" s="17">
        <v>8854</v>
      </c>
      <c r="G2891" s="24" t="s">
        <v>26</v>
      </c>
      <c r="H2891" s="501">
        <v>54.9</v>
      </c>
      <c r="I2891" s="501">
        <v>17.2</v>
      </c>
      <c r="J2891" s="501">
        <f t="shared" si="192"/>
        <v>37.700000000000003</v>
      </c>
      <c r="K2891" s="502">
        <v>37.28</v>
      </c>
      <c r="L2891" s="50">
        <v>45520</v>
      </c>
      <c r="M2891" s="501">
        <f t="shared" si="193"/>
        <v>0.42000000000000171</v>
      </c>
      <c r="N2891" s="504">
        <v>1</v>
      </c>
      <c r="O2891" s="1" t="s">
        <v>50</v>
      </c>
      <c r="P2891" s="1" t="s">
        <v>53</v>
      </c>
      <c r="Q2891" s="505" t="str">
        <f>VLOOKUP(UTK[[#This Row],[ID]],DRIVER[],6,FALSE)</f>
        <v>MIRZA KAMAL BEG</v>
      </c>
    </row>
    <row r="2892" spans="1:17" ht="15" customHeight="1">
      <c r="A2892" s="1">
        <v>374</v>
      </c>
      <c r="B2892" s="500" t="str">
        <f>UTK[[#This Row],[DATE]]&amp;UTK[[#This Row],[VEHICLE NO]]&amp;UTK[[#This Row],[TRIP NO]]</f>
        <v>45520OD34S61391</v>
      </c>
      <c r="C2892" s="25">
        <v>45520</v>
      </c>
      <c r="D2892" s="1">
        <v>33418</v>
      </c>
      <c r="E2892" s="12">
        <v>312215</v>
      </c>
      <c r="F2892" s="17">
        <v>8859</v>
      </c>
      <c r="G2892" s="24" t="s">
        <v>52</v>
      </c>
      <c r="H2892" s="501">
        <v>57.88</v>
      </c>
      <c r="I2892" s="501">
        <v>17.68</v>
      </c>
      <c r="J2892" s="501">
        <f t="shared" si="192"/>
        <v>40.200000000000003</v>
      </c>
      <c r="K2892" s="502">
        <v>39.159999999999997</v>
      </c>
      <c r="L2892" s="50">
        <v>45520</v>
      </c>
      <c r="M2892" s="501">
        <f t="shared" si="193"/>
        <v>1.0400000000000063</v>
      </c>
      <c r="N2892" s="504">
        <v>1</v>
      </c>
      <c r="O2892" s="1" t="s">
        <v>50</v>
      </c>
      <c r="P2892" s="1" t="s">
        <v>53</v>
      </c>
      <c r="Q2892" s="505" t="str">
        <f>VLOOKUP(UTK[[#This Row],[ID]],DRIVER[],6,FALSE)</f>
        <v>PRADIPA MALIK</v>
      </c>
    </row>
    <row r="2893" spans="1:17" ht="15" customHeight="1">
      <c r="A2893" s="1">
        <v>375</v>
      </c>
      <c r="B2893" s="500" t="str">
        <f>UTK[[#This Row],[DATE]]&amp;UTK[[#This Row],[VEHICLE NO]]&amp;UTK[[#This Row],[TRIP NO]]</f>
        <v>45520OD34S26271</v>
      </c>
      <c r="C2893" s="25">
        <v>45520</v>
      </c>
      <c r="D2893" s="1">
        <v>33419</v>
      </c>
      <c r="E2893" s="12">
        <v>312215</v>
      </c>
      <c r="F2893" s="17">
        <v>8858</v>
      </c>
      <c r="G2893" s="24" t="s">
        <v>54</v>
      </c>
      <c r="H2893" s="501">
        <v>53.84</v>
      </c>
      <c r="I2893" s="501">
        <v>17.66</v>
      </c>
      <c r="J2893" s="501">
        <f t="shared" si="192"/>
        <v>36.180000000000007</v>
      </c>
      <c r="K2893" s="502">
        <v>35.6</v>
      </c>
      <c r="L2893" s="50">
        <v>45520</v>
      </c>
      <c r="M2893" s="501">
        <f t="shared" si="193"/>
        <v>0.5800000000000054</v>
      </c>
      <c r="N2893" s="504">
        <v>1</v>
      </c>
      <c r="O2893" s="1" t="s">
        <v>50</v>
      </c>
      <c r="P2893" s="1" t="s">
        <v>53</v>
      </c>
      <c r="Q2893" s="505" t="str">
        <f>VLOOKUP(UTK[[#This Row],[ID]],DRIVER[],6,FALSE)</f>
        <v>BAI DHARA JAMUDA</v>
      </c>
    </row>
    <row r="2894" spans="1:17" ht="15" customHeight="1">
      <c r="A2894" s="1">
        <v>376</v>
      </c>
      <c r="B2894" s="500" t="str">
        <f>UTK[[#This Row],[DATE]]&amp;UTK[[#This Row],[VEHICLE NO]]&amp;UTK[[#This Row],[TRIP NO]]</f>
        <v>45520OD34S61521</v>
      </c>
      <c r="C2894" s="25">
        <v>45520</v>
      </c>
      <c r="D2894" s="1">
        <v>33420</v>
      </c>
      <c r="E2894" s="12">
        <v>312215</v>
      </c>
      <c r="F2894" s="17">
        <v>8862</v>
      </c>
      <c r="G2894" s="24" t="s">
        <v>43</v>
      </c>
      <c r="H2894" s="501">
        <v>54.42</v>
      </c>
      <c r="I2894" s="501">
        <v>17.3</v>
      </c>
      <c r="J2894" s="501">
        <f t="shared" si="192"/>
        <v>37.120000000000005</v>
      </c>
      <c r="K2894" s="502">
        <v>36.799999999999997</v>
      </c>
      <c r="L2894" s="50">
        <v>45520</v>
      </c>
      <c r="M2894" s="501">
        <f t="shared" si="193"/>
        <v>0.32000000000000739</v>
      </c>
      <c r="N2894" s="504">
        <v>1</v>
      </c>
      <c r="O2894" s="1" t="s">
        <v>50</v>
      </c>
      <c r="P2894" s="1" t="s">
        <v>53</v>
      </c>
      <c r="Q2894" s="505" t="str">
        <f>VLOOKUP(UTK[[#This Row],[ID]],DRIVER[],6,FALSE)</f>
        <v>RAHID</v>
      </c>
    </row>
    <row r="2895" spans="1:17" ht="15" customHeight="1">
      <c r="A2895" s="1">
        <v>377</v>
      </c>
      <c r="B2895" s="500" t="str">
        <f>UTK[[#This Row],[DATE]]&amp;UTK[[#This Row],[VEHICLE NO]]&amp;UTK[[#This Row],[TRIP NO]]</f>
        <v>45520OD04Q67611</v>
      </c>
      <c r="C2895" s="25">
        <v>45520</v>
      </c>
      <c r="D2895" s="1">
        <v>33421</v>
      </c>
      <c r="E2895" s="12">
        <v>312215</v>
      </c>
      <c r="F2895" s="17">
        <v>8892</v>
      </c>
      <c r="G2895" s="24" t="s">
        <v>24</v>
      </c>
      <c r="H2895" s="501">
        <v>54.2</v>
      </c>
      <c r="I2895" s="501">
        <v>17.98</v>
      </c>
      <c r="J2895" s="501">
        <f t="shared" si="192"/>
        <v>36.22</v>
      </c>
      <c r="K2895" s="502">
        <v>35.28</v>
      </c>
      <c r="L2895" s="50">
        <v>45520</v>
      </c>
      <c r="M2895" s="501">
        <f t="shared" si="193"/>
        <v>0.93999999999999773</v>
      </c>
      <c r="N2895" s="504">
        <v>1</v>
      </c>
      <c r="O2895" s="1" t="s">
        <v>50</v>
      </c>
      <c r="P2895" s="1" t="s">
        <v>53</v>
      </c>
      <c r="Q2895" s="505" t="str">
        <f>VLOOKUP(UTK[[#This Row],[ID]],DRIVER[],6,FALSE)</f>
        <v>JAVID KHAN</v>
      </c>
    </row>
    <row r="2896" spans="1:17" ht="14.4">
      <c r="A2896" s="1">
        <v>378</v>
      </c>
      <c r="B2896" s="500" t="str">
        <f>UTK[[#This Row],[DATE]]&amp;UTK[[#This Row],[VEHICLE NO]]&amp;UTK[[#This Row],[TRIP NO]]</f>
        <v>45520OD04Q41231</v>
      </c>
      <c r="C2896" s="25">
        <v>45520</v>
      </c>
      <c r="D2896" s="1">
        <v>33422</v>
      </c>
      <c r="E2896" s="12">
        <v>312215</v>
      </c>
      <c r="F2896" s="17">
        <v>8891</v>
      </c>
      <c r="G2896" s="24" t="s">
        <v>39</v>
      </c>
      <c r="H2896" s="501">
        <v>55.34</v>
      </c>
      <c r="I2896" s="501">
        <v>17.5</v>
      </c>
      <c r="J2896" s="501">
        <f t="shared" si="192"/>
        <v>37.840000000000003</v>
      </c>
      <c r="K2896" s="502">
        <v>37.380000000000003</v>
      </c>
      <c r="L2896" s="50">
        <v>45520</v>
      </c>
      <c r="M2896" s="501">
        <f t="shared" si="193"/>
        <v>0.46000000000000085</v>
      </c>
      <c r="N2896" s="504">
        <v>1</v>
      </c>
      <c r="O2896" s="1" t="s">
        <v>50</v>
      </c>
      <c r="P2896" s="1" t="s">
        <v>53</v>
      </c>
      <c r="Q2896" s="505" t="str">
        <f>VLOOKUP(UTK[[#This Row],[ID]],DRIVER[],6,FALSE)</f>
        <v>RIZWAN</v>
      </c>
    </row>
    <row r="2897" spans="1:17" ht="15" customHeight="1">
      <c r="A2897" s="1">
        <v>379</v>
      </c>
      <c r="B2897" s="500" t="str">
        <f>UTK[[#This Row],[DATE]]&amp;UTK[[#This Row],[VEHICLE NO]]&amp;UTK[[#This Row],[TRIP NO]]</f>
        <v>45520OD04Q41701</v>
      </c>
      <c r="C2897" s="25">
        <v>45520</v>
      </c>
      <c r="D2897" s="1">
        <v>33423</v>
      </c>
      <c r="E2897" s="12">
        <v>312215</v>
      </c>
      <c r="F2897" s="17">
        <v>8889</v>
      </c>
      <c r="G2897" s="24" t="s">
        <v>10</v>
      </c>
      <c r="H2897" s="501">
        <v>34.880000000000003</v>
      </c>
      <c r="I2897" s="501">
        <v>10.36</v>
      </c>
      <c r="J2897" s="501">
        <f t="shared" si="192"/>
        <v>24.520000000000003</v>
      </c>
      <c r="K2897" s="502">
        <v>23.92</v>
      </c>
      <c r="L2897" s="50">
        <v>45520</v>
      </c>
      <c r="M2897" s="501">
        <f t="shared" si="193"/>
        <v>0.60000000000000142</v>
      </c>
      <c r="N2897" s="504">
        <v>1</v>
      </c>
      <c r="O2897" s="1" t="s">
        <v>50</v>
      </c>
      <c r="P2897" s="1" t="s">
        <v>53</v>
      </c>
      <c r="Q2897" s="505" t="str">
        <f>VLOOKUP(UTK[[#This Row],[ID]],DRIVER[],6,FALSE)</f>
        <v>MADANA MAHANTA</v>
      </c>
    </row>
    <row r="2898" spans="1:17" ht="15" customHeight="1">
      <c r="A2898" s="1">
        <v>380</v>
      </c>
      <c r="B2898" s="500" t="str">
        <f>UTK[[#This Row],[DATE]]&amp;UTK[[#This Row],[VEHICLE NO]]&amp;UTK[[#This Row],[TRIP NO]]</f>
        <v>45520OD04Q41281</v>
      </c>
      <c r="C2898" s="25">
        <v>45520</v>
      </c>
      <c r="D2898" s="1">
        <v>33424</v>
      </c>
      <c r="E2898" s="12">
        <v>312215</v>
      </c>
      <c r="F2898" s="17">
        <v>8898</v>
      </c>
      <c r="G2898" s="24" t="s">
        <v>41</v>
      </c>
      <c r="H2898" s="501">
        <v>33.659999999999997</v>
      </c>
      <c r="I2898" s="501">
        <v>10.42</v>
      </c>
      <c r="J2898" s="501">
        <f t="shared" si="192"/>
        <v>23.239999999999995</v>
      </c>
      <c r="K2898" s="502">
        <v>22.72</v>
      </c>
      <c r="L2898" s="50">
        <v>45521</v>
      </c>
      <c r="M2898" s="501">
        <f t="shared" si="193"/>
        <v>0.51999999999999602</v>
      </c>
      <c r="N2898" s="504">
        <v>1</v>
      </c>
      <c r="O2898" s="1" t="s">
        <v>50</v>
      </c>
      <c r="P2898" s="1" t="s">
        <v>53</v>
      </c>
      <c r="Q2898" s="505" t="str">
        <f>VLOOKUP(UTK[[#This Row],[ID]],DRIVER[],6,FALSE)</f>
        <v>AJAYA KUMAR MAHANTA</v>
      </c>
    </row>
    <row r="2899" spans="1:17" ht="15" customHeight="1">
      <c r="A2899" s="1">
        <v>381</v>
      </c>
      <c r="B2899" s="500" t="str">
        <f>UTK[[#This Row],[DATE]]&amp;UTK[[#This Row],[VEHICLE NO]]&amp;UTK[[#This Row],[TRIP NO]]</f>
        <v>45520OD04Q41781</v>
      </c>
      <c r="C2899" s="25">
        <v>45520</v>
      </c>
      <c r="D2899" s="1">
        <v>33425</v>
      </c>
      <c r="E2899" s="12">
        <v>312215</v>
      </c>
      <c r="F2899" s="17">
        <v>8899</v>
      </c>
      <c r="G2899" s="24" t="s">
        <v>25</v>
      </c>
      <c r="H2899" s="501">
        <v>57.52</v>
      </c>
      <c r="I2899" s="501">
        <v>17.38</v>
      </c>
      <c r="J2899" s="501">
        <f t="shared" si="192"/>
        <v>40.14</v>
      </c>
      <c r="K2899" s="502">
        <v>39.159999999999997</v>
      </c>
      <c r="L2899" s="50">
        <v>45520</v>
      </c>
      <c r="M2899" s="501">
        <f t="shared" si="193"/>
        <v>0.98000000000000398</v>
      </c>
      <c r="N2899" s="504">
        <v>1</v>
      </c>
      <c r="O2899" s="1" t="s">
        <v>50</v>
      </c>
      <c r="P2899" s="1" t="s">
        <v>53</v>
      </c>
      <c r="Q2899" s="505" t="str">
        <f>VLOOKUP(UTK[[#This Row],[ID]],DRIVER[],6,FALSE)</f>
        <v>CHANDRAMANI MOHANTY</v>
      </c>
    </row>
    <row r="2900" spans="1:17" ht="15" customHeight="1">
      <c r="A2900" s="1">
        <v>382</v>
      </c>
      <c r="B2900" s="500" t="str">
        <f>UTK[[#This Row],[DATE]]&amp;UTK[[#This Row],[VEHICLE NO]]&amp;UTK[[#This Row],[TRIP NO]]</f>
        <v>45520OD04Q41261</v>
      </c>
      <c r="C2900" s="25">
        <v>45520</v>
      </c>
      <c r="D2900" s="1">
        <v>33426</v>
      </c>
      <c r="E2900" s="12">
        <v>312215</v>
      </c>
      <c r="F2900" s="17">
        <v>8900</v>
      </c>
      <c r="G2900" s="24" t="s">
        <v>23</v>
      </c>
      <c r="H2900" s="501">
        <v>54.74</v>
      </c>
      <c r="I2900" s="501">
        <v>17.64</v>
      </c>
      <c r="J2900" s="501">
        <f t="shared" si="192"/>
        <v>37.1</v>
      </c>
      <c r="K2900" s="502">
        <v>36.619999999999997</v>
      </c>
      <c r="L2900" s="50">
        <v>45520</v>
      </c>
      <c r="M2900" s="501">
        <f t="shared" si="193"/>
        <v>0.48000000000000398</v>
      </c>
      <c r="N2900" s="504">
        <v>1</v>
      </c>
      <c r="O2900" s="1" t="s">
        <v>50</v>
      </c>
      <c r="P2900" s="1" t="s">
        <v>53</v>
      </c>
      <c r="Q2900" s="505" t="str">
        <f>VLOOKUP(UTK[[#This Row],[ID]],DRIVER[],6,FALSE)</f>
        <v>NATABAR MOHANTA</v>
      </c>
    </row>
    <row r="2901" spans="1:17" ht="15" customHeight="1">
      <c r="A2901" s="1">
        <v>383</v>
      </c>
      <c r="B2901" s="500" t="str">
        <f>UTK[[#This Row],[DATE]]&amp;UTK[[#This Row],[VEHICLE NO]]&amp;UTK[[#This Row],[TRIP NO]]</f>
        <v>45520OD34S26152</v>
      </c>
      <c r="C2901" s="25">
        <v>45520</v>
      </c>
      <c r="D2901" s="1">
        <v>33427</v>
      </c>
      <c r="E2901" s="12">
        <v>312215</v>
      </c>
      <c r="F2901" s="17">
        <v>8909</v>
      </c>
      <c r="G2901" s="24" t="s">
        <v>40</v>
      </c>
      <c r="H2901" s="501">
        <v>55</v>
      </c>
      <c r="I2901" s="501">
        <v>17.260000000000002</v>
      </c>
      <c r="J2901" s="501">
        <f t="shared" si="192"/>
        <v>37.739999999999995</v>
      </c>
      <c r="K2901" s="502">
        <v>37.14</v>
      </c>
      <c r="L2901" s="50">
        <v>45520</v>
      </c>
      <c r="M2901" s="501">
        <f t="shared" si="193"/>
        <v>0.59999999999999432</v>
      </c>
      <c r="N2901" s="504">
        <v>2</v>
      </c>
      <c r="O2901" s="1" t="s">
        <v>50</v>
      </c>
      <c r="P2901" s="1" t="s">
        <v>53</v>
      </c>
      <c r="Q2901" s="505" t="str">
        <f>VLOOKUP(UTK[[#This Row],[ID]],DRIVER[],6,FALSE)</f>
        <v>SUSANT KUMAR BAG</v>
      </c>
    </row>
    <row r="2902" spans="1:17" ht="15" customHeight="1">
      <c r="A2902" s="1">
        <v>384</v>
      </c>
      <c r="B2902" s="500" t="str">
        <f>UTK[[#This Row],[DATE]]&amp;UTK[[#This Row],[VEHICLE NO]]&amp;UTK[[#This Row],[TRIP NO]]</f>
        <v>45520OD34S61272</v>
      </c>
      <c r="C2902" s="25">
        <v>45520</v>
      </c>
      <c r="D2902" s="1">
        <v>33428</v>
      </c>
      <c r="E2902" s="12">
        <v>312215</v>
      </c>
      <c r="F2902" s="17">
        <v>8911</v>
      </c>
      <c r="G2902" s="24" t="s">
        <v>131</v>
      </c>
      <c r="H2902" s="501">
        <v>54.18</v>
      </c>
      <c r="I2902" s="501">
        <v>17.600000000000001</v>
      </c>
      <c r="J2902" s="501">
        <f t="shared" si="192"/>
        <v>36.58</v>
      </c>
      <c r="K2902" s="502">
        <v>36.06</v>
      </c>
      <c r="L2902" s="50">
        <v>45520</v>
      </c>
      <c r="M2902" s="501">
        <f t="shared" si="193"/>
        <v>0.51999999999999602</v>
      </c>
      <c r="N2902" s="504">
        <v>2</v>
      </c>
      <c r="O2902" s="1" t="s">
        <v>50</v>
      </c>
      <c r="P2902" s="1" t="s">
        <v>53</v>
      </c>
      <c r="Q2902" s="505" t="str">
        <f>VLOOKUP(UTK[[#This Row],[ID]],DRIVER[],6,FALSE)</f>
        <v>AKSHAYA KU SAHOO</v>
      </c>
    </row>
    <row r="2903" spans="1:17" ht="15" customHeight="1">
      <c r="A2903" s="1">
        <v>385</v>
      </c>
      <c r="B2903" s="500" t="str">
        <f>UTK[[#This Row],[DATE]]&amp;UTK[[#This Row],[VEHICLE NO]]&amp;UTK[[#This Row],[TRIP NO]]</f>
        <v>45520OD04Q41732</v>
      </c>
      <c r="C2903" s="25">
        <v>45520</v>
      </c>
      <c r="D2903" s="1">
        <v>33429</v>
      </c>
      <c r="E2903" s="12">
        <v>312215</v>
      </c>
      <c r="F2903" s="17">
        <v>8913</v>
      </c>
      <c r="G2903" s="24" t="s">
        <v>8</v>
      </c>
      <c r="H2903" s="501">
        <v>36.6</v>
      </c>
      <c r="I2903" s="501">
        <v>10.34</v>
      </c>
      <c r="J2903" s="501">
        <f t="shared" si="192"/>
        <v>26.26</v>
      </c>
      <c r="K2903" s="502">
        <v>25.68</v>
      </c>
      <c r="L2903" s="50">
        <v>45520</v>
      </c>
      <c r="M2903" s="501">
        <f t="shared" si="193"/>
        <v>0.58000000000000185</v>
      </c>
      <c r="N2903" s="504">
        <v>2</v>
      </c>
      <c r="O2903" s="1" t="s">
        <v>50</v>
      </c>
      <c r="P2903" s="1" t="s">
        <v>53</v>
      </c>
      <c r="Q2903" s="505" t="str">
        <f>VLOOKUP(UTK[[#This Row],[ID]],DRIVER[],6,FALSE)</f>
        <v>PRADEEP KUMAR</v>
      </c>
    </row>
    <row r="2904" spans="1:17" ht="15" customHeight="1">
      <c r="A2904" s="1">
        <v>386</v>
      </c>
      <c r="B2904" s="500" t="str">
        <f>UTK[[#This Row],[DATE]]&amp;UTK[[#This Row],[VEHICLE NO]]&amp;UTK[[#This Row],[TRIP NO]]</f>
        <v>45520OD34S61372</v>
      </c>
      <c r="C2904" s="25">
        <v>45520</v>
      </c>
      <c r="D2904" s="1">
        <v>33430</v>
      </c>
      <c r="E2904" s="12">
        <v>312215</v>
      </c>
      <c r="F2904" s="17">
        <v>8912</v>
      </c>
      <c r="G2904" s="24" t="s">
        <v>44</v>
      </c>
      <c r="H2904" s="501">
        <v>54.76</v>
      </c>
      <c r="I2904" s="501">
        <v>17.600000000000001</v>
      </c>
      <c r="J2904" s="501">
        <f t="shared" si="192"/>
        <v>37.159999999999997</v>
      </c>
      <c r="K2904" s="502">
        <v>36.28</v>
      </c>
      <c r="L2904" s="50">
        <v>45520</v>
      </c>
      <c r="M2904" s="501">
        <f t="shared" si="193"/>
        <v>0.87999999999999545</v>
      </c>
      <c r="N2904" s="504">
        <v>2</v>
      </c>
      <c r="O2904" s="1" t="s">
        <v>50</v>
      </c>
      <c r="P2904" s="1" t="s">
        <v>53</v>
      </c>
      <c r="Q2904" s="505" t="str">
        <f>VLOOKUP(UTK[[#This Row],[ID]],DRIVER[],6,FALSE)</f>
        <v>MURALIDHAR MOHANTA</v>
      </c>
    </row>
    <row r="2905" spans="1:17" ht="15" customHeight="1">
      <c r="A2905" s="1">
        <v>387</v>
      </c>
      <c r="B2905" s="500" t="str">
        <f>UTK[[#This Row],[DATE]]&amp;UTK[[#This Row],[VEHICLE NO]]&amp;UTK[[#This Row],[TRIP NO]]</f>
        <v>45520OD34S26272</v>
      </c>
      <c r="C2905" s="25">
        <v>45520</v>
      </c>
      <c r="D2905" s="1">
        <v>33431</v>
      </c>
      <c r="E2905" s="12">
        <v>312215</v>
      </c>
      <c r="F2905" s="17">
        <v>8920</v>
      </c>
      <c r="G2905" s="24" t="s">
        <v>54</v>
      </c>
      <c r="H2905" s="501">
        <v>53.56</v>
      </c>
      <c r="I2905" s="501">
        <v>17.579999999999998</v>
      </c>
      <c r="J2905" s="501">
        <f t="shared" si="192"/>
        <v>35.980000000000004</v>
      </c>
      <c r="K2905" s="502">
        <v>35.380000000000003</v>
      </c>
      <c r="L2905" s="503">
        <v>45521</v>
      </c>
      <c r="M2905" s="501">
        <f t="shared" si="193"/>
        <v>0.60000000000000142</v>
      </c>
      <c r="N2905" s="504">
        <v>2</v>
      </c>
      <c r="O2905" s="1" t="s">
        <v>50</v>
      </c>
      <c r="P2905" s="1" t="s">
        <v>53</v>
      </c>
      <c r="Q2905" s="505" t="str">
        <f>VLOOKUP(UTK[[#This Row],[ID]],DRIVER[],6,FALSE)</f>
        <v>BAI DHARA JAMUDA</v>
      </c>
    </row>
    <row r="2906" spans="1:17" ht="15" customHeight="1">
      <c r="A2906" s="1">
        <v>388</v>
      </c>
      <c r="B2906" s="500" t="str">
        <f>UTK[[#This Row],[DATE]]&amp;UTK[[#This Row],[VEHICLE NO]]&amp;UTK[[#This Row],[TRIP NO]]</f>
        <v>45520OD34S61392</v>
      </c>
      <c r="C2906" s="25">
        <v>45520</v>
      </c>
      <c r="D2906" s="1">
        <v>33432</v>
      </c>
      <c r="E2906" s="12">
        <v>312215</v>
      </c>
      <c r="F2906" s="17">
        <v>8922</v>
      </c>
      <c r="G2906" s="24" t="s">
        <v>52</v>
      </c>
      <c r="H2906" s="501">
        <v>54.7</v>
      </c>
      <c r="I2906" s="501">
        <v>17.64</v>
      </c>
      <c r="J2906" s="501">
        <f t="shared" si="192"/>
        <v>37.06</v>
      </c>
      <c r="K2906" s="502">
        <v>36.46</v>
      </c>
      <c r="L2906" s="503">
        <v>45520</v>
      </c>
      <c r="M2906" s="501">
        <f t="shared" si="193"/>
        <v>0.60000000000000142</v>
      </c>
      <c r="N2906" s="504">
        <v>2</v>
      </c>
      <c r="O2906" s="1" t="s">
        <v>50</v>
      </c>
      <c r="P2906" s="1" t="s">
        <v>53</v>
      </c>
      <c r="Q2906" s="505" t="str">
        <f>VLOOKUP(UTK[[#This Row],[ID]],DRIVER[],6,FALSE)</f>
        <v>AJAYA KUMAR MAHANTA</v>
      </c>
    </row>
    <row r="2907" spans="1:17" ht="14.4">
      <c r="A2907" s="1">
        <v>389</v>
      </c>
      <c r="B2907" s="500" t="str">
        <f>UTK[[#This Row],[DATE]]&amp;UTK[[#This Row],[VEHICLE NO]]&amp;UTK[[#This Row],[TRIP NO]]</f>
        <v>45520OD04Q41232</v>
      </c>
      <c r="C2907" s="25">
        <v>45520</v>
      </c>
      <c r="D2907" s="1">
        <v>33433</v>
      </c>
      <c r="E2907" s="12">
        <v>312215</v>
      </c>
      <c r="F2907" s="17">
        <v>8926</v>
      </c>
      <c r="G2907" s="24" t="s">
        <v>39</v>
      </c>
      <c r="H2907" s="501">
        <v>54.42</v>
      </c>
      <c r="I2907" s="501">
        <v>17.46</v>
      </c>
      <c r="J2907" s="501">
        <f t="shared" si="192"/>
        <v>36.96</v>
      </c>
      <c r="K2907" s="502">
        <v>36.18</v>
      </c>
      <c r="L2907" s="503">
        <v>45521</v>
      </c>
      <c r="M2907" s="501">
        <f t="shared" si="193"/>
        <v>0.78000000000000114</v>
      </c>
      <c r="N2907" s="504">
        <v>2</v>
      </c>
      <c r="O2907" s="1" t="s">
        <v>50</v>
      </c>
      <c r="P2907" s="1" t="s">
        <v>53</v>
      </c>
      <c r="Q2907" s="505" t="str">
        <f>VLOOKUP(UTK[[#This Row],[ID]],DRIVER[],6,FALSE)</f>
        <v>RIZWAN</v>
      </c>
    </row>
    <row r="2908" spans="1:17" ht="15" customHeight="1">
      <c r="A2908" s="1">
        <v>390</v>
      </c>
      <c r="B2908" s="500" t="str">
        <f>UTK[[#This Row],[DATE]]&amp;UTK[[#This Row],[VEHICLE NO]]&amp;UTK[[#This Row],[TRIP NO]]</f>
        <v>45520OD34S65082</v>
      </c>
      <c r="C2908" s="25">
        <v>45520</v>
      </c>
      <c r="D2908" s="1">
        <v>33434</v>
      </c>
      <c r="E2908" s="12">
        <v>312215</v>
      </c>
      <c r="F2908" s="17">
        <v>8925</v>
      </c>
      <c r="G2908" s="24" t="s">
        <v>57</v>
      </c>
      <c r="H2908" s="501">
        <v>54.18</v>
      </c>
      <c r="I2908" s="501">
        <v>17.559999999999999</v>
      </c>
      <c r="J2908" s="501">
        <f t="shared" si="192"/>
        <v>36.620000000000005</v>
      </c>
      <c r="K2908" s="502">
        <v>36.08</v>
      </c>
      <c r="L2908" s="503">
        <v>45521</v>
      </c>
      <c r="M2908" s="501">
        <f t="shared" si="193"/>
        <v>0.54000000000000625</v>
      </c>
      <c r="N2908" s="504">
        <v>2</v>
      </c>
      <c r="O2908" s="1" t="s">
        <v>50</v>
      </c>
      <c r="P2908" s="1" t="s">
        <v>53</v>
      </c>
      <c r="Q2908" s="505" t="str">
        <f>VLOOKUP(UTK[[#This Row],[ID]],DRIVER[],6,FALSE)</f>
        <v>VINOD KUMAR</v>
      </c>
    </row>
    <row r="2909" spans="1:17" ht="15" customHeight="1">
      <c r="A2909" s="1">
        <v>391</v>
      </c>
      <c r="B2909" s="500" t="str">
        <f>UTK[[#This Row],[DATE]]&amp;UTK[[#This Row],[VEHICLE NO]]&amp;UTK[[#This Row],[TRIP NO]]</f>
        <v>45520OD34S61522</v>
      </c>
      <c r="C2909" s="25">
        <v>45520</v>
      </c>
      <c r="D2909" s="1">
        <v>33435</v>
      </c>
      <c r="E2909" s="12">
        <v>312215</v>
      </c>
      <c r="F2909" s="17">
        <v>8928</v>
      </c>
      <c r="G2909" s="24" t="s">
        <v>43</v>
      </c>
      <c r="H2909" s="501">
        <v>53.62</v>
      </c>
      <c r="I2909" s="501">
        <v>17.2</v>
      </c>
      <c r="J2909" s="501">
        <f t="shared" si="192"/>
        <v>36.42</v>
      </c>
      <c r="K2909" s="502">
        <v>35.619999999999997</v>
      </c>
      <c r="L2909" s="503">
        <v>45521</v>
      </c>
      <c r="M2909" s="501">
        <f t="shared" si="193"/>
        <v>0.80000000000000426</v>
      </c>
      <c r="N2909" s="504">
        <v>2</v>
      </c>
      <c r="O2909" s="1" t="s">
        <v>50</v>
      </c>
      <c r="P2909" s="1" t="s">
        <v>53</v>
      </c>
      <c r="Q2909" s="505" t="str">
        <f>VLOOKUP(UTK[[#This Row],[ID]],DRIVER[],6,FALSE)</f>
        <v>RAHID</v>
      </c>
    </row>
    <row r="2910" spans="1:17" ht="15" customHeight="1">
      <c r="A2910" s="1">
        <v>392</v>
      </c>
      <c r="B2910" s="500" t="str">
        <f>UTK[[#This Row],[DATE]]&amp;UTK[[#This Row],[VEHICLE NO]]&amp;UTK[[#This Row],[TRIP NO]]</f>
        <v>45520OD04Q67612</v>
      </c>
      <c r="C2910" s="25">
        <v>45520</v>
      </c>
      <c r="D2910" s="1">
        <v>33436</v>
      </c>
      <c r="E2910" s="12">
        <v>312215</v>
      </c>
      <c r="F2910" s="17">
        <v>8929</v>
      </c>
      <c r="G2910" s="24" t="s">
        <v>24</v>
      </c>
      <c r="H2910" s="501">
        <v>54.4</v>
      </c>
      <c r="I2910" s="501">
        <v>17.899999999999999</v>
      </c>
      <c r="J2910" s="501">
        <f t="shared" si="192"/>
        <v>36.5</v>
      </c>
      <c r="K2910" s="502">
        <v>35.92</v>
      </c>
      <c r="L2910" s="503">
        <v>45521</v>
      </c>
      <c r="M2910" s="501">
        <f t="shared" si="193"/>
        <v>0.57999999999999829</v>
      </c>
      <c r="N2910" s="504">
        <v>2</v>
      </c>
      <c r="O2910" s="1" t="s">
        <v>50</v>
      </c>
      <c r="P2910" s="1" t="s">
        <v>53</v>
      </c>
      <c r="Q2910" s="505" t="str">
        <f>VLOOKUP(UTK[[#This Row],[ID]],DRIVER[],6,FALSE)</f>
        <v>JAVID KHAN</v>
      </c>
    </row>
    <row r="2911" spans="1:17" ht="15" customHeight="1">
      <c r="A2911" s="1">
        <v>393</v>
      </c>
      <c r="B2911" s="500" t="str">
        <f>UTK[[#This Row],[DATE]]&amp;UTK[[#This Row],[VEHICLE NO]]&amp;UTK[[#This Row],[TRIP NO]]</f>
        <v>45521OD04Q67611</v>
      </c>
      <c r="C2911" s="25">
        <v>45521</v>
      </c>
      <c r="D2911" s="1">
        <v>33437</v>
      </c>
      <c r="E2911" s="12">
        <v>312215</v>
      </c>
      <c r="F2911" s="17">
        <v>8949</v>
      </c>
      <c r="G2911" s="24" t="s">
        <v>24</v>
      </c>
      <c r="H2911" s="501">
        <v>54.08</v>
      </c>
      <c r="I2911" s="501">
        <v>17.899999999999999</v>
      </c>
      <c r="J2911" s="501">
        <f t="shared" ref="J2911:J2934" si="194">H2911-I2911</f>
        <v>36.18</v>
      </c>
      <c r="K2911" s="502">
        <v>35.68</v>
      </c>
      <c r="L2911" s="503">
        <v>45521</v>
      </c>
      <c r="M2911" s="501">
        <f t="shared" ref="M2911:M2934" si="195">J2911-K2911</f>
        <v>0.5</v>
      </c>
      <c r="N2911" s="504">
        <v>1</v>
      </c>
      <c r="O2911" s="1" t="s">
        <v>50</v>
      </c>
      <c r="P2911" s="1" t="s">
        <v>53</v>
      </c>
      <c r="Q2911" s="505" t="str">
        <f>VLOOKUP(UTK[[#This Row],[ID]],DRIVER[],6,FALSE)</f>
        <v>JAVID KHAN</v>
      </c>
    </row>
    <row r="2912" spans="1:17" ht="14.4">
      <c r="A2912" s="1">
        <v>394</v>
      </c>
      <c r="B2912" s="500" t="str">
        <f>UTK[[#This Row],[DATE]]&amp;UTK[[#This Row],[VEHICLE NO]]&amp;UTK[[#This Row],[TRIP NO]]</f>
        <v>45521OD04Q41231</v>
      </c>
      <c r="C2912" s="25">
        <v>45521</v>
      </c>
      <c r="D2912" s="1">
        <v>33438</v>
      </c>
      <c r="E2912" s="12">
        <v>312215</v>
      </c>
      <c r="F2912" s="17">
        <v>8946</v>
      </c>
      <c r="G2912" s="24" t="s">
        <v>39</v>
      </c>
      <c r="H2912" s="501">
        <v>55.5</v>
      </c>
      <c r="I2912" s="501">
        <v>17.420000000000002</v>
      </c>
      <c r="J2912" s="501">
        <f t="shared" si="194"/>
        <v>38.08</v>
      </c>
      <c r="K2912" s="502">
        <v>37.42</v>
      </c>
      <c r="L2912" s="503">
        <v>45521</v>
      </c>
      <c r="M2912" s="501">
        <f t="shared" si="195"/>
        <v>0.65999999999999659</v>
      </c>
      <c r="N2912" s="504">
        <v>1</v>
      </c>
      <c r="O2912" s="1" t="s">
        <v>50</v>
      </c>
      <c r="P2912" s="1" t="s">
        <v>53</v>
      </c>
      <c r="Q2912" s="505" t="str">
        <f>VLOOKUP(UTK[[#This Row],[ID]],DRIVER[],6,FALSE)</f>
        <v>RIZWAN</v>
      </c>
    </row>
    <row r="2913" spans="1:18" ht="15" customHeight="1">
      <c r="A2913" s="1">
        <v>395</v>
      </c>
      <c r="B2913" s="500" t="str">
        <f>UTK[[#This Row],[DATE]]&amp;UTK[[#This Row],[VEHICLE NO]]&amp;UTK[[#This Row],[TRIP NO]]</f>
        <v>45521OD34S61521</v>
      </c>
      <c r="C2913" s="25">
        <v>45521</v>
      </c>
      <c r="D2913" s="1">
        <v>33439</v>
      </c>
      <c r="E2913" s="12">
        <v>312215</v>
      </c>
      <c r="F2913" s="17">
        <v>8947</v>
      </c>
      <c r="G2913" s="24" t="s">
        <v>43</v>
      </c>
      <c r="H2913" s="501">
        <v>56.82</v>
      </c>
      <c r="I2913" s="501">
        <v>17.239999999999998</v>
      </c>
      <c r="J2913" s="501">
        <f t="shared" si="194"/>
        <v>39.58</v>
      </c>
      <c r="K2913" s="502">
        <v>39.06</v>
      </c>
      <c r="L2913" s="503">
        <v>45521</v>
      </c>
      <c r="M2913" s="501">
        <f t="shared" si="195"/>
        <v>0.51999999999999602</v>
      </c>
      <c r="N2913" s="504">
        <v>1</v>
      </c>
      <c r="O2913" s="1" t="s">
        <v>50</v>
      </c>
      <c r="P2913" s="1" t="s">
        <v>53</v>
      </c>
      <c r="Q2913" s="505" t="str">
        <f>VLOOKUP(UTK[[#This Row],[ID]],DRIVER[],6,FALSE)</f>
        <v>RAHID</v>
      </c>
    </row>
    <row r="2914" spans="1:18" ht="15" customHeight="1">
      <c r="A2914" s="1">
        <v>396</v>
      </c>
      <c r="B2914" s="500" t="str">
        <f>UTK[[#This Row],[DATE]]&amp;UTK[[#This Row],[VEHICLE NO]]&amp;UTK[[#This Row],[TRIP NO]]</f>
        <v>45521OD34S65081</v>
      </c>
      <c r="C2914" s="25">
        <v>45521</v>
      </c>
      <c r="D2914" s="1">
        <v>33440</v>
      </c>
      <c r="E2914" s="12">
        <v>312215</v>
      </c>
      <c r="F2914" s="17">
        <v>8950</v>
      </c>
      <c r="G2914" s="24" t="s">
        <v>57</v>
      </c>
      <c r="H2914" s="501">
        <v>57.26</v>
      </c>
      <c r="I2914" s="501">
        <v>17.48</v>
      </c>
      <c r="J2914" s="501">
        <f t="shared" si="194"/>
        <v>39.78</v>
      </c>
      <c r="K2914" s="502">
        <v>39.26</v>
      </c>
      <c r="L2914" s="503">
        <v>45521</v>
      </c>
      <c r="M2914" s="501">
        <f t="shared" si="195"/>
        <v>0.52000000000000313</v>
      </c>
      <c r="N2914" s="504">
        <v>1</v>
      </c>
      <c r="O2914" s="1" t="s">
        <v>50</v>
      </c>
      <c r="P2914" s="1" t="s">
        <v>53</v>
      </c>
      <c r="Q2914" s="505" t="str">
        <f>VLOOKUP(UTK[[#This Row],[ID]],DRIVER[],6,FALSE)</f>
        <v>VINOD KUMAR</v>
      </c>
    </row>
    <row r="2915" spans="1:18" ht="15" customHeight="1">
      <c r="A2915" s="1">
        <v>397</v>
      </c>
      <c r="B2915" s="500" t="str">
        <f>UTK[[#This Row],[DATE]]&amp;UTK[[#This Row],[VEHICLE NO]]&amp;UTK[[#This Row],[TRIP NO]]</f>
        <v>45521OD34S26151</v>
      </c>
      <c r="C2915" s="25">
        <v>45521</v>
      </c>
      <c r="D2915" s="1">
        <v>33441</v>
      </c>
      <c r="E2915" s="12">
        <v>312215</v>
      </c>
      <c r="F2915" s="17">
        <v>8933</v>
      </c>
      <c r="G2915" s="24" t="s">
        <v>40</v>
      </c>
      <c r="H2915" s="501">
        <v>55.42</v>
      </c>
      <c r="I2915" s="501">
        <v>17.239999999999998</v>
      </c>
      <c r="J2915" s="501">
        <f t="shared" si="194"/>
        <v>38.180000000000007</v>
      </c>
      <c r="K2915" s="502">
        <v>37.56</v>
      </c>
      <c r="L2915" s="503">
        <v>45521</v>
      </c>
      <c r="M2915" s="501">
        <f t="shared" si="195"/>
        <v>0.62000000000000455</v>
      </c>
      <c r="N2915" s="504">
        <v>1</v>
      </c>
      <c r="O2915" s="1" t="s">
        <v>50</v>
      </c>
      <c r="P2915" s="1" t="s">
        <v>53</v>
      </c>
      <c r="Q2915" s="505" t="str">
        <f>VLOOKUP(UTK[[#This Row],[ID]],DRIVER[],6,FALSE)</f>
        <v>SUSANT KUMAR BAG</v>
      </c>
      <c r="R2915" s="1">
        <v>216</v>
      </c>
    </row>
    <row r="2916" spans="1:18" ht="15" customHeight="1">
      <c r="A2916" s="1">
        <v>398</v>
      </c>
      <c r="B2916" s="500" t="str">
        <f>UTK[[#This Row],[DATE]]&amp;UTK[[#This Row],[VEHICLE NO]]&amp;UTK[[#This Row],[TRIP NO]]</f>
        <v>45521OD04Q41281</v>
      </c>
      <c r="C2916" s="25">
        <v>45521</v>
      </c>
      <c r="D2916" s="1">
        <v>33442</v>
      </c>
      <c r="E2916" s="12">
        <v>312215</v>
      </c>
      <c r="F2916" s="17">
        <v>8954</v>
      </c>
      <c r="G2916" s="24" t="s">
        <v>41</v>
      </c>
      <c r="H2916" s="501">
        <v>34.840000000000003</v>
      </c>
      <c r="I2916" s="501">
        <v>10.42</v>
      </c>
      <c r="J2916" s="501">
        <f t="shared" si="194"/>
        <v>24.42</v>
      </c>
      <c r="K2916" s="502">
        <v>24.26</v>
      </c>
      <c r="L2916" s="503">
        <v>45521</v>
      </c>
      <c r="M2916" s="501">
        <f t="shared" si="195"/>
        <v>0.16000000000000014</v>
      </c>
      <c r="N2916" s="504">
        <v>1</v>
      </c>
      <c r="O2916" s="1" t="s">
        <v>50</v>
      </c>
      <c r="P2916" s="1" t="s">
        <v>53</v>
      </c>
      <c r="Q2916" s="505" t="str">
        <f>VLOOKUP(UTK[[#This Row],[ID]],DRIVER[],6,FALSE)</f>
        <v>KAMAN MUNDA</v>
      </c>
      <c r="R2916" s="1">
        <v>237</v>
      </c>
    </row>
    <row r="2917" spans="1:18" ht="15" customHeight="1">
      <c r="A2917" s="1">
        <v>399</v>
      </c>
      <c r="B2917" s="500" t="str">
        <f>UTK[[#This Row],[DATE]]&amp;UTK[[#This Row],[VEHICLE NO]]&amp;UTK[[#This Row],[TRIP NO]]</f>
        <v>45521OD04Q41261</v>
      </c>
      <c r="C2917" s="25">
        <v>45521</v>
      </c>
      <c r="D2917" s="1">
        <v>33443</v>
      </c>
      <c r="E2917" s="12">
        <v>312215</v>
      </c>
      <c r="F2917" s="17">
        <v>8956</v>
      </c>
      <c r="G2917" s="24" t="s">
        <v>23</v>
      </c>
      <c r="H2917" s="501">
        <v>52.94</v>
      </c>
      <c r="I2917" s="501">
        <v>17.64</v>
      </c>
      <c r="J2917" s="501">
        <f t="shared" si="194"/>
        <v>35.299999999999997</v>
      </c>
      <c r="K2917" s="502">
        <v>34.96</v>
      </c>
      <c r="L2917" s="503">
        <v>45521</v>
      </c>
      <c r="M2917" s="501">
        <f t="shared" si="195"/>
        <v>0.33999999999999631</v>
      </c>
      <c r="N2917" s="504">
        <v>1</v>
      </c>
      <c r="O2917" s="1" t="s">
        <v>50</v>
      </c>
      <c r="P2917" s="1" t="s">
        <v>53</v>
      </c>
      <c r="Q2917" s="505" t="str">
        <f>VLOOKUP(UTK[[#This Row],[ID]],DRIVER[],6,FALSE)</f>
        <v>NATABAR MOHANTA</v>
      </c>
    </row>
    <row r="2918" spans="1:18" ht="15" customHeight="1">
      <c r="A2918" s="1">
        <v>400</v>
      </c>
      <c r="B2918" s="500" t="str">
        <f>UTK[[#This Row],[DATE]]&amp;UTK[[#This Row],[VEHICLE NO]]&amp;UTK[[#This Row],[TRIP NO]]</f>
        <v>45521OD34S61391</v>
      </c>
      <c r="C2918" s="25">
        <v>45521</v>
      </c>
      <c r="D2918" s="1">
        <v>33444</v>
      </c>
      <c r="E2918" s="12">
        <v>312215</v>
      </c>
      <c r="F2918" s="17">
        <v>8957</v>
      </c>
      <c r="G2918" s="24" t="s">
        <v>52</v>
      </c>
      <c r="H2918" s="501">
        <v>51.98</v>
      </c>
      <c r="I2918" s="501">
        <v>17.54</v>
      </c>
      <c r="J2918" s="501">
        <f t="shared" si="194"/>
        <v>34.44</v>
      </c>
      <c r="K2918" s="502">
        <v>34.119999999999997</v>
      </c>
      <c r="L2918" s="503">
        <v>45521</v>
      </c>
      <c r="M2918" s="501">
        <f t="shared" si="195"/>
        <v>0.32000000000000028</v>
      </c>
      <c r="N2918" s="504">
        <v>1</v>
      </c>
      <c r="O2918" s="1" t="s">
        <v>50</v>
      </c>
      <c r="P2918" s="1" t="s">
        <v>53</v>
      </c>
      <c r="Q2918" s="505" t="str">
        <f>VLOOKUP(UTK[[#This Row],[ID]],DRIVER[],6,FALSE)</f>
        <v>PRADIPA MALIK</v>
      </c>
    </row>
    <row r="2919" spans="1:18" ht="15" customHeight="1">
      <c r="A2919" s="1">
        <v>401</v>
      </c>
      <c r="B2919" s="500" t="str">
        <f>UTK[[#This Row],[DATE]]&amp;UTK[[#This Row],[VEHICLE NO]]&amp;UTK[[#This Row],[TRIP NO]]</f>
        <v>45521OD04Q41781</v>
      </c>
      <c r="C2919" s="25">
        <v>45521</v>
      </c>
      <c r="D2919" s="1">
        <v>33445</v>
      </c>
      <c r="E2919" s="12">
        <v>312215</v>
      </c>
      <c r="F2919" s="17">
        <v>8960</v>
      </c>
      <c r="G2919" s="24" t="s">
        <v>25</v>
      </c>
      <c r="H2919" s="501">
        <v>52.98</v>
      </c>
      <c r="I2919" s="501">
        <v>17.34</v>
      </c>
      <c r="J2919" s="501">
        <f t="shared" si="194"/>
        <v>35.64</v>
      </c>
      <c r="K2919" s="502">
        <v>35.24</v>
      </c>
      <c r="L2919" s="503">
        <v>45521</v>
      </c>
      <c r="M2919" s="501">
        <f t="shared" si="195"/>
        <v>0.39999999999999858</v>
      </c>
      <c r="N2919" s="504">
        <v>1</v>
      </c>
      <c r="O2919" s="1" t="s">
        <v>50</v>
      </c>
      <c r="P2919" s="1" t="s">
        <v>53</v>
      </c>
      <c r="Q2919" s="505" t="str">
        <f>VLOOKUP(UTK[[#This Row],[ID]],DRIVER[],6,FALSE)</f>
        <v>BHARAT CH MOHANTA</v>
      </c>
    </row>
    <row r="2920" spans="1:18" ht="15" customHeight="1">
      <c r="A2920" s="1">
        <v>402</v>
      </c>
      <c r="B2920" s="500" t="str">
        <f>UTK[[#This Row],[DATE]]&amp;UTK[[#This Row],[VEHICLE NO]]&amp;UTK[[#This Row],[TRIP NO]]</f>
        <v>45521OD04Q41701</v>
      </c>
      <c r="C2920" s="25">
        <v>45521</v>
      </c>
      <c r="D2920" s="1">
        <v>33446</v>
      </c>
      <c r="E2920" s="12">
        <v>312215</v>
      </c>
      <c r="F2920" s="17">
        <v>8962</v>
      </c>
      <c r="G2920" s="24" t="s">
        <v>10</v>
      </c>
      <c r="H2920" s="501">
        <v>33.520000000000003</v>
      </c>
      <c r="I2920" s="501">
        <v>10.3</v>
      </c>
      <c r="J2920" s="501">
        <f t="shared" si="194"/>
        <v>23.220000000000002</v>
      </c>
      <c r="K2920" s="502">
        <v>23.22</v>
      </c>
      <c r="L2920" s="503">
        <v>45521</v>
      </c>
      <c r="M2920" s="501">
        <f t="shared" si="195"/>
        <v>0</v>
      </c>
      <c r="N2920" s="504">
        <v>1</v>
      </c>
      <c r="O2920" s="1" t="s">
        <v>50</v>
      </c>
      <c r="P2920" s="1" t="s">
        <v>53</v>
      </c>
      <c r="Q2920" s="505" t="str">
        <f>VLOOKUP(UTK[[#This Row],[ID]],DRIVER[],6,FALSE)</f>
        <v>AJAYA KUMAR MAHANTA</v>
      </c>
    </row>
    <row r="2921" spans="1:18" ht="15" customHeight="1">
      <c r="A2921" s="1">
        <v>403</v>
      </c>
      <c r="B2921" s="500" t="str">
        <f>UTK[[#This Row],[DATE]]&amp;UTK[[#This Row],[VEHICLE NO]]&amp;UTK[[#This Row],[TRIP NO]]</f>
        <v>45521OD04Q41181</v>
      </c>
      <c r="C2921" s="25">
        <v>45521</v>
      </c>
      <c r="D2921" s="1">
        <v>33447</v>
      </c>
      <c r="E2921" s="12">
        <v>312215</v>
      </c>
      <c r="F2921" s="17">
        <v>8964</v>
      </c>
      <c r="G2921" s="24" t="s">
        <v>26</v>
      </c>
      <c r="H2921" s="501">
        <v>56.22</v>
      </c>
      <c r="I2921" s="501">
        <v>17.12</v>
      </c>
      <c r="J2921" s="501">
        <f t="shared" si="194"/>
        <v>39.099999999999994</v>
      </c>
      <c r="K2921" s="502">
        <v>38.659999999999997</v>
      </c>
      <c r="L2921" s="503">
        <v>45521</v>
      </c>
      <c r="M2921" s="501">
        <f t="shared" si="195"/>
        <v>0.43999999999999773</v>
      </c>
      <c r="N2921" s="504">
        <v>1</v>
      </c>
      <c r="O2921" s="1" t="s">
        <v>50</v>
      </c>
      <c r="P2921" s="1" t="s">
        <v>53</v>
      </c>
      <c r="Q2921" s="505" t="str">
        <f>VLOOKUP(UTK[[#This Row],[ID]],DRIVER[],6,FALSE)</f>
        <v>MIRZA KAMAL BEG</v>
      </c>
    </row>
    <row r="2922" spans="1:18" ht="15" customHeight="1">
      <c r="A2922" s="1">
        <v>404</v>
      </c>
      <c r="B2922" s="500" t="str">
        <f>UTK[[#This Row],[DATE]]&amp;UTK[[#This Row],[VEHICLE NO]]&amp;UTK[[#This Row],[TRIP NO]]</f>
        <v>45521OD34S61271</v>
      </c>
      <c r="C2922" s="25">
        <v>45521</v>
      </c>
      <c r="D2922" s="1">
        <v>33448</v>
      </c>
      <c r="E2922" s="12">
        <v>312215</v>
      </c>
      <c r="F2922" s="17">
        <v>8965</v>
      </c>
      <c r="G2922" s="24" t="s">
        <v>131</v>
      </c>
      <c r="H2922" s="501">
        <v>54.38</v>
      </c>
      <c r="I2922" s="501">
        <v>17.600000000000001</v>
      </c>
      <c r="J2922" s="501">
        <f t="shared" si="194"/>
        <v>36.78</v>
      </c>
      <c r="K2922" s="502">
        <v>36.380000000000003</v>
      </c>
      <c r="L2922" s="503">
        <v>45521</v>
      </c>
      <c r="M2922" s="501">
        <f t="shared" si="195"/>
        <v>0.39999999999999858</v>
      </c>
      <c r="N2922" s="504">
        <v>1</v>
      </c>
      <c r="O2922" s="1" t="s">
        <v>50</v>
      </c>
      <c r="P2922" s="1" t="s">
        <v>53</v>
      </c>
      <c r="Q2922" s="505" t="str">
        <f>VLOOKUP(UTK[[#This Row],[ID]],DRIVER[],6,FALSE)</f>
        <v>AKSHAYA KU SAHOO</v>
      </c>
      <c r="R2922" s="1">
        <v>226</v>
      </c>
    </row>
    <row r="2923" spans="1:18" ht="15" customHeight="1">
      <c r="A2923" s="1">
        <v>405</v>
      </c>
      <c r="B2923" s="500" t="str">
        <f>UTK[[#This Row],[DATE]]&amp;UTK[[#This Row],[VEHICLE NO]]&amp;UTK[[#This Row],[TRIP NO]]</f>
        <v>45521OD04Q41731</v>
      </c>
      <c r="C2923" s="25">
        <v>45521</v>
      </c>
      <c r="D2923" s="1">
        <v>33449</v>
      </c>
      <c r="E2923" s="12">
        <v>312215</v>
      </c>
      <c r="F2923" s="17">
        <v>8967</v>
      </c>
      <c r="G2923" s="24" t="s">
        <v>8</v>
      </c>
      <c r="H2923" s="501">
        <v>34.200000000000003</v>
      </c>
      <c r="I2923" s="501">
        <v>10.34</v>
      </c>
      <c r="J2923" s="501">
        <f t="shared" si="194"/>
        <v>23.860000000000003</v>
      </c>
      <c r="K2923" s="502">
        <v>23.4</v>
      </c>
      <c r="L2923" s="503">
        <v>45521</v>
      </c>
      <c r="M2923" s="501">
        <f t="shared" si="195"/>
        <v>0.46000000000000441</v>
      </c>
      <c r="N2923" s="504">
        <v>1</v>
      </c>
      <c r="O2923" s="1" t="s">
        <v>50</v>
      </c>
      <c r="P2923" s="1" t="s">
        <v>53</v>
      </c>
      <c r="Q2923" s="505" t="str">
        <f>VLOOKUP(UTK[[#This Row],[ID]],DRIVER[],6,FALSE)</f>
        <v>PRADEEP KUMAR</v>
      </c>
    </row>
    <row r="2924" spans="1:18" ht="15" customHeight="1">
      <c r="A2924" s="1">
        <v>406</v>
      </c>
      <c r="B2924" s="500" t="str">
        <f>UTK[[#This Row],[DATE]]&amp;UTK[[#This Row],[VEHICLE NO]]&amp;UTK[[#This Row],[TRIP NO]]</f>
        <v>45521OD34S26661</v>
      </c>
      <c r="C2924" s="25">
        <v>45521</v>
      </c>
      <c r="D2924" s="1">
        <v>33450</v>
      </c>
      <c r="E2924" s="12">
        <v>312215</v>
      </c>
      <c r="F2924" s="17">
        <v>8969</v>
      </c>
      <c r="G2924" s="24" t="s">
        <v>45</v>
      </c>
      <c r="H2924" s="501">
        <v>55</v>
      </c>
      <c r="I2924" s="501">
        <v>17.7</v>
      </c>
      <c r="J2924" s="501">
        <f t="shared" si="194"/>
        <v>37.299999999999997</v>
      </c>
      <c r="K2924" s="502">
        <v>36.28</v>
      </c>
      <c r="L2924" s="503">
        <v>45521</v>
      </c>
      <c r="M2924" s="501">
        <f t="shared" si="195"/>
        <v>1.019999999999996</v>
      </c>
      <c r="N2924" s="504">
        <v>1</v>
      </c>
      <c r="O2924" s="1" t="s">
        <v>50</v>
      </c>
      <c r="P2924" s="1" t="s">
        <v>53</v>
      </c>
      <c r="Q2924" s="505" t="str">
        <f>VLOOKUP(UTK[[#This Row],[ID]],DRIVER[],6,FALSE)</f>
        <v>RAMAKANTA JENA</v>
      </c>
    </row>
    <row r="2925" spans="1:18" ht="15" customHeight="1">
      <c r="A2925" s="1">
        <v>407</v>
      </c>
      <c r="B2925" s="500" t="str">
        <f>UTK[[#This Row],[DATE]]&amp;UTK[[#This Row],[VEHICLE NO]]&amp;UTK[[#This Row],[TRIP NO]]</f>
        <v>45521OD34S61371</v>
      </c>
      <c r="C2925" s="25">
        <v>45521</v>
      </c>
      <c r="D2925" s="1">
        <v>33451</v>
      </c>
      <c r="E2925" s="12">
        <v>312215</v>
      </c>
      <c r="F2925" s="17">
        <v>8975</v>
      </c>
      <c r="G2925" s="24" t="s">
        <v>44</v>
      </c>
      <c r="H2925" s="501">
        <v>55.66</v>
      </c>
      <c r="I2925" s="501">
        <v>17.559999999999999</v>
      </c>
      <c r="J2925" s="501">
        <f t="shared" si="194"/>
        <v>38.099999999999994</v>
      </c>
      <c r="K2925" s="502">
        <v>37.68</v>
      </c>
      <c r="L2925" s="503">
        <v>45521</v>
      </c>
      <c r="M2925" s="501">
        <f t="shared" si="195"/>
        <v>0.4199999999999946</v>
      </c>
      <c r="N2925" s="504">
        <v>1</v>
      </c>
      <c r="O2925" s="1" t="s">
        <v>50</v>
      </c>
      <c r="P2925" s="1" t="s">
        <v>53</v>
      </c>
      <c r="Q2925" s="505" t="str">
        <f>VLOOKUP(UTK[[#This Row],[ID]],DRIVER[],6,FALSE)</f>
        <v>JUGAL KISHOR MOHANTA</v>
      </c>
    </row>
    <row r="2926" spans="1:18" ht="15" customHeight="1">
      <c r="A2926" s="1">
        <v>408</v>
      </c>
      <c r="B2926" s="500" t="str">
        <f>UTK[[#This Row],[DATE]]&amp;UTK[[#This Row],[VEHICLE NO]]&amp;UTK[[#This Row],[TRIP NO]]</f>
        <v>45521OD34S26271</v>
      </c>
      <c r="C2926" s="25">
        <v>45521</v>
      </c>
      <c r="D2926" s="1">
        <v>33452</v>
      </c>
      <c r="E2926" s="12">
        <v>312215</v>
      </c>
      <c r="F2926" s="17">
        <v>8979</v>
      </c>
      <c r="G2926" s="24" t="s">
        <v>54</v>
      </c>
      <c r="H2926" s="501">
        <v>55.72</v>
      </c>
      <c r="I2926" s="501">
        <v>17.12</v>
      </c>
      <c r="J2926" s="501">
        <f t="shared" si="194"/>
        <v>38.599999999999994</v>
      </c>
      <c r="K2926" s="502">
        <v>38.6</v>
      </c>
      <c r="L2926" s="503">
        <v>45521</v>
      </c>
      <c r="M2926" s="501">
        <f t="shared" si="195"/>
        <v>0</v>
      </c>
      <c r="N2926" s="504">
        <v>1</v>
      </c>
      <c r="O2926" s="1" t="s">
        <v>50</v>
      </c>
      <c r="P2926" s="1" t="s">
        <v>53</v>
      </c>
      <c r="Q2926" s="505" t="str">
        <f>VLOOKUP(UTK[[#This Row],[ID]],DRIVER[],6,FALSE)</f>
        <v>BENUDHAR PRADHAN</v>
      </c>
    </row>
    <row r="2927" spans="1:18" ht="14.4">
      <c r="A2927" s="1">
        <v>409</v>
      </c>
      <c r="B2927" s="500" t="str">
        <f>UTK[[#This Row],[DATE]]&amp;UTK[[#This Row],[VEHICLE NO]]&amp;UTK[[#This Row],[TRIP NO]]</f>
        <v>45521OD04Q41232</v>
      </c>
      <c r="C2927" s="25">
        <v>45521</v>
      </c>
      <c r="D2927" s="1">
        <v>33453</v>
      </c>
      <c r="E2927" s="12">
        <v>312215</v>
      </c>
      <c r="F2927" s="17">
        <v>9000</v>
      </c>
      <c r="G2927" s="24" t="s">
        <v>39</v>
      </c>
      <c r="H2927" s="501">
        <v>54.56</v>
      </c>
      <c r="I2927" s="501">
        <v>17.399999999999999</v>
      </c>
      <c r="J2927" s="501">
        <f t="shared" si="194"/>
        <v>37.160000000000004</v>
      </c>
      <c r="K2927" s="502">
        <v>36.36</v>
      </c>
      <c r="L2927" s="503">
        <v>45522</v>
      </c>
      <c r="M2927" s="501">
        <f t="shared" si="195"/>
        <v>0.80000000000000426</v>
      </c>
      <c r="N2927" s="504">
        <v>2</v>
      </c>
      <c r="O2927" s="1" t="s">
        <v>50</v>
      </c>
      <c r="P2927" s="1" t="s">
        <v>53</v>
      </c>
      <c r="Q2927" s="505" t="str">
        <f>VLOOKUP(UTK[[#This Row],[ID]],DRIVER[],6,FALSE)</f>
        <v>RIZWAN</v>
      </c>
    </row>
    <row r="2928" spans="1:18" ht="15" customHeight="1">
      <c r="A2928" s="1">
        <v>410</v>
      </c>
      <c r="B2928" s="500" t="str">
        <f>UTK[[#This Row],[DATE]]&amp;UTK[[#This Row],[VEHICLE NO]]&amp;UTK[[#This Row],[TRIP NO]]</f>
        <v>45521OD04Q67612</v>
      </c>
      <c r="C2928" s="25">
        <v>45521</v>
      </c>
      <c r="D2928" s="1">
        <v>33454</v>
      </c>
      <c r="E2928" s="12">
        <v>312215</v>
      </c>
      <c r="F2928" s="17">
        <v>9001</v>
      </c>
      <c r="G2928" s="24" t="s">
        <v>24</v>
      </c>
      <c r="H2928" s="501">
        <v>54.52</v>
      </c>
      <c r="I2928" s="501">
        <v>17.84</v>
      </c>
      <c r="J2928" s="501">
        <f t="shared" si="194"/>
        <v>36.680000000000007</v>
      </c>
      <c r="K2928" s="502">
        <v>35.68</v>
      </c>
      <c r="L2928" s="503">
        <v>45522</v>
      </c>
      <c r="M2928" s="501">
        <f t="shared" si="195"/>
        <v>1.0000000000000071</v>
      </c>
      <c r="N2928" s="504">
        <v>2</v>
      </c>
      <c r="O2928" s="1" t="s">
        <v>50</v>
      </c>
      <c r="P2928" s="1" t="s">
        <v>53</v>
      </c>
      <c r="Q2928" s="505" t="str">
        <f>VLOOKUP(UTK[[#This Row],[ID]],DRIVER[],6,FALSE)</f>
        <v>JAVID KHAN</v>
      </c>
    </row>
    <row r="2929" spans="1:18" ht="15" customHeight="1">
      <c r="A2929" s="1">
        <v>411</v>
      </c>
      <c r="B2929" s="500" t="str">
        <f>UTK[[#This Row],[DATE]]&amp;UTK[[#This Row],[VEHICLE NO]]&amp;UTK[[#This Row],[TRIP NO]]</f>
        <v>45521OD04Q41262</v>
      </c>
      <c r="C2929" s="25">
        <v>45521</v>
      </c>
      <c r="D2929" s="1">
        <v>33455</v>
      </c>
      <c r="E2929" s="12">
        <v>312215</v>
      </c>
      <c r="F2929" s="17">
        <v>9004</v>
      </c>
      <c r="G2929" s="24" t="s">
        <v>23</v>
      </c>
      <c r="H2929" s="501">
        <v>55.84</v>
      </c>
      <c r="I2929" s="501">
        <v>17.72</v>
      </c>
      <c r="J2929" s="501">
        <f t="shared" si="194"/>
        <v>38.120000000000005</v>
      </c>
      <c r="K2929" s="502">
        <v>37.68</v>
      </c>
      <c r="L2929" s="503">
        <v>45522</v>
      </c>
      <c r="M2929" s="501">
        <f t="shared" si="195"/>
        <v>0.44000000000000483</v>
      </c>
      <c r="N2929" s="504">
        <v>2</v>
      </c>
      <c r="O2929" s="1" t="s">
        <v>50</v>
      </c>
      <c r="P2929" s="1" t="s">
        <v>53</v>
      </c>
      <c r="Q2929" s="505" t="str">
        <f>VLOOKUP(UTK[[#This Row],[ID]],DRIVER[],6,FALSE)</f>
        <v>NATABAR MOHANTA</v>
      </c>
    </row>
    <row r="2930" spans="1:18" ht="15" customHeight="1">
      <c r="A2930" s="1">
        <v>412</v>
      </c>
      <c r="B2930" s="500" t="str">
        <f>UTK[[#This Row],[DATE]]&amp;UTK[[#This Row],[VEHICLE NO]]&amp;UTK[[#This Row],[TRIP NO]]</f>
        <v>45521OD34S61392</v>
      </c>
      <c r="C2930" s="25">
        <v>45521</v>
      </c>
      <c r="D2930" s="1">
        <v>33456</v>
      </c>
      <c r="E2930" s="12">
        <v>312215</v>
      </c>
      <c r="F2930" s="17">
        <v>9005</v>
      </c>
      <c r="G2930" s="24" t="s">
        <v>52</v>
      </c>
      <c r="H2930" s="501">
        <v>51.98</v>
      </c>
      <c r="I2930" s="501">
        <v>17.64</v>
      </c>
      <c r="J2930" s="501">
        <f t="shared" si="194"/>
        <v>34.339999999999996</v>
      </c>
      <c r="K2930" s="502">
        <v>33.700000000000003</v>
      </c>
      <c r="L2930" s="503">
        <v>45522</v>
      </c>
      <c r="M2930" s="501">
        <f t="shared" si="195"/>
        <v>0.63999999999999346</v>
      </c>
      <c r="N2930" s="504">
        <v>2</v>
      </c>
      <c r="O2930" s="1" t="s">
        <v>50</v>
      </c>
      <c r="P2930" s="1" t="s">
        <v>53</v>
      </c>
      <c r="Q2930" s="505" t="str">
        <f>VLOOKUP(UTK[[#This Row],[ID]],DRIVER[],6,FALSE)</f>
        <v>PRADIPA MALIK</v>
      </c>
    </row>
    <row r="2931" spans="1:18" ht="15" customHeight="1">
      <c r="A2931" s="1">
        <v>413</v>
      </c>
      <c r="B2931" s="500" t="str">
        <f>UTK[[#This Row],[DATE]]&amp;UTK[[#This Row],[VEHICLE NO]]&amp;UTK[[#This Row],[TRIP NO]]</f>
        <v>45521OD34S26152</v>
      </c>
      <c r="C2931" s="25">
        <v>45521</v>
      </c>
      <c r="D2931" s="1">
        <v>33457</v>
      </c>
      <c r="E2931" s="12">
        <v>312215</v>
      </c>
      <c r="F2931" s="17">
        <v>9008</v>
      </c>
      <c r="G2931" s="24" t="s">
        <v>40</v>
      </c>
      <c r="H2931" s="501">
        <v>53.84</v>
      </c>
      <c r="I2931" s="501">
        <v>17.54</v>
      </c>
      <c r="J2931" s="501">
        <f t="shared" si="194"/>
        <v>36.300000000000004</v>
      </c>
      <c r="K2931" s="502">
        <v>35.68</v>
      </c>
      <c r="L2931" s="503">
        <v>45522</v>
      </c>
      <c r="M2931" s="501">
        <f t="shared" si="195"/>
        <v>0.62000000000000455</v>
      </c>
      <c r="N2931" s="504">
        <v>2</v>
      </c>
      <c r="O2931" s="1" t="s">
        <v>50</v>
      </c>
      <c r="P2931" s="1" t="s">
        <v>53</v>
      </c>
      <c r="Q2931" s="505" t="str">
        <f>VLOOKUP(UTK[[#This Row],[ID]],DRIVER[],6,FALSE)</f>
        <v>SUSANT KUMAR BAG</v>
      </c>
    </row>
    <row r="2932" spans="1:18" ht="15" customHeight="1">
      <c r="A2932" s="1">
        <v>414</v>
      </c>
      <c r="B2932" s="500" t="str">
        <f>UTK[[#This Row],[DATE]]&amp;UTK[[#This Row],[VEHICLE NO]]&amp;UTK[[#This Row],[TRIP NO]]</f>
        <v>45521OD34S61272</v>
      </c>
      <c r="C2932" s="25">
        <v>45521</v>
      </c>
      <c r="D2932" s="1">
        <v>33458</v>
      </c>
      <c r="E2932" s="12">
        <v>312215</v>
      </c>
      <c r="F2932" s="17">
        <v>9006</v>
      </c>
      <c r="G2932" s="24" t="s">
        <v>131</v>
      </c>
      <c r="H2932" s="501">
        <v>55.12</v>
      </c>
      <c r="I2932" s="501">
        <v>17.84</v>
      </c>
      <c r="J2932" s="501">
        <f t="shared" si="194"/>
        <v>37.28</v>
      </c>
      <c r="K2932" s="502">
        <v>36.64</v>
      </c>
      <c r="L2932" s="503">
        <v>45522</v>
      </c>
      <c r="M2932" s="501">
        <f t="shared" si="195"/>
        <v>0.64000000000000057</v>
      </c>
      <c r="N2932" s="504">
        <v>2</v>
      </c>
      <c r="O2932" s="1" t="s">
        <v>50</v>
      </c>
      <c r="P2932" s="1" t="s">
        <v>53</v>
      </c>
      <c r="Q2932" s="505" t="str">
        <f>VLOOKUP(UTK[[#This Row],[ID]],DRIVER[],6,FALSE)</f>
        <v>AKSHAYA KU SAHOO</v>
      </c>
    </row>
    <row r="2933" spans="1:18" ht="15" customHeight="1">
      <c r="A2933" s="1">
        <v>415</v>
      </c>
      <c r="B2933" s="500" t="str">
        <f>UTK[[#This Row],[DATE]]&amp;UTK[[#This Row],[VEHICLE NO]]&amp;UTK[[#This Row],[TRIP NO]]</f>
        <v>45521OD34S61522</v>
      </c>
      <c r="C2933" s="25">
        <v>45521</v>
      </c>
      <c r="D2933" s="1">
        <v>33459</v>
      </c>
      <c r="E2933" s="12">
        <v>312215</v>
      </c>
      <c r="F2933" s="17">
        <v>9003</v>
      </c>
      <c r="G2933" s="24" t="s">
        <v>43</v>
      </c>
      <c r="H2933" s="501">
        <v>53.74</v>
      </c>
      <c r="I2933" s="501">
        <v>17.260000000000002</v>
      </c>
      <c r="J2933" s="501">
        <f t="shared" si="194"/>
        <v>36.480000000000004</v>
      </c>
      <c r="K2933" s="502">
        <v>35.72</v>
      </c>
      <c r="L2933" s="503">
        <v>45522</v>
      </c>
      <c r="M2933" s="501">
        <f t="shared" si="195"/>
        <v>0.76000000000000512</v>
      </c>
      <c r="N2933" s="504">
        <v>2</v>
      </c>
      <c r="O2933" s="1" t="s">
        <v>50</v>
      </c>
      <c r="P2933" s="1" t="s">
        <v>53</v>
      </c>
      <c r="Q2933" s="505" t="str">
        <f>VLOOKUP(UTK[[#This Row],[ID]],DRIVER[],6,FALSE)</f>
        <v>RAHID</v>
      </c>
    </row>
    <row r="2934" spans="1:18" ht="15" customHeight="1">
      <c r="A2934" s="1">
        <v>416</v>
      </c>
      <c r="B2934" s="500" t="str">
        <f>UTK[[#This Row],[DATE]]&amp;UTK[[#This Row],[VEHICLE NO]]&amp;UTK[[#This Row],[TRIP NO]]</f>
        <v>45521OD04Q41782</v>
      </c>
      <c r="C2934" s="25">
        <v>45521</v>
      </c>
      <c r="D2934" s="1">
        <v>33460</v>
      </c>
      <c r="E2934" s="12">
        <v>312215</v>
      </c>
      <c r="F2934" s="17">
        <v>9009</v>
      </c>
      <c r="G2934" s="24" t="s">
        <v>25</v>
      </c>
      <c r="H2934" s="501">
        <v>54.92</v>
      </c>
      <c r="I2934" s="501">
        <v>17.48</v>
      </c>
      <c r="J2934" s="501">
        <f t="shared" si="194"/>
        <v>37.44</v>
      </c>
      <c r="K2934" s="502">
        <v>36.619999999999997</v>
      </c>
      <c r="L2934" s="503">
        <v>45522</v>
      </c>
      <c r="M2934" s="501">
        <f t="shared" si="195"/>
        <v>0.82000000000000028</v>
      </c>
      <c r="N2934" s="504">
        <v>2</v>
      </c>
      <c r="O2934" s="1" t="s">
        <v>50</v>
      </c>
      <c r="P2934" s="1" t="s">
        <v>53</v>
      </c>
      <c r="Q2934" s="505" t="str">
        <f>VLOOKUP(UTK[[#This Row],[ID]],DRIVER[],6,FALSE)</f>
        <v>BHARAT CH MOHANTA</v>
      </c>
    </row>
    <row r="2935" spans="1:18" ht="15" customHeight="1">
      <c r="A2935" s="1">
        <v>417</v>
      </c>
      <c r="B2935" s="500" t="str">
        <f>UTK[[#This Row],[DATE]]&amp;UTK[[#This Row],[VEHICLE NO]]&amp;UTK[[#This Row],[TRIP NO]]</f>
        <v>45522OD34S26151</v>
      </c>
      <c r="C2935" s="25">
        <v>45522</v>
      </c>
      <c r="D2935" s="1">
        <v>33461</v>
      </c>
      <c r="E2935" s="12">
        <v>312215</v>
      </c>
      <c r="F2935" s="17">
        <v>9026</v>
      </c>
      <c r="G2935" s="24" t="s">
        <v>40</v>
      </c>
      <c r="H2935" s="501">
        <v>52.18</v>
      </c>
      <c r="I2935" s="501">
        <v>17.48</v>
      </c>
      <c r="J2935" s="501">
        <f t="shared" ref="J2935:J2940" si="196">H2935-I2935</f>
        <v>34.700000000000003</v>
      </c>
      <c r="K2935" s="502">
        <v>34.24</v>
      </c>
      <c r="L2935" s="503">
        <v>45522</v>
      </c>
      <c r="M2935" s="501">
        <f t="shared" ref="M2935:M2940" si="197">J2935-K2935</f>
        <v>0.46000000000000085</v>
      </c>
      <c r="N2935" s="504">
        <v>1</v>
      </c>
      <c r="O2935" s="1" t="s">
        <v>50</v>
      </c>
      <c r="P2935" s="1" t="s">
        <v>53</v>
      </c>
      <c r="Q2935" s="505" t="str">
        <f>VLOOKUP(UTK[[#This Row],[ID]],DRIVER[],6,FALSE)</f>
        <v>SUSANT KUMAR BAG</v>
      </c>
    </row>
    <row r="2936" spans="1:18" ht="15" customHeight="1">
      <c r="A2936" s="1">
        <v>418</v>
      </c>
      <c r="B2936" s="500" t="str">
        <f>UTK[[#This Row],[DATE]]&amp;UTK[[#This Row],[VEHICLE NO]]&amp;UTK[[#This Row],[TRIP NO]]</f>
        <v>45522OD34S65081</v>
      </c>
      <c r="C2936" s="25">
        <v>45522</v>
      </c>
      <c r="D2936" s="1">
        <v>33462</v>
      </c>
      <c r="E2936" s="12">
        <v>312215</v>
      </c>
      <c r="F2936" s="17">
        <v>9047</v>
      </c>
      <c r="G2936" s="24" t="s">
        <v>57</v>
      </c>
      <c r="H2936" s="501">
        <v>55.84</v>
      </c>
      <c r="I2936" s="501">
        <v>17.54</v>
      </c>
      <c r="J2936" s="501">
        <f t="shared" si="196"/>
        <v>38.300000000000004</v>
      </c>
      <c r="K2936" s="502">
        <v>37.78</v>
      </c>
      <c r="L2936" s="503">
        <v>45522</v>
      </c>
      <c r="M2936" s="501">
        <f t="shared" si="197"/>
        <v>0.52000000000000313</v>
      </c>
      <c r="N2936" s="504">
        <v>1</v>
      </c>
      <c r="O2936" s="1" t="s">
        <v>50</v>
      </c>
      <c r="P2936" s="1" t="s">
        <v>53</v>
      </c>
      <c r="Q2936" s="505" t="str">
        <f>VLOOKUP(UTK[[#This Row],[ID]],DRIVER[],6,FALSE)</f>
        <v>VINOD KUMAR</v>
      </c>
    </row>
    <row r="2937" spans="1:18" ht="14.4">
      <c r="A2937" s="1">
        <v>419</v>
      </c>
      <c r="B2937" s="500" t="str">
        <f>UTK[[#This Row],[DATE]]&amp;UTK[[#This Row],[VEHICLE NO]]&amp;UTK[[#This Row],[TRIP NO]]</f>
        <v>45522OD04Q41231</v>
      </c>
      <c r="C2937" s="25">
        <v>45522</v>
      </c>
      <c r="D2937" s="1">
        <v>33463</v>
      </c>
      <c r="E2937" s="12">
        <v>312215</v>
      </c>
      <c r="F2937" s="17">
        <v>9045</v>
      </c>
      <c r="G2937" s="24" t="s">
        <v>39</v>
      </c>
      <c r="H2937" s="501">
        <v>54.18</v>
      </c>
      <c r="I2937" s="501">
        <v>17.48</v>
      </c>
      <c r="J2937" s="501">
        <f t="shared" si="196"/>
        <v>36.700000000000003</v>
      </c>
      <c r="K2937" s="502">
        <v>36.28</v>
      </c>
      <c r="L2937" s="503">
        <v>45522</v>
      </c>
      <c r="M2937" s="501">
        <f t="shared" si="197"/>
        <v>0.42000000000000171</v>
      </c>
      <c r="N2937" s="504">
        <v>1</v>
      </c>
      <c r="O2937" s="1" t="s">
        <v>50</v>
      </c>
      <c r="P2937" s="1" t="s">
        <v>53</v>
      </c>
      <c r="Q2937" s="505" t="str">
        <f>VLOOKUP(UTK[[#This Row],[ID]],DRIVER[],6,FALSE)</f>
        <v>RIZWAN</v>
      </c>
    </row>
    <row r="2938" spans="1:18" ht="15" customHeight="1">
      <c r="A2938" s="1">
        <v>420</v>
      </c>
      <c r="B2938" s="500" t="str">
        <f>UTK[[#This Row],[DATE]]&amp;UTK[[#This Row],[VEHICLE NO]]&amp;UTK[[#This Row],[TRIP NO]]</f>
        <v>45522OD04Q67611</v>
      </c>
      <c r="C2938" s="25">
        <v>45522</v>
      </c>
      <c r="D2938" s="1">
        <v>33464</v>
      </c>
      <c r="E2938" s="12">
        <v>312215</v>
      </c>
      <c r="F2938" s="17">
        <v>9049</v>
      </c>
      <c r="G2938" s="24" t="s">
        <v>24</v>
      </c>
      <c r="H2938" s="501">
        <v>53.7</v>
      </c>
      <c r="I2938" s="501">
        <v>17.940000000000001</v>
      </c>
      <c r="J2938" s="501">
        <f t="shared" si="196"/>
        <v>35.760000000000005</v>
      </c>
      <c r="K2938" s="502">
        <v>35.22</v>
      </c>
      <c r="L2938" s="503">
        <v>45522</v>
      </c>
      <c r="M2938" s="501">
        <f t="shared" si="197"/>
        <v>0.54000000000000625</v>
      </c>
      <c r="N2938" s="504">
        <v>1</v>
      </c>
      <c r="O2938" s="1" t="s">
        <v>50</v>
      </c>
      <c r="P2938" s="1" t="s">
        <v>53</v>
      </c>
      <c r="Q2938" s="505" t="str">
        <f>VLOOKUP(UTK[[#This Row],[ID]],DRIVER[],6,FALSE)</f>
        <v>JAVID KHAN</v>
      </c>
    </row>
    <row r="2939" spans="1:18" ht="15" customHeight="1">
      <c r="A2939" s="1">
        <v>421</v>
      </c>
      <c r="B2939" s="500" t="str">
        <f>UTK[[#This Row],[DATE]]&amp;UTK[[#This Row],[VEHICLE NO]]&amp;UTK[[#This Row],[TRIP NO]]</f>
        <v>45522OD34S61521</v>
      </c>
      <c r="C2939" s="25">
        <v>45522</v>
      </c>
      <c r="D2939" s="1">
        <v>33465</v>
      </c>
      <c r="E2939" s="12">
        <v>312215</v>
      </c>
      <c r="F2939" s="17">
        <v>9055</v>
      </c>
      <c r="G2939" s="24" t="s">
        <v>43</v>
      </c>
      <c r="H2939" s="501">
        <v>52.5</v>
      </c>
      <c r="I2939" s="501">
        <v>17.239999999999998</v>
      </c>
      <c r="J2939" s="501">
        <f t="shared" si="196"/>
        <v>35.260000000000005</v>
      </c>
      <c r="K2939" s="502">
        <v>34.840000000000003</v>
      </c>
      <c r="L2939" s="503">
        <v>45522</v>
      </c>
      <c r="M2939" s="501">
        <f t="shared" si="197"/>
        <v>0.42000000000000171</v>
      </c>
      <c r="N2939" s="504">
        <v>1</v>
      </c>
      <c r="O2939" s="1" t="s">
        <v>50</v>
      </c>
      <c r="P2939" s="1" t="s">
        <v>53</v>
      </c>
      <c r="Q2939" s="505" t="str">
        <f>VLOOKUP(UTK[[#This Row],[ID]],DRIVER[],6,FALSE)</f>
        <v>RAHID</v>
      </c>
      <c r="R2939" s="1">
        <v>303</v>
      </c>
    </row>
    <row r="2940" spans="1:18" ht="15" customHeight="1">
      <c r="A2940" s="1">
        <v>422</v>
      </c>
      <c r="B2940" s="500" t="str">
        <f>UTK[[#This Row],[DATE]]&amp;UTK[[#This Row],[VEHICLE NO]]&amp;UTK[[#This Row],[TRIP NO]]</f>
        <v>45522OD04Q67881</v>
      </c>
      <c r="C2940" s="25">
        <v>45522</v>
      </c>
      <c r="D2940" s="1">
        <v>33466</v>
      </c>
      <c r="E2940" s="12">
        <v>312215</v>
      </c>
      <c r="F2940" s="17">
        <v>9070</v>
      </c>
      <c r="G2940" s="24" t="s">
        <v>20</v>
      </c>
      <c r="H2940" s="501">
        <v>54.52</v>
      </c>
      <c r="I2940" s="501">
        <v>17.86</v>
      </c>
      <c r="J2940" s="501">
        <f t="shared" si="196"/>
        <v>36.660000000000004</v>
      </c>
      <c r="K2940" s="502">
        <v>36.06</v>
      </c>
      <c r="L2940" s="503">
        <v>45522</v>
      </c>
      <c r="M2940" s="501">
        <f t="shared" si="197"/>
        <v>0.60000000000000142</v>
      </c>
      <c r="N2940" s="504">
        <v>1</v>
      </c>
      <c r="O2940" s="1" t="s">
        <v>50</v>
      </c>
      <c r="P2940" s="1" t="s">
        <v>53</v>
      </c>
      <c r="Q2940" s="505" t="str">
        <f>VLOOKUP(UTK[[#This Row],[ID]],DRIVER[],6,FALSE)</f>
        <v>AJAYA KUMAR MAHANTA</v>
      </c>
    </row>
    <row r="2941" spans="1:18" ht="15" customHeight="1">
      <c r="A2941" s="1">
        <v>423</v>
      </c>
      <c r="B2941" s="500" t="str">
        <f>UTK[[#This Row],[DATE]]&amp;UTK[[#This Row],[VEHICLE NO]]&amp;UTK[[#This Row],[TRIP NO]]</f>
        <v>45523OD34S61271</v>
      </c>
      <c r="C2941" s="25">
        <v>45523</v>
      </c>
      <c r="D2941" s="1">
        <v>33467</v>
      </c>
      <c r="E2941" s="12">
        <v>312215</v>
      </c>
      <c r="F2941" s="17">
        <v>9156</v>
      </c>
      <c r="G2941" s="24" t="s">
        <v>131</v>
      </c>
      <c r="H2941" s="501">
        <v>57.12</v>
      </c>
      <c r="I2941" s="501">
        <v>17.84</v>
      </c>
      <c r="J2941" s="501">
        <f t="shared" ref="J2941:J2946" si="198">H2941-I2941</f>
        <v>39.28</v>
      </c>
      <c r="K2941" s="502">
        <v>37.94</v>
      </c>
      <c r="L2941" s="503">
        <v>45523</v>
      </c>
      <c r="M2941" s="501">
        <f t="shared" ref="M2941:M2946" si="199">J2941-K2941</f>
        <v>1.3400000000000034</v>
      </c>
      <c r="N2941" s="504">
        <v>1</v>
      </c>
      <c r="O2941" s="1" t="s">
        <v>50</v>
      </c>
      <c r="P2941" s="1" t="s">
        <v>53</v>
      </c>
      <c r="Q2941" s="505" t="str">
        <f>VLOOKUP(UTK[[#This Row],[ID]],DRIVER[],6,FALSE)</f>
        <v>AKSHAYA KU SAHOO</v>
      </c>
    </row>
    <row r="2942" spans="1:18" ht="15" customHeight="1">
      <c r="A2942" s="1">
        <v>424</v>
      </c>
      <c r="B2942" s="500" t="str">
        <f>UTK[[#This Row],[DATE]]&amp;UTK[[#This Row],[VEHICLE NO]]&amp;UTK[[#This Row],[TRIP NO]]</f>
        <v>45523OD34S61391</v>
      </c>
      <c r="C2942" s="25">
        <v>45523</v>
      </c>
      <c r="D2942" s="1">
        <v>33468</v>
      </c>
      <c r="E2942" s="12">
        <v>312215</v>
      </c>
      <c r="F2942" s="17">
        <v>9161</v>
      </c>
      <c r="G2942" s="24" t="s">
        <v>52</v>
      </c>
      <c r="H2942" s="501">
        <v>55.56</v>
      </c>
      <c r="I2942" s="501">
        <v>17.600000000000001</v>
      </c>
      <c r="J2942" s="501">
        <f t="shared" si="198"/>
        <v>37.96</v>
      </c>
      <c r="K2942" s="502">
        <v>37.04</v>
      </c>
      <c r="L2942" s="503">
        <v>45523</v>
      </c>
      <c r="M2942" s="501">
        <f t="shared" si="199"/>
        <v>0.92000000000000171</v>
      </c>
      <c r="N2942" s="504">
        <v>1</v>
      </c>
      <c r="O2942" s="1" t="s">
        <v>50</v>
      </c>
      <c r="P2942" s="1" t="s">
        <v>53</v>
      </c>
      <c r="Q2942" s="505" t="str">
        <f>VLOOKUP(UTK[[#This Row],[ID]],DRIVER[],6,FALSE)</f>
        <v>PRADIPA MALIK</v>
      </c>
    </row>
    <row r="2943" spans="1:18" ht="15" customHeight="1">
      <c r="A2943" s="1">
        <v>425</v>
      </c>
      <c r="B2943" s="500" t="str">
        <f>UTK[[#This Row],[DATE]]&amp;UTK[[#This Row],[VEHICLE NO]]&amp;UTK[[#This Row],[TRIP NO]]</f>
        <v>45523OD34S61371</v>
      </c>
      <c r="C2943" s="25">
        <v>45523</v>
      </c>
      <c r="D2943" s="1">
        <v>33469</v>
      </c>
      <c r="E2943" s="12">
        <v>312215</v>
      </c>
      <c r="F2943" s="17">
        <v>9155</v>
      </c>
      <c r="G2943" s="24" t="s">
        <v>44</v>
      </c>
      <c r="H2943" s="501">
        <v>56.3</v>
      </c>
      <c r="I2943" s="501">
        <v>17.66</v>
      </c>
      <c r="J2943" s="501">
        <f t="shared" si="198"/>
        <v>38.64</v>
      </c>
      <c r="K2943" s="502">
        <v>37.36</v>
      </c>
      <c r="L2943" s="503">
        <v>45523</v>
      </c>
      <c r="M2943" s="501">
        <f t="shared" si="199"/>
        <v>1.2800000000000011</v>
      </c>
      <c r="N2943" s="504">
        <v>1</v>
      </c>
      <c r="O2943" s="1" t="s">
        <v>50</v>
      </c>
      <c r="P2943" s="1" t="s">
        <v>53</v>
      </c>
      <c r="Q2943" s="505" t="str">
        <f>VLOOKUP(UTK[[#This Row],[ID]],DRIVER[],6,FALSE)</f>
        <v>PRADEEP KUMAR</v>
      </c>
      <c r="R2943" s="1">
        <v>240</v>
      </c>
    </row>
    <row r="2944" spans="1:18" ht="15" customHeight="1">
      <c r="A2944" s="1">
        <v>426</v>
      </c>
      <c r="B2944" s="500" t="str">
        <f>UTK[[#This Row],[DATE]]&amp;UTK[[#This Row],[VEHICLE NO]]&amp;UTK[[#This Row],[TRIP NO]]</f>
        <v>45523OD34S26661</v>
      </c>
      <c r="C2944" s="25">
        <v>45523</v>
      </c>
      <c r="D2944" s="1">
        <v>33470</v>
      </c>
      <c r="E2944" s="12">
        <v>312215</v>
      </c>
      <c r="F2944" s="17">
        <v>9167</v>
      </c>
      <c r="G2944" s="24" t="s">
        <v>45</v>
      </c>
      <c r="H2944" s="501">
        <v>53.42</v>
      </c>
      <c r="I2944" s="501">
        <v>17.739999999999998</v>
      </c>
      <c r="J2944" s="501">
        <f t="shared" si="198"/>
        <v>35.680000000000007</v>
      </c>
      <c r="K2944" s="502">
        <v>34.56</v>
      </c>
      <c r="L2944" s="503">
        <v>45523</v>
      </c>
      <c r="M2944" s="501">
        <f t="shared" si="199"/>
        <v>1.1200000000000045</v>
      </c>
      <c r="N2944" s="504">
        <v>1</v>
      </c>
      <c r="O2944" s="1" t="s">
        <v>50</v>
      </c>
      <c r="P2944" s="1" t="s">
        <v>53</v>
      </c>
      <c r="Q2944" s="505" t="str">
        <f>VLOOKUP(UTK[[#This Row],[ID]],DRIVER[],6,FALSE)</f>
        <v>RAMAKANTA JENA</v>
      </c>
    </row>
    <row r="2945" spans="1:18" ht="15" customHeight="1">
      <c r="A2945" s="1">
        <v>427</v>
      </c>
      <c r="B2945" s="500" t="str">
        <f>UTK[[#This Row],[DATE]]&amp;UTK[[#This Row],[VEHICLE NO]]&amp;UTK[[#This Row],[TRIP NO]]</f>
        <v>45523OD04Q67881</v>
      </c>
      <c r="C2945" s="25">
        <v>45523</v>
      </c>
      <c r="D2945" s="1">
        <v>33471</v>
      </c>
      <c r="E2945" s="12">
        <v>312215</v>
      </c>
      <c r="F2945" s="17">
        <v>9179</v>
      </c>
      <c r="G2945" s="24" t="s">
        <v>20</v>
      </c>
      <c r="H2945" s="501">
        <v>55.96</v>
      </c>
      <c r="I2945" s="501">
        <v>17.88</v>
      </c>
      <c r="J2945" s="501">
        <f t="shared" si="198"/>
        <v>38.08</v>
      </c>
      <c r="K2945" s="502">
        <v>37.14</v>
      </c>
      <c r="L2945" s="503">
        <v>45523</v>
      </c>
      <c r="M2945" s="501">
        <f t="shared" si="199"/>
        <v>0.93999999999999773</v>
      </c>
      <c r="N2945" s="504">
        <v>1</v>
      </c>
      <c r="O2945" s="1" t="s">
        <v>50</v>
      </c>
      <c r="P2945" s="1" t="s">
        <v>53</v>
      </c>
      <c r="Q2945" s="505" t="str">
        <f>VLOOKUP(UTK[[#This Row],[ID]],DRIVER[],6,FALSE)</f>
        <v>MIRZA KAMAL BEG</v>
      </c>
    </row>
    <row r="2946" spans="1:18" ht="15" customHeight="1">
      <c r="A2946" s="1">
        <v>428</v>
      </c>
      <c r="B2946" s="500" t="str">
        <f>UTK[[#This Row],[DATE]]&amp;UTK[[#This Row],[VEHICLE NO]]&amp;UTK[[#This Row],[TRIP NO]]</f>
        <v>45523OD04Q41181</v>
      </c>
      <c r="C2946" s="25">
        <v>45523</v>
      </c>
      <c r="D2946" s="1">
        <v>33472</v>
      </c>
      <c r="E2946" s="12">
        <v>312215</v>
      </c>
      <c r="F2946" s="17">
        <v>9200</v>
      </c>
      <c r="G2946" s="24" t="s">
        <v>26</v>
      </c>
      <c r="H2946" s="501">
        <v>50.42</v>
      </c>
      <c r="I2946" s="501">
        <v>17.18</v>
      </c>
      <c r="J2946" s="501">
        <f t="shared" si="198"/>
        <v>33.24</v>
      </c>
      <c r="K2946" s="502">
        <v>32.799999999999997</v>
      </c>
      <c r="L2946" s="503">
        <v>45523</v>
      </c>
      <c r="M2946" s="501">
        <f t="shared" si="199"/>
        <v>0.44000000000000483</v>
      </c>
      <c r="N2946" s="504">
        <v>1</v>
      </c>
      <c r="O2946" s="1" t="s">
        <v>50</v>
      </c>
      <c r="P2946" s="1" t="s">
        <v>53</v>
      </c>
      <c r="Q2946" s="505" t="str">
        <f>VLOOKUP(UTK[[#This Row],[ID]],DRIVER[],6,FALSE)</f>
        <v>NATABAR MOHANTA</v>
      </c>
    </row>
    <row r="2947" spans="1:18" ht="15" customHeight="1">
      <c r="A2947" s="1">
        <v>429</v>
      </c>
      <c r="B2947" s="511" t="str">
        <f>UTK[[#This Row],[DATE]]&amp;UTK[[#This Row],[VEHICLE NO]]&amp;UTK[[#This Row],[TRIP NO]]</f>
        <v>45524OD34S61521</v>
      </c>
      <c r="C2947" s="25">
        <v>45524</v>
      </c>
      <c r="D2947" s="1">
        <v>33473</v>
      </c>
      <c r="E2947" s="12">
        <v>312215</v>
      </c>
      <c r="F2947" s="17">
        <v>4254</v>
      </c>
      <c r="G2947" s="24" t="s">
        <v>43</v>
      </c>
      <c r="H2947" s="512">
        <v>53.56</v>
      </c>
      <c r="I2947" s="512">
        <v>17.22</v>
      </c>
      <c r="J2947" s="512">
        <f t="shared" ref="J2947:J2978" si="200">H2947-I2947</f>
        <v>36.340000000000003</v>
      </c>
      <c r="K2947" s="513">
        <v>35.6</v>
      </c>
      <c r="L2947" s="503">
        <v>45524</v>
      </c>
      <c r="M2947" s="512">
        <f t="shared" ref="M2947:M2978" si="201">J2947-K2947</f>
        <v>0.74000000000000199</v>
      </c>
      <c r="N2947" s="504">
        <v>1</v>
      </c>
      <c r="O2947" s="1" t="s">
        <v>50</v>
      </c>
      <c r="P2947" s="1" t="s">
        <v>53</v>
      </c>
      <c r="Q2947" s="516" t="str">
        <f>VLOOKUP(UTK[[#This Row],[ID]],DRIVER[],6,FALSE)</f>
        <v>RAHID</v>
      </c>
    </row>
    <row r="2948" spans="1:18" ht="14.4">
      <c r="A2948" s="1">
        <v>430</v>
      </c>
      <c r="B2948" s="511" t="str">
        <f>UTK[[#This Row],[DATE]]&amp;UTK[[#This Row],[VEHICLE NO]]&amp;UTK[[#This Row],[TRIP NO]]</f>
        <v>45524OD04Q41231</v>
      </c>
      <c r="C2948" s="25">
        <v>45524</v>
      </c>
      <c r="D2948" s="1">
        <v>33474</v>
      </c>
      <c r="E2948" s="12">
        <v>312215</v>
      </c>
      <c r="F2948" s="17">
        <v>4255</v>
      </c>
      <c r="G2948" s="24" t="s">
        <v>39</v>
      </c>
      <c r="H2948" s="512">
        <v>52.02</v>
      </c>
      <c r="I2948" s="512">
        <v>17.440000000000001</v>
      </c>
      <c r="J2948" s="512">
        <f t="shared" si="200"/>
        <v>34.58</v>
      </c>
      <c r="K2948" s="513">
        <v>34</v>
      </c>
      <c r="L2948" s="503">
        <v>45524</v>
      </c>
      <c r="M2948" s="512">
        <f t="shared" si="201"/>
        <v>0.57999999999999829</v>
      </c>
      <c r="N2948" s="504">
        <v>1</v>
      </c>
      <c r="O2948" s="1" t="s">
        <v>50</v>
      </c>
      <c r="P2948" s="1" t="s">
        <v>53</v>
      </c>
      <c r="Q2948" s="516" t="str">
        <f>VLOOKUP(UTK[[#This Row],[ID]],DRIVER[],6,FALSE)</f>
        <v>RIZWAN</v>
      </c>
    </row>
    <row r="2949" spans="1:18" ht="15" customHeight="1">
      <c r="A2949" s="1">
        <v>431</v>
      </c>
      <c r="B2949" s="511" t="str">
        <f>UTK[[#This Row],[DATE]]&amp;UTK[[#This Row],[VEHICLE NO]]&amp;UTK[[#This Row],[TRIP NO]]</f>
        <v>45524OD04Q67611</v>
      </c>
      <c r="C2949" s="25">
        <v>45524</v>
      </c>
      <c r="D2949" s="1">
        <v>33475</v>
      </c>
      <c r="E2949" s="12">
        <v>312215</v>
      </c>
      <c r="F2949" s="17">
        <v>9253</v>
      </c>
      <c r="G2949" s="24" t="s">
        <v>24</v>
      </c>
      <c r="H2949" s="512">
        <v>55.5</v>
      </c>
      <c r="I2949" s="512">
        <v>17.920000000000002</v>
      </c>
      <c r="J2949" s="512">
        <f t="shared" si="200"/>
        <v>37.58</v>
      </c>
      <c r="K2949" s="513">
        <v>36.840000000000003</v>
      </c>
      <c r="L2949" s="503">
        <v>45524</v>
      </c>
      <c r="M2949" s="512">
        <f t="shared" si="201"/>
        <v>0.73999999999999488</v>
      </c>
      <c r="N2949" s="504">
        <v>1</v>
      </c>
      <c r="O2949" s="1" t="s">
        <v>50</v>
      </c>
      <c r="P2949" s="1" t="s">
        <v>53</v>
      </c>
      <c r="Q2949" s="516" t="str">
        <f>VLOOKUP(UTK[[#This Row],[ID]],DRIVER[],6,FALSE)</f>
        <v>JAVID KHAN</v>
      </c>
    </row>
    <row r="2950" spans="1:18" ht="15" customHeight="1">
      <c r="A2950" s="1">
        <v>432</v>
      </c>
      <c r="B2950" s="511" t="str">
        <f>UTK[[#This Row],[DATE]]&amp;UTK[[#This Row],[VEHICLE NO]]&amp;UTK[[#This Row],[TRIP NO]]</f>
        <v>45524OD34S65081</v>
      </c>
      <c r="C2950" s="25">
        <v>45524</v>
      </c>
      <c r="D2950" s="1">
        <v>33476</v>
      </c>
      <c r="E2950" s="12">
        <v>312215</v>
      </c>
      <c r="F2950" s="17">
        <v>9256</v>
      </c>
      <c r="G2950" s="24" t="s">
        <v>57</v>
      </c>
      <c r="H2950" s="512">
        <v>50.22</v>
      </c>
      <c r="I2950" s="512">
        <v>17.579999999999998</v>
      </c>
      <c r="J2950" s="512">
        <f t="shared" si="200"/>
        <v>32.64</v>
      </c>
      <c r="K2950" s="513">
        <v>31.98</v>
      </c>
      <c r="L2950" s="503">
        <v>45524</v>
      </c>
      <c r="M2950" s="512">
        <f t="shared" si="201"/>
        <v>0.66000000000000014</v>
      </c>
      <c r="N2950" s="504">
        <v>1</v>
      </c>
      <c r="O2950" s="1" t="s">
        <v>50</v>
      </c>
      <c r="P2950" s="1" t="s">
        <v>53</v>
      </c>
      <c r="Q2950" s="516" t="str">
        <f>VLOOKUP(UTK[[#This Row],[ID]],DRIVER[],6,FALSE)</f>
        <v>VINOD KUMAR</v>
      </c>
    </row>
    <row r="2951" spans="1:18" ht="15" customHeight="1">
      <c r="A2951" s="1">
        <v>433</v>
      </c>
      <c r="B2951" s="511" t="str">
        <f>UTK[[#This Row],[DATE]]&amp;UTK[[#This Row],[VEHICLE NO]]&amp;UTK[[#This Row],[TRIP NO]]</f>
        <v>45524OD34S61391</v>
      </c>
      <c r="C2951" s="25">
        <v>45524</v>
      </c>
      <c r="D2951" s="1">
        <v>33477</v>
      </c>
      <c r="E2951" s="12">
        <v>312215</v>
      </c>
      <c r="F2951" s="17">
        <v>9257</v>
      </c>
      <c r="G2951" s="24" t="s">
        <v>52</v>
      </c>
      <c r="H2951" s="512">
        <v>54.88</v>
      </c>
      <c r="I2951" s="512">
        <v>17.64</v>
      </c>
      <c r="J2951" s="512">
        <f t="shared" si="200"/>
        <v>37.24</v>
      </c>
      <c r="K2951" s="513">
        <v>36.840000000000003</v>
      </c>
      <c r="L2951" s="503">
        <v>45524</v>
      </c>
      <c r="M2951" s="512">
        <f t="shared" si="201"/>
        <v>0.39999999999999858</v>
      </c>
      <c r="N2951" s="504">
        <v>1</v>
      </c>
      <c r="O2951" s="1" t="s">
        <v>50</v>
      </c>
      <c r="P2951" s="1" t="s">
        <v>53</v>
      </c>
      <c r="Q2951" s="516" t="str">
        <f>VLOOKUP(UTK[[#This Row],[ID]],DRIVER[],6,FALSE)</f>
        <v>PRADIPA MALIK</v>
      </c>
      <c r="R2951" s="1">
        <v>240</v>
      </c>
    </row>
    <row r="2952" spans="1:18" ht="15" customHeight="1">
      <c r="A2952" s="1">
        <v>434</v>
      </c>
      <c r="B2952" s="511" t="str">
        <f>UTK[[#This Row],[DATE]]&amp;UTK[[#This Row],[VEHICLE NO]]&amp;UTK[[#This Row],[TRIP NO]]</f>
        <v>45524OD04Q41281</v>
      </c>
      <c r="C2952" s="25">
        <v>45524</v>
      </c>
      <c r="D2952" s="1">
        <v>33478</v>
      </c>
      <c r="E2952" s="12">
        <v>312215</v>
      </c>
      <c r="F2952" s="17">
        <v>9265</v>
      </c>
      <c r="G2952" s="24" t="s">
        <v>41</v>
      </c>
      <c r="H2952" s="512">
        <v>35.06</v>
      </c>
      <c r="I2952" s="512">
        <v>10.56</v>
      </c>
      <c r="J2952" s="512">
        <f t="shared" si="200"/>
        <v>24.5</v>
      </c>
      <c r="K2952" s="513">
        <v>24.22</v>
      </c>
      <c r="L2952" s="503">
        <v>45524</v>
      </c>
      <c r="M2952" s="512">
        <f t="shared" si="201"/>
        <v>0.28000000000000114</v>
      </c>
      <c r="N2952" s="504">
        <v>1</v>
      </c>
      <c r="O2952" s="1" t="s">
        <v>50</v>
      </c>
      <c r="P2952" s="1" t="s">
        <v>53</v>
      </c>
      <c r="Q2952" s="516" t="str">
        <f>VLOOKUP(UTK[[#This Row],[ID]],DRIVER[],6,FALSE)</f>
        <v>KAMAN MUNDA</v>
      </c>
    </row>
    <row r="2953" spans="1:18" ht="15" customHeight="1">
      <c r="A2953" s="1">
        <v>435</v>
      </c>
      <c r="B2953" s="511" t="str">
        <f>UTK[[#This Row],[DATE]]&amp;UTK[[#This Row],[VEHICLE NO]]&amp;UTK[[#This Row],[TRIP NO]]</f>
        <v>45524OD04Q67881</v>
      </c>
      <c r="C2953" s="25">
        <v>45524</v>
      </c>
      <c r="D2953" s="1">
        <v>33479</v>
      </c>
      <c r="E2953" s="12">
        <v>312215</v>
      </c>
      <c r="F2953" s="17">
        <v>9275</v>
      </c>
      <c r="G2953" s="24" t="s">
        <v>20</v>
      </c>
      <c r="H2953" s="512">
        <v>55.06</v>
      </c>
      <c r="I2953" s="512">
        <v>17.88</v>
      </c>
      <c r="J2953" s="512">
        <f t="shared" si="200"/>
        <v>37.180000000000007</v>
      </c>
      <c r="K2953" s="513">
        <v>36.44</v>
      </c>
      <c r="L2953" s="503">
        <v>45524</v>
      </c>
      <c r="M2953" s="512">
        <f t="shared" si="201"/>
        <v>0.74000000000000909</v>
      </c>
      <c r="N2953" s="504">
        <v>1</v>
      </c>
      <c r="O2953" s="1" t="s">
        <v>50</v>
      </c>
      <c r="P2953" s="1" t="s">
        <v>53</v>
      </c>
      <c r="Q2953" s="516" t="str">
        <f>VLOOKUP(UTK[[#This Row],[ID]],DRIVER[],6,FALSE)</f>
        <v>KALI CH KAR</v>
      </c>
    </row>
    <row r="2954" spans="1:18" ht="15" customHeight="1">
      <c r="A2954" s="1">
        <v>436</v>
      </c>
      <c r="B2954" s="511" t="str">
        <f>UTK[[#This Row],[DATE]]&amp;UTK[[#This Row],[VEHICLE NO]]&amp;UTK[[#This Row],[TRIP NO]]</f>
        <v>45524OD04Q41781</v>
      </c>
      <c r="C2954" s="25">
        <v>45524</v>
      </c>
      <c r="D2954" s="1">
        <v>33480</v>
      </c>
      <c r="E2954" s="12">
        <v>312215</v>
      </c>
      <c r="F2954" s="17">
        <v>9280</v>
      </c>
      <c r="G2954" s="24" t="s">
        <v>25</v>
      </c>
      <c r="H2954" s="512">
        <v>54.7</v>
      </c>
      <c r="I2954" s="512">
        <v>17.399999999999999</v>
      </c>
      <c r="J2954" s="512">
        <f t="shared" si="200"/>
        <v>37.300000000000004</v>
      </c>
      <c r="K2954" s="513">
        <v>36.44</v>
      </c>
      <c r="L2954" s="503">
        <v>45524</v>
      </c>
      <c r="M2954" s="512">
        <f t="shared" si="201"/>
        <v>0.86000000000000654</v>
      </c>
      <c r="N2954" s="504">
        <v>1</v>
      </c>
      <c r="O2954" s="1" t="s">
        <v>50</v>
      </c>
      <c r="P2954" s="1" t="s">
        <v>53</v>
      </c>
      <c r="Q2954" s="516" t="str">
        <f>VLOOKUP(UTK[[#This Row],[ID]],DRIVER[],6,FALSE)</f>
        <v>BHARAT CH MOHANTA</v>
      </c>
      <c r="R2954" s="1">
        <v>192</v>
      </c>
    </row>
    <row r="2955" spans="1:18" ht="15" customHeight="1">
      <c r="A2955" s="1">
        <v>437</v>
      </c>
      <c r="B2955" s="511" t="str">
        <f>UTK[[#This Row],[DATE]]&amp;UTK[[#This Row],[VEHICLE NO]]&amp;UTK[[#This Row],[TRIP NO]]</f>
        <v>45524OD04Q41261</v>
      </c>
      <c r="C2955" s="25">
        <v>45524</v>
      </c>
      <c r="D2955" s="1">
        <v>33481</v>
      </c>
      <c r="E2955" s="12">
        <v>312215</v>
      </c>
      <c r="F2955" s="17">
        <v>9281</v>
      </c>
      <c r="G2955" s="24" t="s">
        <v>23</v>
      </c>
      <c r="H2955" s="512">
        <v>54.64</v>
      </c>
      <c r="I2955" s="512">
        <v>17.68</v>
      </c>
      <c r="J2955" s="512">
        <f t="shared" si="200"/>
        <v>36.96</v>
      </c>
      <c r="K2955" s="513">
        <v>36.4</v>
      </c>
      <c r="L2955" s="503">
        <v>45524</v>
      </c>
      <c r="M2955" s="512">
        <f t="shared" si="201"/>
        <v>0.56000000000000227</v>
      </c>
      <c r="N2955" s="504">
        <v>1</v>
      </c>
      <c r="O2955" s="1" t="s">
        <v>50</v>
      </c>
      <c r="P2955" s="1" t="s">
        <v>53</v>
      </c>
      <c r="Q2955" s="516" t="str">
        <f>VLOOKUP(UTK[[#This Row],[ID]],DRIVER[],6,FALSE)</f>
        <v>JUGAL KISHOR MOHANTA</v>
      </c>
    </row>
    <row r="2956" spans="1:18" ht="15" customHeight="1">
      <c r="A2956" s="1">
        <v>438</v>
      </c>
      <c r="B2956" s="511" t="str">
        <f>UTK[[#This Row],[DATE]]&amp;UTK[[#This Row],[VEHICLE NO]]&amp;UTK[[#This Row],[TRIP NO]]</f>
        <v>45524OD34S26151</v>
      </c>
      <c r="C2956" s="25">
        <v>45524</v>
      </c>
      <c r="D2956" s="1">
        <v>33482</v>
      </c>
      <c r="E2956" s="12">
        <v>312215</v>
      </c>
      <c r="F2956" s="17">
        <v>9283</v>
      </c>
      <c r="G2956" s="24" t="s">
        <v>40</v>
      </c>
      <c r="H2956" s="512">
        <v>52.06</v>
      </c>
      <c r="I2956" s="512">
        <v>17.48</v>
      </c>
      <c r="J2956" s="512">
        <f t="shared" si="200"/>
        <v>34.58</v>
      </c>
      <c r="K2956" s="513">
        <v>34.06</v>
      </c>
      <c r="L2956" s="503">
        <v>45524</v>
      </c>
      <c r="M2956" s="512">
        <f t="shared" si="201"/>
        <v>0.51999999999999602</v>
      </c>
      <c r="N2956" s="504">
        <v>1</v>
      </c>
      <c r="O2956" s="1" t="s">
        <v>50</v>
      </c>
      <c r="P2956" s="1" t="s">
        <v>53</v>
      </c>
      <c r="Q2956" s="516" t="str">
        <f>VLOOKUP(UTK[[#This Row],[ID]],DRIVER[],6,FALSE)</f>
        <v>SUSANT KUMAR BAG</v>
      </c>
    </row>
    <row r="2957" spans="1:18" ht="15" customHeight="1">
      <c r="A2957" s="1">
        <v>439</v>
      </c>
      <c r="B2957" s="511" t="str">
        <f>UTK[[#This Row],[DATE]]&amp;UTK[[#This Row],[VEHICLE NO]]&amp;UTK[[#This Row],[TRIP NO]]</f>
        <v>45524OD34S26271</v>
      </c>
      <c r="C2957" s="25">
        <v>45524</v>
      </c>
      <c r="D2957" s="1">
        <v>33483</v>
      </c>
      <c r="E2957" s="12">
        <v>312215</v>
      </c>
      <c r="F2957" s="17">
        <v>9285</v>
      </c>
      <c r="G2957" s="24" t="s">
        <v>54</v>
      </c>
      <c r="H2957" s="512">
        <v>54.56</v>
      </c>
      <c r="I2957" s="512">
        <v>17.239999999999998</v>
      </c>
      <c r="J2957" s="512">
        <f t="shared" si="200"/>
        <v>37.320000000000007</v>
      </c>
      <c r="K2957" s="513">
        <v>36.76</v>
      </c>
      <c r="L2957" s="503">
        <v>45524</v>
      </c>
      <c r="M2957" s="512">
        <f t="shared" si="201"/>
        <v>0.56000000000000938</v>
      </c>
      <c r="N2957" s="504">
        <v>1</v>
      </c>
      <c r="O2957" s="1" t="s">
        <v>50</v>
      </c>
      <c r="P2957" s="1" t="s">
        <v>53</v>
      </c>
      <c r="Q2957" s="516" t="str">
        <f>VLOOKUP(UTK[[#This Row],[ID]],DRIVER[],6,FALSE)</f>
        <v>BENUDHAR PRADHAN</v>
      </c>
    </row>
    <row r="2958" spans="1:18" ht="15" customHeight="1">
      <c r="A2958" s="1">
        <v>440</v>
      </c>
      <c r="B2958" s="511" t="str">
        <f>UTK[[#This Row],[DATE]]&amp;UTK[[#This Row],[VEHICLE NO]]&amp;UTK[[#This Row],[TRIP NO]]</f>
        <v>45524OD34S61271</v>
      </c>
      <c r="C2958" s="25">
        <v>45524</v>
      </c>
      <c r="D2958" s="1">
        <v>33484</v>
      </c>
      <c r="E2958" s="12">
        <v>312215</v>
      </c>
      <c r="F2958" s="17">
        <v>9287</v>
      </c>
      <c r="G2958" s="24" t="s">
        <v>131</v>
      </c>
      <c r="H2958" s="512">
        <v>55.58</v>
      </c>
      <c r="I2958" s="512">
        <v>17.82</v>
      </c>
      <c r="J2958" s="512">
        <f t="shared" si="200"/>
        <v>37.76</v>
      </c>
      <c r="K2958" s="513">
        <v>37.08</v>
      </c>
      <c r="L2958" s="503">
        <v>45524</v>
      </c>
      <c r="M2958" s="512">
        <f t="shared" si="201"/>
        <v>0.67999999999999972</v>
      </c>
      <c r="N2958" s="504">
        <v>1</v>
      </c>
      <c r="O2958" s="1" t="s">
        <v>50</v>
      </c>
      <c r="P2958" s="1" t="s">
        <v>53</v>
      </c>
      <c r="Q2958" s="516" t="str">
        <f>VLOOKUP(UTK[[#This Row],[ID]],DRIVER[],6,FALSE)</f>
        <v>AKSHAYA KU SAHOO</v>
      </c>
    </row>
    <row r="2959" spans="1:18" ht="15" customHeight="1">
      <c r="A2959" s="1">
        <v>441</v>
      </c>
      <c r="B2959" s="511" t="str">
        <f>UTK[[#This Row],[DATE]]&amp;UTK[[#This Row],[VEHICLE NO]]&amp;UTK[[#This Row],[TRIP NO]]</f>
        <v>45524OD34S26661</v>
      </c>
      <c r="C2959" s="25">
        <v>45524</v>
      </c>
      <c r="D2959" s="1">
        <v>33485</v>
      </c>
      <c r="E2959" s="12">
        <v>312215</v>
      </c>
      <c r="F2959" s="17">
        <v>9288</v>
      </c>
      <c r="G2959" s="24" t="s">
        <v>45</v>
      </c>
      <c r="H2959" s="512">
        <v>53.44</v>
      </c>
      <c r="I2959" s="512">
        <v>17.8</v>
      </c>
      <c r="J2959" s="512">
        <f t="shared" si="200"/>
        <v>35.64</v>
      </c>
      <c r="K2959" s="513">
        <v>34.659999999999997</v>
      </c>
      <c r="L2959" s="503">
        <v>45524</v>
      </c>
      <c r="M2959" s="512">
        <f t="shared" si="201"/>
        <v>0.98000000000000398</v>
      </c>
      <c r="N2959" s="504">
        <v>1</v>
      </c>
      <c r="O2959" s="1" t="s">
        <v>50</v>
      </c>
      <c r="P2959" s="1" t="s">
        <v>53</v>
      </c>
      <c r="Q2959" s="516" t="str">
        <f>VLOOKUP(UTK[[#This Row],[ID]],DRIVER[],6,FALSE)</f>
        <v>RAMAKANTA JENA</v>
      </c>
    </row>
    <row r="2960" spans="1:18" ht="15" customHeight="1">
      <c r="A2960" s="1">
        <v>442</v>
      </c>
      <c r="B2960" s="511" t="str">
        <f>UTK[[#This Row],[DATE]]&amp;UTK[[#This Row],[VEHICLE NO]]&amp;UTK[[#This Row],[TRIP NO]]</f>
        <v>45524OD04Q41181</v>
      </c>
      <c r="C2960" s="25">
        <v>45524</v>
      </c>
      <c r="D2960" s="1">
        <v>33486</v>
      </c>
      <c r="E2960" s="12">
        <v>312215</v>
      </c>
      <c r="F2960" s="17">
        <v>9289</v>
      </c>
      <c r="G2960" s="24" t="s">
        <v>26</v>
      </c>
      <c r="H2960" s="512">
        <v>54.22</v>
      </c>
      <c r="I2960" s="512">
        <v>17.14</v>
      </c>
      <c r="J2960" s="512">
        <f t="shared" si="200"/>
        <v>37.08</v>
      </c>
      <c r="K2960" s="513">
        <v>36.46</v>
      </c>
      <c r="L2960" s="503">
        <v>45524</v>
      </c>
      <c r="M2960" s="512">
        <f t="shared" si="201"/>
        <v>0.61999999999999744</v>
      </c>
      <c r="N2960" s="504">
        <v>1</v>
      </c>
      <c r="O2960" s="1" t="s">
        <v>50</v>
      </c>
      <c r="P2960" s="1" t="s">
        <v>53</v>
      </c>
      <c r="Q2960" s="516" t="str">
        <f>VLOOKUP(UTK[[#This Row],[ID]],DRIVER[],6,FALSE)</f>
        <v>MIRZA KAMAL BEG</v>
      </c>
    </row>
    <row r="2961" spans="1:18" ht="15" customHeight="1">
      <c r="A2961" s="1">
        <v>443</v>
      </c>
      <c r="B2961" s="511" t="str">
        <f>UTK[[#This Row],[DATE]]&amp;UTK[[#This Row],[VEHICLE NO]]&amp;UTK[[#This Row],[TRIP NO]]</f>
        <v>45524OD34S61371</v>
      </c>
      <c r="C2961" s="25">
        <v>45524</v>
      </c>
      <c r="D2961" s="1">
        <v>33487</v>
      </c>
      <c r="E2961" s="12">
        <v>312215</v>
      </c>
      <c r="F2961" s="17">
        <v>9294</v>
      </c>
      <c r="G2961" s="24" t="s">
        <v>44</v>
      </c>
      <c r="H2961" s="512">
        <v>56.48</v>
      </c>
      <c r="I2961" s="512">
        <v>17.899999999999999</v>
      </c>
      <c r="J2961" s="512">
        <f t="shared" si="200"/>
        <v>38.58</v>
      </c>
      <c r="K2961" s="513">
        <v>37.96</v>
      </c>
      <c r="L2961" s="503">
        <v>45524</v>
      </c>
      <c r="M2961" s="512">
        <f t="shared" si="201"/>
        <v>0.61999999999999744</v>
      </c>
      <c r="N2961" s="504">
        <v>1</v>
      </c>
      <c r="O2961" s="1" t="s">
        <v>50</v>
      </c>
      <c r="P2961" s="1" t="s">
        <v>53</v>
      </c>
      <c r="Q2961" s="516" t="str">
        <f>VLOOKUP(UTK[[#This Row],[ID]],DRIVER[],6,FALSE)</f>
        <v>BAI DHARA JAMUDA</v>
      </c>
    </row>
    <row r="2962" spans="1:18" ht="15" customHeight="1">
      <c r="A2962" s="1">
        <v>444</v>
      </c>
      <c r="B2962" s="511" t="str">
        <f>UTK[[#This Row],[DATE]]&amp;UTK[[#This Row],[VEHICLE NO]]&amp;UTK[[#This Row],[TRIP NO]]</f>
        <v>45524OD04Q41701</v>
      </c>
      <c r="C2962" s="25">
        <v>45524</v>
      </c>
      <c r="D2962" s="1">
        <v>33488</v>
      </c>
      <c r="E2962" s="12">
        <v>312215</v>
      </c>
      <c r="F2962" s="17">
        <v>9318</v>
      </c>
      <c r="G2962" s="24" t="s">
        <v>10</v>
      </c>
      <c r="H2962" s="512">
        <v>34.74</v>
      </c>
      <c r="I2962" s="512">
        <v>10.3</v>
      </c>
      <c r="J2962" s="512">
        <f t="shared" si="200"/>
        <v>24.44</v>
      </c>
      <c r="K2962" s="513">
        <v>23.9</v>
      </c>
      <c r="L2962" s="503">
        <v>45524</v>
      </c>
      <c r="M2962" s="512">
        <f t="shared" si="201"/>
        <v>0.5400000000000027</v>
      </c>
      <c r="N2962" s="515">
        <v>1</v>
      </c>
      <c r="O2962" s="1" t="s">
        <v>50</v>
      </c>
      <c r="P2962" s="1" t="s">
        <v>53</v>
      </c>
      <c r="Q2962" s="516" t="str">
        <f>VLOOKUP(UTK[[#This Row],[ID]],DRIVER[],6,FALSE)</f>
        <v>MADANA MAHANTA</v>
      </c>
      <c r="R2962" s="1">
        <v>232</v>
      </c>
    </row>
    <row r="2963" spans="1:18" ht="15" customHeight="1">
      <c r="A2963" s="1">
        <v>445</v>
      </c>
      <c r="B2963" s="511" t="str">
        <f>UTK[[#This Row],[DATE]]&amp;UTK[[#This Row],[VEHICLE NO]]&amp;UTK[[#This Row],[TRIP NO]]</f>
        <v>45524OD34S65082</v>
      </c>
      <c r="C2963" s="25">
        <v>45524</v>
      </c>
      <c r="D2963" s="1">
        <v>33489</v>
      </c>
      <c r="E2963" s="12">
        <v>312215</v>
      </c>
      <c r="F2963" s="17">
        <v>9320</v>
      </c>
      <c r="G2963" s="24" t="s">
        <v>57</v>
      </c>
      <c r="H2963" s="512">
        <v>53.86</v>
      </c>
      <c r="I2963" s="512">
        <v>17.52</v>
      </c>
      <c r="J2963" s="512">
        <f t="shared" si="200"/>
        <v>36.340000000000003</v>
      </c>
      <c r="K2963" s="513">
        <v>35.479999999999997</v>
      </c>
      <c r="L2963" s="503">
        <v>45524</v>
      </c>
      <c r="M2963" s="512">
        <f t="shared" si="201"/>
        <v>0.86000000000000654</v>
      </c>
      <c r="N2963" s="515">
        <v>2</v>
      </c>
      <c r="O2963" s="1" t="s">
        <v>50</v>
      </c>
      <c r="P2963" s="1" t="s">
        <v>53</v>
      </c>
      <c r="Q2963" s="516" t="str">
        <f>VLOOKUP(UTK[[#This Row],[ID]],DRIVER[],6,FALSE)</f>
        <v>VINOD KUMAR</v>
      </c>
      <c r="R2963" s="1">
        <v>172</v>
      </c>
    </row>
    <row r="2964" spans="1:18" ht="15" customHeight="1">
      <c r="A2964" s="1">
        <v>446</v>
      </c>
      <c r="B2964" s="511" t="str">
        <f>UTK[[#This Row],[DATE]]&amp;UTK[[#This Row],[VEHICLE NO]]&amp;UTK[[#This Row],[TRIP NO]]</f>
        <v>45524OD04Q67612</v>
      </c>
      <c r="C2964" s="25">
        <v>45524</v>
      </c>
      <c r="D2964" s="1">
        <v>33490</v>
      </c>
      <c r="E2964" s="12">
        <v>312215</v>
      </c>
      <c r="F2964" s="17">
        <v>9322</v>
      </c>
      <c r="G2964" s="24" t="s">
        <v>24</v>
      </c>
      <c r="H2964" s="512">
        <v>53.14</v>
      </c>
      <c r="I2964" s="512">
        <v>17.84</v>
      </c>
      <c r="J2964" s="512">
        <f t="shared" si="200"/>
        <v>35.299999999999997</v>
      </c>
      <c r="K2964" s="513">
        <v>34.46</v>
      </c>
      <c r="L2964" s="503">
        <v>45524</v>
      </c>
      <c r="M2964" s="512">
        <f t="shared" si="201"/>
        <v>0.83999999999999631</v>
      </c>
      <c r="N2964" s="515">
        <v>2</v>
      </c>
      <c r="O2964" s="1" t="s">
        <v>50</v>
      </c>
      <c r="P2964" s="1" t="s">
        <v>53</v>
      </c>
      <c r="Q2964" s="516" t="str">
        <f>VLOOKUP(UTK[[#This Row],[ID]],DRIVER[],6,FALSE)</f>
        <v>JAVID KHAN</v>
      </c>
      <c r="R2964" s="1">
        <v>192</v>
      </c>
    </row>
    <row r="2965" spans="1:18" ht="15" customHeight="1">
      <c r="A2965" s="1">
        <v>447</v>
      </c>
      <c r="B2965" s="511" t="str">
        <f>UTK[[#This Row],[DATE]]&amp;UTK[[#This Row],[VEHICLE NO]]&amp;UTK[[#This Row],[TRIP NO]]</f>
        <v>45524OD04Q41282</v>
      </c>
      <c r="C2965" s="25">
        <v>45524</v>
      </c>
      <c r="D2965" s="1">
        <v>33491</v>
      </c>
      <c r="E2965" s="12">
        <v>312215</v>
      </c>
      <c r="F2965" s="17">
        <v>9330</v>
      </c>
      <c r="G2965" s="24" t="s">
        <v>41</v>
      </c>
      <c r="H2965" s="512">
        <v>36.22</v>
      </c>
      <c r="I2965" s="512">
        <v>10.52</v>
      </c>
      <c r="J2965" s="512">
        <f t="shared" si="200"/>
        <v>25.7</v>
      </c>
      <c r="K2965" s="513">
        <v>24.9</v>
      </c>
      <c r="L2965" s="503">
        <v>45524</v>
      </c>
      <c r="M2965" s="512">
        <f t="shared" si="201"/>
        <v>0.80000000000000071</v>
      </c>
      <c r="N2965" s="515">
        <v>2</v>
      </c>
      <c r="O2965" s="1" t="s">
        <v>50</v>
      </c>
      <c r="P2965" s="1" t="s">
        <v>53</v>
      </c>
      <c r="Q2965" s="516" t="str">
        <f>VLOOKUP(UTK[[#This Row],[ID]],DRIVER[],6,FALSE)</f>
        <v>KAMAN MUNDA</v>
      </c>
    </row>
    <row r="2966" spans="1:18" ht="15" customHeight="1">
      <c r="A2966" s="1">
        <v>448</v>
      </c>
      <c r="B2966" s="511" t="str">
        <f>UTK[[#This Row],[DATE]]&amp;UTK[[#This Row],[VEHICLE NO]]&amp;UTK[[#This Row],[TRIP NO]]</f>
        <v>45524OD34S61392</v>
      </c>
      <c r="C2966" s="25">
        <v>45524</v>
      </c>
      <c r="D2966" s="1">
        <v>33492</v>
      </c>
      <c r="E2966" s="12">
        <v>312215</v>
      </c>
      <c r="F2966" s="17">
        <v>9331</v>
      </c>
      <c r="G2966" s="24" t="s">
        <v>52</v>
      </c>
      <c r="H2966" s="512">
        <v>56.08</v>
      </c>
      <c r="I2966" s="512">
        <v>17.739999999999998</v>
      </c>
      <c r="J2966" s="512">
        <f t="shared" si="200"/>
        <v>38.340000000000003</v>
      </c>
      <c r="K2966" s="513">
        <v>37.5</v>
      </c>
      <c r="L2966" s="503">
        <v>45524</v>
      </c>
      <c r="M2966" s="512">
        <f t="shared" si="201"/>
        <v>0.84000000000000341</v>
      </c>
      <c r="N2966" s="515">
        <v>2</v>
      </c>
      <c r="O2966" s="1" t="s">
        <v>50</v>
      </c>
      <c r="P2966" s="1" t="s">
        <v>53</v>
      </c>
      <c r="Q2966" s="516" t="str">
        <f>VLOOKUP(UTK[[#This Row],[ID]],DRIVER[],6,FALSE)</f>
        <v>PRADIPA MALIK</v>
      </c>
    </row>
    <row r="2967" spans="1:18" ht="14.4">
      <c r="A2967" s="1">
        <v>449</v>
      </c>
      <c r="B2967" s="511" t="str">
        <f>UTK[[#This Row],[DATE]]&amp;UTK[[#This Row],[VEHICLE NO]]&amp;UTK[[#This Row],[TRIP NO]]</f>
        <v>45524OD04Q41232</v>
      </c>
      <c r="C2967" s="25">
        <v>45524</v>
      </c>
      <c r="D2967" s="1">
        <v>33493</v>
      </c>
      <c r="E2967" s="12">
        <v>312215</v>
      </c>
      <c r="F2967" s="17">
        <v>9326</v>
      </c>
      <c r="G2967" s="24" t="s">
        <v>39</v>
      </c>
      <c r="H2967" s="512">
        <v>54.86</v>
      </c>
      <c r="I2967" s="512">
        <v>17.36</v>
      </c>
      <c r="J2967" s="512">
        <f t="shared" si="200"/>
        <v>37.5</v>
      </c>
      <c r="K2967" s="513">
        <v>36.880000000000003</v>
      </c>
      <c r="L2967" s="503">
        <v>45524</v>
      </c>
      <c r="M2967" s="512">
        <f t="shared" si="201"/>
        <v>0.61999999999999744</v>
      </c>
      <c r="N2967" s="515">
        <v>2</v>
      </c>
      <c r="O2967" s="1" t="s">
        <v>50</v>
      </c>
      <c r="P2967" s="1" t="s">
        <v>53</v>
      </c>
      <c r="Q2967" s="516" t="str">
        <f>VLOOKUP(UTK[[#This Row],[ID]],DRIVER[],6,FALSE)</f>
        <v>RIZWAN</v>
      </c>
      <c r="R2967" s="1">
        <v>184</v>
      </c>
    </row>
    <row r="2968" spans="1:18" ht="15" customHeight="1">
      <c r="A2968" s="1">
        <v>450</v>
      </c>
      <c r="B2968" s="511" t="str">
        <f>UTK[[#This Row],[DATE]]&amp;UTK[[#This Row],[VEHICLE NO]]&amp;UTK[[#This Row],[TRIP NO]]</f>
        <v>45524OD34S61522</v>
      </c>
      <c r="C2968" s="25">
        <v>45524</v>
      </c>
      <c r="D2968" s="1">
        <v>33494</v>
      </c>
      <c r="E2968" s="12">
        <v>312215</v>
      </c>
      <c r="F2968" s="17">
        <v>9327</v>
      </c>
      <c r="G2968" s="24" t="s">
        <v>43</v>
      </c>
      <c r="H2968" s="512">
        <v>53.94</v>
      </c>
      <c r="I2968" s="512">
        <v>17.36</v>
      </c>
      <c r="J2968" s="512">
        <f t="shared" si="200"/>
        <v>36.58</v>
      </c>
      <c r="K2968" s="513">
        <v>35.78</v>
      </c>
      <c r="L2968" s="503">
        <v>45524</v>
      </c>
      <c r="M2968" s="512">
        <f t="shared" si="201"/>
        <v>0.79999999999999716</v>
      </c>
      <c r="N2968" s="515">
        <v>2</v>
      </c>
      <c r="O2968" s="1" t="s">
        <v>50</v>
      </c>
      <c r="P2968" s="1" t="s">
        <v>53</v>
      </c>
      <c r="Q2968" s="516" t="str">
        <f>VLOOKUP(UTK[[#This Row],[ID]],DRIVER[],6,FALSE)</f>
        <v>RAHID</v>
      </c>
    </row>
    <row r="2969" spans="1:18" ht="15" customHeight="1">
      <c r="A2969" s="1">
        <v>451</v>
      </c>
      <c r="B2969" s="511" t="str">
        <f>UTK[[#This Row],[DATE]]&amp;UTK[[#This Row],[VEHICLE NO]]&amp;UTK[[#This Row],[TRIP NO]]</f>
        <v>45524OD04Q41731</v>
      </c>
      <c r="C2969" s="25">
        <v>45524</v>
      </c>
      <c r="D2969" s="1">
        <v>33495</v>
      </c>
      <c r="E2969" s="12">
        <v>312215</v>
      </c>
      <c r="F2969" s="17">
        <v>9321</v>
      </c>
      <c r="G2969" s="24" t="s">
        <v>8</v>
      </c>
      <c r="H2969" s="512">
        <v>34.32</v>
      </c>
      <c r="I2969" s="512">
        <v>10.32</v>
      </c>
      <c r="J2969" s="512">
        <f t="shared" si="200"/>
        <v>24</v>
      </c>
      <c r="K2969" s="513">
        <v>23.32</v>
      </c>
      <c r="L2969" s="503">
        <v>45524</v>
      </c>
      <c r="M2969" s="512">
        <f t="shared" si="201"/>
        <v>0.67999999999999972</v>
      </c>
      <c r="N2969" s="515">
        <v>1</v>
      </c>
      <c r="O2969" s="1" t="s">
        <v>50</v>
      </c>
      <c r="P2969" s="1" t="s">
        <v>53</v>
      </c>
      <c r="Q2969" s="516" t="str">
        <f>VLOOKUP(UTK[[#This Row],[ID]],DRIVER[],6,FALSE)</f>
        <v>PRADEEP KUMAR</v>
      </c>
    </row>
    <row r="2970" spans="1:18" ht="15" customHeight="1">
      <c r="A2970" s="1">
        <v>452</v>
      </c>
      <c r="B2970" s="511" t="str">
        <f>UTK[[#This Row],[DATE]]&amp;UTK[[#This Row],[VEHICLE NO]]&amp;UTK[[#This Row],[TRIP NO]]</f>
        <v>45524OD04Q41262</v>
      </c>
      <c r="C2970" s="25">
        <v>45524</v>
      </c>
      <c r="D2970" s="1">
        <v>33496</v>
      </c>
      <c r="E2970" s="12">
        <v>312215</v>
      </c>
      <c r="F2970" s="17">
        <v>9349</v>
      </c>
      <c r="G2970" s="24" t="s">
        <v>23</v>
      </c>
      <c r="H2970" s="512">
        <v>50.84</v>
      </c>
      <c r="I2970" s="512">
        <v>17.600000000000001</v>
      </c>
      <c r="J2970" s="512">
        <f t="shared" si="200"/>
        <v>33.24</v>
      </c>
      <c r="K2970" s="513">
        <v>32.72</v>
      </c>
      <c r="L2970" s="503">
        <v>45524</v>
      </c>
      <c r="M2970" s="512">
        <f t="shared" si="201"/>
        <v>0.52000000000000313</v>
      </c>
      <c r="N2970" s="515">
        <v>2</v>
      </c>
      <c r="O2970" s="1" t="s">
        <v>50</v>
      </c>
      <c r="P2970" s="1" t="s">
        <v>53</v>
      </c>
      <c r="Q2970" s="516" t="str">
        <f>VLOOKUP(UTK[[#This Row],[ID]],DRIVER[],6,FALSE)</f>
        <v>JUGAL KISHOR MOHANTA</v>
      </c>
    </row>
    <row r="2971" spans="1:18" ht="15" customHeight="1">
      <c r="A2971" s="1">
        <v>453</v>
      </c>
      <c r="B2971" s="511" t="str">
        <f>UTK[[#This Row],[DATE]]&amp;UTK[[#This Row],[VEHICLE NO]]&amp;UTK[[#This Row],[TRIP NO]]</f>
        <v>45524OD34S26152</v>
      </c>
      <c r="C2971" s="25">
        <v>45524</v>
      </c>
      <c r="D2971" s="1">
        <v>33497</v>
      </c>
      <c r="E2971" s="12">
        <v>312215</v>
      </c>
      <c r="F2971" s="17">
        <v>9352</v>
      </c>
      <c r="G2971" s="24" t="s">
        <v>40</v>
      </c>
      <c r="H2971" s="512">
        <v>52.74</v>
      </c>
      <c r="I2971" s="512">
        <v>17.420000000000002</v>
      </c>
      <c r="J2971" s="512">
        <f t="shared" si="200"/>
        <v>35.32</v>
      </c>
      <c r="K2971" s="513">
        <v>34.58</v>
      </c>
      <c r="L2971" s="503">
        <v>45524</v>
      </c>
      <c r="M2971" s="512">
        <f t="shared" si="201"/>
        <v>0.74000000000000199</v>
      </c>
      <c r="N2971" s="515">
        <v>2</v>
      </c>
      <c r="O2971" s="1" t="s">
        <v>50</v>
      </c>
      <c r="P2971" s="1" t="s">
        <v>53</v>
      </c>
      <c r="Q2971" s="516" t="str">
        <f>VLOOKUP(UTK[[#This Row],[ID]],DRIVER[],6,FALSE)</f>
        <v>SUSANT KUMAR BAG</v>
      </c>
    </row>
    <row r="2972" spans="1:18" ht="15" customHeight="1">
      <c r="A2972" s="1">
        <v>454</v>
      </c>
      <c r="B2972" s="511" t="str">
        <f>UTK[[#This Row],[DATE]]&amp;UTK[[#This Row],[VEHICLE NO]]&amp;UTK[[#This Row],[TRIP NO]]</f>
        <v>45524OD04Q41782</v>
      </c>
      <c r="C2972" s="25">
        <v>45524</v>
      </c>
      <c r="D2972" s="1">
        <v>33498</v>
      </c>
      <c r="E2972" s="12">
        <v>312215</v>
      </c>
      <c r="F2972" s="17">
        <v>9353</v>
      </c>
      <c r="G2972" s="24" t="s">
        <v>25</v>
      </c>
      <c r="H2972" s="512">
        <v>53.06</v>
      </c>
      <c r="I2972" s="512">
        <v>17.399999999999999</v>
      </c>
      <c r="J2972" s="512">
        <f t="shared" si="200"/>
        <v>35.660000000000004</v>
      </c>
      <c r="K2972" s="513">
        <v>35.14</v>
      </c>
      <c r="L2972" s="503">
        <v>45524</v>
      </c>
      <c r="M2972" s="512">
        <f t="shared" si="201"/>
        <v>0.52000000000000313</v>
      </c>
      <c r="N2972" s="515">
        <v>2</v>
      </c>
      <c r="O2972" s="1" t="s">
        <v>50</v>
      </c>
      <c r="P2972" s="1" t="s">
        <v>53</v>
      </c>
      <c r="Q2972" s="516" t="str">
        <f>VLOOKUP(UTK[[#This Row],[ID]],DRIVER[],6,FALSE)</f>
        <v>BHARAT CH MOHANTA</v>
      </c>
    </row>
    <row r="2973" spans="1:18" ht="15" customHeight="1">
      <c r="A2973" s="1">
        <v>455</v>
      </c>
      <c r="B2973" s="511" t="str">
        <f>UTK[[#This Row],[DATE]]&amp;UTK[[#This Row],[VEHICLE NO]]&amp;UTK[[#This Row],[TRIP NO]]</f>
        <v>45524OD34S61272</v>
      </c>
      <c r="C2973" s="25">
        <v>45524</v>
      </c>
      <c r="D2973" s="1">
        <v>33499</v>
      </c>
      <c r="E2973" s="12">
        <v>312215</v>
      </c>
      <c r="F2973" s="17">
        <v>9356</v>
      </c>
      <c r="G2973" s="24" t="s">
        <v>131</v>
      </c>
      <c r="H2973" s="512">
        <v>53.68</v>
      </c>
      <c r="I2973" s="512">
        <v>17.760000000000002</v>
      </c>
      <c r="J2973" s="512">
        <f t="shared" si="200"/>
        <v>35.92</v>
      </c>
      <c r="K2973" s="513">
        <v>35.200000000000003</v>
      </c>
      <c r="L2973" s="503">
        <v>45524</v>
      </c>
      <c r="M2973" s="512">
        <f t="shared" si="201"/>
        <v>0.71999999999999886</v>
      </c>
      <c r="N2973" s="515">
        <v>2</v>
      </c>
      <c r="O2973" s="1" t="s">
        <v>50</v>
      </c>
      <c r="P2973" s="1" t="s">
        <v>53</v>
      </c>
      <c r="Q2973" s="516" t="str">
        <f>VLOOKUP(UTK[[#This Row],[ID]],DRIVER[],6,FALSE)</f>
        <v>AKSHAYA KU SAHOO</v>
      </c>
    </row>
    <row r="2974" spans="1:18" ht="15" customHeight="1">
      <c r="A2974" s="1">
        <v>456</v>
      </c>
      <c r="B2974" s="511" t="str">
        <f>UTK[[#This Row],[DATE]]&amp;UTK[[#This Row],[VEHICLE NO]]&amp;UTK[[#This Row],[TRIP NO]]</f>
        <v>45524OD34S26272</v>
      </c>
      <c r="C2974" s="25">
        <v>45524</v>
      </c>
      <c r="D2974" s="1">
        <v>33500</v>
      </c>
      <c r="E2974" s="12">
        <v>312215</v>
      </c>
      <c r="F2974" s="17">
        <v>9355</v>
      </c>
      <c r="G2974" s="24" t="s">
        <v>54</v>
      </c>
      <c r="H2974" s="512">
        <v>55.42</v>
      </c>
      <c r="I2974" s="512">
        <v>17.100000000000001</v>
      </c>
      <c r="J2974" s="512">
        <f t="shared" si="200"/>
        <v>38.32</v>
      </c>
      <c r="K2974" s="513">
        <v>37.74</v>
      </c>
      <c r="L2974" s="503">
        <v>45524</v>
      </c>
      <c r="M2974" s="512">
        <f t="shared" si="201"/>
        <v>0.57999999999999829</v>
      </c>
      <c r="N2974" s="515">
        <v>2</v>
      </c>
      <c r="O2974" s="1" t="s">
        <v>50</v>
      </c>
      <c r="P2974" s="1" t="s">
        <v>53</v>
      </c>
      <c r="Q2974" s="516" t="str">
        <f>VLOOKUP(UTK[[#This Row],[ID]],DRIVER[],6,FALSE)</f>
        <v>BENUDHAR PRADHAN</v>
      </c>
    </row>
    <row r="2975" spans="1:18" ht="15" customHeight="1">
      <c r="A2975" s="1">
        <v>457</v>
      </c>
      <c r="B2975" s="511" t="str">
        <f>UTK[[#This Row],[DATE]]&amp;UTK[[#This Row],[VEHICLE NO]]&amp;UTK[[#This Row],[TRIP NO]]</f>
        <v>45524OD04Q67882</v>
      </c>
      <c r="C2975" s="25">
        <v>45524</v>
      </c>
      <c r="D2975" s="1">
        <v>33501</v>
      </c>
      <c r="E2975" s="12">
        <v>312215</v>
      </c>
      <c r="F2975" s="17">
        <v>9354</v>
      </c>
      <c r="G2975" s="24" t="s">
        <v>20</v>
      </c>
      <c r="H2975" s="512">
        <v>53.04</v>
      </c>
      <c r="I2975" s="512">
        <v>17.82</v>
      </c>
      <c r="J2975" s="512">
        <f t="shared" si="200"/>
        <v>35.22</v>
      </c>
      <c r="K2975" s="513">
        <v>34.74</v>
      </c>
      <c r="L2975" s="503">
        <v>45524</v>
      </c>
      <c r="M2975" s="512">
        <f t="shared" si="201"/>
        <v>0.47999999999999687</v>
      </c>
      <c r="N2975" s="515">
        <v>2</v>
      </c>
      <c r="O2975" s="1" t="s">
        <v>50</v>
      </c>
      <c r="P2975" s="1" t="s">
        <v>53</v>
      </c>
      <c r="Q2975" s="516" t="str">
        <f>VLOOKUP(UTK[[#This Row],[ID]],DRIVER[],6,FALSE)</f>
        <v>KALI CH KAR</v>
      </c>
      <c r="R2975" s="1">
        <v>238</v>
      </c>
    </row>
    <row r="2976" spans="1:18" ht="15" customHeight="1">
      <c r="A2976" s="1">
        <v>458</v>
      </c>
      <c r="B2976" s="511" t="str">
        <f>UTK[[#This Row],[DATE]]&amp;UTK[[#This Row],[VEHICLE NO]]&amp;UTK[[#This Row],[TRIP NO]]</f>
        <v>45524OD34S26662</v>
      </c>
      <c r="C2976" s="25">
        <v>45524</v>
      </c>
      <c r="D2976" s="1">
        <v>33502</v>
      </c>
      <c r="E2976" s="12">
        <v>312215</v>
      </c>
      <c r="F2976" s="17">
        <v>9357</v>
      </c>
      <c r="G2976" s="24" t="s">
        <v>45</v>
      </c>
      <c r="H2976" s="512">
        <v>52.7</v>
      </c>
      <c r="I2976" s="512">
        <v>17.72</v>
      </c>
      <c r="J2976" s="512">
        <f t="shared" si="200"/>
        <v>34.980000000000004</v>
      </c>
      <c r="K2976" s="513">
        <v>34.4</v>
      </c>
      <c r="L2976" s="503">
        <v>45524</v>
      </c>
      <c r="M2976" s="512">
        <f t="shared" si="201"/>
        <v>0.5800000000000054</v>
      </c>
      <c r="N2976" s="515">
        <v>2</v>
      </c>
      <c r="O2976" s="1" t="s">
        <v>50</v>
      </c>
      <c r="P2976" s="1" t="s">
        <v>53</v>
      </c>
      <c r="Q2976" s="516" t="str">
        <f>VLOOKUP(UTK[[#This Row],[ID]],DRIVER[],6,FALSE)</f>
        <v>RAMAKANTA JENA</v>
      </c>
    </row>
    <row r="2977" spans="1:18" ht="15" customHeight="1">
      <c r="A2977" s="1">
        <v>459</v>
      </c>
      <c r="B2977" s="511" t="str">
        <f>UTK[[#This Row],[DATE]]&amp;UTK[[#This Row],[VEHICLE NO]]&amp;UTK[[#This Row],[TRIP NO]]</f>
        <v>45524OD34S61372</v>
      </c>
      <c r="C2977" s="25">
        <v>45524</v>
      </c>
      <c r="D2977" s="1">
        <v>33503</v>
      </c>
      <c r="E2977" s="12">
        <v>312215</v>
      </c>
      <c r="F2977" s="17">
        <v>9361</v>
      </c>
      <c r="G2977" s="24" t="s">
        <v>44</v>
      </c>
      <c r="H2977" s="512">
        <v>52.96</v>
      </c>
      <c r="I2977" s="512">
        <v>17.899999999999999</v>
      </c>
      <c r="J2977" s="512">
        <f t="shared" si="200"/>
        <v>35.06</v>
      </c>
      <c r="K2977" s="513">
        <v>34.56</v>
      </c>
      <c r="L2977" s="514">
        <v>45525</v>
      </c>
      <c r="M2977" s="512">
        <f t="shared" si="201"/>
        <v>0.5</v>
      </c>
      <c r="N2977" s="515">
        <v>2</v>
      </c>
      <c r="O2977" s="1" t="s">
        <v>50</v>
      </c>
      <c r="P2977" s="1" t="s">
        <v>53</v>
      </c>
      <c r="Q2977" s="516" t="str">
        <f>VLOOKUP(UTK[[#This Row],[ID]],DRIVER[],6,FALSE)</f>
        <v>BAI DHARA JAMUDA</v>
      </c>
    </row>
    <row r="2978" spans="1:18" ht="15" customHeight="1">
      <c r="A2978" s="1">
        <v>460</v>
      </c>
      <c r="B2978" s="511" t="str">
        <f>UTK[[#This Row],[DATE]]&amp;UTK[[#This Row],[VEHICLE NO]]&amp;UTK[[#This Row],[TRIP NO]]</f>
        <v>45524OD04Q41182</v>
      </c>
      <c r="C2978" s="25">
        <v>45524</v>
      </c>
      <c r="D2978" s="1">
        <v>33504</v>
      </c>
      <c r="E2978" s="12">
        <v>312215</v>
      </c>
      <c r="F2978" s="17">
        <v>9360</v>
      </c>
      <c r="G2978" s="24" t="s">
        <v>26</v>
      </c>
      <c r="H2978" s="512">
        <v>53.46</v>
      </c>
      <c r="I2978" s="512">
        <v>17.12</v>
      </c>
      <c r="J2978" s="512">
        <f t="shared" si="200"/>
        <v>36.340000000000003</v>
      </c>
      <c r="K2978" s="513">
        <v>35.659999999999997</v>
      </c>
      <c r="L2978" s="514">
        <v>45525</v>
      </c>
      <c r="M2978" s="512">
        <f t="shared" si="201"/>
        <v>0.68000000000000682</v>
      </c>
      <c r="N2978" s="515">
        <v>2</v>
      </c>
      <c r="O2978" s="1" t="s">
        <v>50</v>
      </c>
      <c r="P2978" s="1" t="s">
        <v>53</v>
      </c>
      <c r="Q2978" s="516" t="str">
        <f>VLOOKUP(UTK[[#This Row],[ID]],DRIVER[],6,FALSE)</f>
        <v>MIRZA KAMAL BEG</v>
      </c>
      <c r="R2978" s="1">
        <v>292</v>
      </c>
    </row>
    <row r="2979" spans="1:18" ht="15" customHeight="1">
      <c r="A2979" s="1">
        <v>461</v>
      </c>
      <c r="B2979" s="1" t="str">
        <f>UTK[[#This Row],[DATE]]&amp;UTK[[#This Row],[VEHICLE NO]]&amp;UTK[[#This Row],[TRIP NO]]</f>
        <v>45526OD04Q67611</v>
      </c>
      <c r="C2979" s="25">
        <v>45526</v>
      </c>
      <c r="D2979" s="1">
        <v>33505</v>
      </c>
      <c r="E2979" s="12">
        <v>312215</v>
      </c>
      <c r="F2979" s="17">
        <v>9391</v>
      </c>
      <c r="G2979" s="24" t="s">
        <v>24</v>
      </c>
      <c r="H2979" s="26">
        <v>54.88</v>
      </c>
      <c r="I2979" s="26">
        <v>17.96</v>
      </c>
      <c r="J2979" s="26">
        <f t="shared" ref="J2979:J3012" si="202">H2979-I2979</f>
        <v>36.92</v>
      </c>
      <c r="K2979" s="49">
        <v>36.22</v>
      </c>
      <c r="L2979" s="514">
        <v>45526</v>
      </c>
      <c r="M2979" s="26">
        <f t="shared" ref="M2979:M3012" si="203">J2979-K2979</f>
        <v>0.70000000000000284</v>
      </c>
      <c r="N2979" s="217">
        <v>1</v>
      </c>
      <c r="O2979" s="1" t="s">
        <v>50</v>
      </c>
      <c r="P2979" s="1" t="s">
        <v>53</v>
      </c>
      <c r="Q2979" s="91" t="str">
        <f>VLOOKUP(UTK[[#This Row],[ID]],DRIVER[],6,FALSE)</f>
        <v>JAVID KHAN</v>
      </c>
    </row>
    <row r="2980" spans="1:18" ht="15" customHeight="1">
      <c r="A2980" s="1">
        <v>462</v>
      </c>
      <c r="B2980" s="1" t="str">
        <f>UTK[[#This Row],[DATE]]&amp;UTK[[#This Row],[VEHICLE NO]]&amp;UTK[[#This Row],[TRIP NO]]</f>
        <v>45526OD34S61521</v>
      </c>
      <c r="C2980" s="25">
        <v>45526</v>
      </c>
      <c r="D2980" s="1">
        <v>33506</v>
      </c>
      <c r="E2980" s="12">
        <v>312215</v>
      </c>
      <c r="F2980" s="17">
        <v>9393</v>
      </c>
      <c r="G2980" s="24" t="s">
        <v>43</v>
      </c>
      <c r="H2980" s="26">
        <v>53.44</v>
      </c>
      <c r="I2980" s="26">
        <v>17.399999999999999</v>
      </c>
      <c r="J2980" s="26">
        <f t="shared" si="202"/>
        <v>36.04</v>
      </c>
      <c r="K2980" s="49">
        <v>35.340000000000003</v>
      </c>
      <c r="L2980" s="514">
        <v>45526</v>
      </c>
      <c r="M2980" s="26">
        <f t="shared" si="203"/>
        <v>0.69999999999999574</v>
      </c>
      <c r="N2980" s="217">
        <v>1</v>
      </c>
      <c r="O2980" s="1" t="s">
        <v>50</v>
      </c>
      <c r="P2980" s="1" t="s">
        <v>53</v>
      </c>
      <c r="Q2980" s="91" t="str">
        <f>VLOOKUP(UTK[[#This Row],[ID]],DRIVER[],6,FALSE)</f>
        <v>RAHID</v>
      </c>
    </row>
    <row r="2981" spans="1:18" ht="15" customHeight="1">
      <c r="A2981" s="1">
        <v>463</v>
      </c>
      <c r="B2981" s="1" t="str">
        <f>UTK[[#This Row],[DATE]]&amp;UTK[[#This Row],[VEHICLE NO]]&amp;UTK[[#This Row],[TRIP NO]]</f>
        <v>45526OD04Q41701</v>
      </c>
      <c r="C2981" s="25">
        <v>45526</v>
      </c>
      <c r="D2981" s="1">
        <v>33507</v>
      </c>
      <c r="E2981" s="12">
        <v>312215</v>
      </c>
      <c r="F2981" s="17">
        <v>9394</v>
      </c>
      <c r="G2981" s="24" t="s">
        <v>10</v>
      </c>
      <c r="H2981" s="26">
        <v>35.76</v>
      </c>
      <c r="I2981" s="26">
        <v>10.44</v>
      </c>
      <c r="J2981" s="26">
        <f t="shared" si="202"/>
        <v>25.32</v>
      </c>
      <c r="K2981" s="49">
        <v>24.64</v>
      </c>
      <c r="L2981" s="514">
        <v>45526</v>
      </c>
      <c r="M2981" s="26">
        <f t="shared" si="203"/>
        <v>0.67999999999999972</v>
      </c>
      <c r="N2981" s="217">
        <v>1</v>
      </c>
      <c r="O2981" s="1" t="s">
        <v>50</v>
      </c>
      <c r="P2981" s="1" t="s">
        <v>53</v>
      </c>
      <c r="Q2981" s="91" t="str">
        <f>VLOOKUP(UTK[[#This Row],[ID]],DRIVER[],6,FALSE)</f>
        <v>RAKHAL CH  MOHANTA</v>
      </c>
    </row>
    <row r="2982" spans="1:18" ht="14.4">
      <c r="A2982" s="1">
        <v>464</v>
      </c>
      <c r="B2982" s="1" t="str">
        <f>UTK[[#This Row],[DATE]]&amp;UTK[[#This Row],[VEHICLE NO]]&amp;UTK[[#This Row],[TRIP NO]]</f>
        <v>45526OD04Q41231</v>
      </c>
      <c r="C2982" s="25">
        <v>45526</v>
      </c>
      <c r="D2982" s="1">
        <v>33508</v>
      </c>
      <c r="E2982" s="12">
        <v>312215</v>
      </c>
      <c r="F2982" s="17">
        <v>9395</v>
      </c>
      <c r="G2982" s="24" t="s">
        <v>39</v>
      </c>
      <c r="H2982" s="26">
        <v>52.62</v>
      </c>
      <c r="I2982" s="26">
        <v>17.52</v>
      </c>
      <c r="J2982" s="26">
        <f t="shared" si="202"/>
        <v>35.099999999999994</v>
      </c>
      <c r="K2982" s="49">
        <v>34.44</v>
      </c>
      <c r="L2982" s="514">
        <v>45526</v>
      </c>
      <c r="M2982" s="26">
        <f t="shared" si="203"/>
        <v>0.65999999999999659</v>
      </c>
      <c r="N2982" s="217">
        <v>1</v>
      </c>
      <c r="O2982" s="1" t="s">
        <v>50</v>
      </c>
      <c r="P2982" s="1" t="s">
        <v>53</v>
      </c>
      <c r="Q2982" s="91" t="str">
        <f>VLOOKUP(UTK[[#This Row],[ID]],DRIVER[],6,FALSE)</f>
        <v>RIZWAN</v>
      </c>
    </row>
    <row r="2983" spans="1:18" ht="15" customHeight="1">
      <c r="A2983" s="1">
        <v>465</v>
      </c>
      <c r="B2983" s="1" t="str">
        <f>UTK[[#This Row],[DATE]]&amp;UTK[[#This Row],[VEHICLE NO]]&amp;UTK[[#This Row],[TRIP NO]]</f>
        <v>45526OD04Q41281</v>
      </c>
      <c r="C2983" s="25">
        <v>45526</v>
      </c>
      <c r="D2983" s="1">
        <v>33509</v>
      </c>
      <c r="E2983" s="12">
        <v>312215</v>
      </c>
      <c r="F2983" s="17">
        <v>9396</v>
      </c>
      <c r="G2983" s="24" t="s">
        <v>41</v>
      </c>
      <c r="H2983" s="26">
        <v>36.200000000000003</v>
      </c>
      <c r="I2983" s="26">
        <v>10.54</v>
      </c>
      <c r="J2983" s="26">
        <f t="shared" si="202"/>
        <v>25.660000000000004</v>
      </c>
      <c r="K2983" s="49">
        <v>25.08</v>
      </c>
      <c r="L2983" s="514">
        <v>45526</v>
      </c>
      <c r="M2983" s="26">
        <f t="shared" si="203"/>
        <v>0.5800000000000054</v>
      </c>
      <c r="N2983" s="217">
        <v>1</v>
      </c>
      <c r="O2983" s="1" t="s">
        <v>50</v>
      </c>
      <c r="P2983" s="1" t="s">
        <v>53</v>
      </c>
      <c r="Q2983" s="91" t="str">
        <f>VLOOKUP(UTK[[#This Row],[ID]],DRIVER[],6,FALSE)</f>
        <v>KAMAN MUNDA</v>
      </c>
    </row>
    <row r="2984" spans="1:18" ht="15" customHeight="1">
      <c r="A2984" s="1">
        <v>466</v>
      </c>
      <c r="B2984" s="1" t="str">
        <f>UTK[[#This Row],[DATE]]&amp;UTK[[#This Row],[VEHICLE NO]]&amp;UTK[[#This Row],[TRIP NO]]</f>
        <v>45526OD04Q67881</v>
      </c>
      <c r="C2984" s="25">
        <v>45526</v>
      </c>
      <c r="D2984" s="1">
        <v>33510</v>
      </c>
      <c r="E2984" s="12">
        <v>312215</v>
      </c>
      <c r="F2984" s="17">
        <v>9398</v>
      </c>
      <c r="G2984" s="24" t="s">
        <v>20</v>
      </c>
      <c r="H2984" s="26">
        <v>52.7</v>
      </c>
      <c r="I2984" s="26">
        <v>18</v>
      </c>
      <c r="J2984" s="26">
        <f t="shared" si="202"/>
        <v>34.700000000000003</v>
      </c>
      <c r="K2984" s="49">
        <v>34.119999999999997</v>
      </c>
      <c r="L2984" s="514">
        <v>45526</v>
      </c>
      <c r="M2984" s="26">
        <f t="shared" si="203"/>
        <v>0.5800000000000054</v>
      </c>
      <c r="N2984" s="217">
        <v>1</v>
      </c>
      <c r="O2984" s="1" t="s">
        <v>50</v>
      </c>
      <c r="P2984" s="1" t="s">
        <v>53</v>
      </c>
      <c r="Q2984" s="91" t="str">
        <f>VLOOKUP(UTK[[#This Row],[ID]],DRIVER[],6,FALSE)</f>
        <v>KALI CH KAR</v>
      </c>
    </row>
    <row r="2985" spans="1:18" ht="15" customHeight="1">
      <c r="A2985" s="1">
        <v>467</v>
      </c>
      <c r="B2985" s="1" t="str">
        <f>UTK[[#This Row],[DATE]]&amp;UTK[[#This Row],[VEHICLE NO]]&amp;UTK[[#This Row],[TRIP NO]]</f>
        <v>45526OD34S65081</v>
      </c>
      <c r="C2985" s="25">
        <v>45526</v>
      </c>
      <c r="D2985" s="1">
        <v>33511</v>
      </c>
      <c r="E2985" s="12">
        <v>312215</v>
      </c>
      <c r="F2985" s="17">
        <v>9399</v>
      </c>
      <c r="G2985" s="24" t="s">
        <v>57</v>
      </c>
      <c r="H2985" s="26">
        <v>54.24</v>
      </c>
      <c r="I2985" s="26">
        <v>17.66</v>
      </c>
      <c r="J2985" s="26">
        <f t="shared" si="202"/>
        <v>36.58</v>
      </c>
      <c r="K2985" s="49">
        <v>35.94</v>
      </c>
      <c r="L2985" s="514">
        <v>45526</v>
      </c>
      <c r="M2985" s="26">
        <f t="shared" si="203"/>
        <v>0.64000000000000057</v>
      </c>
      <c r="N2985" s="217">
        <v>1</v>
      </c>
      <c r="O2985" s="1" t="s">
        <v>50</v>
      </c>
      <c r="P2985" s="1" t="s">
        <v>53</v>
      </c>
      <c r="Q2985" s="91" t="str">
        <f>VLOOKUP(UTK[[#This Row],[ID]],DRIVER[],6,FALSE)</f>
        <v>VINOD KUMAR</v>
      </c>
    </row>
    <row r="2986" spans="1:18" ht="15" customHeight="1">
      <c r="A2986" s="1">
        <v>468</v>
      </c>
      <c r="B2986" s="1" t="str">
        <f>UTK[[#This Row],[DATE]]&amp;UTK[[#This Row],[VEHICLE NO]]&amp;UTK[[#This Row],[TRIP NO]]</f>
        <v>45526OD34S61271</v>
      </c>
      <c r="C2986" s="25">
        <v>45526</v>
      </c>
      <c r="D2986" s="1">
        <v>33512</v>
      </c>
      <c r="E2986" s="12">
        <v>312215</v>
      </c>
      <c r="F2986" s="17">
        <v>9401</v>
      </c>
      <c r="G2986" s="24" t="s">
        <v>131</v>
      </c>
      <c r="H2986" s="26">
        <v>53.6</v>
      </c>
      <c r="I2986" s="26">
        <v>17.72</v>
      </c>
      <c r="J2986" s="26">
        <f t="shared" si="202"/>
        <v>35.880000000000003</v>
      </c>
      <c r="K2986" s="49">
        <v>35.36</v>
      </c>
      <c r="L2986" s="514">
        <v>45526</v>
      </c>
      <c r="M2986" s="26">
        <f t="shared" si="203"/>
        <v>0.52000000000000313</v>
      </c>
      <c r="N2986" s="217">
        <v>1</v>
      </c>
      <c r="O2986" s="1" t="s">
        <v>50</v>
      </c>
      <c r="P2986" s="1" t="s">
        <v>53</v>
      </c>
      <c r="Q2986" s="91" t="str">
        <f>VLOOKUP(UTK[[#This Row],[ID]],DRIVER[],6,FALSE)</f>
        <v>BANAJ ROUT</v>
      </c>
    </row>
    <row r="2987" spans="1:18" ht="15" customHeight="1">
      <c r="A2987" s="1">
        <v>469</v>
      </c>
      <c r="B2987" s="1" t="str">
        <f>UTK[[#This Row],[DATE]]&amp;UTK[[#This Row],[VEHICLE NO]]&amp;UTK[[#This Row],[TRIP NO]]</f>
        <v>45526OD34S26151</v>
      </c>
      <c r="C2987" s="25">
        <v>45526</v>
      </c>
      <c r="D2987" s="1">
        <v>33513</v>
      </c>
      <c r="E2987" s="12">
        <v>312215</v>
      </c>
      <c r="F2987" s="17">
        <v>9403</v>
      </c>
      <c r="G2987" s="24" t="s">
        <v>40</v>
      </c>
      <c r="H2987" s="26">
        <v>54.3</v>
      </c>
      <c r="I2987" s="26">
        <v>17.34</v>
      </c>
      <c r="J2987" s="26">
        <f t="shared" si="202"/>
        <v>36.959999999999994</v>
      </c>
      <c r="K2987" s="49">
        <v>35.380000000000003</v>
      </c>
      <c r="L2987" s="514">
        <v>45526</v>
      </c>
      <c r="M2987" s="26">
        <f t="shared" si="203"/>
        <v>1.5799999999999912</v>
      </c>
      <c r="N2987" s="217">
        <v>1</v>
      </c>
      <c r="O2987" s="1" t="s">
        <v>50</v>
      </c>
      <c r="P2987" s="1" t="s">
        <v>53</v>
      </c>
      <c r="Q2987" s="91" t="str">
        <f>VLOOKUP(UTK[[#This Row],[ID]],DRIVER[],6,FALSE)</f>
        <v>NATABAR MOHANTA</v>
      </c>
    </row>
    <row r="2988" spans="1:18" ht="15" customHeight="1">
      <c r="A2988" s="1">
        <v>470</v>
      </c>
      <c r="B2988" s="1" t="str">
        <f>UTK[[#This Row],[DATE]]&amp;UTK[[#This Row],[VEHICLE NO]]&amp;UTK[[#This Row],[TRIP NO]]</f>
        <v>45526OD34S26271</v>
      </c>
      <c r="C2988" s="25">
        <v>45526</v>
      </c>
      <c r="D2988" s="1">
        <v>33514</v>
      </c>
      <c r="E2988" s="12">
        <v>312215</v>
      </c>
      <c r="F2988" s="17">
        <v>9405</v>
      </c>
      <c r="G2988" s="24" t="s">
        <v>54</v>
      </c>
      <c r="H2988" s="26">
        <v>55.92</v>
      </c>
      <c r="I2988" s="26">
        <v>17.059999999999999</v>
      </c>
      <c r="J2988" s="26">
        <f t="shared" si="202"/>
        <v>38.86</v>
      </c>
      <c r="K2988" s="49">
        <v>37.979999999999997</v>
      </c>
      <c r="L2988" s="514">
        <v>45526</v>
      </c>
      <c r="M2988" s="26">
        <f t="shared" si="203"/>
        <v>0.88000000000000256</v>
      </c>
      <c r="N2988" s="217">
        <v>1</v>
      </c>
      <c r="O2988" s="1" t="s">
        <v>50</v>
      </c>
      <c r="P2988" s="1" t="s">
        <v>53</v>
      </c>
      <c r="Q2988" s="91" t="str">
        <f>VLOOKUP(UTK[[#This Row],[ID]],DRIVER[],6,FALSE)</f>
        <v>BENUDHAR PRADHAN</v>
      </c>
    </row>
    <row r="2989" spans="1:18" ht="15" customHeight="1">
      <c r="A2989" s="1">
        <v>471</v>
      </c>
      <c r="B2989" s="1" t="str">
        <f>UTK[[#This Row],[DATE]]&amp;UTK[[#This Row],[VEHICLE NO]]&amp;UTK[[#This Row],[TRIP NO]]</f>
        <v>45526OD04Q41731</v>
      </c>
      <c r="C2989" s="25">
        <v>45526</v>
      </c>
      <c r="D2989" s="1">
        <v>33515</v>
      </c>
      <c r="E2989" s="12">
        <v>312215</v>
      </c>
      <c r="F2989" s="17">
        <v>9406</v>
      </c>
      <c r="G2989" s="24" t="s">
        <v>8</v>
      </c>
      <c r="H2989" s="26">
        <v>36.479999999999997</v>
      </c>
      <c r="I2989" s="26">
        <v>10.36</v>
      </c>
      <c r="J2989" s="26">
        <f t="shared" si="202"/>
        <v>26.119999999999997</v>
      </c>
      <c r="K2989" s="49">
        <v>25.64</v>
      </c>
      <c r="L2989" s="514">
        <v>45526</v>
      </c>
      <c r="M2989" s="26">
        <f t="shared" si="203"/>
        <v>0.47999999999999687</v>
      </c>
      <c r="N2989" s="217">
        <v>1</v>
      </c>
      <c r="O2989" s="1" t="s">
        <v>50</v>
      </c>
      <c r="P2989" s="1" t="s">
        <v>53</v>
      </c>
      <c r="Q2989" s="91" t="str">
        <f>VLOOKUP(UTK[[#This Row],[ID]],DRIVER[],6,FALSE)</f>
        <v>PRADEEP KUMAR</v>
      </c>
    </row>
    <row r="2990" spans="1:18" ht="15" customHeight="1">
      <c r="A2990" s="1">
        <v>472</v>
      </c>
      <c r="B2990" s="1" t="str">
        <f>UTK[[#This Row],[DATE]]&amp;UTK[[#This Row],[VEHICLE NO]]&amp;UTK[[#This Row],[TRIP NO]]</f>
        <v>45526OD34S61371</v>
      </c>
      <c r="C2990" s="25">
        <v>45526</v>
      </c>
      <c r="D2990" s="1">
        <v>33516</v>
      </c>
      <c r="E2990" s="12">
        <v>312215</v>
      </c>
      <c r="F2990" s="17">
        <v>9404</v>
      </c>
      <c r="G2990" s="24" t="s">
        <v>44</v>
      </c>
      <c r="H2990" s="26">
        <v>57.84</v>
      </c>
      <c r="I2990" s="26">
        <v>17.82</v>
      </c>
      <c r="J2990" s="26">
        <f t="shared" si="202"/>
        <v>40.020000000000003</v>
      </c>
      <c r="K2990" s="49">
        <v>39.28</v>
      </c>
      <c r="L2990" s="514">
        <v>45526</v>
      </c>
      <c r="M2990" s="26">
        <f t="shared" si="203"/>
        <v>0.74000000000000199</v>
      </c>
      <c r="N2990" s="217">
        <v>1</v>
      </c>
      <c r="O2990" s="1" t="s">
        <v>50</v>
      </c>
      <c r="P2990" s="1" t="s">
        <v>53</v>
      </c>
      <c r="Q2990" s="91" t="str">
        <f>VLOOKUP(UTK[[#This Row],[ID]],DRIVER[],6,FALSE)</f>
        <v>BAI DHARA JAMUDA</v>
      </c>
    </row>
    <row r="2991" spans="1:18" ht="15" customHeight="1">
      <c r="A2991" s="1">
        <v>473</v>
      </c>
      <c r="B2991" s="1" t="str">
        <f>UTK[[#This Row],[DATE]]&amp;UTK[[#This Row],[VEHICLE NO]]&amp;UTK[[#This Row],[TRIP NO]]</f>
        <v>45526OD04Q41261</v>
      </c>
      <c r="C2991" s="25">
        <v>45526</v>
      </c>
      <c r="D2991" s="1">
        <v>33517</v>
      </c>
      <c r="E2991" s="12">
        <v>312215</v>
      </c>
      <c r="F2991" s="17">
        <v>9407</v>
      </c>
      <c r="G2991" s="24" t="s">
        <v>23</v>
      </c>
      <c r="H2991" s="26">
        <v>53.66</v>
      </c>
      <c r="I2991" s="26">
        <v>17.48</v>
      </c>
      <c r="J2991" s="26">
        <f t="shared" si="202"/>
        <v>36.179999999999993</v>
      </c>
      <c r="K2991" s="49">
        <v>35.42</v>
      </c>
      <c r="L2991" s="514">
        <v>45526</v>
      </c>
      <c r="M2991" s="26">
        <f t="shared" si="203"/>
        <v>0.75999999999999091</v>
      </c>
      <c r="N2991" s="217">
        <v>1</v>
      </c>
      <c r="O2991" s="1" t="s">
        <v>50</v>
      </c>
      <c r="P2991" s="1" t="s">
        <v>53</v>
      </c>
      <c r="Q2991" s="91" t="str">
        <f>VLOOKUP(UTK[[#This Row],[ID]],DRIVER[],6,FALSE)</f>
        <v>JUGAL KISHOR MOHANTA</v>
      </c>
    </row>
    <row r="2992" spans="1:18" ht="15" customHeight="1">
      <c r="A2992" s="1">
        <v>474</v>
      </c>
      <c r="B2992" s="1" t="str">
        <f>UTK[[#This Row],[DATE]]&amp;UTK[[#This Row],[VEHICLE NO]]&amp;UTK[[#This Row],[TRIP NO]]</f>
        <v>45526OD34S26661</v>
      </c>
      <c r="C2992" s="25">
        <v>45526</v>
      </c>
      <c r="D2992" s="1">
        <v>33518</v>
      </c>
      <c r="E2992" s="12">
        <v>312215</v>
      </c>
      <c r="F2992" s="17">
        <v>9418</v>
      </c>
      <c r="G2992" s="24" t="s">
        <v>45</v>
      </c>
      <c r="H2992" s="26">
        <v>55.68</v>
      </c>
      <c r="I2992" s="26">
        <v>17.7</v>
      </c>
      <c r="J2992" s="26">
        <f t="shared" si="202"/>
        <v>37.980000000000004</v>
      </c>
      <c r="K2992" s="49">
        <v>36.76</v>
      </c>
      <c r="L2992" s="514">
        <v>45526</v>
      </c>
      <c r="M2992" s="26">
        <f t="shared" si="203"/>
        <v>1.220000000000006</v>
      </c>
      <c r="N2992" s="217">
        <v>1</v>
      </c>
      <c r="O2992" s="1" t="s">
        <v>50</v>
      </c>
      <c r="P2992" s="1" t="s">
        <v>53</v>
      </c>
      <c r="Q2992" s="91" t="str">
        <f>VLOOKUP(UTK[[#This Row],[ID]],DRIVER[],6,FALSE)</f>
        <v>RAMAKANTA JENA</v>
      </c>
    </row>
    <row r="2993" spans="1:17" ht="15" customHeight="1">
      <c r="A2993" s="1">
        <v>475</v>
      </c>
      <c r="B2993" s="1" t="str">
        <f>UTK[[#This Row],[DATE]]&amp;UTK[[#This Row],[VEHICLE NO]]&amp;UTK[[#This Row],[TRIP NO]]</f>
        <v>45526OD04Q41181</v>
      </c>
      <c r="C2993" s="25">
        <v>45526</v>
      </c>
      <c r="D2993" s="1">
        <v>33519</v>
      </c>
      <c r="E2993" s="12">
        <v>312215</v>
      </c>
      <c r="F2993" s="17">
        <v>9424</v>
      </c>
      <c r="G2993" s="24" t="s">
        <v>26</v>
      </c>
      <c r="H2993" s="26">
        <v>55.96</v>
      </c>
      <c r="I2993" s="26">
        <v>17.32</v>
      </c>
      <c r="J2993" s="26">
        <f t="shared" si="202"/>
        <v>38.64</v>
      </c>
      <c r="K2993" s="49">
        <v>37.840000000000003</v>
      </c>
      <c r="L2993" s="514">
        <v>45526</v>
      </c>
      <c r="M2993" s="26">
        <f t="shared" si="203"/>
        <v>0.79999999999999716</v>
      </c>
      <c r="N2993" s="217">
        <v>1</v>
      </c>
      <c r="O2993" s="1" t="s">
        <v>50</v>
      </c>
      <c r="P2993" s="1" t="s">
        <v>53</v>
      </c>
      <c r="Q2993" s="91" t="str">
        <f>VLOOKUP(UTK[[#This Row],[ID]],DRIVER[],6,FALSE)</f>
        <v>MIRZA KAMAL BEG</v>
      </c>
    </row>
    <row r="2994" spans="1:17" ht="15" customHeight="1">
      <c r="A2994" s="1">
        <v>476</v>
      </c>
      <c r="B2994" s="1" t="str">
        <f>UTK[[#This Row],[DATE]]&amp;UTK[[#This Row],[VEHICLE NO]]&amp;UTK[[#This Row],[TRIP NO]]</f>
        <v>45526OD04Q41781</v>
      </c>
      <c r="C2994" s="25">
        <v>45526</v>
      </c>
      <c r="D2994" s="1">
        <v>33520</v>
      </c>
      <c r="E2994" s="12">
        <v>312215</v>
      </c>
      <c r="F2994" s="17">
        <v>9425</v>
      </c>
      <c r="G2994" s="24" t="s">
        <v>25</v>
      </c>
      <c r="H2994" s="26">
        <v>55.44</v>
      </c>
      <c r="I2994" s="26">
        <v>17.399999999999999</v>
      </c>
      <c r="J2994" s="26">
        <f t="shared" si="202"/>
        <v>38.04</v>
      </c>
      <c r="K2994" s="49">
        <v>37.22</v>
      </c>
      <c r="L2994" s="514">
        <v>45526</v>
      </c>
      <c r="M2994" s="26">
        <f t="shared" si="203"/>
        <v>0.82000000000000028</v>
      </c>
      <c r="N2994" s="217">
        <v>1</v>
      </c>
      <c r="O2994" s="1" t="s">
        <v>50</v>
      </c>
      <c r="P2994" s="1" t="s">
        <v>53</v>
      </c>
      <c r="Q2994" s="91" t="str">
        <f>VLOOKUP(UTK[[#This Row],[ID]],DRIVER[],6,FALSE)</f>
        <v>CHANDRAMANI MOHANTY</v>
      </c>
    </row>
    <row r="2995" spans="1:17" ht="15" customHeight="1">
      <c r="A2995" s="1">
        <v>477</v>
      </c>
      <c r="B2995" s="1" t="str">
        <f>UTK[[#This Row],[DATE]]&amp;UTK[[#This Row],[VEHICLE NO]]&amp;UTK[[#This Row],[TRIP NO]]</f>
        <v>45526OD34S61391</v>
      </c>
      <c r="C2995" s="25">
        <v>45526</v>
      </c>
      <c r="D2995" s="1">
        <v>33521</v>
      </c>
      <c r="E2995" s="12">
        <v>312215</v>
      </c>
      <c r="F2995" s="17">
        <v>9435</v>
      </c>
      <c r="G2995" s="24" t="s">
        <v>52</v>
      </c>
      <c r="H2995" s="26">
        <v>54.84</v>
      </c>
      <c r="I2995" s="26">
        <v>17.739999999999998</v>
      </c>
      <c r="J2995" s="26">
        <f t="shared" si="202"/>
        <v>37.100000000000009</v>
      </c>
      <c r="K2995" s="49">
        <v>36.44</v>
      </c>
      <c r="L2995" s="514">
        <v>45526</v>
      </c>
      <c r="M2995" s="26">
        <f t="shared" si="203"/>
        <v>0.6600000000000108</v>
      </c>
      <c r="N2995" s="217">
        <v>1</v>
      </c>
      <c r="O2995" s="1" t="s">
        <v>50</v>
      </c>
      <c r="P2995" s="1" t="s">
        <v>53</v>
      </c>
      <c r="Q2995" s="91" t="str">
        <f>VLOOKUP(UTK[[#This Row],[ID]],DRIVER[],6,FALSE)</f>
        <v>DHULESWAR PERAI</v>
      </c>
    </row>
    <row r="2996" spans="1:17" ht="15" customHeight="1">
      <c r="A2996" s="1">
        <v>478</v>
      </c>
      <c r="B2996" s="1" t="str">
        <f>UTK[[#This Row],[DATE]]&amp;UTK[[#This Row],[VEHICLE NO]]&amp;UTK[[#This Row],[TRIP NO]]</f>
        <v>45526OD34S61521</v>
      </c>
      <c r="C2996" s="25">
        <v>45526</v>
      </c>
      <c r="D2996" s="1">
        <v>33522</v>
      </c>
      <c r="E2996" s="12">
        <v>312215</v>
      </c>
      <c r="F2996" s="17">
        <v>9457</v>
      </c>
      <c r="G2996" s="24" t="s">
        <v>43</v>
      </c>
      <c r="H2996" s="26">
        <v>54.36</v>
      </c>
      <c r="I2996" s="26">
        <v>17.32</v>
      </c>
      <c r="J2996" s="26">
        <f t="shared" si="202"/>
        <v>37.04</v>
      </c>
      <c r="K2996" s="49">
        <v>36.32</v>
      </c>
      <c r="L2996" s="514">
        <v>45526</v>
      </c>
      <c r="M2996" s="26">
        <f t="shared" si="203"/>
        <v>0.71999999999999886</v>
      </c>
      <c r="N2996" s="217">
        <v>1</v>
      </c>
      <c r="O2996" s="1" t="s">
        <v>50</v>
      </c>
      <c r="P2996" s="1" t="s">
        <v>53</v>
      </c>
      <c r="Q2996" s="91" t="str">
        <f>VLOOKUP(UTK[[#This Row],[ID]],DRIVER[],6,FALSE)</f>
        <v>RAHID</v>
      </c>
    </row>
    <row r="2997" spans="1:17" ht="15" customHeight="1">
      <c r="A2997" s="1">
        <v>479</v>
      </c>
      <c r="B2997" s="1" t="str">
        <f>UTK[[#This Row],[DATE]]&amp;UTK[[#This Row],[VEHICLE NO]]&amp;UTK[[#This Row],[TRIP NO]]</f>
        <v>45526OD04Q67611</v>
      </c>
      <c r="C2997" s="25">
        <v>45526</v>
      </c>
      <c r="D2997" s="1">
        <v>33523</v>
      </c>
      <c r="E2997" s="12">
        <v>312215</v>
      </c>
      <c r="F2997" s="17">
        <v>9459</v>
      </c>
      <c r="G2997" s="24" t="s">
        <v>24</v>
      </c>
      <c r="H2997" s="26">
        <v>55.04</v>
      </c>
      <c r="I2997" s="26">
        <v>17.86</v>
      </c>
      <c r="J2997" s="26">
        <f t="shared" si="202"/>
        <v>37.18</v>
      </c>
      <c r="K2997" s="49">
        <v>36.32</v>
      </c>
      <c r="L2997" s="514">
        <v>45526</v>
      </c>
      <c r="M2997" s="26">
        <f t="shared" si="203"/>
        <v>0.85999999999999943</v>
      </c>
      <c r="N2997" s="217">
        <v>1</v>
      </c>
      <c r="O2997" s="1" t="s">
        <v>50</v>
      </c>
      <c r="P2997" s="1" t="s">
        <v>53</v>
      </c>
      <c r="Q2997" s="91" t="str">
        <f>VLOOKUP(UTK[[#This Row],[ID]],DRIVER[],6,FALSE)</f>
        <v>JAVID KHAN</v>
      </c>
    </row>
    <row r="2998" spans="1:17" ht="15" customHeight="1">
      <c r="A2998" s="1">
        <v>480</v>
      </c>
      <c r="B2998" s="1" t="str">
        <f>UTK[[#This Row],[DATE]]&amp;UTK[[#This Row],[VEHICLE NO]]&amp;UTK[[#This Row],[TRIP NO]]</f>
        <v>45526OD04Q41702</v>
      </c>
      <c r="C2998" s="25">
        <v>45526</v>
      </c>
      <c r="D2998" s="1">
        <v>33524</v>
      </c>
      <c r="E2998" s="12">
        <v>312215</v>
      </c>
      <c r="F2998" s="17">
        <v>9460</v>
      </c>
      <c r="G2998" s="24" t="s">
        <v>10</v>
      </c>
      <c r="H2998" s="26">
        <v>34.520000000000003</v>
      </c>
      <c r="I2998" s="26">
        <v>10.46</v>
      </c>
      <c r="J2998" s="26">
        <f t="shared" si="202"/>
        <v>24.060000000000002</v>
      </c>
      <c r="K2998" s="49">
        <v>23.7</v>
      </c>
      <c r="L2998" s="514">
        <v>45526</v>
      </c>
      <c r="M2998" s="26">
        <f t="shared" si="203"/>
        <v>0.36000000000000298</v>
      </c>
      <c r="N2998" s="217">
        <v>2</v>
      </c>
      <c r="O2998" s="1" t="s">
        <v>50</v>
      </c>
      <c r="P2998" s="1" t="s">
        <v>53</v>
      </c>
      <c r="Q2998" s="91" t="str">
        <f>VLOOKUP(UTK[[#This Row],[ID]],DRIVER[],6,FALSE)</f>
        <v>RAKHAL CH  MOHANTA</v>
      </c>
    </row>
    <row r="2999" spans="1:17" ht="15" customHeight="1">
      <c r="A2999" s="1">
        <v>481</v>
      </c>
      <c r="B2999" s="1" t="str">
        <f>UTK[[#This Row],[DATE]]&amp;UTK[[#This Row],[VEHICLE NO]]&amp;UTK[[#This Row],[TRIP NO]]</f>
        <v>45526OD04Q41282</v>
      </c>
      <c r="C2999" s="25">
        <v>45526</v>
      </c>
      <c r="D2999" s="1">
        <v>33525</v>
      </c>
      <c r="E2999" s="12">
        <v>312215</v>
      </c>
      <c r="F2999" s="17">
        <v>9464</v>
      </c>
      <c r="G2999" s="24" t="s">
        <v>41</v>
      </c>
      <c r="H2999" s="26">
        <v>35.380000000000003</v>
      </c>
      <c r="I2999" s="26">
        <v>10.46</v>
      </c>
      <c r="J2999" s="26">
        <f t="shared" si="202"/>
        <v>24.92</v>
      </c>
      <c r="K2999" s="49">
        <v>24.32</v>
      </c>
      <c r="L2999" s="514">
        <v>45526</v>
      </c>
      <c r="M2999" s="26">
        <f t="shared" si="203"/>
        <v>0.60000000000000142</v>
      </c>
      <c r="N2999" s="217">
        <v>2</v>
      </c>
      <c r="O2999" s="1" t="s">
        <v>50</v>
      </c>
      <c r="P2999" s="1" t="s">
        <v>53</v>
      </c>
      <c r="Q2999" s="91" t="str">
        <f>VLOOKUP(UTK[[#This Row],[ID]],DRIVER[],6,FALSE)</f>
        <v>KAMAN MUNDA</v>
      </c>
    </row>
    <row r="3000" spans="1:17" ht="15" customHeight="1">
      <c r="A3000" s="1">
        <v>482</v>
      </c>
      <c r="B3000" s="1" t="str">
        <f>UTK[[#This Row],[DATE]]&amp;UTK[[#This Row],[VEHICLE NO]]&amp;UTK[[#This Row],[TRIP NO]]</f>
        <v>45526OD04Q67882</v>
      </c>
      <c r="C3000" s="25">
        <v>45526</v>
      </c>
      <c r="D3000" s="1">
        <v>33526</v>
      </c>
      <c r="E3000" s="12">
        <v>312215</v>
      </c>
      <c r="F3000" s="17">
        <v>9463</v>
      </c>
      <c r="G3000" s="24" t="s">
        <v>20</v>
      </c>
      <c r="H3000" s="26">
        <v>54.22</v>
      </c>
      <c r="I3000" s="26">
        <v>17.98</v>
      </c>
      <c r="J3000" s="26">
        <f t="shared" si="202"/>
        <v>36.239999999999995</v>
      </c>
      <c r="K3000" s="49">
        <v>35.619999999999997</v>
      </c>
      <c r="L3000" s="514">
        <v>45526</v>
      </c>
      <c r="M3000" s="26">
        <f t="shared" si="203"/>
        <v>0.61999999999999744</v>
      </c>
      <c r="N3000" s="217">
        <v>2</v>
      </c>
      <c r="O3000" s="1" t="s">
        <v>50</v>
      </c>
      <c r="P3000" s="1" t="s">
        <v>53</v>
      </c>
      <c r="Q3000" s="91" t="str">
        <f>VLOOKUP(UTK[[#This Row],[ID]],DRIVER[],6,FALSE)</f>
        <v>KALI CH KAR</v>
      </c>
    </row>
    <row r="3001" spans="1:17" ht="15" customHeight="1">
      <c r="A3001" s="1">
        <v>483</v>
      </c>
      <c r="B3001" s="1" t="str">
        <f>UTK[[#This Row],[DATE]]&amp;UTK[[#This Row],[VEHICLE NO]]&amp;UTK[[#This Row],[TRIP NO]]</f>
        <v>45526OD34S26152</v>
      </c>
      <c r="C3001" s="25">
        <v>45526</v>
      </c>
      <c r="D3001" s="1">
        <v>33527</v>
      </c>
      <c r="E3001" s="12">
        <v>312215</v>
      </c>
      <c r="F3001" s="17">
        <v>9466</v>
      </c>
      <c r="G3001" s="24" t="s">
        <v>40</v>
      </c>
      <c r="H3001" s="26">
        <v>54.14</v>
      </c>
      <c r="I3001" s="26">
        <v>17.12</v>
      </c>
      <c r="J3001" s="26">
        <f t="shared" si="202"/>
        <v>37.019999999999996</v>
      </c>
      <c r="K3001" s="49">
        <v>36.1</v>
      </c>
      <c r="L3001" s="514">
        <v>45526</v>
      </c>
      <c r="M3001" s="26">
        <f t="shared" si="203"/>
        <v>0.9199999999999946</v>
      </c>
      <c r="N3001" s="217">
        <v>2</v>
      </c>
      <c r="O3001" s="1" t="s">
        <v>50</v>
      </c>
      <c r="P3001" s="1" t="s">
        <v>53</v>
      </c>
      <c r="Q3001" s="91" t="str">
        <f>VLOOKUP(UTK[[#This Row],[ID]],DRIVER[],6,FALSE)</f>
        <v>NATABAR MOHANTA</v>
      </c>
    </row>
    <row r="3002" spans="1:17" ht="15" customHeight="1">
      <c r="A3002" s="1">
        <v>484</v>
      </c>
      <c r="B3002" s="1" t="str">
        <f>UTK[[#This Row],[DATE]]&amp;UTK[[#This Row],[VEHICLE NO]]&amp;UTK[[#This Row],[TRIP NO]]</f>
        <v>45526OD34S65082</v>
      </c>
      <c r="C3002" s="25">
        <v>45526</v>
      </c>
      <c r="D3002" s="1">
        <v>33528</v>
      </c>
      <c r="E3002" s="12">
        <v>312215</v>
      </c>
      <c r="F3002" s="17">
        <v>9467</v>
      </c>
      <c r="G3002" s="24" t="s">
        <v>57</v>
      </c>
      <c r="H3002" s="26">
        <v>54.5</v>
      </c>
      <c r="I3002" s="26">
        <v>17.52</v>
      </c>
      <c r="J3002" s="26">
        <f t="shared" si="202"/>
        <v>36.980000000000004</v>
      </c>
      <c r="K3002" s="49">
        <v>36.36</v>
      </c>
      <c r="L3002" s="514">
        <v>45526</v>
      </c>
      <c r="M3002" s="26">
        <f t="shared" si="203"/>
        <v>0.62000000000000455</v>
      </c>
      <c r="N3002" s="217">
        <v>2</v>
      </c>
      <c r="O3002" s="1" t="s">
        <v>50</v>
      </c>
      <c r="P3002" s="1" t="s">
        <v>53</v>
      </c>
      <c r="Q3002" s="91" t="str">
        <f>VLOOKUP(UTK[[#This Row],[ID]],DRIVER[],6,FALSE)</f>
        <v>VINOD KUMAR</v>
      </c>
    </row>
    <row r="3003" spans="1:17" ht="15" customHeight="1">
      <c r="A3003" s="1">
        <v>485</v>
      </c>
      <c r="B3003" s="1" t="str">
        <f>UTK[[#This Row],[DATE]]&amp;UTK[[#This Row],[VEHICLE NO]]&amp;UTK[[#This Row],[TRIP NO]]</f>
        <v>45526OD34S26272</v>
      </c>
      <c r="C3003" s="25">
        <v>45526</v>
      </c>
      <c r="D3003" s="1">
        <v>33529</v>
      </c>
      <c r="E3003" s="12">
        <v>312215</v>
      </c>
      <c r="F3003" s="17">
        <v>9470</v>
      </c>
      <c r="G3003" s="24" t="s">
        <v>54</v>
      </c>
      <c r="H3003" s="26">
        <v>52.38</v>
      </c>
      <c r="I3003" s="26">
        <v>17</v>
      </c>
      <c r="J3003" s="26">
        <f t="shared" si="202"/>
        <v>35.380000000000003</v>
      </c>
      <c r="K3003" s="49">
        <v>34.56</v>
      </c>
      <c r="L3003" s="514">
        <v>45526</v>
      </c>
      <c r="M3003" s="26">
        <f t="shared" si="203"/>
        <v>0.82000000000000028</v>
      </c>
      <c r="N3003" s="217">
        <v>2</v>
      </c>
      <c r="O3003" s="1" t="s">
        <v>50</v>
      </c>
      <c r="P3003" s="1" t="s">
        <v>53</v>
      </c>
      <c r="Q3003" s="91" t="str">
        <f>VLOOKUP(UTK[[#This Row],[ID]],DRIVER[],6,FALSE)</f>
        <v>BENUDHAR PRADHAN</v>
      </c>
    </row>
    <row r="3004" spans="1:17" ht="15" customHeight="1">
      <c r="A3004" s="1">
        <v>486</v>
      </c>
      <c r="B3004" s="1" t="str">
        <f>UTK[[#This Row],[DATE]]&amp;UTK[[#This Row],[VEHICLE NO]]&amp;UTK[[#This Row],[TRIP NO]]</f>
        <v>45526OD34S61372</v>
      </c>
      <c r="C3004" s="25">
        <v>45526</v>
      </c>
      <c r="D3004" s="1">
        <v>33530</v>
      </c>
      <c r="E3004" s="12">
        <v>312215</v>
      </c>
      <c r="F3004" s="17">
        <v>9476</v>
      </c>
      <c r="G3004" s="24" t="s">
        <v>44</v>
      </c>
      <c r="H3004" s="26">
        <v>54.48</v>
      </c>
      <c r="I3004" s="26">
        <v>17.54</v>
      </c>
      <c r="J3004" s="26">
        <f t="shared" si="202"/>
        <v>36.94</v>
      </c>
      <c r="K3004" s="49">
        <v>35.880000000000003</v>
      </c>
      <c r="L3004" s="514">
        <v>45526</v>
      </c>
      <c r="M3004" s="26">
        <f t="shared" si="203"/>
        <v>1.0599999999999952</v>
      </c>
      <c r="N3004" s="217">
        <v>2</v>
      </c>
      <c r="O3004" s="1" t="s">
        <v>50</v>
      </c>
      <c r="P3004" s="1" t="s">
        <v>53</v>
      </c>
      <c r="Q3004" s="91" t="str">
        <f>VLOOKUP(UTK[[#This Row],[ID]],DRIVER[],6,FALSE)</f>
        <v>BAI DHARA JAMUDA</v>
      </c>
    </row>
    <row r="3005" spans="1:17" ht="15" customHeight="1">
      <c r="A3005" s="1">
        <v>487</v>
      </c>
      <c r="B3005" s="1" t="str">
        <f>UTK[[#This Row],[DATE]]&amp;UTK[[#This Row],[VEHICLE NO]]&amp;UTK[[#This Row],[TRIP NO]]</f>
        <v>45526OD34S61272</v>
      </c>
      <c r="C3005" s="25">
        <v>45526</v>
      </c>
      <c r="D3005" s="1">
        <v>33531</v>
      </c>
      <c r="E3005" s="12">
        <v>312215</v>
      </c>
      <c r="F3005" s="17">
        <v>9482</v>
      </c>
      <c r="G3005" s="24" t="s">
        <v>131</v>
      </c>
      <c r="H3005" s="26">
        <v>52.52</v>
      </c>
      <c r="I3005" s="26">
        <v>17.62</v>
      </c>
      <c r="J3005" s="26">
        <f t="shared" si="202"/>
        <v>34.900000000000006</v>
      </c>
      <c r="K3005" s="49">
        <v>34.26</v>
      </c>
      <c r="L3005" s="514">
        <v>45526</v>
      </c>
      <c r="M3005" s="26">
        <f t="shared" si="203"/>
        <v>0.64000000000000767</v>
      </c>
      <c r="N3005" s="217">
        <v>2</v>
      </c>
      <c r="O3005" s="1" t="s">
        <v>50</v>
      </c>
      <c r="P3005" s="1" t="s">
        <v>53</v>
      </c>
      <c r="Q3005" s="91" t="str">
        <f>VLOOKUP(UTK[[#This Row],[ID]],DRIVER[],6,FALSE)</f>
        <v>BANAJ ROUT</v>
      </c>
    </row>
    <row r="3006" spans="1:17" ht="15" customHeight="1">
      <c r="A3006" s="1">
        <v>488</v>
      </c>
      <c r="B3006" s="1" t="str">
        <f>UTK[[#This Row],[DATE]]&amp;UTK[[#This Row],[VEHICLE NO]]&amp;UTK[[#This Row],[TRIP NO]]</f>
        <v>45526OD04Q41262</v>
      </c>
      <c r="C3006" s="25">
        <v>45526</v>
      </c>
      <c r="D3006" s="1">
        <v>33532</v>
      </c>
      <c r="E3006" s="12">
        <v>312215</v>
      </c>
      <c r="F3006" s="17">
        <v>9485</v>
      </c>
      <c r="G3006" s="24" t="s">
        <v>23</v>
      </c>
      <c r="H3006" s="26">
        <v>56.64</v>
      </c>
      <c r="I3006" s="26">
        <v>17.5</v>
      </c>
      <c r="J3006" s="26">
        <f t="shared" si="202"/>
        <v>39.14</v>
      </c>
      <c r="K3006" s="49">
        <v>37.619999999999997</v>
      </c>
      <c r="L3006" s="514">
        <v>45526</v>
      </c>
      <c r="M3006" s="26">
        <f t="shared" si="203"/>
        <v>1.5200000000000031</v>
      </c>
      <c r="N3006" s="217">
        <v>2</v>
      </c>
      <c r="O3006" s="1" t="s">
        <v>50</v>
      </c>
      <c r="P3006" s="1" t="s">
        <v>53</v>
      </c>
      <c r="Q3006" s="91" t="str">
        <f>VLOOKUP(UTK[[#This Row],[ID]],DRIVER[],6,FALSE)</f>
        <v>JUGAL KISHOR MOHANTA</v>
      </c>
    </row>
    <row r="3007" spans="1:17" ht="15" customHeight="1">
      <c r="A3007" s="1">
        <v>489</v>
      </c>
      <c r="B3007" s="1" t="str">
        <f>UTK[[#This Row],[DATE]]&amp;UTK[[#This Row],[VEHICLE NO]]&amp;UTK[[#This Row],[TRIP NO]]</f>
        <v>45526OD04Q41782</v>
      </c>
      <c r="C3007" s="25">
        <v>45526</v>
      </c>
      <c r="D3007" s="1">
        <v>33533</v>
      </c>
      <c r="E3007" s="12">
        <v>312215</v>
      </c>
      <c r="F3007" s="17">
        <v>9497</v>
      </c>
      <c r="G3007" s="24" t="s">
        <v>25</v>
      </c>
      <c r="H3007" s="26">
        <v>55.06</v>
      </c>
      <c r="I3007" s="26">
        <v>17.28</v>
      </c>
      <c r="J3007" s="26">
        <f t="shared" si="202"/>
        <v>37.78</v>
      </c>
      <c r="K3007" s="49">
        <v>35.659999999999997</v>
      </c>
      <c r="L3007" s="514">
        <v>45526</v>
      </c>
      <c r="M3007" s="26">
        <f t="shared" si="203"/>
        <v>2.1200000000000045</v>
      </c>
      <c r="N3007" s="217">
        <v>2</v>
      </c>
      <c r="O3007" s="1" t="s">
        <v>50</v>
      </c>
      <c r="P3007" s="1" t="s">
        <v>53</v>
      </c>
      <c r="Q3007" s="91" t="str">
        <f>VLOOKUP(UTK[[#This Row],[ID]],DRIVER[],6,FALSE)</f>
        <v>CHANDRAMANI MOHANTY</v>
      </c>
    </row>
    <row r="3008" spans="1:17" ht="15" customHeight="1">
      <c r="A3008" s="1">
        <v>490</v>
      </c>
      <c r="B3008" s="1" t="str">
        <f>UTK[[#This Row],[DATE]]&amp;UTK[[#This Row],[VEHICLE NO]]&amp;UTK[[#This Row],[TRIP NO]]</f>
        <v>45526OD34S61392</v>
      </c>
      <c r="C3008" s="25">
        <v>45526</v>
      </c>
      <c r="D3008" s="1">
        <v>33534</v>
      </c>
      <c r="E3008" s="12">
        <v>312215</v>
      </c>
      <c r="F3008" s="17">
        <v>9501</v>
      </c>
      <c r="G3008" s="24" t="s">
        <v>52</v>
      </c>
      <c r="H3008" s="26">
        <v>55.14</v>
      </c>
      <c r="I3008" s="26">
        <v>17.66</v>
      </c>
      <c r="J3008" s="26">
        <f t="shared" si="202"/>
        <v>37.480000000000004</v>
      </c>
      <c r="K3008" s="49">
        <v>36.340000000000003</v>
      </c>
      <c r="L3008" s="514">
        <v>45526</v>
      </c>
      <c r="M3008" s="26">
        <f t="shared" si="203"/>
        <v>1.1400000000000006</v>
      </c>
      <c r="N3008" s="217">
        <v>2</v>
      </c>
      <c r="O3008" s="1" t="s">
        <v>50</v>
      </c>
      <c r="P3008" s="1" t="s">
        <v>53</v>
      </c>
      <c r="Q3008" s="91" t="str">
        <f>VLOOKUP(UTK[[#This Row],[ID]],DRIVER[],6,FALSE)</f>
        <v>DHULESWAR PERAI</v>
      </c>
    </row>
    <row r="3009" spans="1:18" ht="15" customHeight="1">
      <c r="A3009" s="1">
        <v>491</v>
      </c>
      <c r="B3009" s="1" t="str">
        <f>UTK[[#This Row],[DATE]]&amp;UTK[[#This Row],[VEHICLE NO]]&amp;UTK[[#This Row],[TRIP NO]]</f>
        <v>45526OD34S26662</v>
      </c>
      <c r="C3009" s="25">
        <v>45526</v>
      </c>
      <c r="D3009" s="1">
        <v>33535</v>
      </c>
      <c r="E3009" s="12">
        <v>312215</v>
      </c>
      <c r="F3009" s="17">
        <v>9499</v>
      </c>
      <c r="G3009" s="24" t="s">
        <v>45</v>
      </c>
      <c r="H3009" s="26">
        <v>54.86</v>
      </c>
      <c r="I3009" s="26">
        <v>17.760000000000002</v>
      </c>
      <c r="J3009" s="26">
        <f t="shared" si="202"/>
        <v>37.099999999999994</v>
      </c>
      <c r="K3009" s="49">
        <v>36.36</v>
      </c>
      <c r="L3009" s="514">
        <v>45526</v>
      </c>
      <c r="M3009" s="26">
        <f t="shared" si="203"/>
        <v>0.73999999999999488</v>
      </c>
      <c r="N3009" s="217">
        <v>2</v>
      </c>
      <c r="O3009" s="1" t="s">
        <v>50</v>
      </c>
      <c r="P3009" s="1" t="s">
        <v>53</v>
      </c>
      <c r="Q3009" s="91" t="str">
        <f>VLOOKUP(UTK[[#This Row],[ID]],DRIVER[],6,FALSE)</f>
        <v>RAMAKANTA JENA</v>
      </c>
    </row>
    <row r="3010" spans="1:18" ht="15" customHeight="1">
      <c r="A3010" s="1">
        <v>492</v>
      </c>
      <c r="B3010" s="1" t="str">
        <f>UTK[[#This Row],[DATE]]&amp;UTK[[#This Row],[VEHICLE NO]]&amp;UTK[[#This Row],[TRIP NO]]</f>
        <v>45526OD04Q41182</v>
      </c>
      <c r="C3010" s="25">
        <v>45526</v>
      </c>
      <c r="D3010" s="1">
        <v>33536</v>
      </c>
      <c r="E3010" s="12">
        <v>312215</v>
      </c>
      <c r="F3010" s="17">
        <v>9503</v>
      </c>
      <c r="G3010" s="24" t="s">
        <v>26</v>
      </c>
      <c r="H3010" s="26">
        <v>54.1</v>
      </c>
      <c r="I3010" s="26">
        <v>17.260000000000002</v>
      </c>
      <c r="J3010" s="26">
        <f t="shared" si="202"/>
        <v>36.840000000000003</v>
      </c>
      <c r="K3010" s="49">
        <v>35.659999999999997</v>
      </c>
      <c r="L3010" s="514">
        <v>45526</v>
      </c>
      <c r="M3010" s="26">
        <f t="shared" si="203"/>
        <v>1.1800000000000068</v>
      </c>
      <c r="N3010" s="217">
        <v>2</v>
      </c>
      <c r="O3010" s="1" t="s">
        <v>50</v>
      </c>
      <c r="P3010" s="1" t="s">
        <v>53</v>
      </c>
      <c r="Q3010" s="91" t="str">
        <f>VLOOKUP(UTK[[#This Row],[ID]],DRIVER[],6,FALSE)</f>
        <v>MIRZA KAMAL BEG</v>
      </c>
    </row>
    <row r="3011" spans="1:18" ht="15" customHeight="1">
      <c r="A3011" s="1">
        <v>493</v>
      </c>
      <c r="B3011" s="1" t="str">
        <f>UTK[[#This Row],[DATE]]&amp;UTK[[#This Row],[VEHICLE NO]]&amp;UTK[[#This Row],[TRIP NO]]</f>
        <v>45526OD04Q41732</v>
      </c>
      <c r="C3011" s="25">
        <v>45526</v>
      </c>
      <c r="D3011" s="1">
        <v>33537</v>
      </c>
      <c r="E3011" s="12">
        <v>312215</v>
      </c>
      <c r="F3011" s="17">
        <v>9502</v>
      </c>
      <c r="G3011" s="24" t="s">
        <v>8</v>
      </c>
      <c r="H3011" s="26">
        <v>34.22</v>
      </c>
      <c r="I3011" s="26">
        <v>10.220000000000001</v>
      </c>
      <c r="J3011" s="26">
        <f t="shared" si="202"/>
        <v>24</v>
      </c>
      <c r="K3011" s="49">
        <v>23.24</v>
      </c>
      <c r="L3011" s="514">
        <v>45526</v>
      </c>
      <c r="M3011" s="26">
        <f t="shared" si="203"/>
        <v>0.76000000000000156</v>
      </c>
      <c r="N3011" s="217">
        <v>2</v>
      </c>
      <c r="O3011" s="1" t="s">
        <v>50</v>
      </c>
      <c r="P3011" s="1" t="s">
        <v>53</v>
      </c>
      <c r="Q3011" s="91" t="str">
        <f>VLOOKUP(UTK[[#This Row],[ID]],DRIVER[],6,FALSE)</f>
        <v>PRADEEP KUMAR</v>
      </c>
    </row>
    <row r="3012" spans="1:18" ht="14.4">
      <c r="A3012" s="1">
        <v>494</v>
      </c>
      <c r="B3012" s="1" t="str">
        <f>UTK[[#This Row],[DATE]]&amp;UTK[[#This Row],[VEHICLE NO]]&amp;UTK[[#This Row],[TRIP NO]]</f>
        <v>45526OD04Q41232</v>
      </c>
      <c r="C3012" s="25">
        <v>45526</v>
      </c>
      <c r="D3012" s="1">
        <v>33538</v>
      </c>
      <c r="E3012" s="12">
        <v>312215</v>
      </c>
      <c r="F3012" s="17">
        <v>9505</v>
      </c>
      <c r="G3012" s="24" t="s">
        <v>39</v>
      </c>
      <c r="H3012" s="26">
        <v>54.4</v>
      </c>
      <c r="I3012" s="26">
        <v>17.38</v>
      </c>
      <c r="J3012" s="26">
        <f t="shared" si="202"/>
        <v>37.019999999999996</v>
      </c>
      <c r="K3012" s="49">
        <v>35.24</v>
      </c>
      <c r="L3012" s="514">
        <v>45526</v>
      </c>
      <c r="M3012" s="26">
        <f t="shared" si="203"/>
        <v>1.779999999999994</v>
      </c>
      <c r="N3012" s="217">
        <v>2</v>
      </c>
      <c r="O3012" s="1" t="s">
        <v>50</v>
      </c>
      <c r="P3012" s="1" t="s">
        <v>53</v>
      </c>
      <c r="Q3012" s="91" t="str">
        <f>VLOOKUP(UTK[[#This Row],[ID]],DRIVER[],6,FALSE)</f>
        <v>RIZWAN</v>
      </c>
    </row>
    <row r="3013" spans="1:18" ht="15" customHeight="1">
      <c r="A3013" s="1">
        <v>495</v>
      </c>
      <c r="B3013" s="1" t="str">
        <f>UTK[[#This Row],[DATE]]&amp;UTK[[#This Row],[VEHICLE NO]]&amp;UTK[[#This Row],[TRIP NO]]</f>
        <v>45527OD04Q67611</v>
      </c>
      <c r="C3013" s="25">
        <v>45527</v>
      </c>
      <c r="D3013" s="1">
        <v>33539</v>
      </c>
      <c r="E3013" s="12">
        <v>312215</v>
      </c>
      <c r="F3013" s="17">
        <v>9548</v>
      </c>
      <c r="G3013" s="24" t="s">
        <v>24</v>
      </c>
      <c r="H3013" s="26">
        <v>53.48</v>
      </c>
      <c r="I3013" s="26">
        <v>17.899999999999999</v>
      </c>
      <c r="J3013" s="26">
        <f t="shared" ref="J3013:J3044" si="204">H3013-I3013</f>
        <v>35.58</v>
      </c>
      <c r="K3013" s="49">
        <v>34.700000000000003</v>
      </c>
      <c r="L3013" s="514">
        <v>45527</v>
      </c>
      <c r="M3013" s="26">
        <f t="shared" ref="M3013:M3044" si="205">J3013-K3013</f>
        <v>0.87999999999999545</v>
      </c>
      <c r="N3013" s="217">
        <v>1</v>
      </c>
      <c r="O3013" s="1" t="s">
        <v>50</v>
      </c>
      <c r="P3013" s="1" t="s">
        <v>53</v>
      </c>
      <c r="Q3013" s="91" t="str">
        <f>VLOOKUP(UTK[[#This Row],[ID]],DRIVER[],6,FALSE)</f>
        <v>JAVID KHAN</v>
      </c>
    </row>
    <row r="3014" spans="1:18" ht="15" customHeight="1">
      <c r="A3014" s="1">
        <v>496</v>
      </c>
      <c r="B3014" s="1" t="str">
        <f>UTK[[#This Row],[DATE]]&amp;UTK[[#This Row],[VEHICLE NO]]&amp;UTK[[#This Row],[TRIP NO]]</f>
        <v>45527OD04Q41281</v>
      </c>
      <c r="C3014" s="25">
        <v>45527</v>
      </c>
      <c r="D3014" s="1">
        <v>33540</v>
      </c>
      <c r="E3014" s="12">
        <v>312215</v>
      </c>
      <c r="F3014" s="17">
        <v>9550</v>
      </c>
      <c r="G3014" s="24" t="s">
        <v>41</v>
      </c>
      <c r="H3014" s="26">
        <v>33.68</v>
      </c>
      <c r="I3014" s="26">
        <v>10.48</v>
      </c>
      <c r="J3014" s="26">
        <f t="shared" si="204"/>
        <v>23.2</v>
      </c>
      <c r="K3014" s="49">
        <v>22.6</v>
      </c>
      <c r="L3014" s="514">
        <v>45527</v>
      </c>
      <c r="M3014" s="26">
        <f t="shared" si="205"/>
        <v>0.59999999999999787</v>
      </c>
      <c r="N3014" s="217">
        <v>1</v>
      </c>
      <c r="O3014" s="1" t="s">
        <v>50</v>
      </c>
      <c r="P3014" s="1" t="s">
        <v>53</v>
      </c>
      <c r="Q3014" s="91" t="str">
        <f>VLOOKUP(UTK[[#This Row],[ID]],DRIVER[],6,FALSE)</f>
        <v>KAMAN MUNDA</v>
      </c>
    </row>
    <row r="3015" spans="1:18" ht="14.4">
      <c r="A3015" s="1">
        <v>497</v>
      </c>
      <c r="B3015" s="1" t="str">
        <f>UTK[[#This Row],[DATE]]&amp;UTK[[#This Row],[VEHICLE NO]]&amp;UTK[[#This Row],[TRIP NO]]</f>
        <v>45527OD04Q41231</v>
      </c>
      <c r="C3015" s="25">
        <v>45527</v>
      </c>
      <c r="D3015" s="1">
        <v>33541</v>
      </c>
      <c r="E3015" s="12">
        <v>312215</v>
      </c>
      <c r="F3015" s="17">
        <v>9549</v>
      </c>
      <c r="G3015" s="24" t="s">
        <v>39</v>
      </c>
      <c r="H3015" s="26">
        <v>50.02</v>
      </c>
      <c r="I3015" s="26">
        <v>17.48</v>
      </c>
      <c r="J3015" s="26">
        <f t="shared" si="204"/>
        <v>32.540000000000006</v>
      </c>
      <c r="K3015" s="49">
        <v>32.08</v>
      </c>
      <c r="L3015" s="514">
        <v>45527</v>
      </c>
      <c r="M3015" s="26">
        <f t="shared" si="205"/>
        <v>0.46000000000000796</v>
      </c>
      <c r="N3015" s="217">
        <v>1</v>
      </c>
      <c r="O3015" s="1" t="s">
        <v>50</v>
      </c>
      <c r="P3015" s="1" t="s">
        <v>53</v>
      </c>
      <c r="Q3015" s="91" t="str">
        <f>VLOOKUP(UTK[[#This Row],[ID]],DRIVER[],6,FALSE)</f>
        <v>RIZWAN</v>
      </c>
    </row>
    <row r="3016" spans="1:18" ht="15" customHeight="1">
      <c r="A3016" s="1">
        <v>498</v>
      </c>
      <c r="B3016" s="1" t="str">
        <f>UTK[[#This Row],[DATE]]&amp;UTK[[#This Row],[VEHICLE NO]]&amp;UTK[[#This Row],[TRIP NO]]</f>
        <v>45527OD34S61521</v>
      </c>
      <c r="C3016" s="25">
        <v>45527</v>
      </c>
      <c r="D3016" s="1">
        <v>33542</v>
      </c>
      <c r="E3016" s="12">
        <v>312215</v>
      </c>
      <c r="F3016" s="17">
        <v>9551</v>
      </c>
      <c r="G3016" s="24" t="s">
        <v>43</v>
      </c>
      <c r="H3016" s="26">
        <v>54.24</v>
      </c>
      <c r="I3016" s="26">
        <v>17.38</v>
      </c>
      <c r="J3016" s="26">
        <f t="shared" ref="J3016" si="206">H3016-I3016</f>
        <v>36.86</v>
      </c>
      <c r="K3016" s="49">
        <v>36.08</v>
      </c>
      <c r="L3016" s="514">
        <v>45527</v>
      </c>
      <c r="M3016" s="26">
        <f t="shared" si="205"/>
        <v>0.78000000000000114</v>
      </c>
      <c r="N3016" s="217">
        <v>1</v>
      </c>
      <c r="O3016" s="1" t="s">
        <v>50</v>
      </c>
      <c r="P3016" s="1" t="s">
        <v>53</v>
      </c>
      <c r="Q3016" s="91" t="str">
        <f>VLOOKUP(UTK[[#This Row],[ID]],DRIVER[],6,FALSE)</f>
        <v>RAHID</v>
      </c>
    </row>
    <row r="3017" spans="1:18" ht="15" customHeight="1">
      <c r="A3017" s="1">
        <v>499</v>
      </c>
      <c r="B3017" s="1" t="str">
        <f>UTK[[#This Row],[DATE]]&amp;UTK[[#This Row],[VEHICLE NO]]&amp;UTK[[#This Row],[TRIP NO]]</f>
        <v>45527OD34S61371</v>
      </c>
      <c r="C3017" s="25">
        <v>45527</v>
      </c>
      <c r="D3017" s="1">
        <v>33543</v>
      </c>
      <c r="E3017" s="12">
        <v>312215</v>
      </c>
      <c r="F3017" s="17">
        <v>9554</v>
      </c>
      <c r="G3017" s="24" t="s">
        <v>44</v>
      </c>
      <c r="H3017" s="26">
        <v>54.34</v>
      </c>
      <c r="I3017" s="26">
        <v>17.7</v>
      </c>
      <c r="J3017" s="26">
        <f t="shared" si="204"/>
        <v>36.64</v>
      </c>
      <c r="K3017" s="49">
        <v>35.92</v>
      </c>
      <c r="L3017" s="514">
        <v>45527</v>
      </c>
      <c r="M3017" s="26">
        <f t="shared" si="205"/>
        <v>0.71999999999999886</v>
      </c>
      <c r="N3017" s="217">
        <v>1</v>
      </c>
      <c r="O3017" s="1" t="s">
        <v>50</v>
      </c>
      <c r="P3017" s="1" t="s">
        <v>53</v>
      </c>
      <c r="Q3017" s="91" t="str">
        <f>VLOOKUP(UTK[[#This Row],[ID]],DRIVER[],6,FALSE)</f>
        <v>BAI DHARA JAMUDA</v>
      </c>
    </row>
    <row r="3018" spans="1:18" ht="15" customHeight="1">
      <c r="A3018" s="1">
        <v>500</v>
      </c>
      <c r="B3018" s="1" t="str">
        <f>UTK[[#This Row],[DATE]]&amp;UTK[[#This Row],[VEHICLE NO]]&amp;UTK[[#This Row],[TRIP NO]]</f>
        <v>45527OD04Q41781</v>
      </c>
      <c r="C3018" s="25">
        <v>45527</v>
      </c>
      <c r="D3018" s="1">
        <v>33544</v>
      </c>
      <c r="E3018" s="12">
        <v>312215</v>
      </c>
      <c r="F3018" s="17">
        <v>9556</v>
      </c>
      <c r="G3018" s="24" t="s">
        <v>25</v>
      </c>
      <c r="H3018" s="26">
        <v>54.7</v>
      </c>
      <c r="I3018" s="26">
        <v>17.34</v>
      </c>
      <c r="J3018" s="26">
        <f t="shared" si="204"/>
        <v>37.36</v>
      </c>
      <c r="K3018" s="49">
        <v>36.32</v>
      </c>
      <c r="L3018" s="514">
        <v>45527</v>
      </c>
      <c r="M3018" s="26">
        <f t="shared" si="205"/>
        <v>1.0399999999999991</v>
      </c>
      <c r="N3018" s="217">
        <v>1</v>
      </c>
      <c r="O3018" s="1" t="s">
        <v>50</v>
      </c>
      <c r="P3018" s="1" t="s">
        <v>53</v>
      </c>
      <c r="Q3018" s="91" t="str">
        <f>VLOOKUP(UTK[[#This Row],[ID]],DRIVER[],6,FALSE)</f>
        <v>BANAJ ROUT</v>
      </c>
    </row>
    <row r="3019" spans="1:18" ht="15" customHeight="1">
      <c r="A3019" s="1">
        <v>501</v>
      </c>
      <c r="B3019" s="1" t="str">
        <f>UTK[[#This Row],[DATE]]&amp;UTK[[#This Row],[VEHICLE NO]]&amp;UTK[[#This Row],[TRIP NO]]</f>
        <v>45527OD34S61391</v>
      </c>
      <c r="C3019" s="25">
        <v>45527</v>
      </c>
      <c r="D3019" s="1">
        <v>33545</v>
      </c>
      <c r="E3019" s="12">
        <v>312215</v>
      </c>
      <c r="F3019" s="17">
        <v>9565</v>
      </c>
      <c r="G3019" s="24" t="s">
        <v>52</v>
      </c>
      <c r="H3019" s="26">
        <v>54.56</v>
      </c>
      <c r="I3019" s="26">
        <v>17.62</v>
      </c>
      <c r="J3019" s="26">
        <f t="shared" si="204"/>
        <v>36.94</v>
      </c>
      <c r="K3019" s="49">
        <v>35.96</v>
      </c>
      <c r="L3019" s="514">
        <v>45527</v>
      </c>
      <c r="M3019" s="26">
        <f t="shared" si="205"/>
        <v>0.97999999999999687</v>
      </c>
      <c r="N3019" s="217">
        <v>1</v>
      </c>
      <c r="O3019" s="1" t="s">
        <v>50</v>
      </c>
      <c r="P3019" s="1" t="s">
        <v>53</v>
      </c>
      <c r="Q3019" s="91" t="str">
        <f>VLOOKUP(UTK[[#This Row],[ID]],DRIVER[],6,FALSE)</f>
        <v>PRADIPA MALIK</v>
      </c>
    </row>
    <row r="3020" spans="1:18" ht="15" customHeight="1">
      <c r="A3020" s="1">
        <v>502</v>
      </c>
      <c r="B3020" s="1" t="str">
        <f>UTK[[#This Row],[DATE]]&amp;UTK[[#This Row],[VEHICLE NO]]&amp;UTK[[#This Row],[TRIP NO]]</f>
        <v>45527OD34S26271</v>
      </c>
      <c r="C3020" s="25">
        <v>45527</v>
      </c>
      <c r="D3020" s="1">
        <v>33546</v>
      </c>
      <c r="E3020" s="12">
        <v>312215</v>
      </c>
      <c r="F3020" s="17">
        <v>9567</v>
      </c>
      <c r="G3020" s="24" t="s">
        <v>54</v>
      </c>
      <c r="H3020" s="26">
        <v>53.76</v>
      </c>
      <c r="I3020" s="26">
        <v>17.02</v>
      </c>
      <c r="J3020" s="26">
        <f t="shared" si="204"/>
        <v>36.739999999999995</v>
      </c>
      <c r="K3020" s="49">
        <v>36.159999999999997</v>
      </c>
      <c r="L3020" s="514">
        <v>45527</v>
      </c>
      <c r="M3020" s="26">
        <f t="shared" si="205"/>
        <v>0.57999999999999829</v>
      </c>
      <c r="N3020" s="217">
        <v>1</v>
      </c>
      <c r="O3020" s="1" t="s">
        <v>50</v>
      </c>
      <c r="P3020" s="1" t="s">
        <v>53</v>
      </c>
      <c r="Q3020" s="91" t="str">
        <f>VLOOKUP(UTK[[#This Row],[ID]],DRIVER[],6,FALSE)</f>
        <v>BENUDHAR PRADHAN</v>
      </c>
      <c r="R3020" s="1">
        <v>224</v>
      </c>
    </row>
    <row r="3021" spans="1:18" ht="15" customHeight="1">
      <c r="A3021" s="1">
        <v>503</v>
      </c>
      <c r="B3021" s="1" t="str">
        <f>UTK[[#This Row],[DATE]]&amp;UTK[[#This Row],[VEHICLE NO]]&amp;UTK[[#This Row],[TRIP NO]]</f>
        <v>45527OD04Q41261</v>
      </c>
      <c r="C3021" s="25">
        <v>45527</v>
      </c>
      <c r="D3021" s="1">
        <v>33547</v>
      </c>
      <c r="E3021" s="12">
        <v>312215</v>
      </c>
      <c r="F3021" s="17">
        <v>9569</v>
      </c>
      <c r="G3021" s="24" t="s">
        <v>23</v>
      </c>
      <c r="H3021" s="26">
        <v>54.74</v>
      </c>
      <c r="I3021" s="26">
        <v>17.48</v>
      </c>
      <c r="J3021" s="26">
        <f t="shared" si="204"/>
        <v>37.260000000000005</v>
      </c>
      <c r="K3021" s="49">
        <v>36.36</v>
      </c>
      <c r="L3021" s="514">
        <v>45527</v>
      </c>
      <c r="M3021" s="26">
        <f t="shared" si="205"/>
        <v>0.90000000000000568</v>
      </c>
      <c r="N3021" s="217">
        <v>1</v>
      </c>
      <c r="O3021" s="1" t="s">
        <v>50</v>
      </c>
      <c r="P3021" s="1" t="s">
        <v>53</v>
      </c>
      <c r="Q3021" s="91" t="str">
        <f>VLOOKUP(UTK[[#This Row],[ID]],DRIVER[],6,FALSE)</f>
        <v>JUGAL KISHOR MOHANTA</v>
      </c>
      <c r="R3021" s="1">
        <v>211</v>
      </c>
    </row>
    <row r="3022" spans="1:18" ht="15" customHeight="1">
      <c r="A3022" s="1">
        <v>504</v>
      </c>
      <c r="B3022" s="1" t="str">
        <f>UTK[[#This Row],[DATE]]&amp;UTK[[#This Row],[VEHICLE NO]]&amp;UTK[[#This Row],[TRIP NO]]</f>
        <v>45527OD04Q41731</v>
      </c>
      <c r="C3022" s="25">
        <v>45527</v>
      </c>
      <c r="D3022" s="1">
        <v>33548</v>
      </c>
      <c r="E3022" s="12">
        <v>312215</v>
      </c>
      <c r="F3022" s="17">
        <v>9570</v>
      </c>
      <c r="G3022" s="24" t="s">
        <v>8</v>
      </c>
      <c r="H3022" s="26">
        <v>32.92</v>
      </c>
      <c r="I3022" s="26">
        <v>10.3</v>
      </c>
      <c r="J3022" s="26">
        <f t="shared" si="204"/>
        <v>22.62</v>
      </c>
      <c r="K3022" s="49">
        <v>22.3</v>
      </c>
      <c r="L3022" s="514">
        <v>45527</v>
      </c>
      <c r="M3022" s="26">
        <f t="shared" si="205"/>
        <v>0.32000000000000028</v>
      </c>
      <c r="N3022" s="217">
        <v>1</v>
      </c>
      <c r="O3022" s="1" t="s">
        <v>50</v>
      </c>
      <c r="P3022" s="1" t="s">
        <v>53</v>
      </c>
      <c r="Q3022" s="91" t="str">
        <f>VLOOKUP(UTK[[#This Row],[ID]],DRIVER[],6,FALSE)</f>
        <v>PRADEEP KUMAR</v>
      </c>
    </row>
    <row r="3023" spans="1:18" ht="15" customHeight="1">
      <c r="A3023" s="1">
        <v>505</v>
      </c>
      <c r="B3023" s="1" t="str">
        <f>UTK[[#This Row],[DATE]]&amp;UTK[[#This Row],[VEHICLE NO]]&amp;UTK[[#This Row],[TRIP NO]]</f>
        <v>45527OD34S61271</v>
      </c>
      <c r="C3023" s="25">
        <v>45527</v>
      </c>
      <c r="D3023" s="1">
        <v>33549</v>
      </c>
      <c r="E3023" s="12">
        <v>312215</v>
      </c>
      <c r="F3023" s="17">
        <v>9572</v>
      </c>
      <c r="G3023" s="24" t="s">
        <v>131</v>
      </c>
      <c r="H3023" s="26">
        <v>56.86</v>
      </c>
      <c r="I3023" s="26">
        <v>17.7</v>
      </c>
      <c r="J3023" s="26">
        <f t="shared" si="204"/>
        <v>39.159999999999997</v>
      </c>
      <c r="K3023" s="49">
        <v>38.56</v>
      </c>
      <c r="L3023" s="514">
        <v>45527</v>
      </c>
      <c r="M3023" s="26">
        <f t="shared" si="205"/>
        <v>0.59999999999999432</v>
      </c>
      <c r="N3023" s="217">
        <v>1</v>
      </c>
      <c r="O3023" s="1" t="s">
        <v>50</v>
      </c>
      <c r="P3023" s="1" t="s">
        <v>53</v>
      </c>
      <c r="Q3023" s="91" t="str">
        <f>VLOOKUP(UTK[[#This Row],[ID]],DRIVER[],6,FALSE)</f>
        <v>AKSHAYA KU SAHOO</v>
      </c>
    </row>
    <row r="3024" spans="1:18" ht="15" customHeight="1">
      <c r="A3024" s="1">
        <v>506</v>
      </c>
      <c r="B3024" s="1" t="str">
        <f>UTK[[#This Row],[DATE]]&amp;UTK[[#This Row],[VEHICLE NO]]&amp;UTK[[#This Row],[TRIP NO]]</f>
        <v>45527OD04Q41181</v>
      </c>
      <c r="C3024" s="25">
        <v>45527</v>
      </c>
      <c r="D3024" s="1">
        <v>33550</v>
      </c>
      <c r="E3024" s="12">
        <v>312215</v>
      </c>
      <c r="F3024" s="17">
        <v>9571</v>
      </c>
      <c r="G3024" s="24" t="s">
        <v>26</v>
      </c>
      <c r="H3024" s="26">
        <v>53.14</v>
      </c>
      <c r="I3024" s="26">
        <v>17.22</v>
      </c>
      <c r="J3024" s="26">
        <f t="shared" si="204"/>
        <v>35.92</v>
      </c>
      <c r="K3024" s="49">
        <v>35.1</v>
      </c>
      <c r="L3024" s="514">
        <v>45527</v>
      </c>
      <c r="M3024" s="26">
        <f t="shared" si="205"/>
        <v>0.82000000000000028</v>
      </c>
      <c r="N3024" s="217">
        <v>1</v>
      </c>
      <c r="O3024" s="1" t="s">
        <v>50</v>
      </c>
      <c r="P3024" s="1" t="s">
        <v>53</v>
      </c>
      <c r="Q3024" s="91" t="str">
        <f>VLOOKUP(UTK[[#This Row],[ID]],DRIVER[],6,FALSE)</f>
        <v>MIRZA KAMAL BEG</v>
      </c>
    </row>
    <row r="3025" spans="1:17" ht="15" customHeight="1">
      <c r="A3025" s="1">
        <v>507</v>
      </c>
      <c r="B3025" s="1" t="str">
        <f>UTK[[#This Row],[DATE]]&amp;UTK[[#This Row],[VEHICLE NO]]&amp;UTK[[#This Row],[TRIP NO]]</f>
        <v>45527OD04Q67881</v>
      </c>
      <c r="C3025" s="25">
        <v>45527</v>
      </c>
      <c r="D3025" s="1">
        <v>33551</v>
      </c>
      <c r="E3025" s="12">
        <v>312215</v>
      </c>
      <c r="F3025" s="17">
        <v>9573</v>
      </c>
      <c r="G3025" s="24" t="s">
        <v>20</v>
      </c>
      <c r="H3025" s="26">
        <v>54.72</v>
      </c>
      <c r="I3025" s="26">
        <v>17.8</v>
      </c>
      <c r="J3025" s="26">
        <f t="shared" si="204"/>
        <v>36.92</v>
      </c>
      <c r="K3025" s="49">
        <v>36.299999999999997</v>
      </c>
      <c r="L3025" s="514">
        <v>45527</v>
      </c>
      <c r="M3025" s="26">
        <f t="shared" si="205"/>
        <v>0.62000000000000455</v>
      </c>
      <c r="N3025" s="217">
        <v>1</v>
      </c>
      <c r="O3025" s="1" t="s">
        <v>50</v>
      </c>
      <c r="P3025" s="1" t="s">
        <v>53</v>
      </c>
      <c r="Q3025" s="91" t="str">
        <f>VLOOKUP(UTK[[#This Row],[ID]],DRIVER[],6,FALSE)</f>
        <v>AJAYA KUMAR MAHANTA</v>
      </c>
    </row>
    <row r="3026" spans="1:17" ht="15" customHeight="1">
      <c r="A3026" s="1">
        <v>508</v>
      </c>
      <c r="B3026" s="1" t="str">
        <f>UTK[[#This Row],[DATE]]&amp;UTK[[#This Row],[VEHICLE NO]]&amp;UTK[[#This Row],[TRIP NO]]</f>
        <v>45527OD34S26151</v>
      </c>
      <c r="C3026" s="25">
        <v>45527</v>
      </c>
      <c r="D3026" s="1">
        <v>33552</v>
      </c>
      <c r="E3026" s="12">
        <v>312215</v>
      </c>
      <c r="F3026" s="17">
        <v>9574</v>
      </c>
      <c r="G3026" s="24" t="s">
        <v>40</v>
      </c>
      <c r="H3026" s="26">
        <v>50.88</v>
      </c>
      <c r="I3026" s="26">
        <v>17.100000000000001</v>
      </c>
      <c r="J3026" s="26">
        <f t="shared" si="204"/>
        <v>33.78</v>
      </c>
      <c r="K3026" s="49">
        <v>32.659999999999997</v>
      </c>
      <c r="L3026" s="514">
        <v>45527</v>
      </c>
      <c r="M3026" s="26">
        <f t="shared" si="205"/>
        <v>1.1200000000000045</v>
      </c>
      <c r="N3026" s="217">
        <v>1</v>
      </c>
      <c r="O3026" s="1" t="s">
        <v>50</v>
      </c>
      <c r="P3026" s="1" t="s">
        <v>53</v>
      </c>
      <c r="Q3026" s="91" t="str">
        <f>VLOOKUP(UTK[[#This Row],[ID]],DRIVER[],6,FALSE)</f>
        <v>DHULESWAR PERAI</v>
      </c>
    </row>
    <row r="3027" spans="1:17" ht="15" customHeight="1">
      <c r="A3027" s="1">
        <v>509</v>
      </c>
      <c r="B3027" s="1" t="str">
        <f>UTK[[#This Row],[DATE]]&amp;UTK[[#This Row],[VEHICLE NO]]&amp;UTK[[#This Row],[TRIP NO]]</f>
        <v>45527OD34S65081</v>
      </c>
      <c r="C3027" s="25">
        <v>45527</v>
      </c>
      <c r="D3027" s="1">
        <v>33553</v>
      </c>
      <c r="E3027" s="12">
        <v>312215</v>
      </c>
      <c r="F3027" s="17">
        <v>9588</v>
      </c>
      <c r="G3027" s="24" t="s">
        <v>57</v>
      </c>
      <c r="H3027" s="26">
        <v>53.18</v>
      </c>
      <c r="I3027" s="26">
        <v>17.52</v>
      </c>
      <c r="J3027" s="26">
        <f t="shared" si="204"/>
        <v>35.659999999999997</v>
      </c>
      <c r="K3027" s="49">
        <v>34.56</v>
      </c>
      <c r="L3027" s="514">
        <v>45527</v>
      </c>
      <c r="M3027" s="26">
        <f t="shared" si="205"/>
        <v>1.0999999999999943</v>
      </c>
      <c r="N3027" s="217">
        <v>1</v>
      </c>
      <c r="O3027" s="1" t="s">
        <v>50</v>
      </c>
      <c r="P3027" s="1" t="s">
        <v>53</v>
      </c>
      <c r="Q3027" s="91" t="str">
        <f>VLOOKUP(UTK[[#This Row],[ID]],DRIVER[],6,FALSE)</f>
        <v>VINOD KUMAR</v>
      </c>
    </row>
    <row r="3028" spans="1:17" ht="15" customHeight="1">
      <c r="A3028" s="1">
        <v>510</v>
      </c>
      <c r="B3028" s="1" t="str">
        <f>UTK[[#This Row],[DATE]]&amp;UTK[[#This Row],[VEHICLE NO]]&amp;UTK[[#This Row],[TRIP NO]]</f>
        <v>45527OD34S26661</v>
      </c>
      <c r="C3028" s="25">
        <v>45527</v>
      </c>
      <c r="D3028" s="1">
        <v>33554</v>
      </c>
      <c r="E3028" s="12">
        <v>312215</v>
      </c>
      <c r="F3028" s="17">
        <v>9600</v>
      </c>
      <c r="G3028" s="24" t="s">
        <v>45</v>
      </c>
      <c r="H3028" s="26">
        <v>53.82</v>
      </c>
      <c r="I3028" s="26">
        <v>17.559999999999999</v>
      </c>
      <c r="J3028" s="26">
        <f t="shared" si="204"/>
        <v>36.260000000000005</v>
      </c>
      <c r="K3028" s="49">
        <v>35.200000000000003</v>
      </c>
      <c r="L3028" s="514">
        <v>45527</v>
      </c>
      <c r="M3028" s="26">
        <f t="shared" si="205"/>
        <v>1.0600000000000023</v>
      </c>
      <c r="N3028" s="217">
        <v>1</v>
      </c>
      <c r="O3028" s="1" t="s">
        <v>50</v>
      </c>
      <c r="P3028" s="1" t="s">
        <v>53</v>
      </c>
      <c r="Q3028" s="91" t="str">
        <f>VLOOKUP(UTK[[#This Row],[ID]],DRIVER[],6,FALSE)</f>
        <v>SUDAM PRUSTY</v>
      </c>
    </row>
    <row r="3029" spans="1:17" ht="15" customHeight="1">
      <c r="A3029" s="1">
        <v>511</v>
      </c>
      <c r="B3029" s="1" t="str">
        <f>UTK[[#This Row],[DATE]]&amp;UTK[[#This Row],[VEHICLE NO]]&amp;UTK[[#This Row],[TRIP NO]]</f>
        <v>45527OD04Q41282</v>
      </c>
      <c r="C3029" s="25">
        <v>45527</v>
      </c>
      <c r="D3029" s="1">
        <v>33555</v>
      </c>
      <c r="E3029" s="12">
        <v>312215</v>
      </c>
      <c r="F3029" s="17">
        <v>9606</v>
      </c>
      <c r="G3029" s="24" t="s">
        <v>41</v>
      </c>
      <c r="H3029" s="26">
        <v>33.4</v>
      </c>
      <c r="I3029" s="26">
        <v>10.42</v>
      </c>
      <c r="J3029" s="26">
        <f t="shared" si="204"/>
        <v>22.979999999999997</v>
      </c>
      <c r="K3029" s="49">
        <v>22.6</v>
      </c>
      <c r="L3029" s="514">
        <v>45527</v>
      </c>
      <c r="M3029" s="26">
        <f t="shared" si="205"/>
        <v>0.37999999999999545</v>
      </c>
      <c r="N3029" s="217">
        <v>2</v>
      </c>
      <c r="O3029" s="1" t="s">
        <v>50</v>
      </c>
      <c r="P3029" s="1" t="s">
        <v>53</v>
      </c>
      <c r="Q3029" s="91" t="str">
        <f>VLOOKUP(UTK[[#This Row],[ID]],DRIVER[],6,FALSE)</f>
        <v>KAMAN MUNDA</v>
      </c>
    </row>
    <row r="3030" spans="1:17" ht="15" customHeight="1">
      <c r="A3030" s="1">
        <v>512</v>
      </c>
      <c r="B3030" s="1" t="str">
        <f>UTK[[#This Row],[DATE]]&amp;UTK[[#This Row],[VEHICLE NO]]&amp;UTK[[#This Row],[TRIP NO]]</f>
        <v>45527OD04Q41701</v>
      </c>
      <c r="C3030" s="25">
        <v>45527</v>
      </c>
      <c r="D3030" s="1">
        <v>33556</v>
      </c>
      <c r="E3030" s="12">
        <v>312215</v>
      </c>
      <c r="F3030" s="17">
        <v>9608</v>
      </c>
      <c r="G3030" s="24" t="s">
        <v>10</v>
      </c>
      <c r="H3030" s="26">
        <v>34.94</v>
      </c>
      <c r="I3030" s="26">
        <v>10.42</v>
      </c>
      <c r="J3030" s="26">
        <f t="shared" si="204"/>
        <v>24.519999999999996</v>
      </c>
      <c r="K3030" s="49">
        <v>23.98</v>
      </c>
      <c r="L3030" s="514">
        <v>45527</v>
      </c>
      <c r="M3030" s="26">
        <f t="shared" si="205"/>
        <v>0.53999999999999559</v>
      </c>
      <c r="N3030" s="217">
        <v>1</v>
      </c>
      <c r="O3030" s="1" t="s">
        <v>50</v>
      </c>
      <c r="P3030" s="1" t="s">
        <v>53</v>
      </c>
      <c r="Q3030" s="91" t="str">
        <f>VLOOKUP(UTK[[#This Row],[ID]],DRIVER[],6,FALSE)</f>
        <v>MADANA MAHANTA</v>
      </c>
    </row>
    <row r="3031" spans="1:17" ht="15" customHeight="1">
      <c r="A3031" s="1">
        <v>513</v>
      </c>
      <c r="B3031" s="1" t="str">
        <f>UTK[[#This Row],[DATE]]&amp;UTK[[#This Row],[VEHICLE NO]]&amp;UTK[[#This Row],[TRIP NO]]</f>
        <v>45527OD34S61522</v>
      </c>
      <c r="C3031" s="25">
        <v>45527</v>
      </c>
      <c r="D3031" s="1">
        <v>33557</v>
      </c>
      <c r="E3031" s="12">
        <v>312215</v>
      </c>
      <c r="F3031" s="17">
        <v>9616</v>
      </c>
      <c r="G3031" s="24" t="s">
        <v>43</v>
      </c>
      <c r="H3031" s="26">
        <v>53.04</v>
      </c>
      <c r="I3031" s="26">
        <v>17.3</v>
      </c>
      <c r="J3031" s="26">
        <f t="shared" si="204"/>
        <v>35.739999999999995</v>
      </c>
      <c r="K3031" s="49">
        <v>34.76</v>
      </c>
      <c r="L3031" s="514">
        <v>45527</v>
      </c>
      <c r="M3031" s="26">
        <f t="shared" si="205"/>
        <v>0.97999999999999687</v>
      </c>
      <c r="N3031" s="217">
        <v>2</v>
      </c>
      <c r="O3031" s="1" t="s">
        <v>50</v>
      </c>
      <c r="P3031" s="1" t="s">
        <v>53</v>
      </c>
      <c r="Q3031" s="91" t="str">
        <f>VLOOKUP(UTK[[#This Row],[ID]],DRIVER[],6,FALSE)</f>
        <v>RAHID</v>
      </c>
    </row>
    <row r="3032" spans="1:17" ht="15" customHeight="1">
      <c r="A3032" s="1">
        <v>514</v>
      </c>
      <c r="B3032" s="1" t="str">
        <f>UTK[[#This Row],[DATE]]&amp;UTK[[#This Row],[VEHICLE NO]]&amp;UTK[[#This Row],[TRIP NO]]</f>
        <v>45527OD04Q67612</v>
      </c>
      <c r="C3032" s="25">
        <v>45527</v>
      </c>
      <c r="D3032" s="1">
        <v>33558</v>
      </c>
      <c r="E3032" s="12">
        <v>312215</v>
      </c>
      <c r="F3032" s="17">
        <v>9618</v>
      </c>
      <c r="G3032" s="24" t="s">
        <v>24</v>
      </c>
      <c r="H3032" s="26">
        <v>54.36</v>
      </c>
      <c r="I3032" s="26">
        <v>17.86</v>
      </c>
      <c r="J3032" s="26">
        <f t="shared" si="204"/>
        <v>36.5</v>
      </c>
      <c r="K3032" s="49">
        <v>35.119999999999997</v>
      </c>
      <c r="L3032" s="514">
        <v>45527</v>
      </c>
      <c r="M3032" s="26">
        <f t="shared" si="205"/>
        <v>1.3800000000000026</v>
      </c>
      <c r="N3032" s="217">
        <v>2</v>
      </c>
      <c r="O3032" s="1" t="s">
        <v>50</v>
      </c>
      <c r="P3032" s="1" t="s">
        <v>53</v>
      </c>
      <c r="Q3032" s="91" t="str">
        <f>VLOOKUP(UTK[[#This Row],[ID]],DRIVER[],6,FALSE)</f>
        <v>JAVID KHAN</v>
      </c>
    </row>
    <row r="3033" spans="1:17" ht="14.4">
      <c r="A3033" s="1">
        <v>515</v>
      </c>
      <c r="B3033" s="1" t="str">
        <f>UTK[[#This Row],[DATE]]&amp;UTK[[#This Row],[VEHICLE NO]]&amp;UTK[[#This Row],[TRIP NO]]</f>
        <v>45527OD04Q41232</v>
      </c>
      <c r="C3033" s="25">
        <v>45527</v>
      </c>
      <c r="D3033" s="1">
        <v>33559</v>
      </c>
      <c r="E3033" s="12">
        <v>312215</v>
      </c>
      <c r="F3033" s="17">
        <v>9620</v>
      </c>
      <c r="G3033" s="24" t="s">
        <v>39</v>
      </c>
      <c r="H3033" s="26">
        <v>54.46</v>
      </c>
      <c r="I3033" s="26">
        <v>17.420000000000002</v>
      </c>
      <c r="J3033" s="26">
        <f t="shared" si="204"/>
        <v>37.04</v>
      </c>
      <c r="K3033" s="49">
        <v>35.619999999999997</v>
      </c>
      <c r="L3033" s="514">
        <v>45527</v>
      </c>
      <c r="M3033" s="26">
        <f t="shared" si="205"/>
        <v>1.4200000000000017</v>
      </c>
      <c r="N3033" s="217">
        <v>2</v>
      </c>
      <c r="O3033" s="1" t="s">
        <v>50</v>
      </c>
      <c r="P3033" s="1" t="s">
        <v>53</v>
      </c>
      <c r="Q3033" s="91" t="str">
        <f>VLOOKUP(UTK[[#This Row],[ID]],DRIVER[],6,FALSE)</f>
        <v>RIZWAN</v>
      </c>
    </row>
    <row r="3034" spans="1:17" ht="15" customHeight="1">
      <c r="A3034" s="1">
        <v>516</v>
      </c>
      <c r="B3034" s="1" t="str">
        <f>UTK[[#This Row],[DATE]]&amp;UTK[[#This Row],[VEHICLE NO]]&amp;UTK[[#This Row],[TRIP NO]]</f>
        <v>45527OD34S61372</v>
      </c>
      <c r="C3034" s="25">
        <v>45527</v>
      </c>
      <c r="D3034" s="1">
        <v>33560</v>
      </c>
      <c r="E3034" s="12">
        <v>312215</v>
      </c>
      <c r="F3034" s="17">
        <v>9623</v>
      </c>
      <c r="G3034" s="24" t="s">
        <v>44</v>
      </c>
      <c r="H3034" s="26">
        <v>55.9</v>
      </c>
      <c r="I3034" s="26">
        <v>17.64</v>
      </c>
      <c r="J3034" s="26">
        <f t="shared" si="204"/>
        <v>38.26</v>
      </c>
      <c r="K3034" s="49">
        <v>36.44</v>
      </c>
      <c r="L3034" s="514">
        <v>45527</v>
      </c>
      <c r="M3034" s="26">
        <f t="shared" si="205"/>
        <v>1.8200000000000003</v>
      </c>
      <c r="N3034" s="217">
        <v>2</v>
      </c>
      <c r="O3034" s="1" t="s">
        <v>50</v>
      </c>
      <c r="P3034" s="1" t="s">
        <v>53</v>
      </c>
      <c r="Q3034" s="91" t="str">
        <f>VLOOKUP(UTK[[#This Row],[ID]],DRIVER[],6,FALSE)</f>
        <v>BAI DHARA JAMUDA</v>
      </c>
    </row>
    <row r="3035" spans="1:17" ht="15" customHeight="1">
      <c r="A3035" s="1">
        <v>517</v>
      </c>
      <c r="B3035" s="1" t="str">
        <f>UTK[[#This Row],[DATE]]&amp;UTK[[#This Row],[VEHICLE NO]]&amp;UTK[[#This Row],[TRIP NO]]</f>
        <v>45527OD04Q41782</v>
      </c>
      <c r="C3035" s="25">
        <v>45527</v>
      </c>
      <c r="D3035" s="1">
        <v>33561</v>
      </c>
      <c r="E3035" s="12">
        <v>312215</v>
      </c>
      <c r="F3035" s="17">
        <v>9625</v>
      </c>
      <c r="G3035" s="24" t="s">
        <v>25</v>
      </c>
      <c r="H3035" s="26">
        <v>55.1</v>
      </c>
      <c r="I3035" s="26">
        <v>17.3</v>
      </c>
      <c r="J3035" s="26">
        <f t="shared" si="204"/>
        <v>37.799999999999997</v>
      </c>
      <c r="K3035" s="49">
        <v>36.74</v>
      </c>
      <c r="L3035" s="514">
        <v>45527</v>
      </c>
      <c r="M3035" s="26">
        <f t="shared" si="205"/>
        <v>1.0599999999999952</v>
      </c>
      <c r="N3035" s="217">
        <v>2</v>
      </c>
      <c r="O3035" s="1" t="s">
        <v>50</v>
      </c>
      <c r="P3035" s="1" t="s">
        <v>53</v>
      </c>
      <c r="Q3035" s="91" t="str">
        <f>VLOOKUP(UTK[[#This Row],[ID]],DRIVER[],6,FALSE)</f>
        <v>BANAJ ROUT</v>
      </c>
    </row>
    <row r="3036" spans="1:17" ht="15" customHeight="1">
      <c r="A3036" s="1">
        <v>518</v>
      </c>
      <c r="B3036" s="1" t="str">
        <f>UTK[[#This Row],[DATE]]&amp;UTK[[#This Row],[VEHICLE NO]]&amp;UTK[[#This Row],[TRIP NO]]</f>
        <v>45527OD34S61392</v>
      </c>
      <c r="C3036" s="25">
        <v>45527</v>
      </c>
      <c r="D3036" s="1">
        <v>33562</v>
      </c>
      <c r="E3036" s="12">
        <v>312215</v>
      </c>
      <c r="F3036" s="17">
        <v>9640</v>
      </c>
      <c r="G3036" s="24" t="s">
        <v>52</v>
      </c>
      <c r="H3036" s="26">
        <v>55.82</v>
      </c>
      <c r="I3036" s="26">
        <v>17.66</v>
      </c>
      <c r="J3036" s="26">
        <f t="shared" si="204"/>
        <v>38.159999999999997</v>
      </c>
      <c r="K3036" s="49">
        <v>36.479999999999997</v>
      </c>
      <c r="L3036" s="514">
        <v>45527</v>
      </c>
      <c r="M3036" s="26">
        <f t="shared" si="205"/>
        <v>1.6799999999999997</v>
      </c>
      <c r="N3036" s="217">
        <v>2</v>
      </c>
      <c r="O3036" s="1" t="s">
        <v>50</v>
      </c>
      <c r="P3036" s="1" t="s">
        <v>53</v>
      </c>
      <c r="Q3036" s="91" t="str">
        <f>VLOOKUP(UTK[[#This Row],[ID]],DRIVER[],6,FALSE)</f>
        <v>PRADIPA MALIK</v>
      </c>
    </row>
    <row r="3037" spans="1:17" ht="15" customHeight="1">
      <c r="A3037" s="1">
        <v>519</v>
      </c>
      <c r="B3037" s="1" t="str">
        <f>UTK[[#This Row],[DATE]]&amp;UTK[[#This Row],[VEHICLE NO]]&amp;UTK[[#This Row],[TRIP NO]]</f>
        <v>45527OD34S26272</v>
      </c>
      <c r="C3037" s="25">
        <v>45527</v>
      </c>
      <c r="D3037" s="1">
        <v>33563</v>
      </c>
      <c r="E3037" s="12">
        <v>312215</v>
      </c>
      <c r="F3037" s="17">
        <v>9643</v>
      </c>
      <c r="G3037" s="24" t="s">
        <v>54</v>
      </c>
      <c r="H3037" s="26">
        <v>54.46</v>
      </c>
      <c r="I3037" s="26">
        <v>17.16</v>
      </c>
      <c r="J3037" s="26">
        <f t="shared" si="204"/>
        <v>37.299999999999997</v>
      </c>
      <c r="K3037" s="49">
        <v>36.04</v>
      </c>
      <c r="L3037" s="514">
        <v>45527</v>
      </c>
      <c r="M3037" s="26">
        <f t="shared" si="205"/>
        <v>1.259999999999998</v>
      </c>
      <c r="N3037" s="217">
        <v>2</v>
      </c>
      <c r="O3037" s="1" t="s">
        <v>50</v>
      </c>
      <c r="P3037" s="1" t="s">
        <v>53</v>
      </c>
      <c r="Q3037" s="91" t="str">
        <f>VLOOKUP(UTK[[#This Row],[ID]],DRIVER[],6,FALSE)</f>
        <v>BENUDHAR PRADHAN</v>
      </c>
    </row>
    <row r="3038" spans="1:17" ht="15" customHeight="1">
      <c r="A3038" s="1">
        <v>520</v>
      </c>
      <c r="B3038" s="1" t="str">
        <f>UTK[[#This Row],[DATE]]&amp;UTK[[#This Row],[VEHICLE NO]]&amp;UTK[[#This Row],[TRIP NO]]</f>
        <v>45527OD34S61272</v>
      </c>
      <c r="C3038" s="25">
        <v>45527</v>
      </c>
      <c r="D3038" s="1">
        <v>33564</v>
      </c>
      <c r="E3038" s="12">
        <v>312215</v>
      </c>
      <c r="F3038" s="17">
        <v>9646</v>
      </c>
      <c r="G3038" s="24" t="s">
        <v>131</v>
      </c>
      <c r="H3038" s="26">
        <v>54.96</v>
      </c>
      <c r="I3038" s="26">
        <v>17.68</v>
      </c>
      <c r="J3038" s="26">
        <f t="shared" si="204"/>
        <v>37.28</v>
      </c>
      <c r="K3038" s="49">
        <v>36.56</v>
      </c>
      <c r="L3038" s="514">
        <v>45527</v>
      </c>
      <c r="M3038" s="26">
        <f t="shared" si="205"/>
        <v>0.71999999999999886</v>
      </c>
      <c r="N3038" s="217">
        <v>2</v>
      </c>
      <c r="O3038" s="1" t="s">
        <v>50</v>
      </c>
      <c r="P3038" s="1" t="s">
        <v>53</v>
      </c>
      <c r="Q3038" s="91" t="str">
        <f>VLOOKUP(UTK[[#This Row],[ID]],DRIVER[],6,FALSE)</f>
        <v>AKSHAYA KU SAHOO</v>
      </c>
    </row>
    <row r="3039" spans="1:17" ht="15" customHeight="1">
      <c r="A3039" s="1">
        <v>521</v>
      </c>
      <c r="B3039" s="1" t="str">
        <f>UTK[[#This Row],[DATE]]&amp;UTK[[#This Row],[VEHICLE NO]]&amp;UTK[[#This Row],[TRIP NO]]</f>
        <v>45527OD04Q41262</v>
      </c>
      <c r="C3039" s="25">
        <v>45527</v>
      </c>
      <c r="D3039" s="1">
        <v>33565</v>
      </c>
      <c r="E3039" s="12">
        <v>312215</v>
      </c>
      <c r="F3039" s="17">
        <v>9647</v>
      </c>
      <c r="G3039" s="24" t="s">
        <v>23</v>
      </c>
      <c r="H3039" s="26">
        <v>53.92</v>
      </c>
      <c r="I3039" s="26">
        <v>17.64</v>
      </c>
      <c r="J3039" s="26">
        <f t="shared" si="204"/>
        <v>36.28</v>
      </c>
      <c r="K3039" s="49">
        <v>35.6</v>
      </c>
      <c r="L3039" s="514">
        <v>45527</v>
      </c>
      <c r="M3039" s="26">
        <f t="shared" si="205"/>
        <v>0.67999999999999972</v>
      </c>
      <c r="N3039" s="217">
        <v>2</v>
      </c>
      <c r="O3039" s="1" t="s">
        <v>50</v>
      </c>
      <c r="P3039" s="1" t="s">
        <v>53</v>
      </c>
      <c r="Q3039" s="91" t="str">
        <f>VLOOKUP(UTK[[#This Row],[ID]],DRIVER[],6,FALSE)</f>
        <v>JUGAL KISHOR MOHANTA</v>
      </c>
    </row>
    <row r="3040" spans="1:17" ht="15" customHeight="1">
      <c r="A3040" s="1">
        <v>522</v>
      </c>
      <c r="B3040" s="1" t="str">
        <f>UTK[[#This Row],[DATE]]&amp;UTK[[#This Row],[VEHICLE NO]]&amp;UTK[[#This Row],[TRIP NO]]</f>
        <v>45527OD04Q41732</v>
      </c>
      <c r="C3040" s="25">
        <v>45527</v>
      </c>
      <c r="D3040" s="1">
        <v>33566</v>
      </c>
      <c r="E3040" s="12">
        <v>312215</v>
      </c>
      <c r="F3040" s="17">
        <v>9649</v>
      </c>
      <c r="G3040" s="24" t="s">
        <v>8</v>
      </c>
      <c r="H3040" s="26">
        <v>34.76</v>
      </c>
      <c r="I3040" s="26">
        <v>10.28</v>
      </c>
      <c r="J3040" s="26">
        <f t="shared" si="204"/>
        <v>24.479999999999997</v>
      </c>
      <c r="K3040" s="49">
        <v>23.9</v>
      </c>
      <c r="L3040" s="514">
        <v>45527</v>
      </c>
      <c r="M3040" s="26">
        <f t="shared" si="205"/>
        <v>0.57999999999999829</v>
      </c>
      <c r="N3040" s="217">
        <v>2</v>
      </c>
      <c r="O3040" s="1" t="s">
        <v>50</v>
      </c>
      <c r="P3040" s="1" t="s">
        <v>53</v>
      </c>
      <c r="Q3040" s="91" t="str">
        <f>VLOOKUP(UTK[[#This Row],[ID]],DRIVER[],6,FALSE)</f>
        <v>PRADEEP KUMAR</v>
      </c>
    </row>
    <row r="3041" spans="1:18" ht="15" customHeight="1">
      <c r="A3041" s="1">
        <v>523</v>
      </c>
      <c r="B3041" s="1" t="str">
        <f>UTK[[#This Row],[DATE]]&amp;UTK[[#This Row],[VEHICLE NO]]&amp;UTK[[#This Row],[TRIP NO]]</f>
        <v>45527OD34S26152</v>
      </c>
      <c r="C3041" s="25">
        <v>45527</v>
      </c>
      <c r="D3041" s="1">
        <v>33567</v>
      </c>
      <c r="E3041" s="12">
        <v>312215</v>
      </c>
      <c r="F3041" s="17">
        <v>9648</v>
      </c>
      <c r="G3041" s="24" t="s">
        <v>40</v>
      </c>
      <c r="H3041" s="26">
        <v>54.78</v>
      </c>
      <c r="I3041" s="26">
        <v>16.98</v>
      </c>
      <c r="J3041" s="26">
        <f t="shared" si="204"/>
        <v>37.799999999999997</v>
      </c>
      <c r="K3041" s="49">
        <v>35.14</v>
      </c>
      <c r="L3041" s="514">
        <v>45527</v>
      </c>
      <c r="M3041" s="26">
        <f t="shared" si="205"/>
        <v>2.6599999999999966</v>
      </c>
      <c r="N3041" s="217">
        <v>2</v>
      </c>
      <c r="O3041" s="1" t="s">
        <v>50</v>
      </c>
      <c r="P3041" s="1" t="s">
        <v>53</v>
      </c>
      <c r="Q3041" s="91" t="str">
        <f>VLOOKUP(UTK[[#This Row],[ID]],DRIVER[],6,FALSE)</f>
        <v>DHULESWAR PERAI</v>
      </c>
      <c r="R3041" s="1">
        <v>235</v>
      </c>
    </row>
    <row r="3042" spans="1:18" ht="15" customHeight="1">
      <c r="A3042" s="1">
        <v>524</v>
      </c>
      <c r="B3042" s="1" t="str">
        <f>UTK[[#This Row],[DATE]]&amp;UTK[[#This Row],[VEHICLE NO]]&amp;UTK[[#This Row],[TRIP NO]]</f>
        <v>45527OD04Q67882</v>
      </c>
      <c r="C3042" s="25">
        <v>45527</v>
      </c>
      <c r="D3042" s="1">
        <v>33568</v>
      </c>
      <c r="E3042" s="12">
        <v>312215</v>
      </c>
      <c r="F3042" s="17">
        <v>9651</v>
      </c>
      <c r="G3042" s="24" t="s">
        <v>20</v>
      </c>
      <c r="H3042" s="26">
        <v>53.82</v>
      </c>
      <c r="I3042" s="26">
        <v>17.78</v>
      </c>
      <c r="J3042" s="26">
        <f t="shared" si="204"/>
        <v>36.04</v>
      </c>
      <c r="K3042" s="49">
        <v>34.82</v>
      </c>
      <c r="L3042" s="50">
        <v>45528</v>
      </c>
      <c r="M3042" s="26">
        <f t="shared" si="205"/>
        <v>1.2199999999999989</v>
      </c>
      <c r="N3042" s="217">
        <v>2</v>
      </c>
      <c r="O3042" s="1" t="s">
        <v>50</v>
      </c>
      <c r="P3042" s="1" t="s">
        <v>53</v>
      </c>
      <c r="Q3042" s="91" t="str">
        <f>VLOOKUP(UTK[[#This Row],[ID]],DRIVER[],6,FALSE)</f>
        <v>AJAYA KUMAR MAHANTA</v>
      </c>
    </row>
    <row r="3043" spans="1:18" ht="15" customHeight="1">
      <c r="A3043" s="1">
        <v>525</v>
      </c>
      <c r="B3043" s="1" t="str">
        <f>UTK[[#This Row],[DATE]]&amp;UTK[[#This Row],[VEHICLE NO]]&amp;UTK[[#This Row],[TRIP NO]]</f>
        <v>45527OD34S65082</v>
      </c>
      <c r="C3043" s="25">
        <v>45527</v>
      </c>
      <c r="D3043" s="1">
        <v>33569</v>
      </c>
      <c r="E3043" s="12">
        <v>312215</v>
      </c>
      <c r="F3043" s="17">
        <v>9652</v>
      </c>
      <c r="G3043" s="24" t="s">
        <v>57</v>
      </c>
      <c r="H3043" s="26">
        <v>56.22</v>
      </c>
      <c r="I3043" s="26">
        <v>17.52</v>
      </c>
      <c r="J3043" s="26">
        <f t="shared" si="204"/>
        <v>38.700000000000003</v>
      </c>
      <c r="K3043" s="49">
        <v>37.799999999999997</v>
      </c>
      <c r="L3043" s="50">
        <v>45528</v>
      </c>
      <c r="M3043" s="26">
        <f t="shared" si="205"/>
        <v>0.90000000000000568</v>
      </c>
      <c r="N3043" s="217">
        <v>2</v>
      </c>
      <c r="O3043" s="1" t="s">
        <v>50</v>
      </c>
      <c r="P3043" s="1" t="s">
        <v>53</v>
      </c>
      <c r="Q3043" s="91" t="str">
        <f>VLOOKUP(UTK[[#This Row],[ID]],DRIVER[],6,FALSE)</f>
        <v>VINOD KUMAR</v>
      </c>
    </row>
    <row r="3044" spans="1:18" ht="15" customHeight="1">
      <c r="A3044" s="1">
        <v>526</v>
      </c>
      <c r="B3044" s="1" t="str">
        <f>UTK[[#This Row],[DATE]]&amp;UTK[[#This Row],[VEHICLE NO]]&amp;UTK[[#This Row],[TRIP NO]]</f>
        <v>45527OD34S26662</v>
      </c>
      <c r="C3044" s="25">
        <v>45527</v>
      </c>
      <c r="D3044" s="1">
        <v>33570</v>
      </c>
      <c r="E3044" s="12">
        <v>312215</v>
      </c>
      <c r="F3044" s="17">
        <v>9658</v>
      </c>
      <c r="G3044" s="24" t="s">
        <v>45</v>
      </c>
      <c r="H3044" s="26">
        <v>52.76</v>
      </c>
      <c r="I3044" s="26">
        <v>17.579999999999998</v>
      </c>
      <c r="J3044" s="26">
        <f t="shared" si="204"/>
        <v>35.18</v>
      </c>
      <c r="K3044" s="49">
        <v>34.46</v>
      </c>
      <c r="L3044" s="50">
        <v>45528</v>
      </c>
      <c r="M3044" s="26">
        <f t="shared" si="205"/>
        <v>0.71999999999999886</v>
      </c>
      <c r="N3044" s="217">
        <v>2</v>
      </c>
      <c r="O3044" s="1" t="s">
        <v>50</v>
      </c>
      <c r="P3044" s="1" t="s">
        <v>53</v>
      </c>
      <c r="Q3044" s="91" t="str">
        <f>VLOOKUP(UTK[[#This Row],[ID]],DRIVER[],6,FALSE)</f>
        <v>SUDAM PRUSTY</v>
      </c>
    </row>
    <row r="3045" spans="1:18" ht="14.4">
      <c r="A3045" s="1">
        <v>527</v>
      </c>
      <c r="B3045" s="530" t="str">
        <f>UTK[[#This Row],[DATE]]&amp;UTK[[#This Row],[VEHICLE NO]]&amp;UTK[[#This Row],[TRIP NO]]</f>
        <v>45528OD04Q41231</v>
      </c>
      <c r="C3045" s="25">
        <v>45528</v>
      </c>
      <c r="D3045" s="1">
        <v>33571</v>
      </c>
      <c r="E3045" s="12">
        <v>312215</v>
      </c>
      <c r="F3045" s="17">
        <v>9668</v>
      </c>
      <c r="G3045" s="24" t="s">
        <v>39</v>
      </c>
      <c r="H3045" s="531">
        <v>54.34</v>
      </c>
      <c r="I3045" s="531">
        <v>17.399999999999999</v>
      </c>
      <c r="J3045" s="531">
        <f t="shared" ref="J3045:J3064" si="207">H3045-I3045</f>
        <v>36.940000000000005</v>
      </c>
      <c r="K3045" s="532">
        <v>36.26</v>
      </c>
      <c r="L3045" s="50">
        <v>45528</v>
      </c>
      <c r="M3045" s="531">
        <f t="shared" ref="M3045:M3064" si="208">J3045-K3045</f>
        <v>0.68000000000000682</v>
      </c>
      <c r="N3045" s="534">
        <v>1</v>
      </c>
      <c r="O3045" s="1" t="s">
        <v>50</v>
      </c>
      <c r="P3045" s="1" t="s">
        <v>53</v>
      </c>
      <c r="Q3045" s="535" t="str">
        <f>VLOOKUP(UTK[[#This Row],[ID]],DRIVER[],6,FALSE)</f>
        <v>RIZWAN</v>
      </c>
    </row>
    <row r="3046" spans="1:18" ht="15" customHeight="1">
      <c r="A3046" s="1">
        <v>528</v>
      </c>
      <c r="B3046" s="530" t="str">
        <f>UTK[[#This Row],[DATE]]&amp;UTK[[#This Row],[VEHICLE NO]]&amp;UTK[[#This Row],[TRIP NO]]</f>
        <v>45528OD34S61521</v>
      </c>
      <c r="C3046" s="25">
        <v>45528</v>
      </c>
      <c r="D3046" s="1">
        <v>33572</v>
      </c>
      <c r="E3046" s="12">
        <v>312215</v>
      </c>
      <c r="F3046" s="17">
        <v>9670</v>
      </c>
      <c r="G3046" s="24" t="s">
        <v>43</v>
      </c>
      <c r="H3046" s="531">
        <v>54.76</v>
      </c>
      <c r="I3046" s="531">
        <v>17.28</v>
      </c>
      <c r="J3046" s="531">
        <f t="shared" si="207"/>
        <v>37.479999999999997</v>
      </c>
      <c r="K3046" s="532">
        <v>36.76</v>
      </c>
      <c r="L3046" s="50">
        <v>45528</v>
      </c>
      <c r="M3046" s="531">
        <f t="shared" si="208"/>
        <v>0.71999999999999886</v>
      </c>
      <c r="N3046" s="534">
        <v>1</v>
      </c>
      <c r="O3046" s="1" t="s">
        <v>50</v>
      </c>
      <c r="P3046" s="1" t="s">
        <v>53</v>
      </c>
      <c r="Q3046" s="535" t="str">
        <f>VLOOKUP(UTK[[#This Row],[ID]],DRIVER[],6,FALSE)</f>
        <v>RAHID</v>
      </c>
    </row>
    <row r="3047" spans="1:18" ht="15" customHeight="1">
      <c r="A3047" s="1">
        <v>529</v>
      </c>
      <c r="B3047" s="530" t="str">
        <f>UTK[[#This Row],[DATE]]&amp;UTK[[#This Row],[VEHICLE NO]]&amp;UTK[[#This Row],[TRIP NO]]</f>
        <v>45528OD04Q67611</v>
      </c>
      <c r="C3047" s="25">
        <v>45528</v>
      </c>
      <c r="D3047" s="1">
        <v>33573</v>
      </c>
      <c r="E3047" s="12">
        <v>312215</v>
      </c>
      <c r="F3047" s="17">
        <v>9669</v>
      </c>
      <c r="G3047" s="24" t="s">
        <v>24</v>
      </c>
      <c r="H3047" s="531">
        <v>56.16</v>
      </c>
      <c r="I3047" s="531">
        <v>17.760000000000002</v>
      </c>
      <c r="J3047" s="531">
        <f t="shared" si="207"/>
        <v>38.399999999999991</v>
      </c>
      <c r="K3047" s="532">
        <v>37.24</v>
      </c>
      <c r="L3047" s="50">
        <v>45528</v>
      </c>
      <c r="M3047" s="531">
        <f t="shared" si="208"/>
        <v>1.1599999999999895</v>
      </c>
      <c r="N3047" s="534">
        <v>1</v>
      </c>
      <c r="O3047" s="1" t="s">
        <v>50</v>
      </c>
      <c r="P3047" s="1" t="s">
        <v>53</v>
      </c>
      <c r="Q3047" s="535" t="str">
        <f>VLOOKUP(UTK[[#This Row],[ID]],DRIVER[],6,FALSE)</f>
        <v>JAVID KHAN</v>
      </c>
    </row>
    <row r="3048" spans="1:18" ht="15" customHeight="1">
      <c r="A3048" s="1">
        <v>530</v>
      </c>
      <c r="B3048" s="530" t="str">
        <f>UTK[[#This Row],[DATE]]&amp;UTK[[#This Row],[VEHICLE NO]]&amp;UTK[[#This Row],[TRIP NO]]</f>
        <v>45528OD34S61271</v>
      </c>
      <c r="C3048" s="25">
        <v>45528</v>
      </c>
      <c r="D3048" s="1">
        <v>33574</v>
      </c>
      <c r="E3048" s="12">
        <v>312215</v>
      </c>
      <c r="F3048" s="17">
        <v>9674</v>
      </c>
      <c r="G3048" s="24" t="s">
        <v>131</v>
      </c>
      <c r="H3048" s="531">
        <v>54.02</v>
      </c>
      <c r="I3048" s="531">
        <v>17.62</v>
      </c>
      <c r="J3048" s="531">
        <f t="shared" si="207"/>
        <v>36.400000000000006</v>
      </c>
      <c r="K3048" s="532">
        <v>35.799999999999997</v>
      </c>
      <c r="L3048" s="50">
        <v>45528</v>
      </c>
      <c r="M3048" s="531">
        <f t="shared" si="208"/>
        <v>0.60000000000000853</v>
      </c>
      <c r="N3048" s="534">
        <v>1</v>
      </c>
      <c r="O3048" s="1" t="s">
        <v>50</v>
      </c>
      <c r="P3048" s="1" t="s">
        <v>53</v>
      </c>
      <c r="Q3048" s="535" t="str">
        <f>VLOOKUP(UTK[[#This Row],[ID]],DRIVER[],6,FALSE)</f>
        <v>AKSHAYA KU SAHOO</v>
      </c>
    </row>
    <row r="3049" spans="1:18" ht="15" customHeight="1">
      <c r="A3049" s="1">
        <v>531</v>
      </c>
      <c r="B3049" s="530" t="str">
        <f>UTK[[#This Row],[DATE]]&amp;UTK[[#This Row],[VEHICLE NO]]&amp;UTK[[#This Row],[TRIP NO]]</f>
        <v>45528OD04Q41281</v>
      </c>
      <c r="C3049" s="25">
        <v>45528</v>
      </c>
      <c r="D3049" s="1">
        <v>33575</v>
      </c>
      <c r="E3049" s="12">
        <v>312215</v>
      </c>
      <c r="F3049" s="17">
        <v>9700</v>
      </c>
      <c r="G3049" s="24" t="s">
        <v>41</v>
      </c>
      <c r="H3049" s="531">
        <v>34.380000000000003</v>
      </c>
      <c r="I3049" s="531">
        <v>10.62</v>
      </c>
      <c r="J3049" s="531">
        <f t="shared" si="207"/>
        <v>23.760000000000005</v>
      </c>
      <c r="K3049" s="532">
        <v>23.54</v>
      </c>
      <c r="L3049" s="50">
        <v>45528</v>
      </c>
      <c r="M3049" s="531">
        <f t="shared" si="208"/>
        <v>0.22000000000000597</v>
      </c>
      <c r="N3049" s="534">
        <v>1</v>
      </c>
      <c r="O3049" s="1" t="s">
        <v>50</v>
      </c>
      <c r="P3049" s="1" t="s">
        <v>53</v>
      </c>
      <c r="Q3049" s="535" t="str">
        <f>VLOOKUP(UTK[[#This Row],[ID]],DRIVER[],6,FALSE)</f>
        <v>KAMAN MUNDA</v>
      </c>
    </row>
    <row r="3050" spans="1:18" ht="15" customHeight="1">
      <c r="A3050" s="1">
        <v>532</v>
      </c>
      <c r="B3050" s="530" t="str">
        <f>UTK[[#This Row],[DATE]]&amp;UTK[[#This Row],[VEHICLE NO]]&amp;UTK[[#This Row],[TRIP NO]]</f>
        <v>45528OD34S61371</v>
      </c>
      <c r="C3050" s="25">
        <v>45528</v>
      </c>
      <c r="D3050" s="1">
        <v>33576</v>
      </c>
      <c r="E3050" s="12">
        <v>312215</v>
      </c>
      <c r="F3050" s="17">
        <v>9706</v>
      </c>
      <c r="G3050" s="24" t="s">
        <v>44</v>
      </c>
      <c r="H3050" s="531">
        <v>55.18</v>
      </c>
      <c r="I3050" s="531">
        <v>17.739999999999998</v>
      </c>
      <c r="J3050" s="531">
        <f t="shared" si="207"/>
        <v>37.44</v>
      </c>
      <c r="K3050" s="532">
        <v>36.799999999999997</v>
      </c>
      <c r="L3050" s="50">
        <v>45528</v>
      </c>
      <c r="M3050" s="531">
        <f t="shared" si="208"/>
        <v>0.64000000000000057</v>
      </c>
      <c r="N3050" s="534">
        <v>1</v>
      </c>
      <c r="O3050" s="1" t="s">
        <v>50</v>
      </c>
      <c r="P3050" s="1" t="s">
        <v>53</v>
      </c>
      <c r="Q3050" s="535" t="str">
        <f>VLOOKUP(UTK[[#This Row],[ID]],DRIVER[],6,FALSE)</f>
        <v>BAI DHARA JAMUDA</v>
      </c>
    </row>
    <row r="3051" spans="1:18" ht="15" customHeight="1">
      <c r="A3051" s="1">
        <v>533</v>
      </c>
      <c r="B3051" s="530" t="str">
        <f>UTK[[#This Row],[DATE]]&amp;UTK[[#This Row],[VEHICLE NO]]&amp;UTK[[#This Row],[TRIP NO]]</f>
        <v>45528OD04Q41701</v>
      </c>
      <c r="C3051" s="25">
        <v>45528</v>
      </c>
      <c r="D3051" s="1">
        <v>33577</v>
      </c>
      <c r="E3051" s="12">
        <v>312215</v>
      </c>
      <c r="F3051" s="17">
        <v>9707</v>
      </c>
      <c r="G3051" s="24" t="s">
        <v>10</v>
      </c>
      <c r="H3051" s="531">
        <v>33.520000000000003</v>
      </c>
      <c r="I3051" s="531">
        <v>10.42</v>
      </c>
      <c r="J3051" s="531">
        <f t="shared" si="207"/>
        <v>23.1</v>
      </c>
      <c r="K3051" s="532">
        <v>22.68</v>
      </c>
      <c r="L3051" s="50">
        <v>45528</v>
      </c>
      <c r="M3051" s="531">
        <f t="shared" si="208"/>
        <v>0.42000000000000171</v>
      </c>
      <c r="N3051" s="534">
        <v>1</v>
      </c>
      <c r="O3051" s="1" t="s">
        <v>50</v>
      </c>
      <c r="P3051" s="1" t="s">
        <v>53</v>
      </c>
      <c r="Q3051" s="535" t="str">
        <f>VLOOKUP(UTK[[#This Row],[ID]],DRIVER[],6,FALSE)</f>
        <v>RAKHAL CH  MOHANTA</v>
      </c>
    </row>
    <row r="3052" spans="1:18" ht="15" customHeight="1">
      <c r="A3052" s="1">
        <v>534</v>
      </c>
      <c r="B3052" s="530" t="str">
        <f>UTK[[#This Row],[DATE]]&amp;UTK[[#This Row],[VEHICLE NO]]&amp;UTK[[#This Row],[TRIP NO]]</f>
        <v>45528OD04Q41781</v>
      </c>
      <c r="C3052" s="25">
        <v>45528</v>
      </c>
      <c r="D3052" s="1">
        <v>33578</v>
      </c>
      <c r="E3052" s="12">
        <v>312215</v>
      </c>
      <c r="F3052" s="17">
        <v>9708</v>
      </c>
      <c r="G3052" s="24" t="s">
        <v>25</v>
      </c>
      <c r="H3052" s="531">
        <v>55.26</v>
      </c>
      <c r="I3052" s="531">
        <v>17.559999999999999</v>
      </c>
      <c r="J3052" s="531">
        <f t="shared" si="207"/>
        <v>37.700000000000003</v>
      </c>
      <c r="K3052" s="532">
        <v>36.86</v>
      </c>
      <c r="L3052" s="50">
        <v>45528</v>
      </c>
      <c r="M3052" s="531">
        <f t="shared" si="208"/>
        <v>0.84000000000000341</v>
      </c>
      <c r="N3052" s="534">
        <v>1</v>
      </c>
      <c r="O3052" s="1" t="s">
        <v>50</v>
      </c>
      <c r="P3052" s="1" t="s">
        <v>53</v>
      </c>
      <c r="Q3052" s="535" t="str">
        <f>VLOOKUP(UTK[[#This Row],[ID]],DRIVER[],6,FALSE)</f>
        <v>CHANDRAMANI MOHANTY</v>
      </c>
    </row>
    <row r="3053" spans="1:18" ht="15" customHeight="1">
      <c r="A3053" s="1">
        <v>535</v>
      </c>
      <c r="B3053" s="530" t="str">
        <f>UTK[[#This Row],[DATE]]&amp;UTK[[#This Row],[VEHICLE NO]]&amp;UTK[[#This Row],[TRIP NO]]</f>
        <v>45528OD04Q67881</v>
      </c>
      <c r="C3053" s="25">
        <v>45528</v>
      </c>
      <c r="D3053" s="1">
        <v>33579</v>
      </c>
      <c r="E3053" s="12">
        <v>312215</v>
      </c>
      <c r="F3053" s="17">
        <v>9705</v>
      </c>
      <c r="G3053" s="24" t="s">
        <v>20</v>
      </c>
      <c r="H3053" s="531">
        <v>55.52</v>
      </c>
      <c r="I3053" s="531">
        <v>17.78</v>
      </c>
      <c r="J3053" s="531">
        <f t="shared" si="207"/>
        <v>37.74</v>
      </c>
      <c r="K3053" s="532">
        <v>37.1</v>
      </c>
      <c r="L3053" s="50">
        <v>45528</v>
      </c>
      <c r="M3053" s="531">
        <f t="shared" si="208"/>
        <v>0.64000000000000057</v>
      </c>
      <c r="N3053" s="534">
        <v>1</v>
      </c>
      <c r="O3053" s="1" t="s">
        <v>50</v>
      </c>
      <c r="P3053" s="1" t="s">
        <v>53</v>
      </c>
      <c r="Q3053" s="535" t="str">
        <f>VLOOKUP(UTK[[#This Row],[ID]],DRIVER[],6,FALSE)</f>
        <v>KALI CH KAR</v>
      </c>
    </row>
    <row r="3054" spans="1:18" ht="15" customHeight="1">
      <c r="A3054" s="1">
        <v>536</v>
      </c>
      <c r="B3054" s="530" t="str">
        <f>UTK[[#This Row],[DATE]]&amp;UTK[[#This Row],[VEHICLE NO]]&amp;UTK[[#This Row],[TRIP NO]]</f>
        <v>45528OD34S26271</v>
      </c>
      <c r="C3054" s="25">
        <v>45528</v>
      </c>
      <c r="D3054" s="1">
        <v>33580</v>
      </c>
      <c r="E3054" s="12">
        <v>312215</v>
      </c>
      <c r="F3054" s="17">
        <v>9709</v>
      </c>
      <c r="G3054" s="24" t="s">
        <v>54</v>
      </c>
      <c r="H3054" s="531">
        <v>53.82</v>
      </c>
      <c r="I3054" s="531">
        <v>17.22</v>
      </c>
      <c r="J3054" s="531">
        <f t="shared" si="207"/>
        <v>36.6</v>
      </c>
      <c r="K3054" s="532">
        <v>36.020000000000003</v>
      </c>
      <c r="L3054" s="50">
        <v>45528</v>
      </c>
      <c r="M3054" s="531">
        <f t="shared" si="208"/>
        <v>0.57999999999999829</v>
      </c>
      <c r="N3054" s="534">
        <v>1</v>
      </c>
      <c r="O3054" s="1" t="s">
        <v>50</v>
      </c>
      <c r="P3054" s="1" t="s">
        <v>53</v>
      </c>
      <c r="Q3054" s="535" t="str">
        <f>VLOOKUP(UTK[[#This Row],[ID]],DRIVER[],6,FALSE)</f>
        <v>BENUDHAR PRADHAN</v>
      </c>
    </row>
    <row r="3055" spans="1:18" ht="15" customHeight="1">
      <c r="A3055" s="1">
        <v>537</v>
      </c>
      <c r="B3055" s="530" t="str">
        <f>UTK[[#This Row],[DATE]]&amp;UTK[[#This Row],[VEHICLE NO]]&amp;UTK[[#This Row],[TRIP NO]]</f>
        <v>45528OD04Q41261</v>
      </c>
      <c r="C3055" s="25">
        <v>45528</v>
      </c>
      <c r="D3055" s="1">
        <v>33581</v>
      </c>
      <c r="E3055" s="12">
        <v>312215</v>
      </c>
      <c r="F3055" s="17">
        <v>9710</v>
      </c>
      <c r="G3055" s="24" t="s">
        <v>23</v>
      </c>
      <c r="H3055" s="531">
        <v>50.24</v>
      </c>
      <c r="I3055" s="531">
        <v>17.62</v>
      </c>
      <c r="J3055" s="531">
        <f t="shared" si="207"/>
        <v>32.620000000000005</v>
      </c>
      <c r="K3055" s="532">
        <v>32.1</v>
      </c>
      <c r="L3055" s="50">
        <v>45528</v>
      </c>
      <c r="M3055" s="531">
        <f t="shared" si="208"/>
        <v>0.52000000000000313</v>
      </c>
      <c r="N3055" s="534">
        <v>1</v>
      </c>
      <c r="O3055" s="1" t="s">
        <v>50</v>
      </c>
      <c r="P3055" s="1" t="s">
        <v>53</v>
      </c>
      <c r="Q3055" s="535" t="str">
        <f>VLOOKUP(UTK[[#This Row],[ID]],DRIVER[],6,FALSE)</f>
        <v>JUGAL KISHOR MOHANTA</v>
      </c>
    </row>
    <row r="3056" spans="1:18" ht="15" customHeight="1">
      <c r="A3056" s="1">
        <v>538</v>
      </c>
      <c r="B3056" s="530" t="str">
        <f>UTK[[#This Row],[DATE]]&amp;UTK[[#This Row],[VEHICLE NO]]&amp;UTK[[#This Row],[TRIP NO]]</f>
        <v>45528OD34S65081</v>
      </c>
      <c r="C3056" s="25">
        <v>45528</v>
      </c>
      <c r="D3056" s="1">
        <v>33582</v>
      </c>
      <c r="E3056" s="12">
        <v>312215</v>
      </c>
      <c r="F3056" s="17">
        <v>9711</v>
      </c>
      <c r="G3056" s="24" t="s">
        <v>57</v>
      </c>
      <c r="H3056" s="531">
        <v>55.28</v>
      </c>
      <c r="I3056" s="531">
        <v>17.54</v>
      </c>
      <c r="J3056" s="531">
        <f t="shared" si="207"/>
        <v>37.74</v>
      </c>
      <c r="K3056" s="532">
        <v>36.92</v>
      </c>
      <c r="L3056" s="50">
        <v>45528</v>
      </c>
      <c r="M3056" s="531">
        <f t="shared" si="208"/>
        <v>0.82000000000000028</v>
      </c>
      <c r="N3056" s="534">
        <v>1</v>
      </c>
      <c r="O3056" s="1" t="s">
        <v>50</v>
      </c>
      <c r="P3056" s="1" t="s">
        <v>53</v>
      </c>
      <c r="Q3056" s="535" t="str">
        <f>VLOOKUP(UTK[[#This Row],[ID]],DRIVER[],6,FALSE)</f>
        <v>VINOD KUMAR</v>
      </c>
    </row>
    <row r="3057" spans="1:18" ht="15" customHeight="1">
      <c r="A3057" s="1">
        <v>539</v>
      </c>
      <c r="B3057" s="530" t="str">
        <f>UTK[[#This Row],[DATE]]&amp;UTK[[#This Row],[VEHICLE NO]]&amp;UTK[[#This Row],[TRIP NO]]</f>
        <v>45528OD34S61391</v>
      </c>
      <c r="C3057" s="25">
        <v>45528</v>
      </c>
      <c r="D3057" s="1">
        <v>33583</v>
      </c>
      <c r="E3057" s="12">
        <v>312215</v>
      </c>
      <c r="F3057" s="17">
        <v>9712</v>
      </c>
      <c r="G3057" s="24" t="s">
        <v>52</v>
      </c>
      <c r="H3057" s="531">
        <v>52.32</v>
      </c>
      <c r="I3057" s="531">
        <v>17.66</v>
      </c>
      <c r="J3057" s="531">
        <f t="shared" si="207"/>
        <v>34.659999999999997</v>
      </c>
      <c r="K3057" s="532">
        <v>34.1</v>
      </c>
      <c r="L3057" s="50">
        <v>45528</v>
      </c>
      <c r="M3057" s="531">
        <f t="shared" si="208"/>
        <v>0.55999999999999517</v>
      </c>
      <c r="N3057" s="534">
        <v>1</v>
      </c>
      <c r="O3057" s="1" t="s">
        <v>50</v>
      </c>
      <c r="P3057" s="1" t="s">
        <v>53</v>
      </c>
      <c r="Q3057" s="535" t="str">
        <f>VLOOKUP(UTK[[#This Row],[ID]],DRIVER[],6,FALSE)</f>
        <v>BANAJ ROUT</v>
      </c>
    </row>
    <row r="3058" spans="1:18" ht="15" customHeight="1">
      <c r="A3058" s="1">
        <v>540</v>
      </c>
      <c r="B3058" s="530" t="str">
        <f>UTK[[#This Row],[DATE]]&amp;UTK[[#This Row],[VEHICLE NO]]&amp;UTK[[#This Row],[TRIP NO]]</f>
        <v>45528OD34S61272</v>
      </c>
      <c r="C3058" s="25">
        <v>45528</v>
      </c>
      <c r="D3058" s="1">
        <v>33584</v>
      </c>
      <c r="E3058" s="12">
        <v>312215</v>
      </c>
      <c r="F3058" s="17">
        <v>9715</v>
      </c>
      <c r="G3058" s="24" t="s">
        <v>131</v>
      </c>
      <c r="H3058" s="531">
        <v>56.28</v>
      </c>
      <c r="I3058" s="531">
        <v>17.68</v>
      </c>
      <c r="J3058" s="531">
        <f t="shared" si="207"/>
        <v>38.6</v>
      </c>
      <c r="K3058" s="532">
        <v>37.72</v>
      </c>
      <c r="L3058" s="50">
        <v>45528</v>
      </c>
      <c r="M3058" s="531">
        <f t="shared" si="208"/>
        <v>0.88000000000000256</v>
      </c>
      <c r="N3058" s="534">
        <v>2</v>
      </c>
      <c r="O3058" s="1" t="s">
        <v>50</v>
      </c>
      <c r="P3058" s="1" t="s">
        <v>53</v>
      </c>
      <c r="Q3058" s="535" t="str">
        <f>VLOOKUP(UTK[[#This Row],[ID]],DRIVER[],6,FALSE)</f>
        <v>AKSHAYA KU SAHOO</v>
      </c>
      <c r="R3058" s="1">
        <v>229</v>
      </c>
    </row>
    <row r="3059" spans="1:18" ht="15" customHeight="1">
      <c r="A3059" s="1">
        <v>541</v>
      </c>
      <c r="B3059" s="530" t="str">
        <f>UTK[[#This Row],[DATE]]&amp;UTK[[#This Row],[VEHICLE NO]]&amp;UTK[[#This Row],[TRIP NO]]</f>
        <v>45528OD04Q41181</v>
      </c>
      <c r="C3059" s="25">
        <v>45528</v>
      </c>
      <c r="D3059" s="1">
        <v>33585</v>
      </c>
      <c r="E3059" s="12">
        <v>312215</v>
      </c>
      <c r="F3059" s="17">
        <v>9726</v>
      </c>
      <c r="G3059" s="24" t="s">
        <v>26</v>
      </c>
      <c r="H3059" s="531">
        <v>52.9</v>
      </c>
      <c r="I3059" s="531">
        <v>17.32</v>
      </c>
      <c r="J3059" s="531">
        <f t="shared" si="207"/>
        <v>35.58</v>
      </c>
      <c r="K3059" s="532">
        <v>34.9</v>
      </c>
      <c r="L3059" s="50">
        <v>45528</v>
      </c>
      <c r="M3059" s="531">
        <f t="shared" si="208"/>
        <v>0.67999999999999972</v>
      </c>
      <c r="N3059" s="534">
        <v>1</v>
      </c>
      <c r="O3059" s="1" t="s">
        <v>50</v>
      </c>
      <c r="P3059" s="1" t="s">
        <v>53</v>
      </c>
      <c r="Q3059" s="535" t="str">
        <f>VLOOKUP(UTK[[#This Row],[ID]],DRIVER[],6,FALSE)</f>
        <v>MIRZA KAMAL BEG</v>
      </c>
    </row>
    <row r="3060" spans="1:18" ht="14.4">
      <c r="A3060" s="1">
        <v>542</v>
      </c>
      <c r="B3060" s="530" t="str">
        <f>UTK[[#This Row],[DATE]]&amp;UTK[[#This Row],[VEHICLE NO]]&amp;UTK[[#This Row],[TRIP NO]]</f>
        <v>45528OD04Q41232</v>
      </c>
      <c r="C3060" s="25">
        <v>45528</v>
      </c>
      <c r="D3060" s="1">
        <v>33586</v>
      </c>
      <c r="E3060" s="12">
        <v>312215</v>
      </c>
      <c r="F3060" s="17">
        <v>9723</v>
      </c>
      <c r="G3060" s="24" t="s">
        <v>39</v>
      </c>
      <c r="H3060" s="531">
        <v>52.34</v>
      </c>
      <c r="I3060" s="531">
        <v>17.5</v>
      </c>
      <c r="J3060" s="531">
        <f t="shared" si="207"/>
        <v>34.840000000000003</v>
      </c>
      <c r="K3060" s="532">
        <v>34.56</v>
      </c>
      <c r="L3060" s="50">
        <v>45528</v>
      </c>
      <c r="M3060" s="531">
        <f t="shared" si="208"/>
        <v>0.28000000000000114</v>
      </c>
      <c r="N3060" s="534">
        <v>2</v>
      </c>
      <c r="O3060" s="1" t="s">
        <v>50</v>
      </c>
      <c r="P3060" s="1" t="s">
        <v>53</v>
      </c>
      <c r="Q3060" s="535" t="str">
        <f>VLOOKUP(UTK[[#This Row],[ID]],DRIVER[],6,FALSE)</f>
        <v>RIZWAN</v>
      </c>
    </row>
    <row r="3061" spans="1:18" ht="15" customHeight="1">
      <c r="A3061" s="1">
        <v>543</v>
      </c>
      <c r="B3061" s="530" t="str">
        <f>UTK[[#This Row],[DATE]]&amp;UTK[[#This Row],[VEHICLE NO]]&amp;UTK[[#This Row],[TRIP NO]]</f>
        <v>45528OD34S61522</v>
      </c>
      <c r="C3061" s="25">
        <v>45528</v>
      </c>
      <c r="D3061" s="1">
        <v>33587</v>
      </c>
      <c r="E3061" s="12">
        <v>312215</v>
      </c>
      <c r="F3061" s="17">
        <v>9725</v>
      </c>
      <c r="G3061" s="24" t="s">
        <v>43</v>
      </c>
      <c r="H3061" s="531">
        <v>53.68</v>
      </c>
      <c r="I3061" s="531">
        <v>17.38</v>
      </c>
      <c r="J3061" s="531">
        <f t="shared" si="207"/>
        <v>36.299999999999997</v>
      </c>
      <c r="K3061" s="532">
        <v>35.54</v>
      </c>
      <c r="L3061" s="50">
        <v>45528</v>
      </c>
      <c r="M3061" s="531">
        <f t="shared" si="208"/>
        <v>0.75999999999999801</v>
      </c>
      <c r="N3061" s="534">
        <v>2</v>
      </c>
      <c r="O3061" s="1" t="s">
        <v>50</v>
      </c>
      <c r="P3061" s="1" t="s">
        <v>53</v>
      </c>
      <c r="Q3061" s="535" t="str">
        <f>VLOOKUP(UTK[[#This Row],[ID]],DRIVER[],6,FALSE)</f>
        <v>RAHID</v>
      </c>
    </row>
    <row r="3062" spans="1:18" ht="15" customHeight="1">
      <c r="A3062" s="1">
        <v>544</v>
      </c>
      <c r="B3062" s="530" t="str">
        <f>UTK[[#This Row],[DATE]]&amp;UTK[[#This Row],[VEHICLE NO]]&amp;UTK[[#This Row],[TRIP NO]]</f>
        <v>45528OD04Q67612</v>
      </c>
      <c r="C3062" s="25">
        <v>45528</v>
      </c>
      <c r="D3062" s="1">
        <v>33588</v>
      </c>
      <c r="E3062" s="12">
        <v>312215</v>
      </c>
      <c r="F3062" s="17">
        <v>9724</v>
      </c>
      <c r="G3062" s="24" t="s">
        <v>24</v>
      </c>
      <c r="H3062" s="531">
        <v>52.52</v>
      </c>
      <c r="I3062" s="531">
        <v>17.96</v>
      </c>
      <c r="J3062" s="531">
        <f t="shared" si="207"/>
        <v>34.56</v>
      </c>
      <c r="K3062" s="532">
        <v>34.18</v>
      </c>
      <c r="L3062" s="50">
        <v>45528</v>
      </c>
      <c r="M3062" s="531">
        <f t="shared" si="208"/>
        <v>0.38000000000000256</v>
      </c>
      <c r="N3062" s="534">
        <v>2</v>
      </c>
      <c r="O3062" s="1" t="s">
        <v>50</v>
      </c>
      <c r="P3062" s="1" t="s">
        <v>53</v>
      </c>
      <c r="Q3062" s="535" t="str">
        <f>VLOOKUP(UTK[[#This Row],[ID]],DRIVER[],6,FALSE)</f>
        <v>JAVID KHAN</v>
      </c>
    </row>
    <row r="3063" spans="1:18" ht="15" customHeight="1">
      <c r="A3063" s="1">
        <v>545</v>
      </c>
      <c r="B3063" s="530" t="str">
        <f>UTK[[#This Row],[DATE]]&amp;UTK[[#This Row],[VEHICLE NO]]&amp;UTK[[#This Row],[TRIP NO]]</f>
        <v>45528OD04Q41441</v>
      </c>
      <c r="C3063" s="25">
        <v>45528</v>
      </c>
      <c r="D3063" s="1">
        <v>33589</v>
      </c>
      <c r="E3063" s="12">
        <v>312215</v>
      </c>
      <c r="F3063" s="17">
        <v>9729</v>
      </c>
      <c r="G3063" s="24" t="s">
        <v>38</v>
      </c>
      <c r="H3063" s="531">
        <v>33.6</v>
      </c>
      <c r="I3063" s="531">
        <v>10.74</v>
      </c>
      <c r="J3063" s="531">
        <f t="shared" si="207"/>
        <v>22.86</v>
      </c>
      <c r="K3063" s="532">
        <v>22.72</v>
      </c>
      <c r="L3063" s="50">
        <v>45528</v>
      </c>
      <c r="M3063" s="531">
        <f t="shared" si="208"/>
        <v>0.14000000000000057</v>
      </c>
      <c r="N3063" s="534">
        <v>1</v>
      </c>
      <c r="O3063" s="1" t="s">
        <v>50</v>
      </c>
      <c r="P3063" s="1" t="s">
        <v>53</v>
      </c>
      <c r="Q3063" s="535" t="str">
        <f>VLOOKUP(UTK[[#This Row],[ID]],DRIVER[],6,FALSE)</f>
        <v>AJAYA KUMAR MAHANTA</v>
      </c>
    </row>
    <row r="3064" spans="1:18" ht="15" customHeight="1">
      <c r="A3064" s="1">
        <v>546</v>
      </c>
      <c r="B3064" s="530" t="str">
        <f>UTK[[#This Row],[DATE]]&amp;UTK[[#This Row],[VEHICLE NO]]&amp;UTK[[#This Row],[TRIP NO]]</f>
        <v>45528OD04Q41731</v>
      </c>
      <c r="C3064" s="25">
        <v>45528</v>
      </c>
      <c r="D3064" s="1">
        <v>33590</v>
      </c>
      <c r="E3064" s="12">
        <v>312215</v>
      </c>
      <c r="F3064" s="17">
        <v>9734</v>
      </c>
      <c r="G3064" s="24" t="s">
        <v>8</v>
      </c>
      <c r="H3064" s="531">
        <v>32.42</v>
      </c>
      <c r="I3064" s="531">
        <v>10.3</v>
      </c>
      <c r="J3064" s="531">
        <f t="shared" si="207"/>
        <v>22.12</v>
      </c>
      <c r="K3064" s="532">
        <v>21.82</v>
      </c>
      <c r="L3064" s="533">
        <v>45529</v>
      </c>
      <c r="M3064" s="531">
        <f t="shared" si="208"/>
        <v>0.30000000000000071</v>
      </c>
      <c r="N3064" s="534">
        <v>1</v>
      </c>
      <c r="O3064" s="1" t="s">
        <v>50</v>
      </c>
      <c r="P3064" s="1" t="s">
        <v>53</v>
      </c>
      <c r="Q3064" s="535" t="str">
        <f>VLOOKUP(UTK[[#This Row],[ID]],DRIVER[],6,FALSE)</f>
        <v>PRADEEP KUMAR</v>
      </c>
    </row>
    <row r="3065" spans="1:18" ht="15" customHeight="1">
      <c r="A3065" s="1">
        <v>547</v>
      </c>
      <c r="B3065" s="530" t="str">
        <f>UTK[[#This Row],[DATE]]&amp;UTK[[#This Row],[VEHICLE NO]]&amp;UTK[[#This Row],[TRIP NO]]</f>
        <v>45529OD34S65081</v>
      </c>
      <c r="C3065" s="25">
        <v>45529</v>
      </c>
      <c r="D3065" s="1">
        <v>33591</v>
      </c>
      <c r="E3065" s="12">
        <v>312215</v>
      </c>
      <c r="F3065" s="17">
        <v>9749</v>
      </c>
      <c r="G3065" s="24" t="s">
        <v>57</v>
      </c>
      <c r="H3065" s="531">
        <v>54.72</v>
      </c>
      <c r="I3065" s="531">
        <v>17.579999999999998</v>
      </c>
      <c r="J3065" s="531">
        <f t="shared" ref="J3065:J3099" si="209">H3065-I3065</f>
        <v>37.14</v>
      </c>
      <c r="K3065" s="532">
        <v>36.799999999999997</v>
      </c>
      <c r="L3065" s="533">
        <v>45529</v>
      </c>
      <c r="M3065" s="531">
        <f t="shared" ref="M3065:M3099" si="210">J3065-K3065</f>
        <v>0.34000000000000341</v>
      </c>
      <c r="N3065" s="534">
        <v>1</v>
      </c>
      <c r="O3065" s="1" t="s">
        <v>50</v>
      </c>
      <c r="P3065" s="1" t="s">
        <v>53</v>
      </c>
      <c r="Q3065" s="535" t="str">
        <f>VLOOKUP(UTK[[#This Row],[ID]],DRIVER[],6,FALSE)</f>
        <v>VINOD KUMAR</v>
      </c>
    </row>
    <row r="3066" spans="1:18" ht="15" customHeight="1">
      <c r="A3066" s="1">
        <v>548</v>
      </c>
      <c r="B3066" s="530" t="str">
        <f>UTK[[#This Row],[DATE]]&amp;UTK[[#This Row],[VEHICLE NO]]&amp;UTK[[#This Row],[TRIP NO]]</f>
        <v>45529OD34S61371</v>
      </c>
      <c r="C3066" s="25">
        <v>45529</v>
      </c>
      <c r="D3066" s="1">
        <v>33592</v>
      </c>
      <c r="E3066" s="12">
        <v>312215</v>
      </c>
      <c r="F3066" s="17">
        <v>9751</v>
      </c>
      <c r="G3066" s="24" t="s">
        <v>44</v>
      </c>
      <c r="H3066" s="531">
        <v>55.62</v>
      </c>
      <c r="I3066" s="531">
        <v>17.8</v>
      </c>
      <c r="J3066" s="531">
        <f t="shared" si="209"/>
        <v>37.819999999999993</v>
      </c>
      <c r="K3066" s="532">
        <v>36.1</v>
      </c>
      <c r="L3066" s="533">
        <v>45529</v>
      </c>
      <c r="M3066" s="531">
        <f t="shared" si="210"/>
        <v>1.7199999999999918</v>
      </c>
      <c r="N3066" s="534">
        <v>1</v>
      </c>
      <c r="O3066" s="1" t="s">
        <v>50</v>
      </c>
      <c r="P3066" s="1" t="s">
        <v>53</v>
      </c>
      <c r="Q3066" s="535" t="str">
        <f>VLOOKUP(UTK[[#This Row],[ID]],DRIVER[],6,FALSE)</f>
        <v>BAI DHARA JAMUDA</v>
      </c>
    </row>
    <row r="3067" spans="1:18" ht="15" customHeight="1">
      <c r="A3067" s="1">
        <v>549</v>
      </c>
      <c r="B3067" s="530" t="str">
        <f>UTK[[#This Row],[DATE]]&amp;UTK[[#This Row],[VEHICLE NO]]&amp;UTK[[#This Row],[TRIP NO]]</f>
        <v>45529OD04Q41281</v>
      </c>
      <c r="C3067" s="25">
        <v>45529</v>
      </c>
      <c r="D3067" s="1">
        <v>33593</v>
      </c>
      <c r="E3067" s="12">
        <v>312215</v>
      </c>
      <c r="F3067" s="17">
        <v>9755</v>
      </c>
      <c r="G3067" s="24" t="s">
        <v>41</v>
      </c>
      <c r="H3067" s="531">
        <v>34.22</v>
      </c>
      <c r="I3067" s="531">
        <v>10.56</v>
      </c>
      <c r="J3067" s="531">
        <f t="shared" si="209"/>
        <v>23.659999999999997</v>
      </c>
      <c r="K3067" s="532">
        <v>23.12</v>
      </c>
      <c r="L3067" s="533">
        <v>45529</v>
      </c>
      <c r="M3067" s="531">
        <f t="shared" si="210"/>
        <v>0.53999999999999559</v>
      </c>
      <c r="N3067" s="534">
        <v>1</v>
      </c>
      <c r="O3067" s="1" t="s">
        <v>50</v>
      </c>
      <c r="P3067" s="1" t="s">
        <v>53</v>
      </c>
      <c r="Q3067" s="535" t="str">
        <f>VLOOKUP(UTK[[#This Row],[ID]],DRIVER[],6,FALSE)</f>
        <v>KAMAN MUNDA</v>
      </c>
    </row>
    <row r="3068" spans="1:18" ht="15" customHeight="1">
      <c r="A3068" s="1">
        <v>550</v>
      </c>
      <c r="B3068" s="530" t="str">
        <f>UTK[[#This Row],[DATE]]&amp;UTK[[#This Row],[VEHICLE NO]]&amp;UTK[[#This Row],[TRIP NO]]</f>
        <v>45529OD04Q67611</v>
      </c>
      <c r="C3068" s="25">
        <v>45529</v>
      </c>
      <c r="D3068" s="1">
        <v>33594</v>
      </c>
      <c r="E3068" s="12">
        <v>312215</v>
      </c>
      <c r="F3068" s="17">
        <v>9754</v>
      </c>
      <c r="G3068" s="24" t="s">
        <v>24</v>
      </c>
      <c r="H3068" s="531">
        <v>55.16</v>
      </c>
      <c r="I3068" s="531">
        <v>17.98</v>
      </c>
      <c r="J3068" s="531">
        <f t="shared" si="209"/>
        <v>37.179999999999993</v>
      </c>
      <c r="K3068" s="532">
        <v>36.32</v>
      </c>
      <c r="L3068" s="533">
        <v>45529</v>
      </c>
      <c r="M3068" s="531">
        <f t="shared" si="210"/>
        <v>0.85999999999999233</v>
      </c>
      <c r="N3068" s="534">
        <v>1</v>
      </c>
      <c r="O3068" s="1" t="s">
        <v>50</v>
      </c>
      <c r="P3068" s="1" t="s">
        <v>53</v>
      </c>
      <c r="Q3068" s="535" t="str">
        <f>VLOOKUP(UTK[[#This Row],[ID]],DRIVER[],6,FALSE)</f>
        <v>JAVID KHAN</v>
      </c>
    </row>
    <row r="3069" spans="1:18" ht="15" customHeight="1">
      <c r="A3069" s="1">
        <v>551</v>
      </c>
      <c r="B3069" s="530" t="str">
        <f>UTK[[#This Row],[DATE]]&amp;UTK[[#This Row],[VEHICLE NO]]&amp;UTK[[#This Row],[TRIP NO]]</f>
        <v>45529OD04Q41441</v>
      </c>
      <c r="C3069" s="25">
        <v>45529</v>
      </c>
      <c r="D3069" s="1">
        <v>33595</v>
      </c>
      <c r="E3069" s="12">
        <v>312215</v>
      </c>
      <c r="F3069" s="17">
        <v>9756</v>
      </c>
      <c r="G3069" s="24" t="s">
        <v>38</v>
      </c>
      <c r="H3069" s="531">
        <v>35.46</v>
      </c>
      <c r="I3069" s="531">
        <v>10.74</v>
      </c>
      <c r="J3069" s="531">
        <f t="shared" si="209"/>
        <v>24.72</v>
      </c>
      <c r="K3069" s="532">
        <v>24.32</v>
      </c>
      <c r="L3069" s="533">
        <v>45529</v>
      </c>
      <c r="M3069" s="531">
        <f t="shared" si="210"/>
        <v>0.39999999999999858</v>
      </c>
      <c r="N3069" s="534">
        <v>1</v>
      </c>
      <c r="O3069" s="1" t="s">
        <v>50</v>
      </c>
      <c r="P3069" s="1" t="s">
        <v>53</v>
      </c>
      <c r="Q3069" s="535" t="str">
        <f>VLOOKUP(UTK[[#This Row],[ID]],DRIVER[],6,FALSE)</f>
        <v>AJAYA KUMAR MAHANTA</v>
      </c>
    </row>
    <row r="3070" spans="1:18" ht="14.4">
      <c r="A3070" s="1">
        <v>552</v>
      </c>
      <c r="B3070" s="530" t="str">
        <f>UTK[[#This Row],[DATE]]&amp;UTK[[#This Row],[VEHICLE NO]]&amp;UTK[[#This Row],[TRIP NO]]</f>
        <v>45529OD04Q41231</v>
      </c>
      <c r="C3070" s="25">
        <v>45529</v>
      </c>
      <c r="D3070" s="1">
        <v>33596</v>
      </c>
      <c r="E3070" s="12">
        <v>312215</v>
      </c>
      <c r="F3070" s="17">
        <v>9757</v>
      </c>
      <c r="G3070" s="24" t="s">
        <v>39</v>
      </c>
      <c r="H3070" s="531">
        <v>53.96</v>
      </c>
      <c r="I3070" s="531">
        <v>17.62</v>
      </c>
      <c r="J3070" s="531">
        <f t="shared" si="209"/>
        <v>36.340000000000003</v>
      </c>
      <c r="K3070" s="532">
        <v>35.56</v>
      </c>
      <c r="L3070" s="533">
        <v>45529</v>
      </c>
      <c r="M3070" s="531">
        <f t="shared" si="210"/>
        <v>0.78000000000000114</v>
      </c>
      <c r="N3070" s="534">
        <v>1</v>
      </c>
      <c r="O3070" s="1" t="s">
        <v>50</v>
      </c>
      <c r="P3070" s="1" t="s">
        <v>53</v>
      </c>
      <c r="Q3070" s="535" t="str">
        <f>VLOOKUP(UTK[[#This Row],[ID]],DRIVER[],6,FALSE)</f>
        <v>RIZWAN</v>
      </c>
    </row>
    <row r="3071" spans="1:18" ht="15" customHeight="1">
      <c r="A3071" s="1">
        <v>553</v>
      </c>
      <c r="B3071" s="530" t="str">
        <f>UTK[[#This Row],[DATE]]&amp;UTK[[#This Row],[VEHICLE NO]]&amp;UTK[[#This Row],[TRIP NO]]</f>
        <v>45529OD34S61271</v>
      </c>
      <c r="C3071" s="25">
        <v>45529</v>
      </c>
      <c r="D3071" s="1">
        <v>33597</v>
      </c>
      <c r="E3071" s="12">
        <v>312215</v>
      </c>
      <c r="F3071" s="17">
        <v>9758</v>
      </c>
      <c r="G3071" s="24" t="s">
        <v>131</v>
      </c>
      <c r="H3071" s="531">
        <v>55.4</v>
      </c>
      <c r="I3071" s="531">
        <v>17.88</v>
      </c>
      <c r="J3071" s="531">
        <f t="shared" si="209"/>
        <v>37.519999999999996</v>
      </c>
      <c r="K3071" s="532">
        <v>37.28</v>
      </c>
      <c r="L3071" s="533">
        <v>45529</v>
      </c>
      <c r="M3071" s="531">
        <f t="shared" si="210"/>
        <v>0.23999999999999488</v>
      </c>
      <c r="N3071" s="534">
        <v>1</v>
      </c>
      <c r="O3071" s="1" t="s">
        <v>50</v>
      </c>
      <c r="P3071" s="1" t="s">
        <v>53</v>
      </c>
      <c r="Q3071" s="535" t="str">
        <f>VLOOKUP(UTK[[#This Row],[ID]],DRIVER[],6,FALSE)</f>
        <v>AKSHAYA KU SAHOO</v>
      </c>
    </row>
    <row r="3072" spans="1:18" ht="15" customHeight="1">
      <c r="A3072" s="1">
        <v>554</v>
      </c>
      <c r="B3072" s="530" t="str">
        <f>UTK[[#This Row],[DATE]]&amp;UTK[[#This Row],[VEHICLE NO]]&amp;UTK[[#This Row],[TRIP NO]]</f>
        <v>45529OD04Q41781</v>
      </c>
      <c r="C3072" s="25">
        <v>45529</v>
      </c>
      <c r="D3072" s="1">
        <v>33598</v>
      </c>
      <c r="E3072" s="12">
        <v>312215</v>
      </c>
      <c r="F3072" s="17">
        <v>9759</v>
      </c>
      <c r="G3072" s="24" t="s">
        <v>25</v>
      </c>
      <c r="H3072" s="531">
        <v>54.02</v>
      </c>
      <c r="I3072" s="531">
        <v>17.440000000000001</v>
      </c>
      <c r="J3072" s="531">
        <f t="shared" si="209"/>
        <v>36.58</v>
      </c>
      <c r="K3072" s="532">
        <v>35.76</v>
      </c>
      <c r="L3072" s="533">
        <v>45529</v>
      </c>
      <c r="M3072" s="531">
        <f t="shared" si="210"/>
        <v>0.82000000000000028</v>
      </c>
      <c r="N3072" s="534">
        <v>1</v>
      </c>
      <c r="O3072" s="1" t="s">
        <v>50</v>
      </c>
      <c r="P3072" s="1" t="s">
        <v>53</v>
      </c>
      <c r="Q3072" s="535" t="str">
        <f>VLOOKUP(UTK[[#This Row],[ID]],DRIVER[],6,FALSE)</f>
        <v>BHARAT CH MOHANTA</v>
      </c>
    </row>
    <row r="3073" spans="1:18" ht="15" customHeight="1">
      <c r="A3073" s="1">
        <v>555</v>
      </c>
      <c r="B3073" s="530" t="str">
        <f>UTK[[#This Row],[DATE]]&amp;UTK[[#This Row],[VEHICLE NO]]&amp;UTK[[#This Row],[TRIP NO]]</f>
        <v>45529OD04Q67881</v>
      </c>
      <c r="C3073" s="25">
        <v>45529</v>
      </c>
      <c r="D3073" s="1">
        <v>33599</v>
      </c>
      <c r="E3073" s="12">
        <v>312215</v>
      </c>
      <c r="F3073" s="17">
        <v>9761</v>
      </c>
      <c r="G3073" s="24" t="s">
        <v>20</v>
      </c>
      <c r="H3073" s="531">
        <v>54.66</v>
      </c>
      <c r="I3073" s="531">
        <v>17.84</v>
      </c>
      <c r="J3073" s="531">
        <f t="shared" si="209"/>
        <v>36.819999999999993</v>
      </c>
      <c r="K3073" s="532">
        <v>35.92</v>
      </c>
      <c r="L3073" s="533">
        <v>45529</v>
      </c>
      <c r="M3073" s="531">
        <f t="shared" si="210"/>
        <v>0.89999999999999147</v>
      </c>
      <c r="N3073" s="534">
        <v>1</v>
      </c>
      <c r="O3073" s="1" t="s">
        <v>50</v>
      </c>
      <c r="P3073" s="1" t="s">
        <v>53</v>
      </c>
      <c r="Q3073" s="535" t="str">
        <f>VLOOKUP(UTK[[#This Row],[ID]],DRIVER[],6,FALSE)</f>
        <v>KALI CH KAR</v>
      </c>
    </row>
    <row r="3074" spans="1:18" ht="15" customHeight="1">
      <c r="A3074" s="1">
        <v>556</v>
      </c>
      <c r="B3074" s="530" t="str">
        <f>UTK[[#This Row],[DATE]]&amp;UTK[[#This Row],[VEHICLE NO]]&amp;UTK[[#This Row],[TRIP NO]]</f>
        <v>45529OD04Q41181</v>
      </c>
      <c r="C3074" s="25">
        <v>45529</v>
      </c>
      <c r="D3074" s="1">
        <v>33600</v>
      </c>
      <c r="E3074" s="12">
        <v>312215</v>
      </c>
      <c r="F3074" s="17">
        <v>9763</v>
      </c>
      <c r="G3074" s="24" t="s">
        <v>26</v>
      </c>
      <c r="H3074" s="531">
        <v>54.38</v>
      </c>
      <c r="I3074" s="531">
        <v>17.22</v>
      </c>
      <c r="J3074" s="531">
        <f t="shared" si="209"/>
        <v>37.160000000000004</v>
      </c>
      <c r="K3074" s="532">
        <v>36.68</v>
      </c>
      <c r="L3074" s="533">
        <v>45529</v>
      </c>
      <c r="M3074" s="531">
        <f t="shared" si="210"/>
        <v>0.48000000000000398</v>
      </c>
      <c r="N3074" s="534">
        <v>1</v>
      </c>
      <c r="O3074" s="1" t="s">
        <v>50</v>
      </c>
      <c r="P3074" s="1" t="s">
        <v>53</v>
      </c>
      <c r="Q3074" s="535" t="str">
        <f>VLOOKUP(UTK[[#This Row],[ID]],DRIVER[],6,FALSE)</f>
        <v>BANAJ ROUT</v>
      </c>
    </row>
    <row r="3075" spans="1:18" ht="15" customHeight="1">
      <c r="A3075" s="1">
        <v>557</v>
      </c>
      <c r="B3075" s="530" t="str">
        <f>UTK[[#This Row],[DATE]]&amp;UTK[[#This Row],[VEHICLE NO]]&amp;UTK[[#This Row],[TRIP NO]]</f>
        <v>45529OD34S26151</v>
      </c>
      <c r="C3075" s="25">
        <v>45529</v>
      </c>
      <c r="D3075" s="1">
        <v>33601</v>
      </c>
      <c r="E3075" s="12">
        <v>312215</v>
      </c>
      <c r="F3075" s="17">
        <v>9765</v>
      </c>
      <c r="G3075" s="24" t="s">
        <v>40</v>
      </c>
      <c r="H3075" s="531">
        <v>53.68</v>
      </c>
      <c r="I3075" s="531">
        <v>17.420000000000002</v>
      </c>
      <c r="J3075" s="531">
        <f t="shared" si="209"/>
        <v>36.26</v>
      </c>
      <c r="K3075" s="532">
        <v>35.04</v>
      </c>
      <c r="L3075" s="533">
        <v>45529</v>
      </c>
      <c r="M3075" s="531">
        <f t="shared" si="210"/>
        <v>1.2199999999999989</v>
      </c>
      <c r="N3075" s="534">
        <v>1</v>
      </c>
      <c r="O3075" s="1" t="s">
        <v>50</v>
      </c>
      <c r="P3075" s="1" t="s">
        <v>53</v>
      </c>
      <c r="Q3075" s="535" t="str">
        <f>VLOOKUP(UTK[[#This Row],[ID]],DRIVER[],6,FALSE)</f>
        <v>DHULESWAR PERAI</v>
      </c>
    </row>
    <row r="3076" spans="1:18" ht="15" customHeight="1">
      <c r="A3076" s="1">
        <v>558</v>
      </c>
      <c r="B3076" s="530" t="str">
        <f>UTK[[#This Row],[DATE]]&amp;UTK[[#This Row],[VEHICLE NO]]&amp;UTK[[#This Row],[TRIP NO]]</f>
        <v>45529OD34S26271</v>
      </c>
      <c r="C3076" s="25">
        <v>45529</v>
      </c>
      <c r="D3076" s="1">
        <v>33602</v>
      </c>
      <c r="E3076" s="12">
        <v>312215</v>
      </c>
      <c r="F3076" s="17">
        <v>9775</v>
      </c>
      <c r="G3076" s="24" t="s">
        <v>54</v>
      </c>
      <c r="H3076" s="531">
        <v>55.64</v>
      </c>
      <c r="I3076" s="531">
        <v>17.3</v>
      </c>
      <c r="J3076" s="531">
        <f t="shared" si="209"/>
        <v>38.340000000000003</v>
      </c>
      <c r="K3076" s="532">
        <v>38.119999999999997</v>
      </c>
      <c r="L3076" s="533">
        <v>45529</v>
      </c>
      <c r="M3076" s="531">
        <f t="shared" si="210"/>
        <v>0.22000000000000597</v>
      </c>
      <c r="N3076" s="534">
        <v>1</v>
      </c>
      <c r="O3076" s="1" t="s">
        <v>50</v>
      </c>
      <c r="P3076" s="1" t="s">
        <v>53</v>
      </c>
      <c r="Q3076" s="535" t="str">
        <f>VLOOKUP(UTK[[#This Row],[ID]],DRIVER[],6,FALSE)</f>
        <v>BENUDHAR PRADHAN</v>
      </c>
    </row>
    <row r="3077" spans="1:18" ht="15" customHeight="1">
      <c r="A3077" s="1">
        <v>559</v>
      </c>
      <c r="B3077" s="530" t="str">
        <f>UTK[[#This Row],[DATE]]&amp;UTK[[#This Row],[VEHICLE NO]]&amp;UTK[[#This Row],[TRIP NO]]</f>
        <v>45529OD04Q41261</v>
      </c>
      <c r="C3077" s="25">
        <v>45529</v>
      </c>
      <c r="D3077" s="1">
        <v>33603</v>
      </c>
      <c r="E3077" s="12">
        <v>312215</v>
      </c>
      <c r="F3077" s="17">
        <v>9780</v>
      </c>
      <c r="G3077" s="24" t="s">
        <v>23</v>
      </c>
      <c r="H3077" s="531">
        <v>55.9</v>
      </c>
      <c r="I3077" s="531">
        <v>17.68</v>
      </c>
      <c r="J3077" s="531">
        <f t="shared" si="209"/>
        <v>38.22</v>
      </c>
      <c r="K3077" s="532">
        <v>37.340000000000003</v>
      </c>
      <c r="L3077" s="533">
        <v>45529</v>
      </c>
      <c r="M3077" s="531">
        <f t="shared" si="210"/>
        <v>0.87999999999999545</v>
      </c>
      <c r="N3077" s="534">
        <v>1</v>
      </c>
      <c r="O3077" s="1" t="s">
        <v>50</v>
      </c>
      <c r="P3077" s="1" t="s">
        <v>53</v>
      </c>
      <c r="Q3077" s="535" t="str">
        <f>VLOOKUP(UTK[[#This Row],[ID]],DRIVER[],6,FALSE)</f>
        <v>JUGAL KISHOR MOHANTA</v>
      </c>
    </row>
    <row r="3078" spans="1:18" ht="15" customHeight="1">
      <c r="A3078" s="1">
        <v>560</v>
      </c>
      <c r="B3078" s="530" t="str">
        <f>UTK[[#This Row],[DATE]]&amp;UTK[[#This Row],[VEHICLE NO]]&amp;UTK[[#This Row],[TRIP NO]]</f>
        <v>45529OD34S26661</v>
      </c>
      <c r="C3078" s="25">
        <v>45529</v>
      </c>
      <c r="D3078" s="1">
        <v>33604</v>
      </c>
      <c r="E3078" s="12">
        <v>312215</v>
      </c>
      <c r="F3078" s="17">
        <v>9782</v>
      </c>
      <c r="G3078" s="24" t="s">
        <v>45</v>
      </c>
      <c r="H3078" s="531">
        <v>55.78</v>
      </c>
      <c r="I3078" s="531">
        <v>17.7</v>
      </c>
      <c r="J3078" s="531">
        <f t="shared" si="209"/>
        <v>38.08</v>
      </c>
      <c r="K3078" s="532">
        <v>37.04</v>
      </c>
      <c r="L3078" s="533">
        <v>45529</v>
      </c>
      <c r="M3078" s="531">
        <f t="shared" si="210"/>
        <v>1.0399999999999991</v>
      </c>
      <c r="N3078" s="534">
        <v>1</v>
      </c>
      <c r="O3078" s="1" t="s">
        <v>50</v>
      </c>
      <c r="P3078" s="1" t="s">
        <v>53</v>
      </c>
      <c r="Q3078" s="535" t="str">
        <f>VLOOKUP(UTK[[#This Row],[ID]],DRIVER[],6,FALSE)</f>
        <v>SUDAM PRUSTY</v>
      </c>
      <c r="R3078" s="1">
        <v>194</v>
      </c>
    </row>
    <row r="3079" spans="1:18" ht="15" customHeight="1">
      <c r="A3079" s="1">
        <v>561</v>
      </c>
      <c r="B3079" s="530" t="str">
        <f>UTK[[#This Row],[DATE]]&amp;UTK[[#This Row],[VEHICLE NO]]&amp;UTK[[#This Row],[TRIP NO]]</f>
        <v>45529OD04Q41701</v>
      </c>
      <c r="C3079" s="25">
        <v>45529</v>
      </c>
      <c r="D3079" s="1">
        <v>33605</v>
      </c>
      <c r="E3079" s="12">
        <v>312215</v>
      </c>
      <c r="F3079" s="17">
        <v>9784</v>
      </c>
      <c r="G3079" s="24" t="s">
        <v>10</v>
      </c>
      <c r="H3079" s="531">
        <v>34.799999999999997</v>
      </c>
      <c r="I3079" s="531">
        <v>10.44</v>
      </c>
      <c r="J3079" s="531">
        <f t="shared" si="209"/>
        <v>24.36</v>
      </c>
      <c r="K3079" s="532">
        <v>23.72</v>
      </c>
      <c r="L3079" s="533">
        <v>45529</v>
      </c>
      <c r="M3079" s="531">
        <f t="shared" si="210"/>
        <v>0.64000000000000057</v>
      </c>
      <c r="N3079" s="534">
        <v>1</v>
      </c>
      <c r="O3079" s="1" t="s">
        <v>50</v>
      </c>
      <c r="P3079" s="1" t="s">
        <v>53</v>
      </c>
      <c r="Q3079" s="535" t="str">
        <f>VLOOKUP(UTK[[#This Row],[ID]],DRIVER[],6,FALSE)</f>
        <v>RAKHAL CH  MOHANTA</v>
      </c>
    </row>
    <row r="3080" spans="1:18" ht="15" customHeight="1">
      <c r="A3080" s="1">
        <v>562</v>
      </c>
      <c r="B3080" s="530" t="str">
        <f>UTK[[#This Row],[DATE]]&amp;UTK[[#This Row],[VEHICLE NO]]&amp;UTK[[#This Row],[TRIP NO]]</f>
        <v>45529OD04Q41731</v>
      </c>
      <c r="C3080" s="25">
        <v>45529</v>
      </c>
      <c r="D3080" s="1">
        <v>33606</v>
      </c>
      <c r="E3080" s="12">
        <v>312215</v>
      </c>
      <c r="F3080" s="17">
        <v>9786</v>
      </c>
      <c r="G3080" s="24" t="s">
        <v>8</v>
      </c>
      <c r="H3080" s="531">
        <v>34.28</v>
      </c>
      <c r="I3080" s="531">
        <v>10.34</v>
      </c>
      <c r="J3080" s="531">
        <f t="shared" si="209"/>
        <v>23.94</v>
      </c>
      <c r="K3080" s="532">
        <v>23.64</v>
      </c>
      <c r="L3080" s="533">
        <v>45529</v>
      </c>
      <c r="M3080" s="531">
        <f t="shared" si="210"/>
        <v>0.30000000000000071</v>
      </c>
      <c r="N3080" s="534">
        <v>1</v>
      </c>
      <c r="O3080" s="1" t="s">
        <v>50</v>
      </c>
      <c r="P3080" s="1" t="s">
        <v>53</v>
      </c>
      <c r="Q3080" s="535" t="str">
        <f>VLOOKUP(UTK[[#This Row],[ID]],DRIVER[],6,FALSE)</f>
        <v>PRADEEP KUMAR</v>
      </c>
    </row>
    <row r="3081" spans="1:18" ht="15" customHeight="1">
      <c r="A3081" s="1">
        <v>563</v>
      </c>
      <c r="B3081" s="530" t="str">
        <f>UTK[[#This Row],[DATE]]&amp;UTK[[#This Row],[VEHICLE NO]]&amp;UTK[[#This Row],[TRIP NO]]</f>
        <v>45529OD34S61521</v>
      </c>
      <c r="C3081" s="25">
        <v>45529</v>
      </c>
      <c r="D3081" s="1">
        <v>33607</v>
      </c>
      <c r="E3081" s="12">
        <v>312215</v>
      </c>
      <c r="F3081" s="17">
        <v>9766</v>
      </c>
      <c r="G3081" s="24" t="s">
        <v>43</v>
      </c>
      <c r="H3081" s="531">
        <v>54.12</v>
      </c>
      <c r="I3081" s="531">
        <v>17.38</v>
      </c>
      <c r="J3081" s="531">
        <f t="shared" si="209"/>
        <v>36.739999999999995</v>
      </c>
      <c r="K3081" s="532">
        <v>35.92</v>
      </c>
      <c r="L3081" s="533">
        <v>45529</v>
      </c>
      <c r="M3081" s="531">
        <f t="shared" si="210"/>
        <v>0.81999999999999318</v>
      </c>
      <c r="N3081" s="534">
        <v>1</v>
      </c>
      <c r="O3081" s="1" t="s">
        <v>50</v>
      </c>
      <c r="P3081" s="1" t="s">
        <v>53</v>
      </c>
      <c r="Q3081" s="535" t="str">
        <f>VLOOKUP(UTK[[#This Row],[ID]],DRIVER[],6,FALSE)</f>
        <v>RAHID</v>
      </c>
    </row>
    <row r="3082" spans="1:18" ht="15" customHeight="1">
      <c r="A3082" s="1">
        <v>564</v>
      </c>
      <c r="B3082" s="530" t="str">
        <f>UTK[[#This Row],[DATE]]&amp;UTK[[#This Row],[VEHICLE NO]]&amp;UTK[[#This Row],[TRIP NO]]</f>
        <v>45529OD34S61391</v>
      </c>
      <c r="C3082" s="25">
        <v>45529</v>
      </c>
      <c r="D3082" s="1">
        <v>33608</v>
      </c>
      <c r="E3082" s="12">
        <v>312215</v>
      </c>
      <c r="F3082" s="17">
        <v>9787</v>
      </c>
      <c r="G3082" s="24" t="s">
        <v>52</v>
      </c>
      <c r="H3082" s="531">
        <v>55.84</v>
      </c>
      <c r="I3082" s="531">
        <v>17.78</v>
      </c>
      <c r="J3082" s="531">
        <f t="shared" si="209"/>
        <v>38.06</v>
      </c>
      <c r="K3082" s="532">
        <v>36.24</v>
      </c>
      <c r="L3082" s="533">
        <v>45529</v>
      </c>
      <c r="M3082" s="531">
        <f t="shared" si="210"/>
        <v>1.8200000000000003</v>
      </c>
      <c r="N3082" s="534">
        <v>1</v>
      </c>
      <c r="O3082" s="1" t="s">
        <v>50</v>
      </c>
      <c r="P3082" s="1" t="s">
        <v>53</v>
      </c>
      <c r="Q3082" s="535" t="str">
        <f>VLOOKUP(UTK[[#This Row],[ID]],DRIVER[],6,FALSE)</f>
        <v>MURALIDHAR MOHANTA</v>
      </c>
    </row>
    <row r="3083" spans="1:18" ht="15" customHeight="1">
      <c r="A3083" s="1">
        <v>565</v>
      </c>
      <c r="B3083" s="530" t="str">
        <f>UTK[[#This Row],[DATE]]&amp;UTK[[#This Row],[VEHICLE NO]]&amp;UTK[[#This Row],[TRIP NO]]</f>
        <v>45529OD34S65082</v>
      </c>
      <c r="C3083" s="25">
        <v>45529</v>
      </c>
      <c r="D3083" s="1">
        <v>33609</v>
      </c>
      <c r="E3083" s="12">
        <v>312215</v>
      </c>
      <c r="F3083" s="17">
        <v>9798</v>
      </c>
      <c r="G3083" s="24" t="s">
        <v>57</v>
      </c>
      <c r="H3083" s="531">
        <v>55.04</v>
      </c>
      <c r="I3083" s="531">
        <v>17.62</v>
      </c>
      <c r="J3083" s="531">
        <f t="shared" si="209"/>
        <v>37.42</v>
      </c>
      <c r="K3083" s="532">
        <v>36.5</v>
      </c>
      <c r="L3083" s="533">
        <v>45529</v>
      </c>
      <c r="M3083" s="531">
        <f t="shared" si="210"/>
        <v>0.92000000000000171</v>
      </c>
      <c r="N3083" s="534">
        <v>2</v>
      </c>
      <c r="O3083" s="1" t="s">
        <v>50</v>
      </c>
      <c r="P3083" s="1" t="s">
        <v>53</v>
      </c>
      <c r="Q3083" s="535" t="str">
        <f>VLOOKUP(UTK[[#This Row],[ID]],DRIVER[],6,FALSE)</f>
        <v>VINOD KUMAR</v>
      </c>
    </row>
    <row r="3084" spans="1:18" ht="15" customHeight="1">
      <c r="A3084" s="1">
        <v>566</v>
      </c>
      <c r="B3084" s="530" t="str">
        <f>UTK[[#This Row],[DATE]]&amp;UTK[[#This Row],[VEHICLE NO]]&amp;UTK[[#This Row],[TRIP NO]]</f>
        <v>45529OD34S61372</v>
      </c>
      <c r="C3084" s="25">
        <v>45529</v>
      </c>
      <c r="D3084" s="1">
        <v>33610</v>
      </c>
      <c r="E3084" s="12">
        <v>312215</v>
      </c>
      <c r="F3084" s="17">
        <v>9797</v>
      </c>
      <c r="G3084" s="24" t="s">
        <v>44</v>
      </c>
      <c r="H3084" s="531">
        <v>55.38</v>
      </c>
      <c r="I3084" s="531">
        <v>17.84</v>
      </c>
      <c r="J3084" s="531">
        <f t="shared" si="209"/>
        <v>37.540000000000006</v>
      </c>
      <c r="K3084" s="532">
        <v>36.520000000000003</v>
      </c>
      <c r="L3084" s="533">
        <v>45529</v>
      </c>
      <c r="M3084" s="531">
        <f t="shared" si="210"/>
        <v>1.0200000000000031</v>
      </c>
      <c r="N3084" s="534">
        <v>2</v>
      </c>
      <c r="O3084" s="1" t="s">
        <v>50</v>
      </c>
      <c r="P3084" s="1" t="s">
        <v>53</v>
      </c>
      <c r="Q3084" s="535" t="str">
        <f>VLOOKUP(UTK[[#This Row],[ID]],DRIVER[],6,FALSE)</f>
        <v>BAI DHARA JAMUDA</v>
      </c>
    </row>
    <row r="3085" spans="1:18" ht="15" customHeight="1">
      <c r="A3085" s="1">
        <v>567</v>
      </c>
      <c r="B3085" s="530" t="str">
        <f>UTK[[#This Row],[DATE]]&amp;UTK[[#This Row],[VEHICLE NO]]&amp;UTK[[#This Row],[TRIP NO]]</f>
        <v>45529OD04Q41282</v>
      </c>
      <c r="C3085" s="25">
        <v>45529</v>
      </c>
      <c r="D3085" s="1">
        <v>33611</v>
      </c>
      <c r="E3085" s="12">
        <v>312215</v>
      </c>
      <c r="F3085" s="17">
        <v>9808</v>
      </c>
      <c r="G3085" s="24" t="s">
        <v>41</v>
      </c>
      <c r="H3085" s="531">
        <v>33.92</v>
      </c>
      <c r="I3085" s="531">
        <v>10.54</v>
      </c>
      <c r="J3085" s="531">
        <f t="shared" si="209"/>
        <v>23.380000000000003</v>
      </c>
      <c r="K3085" s="532">
        <v>22.56</v>
      </c>
      <c r="L3085" s="533">
        <v>45529</v>
      </c>
      <c r="M3085" s="531">
        <f t="shared" si="210"/>
        <v>0.82000000000000384</v>
      </c>
      <c r="N3085" s="534">
        <v>2</v>
      </c>
      <c r="O3085" s="1" t="s">
        <v>50</v>
      </c>
      <c r="P3085" s="1" t="s">
        <v>53</v>
      </c>
      <c r="Q3085" s="535" t="str">
        <f>VLOOKUP(UTK[[#This Row],[ID]],DRIVER[],6,FALSE)</f>
        <v>KAMAN MUNDA</v>
      </c>
    </row>
    <row r="3086" spans="1:18" ht="15" customHeight="1">
      <c r="A3086" s="1">
        <v>568</v>
      </c>
      <c r="B3086" s="530" t="str">
        <f>UTK[[#This Row],[DATE]]&amp;UTK[[#This Row],[VEHICLE NO]]&amp;UTK[[#This Row],[TRIP NO]]</f>
        <v>45529OD04Q41442</v>
      </c>
      <c r="C3086" s="25">
        <v>45529</v>
      </c>
      <c r="D3086" s="1">
        <v>33612</v>
      </c>
      <c r="E3086" s="12">
        <v>312215</v>
      </c>
      <c r="F3086" s="17">
        <v>9812</v>
      </c>
      <c r="G3086" s="24" t="s">
        <v>38</v>
      </c>
      <c r="H3086" s="531">
        <v>31.6</v>
      </c>
      <c r="I3086" s="531">
        <v>10.76</v>
      </c>
      <c r="J3086" s="531">
        <f t="shared" si="209"/>
        <v>20.840000000000003</v>
      </c>
      <c r="K3086" s="532">
        <v>20.62</v>
      </c>
      <c r="L3086" s="533">
        <v>45529</v>
      </c>
      <c r="M3086" s="531">
        <f t="shared" si="210"/>
        <v>0.22000000000000242</v>
      </c>
      <c r="N3086" s="534">
        <v>2</v>
      </c>
      <c r="O3086" s="1" t="s">
        <v>50</v>
      </c>
      <c r="P3086" s="1" t="s">
        <v>53</v>
      </c>
      <c r="Q3086" s="535" t="str">
        <f>VLOOKUP(UTK[[#This Row],[ID]],DRIVER[],6,FALSE)</f>
        <v>AJAYA KUMAR MAHANTA</v>
      </c>
    </row>
    <row r="3087" spans="1:18" ht="15" customHeight="1">
      <c r="A3087" s="1">
        <v>569</v>
      </c>
      <c r="B3087" s="530" t="str">
        <f>UTK[[#This Row],[DATE]]&amp;UTK[[#This Row],[VEHICLE NO]]&amp;UTK[[#This Row],[TRIP NO]]</f>
        <v>45529OD04Q67612</v>
      </c>
      <c r="C3087" s="25">
        <v>45529</v>
      </c>
      <c r="D3087" s="1">
        <v>33613</v>
      </c>
      <c r="E3087" s="12">
        <v>312215</v>
      </c>
      <c r="F3087" s="17">
        <v>9810</v>
      </c>
      <c r="G3087" s="24" t="s">
        <v>24</v>
      </c>
      <c r="H3087" s="531">
        <v>54.06</v>
      </c>
      <c r="I3087" s="531">
        <v>17.96</v>
      </c>
      <c r="J3087" s="531">
        <f t="shared" si="209"/>
        <v>36.1</v>
      </c>
      <c r="K3087" s="532">
        <v>34.979999999999997</v>
      </c>
      <c r="L3087" s="533">
        <v>45529</v>
      </c>
      <c r="M3087" s="531">
        <f t="shared" si="210"/>
        <v>1.1200000000000045</v>
      </c>
      <c r="N3087" s="534">
        <v>2</v>
      </c>
      <c r="O3087" s="1" t="s">
        <v>50</v>
      </c>
      <c r="P3087" s="1" t="s">
        <v>53</v>
      </c>
      <c r="Q3087" s="535" t="str">
        <f>VLOOKUP(UTK[[#This Row],[ID]],DRIVER[],6,FALSE)</f>
        <v>JAVID KHAN</v>
      </c>
    </row>
    <row r="3088" spans="1:18" ht="14.4">
      <c r="A3088" s="1">
        <v>570</v>
      </c>
      <c r="B3088" s="530" t="str">
        <f>UTK[[#This Row],[DATE]]&amp;UTK[[#This Row],[VEHICLE NO]]&amp;UTK[[#This Row],[TRIP NO]]</f>
        <v>45529OD04Q41232</v>
      </c>
      <c r="C3088" s="25">
        <v>45529</v>
      </c>
      <c r="D3088" s="1">
        <v>33614</v>
      </c>
      <c r="E3088" s="12">
        <v>312215</v>
      </c>
      <c r="F3088" s="17">
        <v>9811</v>
      </c>
      <c r="G3088" s="24" t="s">
        <v>39</v>
      </c>
      <c r="H3088" s="531">
        <v>55.68</v>
      </c>
      <c r="I3088" s="531">
        <v>17.62</v>
      </c>
      <c r="J3088" s="531">
        <f t="shared" si="209"/>
        <v>38.06</v>
      </c>
      <c r="K3088" s="532">
        <v>37.04</v>
      </c>
      <c r="L3088" s="533">
        <v>45529</v>
      </c>
      <c r="M3088" s="531">
        <f t="shared" si="210"/>
        <v>1.0200000000000031</v>
      </c>
      <c r="N3088" s="534">
        <v>2</v>
      </c>
      <c r="O3088" s="1" t="s">
        <v>50</v>
      </c>
      <c r="P3088" s="1" t="s">
        <v>53</v>
      </c>
      <c r="Q3088" s="535" t="str">
        <f>VLOOKUP(UTK[[#This Row],[ID]],DRIVER[],6,FALSE)</f>
        <v>RIZWAN</v>
      </c>
    </row>
    <row r="3089" spans="1:18" ht="15" customHeight="1">
      <c r="A3089" s="1">
        <v>571</v>
      </c>
      <c r="B3089" s="530" t="str">
        <f>UTK[[#This Row],[DATE]]&amp;UTK[[#This Row],[VEHICLE NO]]&amp;UTK[[#This Row],[TRIP NO]]</f>
        <v>45529OD34S61272</v>
      </c>
      <c r="C3089" s="25">
        <v>45529</v>
      </c>
      <c r="D3089" s="1">
        <v>33615</v>
      </c>
      <c r="E3089" s="12">
        <v>312215</v>
      </c>
      <c r="F3089" s="17">
        <v>9813</v>
      </c>
      <c r="G3089" s="24" t="s">
        <v>131</v>
      </c>
      <c r="H3089" s="531">
        <v>54.08</v>
      </c>
      <c r="I3089" s="531">
        <v>17.88</v>
      </c>
      <c r="J3089" s="531">
        <f t="shared" si="209"/>
        <v>36.200000000000003</v>
      </c>
      <c r="K3089" s="532">
        <v>34.82</v>
      </c>
      <c r="L3089" s="533">
        <v>45529</v>
      </c>
      <c r="M3089" s="531">
        <f t="shared" si="210"/>
        <v>1.3800000000000026</v>
      </c>
      <c r="N3089" s="534">
        <v>2</v>
      </c>
      <c r="O3089" s="1" t="s">
        <v>50</v>
      </c>
      <c r="P3089" s="1" t="s">
        <v>53</v>
      </c>
      <c r="Q3089" s="535" t="str">
        <f>VLOOKUP(UTK[[#This Row],[ID]],DRIVER[],6,FALSE)</f>
        <v>AKSHAYA KU SAHOO</v>
      </c>
    </row>
    <row r="3090" spans="1:18" ht="15" customHeight="1">
      <c r="A3090" s="1">
        <v>572</v>
      </c>
      <c r="B3090" s="530" t="str">
        <f>UTK[[#This Row],[DATE]]&amp;UTK[[#This Row],[VEHICLE NO]]&amp;UTK[[#This Row],[TRIP NO]]</f>
        <v>45529OD04Q41782</v>
      </c>
      <c r="C3090" s="25">
        <v>45529</v>
      </c>
      <c r="D3090" s="1">
        <v>33616</v>
      </c>
      <c r="E3090" s="12">
        <v>312215</v>
      </c>
      <c r="F3090" s="17">
        <v>9820</v>
      </c>
      <c r="G3090" s="24" t="s">
        <v>25</v>
      </c>
      <c r="H3090" s="531">
        <v>55.32</v>
      </c>
      <c r="I3090" s="531">
        <v>17.38</v>
      </c>
      <c r="J3090" s="531">
        <f t="shared" si="209"/>
        <v>37.94</v>
      </c>
      <c r="K3090" s="532">
        <v>36.36</v>
      </c>
      <c r="L3090" s="533">
        <v>45529</v>
      </c>
      <c r="M3090" s="531">
        <f t="shared" si="210"/>
        <v>1.5799999999999983</v>
      </c>
      <c r="N3090" s="534">
        <v>2</v>
      </c>
      <c r="O3090" s="1" t="s">
        <v>50</v>
      </c>
      <c r="P3090" s="1" t="s">
        <v>53</v>
      </c>
      <c r="Q3090" s="535" t="str">
        <f>VLOOKUP(UTK[[#This Row],[ID]],DRIVER[],6,FALSE)</f>
        <v>BHARAT CH MOHANTA</v>
      </c>
    </row>
    <row r="3091" spans="1:18" ht="15" customHeight="1">
      <c r="A3091" s="1">
        <v>573</v>
      </c>
      <c r="B3091" s="530" t="str">
        <f>UTK[[#This Row],[DATE]]&amp;UTK[[#This Row],[VEHICLE NO]]&amp;UTK[[#This Row],[TRIP NO]]</f>
        <v>45529OD04Q67882</v>
      </c>
      <c r="C3091" s="25">
        <v>45529</v>
      </c>
      <c r="D3091" s="1">
        <v>33617</v>
      </c>
      <c r="E3091" s="12">
        <v>312215</v>
      </c>
      <c r="F3091" s="17">
        <v>9822</v>
      </c>
      <c r="G3091" s="24" t="s">
        <v>20</v>
      </c>
      <c r="H3091" s="531">
        <v>55.56</v>
      </c>
      <c r="I3091" s="531">
        <v>17.86</v>
      </c>
      <c r="J3091" s="531">
        <f t="shared" si="209"/>
        <v>37.700000000000003</v>
      </c>
      <c r="K3091" s="532">
        <v>36.54</v>
      </c>
      <c r="L3091" s="533">
        <v>45529</v>
      </c>
      <c r="M3091" s="531">
        <f t="shared" si="210"/>
        <v>1.1600000000000037</v>
      </c>
      <c r="N3091" s="534">
        <v>2</v>
      </c>
      <c r="O3091" s="1" t="s">
        <v>50</v>
      </c>
      <c r="P3091" s="1" t="s">
        <v>53</v>
      </c>
      <c r="Q3091" s="535" t="str">
        <f>VLOOKUP(UTK[[#This Row],[ID]],DRIVER[],6,FALSE)</f>
        <v>KALI CH KAR</v>
      </c>
    </row>
    <row r="3092" spans="1:18" ht="15" customHeight="1">
      <c r="A3092" s="1">
        <v>574</v>
      </c>
      <c r="B3092" s="530" t="str">
        <f>UTK[[#This Row],[DATE]]&amp;UTK[[#This Row],[VEHICLE NO]]&amp;UTK[[#This Row],[TRIP NO]]</f>
        <v>45529OD04Q41182</v>
      </c>
      <c r="C3092" s="25">
        <v>45529</v>
      </c>
      <c r="D3092" s="1">
        <v>33618</v>
      </c>
      <c r="E3092" s="12">
        <v>312215</v>
      </c>
      <c r="F3092" s="17">
        <v>9825</v>
      </c>
      <c r="G3092" s="24" t="s">
        <v>26</v>
      </c>
      <c r="H3092" s="531">
        <v>53.1</v>
      </c>
      <c r="I3092" s="531">
        <v>17.28</v>
      </c>
      <c r="J3092" s="531">
        <f t="shared" si="209"/>
        <v>35.82</v>
      </c>
      <c r="K3092" s="532">
        <v>35.18</v>
      </c>
      <c r="L3092" s="533">
        <v>45529</v>
      </c>
      <c r="M3092" s="531">
        <f t="shared" si="210"/>
        <v>0.64000000000000057</v>
      </c>
      <c r="N3092" s="534">
        <v>2</v>
      </c>
      <c r="O3092" s="1" t="s">
        <v>50</v>
      </c>
      <c r="P3092" s="1" t="s">
        <v>53</v>
      </c>
      <c r="Q3092" s="535" t="str">
        <f>VLOOKUP(UTK[[#This Row],[ID]],DRIVER[],6,FALSE)</f>
        <v>BANAJ ROUT</v>
      </c>
    </row>
    <row r="3093" spans="1:18" ht="15" customHeight="1">
      <c r="A3093" s="1">
        <v>575</v>
      </c>
      <c r="B3093" s="530" t="str">
        <f>UTK[[#This Row],[DATE]]&amp;UTK[[#This Row],[VEHICLE NO]]&amp;UTK[[#This Row],[TRIP NO]]</f>
        <v>45529OD34S26152</v>
      </c>
      <c r="C3093" s="25">
        <v>45529</v>
      </c>
      <c r="D3093" s="1">
        <v>33619</v>
      </c>
      <c r="E3093" s="12">
        <v>312215</v>
      </c>
      <c r="F3093" s="17">
        <v>9830</v>
      </c>
      <c r="G3093" s="24" t="s">
        <v>40</v>
      </c>
      <c r="H3093" s="531">
        <v>53.7</v>
      </c>
      <c r="I3093" s="531">
        <v>17.36</v>
      </c>
      <c r="J3093" s="531">
        <f t="shared" si="209"/>
        <v>36.340000000000003</v>
      </c>
      <c r="K3093" s="532">
        <v>34.76</v>
      </c>
      <c r="L3093" s="533">
        <v>45529</v>
      </c>
      <c r="M3093" s="531">
        <f t="shared" si="210"/>
        <v>1.5800000000000054</v>
      </c>
      <c r="N3093" s="534">
        <v>2</v>
      </c>
      <c r="O3093" s="1" t="s">
        <v>50</v>
      </c>
      <c r="P3093" s="1" t="s">
        <v>53</v>
      </c>
      <c r="Q3093" s="535" t="str">
        <f>VLOOKUP(UTK[[#This Row],[ID]],DRIVER[],6,FALSE)</f>
        <v>DHULESWAR PERAI</v>
      </c>
    </row>
    <row r="3094" spans="1:18" ht="15" customHeight="1">
      <c r="A3094" s="1">
        <v>576</v>
      </c>
      <c r="B3094" s="530" t="str">
        <f>UTK[[#This Row],[DATE]]&amp;UTK[[#This Row],[VEHICLE NO]]&amp;UTK[[#This Row],[TRIP NO]]</f>
        <v>45529OD34S26272</v>
      </c>
      <c r="C3094" s="25">
        <v>45529</v>
      </c>
      <c r="D3094" s="1">
        <v>33620</v>
      </c>
      <c r="E3094" s="12">
        <v>312215</v>
      </c>
      <c r="F3094" s="17">
        <v>9827</v>
      </c>
      <c r="G3094" s="24" t="s">
        <v>54</v>
      </c>
      <c r="H3094" s="531">
        <v>57.6</v>
      </c>
      <c r="I3094" s="531">
        <v>17.28</v>
      </c>
      <c r="J3094" s="531">
        <f t="shared" si="209"/>
        <v>40.32</v>
      </c>
      <c r="K3094" s="532">
        <v>39.4</v>
      </c>
      <c r="L3094" s="533">
        <v>45529</v>
      </c>
      <c r="M3094" s="531">
        <f t="shared" si="210"/>
        <v>0.92000000000000171</v>
      </c>
      <c r="N3094" s="534">
        <v>2</v>
      </c>
      <c r="O3094" s="1" t="s">
        <v>50</v>
      </c>
      <c r="P3094" s="1" t="s">
        <v>53</v>
      </c>
      <c r="Q3094" s="535" t="str">
        <f>VLOOKUP(UTK[[#This Row],[ID]],DRIVER[],6,FALSE)</f>
        <v>BENUDHAR PRADHAN</v>
      </c>
    </row>
    <row r="3095" spans="1:18" ht="15" customHeight="1">
      <c r="A3095" s="1">
        <v>577</v>
      </c>
      <c r="B3095" s="530" t="str">
        <f>UTK[[#This Row],[DATE]]&amp;UTK[[#This Row],[VEHICLE NO]]&amp;UTK[[#This Row],[TRIP NO]]</f>
        <v>45529OD04Q41262</v>
      </c>
      <c r="C3095" s="25">
        <v>45529</v>
      </c>
      <c r="D3095" s="1">
        <v>33621</v>
      </c>
      <c r="E3095" s="12">
        <v>312215</v>
      </c>
      <c r="F3095" s="17">
        <v>9833</v>
      </c>
      <c r="G3095" s="24" t="s">
        <v>23</v>
      </c>
      <c r="H3095" s="531">
        <v>54.58</v>
      </c>
      <c r="I3095" s="531">
        <v>17.66</v>
      </c>
      <c r="J3095" s="531">
        <f t="shared" si="209"/>
        <v>36.92</v>
      </c>
      <c r="K3095" s="532">
        <v>35.54</v>
      </c>
      <c r="L3095" s="533">
        <v>45529</v>
      </c>
      <c r="M3095" s="531">
        <f t="shared" si="210"/>
        <v>1.3800000000000026</v>
      </c>
      <c r="N3095" s="534">
        <v>2</v>
      </c>
      <c r="O3095" s="1" t="s">
        <v>50</v>
      </c>
      <c r="P3095" s="1" t="s">
        <v>53</v>
      </c>
      <c r="Q3095" s="535" t="str">
        <f>VLOOKUP(UTK[[#This Row],[ID]],DRIVER[],6,FALSE)</f>
        <v>JUGAL KISHOR MOHANTA</v>
      </c>
    </row>
    <row r="3096" spans="1:18" ht="15" customHeight="1">
      <c r="A3096" s="1">
        <v>578</v>
      </c>
      <c r="B3096" s="530" t="str">
        <f>UTK[[#This Row],[DATE]]&amp;UTK[[#This Row],[VEHICLE NO]]&amp;UTK[[#This Row],[TRIP NO]]</f>
        <v>45529OD34S26662</v>
      </c>
      <c r="C3096" s="25">
        <v>45529</v>
      </c>
      <c r="D3096" s="1">
        <v>33622</v>
      </c>
      <c r="E3096" s="12">
        <v>312215</v>
      </c>
      <c r="F3096" s="17">
        <v>9835</v>
      </c>
      <c r="G3096" s="24" t="s">
        <v>45</v>
      </c>
      <c r="H3096" s="531">
        <v>51.88</v>
      </c>
      <c r="I3096" s="531">
        <v>17.78</v>
      </c>
      <c r="J3096" s="531">
        <f t="shared" si="209"/>
        <v>34.1</v>
      </c>
      <c r="K3096" s="532">
        <v>33.26</v>
      </c>
      <c r="L3096" s="533">
        <v>45529</v>
      </c>
      <c r="M3096" s="531">
        <f t="shared" si="210"/>
        <v>0.84000000000000341</v>
      </c>
      <c r="N3096" s="534">
        <v>2</v>
      </c>
      <c r="O3096" s="1" t="s">
        <v>50</v>
      </c>
      <c r="P3096" s="1" t="s">
        <v>53</v>
      </c>
      <c r="Q3096" s="535" t="str">
        <f>VLOOKUP(UTK[[#This Row],[ID]],DRIVER[],6,FALSE)</f>
        <v>SUDAM PRUSTY</v>
      </c>
    </row>
    <row r="3097" spans="1:18" ht="15" customHeight="1">
      <c r="A3097" s="1">
        <v>579</v>
      </c>
      <c r="B3097" s="530" t="str">
        <f>UTK[[#This Row],[DATE]]&amp;UTK[[#This Row],[VEHICLE NO]]&amp;UTK[[#This Row],[TRIP NO]]</f>
        <v>45529OD04Q41702</v>
      </c>
      <c r="C3097" s="25">
        <v>45529</v>
      </c>
      <c r="D3097" s="1">
        <v>33623</v>
      </c>
      <c r="E3097" s="12">
        <v>312215</v>
      </c>
      <c r="F3097" s="17">
        <v>9834</v>
      </c>
      <c r="G3097" s="24" t="s">
        <v>10</v>
      </c>
      <c r="H3097" s="531">
        <v>34.28</v>
      </c>
      <c r="I3097" s="531">
        <v>10.46</v>
      </c>
      <c r="J3097" s="531">
        <f t="shared" si="209"/>
        <v>23.82</v>
      </c>
      <c r="K3097" s="532">
        <v>22.94</v>
      </c>
      <c r="L3097" s="533">
        <v>45529</v>
      </c>
      <c r="M3097" s="531">
        <f t="shared" si="210"/>
        <v>0.87999999999999901</v>
      </c>
      <c r="N3097" s="534">
        <v>2</v>
      </c>
      <c r="O3097" s="1" t="s">
        <v>50</v>
      </c>
      <c r="P3097" s="1" t="s">
        <v>53</v>
      </c>
      <c r="Q3097" s="535" t="str">
        <f>VLOOKUP(UTK[[#This Row],[ID]],DRIVER[],6,FALSE)</f>
        <v>RAKHAL CH  MOHANTA</v>
      </c>
    </row>
    <row r="3098" spans="1:18" ht="15" customHeight="1">
      <c r="A3098" s="1">
        <v>580</v>
      </c>
      <c r="B3098" s="530" t="str">
        <f>UTK[[#This Row],[DATE]]&amp;UTK[[#This Row],[VEHICLE NO]]&amp;UTK[[#This Row],[TRIP NO]]</f>
        <v>45529OD04Q41732</v>
      </c>
      <c r="C3098" s="25">
        <v>45529</v>
      </c>
      <c r="D3098" s="1">
        <v>33624</v>
      </c>
      <c r="E3098" s="12">
        <v>312215</v>
      </c>
      <c r="F3098" s="17">
        <v>9837</v>
      </c>
      <c r="G3098" s="24" t="s">
        <v>8</v>
      </c>
      <c r="H3098" s="531">
        <v>33.22</v>
      </c>
      <c r="I3098" s="531">
        <v>10.32</v>
      </c>
      <c r="J3098" s="531">
        <f t="shared" si="209"/>
        <v>22.9</v>
      </c>
      <c r="K3098" s="532">
        <v>22.62</v>
      </c>
      <c r="L3098" s="533">
        <v>45529</v>
      </c>
      <c r="M3098" s="531">
        <f t="shared" si="210"/>
        <v>0.27999999999999758</v>
      </c>
      <c r="N3098" s="534">
        <v>2</v>
      </c>
      <c r="O3098" s="1" t="s">
        <v>50</v>
      </c>
      <c r="P3098" s="1" t="s">
        <v>53</v>
      </c>
      <c r="Q3098" s="535" t="str">
        <f>VLOOKUP(UTK[[#This Row],[ID]],DRIVER[],6,FALSE)</f>
        <v>PRADEEP KUMAR</v>
      </c>
    </row>
    <row r="3099" spans="1:18" ht="15" customHeight="1">
      <c r="A3099" s="1">
        <v>581</v>
      </c>
      <c r="B3099" s="530" t="str">
        <f>UTK[[#This Row],[DATE]]&amp;UTK[[#This Row],[VEHICLE NO]]&amp;UTK[[#This Row],[TRIP NO]]</f>
        <v>45529OD34S61392</v>
      </c>
      <c r="C3099" s="25">
        <v>45529</v>
      </c>
      <c r="D3099" s="1">
        <v>33625</v>
      </c>
      <c r="E3099" s="12">
        <v>312215</v>
      </c>
      <c r="F3099" s="17">
        <v>9836</v>
      </c>
      <c r="G3099" s="24" t="s">
        <v>52</v>
      </c>
      <c r="H3099" s="531">
        <v>52.72</v>
      </c>
      <c r="I3099" s="531">
        <v>17.66</v>
      </c>
      <c r="J3099" s="531">
        <f t="shared" si="209"/>
        <v>35.06</v>
      </c>
      <c r="K3099" s="532">
        <v>33.9</v>
      </c>
      <c r="L3099" s="533">
        <v>45530</v>
      </c>
      <c r="M3099" s="531">
        <f t="shared" si="210"/>
        <v>1.1600000000000037</v>
      </c>
      <c r="N3099" s="534">
        <v>2</v>
      </c>
      <c r="O3099" s="1" t="s">
        <v>50</v>
      </c>
      <c r="P3099" s="1" t="s">
        <v>53</v>
      </c>
      <c r="Q3099" s="535" t="str">
        <f>VLOOKUP(UTK[[#This Row],[ID]],DRIVER[],6,FALSE)</f>
        <v>MURALIDHAR MOHANTA</v>
      </c>
    </row>
    <row r="3100" spans="1:18" ht="15" customHeight="1">
      <c r="A3100" s="1">
        <v>582</v>
      </c>
      <c r="B3100" s="530" t="str">
        <f>UTK[[#This Row],[DATE]]&amp;UTK[[#This Row],[VEHICLE NO]]&amp;UTK[[#This Row],[TRIP NO]]</f>
        <v>45530OD04Q67611</v>
      </c>
      <c r="C3100" s="25">
        <v>45530</v>
      </c>
      <c r="D3100" s="1">
        <v>33626</v>
      </c>
      <c r="E3100" s="12">
        <v>312215</v>
      </c>
      <c r="F3100" s="17">
        <v>9851</v>
      </c>
      <c r="G3100" s="24" t="s">
        <v>24</v>
      </c>
      <c r="H3100" s="531">
        <v>53.06</v>
      </c>
      <c r="I3100" s="531">
        <v>17.88</v>
      </c>
      <c r="J3100" s="531">
        <f t="shared" ref="J3100:J3131" si="211">H3100-I3100</f>
        <v>35.180000000000007</v>
      </c>
      <c r="K3100" s="532">
        <v>34.04</v>
      </c>
      <c r="L3100" s="533">
        <v>45530</v>
      </c>
      <c r="M3100" s="531">
        <f t="shared" ref="M3100:M3131" si="212">J3100-K3100</f>
        <v>1.1400000000000077</v>
      </c>
      <c r="N3100" s="534">
        <v>1</v>
      </c>
      <c r="O3100" s="1" t="s">
        <v>50</v>
      </c>
      <c r="P3100" s="1" t="s">
        <v>53</v>
      </c>
      <c r="Q3100" s="535" t="str">
        <f>VLOOKUP(UTK[[#This Row],[ID]],DRIVER[],6,FALSE)</f>
        <v>JAVID KHAN</v>
      </c>
      <c r="R3100" s="1">
        <v>208</v>
      </c>
    </row>
    <row r="3101" spans="1:18" ht="15" customHeight="1">
      <c r="A3101" s="1">
        <v>583</v>
      </c>
      <c r="B3101" s="530" t="str">
        <f>UTK[[#This Row],[DATE]]&amp;UTK[[#This Row],[VEHICLE NO]]&amp;UTK[[#This Row],[TRIP NO]]</f>
        <v>45530OD34S61521</v>
      </c>
      <c r="C3101" s="25">
        <v>45530</v>
      </c>
      <c r="D3101" s="1">
        <v>33627</v>
      </c>
      <c r="E3101" s="12">
        <v>312215</v>
      </c>
      <c r="F3101" s="17">
        <v>9852</v>
      </c>
      <c r="G3101" s="24" t="s">
        <v>43</v>
      </c>
      <c r="H3101" s="531">
        <v>52.7</v>
      </c>
      <c r="I3101" s="531">
        <v>17.38</v>
      </c>
      <c r="J3101" s="531">
        <f t="shared" si="211"/>
        <v>35.320000000000007</v>
      </c>
      <c r="K3101" s="532">
        <v>34.68</v>
      </c>
      <c r="L3101" s="533">
        <v>45530</v>
      </c>
      <c r="M3101" s="531">
        <f t="shared" si="212"/>
        <v>0.64000000000000767</v>
      </c>
      <c r="N3101" s="534">
        <v>1</v>
      </c>
      <c r="O3101" s="1" t="s">
        <v>50</v>
      </c>
      <c r="P3101" s="1" t="s">
        <v>53</v>
      </c>
      <c r="Q3101" s="535" t="str">
        <f>VLOOKUP(UTK[[#This Row],[ID]],DRIVER[],6,FALSE)</f>
        <v>RAHID</v>
      </c>
      <c r="R3101" s="1">
        <v>198</v>
      </c>
    </row>
    <row r="3102" spans="1:18" ht="15" customHeight="1">
      <c r="A3102" s="1">
        <v>584</v>
      </c>
      <c r="B3102" s="530" t="str">
        <f>UTK[[#This Row],[DATE]]&amp;UTK[[#This Row],[VEHICLE NO]]&amp;UTK[[#This Row],[TRIP NO]]</f>
        <v>45530OD34S65081</v>
      </c>
      <c r="C3102" s="25">
        <v>45530</v>
      </c>
      <c r="D3102" s="1">
        <v>33628</v>
      </c>
      <c r="E3102" s="12">
        <v>312215</v>
      </c>
      <c r="F3102" s="17">
        <v>9854</v>
      </c>
      <c r="G3102" s="24" t="s">
        <v>57</v>
      </c>
      <c r="H3102" s="531">
        <v>52.98</v>
      </c>
      <c r="I3102" s="531">
        <v>17.559999999999999</v>
      </c>
      <c r="J3102" s="531">
        <f t="shared" si="211"/>
        <v>35.42</v>
      </c>
      <c r="K3102" s="532">
        <v>34.82</v>
      </c>
      <c r="L3102" s="533">
        <v>45530</v>
      </c>
      <c r="M3102" s="531">
        <f t="shared" si="212"/>
        <v>0.60000000000000142</v>
      </c>
      <c r="N3102" s="534">
        <v>1</v>
      </c>
      <c r="O3102" s="1" t="s">
        <v>50</v>
      </c>
      <c r="P3102" s="1" t="s">
        <v>53</v>
      </c>
      <c r="Q3102" s="535" t="str">
        <f>VLOOKUP(UTK[[#This Row],[ID]],DRIVER[],6,FALSE)</f>
        <v>VINOD KUMAR</v>
      </c>
      <c r="R3102" s="1">
        <v>187</v>
      </c>
    </row>
    <row r="3103" spans="1:18" ht="14.4">
      <c r="A3103" s="1">
        <v>585</v>
      </c>
      <c r="B3103" s="530" t="str">
        <f>UTK[[#This Row],[DATE]]&amp;UTK[[#This Row],[VEHICLE NO]]&amp;UTK[[#This Row],[TRIP NO]]</f>
        <v>45530OD04Q41231</v>
      </c>
      <c r="C3103" s="25">
        <v>45530</v>
      </c>
      <c r="D3103" s="1">
        <v>33629</v>
      </c>
      <c r="E3103" s="12">
        <v>312215</v>
      </c>
      <c r="F3103" s="17">
        <v>9855</v>
      </c>
      <c r="G3103" s="24" t="s">
        <v>39</v>
      </c>
      <c r="H3103" s="531">
        <v>54.68</v>
      </c>
      <c r="I3103" s="531">
        <v>17.600000000000001</v>
      </c>
      <c r="J3103" s="531">
        <f t="shared" si="211"/>
        <v>37.08</v>
      </c>
      <c r="K3103" s="532">
        <v>36.479999999999997</v>
      </c>
      <c r="L3103" s="533">
        <v>45530</v>
      </c>
      <c r="M3103" s="531">
        <f t="shared" si="212"/>
        <v>0.60000000000000142</v>
      </c>
      <c r="N3103" s="534">
        <v>1</v>
      </c>
      <c r="O3103" s="1" t="s">
        <v>50</v>
      </c>
      <c r="P3103" s="1" t="s">
        <v>53</v>
      </c>
      <c r="Q3103" s="535" t="str">
        <f>VLOOKUP(UTK[[#This Row],[ID]],DRIVER[],6,FALSE)</f>
        <v>RIZWAN</v>
      </c>
      <c r="R3103" s="1">
        <v>210</v>
      </c>
    </row>
    <row r="3104" spans="1:18" ht="15" customHeight="1">
      <c r="A3104" s="1">
        <v>586</v>
      </c>
      <c r="B3104" s="530" t="str">
        <f>UTK[[#This Row],[DATE]]&amp;UTK[[#This Row],[VEHICLE NO]]&amp;UTK[[#This Row],[TRIP NO]]</f>
        <v>45530OD34S61371</v>
      </c>
      <c r="C3104" s="25">
        <v>45530</v>
      </c>
      <c r="D3104" s="1">
        <v>33630</v>
      </c>
      <c r="E3104" s="12">
        <v>312215</v>
      </c>
      <c r="F3104" s="17">
        <v>9857</v>
      </c>
      <c r="G3104" s="24" t="s">
        <v>44</v>
      </c>
      <c r="H3104" s="531">
        <v>53.4</v>
      </c>
      <c r="I3104" s="531">
        <v>17.78</v>
      </c>
      <c r="J3104" s="531">
        <f t="shared" si="211"/>
        <v>35.619999999999997</v>
      </c>
      <c r="K3104" s="532">
        <v>35.159999999999997</v>
      </c>
      <c r="L3104" s="533">
        <v>45530</v>
      </c>
      <c r="M3104" s="531">
        <f t="shared" si="212"/>
        <v>0.46000000000000085</v>
      </c>
      <c r="N3104" s="534">
        <v>1</v>
      </c>
      <c r="O3104" s="1" t="s">
        <v>50</v>
      </c>
      <c r="P3104" s="1" t="s">
        <v>53</v>
      </c>
      <c r="Q3104" s="535" t="str">
        <f>VLOOKUP(UTK[[#This Row],[ID]],DRIVER[],6,FALSE)</f>
        <v>BAI DHARA JAMUDA</v>
      </c>
      <c r="R3104" s="1">
        <v>219</v>
      </c>
    </row>
    <row r="3105" spans="1:18" ht="15" customHeight="1">
      <c r="A3105" s="1">
        <v>587</v>
      </c>
      <c r="B3105" s="530" t="str">
        <f>UTK[[#This Row],[DATE]]&amp;UTK[[#This Row],[VEHICLE NO]]&amp;UTK[[#This Row],[TRIP NO]]</f>
        <v>45530OD04Q41261</v>
      </c>
      <c r="C3105" s="25">
        <v>45530</v>
      </c>
      <c r="D3105" s="1">
        <v>33631</v>
      </c>
      <c r="E3105" s="12">
        <v>312215</v>
      </c>
      <c r="F3105" s="17">
        <v>9861</v>
      </c>
      <c r="G3105" s="24" t="s">
        <v>23</v>
      </c>
      <c r="H3105" s="531">
        <v>53.24</v>
      </c>
      <c r="I3105" s="531">
        <v>17.68</v>
      </c>
      <c r="J3105" s="531">
        <f t="shared" si="211"/>
        <v>35.56</v>
      </c>
      <c r="K3105" s="532">
        <v>34.82</v>
      </c>
      <c r="L3105" s="533">
        <v>45530</v>
      </c>
      <c r="M3105" s="531">
        <f t="shared" si="212"/>
        <v>0.74000000000000199</v>
      </c>
      <c r="N3105" s="534">
        <v>1</v>
      </c>
      <c r="O3105" s="1" t="s">
        <v>50</v>
      </c>
      <c r="P3105" s="1" t="s">
        <v>53</v>
      </c>
      <c r="Q3105" s="535" t="str">
        <f>VLOOKUP(UTK[[#This Row],[ID]],DRIVER[],6,FALSE)</f>
        <v>NATABAR MOHANTA</v>
      </c>
    </row>
    <row r="3106" spans="1:18" ht="15" customHeight="1">
      <c r="A3106" s="1">
        <v>588</v>
      </c>
      <c r="B3106" s="530" t="str">
        <f>UTK[[#This Row],[DATE]]&amp;UTK[[#This Row],[VEHICLE NO]]&amp;UTK[[#This Row],[TRIP NO]]</f>
        <v>45530OD34S26151</v>
      </c>
      <c r="C3106" s="25">
        <v>45530</v>
      </c>
      <c r="D3106" s="1">
        <v>33632</v>
      </c>
      <c r="E3106" s="12">
        <v>312215</v>
      </c>
      <c r="F3106" s="17">
        <v>9858</v>
      </c>
      <c r="G3106" s="24" t="s">
        <v>40</v>
      </c>
      <c r="H3106" s="531">
        <v>53.7</v>
      </c>
      <c r="I3106" s="531">
        <v>17.34</v>
      </c>
      <c r="J3106" s="531">
        <f t="shared" si="211"/>
        <v>36.36</v>
      </c>
      <c r="K3106" s="532">
        <v>35.74</v>
      </c>
      <c r="L3106" s="533">
        <v>45530</v>
      </c>
      <c r="M3106" s="531">
        <f t="shared" si="212"/>
        <v>0.61999999999999744</v>
      </c>
      <c r="N3106" s="534">
        <v>1</v>
      </c>
      <c r="O3106" s="1" t="s">
        <v>50</v>
      </c>
      <c r="P3106" s="1" t="s">
        <v>53</v>
      </c>
      <c r="Q3106" s="535" t="str">
        <f>VLOOKUP(UTK[[#This Row],[ID]],DRIVER[],6,FALSE)</f>
        <v>SUSANT KUMAR BAG</v>
      </c>
    </row>
    <row r="3107" spans="1:18" ht="15" customHeight="1">
      <c r="A3107" s="1">
        <v>589</v>
      </c>
      <c r="B3107" s="530" t="str">
        <f>UTK[[#This Row],[DATE]]&amp;UTK[[#This Row],[VEHICLE NO]]&amp;UTK[[#This Row],[TRIP NO]]</f>
        <v>45530OD04Q41181</v>
      </c>
      <c r="C3107" s="25">
        <v>45530</v>
      </c>
      <c r="D3107" s="1">
        <v>33633</v>
      </c>
      <c r="E3107" s="12">
        <v>312215</v>
      </c>
      <c r="F3107" s="17">
        <v>9860</v>
      </c>
      <c r="G3107" s="24" t="s">
        <v>26</v>
      </c>
      <c r="H3107" s="531">
        <v>52.24</v>
      </c>
      <c r="I3107" s="531">
        <v>17.3</v>
      </c>
      <c r="J3107" s="531">
        <f t="shared" si="211"/>
        <v>34.94</v>
      </c>
      <c r="K3107" s="532">
        <v>34.6</v>
      </c>
      <c r="L3107" s="533">
        <v>45530</v>
      </c>
      <c r="M3107" s="531">
        <f t="shared" si="212"/>
        <v>0.33999999999999631</v>
      </c>
      <c r="N3107" s="534">
        <v>1</v>
      </c>
      <c r="O3107" s="1" t="s">
        <v>50</v>
      </c>
      <c r="P3107" s="1" t="s">
        <v>53</v>
      </c>
      <c r="Q3107" s="535" t="str">
        <f>VLOOKUP(UTK[[#This Row],[ID]],DRIVER[],6,FALSE)</f>
        <v>BANAJ ROUT</v>
      </c>
    </row>
    <row r="3108" spans="1:18" ht="15" customHeight="1">
      <c r="A3108" s="1">
        <v>590</v>
      </c>
      <c r="B3108" s="530" t="str">
        <f>UTK[[#This Row],[DATE]]&amp;UTK[[#This Row],[VEHICLE NO]]&amp;UTK[[#This Row],[TRIP NO]]</f>
        <v>45530OD04Q41281</v>
      </c>
      <c r="C3108" s="25">
        <v>45530</v>
      </c>
      <c r="D3108" s="1">
        <v>33634</v>
      </c>
      <c r="E3108" s="12">
        <v>312215</v>
      </c>
      <c r="F3108" s="17">
        <v>9865</v>
      </c>
      <c r="G3108" s="24" t="s">
        <v>41</v>
      </c>
      <c r="H3108" s="531">
        <v>35.22</v>
      </c>
      <c r="I3108" s="531">
        <v>10.52</v>
      </c>
      <c r="J3108" s="531">
        <f t="shared" si="211"/>
        <v>24.7</v>
      </c>
      <c r="K3108" s="532">
        <v>24.12</v>
      </c>
      <c r="L3108" s="533">
        <v>45530</v>
      </c>
      <c r="M3108" s="531">
        <f t="shared" si="212"/>
        <v>0.57999999999999829</v>
      </c>
      <c r="N3108" s="534">
        <v>1</v>
      </c>
      <c r="O3108" s="1" t="s">
        <v>50</v>
      </c>
      <c r="P3108" s="1" t="s">
        <v>53</v>
      </c>
      <c r="Q3108" s="535" t="str">
        <f>VLOOKUP(UTK[[#This Row],[ID]],DRIVER[],6,FALSE)</f>
        <v>KAMAN MUNDA</v>
      </c>
    </row>
    <row r="3109" spans="1:18" ht="15" customHeight="1">
      <c r="A3109" s="1">
        <v>591</v>
      </c>
      <c r="B3109" s="530" t="str">
        <f>UTK[[#This Row],[DATE]]&amp;UTK[[#This Row],[VEHICLE NO]]&amp;UTK[[#This Row],[TRIP NO]]</f>
        <v>45530OD34S61391</v>
      </c>
      <c r="C3109" s="25">
        <v>45530</v>
      </c>
      <c r="D3109" s="1">
        <v>33635</v>
      </c>
      <c r="E3109" s="12">
        <v>312215</v>
      </c>
      <c r="F3109" s="17">
        <v>9870</v>
      </c>
      <c r="G3109" s="24" t="s">
        <v>52</v>
      </c>
      <c r="H3109" s="531">
        <v>55.28</v>
      </c>
      <c r="I3109" s="531">
        <v>17.600000000000001</v>
      </c>
      <c r="J3109" s="531">
        <f t="shared" si="211"/>
        <v>37.68</v>
      </c>
      <c r="K3109" s="532">
        <v>37.22</v>
      </c>
      <c r="L3109" s="533">
        <v>45530</v>
      </c>
      <c r="M3109" s="531">
        <f t="shared" si="212"/>
        <v>0.46000000000000085</v>
      </c>
      <c r="N3109" s="534">
        <v>1</v>
      </c>
      <c r="O3109" s="1" t="s">
        <v>50</v>
      </c>
      <c r="P3109" s="1" t="s">
        <v>53</v>
      </c>
      <c r="Q3109" s="535" t="str">
        <f>VLOOKUP(UTK[[#This Row],[ID]],DRIVER[],6,FALSE)</f>
        <v>MURALIDHAR MOHANTA</v>
      </c>
      <c r="R3109" s="1">
        <v>192</v>
      </c>
    </row>
    <row r="3110" spans="1:18" ht="15" customHeight="1">
      <c r="A3110" s="1">
        <v>592</v>
      </c>
      <c r="B3110" s="530" t="str">
        <f>UTK[[#This Row],[DATE]]&amp;UTK[[#This Row],[VEHICLE NO]]&amp;UTK[[#This Row],[TRIP NO]]</f>
        <v>45530OD04Q41731</v>
      </c>
      <c r="C3110" s="25">
        <v>45530</v>
      </c>
      <c r="D3110" s="1">
        <v>33636</v>
      </c>
      <c r="E3110" s="12">
        <v>312215</v>
      </c>
      <c r="F3110" s="17">
        <v>9871</v>
      </c>
      <c r="G3110" s="24" t="s">
        <v>8</v>
      </c>
      <c r="H3110" s="531">
        <v>34.380000000000003</v>
      </c>
      <c r="I3110" s="531">
        <v>10.32</v>
      </c>
      <c r="J3110" s="531">
        <f t="shared" si="211"/>
        <v>24.060000000000002</v>
      </c>
      <c r="K3110" s="532">
        <v>23.76</v>
      </c>
      <c r="L3110" s="533">
        <v>45530</v>
      </c>
      <c r="M3110" s="531">
        <f t="shared" si="212"/>
        <v>0.30000000000000071</v>
      </c>
      <c r="N3110" s="534">
        <v>1</v>
      </c>
      <c r="O3110" s="1" t="s">
        <v>50</v>
      </c>
      <c r="P3110" s="1" t="s">
        <v>53</v>
      </c>
      <c r="Q3110" s="535" t="str">
        <f>VLOOKUP(UTK[[#This Row],[ID]],DRIVER[],6,FALSE)</f>
        <v>PRADEEP KUMAR</v>
      </c>
      <c r="R3110" s="1">
        <v>220</v>
      </c>
    </row>
    <row r="3111" spans="1:18" ht="15" customHeight="1">
      <c r="A3111" s="1">
        <v>593</v>
      </c>
      <c r="B3111" s="530" t="str">
        <f>UTK[[#This Row],[DATE]]&amp;UTK[[#This Row],[VEHICLE NO]]&amp;UTK[[#This Row],[TRIP NO]]</f>
        <v>45530OD34S61271</v>
      </c>
      <c r="C3111" s="25">
        <v>45530</v>
      </c>
      <c r="D3111" s="1">
        <v>33637</v>
      </c>
      <c r="E3111" s="12">
        <v>312215</v>
      </c>
      <c r="F3111" s="17">
        <v>9882</v>
      </c>
      <c r="G3111" s="24" t="s">
        <v>131</v>
      </c>
      <c r="H3111" s="531">
        <v>52.16</v>
      </c>
      <c r="I3111" s="531">
        <v>17.84</v>
      </c>
      <c r="J3111" s="531">
        <f t="shared" si="211"/>
        <v>34.319999999999993</v>
      </c>
      <c r="K3111" s="532">
        <v>33.76</v>
      </c>
      <c r="L3111" s="533">
        <v>45530</v>
      </c>
      <c r="M3111" s="531">
        <f t="shared" si="212"/>
        <v>0.55999999999999517</v>
      </c>
      <c r="N3111" s="534">
        <v>1</v>
      </c>
      <c r="O3111" s="1" t="s">
        <v>50</v>
      </c>
      <c r="P3111" s="1" t="s">
        <v>53</v>
      </c>
      <c r="Q3111" s="535" t="str">
        <f>VLOOKUP(UTK[[#This Row],[ID]],DRIVER[],6,FALSE)</f>
        <v>AKSHAYA KU SAHOO</v>
      </c>
    </row>
    <row r="3112" spans="1:18" ht="15" customHeight="1">
      <c r="A3112" s="1">
        <v>594</v>
      </c>
      <c r="B3112" s="530" t="str">
        <f>UTK[[#This Row],[DATE]]&amp;UTK[[#This Row],[VEHICLE NO]]&amp;UTK[[#This Row],[TRIP NO]]</f>
        <v>45530OD34S26661</v>
      </c>
      <c r="C3112" s="25">
        <v>45530</v>
      </c>
      <c r="D3112" s="1">
        <v>33638</v>
      </c>
      <c r="E3112" s="12">
        <v>312215</v>
      </c>
      <c r="F3112" s="17">
        <v>9884</v>
      </c>
      <c r="G3112" s="24" t="s">
        <v>45</v>
      </c>
      <c r="H3112" s="531">
        <v>51.2</v>
      </c>
      <c r="I3112" s="531">
        <v>17.78</v>
      </c>
      <c r="J3112" s="531">
        <f t="shared" si="211"/>
        <v>33.42</v>
      </c>
      <c r="K3112" s="532">
        <v>32.76</v>
      </c>
      <c r="L3112" s="533">
        <v>45530</v>
      </c>
      <c r="M3112" s="531">
        <f t="shared" si="212"/>
        <v>0.66000000000000369</v>
      </c>
      <c r="N3112" s="534">
        <v>1</v>
      </c>
      <c r="O3112" s="1" t="s">
        <v>50</v>
      </c>
      <c r="P3112" s="1" t="s">
        <v>53</v>
      </c>
      <c r="Q3112" s="535" t="str">
        <f>VLOOKUP(UTK[[#This Row],[ID]],DRIVER[],6,FALSE)</f>
        <v>DHULESWAR PERAI</v>
      </c>
    </row>
    <row r="3113" spans="1:18" ht="15" customHeight="1">
      <c r="A3113" s="1">
        <v>595</v>
      </c>
      <c r="B3113" s="530" t="str">
        <f>UTK[[#This Row],[DATE]]&amp;UTK[[#This Row],[VEHICLE NO]]&amp;UTK[[#This Row],[TRIP NO]]</f>
        <v>45530OD04Q41701</v>
      </c>
      <c r="C3113" s="25">
        <v>45530</v>
      </c>
      <c r="D3113" s="1">
        <v>33639</v>
      </c>
      <c r="E3113" s="12">
        <v>312215</v>
      </c>
      <c r="F3113" s="17">
        <v>9888</v>
      </c>
      <c r="G3113" s="24" t="s">
        <v>10</v>
      </c>
      <c r="H3113" s="531">
        <v>34.18</v>
      </c>
      <c r="I3113" s="531">
        <v>10.42</v>
      </c>
      <c r="J3113" s="531">
        <f t="shared" si="211"/>
        <v>23.759999999999998</v>
      </c>
      <c r="K3113" s="532">
        <v>23.42</v>
      </c>
      <c r="L3113" s="533">
        <v>45530</v>
      </c>
      <c r="M3113" s="531">
        <f t="shared" si="212"/>
        <v>0.33999999999999631</v>
      </c>
      <c r="N3113" s="534">
        <v>1</v>
      </c>
      <c r="O3113" s="1" t="s">
        <v>50</v>
      </c>
      <c r="P3113" s="1" t="s">
        <v>53</v>
      </c>
      <c r="Q3113" s="535" t="str">
        <f>VLOOKUP(UTK[[#This Row],[ID]],DRIVER[],6,FALSE)</f>
        <v>MADANA MAHANTA</v>
      </c>
    </row>
    <row r="3114" spans="1:18" ht="15" customHeight="1">
      <c r="A3114" s="1">
        <v>596</v>
      </c>
      <c r="B3114" s="530" t="str">
        <f>UTK[[#This Row],[DATE]]&amp;UTK[[#This Row],[VEHICLE NO]]&amp;UTK[[#This Row],[TRIP NO]]</f>
        <v>45530OD04Q41781</v>
      </c>
      <c r="C3114" s="25">
        <v>45530</v>
      </c>
      <c r="D3114" s="1">
        <v>33640</v>
      </c>
      <c r="E3114" s="12">
        <v>312215</v>
      </c>
      <c r="F3114" s="17">
        <v>9892</v>
      </c>
      <c r="G3114" s="24" t="s">
        <v>25</v>
      </c>
      <c r="H3114" s="531">
        <v>51.82</v>
      </c>
      <c r="I3114" s="531">
        <v>17.34</v>
      </c>
      <c r="J3114" s="531">
        <f t="shared" si="211"/>
        <v>34.480000000000004</v>
      </c>
      <c r="K3114" s="532">
        <v>33.799999999999997</v>
      </c>
      <c r="L3114" s="533">
        <v>45530</v>
      </c>
      <c r="M3114" s="531">
        <f t="shared" si="212"/>
        <v>0.68000000000000682</v>
      </c>
      <c r="N3114" s="534">
        <v>1</v>
      </c>
      <c r="O3114" s="1" t="s">
        <v>50</v>
      </c>
      <c r="P3114" s="1" t="s">
        <v>53</v>
      </c>
      <c r="Q3114" s="535" t="str">
        <f>VLOOKUP(UTK[[#This Row],[ID]],DRIVER[],6,FALSE)</f>
        <v>CHANDRAMANI MOHANTY</v>
      </c>
    </row>
    <row r="3115" spans="1:18" ht="15" customHeight="1">
      <c r="A3115" s="1">
        <v>597</v>
      </c>
      <c r="B3115" s="530" t="str">
        <f>UTK[[#This Row],[DATE]]&amp;UTK[[#This Row],[VEHICLE NO]]&amp;UTK[[#This Row],[TRIP NO]]</f>
        <v>45530OD34S26271</v>
      </c>
      <c r="C3115" s="25">
        <v>45530</v>
      </c>
      <c r="D3115" s="1">
        <v>33641</v>
      </c>
      <c r="E3115" s="12">
        <v>312215</v>
      </c>
      <c r="F3115" s="17">
        <v>9905</v>
      </c>
      <c r="G3115" s="24" t="s">
        <v>54</v>
      </c>
      <c r="H3115" s="531">
        <v>53.98</v>
      </c>
      <c r="I3115" s="531">
        <v>17.2</v>
      </c>
      <c r="J3115" s="531">
        <f t="shared" si="211"/>
        <v>36.78</v>
      </c>
      <c r="K3115" s="532">
        <v>36.22</v>
      </c>
      <c r="L3115" s="533">
        <v>45530</v>
      </c>
      <c r="M3115" s="531">
        <f t="shared" si="212"/>
        <v>0.56000000000000227</v>
      </c>
      <c r="N3115" s="534">
        <v>1</v>
      </c>
      <c r="O3115" s="1" t="s">
        <v>50</v>
      </c>
      <c r="P3115" s="1" t="s">
        <v>53</v>
      </c>
      <c r="Q3115" s="535" t="str">
        <f>VLOOKUP(UTK[[#This Row],[ID]],DRIVER[],6,FALSE)</f>
        <v>BENUDHAR PRADHAN</v>
      </c>
    </row>
    <row r="3116" spans="1:18" ht="15" customHeight="1">
      <c r="A3116" s="1">
        <v>598</v>
      </c>
      <c r="B3116" s="530" t="str">
        <f>UTK[[#This Row],[DATE]]&amp;UTK[[#This Row],[VEHICLE NO]]&amp;UTK[[#This Row],[TRIP NO]]</f>
        <v>45530OD04Q67612</v>
      </c>
      <c r="C3116" s="25">
        <v>45530</v>
      </c>
      <c r="D3116" s="1">
        <v>33642</v>
      </c>
      <c r="E3116" s="12">
        <v>312215</v>
      </c>
      <c r="F3116" s="17">
        <v>9919</v>
      </c>
      <c r="G3116" s="24" t="s">
        <v>24</v>
      </c>
      <c r="H3116" s="531">
        <v>54.88</v>
      </c>
      <c r="I3116" s="531">
        <v>18</v>
      </c>
      <c r="J3116" s="531">
        <f t="shared" si="211"/>
        <v>36.880000000000003</v>
      </c>
      <c r="K3116" s="532">
        <v>36.159999999999997</v>
      </c>
      <c r="L3116" s="533">
        <v>45530</v>
      </c>
      <c r="M3116" s="531">
        <f t="shared" si="212"/>
        <v>0.72000000000000597</v>
      </c>
      <c r="N3116" s="534">
        <v>2</v>
      </c>
      <c r="O3116" s="1" t="s">
        <v>50</v>
      </c>
      <c r="P3116" s="1" t="s">
        <v>53</v>
      </c>
      <c r="Q3116" s="535" t="str">
        <f>VLOOKUP(UTK[[#This Row],[ID]],DRIVER[],6,FALSE)</f>
        <v>JAVID KHAN</v>
      </c>
    </row>
    <row r="3117" spans="1:18" ht="15" customHeight="1">
      <c r="A3117" s="1">
        <v>599</v>
      </c>
      <c r="B3117" s="530" t="str">
        <f>UTK[[#This Row],[DATE]]&amp;UTK[[#This Row],[VEHICLE NO]]&amp;UTK[[#This Row],[TRIP NO]]</f>
        <v>45530OD34S61522</v>
      </c>
      <c r="C3117" s="25">
        <v>45530</v>
      </c>
      <c r="D3117" s="1">
        <v>33643</v>
      </c>
      <c r="E3117" s="12">
        <v>312215</v>
      </c>
      <c r="F3117" s="17">
        <v>9918</v>
      </c>
      <c r="G3117" s="24" t="s">
        <v>43</v>
      </c>
      <c r="H3117" s="531">
        <v>53.58</v>
      </c>
      <c r="I3117" s="531">
        <v>17.48</v>
      </c>
      <c r="J3117" s="531">
        <f t="shared" si="211"/>
        <v>36.099999999999994</v>
      </c>
      <c r="K3117" s="532">
        <v>35.64</v>
      </c>
      <c r="L3117" s="533">
        <v>45530</v>
      </c>
      <c r="M3117" s="531">
        <f t="shared" si="212"/>
        <v>0.45999999999999375</v>
      </c>
      <c r="N3117" s="534">
        <v>2</v>
      </c>
      <c r="O3117" s="1" t="s">
        <v>50</v>
      </c>
      <c r="P3117" s="1" t="s">
        <v>53</v>
      </c>
      <c r="Q3117" s="535" t="str">
        <f>VLOOKUP(UTK[[#This Row],[ID]],DRIVER[],6,FALSE)</f>
        <v>RAHID</v>
      </c>
    </row>
    <row r="3118" spans="1:18" ht="15" customHeight="1">
      <c r="A3118" s="1">
        <v>600</v>
      </c>
      <c r="B3118" s="530" t="str">
        <f>UTK[[#This Row],[DATE]]&amp;UTK[[#This Row],[VEHICLE NO]]&amp;UTK[[#This Row],[TRIP NO]]</f>
        <v>45530OD34S65082</v>
      </c>
      <c r="C3118" s="25">
        <v>45530</v>
      </c>
      <c r="D3118" s="1">
        <v>33644</v>
      </c>
      <c r="E3118" s="12">
        <v>312215</v>
      </c>
      <c r="F3118" s="17">
        <v>9921</v>
      </c>
      <c r="G3118" s="24" t="s">
        <v>57</v>
      </c>
      <c r="H3118" s="531">
        <v>53.42</v>
      </c>
      <c r="I3118" s="531">
        <v>17.68</v>
      </c>
      <c r="J3118" s="531">
        <f t="shared" si="211"/>
        <v>35.74</v>
      </c>
      <c r="K3118" s="532">
        <v>35.4</v>
      </c>
      <c r="L3118" s="533">
        <v>45530</v>
      </c>
      <c r="M3118" s="531">
        <f t="shared" si="212"/>
        <v>0.34000000000000341</v>
      </c>
      <c r="N3118" s="534">
        <v>2</v>
      </c>
      <c r="O3118" s="1" t="s">
        <v>50</v>
      </c>
      <c r="P3118" s="1" t="s">
        <v>53</v>
      </c>
      <c r="Q3118" s="535" t="str">
        <f>VLOOKUP(UTK[[#This Row],[ID]],DRIVER[],6,FALSE)</f>
        <v>VINOD KUMAR</v>
      </c>
    </row>
    <row r="3119" spans="1:18" ht="15" customHeight="1">
      <c r="A3119" s="1">
        <v>601</v>
      </c>
      <c r="B3119" s="530" t="str">
        <f>UTK[[#This Row],[DATE]]&amp;UTK[[#This Row],[VEHICLE NO]]&amp;UTK[[#This Row],[TRIP NO]]</f>
        <v>45530OD04Q41262</v>
      </c>
      <c r="C3119" s="25">
        <v>45530</v>
      </c>
      <c r="D3119" s="1">
        <v>33645</v>
      </c>
      <c r="E3119" s="12">
        <v>312215</v>
      </c>
      <c r="F3119" s="17">
        <v>9922</v>
      </c>
      <c r="G3119" s="24" t="s">
        <v>23</v>
      </c>
      <c r="H3119" s="531">
        <v>55.12</v>
      </c>
      <c r="I3119" s="531">
        <v>17.62</v>
      </c>
      <c r="J3119" s="531">
        <f t="shared" si="211"/>
        <v>37.5</v>
      </c>
      <c r="K3119" s="532">
        <v>37.200000000000003</v>
      </c>
      <c r="L3119" s="533">
        <v>45530</v>
      </c>
      <c r="M3119" s="531">
        <f t="shared" si="212"/>
        <v>0.29999999999999716</v>
      </c>
      <c r="N3119" s="534">
        <v>2</v>
      </c>
      <c r="O3119" s="1" t="s">
        <v>50</v>
      </c>
      <c r="P3119" s="1" t="s">
        <v>53</v>
      </c>
      <c r="Q3119" s="535" t="str">
        <f>VLOOKUP(UTK[[#This Row],[ID]],DRIVER[],6,FALSE)</f>
        <v>NATABAR MOHANTA</v>
      </c>
    </row>
    <row r="3120" spans="1:18" ht="15" customHeight="1">
      <c r="A3120" s="1">
        <v>602</v>
      </c>
      <c r="B3120" s="530" t="str">
        <f>UTK[[#This Row],[DATE]]&amp;UTK[[#This Row],[VEHICLE NO]]&amp;UTK[[#This Row],[TRIP NO]]</f>
        <v>45530OD04Q41441</v>
      </c>
      <c r="C3120" s="25">
        <v>45530</v>
      </c>
      <c r="D3120" s="1">
        <v>33646</v>
      </c>
      <c r="E3120" s="12">
        <v>312215</v>
      </c>
      <c r="F3120" s="17">
        <v>9913</v>
      </c>
      <c r="G3120" s="24" t="s">
        <v>38</v>
      </c>
      <c r="H3120" s="531">
        <v>34.24</v>
      </c>
      <c r="I3120" s="531">
        <v>10.74</v>
      </c>
      <c r="J3120" s="531">
        <f t="shared" si="211"/>
        <v>23.5</v>
      </c>
      <c r="K3120" s="532">
        <v>23.3</v>
      </c>
      <c r="L3120" s="533">
        <v>45530</v>
      </c>
      <c r="M3120" s="531">
        <f t="shared" si="212"/>
        <v>0.19999999999999929</v>
      </c>
      <c r="N3120" s="534">
        <v>1</v>
      </c>
      <c r="O3120" s="1" t="s">
        <v>50</v>
      </c>
      <c r="P3120" s="1" t="s">
        <v>53</v>
      </c>
      <c r="Q3120" s="535" t="str">
        <f>VLOOKUP(UTK[[#This Row],[ID]],DRIVER[],6,FALSE)</f>
        <v>AJAYA KUMAR MAHANTA</v>
      </c>
    </row>
    <row r="3121" spans="1:18" ht="15" customHeight="1">
      <c r="A3121" s="1">
        <v>603</v>
      </c>
      <c r="B3121" s="530" t="str">
        <f>UTK[[#This Row],[DATE]]&amp;UTK[[#This Row],[VEHICLE NO]]&amp;UTK[[#This Row],[TRIP NO]]</f>
        <v>45530OD04Q41182</v>
      </c>
      <c r="C3121" s="25">
        <v>45530</v>
      </c>
      <c r="D3121" s="1">
        <v>33647</v>
      </c>
      <c r="E3121" s="12">
        <v>312215</v>
      </c>
      <c r="F3121" s="17">
        <v>9923</v>
      </c>
      <c r="G3121" s="24" t="s">
        <v>26</v>
      </c>
      <c r="H3121" s="531">
        <v>53.16</v>
      </c>
      <c r="I3121" s="531">
        <v>17.18</v>
      </c>
      <c r="J3121" s="531">
        <f t="shared" si="211"/>
        <v>35.979999999999997</v>
      </c>
      <c r="K3121" s="532">
        <v>35.659999999999997</v>
      </c>
      <c r="L3121" s="533">
        <v>45530</v>
      </c>
      <c r="M3121" s="531">
        <f t="shared" si="212"/>
        <v>0.32000000000000028</v>
      </c>
      <c r="N3121" s="534">
        <v>2</v>
      </c>
      <c r="O3121" s="1" t="s">
        <v>50</v>
      </c>
      <c r="P3121" s="1" t="s">
        <v>53</v>
      </c>
      <c r="Q3121" s="535" t="str">
        <f>VLOOKUP(UTK[[#This Row],[ID]],DRIVER[],6,FALSE)</f>
        <v>BANAJ ROUT</v>
      </c>
    </row>
    <row r="3122" spans="1:18" ht="15" customHeight="1">
      <c r="A3122" s="1">
        <v>604</v>
      </c>
      <c r="B3122" s="530" t="str">
        <f>UTK[[#This Row],[DATE]]&amp;UTK[[#This Row],[VEHICLE NO]]&amp;UTK[[#This Row],[TRIP NO]]</f>
        <v>45530OD34S26152</v>
      </c>
      <c r="C3122" s="25">
        <v>45530</v>
      </c>
      <c r="D3122" s="1">
        <v>33648</v>
      </c>
      <c r="E3122" s="12">
        <v>312215</v>
      </c>
      <c r="F3122" s="17">
        <v>9927</v>
      </c>
      <c r="G3122" s="24" t="s">
        <v>40</v>
      </c>
      <c r="H3122" s="531">
        <v>53.12</v>
      </c>
      <c r="I3122" s="531">
        <v>17.32</v>
      </c>
      <c r="J3122" s="531">
        <f t="shared" si="211"/>
        <v>35.799999999999997</v>
      </c>
      <c r="K3122" s="532">
        <v>35.18</v>
      </c>
      <c r="L3122" s="533">
        <v>45530</v>
      </c>
      <c r="M3122" s="531">
        <f t="shared" si="212"/>
        <v>0.61999999999999744</v>
      </c>
      <c r="N3122" s="534">
        <v>2</v>
      </c>
      <c r="O3122" s="1" t="s">
        <v>50</v>
      </c>
      <c r="P3122" s="1" t="s">
        <v>53</v>
      </c>
      <c r="Q3122" s="535" t="str">
        <f>VLOOKUP(UTK[[#This Row],[ID]],DRIVER[],6,FALSE)</f>
        <v>SUSANT KUMAR BAG</v>
      </c>
    </row>
    <row r="3123" spans="1:18" ht="15" customHeight="1">
      <c r="A3123" s="1">
        <v>605</v>
      </c>
      <c r="B3123" s="530" t="str">
        <f>UTK[[#This Row],[DATE]]&amp;UTK[[#This Row],[VEHICLE NO]]&amp;UTK[[#This Row],[TRIP NO]]</f>
        <v>45530OD04Q41282</v>
      </c>
      <c r="C3123" s="25">
        <v>45530</v>
      </c>
      <c r="D3123" s="1">
        <v>33649</v>
      </c>
      <c r="E3123" s="12">
        <v>312215</v>
      </c>
      <c r="F3123" s="17">
        <v>9928</v>
      </c>
      <c r="G3123" s="24" t="s">
        <v>41</v>
      </c>
      <c r="H3123" s="531">
        <v>34.74</v>
      </c>
      <c r="I3123" s="531">
        <v>10.5</v>
      </c>
      <c r="J3123" s="531">
        <f t="shared" si="211"/>
        <v>24.240000000000002</v>
      </c>
      <c r="K3123" s="532">
        <v>24.2</v>
      </c>
      <c r="L3123" s="533">
        <v>45530</v>
      </c>
      <c r="M3123" s="531">
        <f t="shared" si="212"/>
        <v>4.00000000000027E-2</v>
      </c>
      <c r="N3123" s="534">
        <v>2</v>
      </c>
      <c r="O3123" s="1" t="s">
        <v>50</v>
      </c>
      <c r="P3123" s="1" t="s">
        <v>53</v>
      </c>
      <c r="Q3123" s="535" t="str">
        <f>VLOOKUP(UTK[[#This Row],[ID]],DRIVER[],6,FALSE)</f>
        <v>KAMAN MUNDA</v>
      </c>
    </row>
    <row r="3124" spans="1:18" ht="15" customHeight="1">
      <c r="A3124" s="1">
        <v>606</v>
      </c>
      <c r="B3124" s="530" t="str">
        <f>UTK[[#This Row],[DATE]]&amp;UTK[[#This Row],[VEHICLE NO]]&amp;UTK[[#This Row],[TRIP NO]]</f>
        <v>45530OD34S61392</v>
      </c>
      <c r="C3124" s="25">
        <v>45530</v>
      </c>
      <c r="D3124" s="1">
        <v>33650</v>
      </c>
      <c r="E3124" s="12">
        <v>312215</v>
      </c>
      <c r="F3124" s="17">
        <v>9932</v>
      </c>
      <c r="G3124" s="24" t="s">
        <v>52</v>
      </c>
      <c r="H3124" s="531">
        <v>54.5</v>
      </c>
      <c r="I3124" s="531">
        <v>17.739999999999998</v>
      </c>
      <c r="J3124" s="531">
        <f t="shared" si="211"/>
        <v>36.760000000000005</v>
      </c>
      <c r="K3124" s="532">
        <v>36.76</v>
      </c>
      <c r="L3124" s="533">
        <v>45530</v>
      </c>
      <c r="M3124" s="531">
        <f t="shared" si="212"/>
        <v>0</v>
      </c>
      <c r="N3124" s="534">
        <v>2</v>
      </c>
      <c r="O3124" s="1" t="s">
        <v>50</v>
      </c>
      <c r="P3124" s="1" t="s">
        <v>53</v>
      </c>
      <c r="Q3124" s="535" t="str">
        <f>VLOOKUP(UTK[[#This Row],[ID]],DRIVER[],6,FALSE)</f>
        <v>MURALIDHAR MOHANTA</v>
      </c>
    </row>
    <row r="3125" spans="1:18" ht="14.4">
      <c r="A3125" s="1">
        <v>607</v>
      </c>
      <c r="B3125" s="530" t="str">
        <f>UTK[[#This Row],[DATE]]&amp;UTK[[#This Row],[VEHICLE NO]]&amp;UTK[[#This Row],[TRIP NO]]</f>
        <v>45530OD04Q41232</v>
      </c>
      <c r="C3125" s="25">
        <v>45530</v>
      </c>
      <c r="D3125" s="1">
        <v>33651</v>
      </c>
      <c r="E3125" s="12">
        <v>312215</v>
      </c>
      <c r="F3125" s="17">
        <v>9930</v>
      </c>
      <c r="G3125" s="24" t="s">
        <v>39</v>
      </c>
      <c r="H3125" s="531">
        <v>54.48</v>
      </c>
      <c r="I3125" s="531">
        <v>17.68</v>
      </c>
      <c r="J3125" s="531">
        <f t="shared" si="211"/>
        <v>36.799999999999997</v>
      </c>
      <c r="K3125" s="532">
        <v>36.799999999999997</v>
      </c>
      <c r="L3125" s="533">
        <v>45530</v>
      </c>
      <c r="M3125" s="531">
        <f t="shared" si="212"/>
        <v>0</v>
      </c>
      <c r="N3125" s="534">
        <v>2</v>
      </c>
      <c r="O3125" s="1" t="s">
        <v>50</v>
      </c>
      <c r="P3125" s="1" t="s">
        <v>53</v>
      </c>
      <c r="Q3125" s="535" t="str">
        <f>VLOOKUP(UTK[[#This Row],[ID]],DRIVER[],6,FALSE)</f>
        <v>RIZWAN</v>
      </c>
    </row>
    <row r="3126" spans="1:18" ht="15" customHeight="1">
      <c r="A3126" s="1">
        <v>608</v>
      </c>
      <c r="B3126" s="530" t="str">
        <f>UTK[[#This Row],[DATE]]&amp;UTK[[#This Row],[VEHICLE NO]]&amp;UTK[[#This Row],[TRIP NO]]</f>
        <v>45530OD34S61272</v>
      </c>
      <c r="C3126" s="25">
        <v>45530</v>
      </c>
      <c r="D3126" s="1">
        <v>33652</v>
      </c>
      <c r="E3126" s="12">
        <v>312215</v>
      </c>
      <c r="F3126" s="17">
        <v>9950</v>
      </c>
      <c r="G3126" s="24" t="s">
        <v>131</v>
      </c>
      <c r="H3126" s="531">
        <v>53.26</v>
      </c>
      <c r="I3126" s="531">
        <v>17.760000000000002</v>
      </c>
      <c r="J3126" s="531">
        <f t="shared" si="211"/>
        <v>35.5</v>
      </c>
      <c r="K3126" s="532">
        <v>34.6</v>
      </c>
      <c r="L3126" s="533">
        <v>45530</v>
      </c>
      <c r="M3126" s="531">
        <f t="shared" si="212"/>
        <v>0.89999999999999858</v>
      </c>
      <c r="N3126" s="534">
        <v>2</v>
      </c>
      <c r="O3126" s="1" t="s">
        <v>50</v>
      </c>
      <c r="P3126" s="1" t="s">
        <v>53</v>
      </c>
      <c r="Q3126" s="535" t="str">
        <f>VLOOKUP(UTK[[#This Row],[ID]],DRIVER[],6,FALSE)</f>
        <v>AKSHAYA KU SAHOO</v>
      </c>
    </row>
    <row r="3127" spans="1:18" ht="15" customHeight="1">
      <c r="A3127" s="1">
        <v>609</v>
      </c>
      <c r="B3127" s="530" t="str">
        <f>UTK[[#This Row],[DATE]]&amp;UTK[[#This Row],[VEHICLE NO]]&amp;UTK[[#This Row],[TRIP NO]]</f>
        <v>45530OD34S26662</v>
      </c>
      <c r="C3127" s="25">
        <v>45530</v>
      </c>
      <c r="D3127" s="1">
        <v>33653</v>
      </c>
      <c r="E3127" s="12">
        <v>312215</v>
      </c>
      <c r="F3127" s="17">
        <v>9951</v>
      </c>
      <c r="G3127" s="24" t="s">
        <v>45</v>
      </c>
      <c r="H3127" s="531">
        <v>52.42</v>
      </c>
      <c r="I3127" s="531">
        <v>17.7</v>
      </c>
      <c r="J3127" s="531">
        <f t="shared" si="211"/>
        <v>34.72</v>
      </c>
      <c r="K3127" s="532">
        <v>33.799999999999997</v>
      </c>
      <c r="L3127" s="533">
        <v>45530</v>
      </c>
      <c r="M3127" s="531">
        <f t="shared" si="212"/>
        <v>0.92000000000000171</v>
      </c>
      <c r="N3127" s="534">
        <v>2</v>
      </c>
      <c r="O3127" s="1" t="s">
        <v>50</v>
      </c>
      <c r="P3127" s="1" t="s">
        <v>53</v>
      </c>
      <c r="Q3127" s="535" t="str">
        <f>VLOOKUP(UTK[[#This Row],[ID]],DRIVER[],6,FALSE)</f>
        <v>DHULESWAR PERAI</v>
      </c>
    </row>
    <row r="3128" spans="1:18" ht="15" customHeight="1">
      <c r="A3128" s="1">
        <v>610</v>
      </c>
      <c r="B3128" s="530" t="str">
        <f>UTK[[#This Row],[DATE]]&amp;UTK[[#This Row],[VEHICLE NO]]&amp;UTK[[#This Row],[TRIP NO]]</f>
        <v>45530OD04Q41782</v>
      </c>
      <c r="C3128" s="25">
        <v>45530</v>
      </c>
      <c r="D3128" s="1">
        <v>33654</v>
      </c>
      <c r="E3128" s="12">
        <v>312215</v>
      </c>
      <c r="F3128" s="17">
        <v>9953</v>
      </c>
      <c r="G3128" s="24" t="s">
        <v>25</v>
      </c>
      <c r="H3128" s="531">
        <v>53.82</v>
      </c>
      <c r="I3128" s="531">
        <v>17.3</v>
      </c>
      <c r="J3128" s="531">
        <f t="shared" si="211"/>
        <v>36.519999999999996</v>
      </c>
      <c r="K3128" s="532">
        <v>36.46</v>
      </c>
      <c r="L3128" s="533">
        <v>45530</v>
      </c>
      <c r="M3128" s="531">
        <f t="shared" si="212"/>
        <v>5.9999999999995168E-2</v>
      </c>
      <c r="N3128" s="534">
        <v>2</v>
      </c>
      <c r="O3128" s="1" t="s">
        <v>50</v>
      </c>
      <c r="P3128" s="1" t="s">
        <v>53</v>
      </c>
      <c r="Q3128" s="535" t="str">
        <f>VLOOKUP(UTK[[#This Row],[ID]],DRIVER[],6,FALSE)</f>
        <v>CHANDRAMANI MOHANTY</v>
      </c>
      <c r="R3128" s="1">
        <v>210</v>
      </c>
    </row>
    <row r="3129" spans="1:18" ht="15" customHeight="1">
      <c r="A3129" s="1">
        <v>611</v>
      </c>
      <c r="B3129" s="530" t="str">
        <f>UTK[[#This Row],[DATE]]&amp;UTK[[#This Row],[VEHICLE NO]]&amp;UTK[[#This Row],[TRIP NO]]</f>
        <v>45530OD04Q41702</v>
      </c>
      <c r="C3129" s="25">
        <v>45530</v>
      </c>
      <c r="D3129" s="1">
        <v>33655</v>
      </c>
      <c r="E3129" s="12">
        <v>312215</v>
      </c>
      <c r="F3129" s="17">
        <v>9963</v>
      </c>
      <c r="G3129" s="24" t="s">
        <v>10</v>
      </c>
      <c r="H3129" s="531">
        <v>33.159999999999997</v>
      </c>
      <c r="I3129" s="531">
        <v>10.4</v>
      </c>
      <c r="J3129" s="531">
        <f t="shared" si="211"/>
        <v>22.759999999999998</v>
      </c>
      <c r="K3129" s="532">
        <v>22.22</v>
      </c>
      <c r="L3129" s="533">
        <v>45530</v>
      </c>
      <c r="M3129" s="531">
        <f t="shared" si="212"/>
        <v>0.53999999999999915</v>
      </c>
      <c r="N3129" s="534">
        <v>2</v>
      </c>
      <c r="O3129" s="1" t="s">
        <v>50</v>
      </c>
      <c r="P3129" s="1" t="s">
        <v>53</v>
      </c>
      <c r="Q3129" s="535" t="str">
        <f>VLOOKUP(UTK[[#This Row],[ID]],DRIVER[],6,FALSE)</f>
        <v>MADANA MAHANTA</v>
      </c>
    </row>
    <row r="3130" spans="1:18" ht="15" customHeight="1">
      <c r="A3130" s="1">
        <v>612</v>
      </c>
      <c r="B3130" s="530" t="str">
        <f>UTK[[#This Row],[DATE]]&amp;UTK[[#This Row],[VEHICLE NO]]&amp;UTK[[#This Row],[TRIP NO]]</f>
        <v>45530OD04Q67881</v>
      </c>
      <c r="C3130" s="25">
        <v>45530</v>
      </c>
      <c r="D3130" s="1">
        <v>33656</v>
      </c>
      <c r="E3130" s="12">
        <v>312215</v>
      </c>
      <c r="F3130" s="17">
        <v>9966</v>
      </c>
      <c r="G3130" s="24" t="s">
        <v>20</v>
      </c>
      <c r="H3130" s="531">
        <v>55.24</v>
      </c>
      <c r="I3130" s="531">
        <v>17.82</v>
      </c>
      <c r="J3130" s="531">
        <f t="shared" si="211"/>
        <v>37.42</v>
      </c>
      <c r="K3130" s="532">
        <v>36.58</v>
      </c>
      <c r="L3130" s="533">
        <v>45531</v>
      </c>
      <c r="M3130" s="531">
        <f t="shared" si="212"/>
        <v>0.84000000000000341</v>
      </c>
      <c r="N3130" s="534">
        <v>1</v>
      </c>
      <c r="O3130" s="1" t="s">
        <v>50</v>
      </c>
      <c r="P3130" s="1" t="s">
        <v>53</v>
      </c>
      <c r="Q3130" s="535" t="str">
        <f>VLOOKUP(UTK[[#This Row],[ID]],DRIVER[],6,FALSE)</f>
        <v>BAI DHARA JAMUDA</v>
      </c>
    </row>
    <row r="3131" spans="1:18" ht="15" customHeight="1">
      <c r="A3131" s="1">
        <v>613</v>
      </c>
      <c r="B3131" s="530" t="str">
        <f>UTK[[#This Row],[DATE]]&amp;UTK[[#This Row],[VEHICLE NO]]&amp;UTK[[#This Row],[TRIP NO]]</f>
        <v>45530OD04Q41732</v>
      </c>
      <c r="C3131" s="25">
        <v>45530</v>
      </c>
      <c r="D3131" s="1">
        <v>33657</v>
      </c>
      <c r="E3131" s="12">
        <v>312215</v>
      </c>
      <c r="F3131" s="17">
        <v>9965</v>
      </c>
      <c r="G3131" s="24" t="s">
        <v>8</v>
      </c>
      <c r="H3131" s="531">
        <v>34.82</v>
      </c>
      <c r="I3131" s="531">
        <v>10.46</v>
      </c>
      <c r="J3131" s="531">
        <f t="shared" si="211"/>
        <v>24.36</v>
      </c>
      <c r="K3131" s="532">
        <v>23.62</v>
      </c>
      <c r="L3131" s="533">
        <v>45531</v>
      </c>
      <c r="M3131" s="531">
        <f t="shared" si="212"/>
        <v>0.73999999999999844</v>
      </c>
      <c r="N3131" s="534">
        <v>2</v>
      </c>
      <c r="O3131" s="1" t="s">
        <v>50</v>
      </c>
      <c r="P3131" s="1" t="s">
        <v>53</v>
      </c>
      <c r="Q3131" s="535" t="str">
        <f>VLOOKUP(UTK[[#This Row],[ID]],DRIVER[],6,FALSE)</f>
        <v>PRADEEP KUMAR</v>
      </c>
    </row>
    <row r="3132" spans="1:18" ht="15" customHeight="1">
      <c r="A3132" s="1">
        <v>614</v>
      </c>
      <c r="B3132" s="530" t="str">
        <f>UTK[[#This Row],[DATE]]&amp;UTK[[#This Row],[VEHICLE NO]]&amp;UTK[[#This Row],[TRIP NO]]</f>
        <v>45531OD34S61271</v>
      </c>
      <c r="C3132" s="25">
        <v>45531</v>
      </c>
      <c r="D3132" s="1">
        <v>33658</v>
      </c>
      <c r="E3132" s="12">
        <v>312215</v>
      </c>
      <c r="F3132" s="17">
        <v>9977</v>
      </c>
      <c r="G3132" s="24" t="s">
        <v>131</v>
      </c>
      <c r="H3132" s="531">
        <v>57.96</v>
      </c>
      <c r="I3132" s="531">
        <v>17.88</v>
      </c>
      <c r="J3132" s="531">
        <f t="shared" ref="J3132:J3159" si="213">H3132-I3132</f>
        <v>40.08</v>
      </c>
      <c r="K3132" s="532">
        <v>39.6</v>
      </c>
      <c r="L3132" s="533">
        <v>45531</v>
      </c>
      <c r="M3132" s="531">
        <f t="shared" ref="M3132:M3159" si="214">J3132-K3132</f>
        <v>0.47999999999999687</v>
      </c>
      <c r="N3132" s="534">
        <v>1</v>
      </c>
      <c r="O3132" s="1" t="s">
        <v>50</v>
      </c>
      <c r="P3132" s="1" t="s">
        <v>53</v>
      </c>
      <c r="Q3132" s="535" t="str">
        <f>VLOOKUP(UTK[[#This Row],[ID]],DRIVER[],6,FALSE)</f>
        <v>AKSHAYA KU SAHOO</v>
      </c>
    </row>
    <row r="3133" spans="1:18" ht="15" customHeight="1">
      <c r="A3133" s="1">
        <v>615</v>
      </c>
      <c r="B3133" s="530" t="str">
        <f>UTK[[#This Row],[DATE]]&amp;UTK[[#This Row],[VEHICLE NO]]&amp;UTK[[#This Row],[TRIP NO]]</f>
        <v>45531OD34S61521</v>
      </c>
      <c r="C3133" s="25">
        <v>45531</v>
      </c>
      <c r="D3133" s="1">
        <v>33659</v>
      </c>
      <c r="E3133" s="12">
        <v>312215</v>
      </c>
      <c r="F3133" s="17">
        <v>9979</v>
      </c>
      <c r="G3133" s="24" t="s">
        <v>43</v>
      </c>
      <c r="H3133" s="531">
        <v>54.7</v>
      </c>
      <c r="I3133" s="531">
        <v>17.579999999999998</v>
      </c>
      <c r="J3133" s="531">
        <f t="shared" si="213"/>
        <v>37.120000000000005</v>
      </c>
      <c r="K3133" s="532">
        <v>36.64</v>
      </c>
      <c r="L3133" s="533">
        <v>45531</v>
      </c>
      <c r="M3133" s="531">
        <f t="shared" si="214"/>
        <v>0.48000000000000398</v>
      </c>
      <c r="N3133" s="534">
        <v>1</v>
      </c>
      <c r="O3133" s="1" t="s">
        <v>50</v>
      </c>
      <c r="P3133" s="1" t="s">
        <v>53</v>
      </c>
      <c r="Q3133" s="535" t="str">
        <f>VLOOKUP(UTK[[#This Row],[ID]],DRIVER[],6,FALSE)</f>
        <v>RAHID</v>
      </c>
    </row>
    <row r="3134" spans="1:18" ht="15" customHeight="1">
      <c r="A3134" s="1">
        <v>616</v>
      </c>
      <c r="B3134" s="530" t="str">
        <f>UTK[[#This Row],[DATE]]&amp;UTK[[#This Row],[VEHICLE NO]]&amp;UTK[[#This Row],[TRIP NO]]</f>
        <v>45531OD04Q67611</v>
      </c>
      <c r="C3134" s="25">
        <v>45531</v>
      </c>
      <c r="D3134" s="1">
        <v>33660</v>
      </c>
      <c r="E3134" s="12">
        <v>312215</v>
      </c>
      <c r="F3134" s="17">
        <v>9981</v>
      </c>
      <c r="G3134" s="24" t="s">
        <v>24</v>
      </c>
      <c r="H3134" s="531">
        <v>55.54</v>
      </c>
      <c r="I3134" s="531">
        <v>18.059999999999999</v>
      </c>
      <c r="J3134" s="531">
        <f t="shared" si="213"/>
        <v>37.480000000000004</v>
      </c>
      <c r="K3134" s="532">
        <v>36.96</v>
      </c>
      <c r="L3134" s="533">
        <v>45531</v>
      </c>
      <c r="M3134" s="531">
        <f t="shared" si="214"/>
        <v>0.52000000000000313</v>
      </c>
      <c r="N3134" s="534">
        <v>1</v>
      </c>
      <c r="O3134" s="1" t="s">
        <v>50</v>
      </c>
      <c r="P3134" s="1" t="s">
        <v>53</v>
      </c>
      <c r="Q3134" s="535" t="str">
        <f>VLOOKUP(UTK[[#This Row],[ID]],DRIVER[],6,FALSE)</f>
        <v>JAVID KHAN</v>
      </c>
    </row>
    <row r="3135" spans="1:18" ht="15" customHeight="1">
      <c r="A3135" s="1">
        <v>617</v>
      </c>
      <c r="B3135" s="530" t="str">
        <f>UTK[[#This Row],[DATE]]&amp;UTK[[#This Row],[VEHICLE NO]]&amp;UTK[[#This Row],[TRIP NO]]</f>
        <v>45531OD34S26271</v>
      </c>
      <c r="C3135" s="25">
        <v>45531</v>
      </c>
      <c r="D3135" s="1">
        <v>33661</v>
      </c>
      <c r="E3135" s="12">
        <v>312215</v>
      </c>
      <c r="F3135" s="17">
        <v>9985</v>
      </c>
      <c r="G3135" s="24" t="s">
        <v>54</v>
      </c>
      <c r="H3135" s="531">
        <v>56.72</v>
      </c>
      <c r="I3135" s="531">
        <v>17.260000000000002</v>
      </c>
      <c r="J3135" s="531">
        <f t="shared" si="213"/>
        <v>39.459999999999994</v>
      </c>
      <c r="K3135" s="532">
        <v>38.82</v>
      </c>
      <c r="L3135" s="533">
        <v>45531</v>
      </c>
      <c r="M3135" s="531">
        <f t="shared" si="214"/>
        <v>0.63999999999999346</v>
      </c>
      <c r="N3135" s="534">
        <v>1</v>
      </c>
      <c r="O3135" s="1" t="s">
        <v>50</v>
      </c>
      <c r="P3135" s="1" t="s">
        <v>53</v>
      </c>
      <c r="Q3135" s="535" t="str">
        <f>VLOOKUP(UTK[[#This Row],[ID]],DRIVER[],6,FALSE)</f>
        <v>BANAJ ROUT</v>
      </c>
    </row>
    <row r="3136" spans="1:18" ht="15" customHeight="1">
      <c r="A3136" s="1">
        <v>618</v>
      </c>
      <c r="B3136" s="530" t="str">
        <f>UTK[[#This Row],[DATE]]&amp;UTK[[#This Row],[VEHICLE NO]]&amp;UTK[[#This Row],[TRIP NO]]</f>
        <v>45531OD04Q41181</v>
      </c>
      <c r="C3136" s="25">
        <v>45531</v>
      </c>
      <c r="D3136" s="1">
        <v>33662</v>
      </c>
      <c r="E3136" s="12">
        <v>312215</v>
      </c>
      <c r="F3136" s="17">
        <v>9989</v>
      </c>
      <c r="G3136" s="24" t="s">
        <v>26</v>
      </c>
      <c r="H3136" s="531">
        <v>57.38</v>
      </c>
      <c r="I3136" s="531">
        <v>17.34</v>
      </c>
      <c r="J3136" s="531">
        <f t="shared" si="213"/>
        <v>40.040000000000006</v>
      </c>
      <c r="K3136" s="532">
        <v>39.520000000000003</v>
      </c>
      <c r="L3136" s="533">
        <v>45531</v>
      </c>
      <c r="M3136" s="531">
        <f t="shared" si="214"/>
        <v>0.52000000000000313</v>
      </c>
      <c r="N3136" s="534">
        <v>1</v>
      </c>
      <c r="O3136" s="1" t="s">
        <v>50</v>
      </c>
      <c r="P3136" s="1" t="s">
        <v>53</v>
      </c>
      <c r="Q3136" s="535" t="str">
        <f>VLOOKUP(UTK[[#This Row],[ID]],DRIVER[],6,FALSE)</f>
        <v>BAI DHARA JAMUDA</v>
      </c>
      <c r="R3136" s="1">
        <v>210</v>
      </c>
    </row>
    <row r="3137" spans="1:18" ht="15" customHeight="1">
      <c r="A3137" s="1">
        <v>619</v>
      </c>
      <c r="B3137" s="530" t="str">
        <f>UTK[[#This Row],[DATE]]&amp;UTK[[#This Row],[VEHICLE NO]]&amp;UTK[[#This Row],[TRIP NO]]</f>
        <v>45531OD04Q41701</v>
      </c>
      <c r="C3137" s="25">
        <v>45531</v>
      </c>
      <c r="D3137" s="1">
        <v>33663</v>
      </c>
      <c r="E3137" s="12">
        <v>312215</v>
      </c>
      <c r="F3137" s="17">
        <v>9988</v>
      </c>
      <c r="G3137" s="24" t="s">
        <v>10</v>
      </c>
      <c r="H3137" s="531">
        <v>34.020000000000003</v>
      </c>
      <c r="I3137" s="531">
        <v>10.48</v>
      </c>
      <c r="J3137" s="531">
        <f t="shared" si="213"/>
        <v>23.540000000000003</v>
      </c>
      <c r="K3137" s="532">
        <v>23.3</v>
      </c>
      <c r="L3137" s="533">
        <v>45531</v>
      </c>
      <c r="M3137" s="531">
        <f t="shared" si="214"/>
        <v>0.24000000000000199</v>
      </c>
      <c r="N3137" s="534">
        <v>1</v>
      </c>
      <c r="O3137" s="1" t="s">
        <v>50</v>
      </c>
      <c r="P3137" s="1" t="s">
        <v>53</v>
      </c>
      <c r="Q3137" s="535" t="str">
        <f>VLOOKUP(UTK[[#This Row],[ID]],DRIVER[],6,FALSE)</f>
        <v>MADANA MAHANTA</v>
      </c>
    </row>
    <row r="3138" spans="1:18" ht="15" customHeight="1">
      <c r="A3138" s="1">
        <v>620</v>
      </c>
      <c r="B3138" s="530" t="str">
        <f>UTK[[#This Row],[DATE]]&amp;UTK[[#This Row],[VEHICLE NO]]&amp;UTK[[#This Row],[TRIP NO]]</f>
        <v>45531OD34S26151</v>
      </c>
      <c r="C3138" s="25">
        <v>45531</v>
      </c>
      <c r="D3138" s="1">
        <v>33664</v>
      </c>
      <c r="E3138" s="12">
        <v>312215</v>
      </c>
      <c r="F3138" s="17">
        <v>9987</v>
      </c>
      <c r="G3138" s="24" t="s">
        <v>40</v>
      </c>
      <c r="H3138" s="531">
        <v>56.82</v>
      </c>
      <c r="I3138" s="531">
        <v>17.399999999999999</v>
      </c>
      <c r="J3138" s="531">
        <f t="shared" si="213"/>
        <v>39.42</v>
      </c>
      <c r="K3138" s="532">
        <v>38.840000000000003</v>
      </c>
      <c r="L3138" s="533">
        <v>45531</v>
      </c>
      <c r="M3138" s="531">
        <f t="shared" si="214"/>
        <v>0.57999999999999829</v>
      </c>
      <c r="N3138" s="534">
        <v>1</v>
      </c>
      <c r="O3138" s="1" t="s">
        <v>50</v>
      </c>
      <c r="P3138" s="1" t="s">
        <v>53</v>
      </c>
      <c r="Q3138" s="535" t="str">
        <f>VLOOKUP(UTK[[#This Row],[ID]],DRIVER[],6,FALSE)</f>
        <v>SUSANT KUMAR BAG</v>
      </c>
    </row>
    <row r="3139" spans="1:18" ht="15" customHeight="1">
      <c r="A3139" s="1">
        <v>621</v>
      </c>
      <c r="B3139" s="530" t="str">
        <f>UTK[[#This Row],[DATE]]&amp;UTK[[#This Row],[VEHICLE NO]]&amp;UTK[[#This Row],[TRIP NO]]</f>
        <v>45531OD04Q41281</v>
      </c>
      <c r="C3139" s="25">
        <v>45531</v>
      </c>
      <c r="D3139" s="1">
        <v>33665</v>
      </c>
      <c r="E3139" s="12">
        <v>312216</v>
      </c>
      <c r="F3139" s="17">
        <v>4</v>
      </c>
      <c r="G3139" s="24" t="s">
        <v>41</v>
      </c>
      <c r="H3139" s="531">
        <v>34.74</v>
      </c>
      <c r="I3139" s="531">
        <v>10.52</v>
      </c>
      <c r="J3139" s="531">
        <f t="shared" si="213"/>
        <v>24.220000000000002</v>
      </c>
      <c r="K3139" s="532">
        <v>23.82</v>
      </c>
      <c r="L3139" s="533">
        <v>45531</v>
      </c>
      <c r="M3139" s="531">
        <f t="shared" si="214"/>
        <v>0.40000000000000213</v>
      </c>
      <c r="N3139" s="534">
        <v>1</v>
      </c>
      <c r="O3139" s="1" t="s">
        <v>50</v>
      </c>
      <c r="P3139" s="1" t="s">
        <v>53</v>
      </c>
      <c r="Q3139" s="535" t="str">
        <f>VLOOKUP(UTK[[#This Row],[ID]],DRIVER[],6,FALSE)</f>
        <v>RAKHAL CH  MOHANTA</v>
      </c>
    </row>
    <row r="3140" spans="1:18" ht="14.4">
      <c r="A3140" s="1">
        <v>622</v>
      </c>
      <c r="B3140" s="530" t="str">
        <f>UTK[[#This Row],[DATE]]&amp;UTK[[#This Row],[VEHICLE NO]]&amp;UTK[[#This Row],[TRIP NO]]</f>
        <v>45531OD04Q41231</v>
      </c>
      <c r="C3140" s="25">
        <v>45531</v>
      </c>
      <c r="D3140" s="1">
        <v>33666</v>
      </c>
      <c r="E3140" s="12">
        <v>312215</v>
      </c>
      <c r="F3140" s="17">
        <v>9984</v>
      </c>
      <c r="G3140" s="24" t="s">
        <v>39</v>
      </c>
      <c r="H3140" s="531">
        <v>57.64</v>
      </c>
      <c r="I3140" s="531">
        <v>17.72</v>
      </c>
      <c r="J3140" s="531">
        <f t="shared" si="213"/>
        <v>39.92</v>
      </c>
      <c r="K3140" s="532">
        <v>38.96</v>
      </c>
      <c r="L3140" s="533">
        <v>45531</v>
      </c>
      <c r="M3140" s="531">
        <f t="shared" si="214"/>
        <v>0.96000000000000085</v>
      </c>
      <c r="N3140" s="534">
        <v>1</v>
      </c>
      <c r="O3140" s="1" t="s">
        <v>50</v>
      </c>
      <c r="P3140" s="1" t="s">
        <v>53</v>
      </c>
      <c r="Q3140" s="535" t="str">
        <f>VLOOKUP(UTK[[#This Row],[ID]],DRIVER[],6,FALSE)</f>
        <v>RIZWAN</v>
      </c>
    </row>
    <row r="3141" spans="1:18" ht="15" customHeight="1">
      <c r="A3141" s="1">
        <v>623</v>
      </c>
      <c r="B3141" s="530" t="str">
        <f>UTK[[#This Row],[DATE]]&amp;UTK[[#This Row],[VEHICLE NO]]&amp;UTK[[#This Row],[TRIP NO]]</f>
        <v>45531OD04Q41731</v>
      </c>
      <c r="C3141" s="25">
        <v>45531</v>
      </c>
      <c r="D3141" s="1">
        <v>33667</v>
      </c>
      <c r="E3141" s="12">
        <v>312216</v>
      </c>
      <c r="F3141" s="17">
        <v>7</v>
      </c>
      <c r="G3141" s="24" t="s">
        <v>8</v>
      </c>
      <c r="H3141" s="531">
        <v>35.56</v>
      </c>
      <c r="I3141" s="531">
        <v>10.52</v>
      </c>
      <c r="J3141" s="531">
        <f t="shared" si="213"/>
        <v>25.040000000000003</v>
      </c>
      <c r="K3141" s="532">
        <v>24.62</v>
      </c>
      <c r="L3141" s="533">
        <v>45531</v>
      </c>
      <c r="M3141" s="531">
        <f t="shared" si="214"/>
        <v>0.42000000000000171</v>
      </c>
      <c r="N3141" s="534">
        <v>1</v>
      </c>
      <c r="O3141" s="1" t="s">
        <v>50</v>
      </c>
      <c r="P3141" s="1" t="s">
        <v>53</v>
      </c>
      <c r="Q3141" s="535" t="str">
        <f>VLOOKUP(UTK[[#This Row],[ID]],DRIVER[],6,FALSE)</f>
        <v>PRADEEP KUMAR</v>
      </c>
    </row>
    <row r="3142" spans="1:18" ht="15" customHeight="1">
      <c r="A3142" s="1">
        <v>624</v>
      </c>
      <c r="B3142" s="530" t="str">
        <f>UTK[[#This Row],[DATE]]&amp;UTK[[#This Row],[VEHICLE NO]]&amp;UTK[[#This Row],[TRIP NO]]</f>
        <v>45531OD04Q67881</v>
      </c>
      <c r="C3142" s="25">
        <v>45531</v>
      </c>
      <c r="D3142" s="1">
        <v>33668</v>
      </c>
      <c r="E3142" s="12">
        <v>312216</v>
      </c>
      <c r="F3142" s="17">
        <v>3</v>
      </c>
      <c r="G3142" s="24" t="s">
        <v>20</v>
      </c>
      <c r="H3142" s="531">
        <v>57.48</v>
      </c>
      <c r="I3142" s="531">
        <v>18.059999999999999</v>
      </c>
      <c r="J3142" s="531">
        <f t="shared" si="213"/>
        <v>39.42</v>
      </c>
      <c r="K3142" s="532">
        <v>38.76</v>
      </c>
      <c r="L3142" s="533">
        <v>45531</v>
      </c>
      <c r="M3142" s="531">
        <f t="shared" si="214"/>
        <v>0.66000000000000369</v>
      </c>
      <c r="N3142" s="534">
        <v>1</v>
      </c>
      <c r="O3142" s="1" t="s">
        <v>50</v>
      </c>
      <c r="P3142" s="1" t="s">
        <v>53</v>
      </c>
      <c r="Q3142" s="535" t="str">
        <f>VLOOKUP(UTK[[#This Row],[ID]],DRIVER[],6,FALSE)</f>
        <v>KABIRAJ SAHANI</v>
      </c>
      <c r="R3142" s="1">
        <v>208</v>
      </c>
    </row>
    <row r="3143" spans="1:18" ht="15" customHeight="1">
      <c r="A3143" s="1">
        <v>625</v>
      </c>
      <c r="B3143" s="530" t="str">
        <f>UTK[[#This Row],[DATE]]&amp;UTK[[#This Row],[VEHICLE NO]]&amp;UTK[[#This Row],[TRIP NO]]</f>
        <v>45531OD04Q41261</v>
      </c>
      <c r="C3143" s="25">
        <v>45531</v>
      </c>
      <c r="D3143" s="1">
        <v>33669</v>
      </c>
      <c r="E3143" s="12">
        <v>312216</v>
      </c>
      <c r="F3143" s="17">
        <v>12</v>
      </c>
      <c r="G3143" s="24" t="s">
        <v>23</v>
      </c>
      <c r="H3143" s="531">
        <v>57.88</v>
      </c>
      <c r="I3143" s="531">
        <v>17.7</v>
      </c>
      <c r="J3143" s="531">
        <f t="shared" si="213"/>
        <v>40.180000000000007</v>
      </c>
      <c r="K3143" s="532">
        <v>39.82</v>
      </c>
      <c r="L3143" s="533">
        <v>45531</v>
      </c>
      <c r="M3143" s="531">
        <f t="shared" si="214"/>
        <v>0.36000000000000654</v>
      </c>
      <c r="N3143" s="534">
        <v>1</v>
      </c>
      <c r="O3143" s="1" t="s">
        <v>50</v>
      </c>
      <c r="P3143" s="1" t="s">
        <v>53</v>
      </c>
      <c r="Q3143" s="535" t="str">
        <f>VLOOKUP(UTK[[#This Row],[ID]],DRIVER[],6,FALSE)</f>
        <v>JUGAL KISHOR MOHANTA</v>
      </c>
    </row>
    <row r="3144" spans="1:18" ht="15" customHeight="1">
      <c r="A3144" s="1">
        <v>626</v>
      </c>
      <c r="B3144" s="530" t="str">
        <f>UTK[[#This Row],[DATE]]&amp;UTK[[#This Row],[VEHICLE NO]]&amp;UTK[[#This Row],[TRIP NO]]</f>
        <v>45531OD34S26661</v>
      </c>
      <c r="C3144" s="25">
        <v>45531</v>
      </c>
      <c r="D3144" s="1">
        <v>33670</v>
      </c>
      <c r="E3144" s="12">
        <v>312216</v>
      </c>
      <c r="F3144" s="17">
        <v>15</v>
      </c>
      <c r="G3144" s="24" t="s">
        <v>45</v>
      </c>
      <c r="H3144" s="531">
        <v>57.82</v>
      </c>
      <c r="I3144" s="531">
        <v>17.82</v>
      </c>
      <c r="J3144" s="531">
        <f t="shared" si="213"/>
        <v>40</v>
      </c>
      <c r="K3144" s="532">
        <v>39.5</v>
      </c>
      <c r="L3144" s="533">
        <v>45531</v>
      </c>
      <c r="M3144" s="531">
        <f t="shared" si="214"/>
        <v>0.5</v>
      </c>
      <c r="N3144" s="534">
        <v>1</v>
      </c>
      <c r="O3144" s="1" t="s">
        <v>50</v>
      </c>
      <c r="P3144" s="1" t="s">
        <v>53</v>
      </c>
      <c r="Q3144" s="535" t="str">
        <f>VLOOKUP(UTK[[#This Row],[ID]],DRIVER[],6,FALSE)</f>
        <v>DHULESWAR PERAI</v>
      </c>
    </row>
    <row r="3145" spans="1:18" ht="15" customHeight="1">
      <c r="A3145" s="1">
        <v>627</v>
      </c>
      <c r="B3145" s="530" t="str">
        <f>UTK[[#This Row],[DATE]]&amp;UTK[[#This Row],[VEHICLE NO]]&amp;UTK[[#This Row],[TRIP NO]]</f>
        <v>45531OD34S61391</v>
      </c>
      <c r="C3145" s="25">
        <v>45531</v>
      </c>
      <c r="D3145" s="1">
        <v>33671</v>
      </c>
      <c r="E3145" s="12">
        <v>312216</v>
      </c>
      <c r="F3145" s="17">
        <v>41</v>
      </c>
      <c r="G3145" s="24" t="s">
        <v>52</v>
      </c>
      <c r="H3145" s="531">
        <v>55.74</v>
      </c>
      <c r="I3145" s="531">
        <v>17.84</v>
      </c>
      <c r="J3145" s="531">
        <f t="shared" si="213"/>
        <v>37.900000000000006</v>
      </c>
      <c r="K3145" s="532">
        <v>37.6</v>
      </c>
      <c r="L3145" s="533">
        <v>45531</v>
      </c>
      <c r="M3145" s="531">
        <f t="shared" si="214"/>
        <v>0.30000000000000426</v>
      </c>
      <c r="N3145" s="534">
        <v>1</v>
      </c>
      <c r="O3145" s="1" t="s">
        <v>50</v>
      </c>
      <c r="P3145" s="1" t="s">
        <v>53</v>
      </c>
      <c r="Q3145" s="535" t="str">
        <f>VLOOKUP(UTK[[#This Row],[ID]],DRIVER[],6,FALSE)</f>
        <v>PRADIPA MALIK</v>
      </c>
    </row>
    <row r="3146" spans="1:18" ht="15" customHeight="1">
      <c r="A3146" s="1">
        <v>628</v>
      </c>
      <c r="B3146" s="530" t="str">
        <f>UTK[[#This Row],[DATE]]&amp;UTK[[#This Row],[VEHICLE NO]]&amp;UTK[[#This Row],[TRIP NO]]</f>
        <v>45531OD04Q41781</v>
      </c>
      <c r="C3146" s="25">
        <v>45531</v>
      </c>
      <c r="D3146" s="1">
        <v>33672</v>
      </c>
      <c r="E3146" s="12">
        <v>312216</v>
      </c>
      <c r="F3146" s="17">
        <v>51</v>
      </c>
      <c r="G3146" s="24" t="s">
        <v>25</v>
      </c>
      <c r="H3146" s="531">
        <v>55.54</v>
      </c>
      <c r="I3146" s="531">
        <v>17.52</v>
      </c>
      <c r="J3146" s="531">
        <f t="shared" si="213"/>
        <v>38.019999999999996</v>
      </c>
      <c r="K3146" s="532">
        <v>37.74</v>
      </c>
      <c r="L3146" s="533">
        <v>45531</v>
      </c>
      <c r="M3146" s="531">
        <f t="shared" si="214"/>
        <v>0.27999999999999403</v>
      </c>
      <c r="N3146" s="534">
        <v>1</v>
      </c>
      <c r="O3146" s="1" t="s">
        <v>50</v>
      </c>
      <c r="P3146" s="1" t="s">
        <v>53</v>
      </c>
      <c r="Q3146" s="535" t="str">
        <f>VLOOKUP(UTK[[#This Row],[ID]],DRIVER[],6,FALSE)</f>
        <v>BHARAT CH MOHANTA</v>
      </c>
    </row>
    <row r="3147" spans="1:18" ht="15" customHeight="1">
      <c r="A3147" s="1">
        <v>629</v>
      </c>
      <c r="B3147" s="530" t="str">
        <f>UTK[[#This Row],[DATE]]&amp;UTK[[#This Row],[VEHICLE NO]]&amp;UTK[[#This Row],[TRIP NO]]</f>
        <v>45531OD34S61272</v>
      </c>
      <c r="C3147" s="25">
        <v>45531</v>
      </c>
      <c r="D3147" s="1">
        <v>33673</v>
      </c>
      <c r="E3147" s="12">
        <v>312216</v>
      </c>
      <c r="F3147" s="17">
        <v>53</v>
      </c>
      <c r="G3147" s="24" t="s">
        <v>131</v>
      </c>
      <c r="H3147" s="531">
        <v>55.6</v>
      </c>
      <c r="I3147" s="531">
        <v>17.8</v>
      </c>
      <c r="J3147" s="531">
        <f t="shared" si="213"/>
        <v>37.799999999999997</v>
      </c>
      <c r="K3147" s="532">
        <v>37.56</v>
      </c>
      <c r="L3147" s="533">
        <v>45531</v>
      </c>
      <c r="M3147" s="531">
        <f t="shared" si="214"/>
        <v>0.23999999999999488</v>
      </c>
      <c r="N3147" s="534">
        <v>2</v>
      </c>
      <c r="O3147" s="1" t="s">
        <v>50</v>
      </c>
      <c r="P3147" s="1" t="s">
        <v>53</v>
      </c>
      <c r="Q3147" s="535" t="str">
        <f>VLOOKUP(UTK[[#This Row],[ID]],DRIVER[],6,FALSE)</f>
        <v>AKSHAYA KU SAHOO</v>
      </c>
    </row>
    <row r="3148" spans="1:18" ht="15" customHeight="1">
      <c r="A3148" s="1">
        <v>630</v>
      </c>
      <c r="B3148" s="530" t="str">
        <f>UTK[[#This Row],[DATE]]&amp;UTK[[#This Row],[VEHICLE NO]]&amp;UTK[[#This Row],[TRIP NO]]</f>
        <v>45531OD34S65081</v>
      </c>
      <c r="C3148" s="25">
        <v>45531</v>
      </c>
      <c r="D3148" s="1">
        <v>33674</v>
      </c>
      <c r="E3148" s="12">
        <v>312216</v>
      </c>
      <c r="F3148" s="17">
        <v>55</v>
      </c>
      <c r="G3148" s="24" t="s">
        <v>57</v>
      </c>
      <c r="H3148" s="531">
        <v>53.92</v>
      </c>
      <c r="I3148" s="531">
        <v>17.600000000000001</v>
      </c>
      <c r="J3148" s="531">
        <f t="shared" si="213"/>
        <v>36.32</v>
      </c>
      <c r="K3148" s="532">
        <v>36.04</v>
      </c>
      <c r="L3148" s="533">
        <v>45531</v>
      </c>
      <c r="M3148" s="531">
        <f t="shared" si="214"/>
        <v>0.28000000000000114</v>
      </c>
      <c r="N3148" s="534">
        <v>1</v>
      </c>
      <c r="O3148" s="1" t="s">
        <v>50</v>
      </c>
      <c r="P3148" s="1" t="s">
        <v>53</v>
      </c>
      <c r="Q3148" s="535" t="str">
        <f>VLOOKUP(UTK[[#This Row],[ID]],DRIVER[],6,FALSE)</f>
        <v>VINOD KUMAR</v>
      </c>
    </row>
    <row r="3149" spans="1:18" ht="15" customHeight="1">
      <c r="A3149" s="1">
        <v>631</v>
      </c>
      <c r="B3149" s="530" t="str">
        <f>UTK[[#This Row],[DATE]]&amp;UTK[[#This Row],[VEHICLE NO]]&amp;UTK[[#This Row],[TRIP NO]]</f>
        <v>45531OD04Q67612</v>
      </c>
      <c r="C3149" s="25">
        <v>45531</v>
      </c>
      <c r="D3149" s="1">
        <v>33675</v>
      </c>
      <c r="E3149" s="12">
        <v>312216</v>
      </c>
      <c r="F3149" s="17">
        <v>57</v>
      </c>
      <c r="G3149" s="24" t="s">
        <v>24</v>
      </c>
      <c r="H3149" s="531">
        <v>52.36</v>
      </c>
      <c r="I3149" s="531">
        <v>17.98</v>
      </c>
      <c r="J3149" s="531">
        <f t="shared" si="213"/>
        <v>34.379999999999995</v>
      </c>
      <c r="K3149" s="532">
        <v>34.119999999999997</v>
      </c>
      <c r="L3149" s="533">
        <v>45531</v>
      </c>
      <c r="M3149" s="531">
        <f t="shared" si="214"/>
        <v>0.25999999999999801</v>
      </c>
      <c r="N3149" s="534">
        <v>2</v>
      </c>
      <c r="O3149" s="1" t="s">
        <v>50</v>
      </c>
      <c r="P3149" s="1" t="s">
        <v>53</v>
      </c>
      <c r="Q3149" s="535" t="str">
        <f>VLOOKUP(UTK[[#This Row],[ID]],DRIVER[],6,FALSE)</f>
        <v>JAVID KHAN</v>
      </c>
    </row>
    <row r="3150" spans="1:18" ht="15" customHeight="1">
      <c r="A3150" s="1">
        <v>632</v>
      </c>
      <c r="B3150" s="530" t="str">
        <f>UTK[[#This Row],[DATE]]&amp;UTK[[#This Row],[VEHICLE NO]]&amp;UTK[[#This Row],[TRIP NO]]</f>
        <v>45531OD34S61522</v>
      </c>
      <c r="C3150" s="25">
        <v>45531</v>
      </c>
      <c r="D3150" s="1">
        <v>33676</v>
      </c>
      <c r="E3150" s="12">
        <v>312216</v>
      </c>
      <c r="F3150" s="17">
        <v>59</v>
      </c>
      <c r="G3150" s="24" t="s">
        <v>43</v>
      </c>
      <c r="H3150" s="531">
        <v>53.42</v>
      </c>
      <c r="I3150" s="531">
        <v>17.3</v>
      </c>
      <c r="J3150" s="531">
        <f t="shared" si="213"/>
        <v>36.120000000000005</v>
      </c>
      <c r="K3150" s="532">
        <v>35.799999999999997</v>
      </c>
      <c r="L3150" s="533">
        <v>45531</v>
      </c>
      <c r="M3150" s="531">
        <f t="shared" si="214"/>
        <v>0.32000000000000739</v>
      </c>
      <c r="N3150" s="534">
        <v>2</v>
      </c>
      <c r="O3150" s="1" t="s">
        <v>50</v>
      </c>
      <c r="P3150" s="1" t="s">
        <v>53</v>
      </c>
      <c r="Q3150" s="535" t="str">
        <f>VLOOKUP(UTK[[#This Row],[ID]],DRIVER[],6,FALSE)</f>
        <v>RAHID</v>
      </c>
    </row>
    <row r="3151" spans="1:18" ht="15" customHeight="1">
      <c r="A3151" s="1">
        <v>633</v>
      </c>
      <c r="B3151" s="530" t="str">
        <f>UTK[[#This Row],[DATE]]&amp;UTK[[#This Row],[VEHICLE NO]]&amp;UTK[[#This Row],[TRIP NO]]</f>
        <v>45531OD04Q41282</v>
      </c>
      <c r="C3151" s="25">
        <v>45531</v>
      </c>
      <c r="D3151" s="1">
        <v>33677</v>
      </c>
      <c r="E3151" s="12">
        <v>312216</v>
      </c>
      <c r="F3151" s="17">
        <v>61</v>
      </c>
      <c r="G3151" s="24" t="s">
        <v>41</v>
      </c>
      <c r="H3151" s="531">
        <v>34.200000000000003</v>
      </c>
      <c r="I3151" s="531">
        <v>10.46</v>
      </c>
      <c r="J3151" s="531">
        <f t="shared" si="213"/>
        <v>23.740000000000002</v>
      </c>
      <c r="K3151" s="532">
        <v>23.22</v>
      </c>
      <c r="L3151" s="533">
        <v>45531</v>
      </c>
      <c r="M3151" s="531">
        <f t="shared" si="214"/>
        <v>0.52000000000000313</v>
      </c>
      <c r="N3151" s="534">
        <v>2</v>
      </c>
      <c r="O3151" s="1" t="s">
        <v>50</v>
      </c>
      <c r="P3151" s="1" t="s">
        <v>53</v>
      </c>
      <c r="Q3151" s="535" t="str">
        <f>VLOOKUP(UTK[[#This Row],[ID]],DRIVER[],6,FALSE)</f>
        <v>RAKHAL CH  MOHANTA</v>
      </c>
    </row>
    <row r="3152" spans="1:18" ht="15" customHeight="1">
      <c r="A3152" s="1">
        <v>634</v>
      </c>
      <c r="B3152" s="530" t="str">
        <f>UTK[[#This Row],[DATE]]&amp;UTK[[#This Row],[VEHICLE NO]]&amp;UTK[[#This Row],[TRIP NO]]</f>
        <v>45531OD34S26272</v>
      </c>
      <c r="C3152" s="25">
        <v>45531</v>
      </c>
      <c r="D3152" s="1">
        <v>33678</v>
      </c>
      <c r="E3152" s="12">
        <v>312216</v>
      </c>
      <c r="F3152" s="17">
        <v>54</v>
      </c>
      <c r="G3152" s="24" t="s">
        <v>54</v>
      </c>
      <c r="H3152" s="531">
        <v>52.58</v>
      </c>
      <c r="I3152" s="531">
        <v>17.18</v>
      </c>
      <c r="J3152" s="531">
        <f t="shared" si="213"/>
        <v>35.4</v>
      </c>
      <c r="K3152" s="532">
        <v>35.04</v>
      </c>
      <c r="L3152" s="533">
        <v>45531</v>
      </c>
      <c r="M3152" s="531">
        <f t="shared" si="214"/>
        <v>0.35999999999999943</v>
      </c>
      <c r="N3152" s="534">
        <v>2</v>
      </c>
      <c r="O3152" s="1" t="s">
        <v>50</v>
      </c>
      <c r="P3152" s="1" t="s">
        <v>53</v>
      </c>
      <c r="Q3152" s="535" t="str">
        <f>VLOOKUP(UTK[[#This Row],[ID]],DRIVER[],6,FALSE)</f>
        <v>BANAJ ROUT</v>
      </c>
    </row>
    <row r="3153" spans="1:17" ht="15" customHeight="1">
      <c r="A3153" s="1">
        <v>635</v>
      </c>
      <c r="B3153" s="530" t="str">
        <f>UTK[[#This Row],[DATE]]&amp;UTK[[#This Row],[VEHICLE NO]]&amp;UTK[[#This Row],[TRIP NO]]</f>
        <v>45531OD04Q41702</v>
      </c>
      <c r="C3153" s="25">
        <v>45531</v>
      </c>
      <c r="D3153" s="1">
        <v>33679</v>
      </c>
      <c r="E3153" s="12">
        <v>312216</v>
      </c>
      <c r="F3153" s="17">
        <v>62</v>
      </c>
      <c r="G3153" s="24" t="s">
        <v>10</v>
      </c>
      <c r="H3153" s="531">
        <v>34.58</v>
      </c>
      <c r="I3153" s="531">
        <v>10.4</v>
      </c>
      <c r="J3153" s="531">
        <f t="shared" si="213"/>
        <v>24.18</v>
      </c>
      <c r="K3153" s="532">
        <v>24.06</v>
      </c>
      <c r="L3153" s="533">
        <v>45531</v>
      </c>
      <c r="M3153" s="531">
        <f t="shared" si="214"/>
        <v>0.12000000000000099</v>
      </c>
      <c r="N3153" s="534">
        <v>2</v>
      </c>
      <c r="O3153" s="1" t="s">
        <v>50</v>
      </c>
      <c r="P3153" s="1" t="s">
        <v>53</v>
      </c>
      <c r="Q3153" s="535" t="str">
        <f>VLOOKUP(UTK[[#This Row],[ID]],DRIVER[],6,FALSE)</f>
        <v>MADANA MAHANTA</v>
      </c>
    </row>
    <row r="3154" spans="1:17" ht="15" customHeight="1">
      <c r="A3154" s="1">
        <v>636</v>
      </c>
      <c r="B3154" s="530" t="str">
        <f>UTK[[#This Row],[DATE]]&amp;UTK[[#This Row],[VEHICLE NO]]&amp;UTK[[#This Row],[TRIP NO]]</f>
        <v>45531OD34S26152</v>
      </c>
      <c r="C3154" s="25">
        <v>45531</v>
      </c>
      <c r="D3154" s="1">
        <v>33680</v>
      </c>
      <c r="E3154" s="12">
        <v>312216</v>
      </c>
      <c r="F3154" s="17">
        <v>66</v>
      </c>
      <c r="G3154" s="24" t="s">
        <v>40</v>
      </c>
      <c r="H3154" s="531">
        <v>51.46</v>
      </c>
      <c r="I3154" s="531">
        <v>17.3</v>
      </c>
      <c r="J3154" s="531">
        <f t="shared" si="213"/>
        <v>34.159999999999997</v>
      </c>
      <c r="K3154" s="532">
        <v>33.700000000000003</v>
      </c>
      <c r="L3154" s="533">
        <v>45531</v>
      </c>
      <c r="M3154" s="531">
        <f t="shared" si="214"/>
        <v>0.45999999999999375</v>
      </c>
      <c r="N3154" s="534">
        <v>2</v>
      </c>
      <c r="O3154" s="1" t="s">
        <v>50</v>
      </c>
      <c r="P3154" s="1" t="s">
        <v>53</v>
      </c>
      <c r="Q3154" s="535" t="str">
        <f>VLOOKUP(UTK[[#This Row],[ID]],DRIVER[],6,FALSE)</f>
        <v>SUSANT KUMAR BAG</v>
      </c>
    </row>
    <row r="3155" spans="1:17" ht="15" customHeight="1">
      <c r="A3155" s="1">
        <v>637</v>
      </c>
      <c r="B3155" s="530" t="str">
        <f>UTK[[#This Row],[DATE]]&amp;UTK[[#This Row],[VEHICLE NO]]&amp;UTK[[#This Row],[TRIP NO]]</f>
        <v>45531OD04Q41182</v>
      </c>
      <c r="C3155" s="25">
        <v>45531</v>
      </c>
      <c r="D3155" s="1">
        <v>33681</v>
      </c>
      <c r="E3155" s="12">
        <v>312216</v>
      </c>
      <c r="F3155" s="17">
        <v>65</v>
      </c>
      <c r="G3155" s="24" t="s">
        <v>26</v>
      </c>
      <c r="H3155" s="531">
        <v>55.14</v>
      </c>
      <c r="I3155" s="531">
        <v>17.420000000000002</v>
      </c>
      <c r="J3155" s="531">
        <f t="shared" si="213"/>
        <v>37.72</v>
      </c>
      <c r="K3155" s="532">
        <v>36.96</v>
      </c>
      <c r="L3155" s="533">
        <v>45531</v>
      </c>
      <c r="M3155" s="531">
        <f t="shared" si="214"/>
        <v>0.75999999999999801</v>
      </c>
      <c r="N3155" s="534">
        <v>2</v>
      </c>
      <c r="O3155" s="1" t="s">
        <v>50</v>
      </c>
      <c r="P3155" s="1" t="s">
        <v>53</v>
      </c>
      <c r="Q3155" s="535" t="str">
        <f>VLOOKUP(UTK[[#This Row],[ID]],DRIVER[],6,FALSE)</f>
        <v>BAI DHARA JAMUDA</v>
      </c>
    </row>
    <row r="3156" spans="1:17" ht="15" customHeight="1">
      <c r="A3156" s="1">
        <v>638</v>
      </c>
      <c r="B3156" s="530" t="str">
        <f>UTK[[#This Row],[DATE]]&amp;UTK[[#This Row],[VEHICLE NO]]&amp;UTK[[#This Row],[TRIP NO]]</f>
        <v>45531OD34S26662</v>
      </c>
      <c r="C3156" s="25">
        <v>45531</v>
      </c>
      <c r="D3156" s="1">
        <v>33682</v>
      </c>
      <c r="E3156" s="12">
        <v>312216</v>
      </c>
      <c r="F3156" s="17">
        <v>78</v>
      </c>
      <c r="G3156" s="24" t="s">
        <v>45</v>
      </c>
      <c r="H3156" s="531">
        <v>54.52</v>
      </c>
      <c r="I3156" s="531">
        <v>17.7</v>
      </c>
      <c r="J3156" s="531">
        <f t="shared" si="213"/>
        <v>36.820000000000007</v>
      </c>
      <c r="K3156" s="532">
        <v>36.200000000000003</v>
      </c>
      <c r="L3156" s="533">
        <v>45531</v>
      </c>
      <c r="M3156" s="531">
        <f t="shared" si="214"/>
        <v>0.62000000000000455</v>
      </c>
      <c r="N3156" s="534">
        <v>2</v>
      </c>
      <c r="O3156" s="1" t="s">
        <v>50</v>
      </c>
      <c r="P3156" s="1" t="s">
        <v>53</v>
      </c>
      <c r="Q3156" s="535" t="str">
        <f>VLOOKUP(UTK[[#This Row],[ID]],DRIVER[],6,FALSE)</f>
        <v>DHULESWAR PERAI</v>
      </c>
    </row>
    <row r="3157" spans="1:17" ht="15" customHeight="1">
      <c r="A3157" s="1">
        <v>639</v>
      </c>
      <c r="B3157" s="530" t="str">
        <f>UTK[[#This Row],[DATE]]&amp;UTK[[#This Row],[VEHICLE NO]]&amp;UTK[[#This Row],[TRIP NO]]</f>
        <v>45531OD04Q41262</v>
      </c>
      <c r="C3157" s="25">
        <v>45531</v>
      </c>
      <c r="D3157" s="1">
        <v>33683</v>
      </c>
      <c r="E3157" s="12">
        <v>312216</v>
      </c>
      <c r="F3157" s="17">
        <v>81</v>
      </c>
      <c r="G3157" s="24" t="s">
        <v>23</v>
      </c>
      <c r="H3157" s="531">
        <v>55.9</v>
      </c>
      <c r="I3157" s="531">
        <v>17.579999999999998</v>
      </c>
      <c r="J3157" s="531">
        <f t="shared" si="213"/>
        <v>38.32</v>
      </c>
      <c r="K3157" s="532">
        <v>38.020000000000003</v>
      </c>
      <c r="L3157" s="533">
        <v>45531</v>
      </c>
      <c r="M3157" s="531">
        <f t="shared" si="214"/>
        <v>0.29999999999999716</v>
      </c>
      <c r="N3157" s="534">
        <v>2</v>
      </c>
      <c r="O3157" s="1" t="s">
        <v>50</v>
      </c>
      <c r="P3157" s="1" t="s">
        <v>53</v>
      </c>
      <c r="Q3157" s="535" t="str">
        <f>VLOOKUP(UTK[[#This Row],[ID]],DRIVER[],6,FALSE)</f>
        <v>JUGAL KISHOR MOHANTA</v>
      </c>
    </row>
    <row r="3158" spans="1:17" ht="14.4">
      <c r="A3158" s="1">
        <v>640</v>
      </c>
      <c r="B3158" s="530" t="str">
        <f>UTK[[#This Row],[DATE]]&amp;UTK[[#This Row],[VEHICLE NO]]&amp;UTK[[#This Row],[TRIP NO]]</f>
        <v>45531OD04Q41232</v>
      </c>
      <c r="C3158" s="25">
        <v>45531</v>
      </c>
      <c r="D3158" s="1">
        <v>33684</v>
      </c>
      <c r="E3158" s="12">
        <v>312216</v>
      </c>
      <c r="F3158" s="17">
        <v>90</v>
      </c>
      <c r="G3158" s="24" t="s">
        <v>39</v>
      </c>
      <c r="H3158" s="531">
        <v>52.4</v>
      </c>
      <c r="I3158" s="531">
        <v>17.420000000000002</v>
      </c>
      <c r="J3158" s="531">
        <f t="shared" si="213"/>
        <v>34.979999999999997</v>
      </c>
      <c r="K3158" s="532">
        <v>34.6</v>
      </c>
      <c r="L3158" s="533">
        <v>45531</v>
      </c>
      <c r="M3158" s="531">
        <f t="shared" si="214"/>
        <v>0.37999999999999545</v>
      </c>
      <c r="N3158" s="534">
        <v>2</v>
      </c>
      <c r="O3158" s="1" t="s">
        <v>50</v>
      </c>
      <c r="P3158" s="1" t="s">
        <v>53</v>
      </c>
      <c r="Q3158" s="535" t="str">
        <f>VLOOKUP(UTK[[#This Row],[ID]],DRIVER[],6,FALSE)</f>
        <v>RIZWAN</v>
      </c>
    </row>
    <row r="3159" spans="1:17" ht="15" customHeight="1">
      <c r="A3159" s="1">
        <v>641</v>
      </c>
      <c r="B3159" s="530" t="str">
        <f>UTK[[#This Row],[DATE]]&amp;UTK[[#This Row],[VEHICLE NO]]&amp;UTK[[#This Row],[TRIP NO]]</f>
        <v>45531OD04Q41732</v>
      </c>
      <c r="C3159" s="25">
        <v>45531</v>
      </c>
      <c r="D3159" s="1">
        <v>33685</v>
      </c>
      <c r="E3159" s="12">
        <v>312216</v>
      </c>
      <c r="F3159" s="17">
        <v>89</v>
      </c>
      <c r="G3159" s="24" t="s">
        <v>8</v>
      </c>
      <c r="H3159" s="531">
        <v>35.44</v>
      </c>
      <c r="I3159" s="531">
        <v>10.48</v>
      </c>
      <c r="J3159" s="531">
        <f t="shared" si="213"/>
        <v>24.959999999999997</v>
      </c>
      <c r="K3159" s="532">
        <v>24.7</v>
      </c>
      <c r="L3159" s="533">
        <v>45531</v>
      </c>
      <c r="M3159" s="531">
        <f t="shared" si="214"/>
        <v>0.25999999999999801</v>
      </c>
      <c r="N3159" s="534">
        <v>2</v>
      </c>
      <c r="O3159" s="1" t="s">
        <v>50</v>
      </c>
      <c r="P3159" s="1" t="s">
        <v>53</v>
      </c>
      <c r="Q3159" s="535" t="str">
        <f>VLOOKUP(UTK[[#This Row],[ID]],DRIVER[],6,FALSE)</f>
        <v>PRADEEP KUMAR</v>
      </c>
    </row>
    <row r="3160" spans="1:17" ht="15" customHeight="1">
      <c r="A3160" s="1">
        <v>642</v>
      </c>
      <c r="B3160" s="530" t="str">
        <f>UTK[[#This Row],[DATE]]&amp;UTK[[#This Row],[VEHICLE NO]]&amp;UTK[[#This Row],[TRIP NO]]</f>
        <v>45532OD34S65081</v>
      </c>
      <c r="C3160" s="25">
        <v>45532</v>
      </c>
      <c r="D3160" s="1">
        <v>33686</v>
      </c>
      <c r="E3160" s="12">
        <v>312216</v>
      </c>
      <c r="F3160" s="17">
        <v>94</v>
      </c>
      <c r="G3160" s="24" t="s">
        <v>57</v>
      </c>
      <c r="H3160" s="531">
        <v>56.64</v>
      </c>
      <c r="I3160" s="531">
        <v>17.600000000000001</v>
      </c>
      <c r="J3160" s="531">
        <f t="shared" ref="J3160:J3185" si="215">H3160-I3160</f>
        <v>39.04</v>
      </c>
      <c r="K3160" s="532">
        <v>38.380000000000003</v>
      </c>
      <c r="L3160" s="533">
        <v>45532</v>
      </c>
      <c r="M3160" s="531">
        <f t="shared" ref="M3160:M3185" si="216">J3160-K3160</f>
        <v>0.65999999999999659</v>
      </c>
      <c r="N3160" s="534">
        <v>1</v>
      </c>
      <c r="O3160" s="1" t="s">
        <v>50</v>
      </c>
      <c r="P3160" s="1" t="s">
        <v>53</v>
      </c>
      <c r="Q3160" s="535" t="str">
        <f>VLOOKUP(UTK[[#This Row],[ID]],DRIVER[],6,FALSE)</f>
        <v>VINOD KUMAR</v>
      </c>
    </row>
    <row r="3161" spans="1:17" ht="15" customHeight="1">
      <c r="A3161" s="1">
        <v>643</v>
      </c>
      <c r="B3161" s="530" t="str">
        <f>UTK[[#This Row],[DATE]]&amp;UTK[[#This Row],[VEHICLE NO]]&amp;UTK[[#This Row],[TRIP NO]]</f>
        <v>45532OD04Q67611</v>
      </c>
      <c r="C3161" s="25">
        <v>45532</v>
      </c>
      <c r="D3161" s="1">
        <v>33687</v>
      </c>
      <c r="E3161" s="12">
        <v>312216</v>
      </c>
      <c r="F3161" s="17">
        <v>108</v>
      </c>
      <c r="G3161" s="24" t="s">
        <v>24</v>
      </c>
      <c r="H3161" s="531">
        <v>55.08</v>
      </c>
      <c r="I3161" s="531">
        <v>17.940000000000001</v>
      </c>
      <c r="J3161" s="531">
        <f t="shared" si="215"/>
        <v>37.14</v>
      </c>
      <c r="K3161" s="532">
        <v>36.72</v>
      </c>
      <c r="L3161" s="533">
        <v>45532</v>
      </c>
      <c r="M3161" s="531">
        <f t="shared" si="216"/>
        <v>0.42000000000000171</v>
      </c>
      <c r="N3161" s="534">
        <v>1</v>
      </c>
      <c r="O3161" s="1" t="s">
        <v>50</v>
      </c>
      <c r="P3161" s="1" t="s">
        <v>53</v>
      </c>
      <c r="Q3161" s="535" t="str">
        <f>VLOOKUP(UTK[[#This Row],[ID]],DRIVER[],6,FALSE)</f>
        <v>JAVID KHAN</v>
      </c>
    </row>
    <row r="3162" spans="1:17" ht="14.4">
      <c r="A3162" s="1">
        <v>644</v>
      </c>
      <c r="B3162" s="530" t="str">
        <f>UTK[[#This Row],[DATE]]&amp;UTK[[#This Row],[VEHICLE NO]]&amp;UTK[[#This Row],[TRIP NO]]</f>
        <v>45532OD04Q41231</v>
      </c>
      <c r="C3162" s="25">
        <v>45532</v>
      </c>
      <c r="D3162" s="1">
        <v>33688</v>
      </c>
      <c r="E3162" s="12">
        <v>312216</v>
      </c>
      <c r="F3162" s="17">
        <v>110</v>
      </c>
      <c r="G3162" s="24" t="s">
        <v>39</v>
      </c>
      <c r="H3162" s="531">
        <v>52.32</v>
      </c>
      <c r="I3162" s="531">
        <v>17.440000000000001</v>
      </c>
      <c r="J3162" s="531">
        <f t="shared" si="215"/>
        <v>34.879999999999995</v>
      </c>
      <c r="K3162" s="532">
        <v>34.46</v>
      </c>
      <c r="L3162" s="533">
        <v>45532</v>
      </c>
      <c r="M3162" s="531">
        <f t="shared" si="216"/>
        <v>0.4199999999999946</v>
      </c>
      <c r="N3162" s="534">
        <v>1</v>
      </c>
      <c r="O3162" s="1" t="s">
        <v>50</v>
      </c>
      <c r="P3162" s="1" t="s">
        <v>53</v>
      </c>
      <c r="Q3162" s="535" t="str">
        <f>VLOOKUP(UTK[[#This Row],[ID]],DRIVER[],6,FALSE)</f>
        <v>RIZWAN</v>
      </c>
    </row>
    <row r="3163" spans="1:17" ht="15" customHeight="1">
      <c r="A3163" s="1">
        <v>645</v>
      </c>
      <c r="B3163" s="530" t="str">
        <f>UTK[[#This Row],[DATE]]&amp;UTK[[#This Row],[VEHICLE NO]]&amp;UTK[[#This Row],[TRIP NO]]</f>
        <v>45532OD34S26151</v>
      </c>
      <c r="C3163" s="25">
        <v>45532</v>
      </c>
      <c r="D3163" s="1">
        <v>33689</v>
      </c>
      <c r="E3163" s="12">
        <v>312216</v>
      </c>
      <c r="F3163" s="17">
        <v>115</v>
      </c>
      <c r="G3163" s="24" t="s">
        <v>40</v>
      </c>
      <c r="H3163" s="531">
        <v>52.74</v>
      </c>
      <c r="I3163" s="531">
        <v>17.28</v>
      </c>
      <c r="J3163" s="531">
        <f t="shared" si="215"/>
        <v>35.46</v>
      </c>
      <c r="K3163" s="532">
        <v>34.94</v>
      </c>
      <c r="L3163" s="533">
        <v>45532</v>
      </c>
      <c r="M3163" s="531">
        <f t="shared" si="216"/>
        <v>0.52000000000000313</v>
      </c>
      <c r="N3163" s="534">
        <v>1</v>
      </c>
      <c r="O3163" s="1" t="s">
        <v>50</v>
      </c>
      <c r="P3163" s="1" t="s">
        <v>53</v>
      </c>
      <c r="Q3163" s="535" t="str">
        <f>VLOOKUP(UTK[[#This Row],[ID]],DRIVER[],6,FALSE)</f>
        <v>SUSANT KUMAR BAG</v>
      </c>
    </row>
    <row r="3164" spans="1:17" ht="15" customHeight="1">
      <c r="A3164" s="1">
        <v>646</v>
      </c>
      <c r="B3164" s="530" t="str">
        <f>UTK[[#This Row],[DATE]]&amp;UTK[[#This Row],[VEHICLE NO]]&amp;UTK[[#This Row],[TRIP NO]]</f>
        <v>45532OD34S26271</v>
      </c>
      <c r="C3164" s="25">
        <v>45532</v>
      </c>
      <c r="D3164" s="1">
        <v>33690</v>
      </c>
      <c r="E3164" s="12">
        <v>312216</v>
      </c>
      <c r="F3164" s="17">
        <v>114</v>
      </c>
      <c r="G3164" s="24" t="s">
        <v>54</v>
      </c>
      <c r="H3164" s="531">
        <v>55.46</v>
      </c>
      <c r="I3164" s="531">
        <v>17.18</v>
      </c>
      <c r="J3164" s="531">
        <f t="shared" si="215"/>
        <v>38.28</v>
      </c>
      <c r="K3164" s="532">
        <v>37.74</v>
      </c>
      <c r="L3164" s="533">
        <v>45532</v>
      </c>
      <c r="M3164" s="531">
        <f t="shared" si="216"/>
        <v>0.53999999999999915</v>
      </c>
      <c r="N3164" s="534">
        <v>1</v>
      </c>
      <c r="O3164" s="1" t="s">
        <v>50</v>
      </c>
      <c r="P3164" s="1" t="s">
        <v>53</v>
      </c>
      <c r="Q3164" s="535" t="str">
        <f>VLOOKUP(UTK[[#This Row],[ID]],DRIVER[],6,FALSE)</f>
        <v>BANAJ ROUT</v>
      </c>
    </row>
    <row r="3165" spans="1:17" ht="15" customHeight="1">
      <c r="A3165" s="1">
        <v>647</v>
      </c>
      <c r="B3165" s="530" t="str">
        <f>UTK[[#This Row],[DATE]]&amp;UTK[[#This Row],[VEHICLE NO]]&amp;UTK[[#This Row],[TRIP NO]]</f>
        <v>45532OD34S61391</v>
      </c>
      <c r="C3165" s="25">
        <v>45532</v>
      </c>
      <c r="D3165" s="1">
        <v>33691</v>
      </c>
      <c r="E3165" s="12">
        <v>312216</v>
      </c>
      <c r="F3165" s="17">
        <v>116</v>
      </c>
      <c r="G3165" s="24" t="s">
        <v>52</v>
      </c>
      <c r="H3165" s="531">
        <v>53.62</v>
      </c>
      <c r="I3165" s="531">
        <v>17.760000000000002</v>
      </c>
      <c r="J3165" s="531">
        <f t="shared" si="215"/>
        <v>35.86</v>
      </c>
      <c r="K3165" s="532">
        <v>35.58</v>
      </c>
      <c r="L3165" s="533">
        <v>45532</v>
      </c>
      <c r="M3165" s="531">
        <f t="shared" si="216"/>
        <v>0.28000000000000114</v>
      </c>
      <c r="N3165" s="534">
        <v>1</v>
      </c>
      <c r="O3165" s="1" t="s">
        <v>50</v>
      </c>
      <c r="P3165" s="1" t="s">
        <v>53</v>
      </c>
      <c r="Q3165" s="535" t="str">
        <f>VLOOKUP(UTK[[#This Row],[ID]],DRIVER[],6,FALSE)</f>
        <v>PRADIPA MALIK</v>
      </c>
    </row>
    <row r="3166" spans="1:17" ht="15" customHeight="1">
      <c r="A3166" s="1">
        <v>648</v>
      </c>
      <c r="B3166" s="530" t="str">
        <f>UTK[[#This Row],[DATE]]&amp;UTK[[#This Row],[VEHICLE NO]]&amp;UTK[[#This Row],[TRIP NO]]</f>
        <v>45532OD04Q41281</v>
      </c>
      <c r="C3166" s="25">
        <v>45532</v>
      </c>
      <c r="D3166" s="1">
        <v>33692</v>
      </c>
      <c r="E3166" s="12">
        <v>312216</v>
      </c>
      <c r="F3166" s="17">
        <v>117</v>
      </c>
      <c r="G3166" s="24" t="s">
        <v>41</v>
      </c>
      <c r="H3166" s="531">
        <v>34.380000000000003</v>
      </c>
      <c r="I3166" s="531">
        <v>10.48</v>
      </c>
      <c r="J3166" s="531">
        <f t="shared" si="215"/>
        <v>23.900000000000002</v>
      </c>
      <c r="K3166" s="532">
        <v>23.64</v>
      </c>
      <c r="L3166" s="533">
        <v>45532</v>
      </c>
      <c r="M3166" s="531">
        <f t="shared" si="216"/>
        <v>0.26000000000000156</v>
      </c>
      <c r="N3166" s="534">
        <v>1</v>
      </c>
      <c r="O3166" s="1" t="s">
        <v>50</v>
      </c>
      <c r="P3166" s="1" t="s">
        <v>53</v>
      </c>
      <c r="Q3166" s="535" t="str">
        <f>VLOOKUP(UTK[[#This Row],[ID]],DRIVER[],6,FALSE)</f>
        <v>KAMAN MUNDA</v>
      </c>
    </row>
    <row r="3167" spans="1:17" ht="15" customHeight="1">
      <c r="A3167" s="1">
        <v>649</v>
      </c>
      <c r="B3167" s="530" t="str">
        <f>UTK[[#This Row],[DATE]]&amp;UTK[[#This Row],[VEHICLE NO]]&amp;UTK[[#This Row],[TRIP NO]]</f>
        <v>45532OD34S26661</v>
      </c>
      <c r="C3167" s="25">
        <v>45532</v>
      </c>
      <c r="D3167" s="1">
        <v>33693</v>
      </c>
      <c r="E3167" s="12">
        <v>312216</v>
      </c>
      <c r="F3167" s="17">
        <v>118</v>
      </c>
      <c r="G3167" s="24" t="s">
        <v>45</v>
      </c>
      <c r="H3167" s="531">
        <v>52.86</v>
      </c>
      <c r="I3167" s="531">
        <v>17.7</v>
      </c>
      <c r="J3167" s="531">
        <f t="shared" si="215"/>
        <v>35.159999999999997</v>
      </c>
      <c r="K3167" s="532">
        <v>34.56</v>
      </c>
      <c r="L3167" s="533">
        <v>45532</v>
      </c>
      <c r="M3167" s="531">
        <f t="shared" si="216"/>
        <v>0.59999999999999432</v>
      </c>
      <c r="N3167" s="534">
        <v>1</v>
      </c>
      <c r="O3167" s="1" t="s">
        <v>50</v>
      </c>
      <c r="P3167" s="1" t="s">
        <v>53</v>
      </c>
      <c r="Q3167" s="535" t="str">
        <f>VLOOKUP(UTK[[#This Row],[ID]],DRIVER[],6,FALSE)</f>
        <v>NATABAR MOHANTA</v>
      </c>
    </row>
    <row r="3168" spans="1:17" ht="15" customHeight="1">
      <c r="A3168" s="1">
        <v>650</v>
      </c>
      <c r="B3168" s="530" t="str">
        <f>UTK[[#This Row],[DATE]]&amp;UTK[[#This Row],[VEHICLE NO]]&amp;UTK[[#This Row],[TRIP NO]]</f>
        <v>45532OD04Q41442</v>
      </c>
      <c r="C3168" s="25">
        <v>45532</v>
      </c>
      <c r="D3168" s="1">
        <v>33694</v>
      </c>
      <c r="E3168" s="12">
        <v>312216</v>
      </c>
      <c r="F3168" s="17">
        <v>120</v>
      </c>
      <c r="G3168" s="24" t="s">
        <v>38</v>
      </c>
      <c r="H3168" s="531">
        <v>33.08</v>
      </c>
      <c r="I3168" s="531">
        <v>10.72</v>
      </c>
      <c r="J3168" s="531">
        <f t="shared" si="215"/>
        <v>22.36</v>
      </c>
      <c r="K3168" s="532">
        <v>22.2</v>
      </c>
      <c r="L3168" s="533">
        <v>45532</v>
      </c>
      <c r="M3168" s="531">
        <f t="shared" si="216"/>
        <v>0.16000000000000014</v>
      </c>
      <c r="N3168" s="534">
        <v>2</v>
      </c>
      <c r="O3168" s="1" t="s">
        <v>50</v>
      </c>
      <c r="P3168" s="1" t="s">
        <v>53</v>
      </c>
      <c r="Q3168" s="535" t="str">
        <f>VLOOKUP(UTK[[#This Row],[ID]],DRIVER[],6,FALSE)</f>
        <v>AJAYA KUMAR MAHANTA</v>
      </c>
    </row>
    <row r="3169" spans="1:17" ht="15" customHeight="1">
      <c r="A3169" s="1">
        <v>651</v>
      </c>
      <c r="B3169" s="530" t="str">
        <f>UTK[[#This Row],[DATE]]&amp;UTK[[#This Row],[VEHICLE NO]]&amp;UTK[[#This Row],[TRIP NO]]</f>
        <v>45532OD04Q67881</v>
      </c>
      <c r="C3169" s="25">
        <v>45532</v>
      </c>
      <c r="D3169" s="1">
        <v>33695</v>
      </c>
      <c r="E3169" s="12">
        <v>312216</v>
      </c>
      <c r="F3169" s="17">
        <v>123</v>
      </c>
      <c r="G3169" s="24" t="s">
        <v>20</v>
      </c>
      <c r="H3169" s="531">
        <v>53.88</v>
      </c>
      <c r="I3169" s="531">
        <v>18.079999999999998</v>
      </c>
      <c r="J3169" s="531">
        <f t="shared" si="215"/>
        <v>35.800000000000004</v>
      </c>
      <c r="K3169" s="532">
        <v>35.799999999999997</v>
      </c>
      <c r="L3169" s="533">
        <v>45532</v>
      </c>
      <c r="M3169" s="531">
        <f t="shared" si="216"/>
        <v>0</v>
      </c>
      <c r="N3169" s="534">
        <v>1</v>
      </c>
      <c r="O3169" s="1" t="s">
        <v>50</v>
      </c>
      <c r="P3169" s="1" t="s">
        <v>53</v>
      </c>
      <c r="Q3169" s="535" t="str">
        <f>VLOOKUP(UTK[[#This Row],[ID]],DRIVER[],6,FALSE)</f>
        <v>KALI CH KAR</v>
      </c>
    </row>
    <row r="3170" spans="1:17" ht="15" customHeight="1">
      <c r="A3170" s="1">
        <v>652</v>
      </c>
      <c r="B3170" s="530" t="str">
        <f>UTK[[#This Row],[DATE]]&amp;UTK[[#This Row],[VEHICLE NO]]&amp;UTK[[#This Row],[TRIP NO]]</f>
        <v>45532OD04Q41181</v>
      </c>
      <c r="C3170" s="25">
        <v>45532</v>
      </c>
      <c r="D3170" s="1">
        <v>33696</v>
      </c>
      <c r="E3170" s="12">
        <v>312216</v>
      </c>
      <c r="F3170" s="17">
        <v>138</v>
      </c>
      <c r="G3170" s="24" t="s">
        <v>26</v>
      </c>
      <c r="H3170" s="531">
        <v>54.3</v>
      </c>
      <c r="I3170" s="531">
        <v>17.260000000000002</v>
      </c>
      <c r="J3170" s="531">
        <f t="shared" si="215"/>
        <v>37.039999999999992</v>
      </c>
      <c r="K3170" s="532">
        <v>37.04</v>
      </c>
      <c r="L3170" s="533">
        <v>45532</v>
      </c>
      <c r="M3170" s="531">
        <f t="shared" si="216"/>
        <v>0</v>
      </c>
      <c r="N3170" s="534">
        <v>1</v>
      </c>
      <c r="O3170" s="1" t="s">
        <v>50</v>
      </c>
      <c r="P3170" s="1" t="s">
        <v>53</v>
      </c>
      <c r="Q3170" s="535" t="str">
        <f>VLOOKUP(UTK[[#This Row],[ID]],DRIVER[],6,FALSE)</f>
        <v>BAI DHARA JAMUDA</v>
      </c>
    </row>
    <row r="3171" spans="1:17" ht="15" customHeight="1">
      <c r="A3171" s="1">
        <v>653</v>
      </c>
      <c r="B3171" s="530" t="str">
        <f>UTK[[#This Row],[DATE]]&amp;UTK[[#This Row],[VEHICLE NO]]&amp;UTK[[#This Row],[TRIP NO]]</f>
        <v>45532OD04Q41731</v>
      </c>
      <c r="C3171" s="25">
        <v>45532</v>
      </c>
      <c r="D3171" s="1">
        <v>33697</v>
      </c>
      <c r="E3171" s="12">
        <v>312216</v>
      </c>
      <c r="F3171" s="17">
        <v>139</v>
      </c>
      <c r="G3171" s="24" t="s">
        <v>8</v>
      </c>
      <c r="H3171" s="531">
        <v>32.96</v>
      </c>
      <c r="I3171" s="531">
        <v>10.48</v>
      </c>
      <c r="J3171" s="531">
        <f t="shared" si="215"/>
        <v>22.48</v>
      </c>
      <c r="K3171" s="532">
        <v>22.48</v>
      </c>
      <c r="L3171" s="533">
        <v>45532</v>
      </c>
      <c r="M3171" s="531">
        <f t="shared" si="216"/>
        <v>0</v>
      </c>
      <c r="N3171" s="534">
        <v>1</v>
      </c>
      <c r="O3171" s="1" t="s">
        <v>50</v>
      </c>
      <c r="P3171" s="1" t="s">
        <v>53</v>
      </c>
      <c r="Q3171" s="535" t="str">
        <f>VLOOKUP(UTK[[#This Row],[ID]],DRIVER[],6,FALSE)</f>
        <v>PRADEEP KUMAR</v>
      </c>
    </row>
    <row r="3172" spans="1:17" ht="15" customHeight="1">
      <c r="A3172" s="1">
        <v>654</v>
      </c>
      <c r="B3172" s="530" t="str">
        <f>UTK[[#This Row],[DATE]]&amp;UTK[[#This Row],[VEHICLE NO]]&amp;UTK[[#This Row],[TRIP NO]]</f>
        <v>45532OD04Q41261</v>
      </c>
      <c r="C3172" s="25">
        <v>45532</v>
      </c>
      <c r="D3172" s="1">
        <v>33698</v>
      </c>
      <c r="E3172" s="12">
        <v>312216</v>
      </c>
      <c r="F3172" s="17">
        <v>140</v>
      </c>
      <c r="G3172" s="24" t="s">
        <v>23</v>
      </c>
      <c r="H3172" s="531">
        <v>55.84</v>
      </c>
      <c r="I3172" s="531">
        <v>17.5</v>
      </c>
      <c r="J3172" s="531">
        <f t="shared" si="215"/>
        <v>38.340000000000003</v>
      </c>
      <c r="K3172" s="532">
        <v>38.340000000000003</v>
      </c>
      <c r="L3172" s="533">
        <v>45532</v>
      </c>
      <c r="M3172" s="531">
        <f t="shared" si="216"/>
        <v>0</v>
      </c>
      <c r="N3172" s="534">
        <v>1</v>
      </c>
      <c r="O3172" s="1" t="s">
        <v>50</v>
      </c>
      <c r="P3172" s="1" t="s">
        <v>53</v>
      </c>
      <c r="Q3172" s="535" t="str">
        <f>VLOOKUP(UTK[[#This Row],[ID]],DRIVER[],6,FALSE)</f>
        <v>JUGAL KISHOR MOHANTA</v>
      </c>
    </row>
    <row r="3173" spans="1:17" ht="15" customHeight="1">
      <c r="A3173" s="1">
        <v>655</v>
      </c>
      <c r="B3173" s="530" t="str">
        <f>UTK[[#This Row],[DATE]]&amp;UTK[[#This Row],[VEHICLE NO]]&amp;UTK[[#This Row],[TRIP NO]]</f>
        <v>45532OD34S61271</v>
      </c>
      <c r="C3173" s="25">
        <v>45532</v>
      </c>
      <c r="D3173" s="1">
        <v>33699</v>
      </c>
      <c r="E3173" s="12">
        <v>312216</v>
      </c>
      <c r="F3173" s="17">
        <v>141</v>
      </c>
      <c r="G3173" s="24" t="s">
        <v>131</v>
      </c>
      <c r="H3173" s="531">
        <v>54.56</v>
      </c>
      <c r="I3173" s="531">
        <v>17.72</v>
      </c>
      <c r="J3173" s="531">
        <f t="shared" si="215"/>
        <v>36.840000000000003</v>
      </c>
      <c r="K3173" s="532">
        <v>36.840000000000003</v>
      </c>
      <c r="L3173" s="533">
        <v>45532</v>
      </c>
      <c r="M3173" s="531">
        <f t="shared" si="216"/>
        <v>0</v>
      </c>
      <c r="N3173" s="534">
        <v>1</v>
      </c>
      <c r="O3173" s="1" t="s">
        <v>50</v>
      </c>
      <c r="P3173" s="1" t="s">
        <v>53</v>
      </c>
      <c r="Q3173" s="535" t="str">
        <f>VLOOKUP(UTK[[#This Row],[ID]],DRIVER[],6,FALSE)</f>
        <v>AKSHAYA KU SAHOO</v>
      </c>
    </row>
    <row r="3174" spans="1:17" ht="15" customHeight="1">
      <c r="A3174" s="1">
        <v>656</v>
      </c>
      <c r="B3174" s="530" t="str">
        <f>UTK[[#This Row],[DATE]]&amp;UTK[[#This Row],[VEHICLE NO]]&amp;UTK[[#This Row],[TRIP NO]]</f>
        <v>45532OD04Q41781</v>
      </c>
      <c r="C3174" s="25">
        <v>45532</v>
      </c>
      <c r="D3174" s="1">
        <v>33700</v>
      </c>
      <c r="E3174" s="12">
        <v>312216</v>
      </c>
      <c r="F3174" s="17">
        <v>147</v>
      </c>
      <c r="G3174" s="24" t="s">
        <v>25</v>
      </c>
      <c r="H3174" s="531">
        <v>56.1</v>
      </c>
      <c r="I3174" s="531">
        <v>17.440000000000001</v>
      </c>
      <c r="J3174" s="531">
        <f t="shared" si="215"/>
        <v>38.659999999999997</v>
      </c>
      <c r="K3174" s="532">
        <v>38.659999999999997</v>
      </c>
      <c r="L3174" s="533">
        <v>45532</v>
      </c>
      <c r="M3174" s="531">
        <f t="shared" si="216"/>
        <v>0</v>
      </c>
      <c r="N3174" s="534">
        <v>1</v>
      </c>
      <c r="O3174" s="1" t="s">
        <v>50</v>
      </c>
      <c r="P3174" s="1" t="s">
        <v>53</v>
      </c>
      <c r="Q3174" s="535" t="str">
        <f>VLOOKUP(UTK[[#This Row],[ID]],DRIVER[],6,FALSE)</f>
        <v>CHANDRAMANI MOHANTY</v>
      </c>
    </row>
    <row r="3175" spans="1:17" ht="15" customHeight="1">
      <c r="A3175" s="1">
        <v>657</v>
      </c>
      <c r="B3175" s="530" t="str">
        <f>UTK[[#This Row],[DATE]]&amp;UTK[[#This Row],[VEHICLE NO]]&amp;UTK[[#This Row],[TRIP NO]]</f>
        <v>45532OD34S65082</v>
      </c>
      <c r="C3175" s="25">
        <v>45532</v>
      </c>
      <c r="D3175" s="1">
        <v>33701</v>
      </c>
      <c r="E3175" s="12">
        <v>312216</v>
      </c>
      <c r="F3175" s="17">
        <v>166</v>
      </c>
      <c r="G3175" s="24" t="s">
        <v>57</v>
      </c>
      <c r="H3175" s="531">
        <v>57.88</v>
      </c>
      <c r="I3175" s="531">
        <v>17.559999999999999</v>
      </c>
      <c r="J3175" s="531">
        <f t="shared" si="215"/>
        <v>40.320000000000007</v>
      </c>
      <c r="K3175" s="532">
        <v>39.46</v>
      </c>
      <c r="L3175" s="533">
        <v>45532</v>
      </c>
      <c r="M3175" s="531">
        <f t="shared" si="216"/>
        <v>0.86000000000000654</v>
      </c>
      <c r="N3175" s="534">
        <v>2</v>
      </c>
      <c r="O3175" s="1" t="s">
        <v>50</v>
      </c>
      <c r="P3175" s="1" t="s">
        <v>53</v>
      </c>
      <c r="Q3175" s="535" t="str">
        <f>VLOOKUP(UTK[[#This Row],[ID]],DRIVER[],6,FALSE)</f>
        <v>VINOD KUMAR</v>
      </c>
    </row>
    <row r="3176" spans="1:17" ht="15" customHeight="1">
      <c r="A3176" s="1">
        <v>658</v>
      </c>
      <c r="B3176" s="530" t="str">
        <f>UTK[[#This Row],[DATE]]&amp;UTK[[#This Row],[VEHICLE NO]]&amp;UTK[[#This Row],[TRIP NO]]</f>
        <v>45532OD04Q67612</v>
      </c>
      <c r="C3176" s="25">
        <v>45532</v>
      </c>
      <c r="D3176" s="1">
        <v>33702</v>
      </c>
      <c r="E3176" s="12">
        <v>312216</v>
      </c>
      <c r="F3176" s="17">
        <v>181</v>
      </c>
      <c r="G3176" s="24" t="s">
        <v>24</v>
      </c>
      <c r="H3176" s="531">
        <v>53.72</v>
      </c>
      <c r="I3176" s="531">
        <v>18.02</v>
      </c>
      <c r="J3176" s="531">
        <f t="shared" si="215"/>
        <v>35.700000000000003</v>
      </c>
      <c r="K3176" s="532">
        <v>34.880000000000003</v>
      </c>
      <c r="L3176" s="533">
        <v>45532</v>
      </c>
      <c r="M3176" s="531">
        <f t="shared" si="216"/>
        <v>0.82000000000000028</v>
      </c>
      <c r="N3176" s="534">
        <v>2</v>
      </c>
      <c r="O3176" s="1" t="s">
        <v>50</v>
      </c>
      <c r="P3176" s="1" t="s">
        <v>53</v>
      </c>
      <c r="Q3176" s="535" t="str">
        <f>VLOOKUP(UTK[[#This Row],[ID]],DRIVER[],6,FALSE)</f>
        <v>JAVID KHAN</v>
      </c>
    </row>
    <row r="3177" spans="1:17" ht="14.4">
      <c r="A3177" s="1">
        <v>659</v>
      </c>
      <c r="B3177" s="530" t="str">
        <f>UTK[[#This Row],[DATE]]&amp;UTK[[#This Row],[VEHICLE NO]]&amp;UTK[[#This Row],[TRIP NO]]</f>
        <v>45532OD04Q41232</v>
      </c>
      <c r="C3177" s="25">
        <v>45532</v>
      </c>
      <c r="D3177" s="1">
        <v>33703</v>
      </c>
      <c r="E3177" s="12">
        <v>312216</v>
      </c>
      <c r="F3177" s="17">
        <v>199</v>
      </c>
      <c r="G3177" s="24" t="s">
        <v>39</v>
      </c>
      <c r="H3177" s="531">
        <v>52.28</v>
      </c>
      <c r="I3177" s="531">
        <v>17.52</v>
      </c>
      <c r="J3177" s="531">
        <f t="shared" si="215"/>
        <v>34.760000000000005</v>
      </c>
      <c r="K3177" s="532">
        <v>34.14</v>
      </c>
      <c r="L3177" s="533">
        <v>45533</v>
      </c>
      <c r="M3177" s="531">
        <f t="shared" si="216"/>
        <v>0.62000000000000455</v>
      </c>
      <c r="N3177" s="534">
        <v>2</v>
      </c>
      <c r="O3177" s="1" t="s">
        <v>50</v>
      </c>
      <c r="P3177" s="1" t="s">
        <v>53</v>
      </c>
      <c r="Q3177" s="535" t="str">
        <f>VLOOKUP(UTK[[#This Row],[ID]],DRIVER[],6,FALSE)</f>
        <v>RIZWAN</v>
      </c>
    </row>
    <row r="3178" spans="1:17" ht="15" customHeight="1">
      <c r="A3178" s="1">
        <v>660</v>
      </c>
      <c r="B3178" s="530" t="str">
        <f>UTK[[#This Row],[DATE]]&amp;UTK[[#This Row],[VEHICLE NO]]&amp;UTK[[#This Row],[TRIP NO]]</f>
        <v>45532OD34S26272</v>
      </c>
      <c r="C3178" s="25">
        <v>45532</v>
      </c>
      <c r="D3178" s="1">
        <v>33704</v>
      </c>
      <c r="E3178" s="12">
        <v>312216</v>
      </c>
      <c r="F3178" s="17">
        <v>200</v>
      </c>
      <c r="G3178" s="24" t="s">
        <v>54</v>
      </c>
      <c r="H3178" s="531">
        <v>53.12</v>
      </c>
      <c r="I3178" s="531">
        <v>17.22</v>
      </c>
      <c r="J3178" s="531">
        <f t="shared" si="215"/>
        <v>35.9</v>
      </c>
      <c r="K3178" s="532">
        <v>35.4</v>
      </c>
      <c r="L3178" s="533">
        <v>45533</v>
      </c>
      <c r="M3178" s="531">
        <f t="shared" si="216"/>
        <v>0.5</v>
      </c>
      <c r="N3178" s="534">
        <v>2</v>
      </c>
      <c r="O3178" s="1" t="s">
        <v>50</v>
      </c>
      <c r="P3178" s="1" t="s">
        <v>53</v>
      </c>
      <c r="Q3178" s="535" t="str">
        <f>VLOOKUP(UTK[[#This Row],[ID]],DRIVER[],6,FALSE)</f>
        <v>BANAJ ROUT</v>
      </c>
    </row>
    <row r="3179" spans="1:17" ht="15" customHeight="1">
      <c r="A3179" s="1">
        <v>661</v>
      </c>
      <c r="B3179" s="530" t="str">
        <f>UTK[[#This Row],[DATE]]&amp;UTK[[#This Row],[VEHICLE NO]]&amp;UTK[[#This Row],[TRIP NO]]</f>
        <v>45532OD34S26152</v>
      </c>
      <c r="C3179" s="25">
        <v>45532</v>
      </c>
      <c r="D3179" s="1">
        <v>33705</v>
      </c>
      <c r="E3179" s="12">
        <v>312216</v>
      </c>
      <c r="F3179" s="17">
        <v>201</v>
      </c>
      <c r="G3179" s="24" t="s">
        <v>40</v>
      </c>
      <c r="H3179" s="531">
        <v>54.08</v>
      </c>
      <c r="I3179" s="531">
        <v>17.32</v>
      </c>
      <c r="J3179" s="531">
        <f t="shared" si="215"/>
        <v>36.76</v>
      </c>
      <c r="K3179" s="532">
        <v>35.96</v>
      </c>
      <c r="L3179" s="533">
        <v>45533</v>
      </c>
      <c r="M3179" s="531">
        <f t="shared" si="216"/>
        <v>0.79999999999999716</v>
      </c>
      <c r="N3179" s="534">
        <v>2</v>
      </c>
      <c r="O3179" s="1" t="s">
        <v>50</v>
      </c>
      <c r="P3179" s="1" t="s">
        <v>53</v>
      </c>
      <c r="Q3179" s="535" t="str">
        <f>VLOOKUP(UTK[[#This Row],[ID]],DRIVER[],6,FALSE)</f>
        <v>SUSANT KUMAR BAG</v>
      </c>
    </row>
    <row r="3180" spans="1:17" ht="15" customHeight="1">
      <c r="A3180" s="1">
        <v>662</v>
      </c>
      <c r="B3180" s="530" t="str">
        <f>UTK[[#This Row],[DATE]]&amp;UTK[[#This Row],[VEHICLE NO]]&amp;UTK[[#This Row],[TRIP NO]]</f>
        <v>45532OD34S61392</v>
      </c>
      <c r="C3180" s="25">
        <v>45532</v>
      </c>
      <c r="D3180" s="1">
        <v>33706</v>
      </c>
      <c r="E3180" s="12">
        <v>312216</v>
      </c>
      <c r="F3180" s="17">
        <v>202</v>
      </c>
      <c r="G3180" s="24" t="s">
        <v>52</v>
      </c>
      <c r="H3180" s="531">
        <v>54.74</v>
      </c>
      <c r="I3180" s="531">
        <v>17.760000000000002</v>
      </c>
      <c r="J3180" s="531">
        <f t="shared" si="215"/>
        <v>36.980000000000004</v>
      </c>
      <c r="K3180" s="532">
        <v>36.46</v>
      </c>
      <c r="L3180" s="533">
        <v>45533</v>
      </c>
      <c r="M3180" s="531">
        <f t="shared" si="216"/>
        <v>0.52000000000000313</v>
      </c>
      <c r="N3180" s="534">
        <v>2</v>
      </c>
      <c r="O3180" s="1" t="s">
        <v>50</v>
      </c>
      <c r="P3180" s="1" t="s">
        <v>53</v>
      </c>
      <c r="Q3180" s="535" t="str">
        <f>VLOOKUP(UTK[[#This Row],[ID]],DRIVER[],6,FALSE)</f>
        <v>PRADIPA MALIK</v>
      </c>
    </row>
    <row r="3181" spans="1:17" ht="15" customHeight="1">
      <c r="A3181" s="1">
        <v>663</v>
      </c>
      <c r="B3181" s="530" t="str">
        <f>UTK[[#This Row],[DATE]]&amp;UTK[[#This Row],[VEHICLE NO]]&amp;UTK[[#This Row],[TRIP NO]]</f>
        <v>45532OD04Q41282</v>
      </c>
      <c r="C3181" s="25">
        <v>45532</v>
      </c>
      <c r="D3181" s="1">
        <v>33707</v>
      </c>
      <c r="E3181" s="12">
        <v>312216</v>
      </c>
      <c r="F3181" s="17">
        <v>203</v>
      </c>
      <c r="G3181" s="24" t="s">
        <v>41</v>
      </c>
      <c r="H3181" s="531">
        <v>34.479999999999997</v>
      </c>
      <c r="I3181" s="531">
        <v>10.5</v>
      </c>
      <c r="J3181" s="531">
        <f t="shared" si="215"/>
        <v>23.979999999999997</v>
      </c>
      <c r="K3181" s="532">
        <v>23.74</v>
      </c>
      <c r="L3181" s="533">
        <v>45533</v>
      </c>
      <c r="M3181" s="531">
        <f t="shared" si="216"/>
        <v>0.23999999999999844</v>
      </c>
      <c r="N3181" s="534">
        <v>2</v>
      </c>
      <c r="O3181" s="1" t="s">
        <v>50</v>
      </c>
      <c r="P3181" s="1" t="s">
        <v>53</v>
      </c>
      <c r="Q3181" s="535" t="str">
        <f>VLOOKUP(UTK[[#This Row],[ID]],DRIVER[],6,FALSE)</f>
        <v>KAMAN MUNDA</v>
      </c>
    </row>
    <row r="3182" spans="1:17" ht="15" customHeight="1">
      <c r="A3182" s="1">
        <v>664</v>
      </c>
      <c r="B3182" s="530" t="str">
        <f>UTK[[#This Row],[DATE]]&amp;UTK[[#This Row],[VEHICLE NO]]&amp;UTK[[#This Row],[TRIP NO]]</f>
        <v>45532OD34S26662</v>
      </c>
      <c r="C3182" s="25">
        <v>45532</v>
      </c>
      <c r="D3182" s="1">
        <v>33708</v>
      </c>
      <c r="E3182" s="12">
        <v>312216</v>
      </c>
      <c r="F3182" s="17">
        <v>211</v>
      </c>
      <c r="G3182" s="24" t="s">
        <v>45</v>
      </c>
      <c r="H3182" s="531">
        <v>51.32</v>
      </c>
      <c r="I3182" s="531">
        <v>17.739999999999998</v>
      </c>
      <c r="J3182" s="531">
        <f t="shared" si="215"/>
        <v>33.58</v>
      </c>
      <c r="K3182" s="532">
        <v>33.1</v>
      </c>
      <c r="L3182" s="533">
        <v>45533</v>
      </c>
      <c r="M3182" s="531">
        <f t="shared" si="216"/>
        <v>0.47999999999999687</v>
      </c>
      <c r="N3182" s="534">
        <v>2</v>
      </c>
      <c r="O3182" s="1" t="s">
        <v>50</v>
      </c>
      <c r="P3182" s="1" t="s">
        <v>53</v>
      </c>
      <c r="Q3182" s="535" t="str">
        <f>VLOOKUP(UTK[[#This Row],[ID]],DRIVER[],6,FALSE)</f>
        <v>NATABAR MOHANTA</v>
      </c>
    </row>
    <row r="3183" spans="1:17" ht="15" customHeight="1">
      <c r="A3183" s="1">
        <v>665</v>
      </c>
      <c r="B3183" s="530" t="str">
        <f>UTK[[#This Row],[DATE]]&amp;UTK[[#This Row],[VEHICLE NO]]&amp;UTK[[#This Row],[TRIP NO]]</f>
        <v>45532OD04Q41442</v>
      </c>
      <c r="C3183" s="25">
        <v>45532</v>
      </c>
      <c r="D3183" s="1">
        <v>33709</v>
      </c>
      <c r="E3183" s="12">
        <v>312216</v>
      </c>
      <c r="F3183" s="17">
        <v>213</v>
      </c>
      <c r="G3183" s="24" t="s">
        <v>38</v>
      </c>
      <c r="H3183" s="531">
        <v>34.96</v>
      </c>
      <c r="I3183" s="531">
        <v>10.72</v>
      </c>
      <c r="J3183" s="531">
        <f t="shared" si="215"/>
        <v>24.240000000000002</v>
      </c>
      <c r="K3183" s="532">
        <v>23.98</v>
      </c>
      <c r="L3183" s="533">
        <v>45533</v>
      </c>
      <c r="M3183" s="531">
        <f t="shared" si="216"/>
        <v>0.26000000000000156</v>
      </c>
      <c r="N3183" s="534">
        <v>2</v>
      </c>
      <c r="O3183" s="1" t="s">
        <v>50</v>
      </c>
      <c r="P3183" s="1" t="s">
        <v>53</v>
      </c>
      <c r="Q3183" s="535" t="str">
        <f>VLOOKUP(UTK[[#This Row],[ID]],DRIVER[],6,FALSE)</f>
        <v>AJAYA KUMAR MAHANTA</v>
      </c>
    </row>
    <row r="3184" spans="1:17" ht="15" customHeight="1">
      <c r="A3184" s="1">
        <v>666</v>
      </c>
      <c r="B3184" s="530" t="str">
        <f>UTK[[#This Row],[DATE]]&amp;UTK[[#This Row],[VEHICLE NO]]&amp;UTK[[#This Row],[TRIP NO]]</f>
        <v>45532OD04Q41182</v>
      </c>
      <c r="C3184" s="25">
        <v>45532</v>
      </c>
      <c r="D3184" s="1">
        <v>33710</v>
      </c>
      <c r="E3184" s="12">
        <v>312216</v>
      </c>
      <c r="F3184" s="17">
        <v>214</v>
      </c>
      <c r="G3184" s="24" t="s">
        <v>26</v>
      </c>
      <c r="H3184" s="531">
        <v>53.54</v>
      </c>
      <c r="I3184" s="531">
        <v>17.34</v>
      </c>
      <c r="J3184" s="531">
        <f t="shared" si="215"/>
        <v>36.200000000000003</v>
      </c>
      <c r="K3184" s="532">
        <v>35.979999999999997</v>
      </c>
      <c r="L3184" s="533">
        <v>45533</v>
      </c>
      <c r="M3184" s="531">
        <f t="shared" si="216"/>
        <v>0.22000000000000597</v>
      </c>
      <c r="N3184" s="534">
        <v>2</v>
      </c>
      <c r="O3184" s="1" t="s">
        <v>50</v>
      </c>
      <c r="P3184" s="1" t="s">
        <v>53</v>
      </c>
      <c r="Q3184" s="535" t="str">
        <f>VLOOKUP(UTK[[#This Row],[ID]],DRIVER[],6,FALSE)</f>
        <v>BAI DHARA JAMUDA</v>
      </c>
    </row>
    <row r="3185" spans="1:18" ht="15" customHeight="1">
      <c r="A3185" s="1">
        <v>667</v>
      </c>
      <c r="B3185" s="530" t="str">
        <f>UTK[[#This Row],[DATE]]&amp;UTK[[#This Row],[VEHICLE NO]]&amp;UTK[[#This Row],[TRIP NO]]</f>
        <v>45532OD04Q41732</v>
      </c>
      <c r="C3185" s="25">
        <v>45532</v>
      </c>
      <c r="D3185" s="1">
        <v>33711</v>
      </c>
      <c r="E3185" s="12">
        <v>312216</v>
      </c>
      <c r="F3185" s="17">
        <v>218</v>
      </c>
      <c r="G3185" s="24" t="s">
        <v>8</v>
      </c>
      <c r="H3185" s="531">
        <v>33.159999999999997</v>
      </c>
      <c r="I3185" s="531">
        <v>10.44</v>
      </c>
      <c r="J3185" s="531">
        <f t="shared" si="215"/>
        <v>22.72</v>
      </c>
      <c r="K3185" s="532">
        <v>22.4</v>
      </c>
      <c r="L3185" s="533">
        <v>45533</v>
      </c>
      <c r="M3185" s="531">
        <f t="shared" si="216"/>
        <v>0.32000000000000028</v>
      </c>
      <c r="N3185" s="534">
        <v>2</v>
      </c>
      <c r="O3185" s="1" t="s">
        <v>50</v>
      </c>
      <c r="P3185" s="1" t="s">
        <v>53</v>
      </c>
      <c r="Q3185" s="535" t="str">
        <f>VLOOKUP(UTK[[#This Row],[ID]],DRIVER[],6,FALSE)</f>
        <v>PRADEEP KUMAR</v>
      </c>
    </row>
    <row r="3186" spans="1:18" ht="15" customHeight="1">
      <c r="A3186" s="1">
        <v>668</v>
      </c>
      <c r="B3186" s="1" t="str">
        <f>UTK[[#This Row],[DATE]]&amp;UTK[[#This Row],[VEHICLE NO]]&amp;UTK[[#This Row],[TRIP NO]]</f>
        <v>45533OD04Q41281</v>
      </c>
      <c r="C3186" s="25">
        <v>45533</v>
      </c>
      <c r="D3186" s="1">
        <v>33712</v>
      </c>
      <c r="E3186" s="12">
        <v>312216</v>
      </c>
      <c r="F3186" s="17">
        <v>228</v>
      </c>
      <c r="G3186" s="24" t="s">
        <v>41</v>
      </c>
      <c r="H3186" s="26">
        <v>35.14</v>
      </c>
      <c r="I3186" s="26">
        <v>10.5</v>
      </c>
      <c r="J3186" s="26">
        <f t="shared" ref="J3186:J3211" si="217">H3186-I3186</f>
        <v>24.64</v>
      </c>
      <c r="K3186" s="49">
        <v>24.18</v>
      </c>
      <c r="L3186" s="533">
        <v>45533</v>
      </c>
      <c r="M3186" s="26">
        <f t="shared" ref="M3186:M3211" si="218">J3186-K3186</f>
        <v>0.46000000000000085</v>
      </c>
      <c r="N3186" s="217">
        <v>1</v>
      </c>
      <c r="O3186" s="1" t="s">
        <v>50</v>
      </c>
      <c r="P3186" s="1" t="s">
        <v>53</v>
      </c>
      <c r="Q3186" s="91" t="str">
        <f>VLOOKUP(UTK[[#This Row],[ID]],DRIVER[],6,FALSE)</f>
        <v>KAMAN MUNDA</v>
      </c>
    </row>
    <row r="3187" spans="1:18" ht="15" customHeight="1">
      <c r="A3187" s="1">
        <v>669</v>
      </c>
      <c r="B3187" s="1" t="str">
        <f>UTK[[#This Row],[DATE]]&amp;UTK[[#This Row],[VEHICLE NO]]&amp;UTK[[#This Row],[TRIP NO]]</f>
        <v>45533OD04Q41441</v>
      </c>
      <c r="C3187" s="25">
        <v>45533</v>
      </c>
      <c r="D3187" s="1">
        <v>33713</v>
      </c>
      <c r="E3187" s="12">
        <v>312216</v>
      </c>
      <c r="F3187" s="17">
        <v>227</v>
      </c>
      <c r="G3187" s="24" t="s">
        <v>38</v>
      </c>
      <c r="H3187" s="26">
        <v>34.04</v>
      </c>
      <c r="I3187" s="26">
        <v>10.72</v>
      </c>
      <c r="J3187" s="26">
        <f t="shared" si="217"/>
        <v>23.32</v>
      </c>
      <c r="K3187" s="49">
        <v>22.72</v>
      </c>
      <c r="L3187" s="533">
        <v>45533</v>
      </c>
      <c r="M3187" s="26">
        <f t="shared" si="218"/>
        <v>0.60000000000000142</v>
      </c>
      <c r="N3187" s="217">
        <v>1</v>
      </c>
      <c r="O3187" s="1" t="s">
        <v>50</v>
      </c>
      <c r="P3187" s="1" t="s">
        <v>53</v>
      </c>
      <c r="Q3187" s="91" t="str">
        <f>VLOOKUP(UTK[[#This Row],[ID]],DRIVER[],6,FALSE)</f>
        <v>AJAYA KUMAR MAHANTA</v>
      </c>
      <c r="R3187" s="1">
        <v>100</v>
      </c>
    </row>
    <row r="3188" spans="1:18" ht="15" customHeight="1">
      <c r="A3188" s="1">
        <v>670</v>
      </c>
      <c r="B3188" s="1" t="str">
        <f>UTK[[#This Row],[DATE]]&amp;UTK[[#This Row],[VEHICLE NO]]&amp;UTK[[#This Row],[TRIP NO]]</f>
        <v>45533OD04Q41781</v>
      </c>
      <c r="C3188" s="25">
        <v>45533</v>
      </c>
      <c r="D3188" s="1">
        <v>33714</v>
      </c>
      <c r="E3188" s="12">
        <v>312216</v>
      </c>
      <c r="F3188" s="17">
        <v>244</v>
      </c>
      <c r="G3188" s="24" t="s">
        <v>25</v>
      </c>
      <c r="H3188" s="26">
        <v>54.04</v>
      </c>
      <c r="I3188" s="26">
        <v>17.48</v>
      </c>
      <c r="J3188" s="26">
        <f t="shared" si="217"/>
        <v>36.56</v>
      </c>
      <c r="K3188" s="49">
        <v>36.32</v>
      </c>
      <c r="L3188" s="533">
        <v>45533</v>
      </c>
      <c r="M3188" s="26">
        <f t="shared" si="218"/>
        <v>0.24000000000000199</v>
      </c>
      <c r="N3188" s="217">
        <v>1</v>
      </c>
      <c r="O3188" s="1" t="s">
        <v>50</v>
      </c>
      <c r="P3188" s="1" t="s">
        <v>53</v>
      </c>
      <c r="Q3188" s="91" t="str">
        <f>VLOOKUP(UTK[[#This Row],[ID]],DRIVER[],6,FALSE)</f>
        <v>BHARAT CH MOHANTA</v>
      </c>
    </row>
    <row r="3189" spans="1:18" ht="15" customHeight="1">
      <c r="A3189" s="1">
        <v>671</v>
      </c>
      <c r="B3189" s="1" t="str">
        <f>UTK[[#This Row],[DATE]]&amp;UTK[[#This Row],[VEHICLE NO]]&amp;UTK[[#This Row],[TRIP NO]]</f>
        <v>45533OD34S26151</v>
      </c>
      <c r="C3189" s="25">
        <v>45533</v>
      </c>
      <c r="D3189" s="1">
        <v>33715</v>
      </c>
      <c r="E3189" s="12">
        <v>312216</v>
      </c>
      <c r="F3189" s="17">
        <v>248</v>
      </c>
      <c r="G3189" s="24" t="s">
        <v>40</v>
      </c>
      <c r="H3189" s="26">
        <v>54.22</v>
      </c>
      <c r="I3189" s="26">
        <v>17.28</v>
      </c>
      <c r="J3189" s="26">
        <f t="shared" si="217"/>
        <v>36.94</v>
      </c>
      <c r="K3189" s="49">
        <v>36.36</v>
      </c>
      <c r="L3189" s="533">
        <v>45533</v>
      </c>
      <c r="M3189" s="26">
        <f t="shared" si="218"/>
        <v>0.57999999999999829</v>
      </c>
      <c r="N3189" s="217">
        <v>1</v>
      </c>
      <c r="O3189" s="1" t="s">
        <v>50</v>
      </c>
      <c r="P3189" s="1" t="s">
        <v>53</v>
      </c>
      <c r="Q3189" s="91" t="str">
        <f>VLOOKUP(UTK[[#This Row],[ID]],DRIVER[],6,FALSE)</f>
        <v>SUSANT KUMAR BAG</v>
      </c>
      <c r="R3189" s="1">
        <v>220</v>
      </c>
    </row>
    <row r="3190" spans="1:18" ht="15" customHeight="1">
      <c r="A3190" s="1">
        <v>672</v>
      </c>
      <c r="B3190" s="1" t="str">
        <f>UTK[[#This Row],[DATE]]&amp;UTK[[#This Row],[VEHICLE NO]]&amp;UTK[[#This Row],[TRIP NO]]</f>
        <v>45533OD04Q67611</v>
      </c>
      <c r="C3190" s="25">
        <v>45533</v>
      </c>
      <c r="D3190" s="1">
        <v>33716</v>
      </c>
      <c r="E3190" s="12">
        <v>312216</v>
      </c>
      <c r="F3190" s="17">
        <v>265</v>
      </c>
      <c r="G3190" s="24" t="s">
        <v>24</v>
      </c>
      <c r="H3190" s="26">
        <v>56.4</v>
      </c>
      <c r="I3190" s="26">
        <v>18</v>
      </c>
      <c r="J3190" s="26">
        <f t="shared" si="217"/>
        <v>38.4</v>
      </c>
      <c r="K3190" s="49">
        <v>38.04</v>
      </c>
      <c r="L3190" s="533">
        <v>45533</v>
      </c>
      <c r="M3190" s="26">
        <f t="shared" si="218"/>
        <v>0.35999999999999943</v>
      </c>
      <c r="N3190" s="217">
        <v>1</v>
      </c>
      <c r="O3190" s="1" t="s">
        <v>50</v>
      </c>
      <c r="P3190" s="1" t="s">
        <v>53</v>
      </c>
      <c r="Q3190" s="91" t="str">
        <f>VLOOKUP(UTK[[#This Row],[ID]],DRIVER[],6,FALSE)</f>
        <v>JAVID KHAN</v>
      </c>
    </row>
    <row r="3191" spans="1:18" ht="15" customHeight="1">
      <c r="A3191" s="1">
        <v>673</v>
      </c>
      <c r="B3191" s="1" t="str">
        <f>UTK[[#This Row],[DATE]]&amp;UTK[[#This Row],[VEHICLE NO]]&amp;UTK[[#This Row],[TRIP NO]]</f>
        <v>45533OD04Q67881</v>
      </c>
      <c r="C3191" s="25">
        <v>45533</v>
      </c>
      <c r="D3191" s="1">
        <v>33717</v>
      </c>
      <c r="E3191" s="12">
        <v>312216</v>
      </c>
      <c r="F3191" s="17">
        <v>269</v>
      </c>
      <c r="G3191" s="24" t="s">
        <v>20</v>
      </c>
      <c r="H3191" s="26">
        <v>55.48</v>
      </c>
      <c r="I3191" s="26">
        <v>18.02</v>
      </c>
      <c r="J3191" s="26">
        <f t="shared" si="217"/>
        <v>37.459999999999994</v>
      </c>
      <c r="K3191" s="49">
        <v>37.26</v>
      </c>
      <c r="L3191" s="533">
        <v>45533</v>
      </c>
      <c r="M3191" s="26">
        <f t="shared" si="218"/>
        <v>0.19999999999999574</v>
      </c>
      <c r="N3191" s="217">
        <v>1</v>
      </c>
      <c r="O3191" s="1" t="s">
        <v>50</v>
      </c>
      <c r="P3191" s="1" t="s">
        <v>53</v>
      </c>
      <c r="Q3191" s="91" t="str">
        <f>VLOOKUP(UTK[[#This Row],[ID]],DRIVER[],6,FALSE)</f>
        <v>KALI CH KAR</v>
      </c>
    </row>
    <row r="3192" spans="1:18" ht="15" customHeight="1">
      <c r="A3192" s="1">
        <v>674</v>
      </c>
      <c r="B3192" s="1" t="str">
        <f>UTK[[#This Row],[DATE]]&amp;UTK[[#This Row],[VEHICLE NO]]&amp;UTK[[#This Row],[TRIP NO]]</f>
        <v>45533OD34S61271</v>
      </c>
      <c r="C3192" s="25">
        <v>45533</v>
      </c>
      <c r="D3192" s="1">
        <v>33718</v>
      </c>
      <c r="E3192" s="12">
        <v>312216</v>
      </c>
      <c r="F3192" s="17">
        <v>276</v>
      </c>
      <c r="G3192" s="24" t="s">
        <v>131</v>
      </c>
      <c r="H3192" s="26">
        <v>53.06</v>
      </c>
      <c r="I3192" s="26">
        <v>17.739999999999998</v>
      </c>
      <c r="J3192" s="26">
        <f t="shared" si="217"/>
        <v>35.320000000000007</v>
      </c>
      <c r="K3192" s="49">
        <v>34.96</v>
      </c>
      <c r="L3192" s="533">
        <v>45533</v>
      </c>
      <c r="M3192" s="26">
        <f t="shared" si="218"/>
        <v>0.36000000000000654</v>
      </c>
      <c r="N3192" s="217">
        <v>1</v>
      </c>
      <c r="O3192" s="1" t="s">
        <v>50</v>
      </c>
      <c r="P3192" s="1" t="s">
        <v>53</v>
      </c>
      <c r="Q3192" s="91" t="str">
        <f>VLOOKUP(UTK[[#This Row],[ID]],DRIVER[],6,FALSE)</f>
        <v>AKSHAYA KU SAHOO</v>
      </c>
    </row>
    <row r="3193" spans="1:18" ht="15" customHeight="1">
      <c r="A3193" s="1">
        <v>675</v>
      </c>
      <c r="B3193" s="1" t="str">
        <f>UTK[[#This Row],[DATE]]&amp;UTK[[#This Row],[VEHICLE NO]]&amp;UTK[[#This Row],[TRIP NO]]</f>
        <v>45533OD04Q41261</v>
      </c>
      <c r="C3193" s="25">
        <v>45533</v>
      </c>
      <c r="D3193" s="1">
        <v>33719</v>
      </c>
      <c r="E3193" s="12">
        <v>312216</v>
      </c>
      <c r="F3193" s="17">
        <v>275</v>
      </c>
      <c r="G3193" s="24" t="s">
        <v>23</v>
      </c>
      <c r="H3193" s="26">
        <v>55.12</v>
      </c>
      <c r="I3193" s="26">
        <v>17.54</v>
      </c>
      <c r="J3193" s="26">
        <f t="shared" si="217"/>
        <v>37.58</v>
      </c>
      <c r="K3193" s="49">
        <v>37.200000000000003</v>
      </c>
      <c r="L3193" s="533">
        <v>45533</v>
      </c>
      <c r="M3193" s="26">
        <f t="shared" si="218"/>
        <v>0.37999999999999545</v>
      </c>
      <c r="N3193" s="217">
        <v>1</v>
      </c>
      <c r="O3193" s="1" t="s">
        <v>50</v>
      </c>
      <c r="P3193" s="1" t="s">
        <v>53</v>
      </c>
      <c r="Q3193" s="91" t="str">
        <f>VLOOKUP(UTK[[#This Row],[ID]],DRIVER[],6,FALSE)</f>
        <v>JUGAL KISHOR MOHANTA</v>
      </c>
      <c r="R3193" s="1">
        <v>210</v>
      </c>
    </row>
    <row r="3194" spans="1:18" ht="15" customHeight="1">
      <c r="A3194" s="1">
        <v>676</v>
      </c>
      <c r="B3194" s="1" t="str">
        <f>UTK[[#This Row],[DATE]]&amp;UTK[[#This Row],[VEHICLE NO]]&amp;UTK[[#This Row],[TRIP NO]]</f>
        <v>45533OD34S61391</v>
      </c>
      <c r="C3194" s="25">
        <v>45533</v>
      </c>
      <c r="D3194" s="1">
        <v>33720</v>
      </c>
      <c r="E3194" s="12">
        <v>312216</v>
      </c>
      <c r="F3194" s="17">
        <v>281</v>
      </c>
      <c r="G3194" s="24" t="s">
        <v>52</v>
      </c>
      <c r="H3194" s="26">
        <v>53.84</v>
      </c>
      <c r="I3194" s="26">
        <v>17.72</v>
      </c>
      <c r="J3194" s="26">
        <f t="shared" si="217"/>
        <v>36.120000000000005</v>
      </c>
      <c r="K3194" s="49">
        <v>35.78</v>
      </c>
      <c r="L3194" s="533">
        <v>45533</v>
      </c>
      <c r="M3194" s="26">
        <f t="shared" si="218"/>
        <v>0.34000000000000341</v>
      </c>
      <c r="N3194" s="217">
        <v>1</v>
      </c>
      <c r="O3194" s="1" t="s">
        <v>50</v>
      </c>
      <c r="P3194" s="1" t="s">
        <v>53</v>
      </c>
      <c r="Q3194" s="91" t="str">
        <f>VLOOKUP(UTK[[#This Row],[ID]],DRIVER[],6,FALSE)</f>
        <v>PRADIPA MALIK</v>
      </c>
    </row>
    <row r="3195" spans="1:18" ht="15" customHeight="1">
      <c r="A3195" s="1">
        <v>677</v>
      </c>
      <c r="B3195" s="1" t="str">
        <f>UTK[[#This Row],[DATE]]&amp;UTK[[#This Row],[VEHICLE NO]]&amp;UTK[[#This Row],[TRIP NO]]</f>
        <v>45533OD34S26271</v>
      </c>
      <c r="C3195" s="25">
        <v>45533</v>
      </c>
      <c r="D3195" s="1">
        <v>33721</v>
      </c>
      <c r="E3195" s="12">
        <v>312216</v>
      </c>
      <c r="F3195" s="17">
        <v>283</v>
      </c>
      <c r="G3195" s="24" t="s">
        <v>54</v>
      </c>
      <c r="H3195" s="26">
        <v>54.12</v>
      </c>
      <c r="I3195" s="26">
        <v>17.18</v>
      </c>
      <c r="J3195" s="26">
        <f t="shared" si="217"/>
        <v>36.94</v>
      </c>
      <c r="K3195" s="49">
        <v>36.520000000000003</v>
      </c>
      <c r="L3195" s="533">
        <v>45533</v>
      </c>
      <c r="M3195" s="26">
        <f t="shared" si="218"/>
        <v>0.4199999999999946</v>
      </c>
      <c r="N3195" s="217">
        <v>1</v>
      </c>
      <c r="O3195" s="1" t="s">
        <v>50</v>
      </c>
      <c r="P3195" s="1" t="s">
        <v>53</v>
      </c>
      <c r="Q3195" s="91" t="str">
        <f>VLOOKUP(UTK[[#This Row],[ID]],DRIVER[],6,FALSE)</f>
        <v>BANAJ ROUT</v>
      </c>
      <c r="R3195" s="1">
        <v>264</v>
      </c>
    </row>
    <row r="3196" spans="1:18" ht="15" customHeight="1">
      <c r="A3196" s="1">
        <v>678</v>
      </c>
      <c r="B3196" s="1" t="str">
        <f>UTK[[#This Row],[DATE]]&amp;UTK[[#This Row],[VEHICLE NO]]&amp;UTK[[#This Row],[TRIP NO]]</f>
        <v>45533OD04Q41731</v>
      </c>
      <c r="C3196" s="25">
        <v>45533</v>
      </c>
      <c r="D3196" s="1">
        <v>33722</v>
      </c>
      <c r="E3196" s="12">
        <v>312216</v>
      </c>
      <c r="F3196" s="17">
        <v>284</v>
      </c>
      <c r="G3196" s="24" t="s">
        <v>8</v>
      </c>
      <c r="H3196" s="26">
        <v>35.479999999999997</v>
      </c>
      <c r="I3196" s="26">
        <v>10.46</v>
      </c>
      <c r="J3196" s="26">
        <f t="shared" si="217"/>
        <v>25.019999999999996</v>
      </c>
      <c r="K3196" s="49">
        <v>24.76</v>
      </c>
      <c r="L3196" s="533">
        <v>45533</v>
      </c>
      <c r="M3196" s="26">
        <f t="shared" si="218"/>
        <v>0.25999999999999446</v>
      </c>
      <c r="N3196" s="217">
        <v>1</v>
      </c>
      <c r="O3196" s="1" t="s">
        <v>50</v>
      </c>
      <c r="P3196" s="1" t="s">
        <v>53</v>
      </c>
      <c r="Q3196" s="91" t="str">
        <f>VLOOKUP(UTK[[#This Row],[ID]],DRIVER[],6,FALSE)</f>
        <v>PRADEEP KUMAR</v>
      </c>
    </row>
    <row r="3197" spans="1:18" ht="14.4">
      <c r="A3197" s="1">
        <v>679</v>
      </c>
      <c r="B3197" s="1" t="str">
        <f>UTK[[#This Row],[DATE]]&amp;UTK[[#This Row],[VEHICLE NO]]&amp;UTK[[#This Row],[TRIP NO]]</f>
        <v>45533OD04Q41231</v>
      </c>
      <c r="C3197" s="25">
        <v>45533</v>
      </c>
      <c r="D3197" s="1">
        <v>33723</v>
      </c>
      <c r="E3197" s="12">
        <v>312216</v>
      </c>
      <c r="F3197" s="17">
        <v>286</v>
      </c>
      <c r="G3197" s="24" t="s">
        <v>39</v>
      </c>
      <c r="H3197" s="26">
        <v>53.14</v>
      </c>
      <c r="I3197" s="26">
        <v>17.48</v>
      </c>
      <c r="J3197" s="26">
        <f t="shared" si="217"/>
        <v>35.659999999999997</v>
      </c>
      <c r="K3197" s="49">
        <v>35.4</v>
      </c>
      <c r="L3197" s="533">
        <v>45533</v>
      </c>
      <c r="M3197" s="26">
        <f t="shared" si="218"/>
        <v>0.25999999999999801</v>
      </c>
      <c r="N3197" s="217">
        <v>1</v>
      </c>
      <c r="O3197" s="1" t="s">
        <v>50</v>
      </c>
      <c r="P3197" s="1" t="s">
        <v>53</v>
      </c>
      <c r="Q3197" s="91" t="str">
        <f>VLOOKUP(UTK[[#This Row],[ID]],DRIVER[],6,FALSE)</f>
        <v>RIZWAN</v>
      </c>
    </row>
    <row r="3198" spans="1:18" ht="15" customHeight="1">
      <c r="A3198" s="1">
        <v>680</v>
      </c>
      <c r="B3198" s="1" t="str">
        <f>UTK[[#This Row],[DATE]]&amp;UTK[[#This Row],[VEHICLE NO]]&amp;UTK[[#This Row],[TRIP NO]]</f>
        <v>45533OD34S65081</v>
      </c>
      <c r="C3198" s="25">
        <v>45533</v>
      </c>
      <c r="D3198" s="1">
        <v>33724</v>
      </c>
      <c r="E3198" s="12">
        <v>312216</v>
      </c>
      <c r="F3198" s="17">
        <v>290</v>
      </c>
      <c r="G3198" s="24" t="s">
        <v>57</v>
      </c>
      <c r="H3198" s="26">
        <v>55.22</v>
      </c>
      <c r="I3198" s="26">
        <v>17.600000000000001</v>
      </c>
      <c r="J3198" s="26">
        <f t="shared" si="217"/>
        <v>37.619999999999997</v>
      </c>
      <c r="K3198" s="49">
        <v>37.299999999999997</v>
      </c>
      <c r="L3198" s="533">
        <v>45533</v>
      </c>
      <c r="M3198" s="26">
        <f t="shared" si="218"/>
        <v>0.32000000000000028</v>
      </c>
      <c r="N3198" s="217">
        <v>1</v>
      </c>
      <c r="O3198" s="1" t="s">
        <v>50</v>
      </c>
      <c r="P3198" s="1" t="s">
        <v>53</v>
      </c>
      <c r="Q3198" s="91" t="str">
        <f>VLOOKUP(UTK[[#This Row],[ID]],DRIVER[],6,FALSE)</f>
        <v>VINOD KUMAR</v>
      </c>
    </row>
    <row r="3199" spans="1:18" ht="15" customHeight="1">
      <c r="A3199" s="1">
        <v>681</v>
      </c>
      <c r="B3199" s="1" t="str">
        <f>UTK[[#This Row],[DATE]]&amp;UTK[[#This Row],[VEHICLE NO]]&amp;UTK[[#This Row],[TRIP NO]]</f>
        <v>45533OD34S26661</v>
      </c>
      <c r="C3199" s="25">
        <v>45533</v>
      </c>
      <c r="D3199" s="1">
        <v>33725</v>
      </c>
      <c r="E3199" s="12">
        <v>312216</v>
      </c>
      <c r="F3199" s="17">
        <v>293</v>
      </c>
      <c r="G3199" s="24" t="s">
        <v>45</v>
      </c>
      <c r="H3199" s="26">
        <v>53.42</v>
      </c>
      <c r="I3199" s="26">
        <v>17.66</v>
      </c>
      <c r="J3199" s="26">
        <f t="shared" si="217"/>
        <v>35.760000000000005</v>
      </c>
      <c r="K3199" s="49">
        <v>35.32</v>
      </c>
      <c r="L3199" s="533">
        <v>45533</v>
      </c>
      <c r="M3199" s="26">
        <f t="shared" si="218"/>
        <v>0.44000000000000483</v>
      </c>
      <c r="N3199" s="217">
        <v>1</v>
      </c>
      <c r="O3199" s="1" t="s">
        <v>50</v>
      </c>
      <c r="P3199" s="1" t="s">
        <v>53</v>
      </c>
      <c r="Q3199" s="91" t="str">
        <f>VLOOKUP(UTK[[#This Row],[ID]],DRIVER[],6,FALSE)</f>
        <v>DHULESWAR PERAI</v>
      </c>
    </row>
    <row r="3200" spans="1:18" ht="15" customHeight="1">
      <c r="A3200" s="1">
        <v>682</v>
      </c>
      <c r="B3200" s="1" t="str">
        <f>UTK[[#This Row],[DATE]]&amp;UTK[[#This Row],[VEHICLE NO]]&amp;UTK[[#This Row],[TRIP NO]]</f>
        <v>45533OD04Q41442</v>
      </c>
      <c r="C3200" s="25">
        <v>45533</v>
      </c>
      <c r="D3200" s="1">
        <v>33726</v>
      </c>
      <c r="E3200" s="12">
        <v>312216</v>
      </c>
      <c r="F3200" s="17">
        <v>315</v>
      </c>
      <c r="G3200" s="24" t="s">
        <v>38</v>
      </c>
      <c r="H3200" s="26">
        <v>33.159999999999997</v>
      </c>
      <c r="I3200" s="26">
        <v>10.74</v>
      </c>
      <c r="J3200" s="26">
        <f t="shared" si="217"/>
        <v>22.419999999999995</v>
      </c>
      <c r="K3200" s="49">
        <v>22.38</v>
      </c>
      <c r="L3200" s="533">
        <v>45533</v>
      </c>
      <c r="M3200" s="26">
        <f t="shared" si="218"/>
        <v>3.9999999999995595E-2</v>
      </c>
      <c r="N3200" s="217">
        <v>2</v>
      </c>
      <c r="O3200" s="1" t="s">
        <v>50</v>
      </c>
      <c r="P3200" s="1" t="s">
        <v>53</v>
      </c>
      <c r="Q3200" s="91" t="str">
        <f>VLOOKUP(UTK[[#This Row],[ID]],DRIVER[],6,FALSE)</f>
        <v>AJAYA KUMAR MAHANTA</v>
      </c>
    </row>
    <row r="3201" spans="1:18" ht="15" customHeight="1">
      <c r="A3201" s="1">
        <v>683</v>
      </c>
      <c r="B3201" s="1" t="str">
        <f>UTK[[#This Row],[DATE]]&amp;UTK[[#This Row],[VEHICLE NO]]&amp;UTK[[#This Row],[TRIP NO]]</f>
        <v>45533OD04Q41282</v>
      </c>
      <c r="C3201" s="25">
        <v>45533</v>
      </c>
      <c r="D3201" s="1">
        <v>33727</v>
      </c>
      <c r="E3201" s="12">
        <v>312216</v>
      </c>
      <c r="F3201" s="17">
        <v>314</v>
      </c>
      <c r="G3201" s="24" t="s">
        <v>41</v>
      </c>
      <c r="H3201" s="26">
        <v>35.18</v>
      </c>
      <c r="I3201" s="26">
        <v>10.52</v>
      </c>
      <c r="J3201" s="26">
        <f t="shared" si="217"/>
        <v>24.66</v>
      </c>
      <c r="K3201" s="49">
        <v>24.18</v>
      </c>
      <c r="L3201" s="533">
        <v>45533</v>
      </c>
      <c r="M3201" s="26">
        <f t="shared" si="218"/>
        <v>0.48000000000000043</v>
      </c>
      <c r="N3201" s="217">
        <v>2</v>
      </c>
      <c r="O3201" s="1" t="s">
        <v>50</v>
      </c>
      <c r="P3201" s="1" t="s">
        <v>53</v>
      </c>
      <c r="Q3201" s="91" t="str">
        <f>VLOOKUP(UTK[[#This Row],[ID]],DRIVER[],6,FALSE)</f>
        <v>KAMAN MUNDA</v>
      </c>
      <c r="R3201" s="1">
        <v>234</v>
      </c>
    </row>
    <row r="3202" spans="1:18" ht="15" customHeight="1">
      <c r="A3202" s="1">
        <v>684</v>
      </c>
      <c r="B3202" s="1" t="str">
        <f>UTK[[#This Row],[DATE]]&amp;UTK[[#This Row],[VEHICLE NO]]&amp;UTK[[#This Row],[TRIP NO]]</f>
        <v>45533OD04Q41782</v>
      </c>
      <c r="C3202" s="25">
        <v>45533</v>
      </c>
      <c r="D3202" s="1">
        <v>33728</v>
      </c>
      <c r="E3202" s="12">
        <v>312216</v>
      </c>
      <c r="F3202" s="17">
        <v>345</v>
      </c>
      <c r="G3202" s="24" t="s">
        <v>25</v>
      </c>
      <c r="H3202" s="26">
        <v>52.32</v>
      </c>
      <c r="I3202" s="26">
        <v>17.399999999999999</v>
      </c>
      <c r="J3202" s="26">
        <f t="shared" si="217"/>
        <v>34.92</v>
      </c>
      <c r="K3202" s="49">
        <v>34.68</v>
      </c>
      <c r="L3202" s="533">
        <v>45533</v>
      </c>
      <c r="M3202" s="26">
        <f t="shared" si="218"/>
        <v>0.24000000000000199</v>
      </c>
      <c r="N3202" s="217">
        <v>2</v>
      </c>
      <c r="O3202" s="1" t="s">
        <v>50</v>
      </c>
      <c r="P3202" s="1" t="s">
        <v>53</v>
      </c>
      <c r="Q3202" s="91" t="str">
        <f>VLOOKUP(UTK[[#This Row],[ID]],DRIVER[],6,FALSE)</f>
        <v>BHARAT CH MOHANTA</v>
      </c>
    </row>
    <row r="3203" spans="1:18" ht="15" customHeight="1">
      <c r="A3203" s="1">
        <v>685</v>
      </c>
      <c r="B3203" s="1" t="str">
        <f>UTK[[#This Row],[DATE]]&amp;UTK[[#This Row],[VEHICLE NO]]&amp;UTK[[#This Row],[TRIP NO]]</f>
        <v>45533OD34S26152</v>
      </c>
      <c r="C3203" s="25">
        <v>45533</v>
      </c>
      <c r="D3203" s="1">
        <v>33729</v>
      </c>
      <c r="E3203" s="12">
        <v>312216</v>
      </c>
      <c r="F3203" s="17">
        <v>346</v>
      </c>
      <c r="G3203" s="24" t="s">
        <v>40</v>
      </c>
      <c r="H3203" s="26">
        <v>53.02</v>
      </c>
      <c r="I3203" s="26">
        <v>17.399999999999999</v>
      </c>
      <c r="J3203" s="26">
        <f t="shared" si="217"/>
        <v>35.620000000000005</v>
      </c>
      <c r="K3203" s="49">
        <v>35.06</v>
      </c>
      <c r="L3203" s="533">
        <v>45533</v>
      </c>
      <c r="M3203" s="26">
        <f t="shared" si="218"/>
        <v>0.56000000000000227</v>
      </c>
      <c r="N3203" s="217">
        <v>2</v>
      </c>
      <c r="O3203" s="1" t="s">
        <v>50</v>
      </c>
      <c r="P3203" s="1" t="s">
        <v>53</v>
      </c>
      <c r="Q3203" s="91" t="str">
        <f>VLOOKUP(UTK[[#This Row],[ID]],DRIVER[],6,FALSE)</f>
        <v>SUSANT KUMAR BAG</v>
      </c>
    </row>
    <row r="3204" spans="1:18" ht="15" customHeight="1">
      <c r="A3204" s="1">
        <v>686</v>
      </c>
      <c r="B3204" s="1" t="str">
        <f>UTK[[#This Row],[DATE]]&amp;UTK[[#This Row],[VEHICLE NO]]&amp;UTK[[#This Row],[TRIP NO]]</f>
        <v>45533OD04Q67612</v>
      </c>
      <c r="C3204" s="25">
        <v>45533</v>
      </c>
      <c r="D3204" s="1">
        <v>33730</v>
      </c>
      <c r="E3204" s="12">
        <v>312216</v>
      </c>
      <c r="F3204" s="17">
        <v>361</v>
      </c>
      <c r="G3204" s="24" t="s">
        <v>24</v>
      </c>
      <c r="H3204" s="26">
        <v>53.84</v>
      </c>
      <c r="I3204" s="26">
        <v>17.940000000000001</v>
      </c>
      <c r="J3204" s="26">
        <f t="shared" si="217"/>
        <v>35.900000000000006</v>
      </c>
      <c r="K3204" s="49">
        <v>35.42</v>
      </c>
      <c r="L3204" s="533">
        <v>45533</v>
      </c>
      <c r="M3204" s="26">
        <f t="shared" si="218"/>
        <v>0.48000000000000398</v>
      </c>
      <c r="N3204" s="217">
        <v>2</v>
      </c>
      <c r="O3204" s="1" t="s">
        <v>50</v>
      </c>
      <c r="P3204" s="1" t="s">
        <v>53</v>
      </c>
      <c r="Q3204" s="91" t="str">
        <f>VLOOKUP(UTK[[#This Row],[ID]],DRIVER[],6,FALSE)</f>
        <v>JAVID KHAN</v>
      </c>
    </row>
    <row r="3205" spans="1:18" ht="15" customHeight="1">
      <c r="A3205" s="1">
        <v>687</v>
      </c>
      <c r="B3205" s="1" t="str">
        <f>UTK[[#This Row],[DATE]]&amp;UTK[[#This Row],[VEHICLE NO]]&amp;UTK[[#This Row],[TRIP NO]]</f>
        <v>45533OD04Q67882</v>
      </c>
      <c r="C3205" s="25">
        <v>45533</v>
      </c>
      <c r="D3205" s="1">
        <v>33731</v>
      </c>
      <c r="E3205" s="12">
        <v>312216</v>
      </c>
      <c r="F3205" s="17">
        <v>363</v>
      </c>
      <c r="G3205" s="24" t="s">
        <v>20</v>
      </c>
      <c r="H3205" s="26">
        <v>55.74</v>
      </c>
      <c r="I3205" s="26">
        <v>18.02</v>
      </c>
      <c r="J3205" s="26">
        <f t="shared" si="217"/>
        <v>37.72</v>
      </c>
      <c r="K3205" s="49">
        <v>37.44</v>
      </c>
      <c r="L3205" s="533">
        <v>45533</v>
      </c>
      <c r="M3205" s="26">
        <f t="shared" si="218"/>
        <v>0.28000000000000114</v>
      </c>
      <c r="N3205" s="217">
        <v>2</v>
      </c>
      <c r="O3205" s="1" t="s">
        <v>50</v>
      </c>
      <c r="P3205" s="1" t="s">
        <v>53</v>
      </c>
      <c r="Q3205" s="91" t="str">
        <f>VLOOKUP(UTK[[#This Row],[ID]],DRIVER[],6,FALSE)</f>
        <v>KALI CH KAR</v>
      </c>
    </row>
    <row r="3206" spans="1:18" ht="15" customHeight="1">
      <c r="A3206" s="1">
        <v>688</v>
      </c>
      <c r="B3206" s="1" t="str">
        <f>UTK[[#This Row],[DATE]]&amp;UTK[[#This Row],[VEHICLE NO]]&amp;UTK[[#This Row],[TRIP NO]]</f>
        <v>45533OD34S61272</v>
      </c>
      <c r="C3206" s="25">
        <v>45533</v>
      </c>
      <c r="D3206" s="1">
        <v>33732</v>
      </c>
      <c r="E3206" s="12">
        <v>312216</v>
      </c>
      <c r="F3206" s="17">
        <v>366</v>
      </c>
      <c r="G3206" s="24" t="s">
        <v>131</v>
      </c>
      <c r="H3206" s="26">
        <v>56.26</v>
      </c>
      <c r="I3206" s="26">
        <v>17.739999999999998</v>
      </c>
      <c r="J3206" s="26">
        <f t="shared" si="217"/>
        <v>38.519999999999996</v>
      </c>
      <c r="K3206" s="49">
        <v>38.14</v>
      </c>
      <c r="L3206" s="533">
        <v>45533</v>
      </c>
      <c r="M3206" s="26">
        <f t="shared" si="218"/>
        <v>0.37999999999999545</v>
      </c>
      <c r="N3206" s="217">
        <v>2</v>
      </c>
      <c r="O3206" s="1" t="s">
        <v>50</v>
      </c>
      <c r="P3206" s="1" t="s">
        <v>53</v>
      </c>
      <c r="Q3206" s="91" t="str">
        <f>VLOOKUP(UTK[[#This Row],[ID]],DRIVER[],6,FALSE)</f>
        <v>AKSHAYA KU SAHOO</v>
      </c>
    </row>
    <row r="3207" spans="1:18" ht="15" customHeight="1">
      <c r="A3207" s="1">
        <v>689</v>
      </c>
      <c r="B3207" s="1" t="str">
        <f>UTK[[#This Row],[DATE]]&amp;UTK[[#This Row],[VEHICLE NO]]&amp;UTK[[#This Row],[TRIP NO]]</f>
        <v>45533OD34S61392</v>
      </c>
      <c r="C3207" s="25">
        <v>45533</v>
      </c>
      <c r="D3207" s="1">
        <v>33733</v>
      </c>
      <c r="E3207" s="12">
        <v>312216</v>
      </c>
      <c r="F3207" s="17">
        <v>367</v>
      </c>
      <c r="G3207" s="24" t="s">
        <v>52</v>
      </c>
      <c r="H3207" s="26">
        <v>54.08</v>
      </c>
      <c r="I3207" s="26">
        <v>17.7</v>
      </c>
      <c r="J3207" s="26">
        <f t="shared" si="217"/>
        <v>36.379999999999995</v>
      </c>
      <c r="K3207" s="49">
        <v>35.9</v>
      </c>
      <c r="L3207" s="533">
        <v>45533</v>
      </c>
      <c r="M3207" s="26">
        <f t="shared" si="218"/>
        <v>0.47999999999999687</v>
      </c>
      <c r="N3207" s="217">
        <v>2</v>
      </c>
      <c r="O3207" s="1" t="s">
        <v>50</v>
      </c>
      <c r="P3207" s="1" t="s">
        <v>53</v>
      </c>
      <c r="Q3207" s="91" t="str">
        <f>VLOOKUP(UTK[[#This Row],[ID]],DRIVER[],6,FALSE)</f>
        <v>PRADIPA MALIK</v>
      </c>
    </row>
    <row r="3208" spans="1:18" ht="15" customHeight="1">
      <c r="A3208" s="1">
        <v>690</v>
      </c>
      <c r="B3208" s="1" t="str">
        <f>UTK[[#This Row],[DATE]]&amp;UTK[[#This Row],[VEHICLE NO]]&amp;UTK[[#This Row],[TRIP NO]]</f>
        <v>45533OD04Q41262</v>
      </c>
      <c r="C3208" s="25">
        <v>45533</v>
      </c>
      <c r="D3208" s="1">
        <v>33734</v>
      </c>
      <c r="E3208" s="12">
        <v>312216</v>
      </c>
      <c r="F3208" s="17">
        <v>373</v>
      </c>
      <c r="G3208" s="24" t="s">
        <v>23</v>
      </c>
      <c r="H3208" s="26">
        <v>54.58</v>
      </c>
      <c r="I3208" s="26">
        <v>17.7</v>
      </c>
      <c r="J3208" s="26">
        <f t="shared" si="217"/>
        <v>36.879999999999995</v>
      </c>
      <c r="K3208" s="49">
        <v>36.42</v>
      </c>
      <c r="L3208" s="50">
        <v>45534</v>
      </c>
      <c r="M3208" s="26">
        <f t="shared" si="218"/>
        <v>0.45999999999999375</v>
      </c>
      <c r="N3208" s="217">
        <v>2</v>
      </c>
      <c r="O3208" s="1" t="s">
        <v>50</v>
      </c>
      <c r="P3208" s="1" t="s">
        <v>53</v>
      </c>
      <c r="Q3208" s="91" t="str">
        <f>VLOOKUP(UTK[[#This Row],[ID]],DRIVER[],6,FALSE)</f>
        <v>JUGAL KISHOR MOHANTA</v>
      </c>
    </row>
    <row r="3209" spans="1:18" ht="14.4">
      <c r="A3209" s="1">
        <v>691</v>
      </c>
      <c r="B3209" s="1" t="str">
        <f>UTK[[#This Row],[DATE]]&amp;UTK[[#This Row],[VEHICLE NO]]&amp;UTK[[#This Row],[TRIP NO]]</f>
        <v>45533OD04Q41232</v>
      </c>
      <c r="C3209" s="25">
        <v>45533</v>
      </c>
      <c r="D3209" s="1">
        <v>33735</v>
      </c>
      <c r="E3209" s="12">
        <v>312216</v>
      </c>
      <c r="F3209" s="17">
        <v>375</v>
      </c>
      <c r="G3209" s="24" t="s">
        <v>39</v>
      </c>
      <c r="H3209" s="26">
        <v>54.62</v>
      </c>
      <c r="I3209" s="26">
        <v>17.440000000000001</v>
      </c>
      <c r="J3209" s="26">
        <f t="shared" si="217"/>
        <v>37.179999999999993</v>
      </c>
      <c r="K3209" s="49">
        <v>36.64</v>
      </c>
      <c r="L3209" s="50">
        <v>45534</v>
      </c>
      <c r="M3209" s="26">
        <f t="shared" si="218"/>
        <v>0.53999999999999204</v>
      </c>
      <c r="N3209" s="217">
        <v>2</v>
      </c>
      <c r="O3209" s="1" t="s">
        <v>50</v>
      </c>
      <c r="P3209" s="1" t="s">
        <v>53</v>
      </c>
      <c r="Q3209" s="91" t="str">
        <f>VLOOKUP(UTK[[#This Row],[ID]],DRIVER[],6,FALSE)</f>
        <v>RIZWAN</v>
      </c>
    </row>
    <row r="3210" spans="1:18" ht="15" customHeight="1">
      <c r="A3210" s="1">
        <v>692</v>
      </c>
      <c r="B3210" s="1" t="str">
        <f>UTK[[#This Row],[DATE]]&amp;UTK[[#This Row],[VEHICLE NO]]&amp;UTK[[#This Row],[TRIP NO]]</f>
        <v>45533OD34S26272</v>
      </c>
      <c r="C3210" s="25">
        <v>45533</v>
      </c>
      <c r="D3210" s="1">
        <v>33736</v>
      </c>
      <c r="E3210" s="12">
        <v>312216</v>
      </c>
      <c r="F3210" s="17">
        <v>374</v>
      </c>
      <c r="G3210" s="24" t="s">
        <v>54</v>
      </c>
      <c r="H3210" s="26">
        <v>51.38</v>
      </c>
      <c r="I3210" s="26">
        <v>17.34</v>
      </c>
      <c r="J3210" s="26">
        <f t="shared" si="217"/>
        <v>34.040000000000006</v>
      </c>
      <c r="K3210" s="49">
        <v>33.54</v>
      </c>
      <c r="L3210" s="50">
        <v>45534</v>
      </c>
      <c r="M3210" s="26">
        <f t="shared" si="218"/>
        <v>0.50000000000000711</v>
      </c>
      <c r="N3210" s="217">
        <v>2</v>
      </c>
      <c r="O3210" s="1" t="s">
        <v>50</v>
      </c>
      <c r="P3210" s="1" t="s">
        <v>53</v>
      </c>
      <c r="Q3210" s="91" t="str">
        <f>VLOOKUP(UTK[[#This Row],[ID]],DRIVER[],6,FALSE)</f>
        <v>BANAJ ROUT</v>
      </c>
    </row>
    <row r="3211" spans="1:18" ht="15" customHeight="1">
      <c r="A3211" s="1">
        <v>693</v>
      </c>
      <c r="B3211" s="1" t="str">
        <f>UTK[[#This Row],[DATE]]&amp;UTK[[#This Row],[VEHICLE NO]]&amp;UTK[[#This Row],[TRIP NO]]</f>
        <v>45533OD04Q41732</v>
      </c>
      <c r="C3211" s="25">
        <v>45533</v>
      </c>
      <c r="D3211" s="1">
        <v>33737</v>
      </c>
      <c r="E3211" s="12">
        <v>312216</v>
      </c>
      <c r="F3211" s="17">
        <v>377</v>
      </c>
      <c r="G3211" s="24" t="s">
        <v>8</v>
      </c>
      <c r="H3211" s="26">
        <v>33.28</v>
      </c>
      <c r="I3211" s="26">
        <v>10.44</v>
      </c>
      <c r="J3211" s="26">
        <f t="shared" si="217"/>
        <v>22.840000000000003</v>
      </c>
      <c r="K3211" s="49">
        <v>22.68</v>
      </c>
      <c r="L3211" s="50">
        <v>45534</v>
      </c>
      <c r="M3211" s="26">
        <f t="shared" si="218"/>
        <v>0.16000000000000369</v>
      </c>
      <c r="N3211" s="217">
        <v>2</v>
      </c>
      <c r="O3211" s="1" t="s">
        <v>50</v>
      </c>
      <c r="P3211" s="1" t="s">
        <v>53</v>
      </c>
      <c r="Q3211" s="91" t="str">
        <f>VLOOKUP(UTK[[#This Row],[ID]],DRIVER[],6,FALSE)</f>
        <v>PRADEEP KUMAR</v>
      </c>
    </row>
    <row r="3212" spans="1:18" ht="15" customHeight="1">
      <c r="A3212" s="1">
        <v>694</v>
      </c>
      <c r="B3212" s="541" t="str">
        <f>UTK[[#This Row],[DATE]]&amp;UTK[[#This Row],[VEHICLE NO]]&amp;UTK[[#This Row],[TRIP NO]]</f>
        <v>45534OD04Q67881</v>
      </c>
      <c r="C3212" s="25">
        <v>45534</v>
      </c>
      <c r="D3212" s="1">
        <v>33738</v>
      </c>
      <c r="E3212" s="12">
        <v>312216</v>
      </c>
      <c r="F3212" s="17">
        <v>402</v>
      </c>
      <c r="G3212" s="24" t="s">
        <v>20</v>
      </c>
      <c r="H3212" s="542">
        <v>55.74</v>
      </c>
      <c r="I3212" s="542">
        <v>18</v>
      </c>
      <c r="J3212" s="542">
        <f t="shared" ref="J3212:J3243" si="219">H3212-I3212</f>
        <v>37.74</v>
      </c>
      <c r="K3212" s="543">
        <v>37.42</v>
      </c>
      <c r="L3212" s="50">
        <v>45534</v>
      </c>
      <c r="M3212" s="542">
        <f t="shared" ref="M3212:M3243" si="220">J3212-K3212</f>
        <v>0.32000000000000028</v>
      </c>
      <c r="N3212" s="545">
        <v>1</v>
      </c>
      <c r="O3212" s="1" t="s">
        <v>50</v>
      </c>
      <c r="P3212" s="1" t="s">
        <v>53</v>
      </c>
      <c r="Q3212" s="546" t="str">
        <f>VLOOKUP(UTK[[#This Row],[ID]],DRIVER[],6,FALSE)</f>
        <v>KALI CH KAR</v>
      </c>
    </row>
    <row r="3213" spans="1:18" ht="15" customHeight="1">
      <c r="A3213" s="1">
        <v>695</v>
      </c>
      <c r="B3213" s="541" t="str">
        <f>UTK[[#This Row],[DATE]]&amp;UTK[[#This Row],[VEHICLE NO]]&amp;UTK[[#This Row],[TRIP NO]]</f>
        <v>45534OD04Q67611</v>
      </c>
      <c r="C3213" s="25">
        <v>45534</v>
      </c>
      <c r="D3213" s="1">
        <v>33739</v>
      </c>
      <c r="E3213" s="12">
        <v>312216</v>
      </c>
      <c r="F3213" s="17">
        <v>403</v>
      </c>
      <c r="G3213" s="24" t="s">
        <v>24</v>
      </c>
      <c r="H3213" s="542">
        <v>56.64</v>
      </c>
      <c r="I3213" s="542">
        <v>17.96</v>
      </c>
      <c r="J3213" s="542">
        <f t="shared" si="219"/>
        <v>38.68</v>
      </c>
      <c r="K3213" s="543">
        <v>38.18</v>
      </c>
      <c r="L3213" s="50">
        <v>45534</v>
      </c>
      <c r="M3213" s="542">
        <f t="shared" si="220"/>
        <v>0.5</v>
      </c>
      <c r="N3213" s="545">
        <v>1</v>
      </c>
      <c r="O3213" s="1" t="s">
        <v>50</v>
      </c>
      <c r="P3213" s="1" t="s">
        <v>53</v>
      </c>
      <c r="Q3213" s="546" t="str">
        <f>VLOOKUP(UTK[[#This Row],[ID]],DRIVER[],6,FALSE)</f>
        <v>JAVID KHAN</v>
      </c>
    </row>
    <row r="3214" spans="1:18" ht="14.4">
      <c r="A3214" s="1">
        <v>696</v>
      </c>
      <c r="B3214" s="541" t="str">
        <f>UTK[[#This Row],[DATE]]&amp;UTK[[#This Row],[VEHICLE NO]]&amp;UTK[[#This Row],[TRIP NO]]</f>
        <v>45534OD04Q41231</v>
      </c>
      <c r="C3214" s="25">
        <v>45534</v>
      </c>
      <c r="D3214" s="1">
        <v>33740</v>
      </c>
      <c r="E3214" s="12">
        <v>312216</v>
      </c>
      <c r="F3214" s="17">
        <v>405</v>
      </c>
      <c r="G3214" s="24" t="s">
        <v>39</v>
      </c>
      <c r="H3214" s="542">
        <v>55.56</v>
      </c>
      <c r="I3214" s="542">
        <v>17.420000000000002</v>
      </c>
      <c r="J3214" s="542">
        <f t="shared" si="219"/>
        <v>38.14</v>
      </c>
      <c r="K3214" s="543">
        <v>37.799999999999997</v>
      </c>
      <c r="L3214" s="50">
        <v>45534</v>
      </c>
      <c r="M3214" s="542">
        <f t="shared" si="220"/>
        <v>0.34000000000000341</v>
      </c>
      <c r="N3214" s="545">
        <v>1</v>
      </c>
      <c r="O3214" s="1" t="s">
        <v>50</v>
      </c>
      <c r="P3214" s="1" t="s">
        <v>53</v>
      </c>
      <c r="Q3214" s="546" t="str">
        <f>VLOOKUP(UTK[[#This Row],[ID]],DRIVER[],6,FALSE)</f>
        <v>RIZWAN</v>
      </c>
    </row>
    <row r="3215" spans="1:18" ht="15" customHeight="1">
      <c r="A3215" s="1">
        <v>697</v>
      </c>
      <c r="B3215" s="541" t="str">
        <f>UTK[[#This Row],[DATE]]&amp;UTK[[#This Row],[VEHICLE NO]]&amp;UTK[[#This Row],[TRIP NO]]</f>
        <v>45534OD34S61271</v>
      </c>
      <c r="C3215" s="25">
        <v>45534</v>
      </c>
      <c r="D3215" s="1">
        <v>33741</v>
      </c>
      <c r="E3215" s="12">
        <v>312216</v>
      </c>
      <c r="F3215" s="17">
        <v>407</v>
      </c>
      <c r="G3215" s="24" t="s">
        <v>131</v>
      </c>
      <c r="H3215" s="542">
        <v>56.6</v>
      </c>
      <c r="I3215" s="542">
        <v>17.72</v>
      </c>
      <c r="J3215" s="542">
        <f t="shared" si="219"/>
        <v>38.880000000000003</v>
      </c>
      <c r="K3215" s="543">
        <v>38.340000000000003</v>
      </c>
      <c r="L3215" s="50">
        <v>45534</v>
      </c>
      <c r="M3215" s="542">
        <f t="shared" si="220"/>
        <v>0.53999999999999915</v>
      </c>
      <c r="N3215" s="545">
        <v>1</v>
      </c>
      <c r="O3215" s="1" t="s">
        <v>50</v>
      </c>
      <c r="P3215" s="1" t="s">
        <v>53</v>
      </c>
      <c r="Q3215" s="546" t="str">
        <f>VLOOKUP(UTK[[#This Row],[ID]],DRIVER[],6,FALSE)</f>
        <v>AKSHAYA KU SAHOO</v>
      </c>
      <c r="R3215" s="1">
        <v>225</v>
      </c>
    </row>
    <row r="3216" spans="1:18" ht="15" customHeight="1">
      <c r="A3216" s="1">
        <v>698</v>
      </c>
      <c r="B3216" s="541" t="str">
        <f>UTK[[#This Row],[DATE]]&amp;UTK[[#This Row],[VEHICLE NO]]&amp;UTK[[#This Row],[TRIP NO]]</f>
        <v>45534OD34S65081</v>
      </c>
      <c r="C3216" s="25">
        <v>45534</v>
      </c>
      <c r="D3216" s="1">
        <v>33742</v>
      </c>
      <c r="E3216" s="12">
        <v>312216</v>
      </c>
      <c r="F3216" s="17">
        <v>414</v>
      </c>
      <c r="G3216" s="24" t="s">
        <v>57</v>
      </c>
      <c r="H3216" s="542">
        <v>55.76</v>
      </c>
      <c r="I3216" s="542">
        <v>17.62</v>
      </c>
      <c r="J3216" s="542">
        <f t="shared" si="219"/>
        <v>38.14</v>
      </c>
      <c r="K3216" s="543">
        <v>37.72</v>
      </c>
      <c r="L3216" s="50">
        <v>45534</v>
      </c>
      <c r="M3216" s="542">
        <f t="shared" si="220"/>
        <v>0.42000000000000171</v>
      </c>
      <c r="N3216" s="545">
        <v>1</v>
      </c>
      <c r="O3216" s="1" t="s">
        <v>50</v>
      </c>
      <c r="P3216" s="1" t="s">
        <v>53</v>
      </c>
      <c r="Q3216" s="546" t="str">
        <f>VLOOKUP(UTK[[#This Row],[ID]],DRIVER[],6,FALSE)</f>
        <v>VINOD KUMAR</v>
      </c>
    </row>
    <row r="3217" spans="1:17" ht="15" customHeight="1">
      <c r="A3217" s="1">
        <v>699</v>
      </c>
      <c r="B3217" s="541" t="str">
        <f>UTK[[#This Row],[DATE]]&amp;UTK[[#This Row],[VEHICLE NO]]&amp;UTK[[#This Row],[TRIP NO]]</f>
        <v>45534OD34S61391</v>
      </c>
      <c r="C3217" s="25">
        <v>45534</v>
      </c>
      <c r="D3217" s="1">
        <v>33743</v>
      </c>
      <c r="E3217" s="12">
        <v>312216</v>
      </c>
      <c r="F3217" s="17">
        <v>415</v>
      </c>
      <c r="G3217" s="24" t="s">
        <v>52</v>
      </c>
      <c r="H3217" s="542">
        <v>55.32</v>
      </c>
      <c r="I3217" s="542">
        <v>17.72</v>
      </c>
      <c r="J3217" s="542">
        <f t="shared" si="219"/>
        <v>37.6</v>
      </c>
      <c r="K3217" s="543">
        <v>37.26</v>
      </c>
      <c r="L3217" s="50">
        <v>45534</v>
      </c>
      <c r="M3217" s="542">
        <f t="shared" si="220"/>
        <v>0.34000000000000341</v>
      </c>
      <c r="N3217" s="545">
        <v>1</v>
      </c>
      <c r="O3217" s="1" t="s">
        <v>50</v>
      </c>
      <c r="P3217" s="1" t="s">
        <v>53</v>
      </c>
      <c r="Q3217" s="546" t="str">
        <f>VLOOKUP(UTK[[#This Row],[ID]],DRIVER[],6,FALSE)</f>
        <v>PRADIPA MALIK</v>
      </c>
    </row>
    <row r="3218" spans="1:17" ht="15" customHeight="1">
      <c r="A3218" s="1">
        <v>700</v>
      </c>
      <c r="B3218" s="541" t="str">
        <f>UTK[[#This Row],[DATE]]&amp;UTK[[#This Row],[VEHICLE NO]]&amp;UTK[[#This Row],[TRIP NO]]</f>
        <v>45534OD04Q41261</v>
      </c>
      <c r="C3218" s="25">
        <v>45534</v>
      </c>
      <c r="D3218" s="1">
        <v>33744</v>
      </c>
      <c r="E3218" s="12">
        <v>312216</v>
      </c>
      <c r="F3218" s="17">
        <v>416</v>
      </c>
      <c r="G3218" s="24" t="s">
        <v>23</v>
      </c>
      <c r="H3218" s="542">
        <v>53.62</v>
      </c>
      <c r="I3218" s="542">
        <v>17.68</v>
      </c>
      <c r="J3218" s="542">
        <f t="shared" si="219"/>
        <v>35.94</v>
      </c>
      <c r="K3218" s="543">
        <v>35.68</v>
      </c>
      <c r="L3218" s="50">
        <v>45534</v>
      </c>
      <c r="M3218" s="542">
        <f t="shared" si="220"/>
        <v>0.25999999999999801</v>
      </c>
      <c r="N3218" s="545">
        <v>1</v>
      </c>
      <c r="O3218" s="1" t="s">
        <v>50</v>
      </c>
      <c r="P3218" s="1" t="s">
        <v>53</v>
      </c>
      <c r="Q3218" s="546" t="str">
        <f>VLOOKUP(UTK[[#This Row],[ID]],DRIVER[],6,FALSE)</f>
        <v>JUGAL KISHOR MOHANTA</v>
      </c>
    </row>
    <row r="3219" spans="1:17" ht="15" customHeight="1">
      <c r="A3219" s="1">
        <v>701</v>
      </c>
      <c r="B3219" s="541" t="str">
        <f>UTK[[#This Row],[DATE]]&amp;UTK[[#This Row],[VEHICLE NO]]&amp;UTK[[#This Row],[TRIP NO]]</f>
        <v>45534OD04Q41781</v>
      </c>
      <c r="C3219" s="25">
        <v>45534</v>
      </c>
      <c r="D3219" s="1">
        <v>33745</v>
      </c>
      <c r="E3219" s="12">
        <v>312216</v>
      </c>
      <c r="F3219" s="17">
        <v>422</v>
      </c>
      <c r="G3219" s="24" t="s">
        <v>25</v>
      </c>
      <c r="H3219" s="542">
        <v>52.58</v>
      </c>
      <c r="I3219" s="542">
        <v>17.420000000000002</v>
      </c>
      <c r="J3219" s="542">
        <f t="shared" si="219"/>
        <v>35.159999999999997</v>
      </c>
      <c r="K3219" s="543">
        <v>34.94</v>
      </c>
      <c r="L3219" s="50">
        <v>45534</v>
      </c>
      <c r="M3219" s="542">
        <f t="shared" si="220"/>
        <v>0.21999999999999886</v>
      </c>
      <c r="N3219" s="545">
        <v>1</v>
      </c>
      <c r="O3219" s="1" t="s">
        <v>50</v>
      </c>
      <c r="P3219" s="1" t="s">
        <v>53</v>
      </c>
      <c r="Q3219" s="546" t="str">
        <f>VLOOKUP(UTK[[#This Row],[ID]],DRIVER[],6,FALSE)</f>
        <v>BHARAT CH MOHANTA</v>
      </c>
    </row>
    <row r="3220" spans="1:17" ht="15" customHeight="1">
      <c r="A3220" s="1">
        <v>702</v>
      </c>
      <c r="B3220" s="541" t="str">
        <f>UTK[[#This Row],[DATE]]&amp;UTK[[#This Row],[VEHICLE NO]]&amp;UTK[[#This Row],[TRIP NO]]</f>
        <v>45534OD34S26151</v>
      </c>
      <c r="C3220" s="25">
        <v>45534</v>
      </c>
      <c r="D3220" s="1">
        <v>33746</v>
      </c>
      <c r="E3220" s="12">
        <v>312216</v>
      </c>
      <c r="F3220" s="17">
        <v>424</v>
      </c>
      <c r="G3220" s="24" t="s">
        <v>40</v>
      </c>
      <c r="H3220" s="542">
        <v>51.82</v>
      </c>
      <c r="I3220" s="542">
        <v>17.46</v>
      </c>
      <c r="J3220" s="542">
        <f t="shared" si="219"/>
        <v>34.36</v>
      </c>
      <c r="K3220" s="543">
        <v>33.74</v>
      </c>
      <c r="L3220" s="50">
        <v>45534</v>
      </c>
      <c r="M3220" s="542">
        <f t="shared" si="220"/>
        <v>0.61999999999999744</v>
      </c>
      <c r="N3220" s="545">
        <v>1</v>
      </c>
      <c r="O3220" s="1" t="s">
        <v>50</v>
      </c>
      <c r="P3220" s="1" t="s">
        <v>53</v>
      </c>
      <c r="Q3220" s="546" t="str">
        <f>VLOOKUP(UTK[[#This Row],[ID]],DRIVER[],6,FALSE)</f>
        <v>SUSANT KUMAR BAG</v>
      </c>
    </row>
    <row r="3221" spans="1:17" ht="15" customHeight="1">
      <c r="A3221" s="1">
        <v>703</v>
      </c>
      <c r="B3221" s="541" t="str">
        <f>UTK[[#This Row],[DATE]]&amp;UTK[[#This Row],[VEHICLE NO]]&amp;UTK[[#This Row],[TRIP NO]]</f>
        <v>45534OD04Q41441</v>
      </c>
      <c r="C3221" s="25">
        <v>45534</v>
      </c>
      <c r="D3221" s="1">
        <v>33747</v>
      </c>
      <c r="E3221" s="12">
        <v>312216</v>
      </c>
      <c r="F3221" s="17">
        <v>423</v>
      </c>
      <c r="G3221" s="24" t="s">
        <v>38</v>
      </c>
      <c r="H3221" s="542">
        <v>36.619999999999997</v>
      </c>
      <c r="I3221" s="542">
        <v>10.7</v>
      </c>
      <c r="J3221" s="542">
        <f t="shared" si="219"/>
        <v>25.919999999999998</v>
      </c>
      <c r="K3221" s="543">
        <v>25.74</v>
      </c>
      <c r="L3221" s="50">
        <v>45534</v>
      </c>
      <c r="M3221" s="542">
        <f t="shared" si="220"/>
        <v>0.17999999999999972</v>
      </c>
      <c r="N3221" s="545">
        <v>1</v>
      </c>
      <c r="O3221" s="1" t="s">
        <v>50</v>
      </c>
      <c r="P3221" s="1" t="s">
        <v>53</v>
      </c>
      <c r="Q3221" s="546" t="str">
        <f>VLOOKUP(UTK[[#This Row],[ID]],DRIVER[],6,FALSE)</f>
        <v>AJAYA KUMAR MAHANTA</v>
      </c>
    </row>
    <row r="3222" spans="1:17" ht="15" customHeight="1">
      <c r="A3222" s="1">
        <v>704</v>
      </c>
      <c r="B3222" s="541" t="str">
        <f>UTK[[#This Row],[DATE]]&amp;UTK[[#This Row],[VEHICLE NO]]&amp;UTK[[#This Row],[TRIP NO]]</f>
        <v>45534OD34S26661</v>
      </c>
      <c r="C3222" s="25">
        <v>45534</v>
      </c>
      <c r="D3222" s="1">
        <v>33748</v>
      </c>
      <c r="E3222" s="12">
        <v>312216</v>
      </c>
      <c r="F3222" s="17">
        <v>426</v>
      </c>
      <c r="G3222" s="24" t="s">
        <v>45</v>
      </c>
      <c r="H3222" s="542">
        <v>52.84</v>
      </c>
      <c r="I3222" s="542">
        <v>17.7</v>
      </c>
      <c r="J3222" s="542">
        <f t="shared" si="219"/>
        <v>35.14</v>
      </c>
      <c r="K3222" s="543">
        <v>34.799999999999997</v>
      </c>
      <c r="L3222" s="50">
        <v>45534</v>
      </c>
      <c r="M3222" s="542">
        <f t="shared" si="220"/>
        <v>0.34000000000000341</v>
      </c>
      <c r="N3222" s="545">
        <v>1</v>
      </c>
      <c r="O3222" s="1" t="s">
        <v>50</v>
      </c>
      <c r="P3222" s="1" t="s">
        <v>53</v>
      </c>
      <c r="Q3222" s="546" t="str">
        <f>VLOOKUP(UTK[[#This Row],[ID]],DRIVER[],6,FALSE)</f>
        <v>NATABAR MOHANTA</v>
      </c>
    </row>
    <row r="3223" spans="1:17" ht="15" customHeight="1">
      <c r="A3223" s="1">
        <v>705</v>
      </c>
      <c r="B3223" s="541" t="str">
        <f>UTK[[#This Row],[DATE]]&amp;UTK[[#This Row],[VEHICLE NO]]&amp;UTK[[#This Row],[TRIP NO]]</f>
        <v>45534OD34S26271</v>
      </c>
      <c r="C3223" s="25">
        <v>45534</v>
      </c>
      <c r="D3223" s="1">
        <v>33749</v>
      </c>
      <c r="E3223" s="12">
        <v>312216</v>
      </c>
      <c r="F3223" s="17">
        <v>428</v>
      </c>
      <c r="G3223" s="24" t="s">
        <v>54</v>
      </c>
      <c r="H3223" s="542">
        <v>51.34</v>
      </c>
      <c r="I3223" s="542">
        <v>17.440000000000001</v>
      </c>
      <c r="J3223" s="542">
        <f t="shared" si="219"/>
        <v>33.900000000000006</v>
      </c>
      <c r="K3223" s="543">
        <v>33.700000000000003</v>
      </c>
      <c r="L3223" s="50">
        <v>45534</v>
      </c>
      <c r="M3223" s="542">
        <f t="shared" si="220"/>
        <v>0.20000000000000284</v>
      </c>
      <c r="N3223" s="545">
        <v>1</v>
      </c>
      <c r="O3223" s="1" t="s">
        <v>50</v>
      </c>
      <c r="P3223" s="1" t="s">
        <v>53</v>
      </c>
      <c r="Q3223" s="546" t="str">
        <f>VLOOKUP(UTK[[#This Row],[ID]],DRIVER[],6,FALSE)</f>
        <v>BANAJ ROUT</v>
      </c>
    </row>
    <row r="3224" spans="1:17" ht="15" customHeight="1">
      <c r="A3224" s="1">
        <v>706</v>
      </c>
      <c r="B3224" s="541" t="str">
        <f>UTK[[#This Row],[DATE]]&amp;UTK[[#This Row],[VEHICLE NO]]&amp;UTK[[#This Row],[TRIP NO]]</f>
        <v>45534OD04Q41281</v>
      </c>
      <c r="C3224" s="25">
        <v>45534</v>
      </c>
      <c r="D3224" s="1">
        <v>33750</v>
      </c>
      <c r="E3224" s="12">
        <v>312216</v>
      </c>
      <c r="F3224" s="17">
        <v>430</v>
      </c>
      <c r="G3224" s="24" t="s">
        <v>41</v>
      </c>
      <c r="H3224" s="542">
        <v>32.56</v>
      </c>
      <c r="I3224" s="542">
        <v>10.6</v>
      </c>
      <c r="J3224" s="542">
        <f t="shared" si="219"/>
        <v>21.96</v>
      </c>
      <c r="K3224" s="543">
        <v>21.9</v>
      </c>
      <c r="L3224" s="50">
        <v>45534</v>
      </c>
      <c r="M3224" s="542">
        <f t="shared" si="220"/>
        <v>6.0000000000002274E-2</v>
      </c>
      <c r="N3224" s="545">
        <v>1</v>
      </c>
      <c r="O3224" s="1" t="s">
        <v>50</v>
      </c>
      <c r="P3224" s="1" t="s">
        <v>53</v>
      </c>
      <c r="Q3224" s="546" t="str">
        <f>VLOOKUP(UTK[[#This Row],[ID]],DRIVER[],6,FALSE)</f>
        <v>KAMAN MUNDA</v>
      </c>
    </row>
    <row r="3225" spans="1:17" ht="15" customHeight="1">
      <c r="A3225" s="1">
        <v>707</v>
      </c>
      <c r="B3225" s="541" t="str">
        <f>UTK[[#This Row],[DATE]]&amp;UTK[[#This Row],[VEHICLE NO]]&amp;UTK[[#This Row],[TRIP NO]]</f>
        <v>45534OD04Q41731</v>
      </c>
      <c r="C3225" s="25">
        <v>45534</v>
      </c>
      <c r="D3225" s="1">
        <v>33751</v>
      </c>
      <c r="E3225" s="12">
        <v>312216</v>
      </c>
      <c r="F3225" s="17">
        <v>433</v>
      </c>
      <c r="G3225" s="24" t="s">
        <v>8</v>
      </c>
      <c r="H3225" s="542">
        <v>35.42</v>
      </c>
      <c r="I3225" s="542">
        <v>10.44</v>
      </c>
      <c r="J3225" s="542">
        <f t="shared" si="219"/>
        <v>24.980000000000004</v>
      </c>
      <c r="K3225" s="543">
        <v>24.48</v>
      </c>
      <c r="L3225" s="50">
        <v>45534</v>
      </c>
      <c r="M3225" s="542">
        <f t="shared" si="220"/>
        <v>0.50000000000000355</v>
      </c>
      <c r="N3225" s="545">
        <v>1</v>
      </c>
      <c r="O3225" s="1" t="s">
        <v>50</v>
      </c>
      <c r="P3225" s="1" t="s">
        <v>53</v>
      </c>
      <c r="Q3225" s="546" t="str">
        <f>VLOOKUP(UTK[[#This Row],[ID]],DRIVER[],6,FALSE)</f>
        <v>MADANA MAHANTA</v>
      </c>
    </row>
    <row r="3226" spans="1:17" ht="15" customHeight="1">
      <c r="A3226" s="1">
        <v>708</v>
      </c>
      <c r="B3226" s="541" t="str">
        <f>UTK[[#This Row],[DATE]]&amp;UTK[[#This Row],[VEHICLE NO]]&amp;UTK[[#This Row],[TRIP NO]]</f>
        <v>45534OD34S61371</v>
      </c>
      <c r="C3226" s="25">
        <v>45534</v>
      </c>
      <c r="D3226" s="1">
        <v>33752</v>
      </c>
      <c r="E3226" s="12">
        <v>312216</v>
      </c>
      <c r="F3226" s="17">
        <v>448</v>
      </c>
      <c r="G3226" s="24" t="s">
        <v>44</v>
      </c>
      <c r="H3226" s="542">
        <v>55.16</v>
      </c>
      <c r="I3226" s="542">
        <v>17.86</v>
      </c>
      <c r="J3226" s="542">
        <f t="shared" si="219"/>
        <v>37.299999999999997</v>
      </c>
      <c r="K3226" s="543">
        <v>36.92</v>
      </c>
      <c r="L3226" s="50">
        <v>45534</v>
      </c>
      <c r="M3226" s="542">
        <f t="shared" si="220"/>
        <v>0.37999999999999545</v>
      </c>
      <c r="N3226" s="545">
        <v>1</v>
      </c>
      <c r="O3226" s="1" t="s">
        <v>50</v>
      </c>
      <c r="P3226" s="1" t="s">
        <v>53</v>
      </c>
      <c r="Q3226" s="546" t="str">
        <f>VLOOKUP(UTK[[#This Row],[ID]],DRIVER[],6,FALSE)</f>
        <v>KABIRAJ SAHANI</v>
      </c>
    </row>
    <row r="3227" spans="1:17" ht="15" customHeight="1">
      <c r="A3227" s="1">
        <v>709</v>
      </c>
      <c r="B3227" s="541" t="str">
        <f>UTK[[#This Row],[DATE]]&amp;UTK[[#This Row],[VEHICLE NO]]&amp;UTK[[#This Row],[TRIP NO]]</f>
        <v>45534OD04Q67882</v>
      </c>
      <c r="C3227" s="25">
        <v>45534</v>
      </c>
      <c r="D3227" s="1">
        <v>33753</v>
      </c>
      <c r="E3227" s="12">
        <v>312216</v>
      </c>
      <c r="F3227" s="17">
        <v>457</v>
      </c>
      <c r="G3227" s="24" t="s">
        <v>20</v>
      </c>
      <c r="H3227" s="542">
        <v>53.3</v>
      </c>
      <c r="I3227" s="542">
        <v>17.899999999999999</v>
      </c>
      <c r="J3227" s="542">
        <f t="shared" si="219"/>
        <v>35.4</v>
      </c>
      <c r="K3227" s="543">
        <v>35.159999999999997</v>
      </c>
      <c r="L3227" s="50">
        <v>45534</v>
      </c>
      <c r="M3227" s="542">
        <f t="shared" si="220"/>
        <v>0.24000000000000199</v>
      </c>
      <c r="N3227" s="545">
        <v>2</v>
      </c>
      <c r="O3227" s="1" t="s">
        <v>50</v>
      </c>
      <c r="P3227" s="1" t="s">
        <v>53</v>
      </c>
      <c r="Q3227" s="546" t="str">
        <f>VLOOKUP(UTK[[#This Row],[ID]],DRIVER[],6,FALSE)</f>
        <v>KALI CH KAR</v>
      </c>
    </row>
    <row r="3228" spans="1:17" ht="15" customHeight="1">
      <c r="A3228" s="1">
        <v>710</v>
      </c>
      <c r="B3228" s="541" t="str">
        <f>UTK[[#This Row],[DATE]]&amp;UTK[[#This Row],[VEHICLE NO]]&amp;UTK[[#This Row],[TRIP NO]]</f>
        <v>45534OD04Q67612</v>
      </c>
      <c r="C3228" s="25">
        <v>45534</v>
      </c>
      <c r="D3228" s="1">
        <v>33754</v>
      </c>
      <c r="E3228" s="12">
        <v>312216</v>
      </c>
      <c r="F3228" s="17">
        <v>458</v>
      </c>
      <c r="G3228" s="24" t="s">
        <v>24</v>
      </c>
      <c r="H3228" s="542">
        <v>52.08</v>
      </c>
      <c r="I3228" s="542">
        <v>17.88</v>
      </c>
      <c r="J3228" s="542">
        <f t="shared" si="219"/>
        <v>34.200000000000003</v>
      </c>
      <c r="K3228" s="543">
        <v>33.700000000000003</v>
      </c>
      <c r="L3228" s="50">
        <v>45534</v>
      </c>
      <c r="M3228" s="542">
        <f t="shared" si="220"/>
        <v>0.5</v>
      </c>
      <c r="N3228" s="545">
        <v>2</v>
      </c>
      <c r="O3228" s="1" t="s">
        <v>50</v>
      </c>
      <c r="P3228" s="1" t="s">
        <v>53</v>
      </c>
      <c r="Q3228" s="546" t="str">
        <f>VLOOKUP(UTK[[#This Row],[ID]],DRIVER[],6,FALSE)</f>
        <v>JAVID KHAN</v>
      </c>
    </row>
    <row r="3229" spans="1:17" ht="14.4">
      <c r="A3229" s="1">
        <v>711</v>
      </c>
      <c r="B3229" s="541" t="str">
        <f>UTK[[#This Row],[DATE]]&amp;UTK[[#This Row],[VEHICLE NO]]&amp;UTK[[#This Row],[TRIP NO]]</f>
        <v>45534OD04Q41232</v>
      </c>
      <c r="C3229" s="25">
        <v>45534</v>
      </c>
      <c r="D3229" s="1">
        <v>33755</v>
      </c>
      <c r="E3229" s="12">
        <v>312216</v>
      </c>
      <c r="F3229" s="17">
        <v>459</v>
      </c>
      <c r="G3229" s="24" t="s">
        <v>39</v>
      </c>
      <c r="H3229" s="542">
        <v>51.94</v>
      </c>
      <c r="I3229" s="542">
        <v>17.36</v>
      </c>
      <c r="J3229" s="542">
        <f t="shared" si="219"/>
        <v>34.58</v>
      </c>
      <c r="K3229" s="543">
        <v>34.24</v>
      </c>
      <c r="L3229" s="50">
        <v>45534</v>
      </c>
      <c r="M3229" s="542">
        <f t="shared" si="220"/>
        <v>0.33999999999999631</v>
      </c>
      <c r="N3229" s="545">
        <v>2</v>
      </c>
      <c r="O3229" s="1" t="s">
        <v>50</v>
      </c>
      <c r="P3229" s="1" t="s">
        <v>53</v>
      </c>
      <c r="Q3229" s="546" t="str">
        <f>VLOOKUP(UTK[[#This Row],[ID]],DRIVER[],6,FALSE)</f>
        <v>RIZWAN</v>
      </c>
    </row>
    <row r="3230" spans="1:17" ht="15" customHeight="1">
      <c r="A3230" s="1">
        <v>712</v>
      </c>
      <c r="B3230" s="541" t="str">
        <f>UTK[[#This Row],[DATE]]&amp;UTK[[#This Row],[VEHICLE NO]]&amp;UTK[[#This Row],[TRIP NO]]</f>
        <v>45534OD34S61272</v>
      </c>
      <c r="C3230" s="25">
        <v>45534</v>
      </c>
      <c r="D3230" s="1">
        <v>33756</v>
      </c>
      <c r="E3230" s="12">
        <v>312216</v>
      </c>
      <c r="F3230" s="17">
        <v>461</v>
      </c>
      <c r="G3230" s="24" t="s">
        <v>131</v>
      </c>
      <c r="H3230" s="542">
        <v>53.24</v>
      </c>
      <c r="I3230" s="542">
        <v>17.84</v>
      </c>
      <c r="J3230" s="542">
        <f t="shared" si="219"/>
        <v>35.400000000000006</v>
      </c>
      <c r="K3230" s="543">
        <v>35.020000000000003</v>
      </c>
      <c r="L3230" s="50">
        <v>45534</v>
      </c>
      <c r="M3230" s="542">
        <f t="shared" si="220"/>
        <v>0.38000000000000256</v>
      </c>
      <c r="N3230" s="545">
        <v>2</v>
      </c>
      <c r="O3230" s="1" t="s">
        <v>50</v>
      </c>
      <c r="P3230" s="1" t="s">
        <v>53</v>
      </c>
      <c r="Q3230" s="546" t="str">
        <f>VLOOKUP(UTK[[#This Row],[ID]],DRIVER[],6,FALSE)</f>
        <v>AKSHAYA KU SAHOO</v>
      </c>
    </row>
    <row r="3231" spans="1:17" ht="15" customHeight="1">
      <c r="A3231" s="1">
        <v>713</v>
      </c>
      <c r="B3231" s="541" t="str">
        <f>UTK[[#This Row],[DATE]]&amp;UTK[[#This Row],[VEHICLE NO]]&amp;UTK[[#This Row],[TRIP NO]]</f>
        <v>45534OD34S65082</v>
      </c>
      <c r="C3231" s="25">
        <v>45534</v>
      </c>
      <c r="D3231" s="1">
        <v>33757</v>
      </c>
      <c r="E3231" s="12">
        <v>312216</v>
      </c>
      <c r="F3231" s="17">
        <v>470</v>
      </c>
      <c r="G3231" s="24" t="s">
        <v>57</v>
      </c>
      <c r="H3231" s="542">
        <v>54.34</v>
      </c>
      <c r="I3231" s="542">
        <v>17.559999999999999</v>
      </c>
      <c r="J3231" s="542">
        <f t="shared" si="219"/>
        <v>36.78</v>
      </c>
      <c r="K3231" s="543">
        <v>36.42</v>
      </c>
      <c r="L3231" s="50">
        <v>45534</v>
      </c>
      <c r="M3231" s="542">
        <f t="shared" si="220"/>
        <v>0.35999999999999943</v>
      </c>
      <c r="N3231" s="545">
        <v>2</v>
      </c>
      <c r="O3231" s="1" t="s">
        <v>50</v>
      </c>
      <c r="P3231" s="1" t="s">
        <v>53</v>
      </c>
      <c r="Q3231" s="546" t="str">
        <f>VLOOKUP(UTK[[#This Row],[ID]],DRIVER[],6,FALSE)</f>
        <v>VINOD KUMAR</v>
      </c>
    </row>
    <row r="3232" spans="1:17" ht="15" customHeight="1">
      <c r="A3232" s="1">
        <v>714</v>
      </c>
      <c r="B3232" s="541" t="str">
        <f>UTK[[#This Row],[DATE]]&amp;UTK[[#This Row],[VEHICLE NO]]&amp;UTK[[#This Row],[TRIP NO]]</f>
        <v>45534OD34S61392</v>
      </c>
      <c r="C3232" s="25">
        <v>45534</v>
      </c>
      <c r="D3232" s="1">
        <v>33758</v>
      </c>
      <c r="E3232" s="12">
        <v>312216</v>
      </c>
      <c r="F3232" s="17">
        <v>474</v>
      </c>
      <c r="G3232" s="24" t="s">
        <v>52</v>
      </c>
      <c r="H3232" s="542">
        <v>54.08</v>
      </c>
      <c r="I3232" s="542">
        <v>17.66</v>
      </c>
      <c r="J3232" s="542">
        <f t="shared" si="219"/>
        <v>36.42</v>
      </c>
      <c r="K3232" s="543">
        <v>36.1</v>
      </c>
      <c r="L3232" s="50">
        <v>45534</v>
      </c>
      <c r="M3232" s="542">
        <f t="shared" si="220"/>
        <v>0.32000000000000028</v>
      </c>
      <c r="N3232" s="545">
        <v>2</v>
      </c>
      <c r="O3232" s="1" t="s">
        <v>50</v>
      </c>
      <c r="P3232" s="1" t="s">
        <v>53</v>
      </c>
      <c r="Q3232" s="546" t="str">
        <f>VLOOKUP(UTK[[#This Row],[ID]],DRIVER[],6,FALSE)</f>
        <v>PRADIPA MALIK</v>
      </c>
    </row>
    <row r="3233" spans="1:18" ht="15" customHeight="1">
      <c r="A3233" s="1">
        <v>715</v>
      </c>
      <c r="B3233" s="541" t="str">
        <f>UTK[[#This Row],[DATE]]&amp;UTK[[#This Row],[VEHICLE NO]]&amp;UTK[[#This Row],[TRIP NO]]</f>
        <v>45534OD04Q41782</v>
      </c>
      <c r="C3233" s="25">
        <v>45534</v>
      </c>
      <c r="D3233" s="1">
        <v>33759</v>
      </c>
      <c r="E3233" s="12">
        <v>312216</v>
      </c>
      <c r="F3233" s="17">
        <v>479</v>
      </c>
      <c r="G3233" s="24" t="s">
        <v>25</v>
      </c>
      <c r="H3233" s="542">
        <v>54.94</v>
      </c>
      <c r="I3233" s="542">
        <v>17.32</v>
      </c>
      <c r="J3233" s="542">
        <f t="shared" si="219"/>
        <v>37.619999999999997</v>
      </c>
      <c r="K3233" s="543">
        <v>37.22</v>
      </c>
      <c r="L3233" s="50">
        <v>45534</v>
      </c>
      <c r="M3233" s="542">
        <f t="shared" si="220"/>
        <v>0.39999999999999858</v>
      </c>
      <c r="N3233" s="545">
        <v>2</v>
      </c>
      <c r="O3233" s="1" t="s">
        <v>50</v>
      </c>
      <c r="P3233" s="1" t="s">
        <v>53</v>
      </c>
      <c r="Q3233" s="546" t="str">
        <f>VLOOKUP(UTK[[#This Row],[ID]],DRIVER[],6,FALSE)</f>
        <v>BHARAT CH MOHANTA</v>
      </c>
    </row>
    <row r="3234" spans="1:18" ht="15" customHeight="1">
      <c r="A3234" s="1">
        <v>716</v>
      </c>
      <c r="B3234" s="541" t="str">
        <f>UTK[[#This Row],[DATE]]&amp;UTK[[#This Row],[VEHICLE NO]]&amp;UTK[[#This Row],[TRIP NO]]</f>
        <v>45534OD04Q41262</v>
      </c>
      <c r="C3234" s="25">
        <v>45534</v>
      </c>
      <c r="D3234" s="1">
        <v>33760</v>
      </c>
      <c r="E3234" s="12">
        <v>312216</v>
      </c>
      <c r="F3234" s="17">
        <v>483</v>
      </c>
      <c r="G3234" s="24" t="s">
        <v>23</v>
      </c>
      <c r="H3234" s="542">
        <v>56.12</v>
      </c>
      <c r="I3234" s="542">
        <v>17.62</v>
      </c>
      <c r="J3234" s="542">
        <f t="shared" si="219"/>
        <v>38.5</v>
      </c>
      <c r="K3234" s="543">
        <v>38.159999999999997</v>
      </c>
      <c r="L3234" s="50">
        <v>45534</v>
      </c>
      <c r="M3234" s="542">
        <f t="shared" si="220"/>
        <v>0.34000000000000341</v>
      </c>
      <c r="N3234" s="545">
        <v>2</v>
      </c>
      <c r="O3234" s="1" t="s">
        <v>50</v>
      </c>
      <c r="P3234" s="1" t="s">
        <v>53</v>
      </c>
      <c r="Q3234" s="546" t="str">
        <f>VLOOKUP(UTK[[#This Row],[ID]],DRIVER[],6,FALSE)</f>
        <v>JUGAL KISHOR MOHANTA</v>
      </c>
    </row>
    <row r="3235" spans="1:18" ht="15" customHeight="1">
      <c r="A3235" s="1">
        <v>717</v>
      </c>
      <c r="B3235" s="541" t="str">
        <f>UTK[[#This Row],[DATE]]&amp;UTK[[#This Row],[VEHICLE NO]]&amp;UTK[[#This Row],[TRIP NO]]</f>
        <v>45534OD34S26662</v>
      </c>
      <c r="C3235" s="25">
        <v>45534</v>
      </c>
      <c r="D3235" s="1">
        <v>33761</v>
      </c>
      <c r="E3235" s="12">
        <v>312216</v>
      </c>
      <c r="F3235" s="17">
        <v>484</v>
      </c>
      <c r="G3235" s="24" t="s">
        <v>45</v>
      </c>
      <c r="H3235" s="542">
        <v>56.2</v>
      </c>
      <c r="I3235" s="542">
        <v>17.600000000000001</v>
      </c>
      <c r="J3235" s="542">
        <f t="shared" si="219"/>
        <v>38.6</v>
      </c>
      <c r="K3235" s="543">
        <v>38.200000000000003</v>
      </c>
      <c r="L3235" s="50">
        <v>45534</v>
      </c>
      <c r="M3235" s="542">
        <f t="shared" si="220"/>
        <v>0.39999999999999858</v>
      </c>
      <c r="N3235" s="545">
        <v>2</v>
      </c>
      <c r="O3235" s="1" t="s">
        <v>50</v>
      </c>
      <c r="P3235" s="1" t="s">
        <v>53</v>
      </c>
      <c r="Q3235" s="546" t="str">
        <f>VLOOKUP(UTK[[#This Row],[ID]],DRIVER[],6,FALSE)</f>
        <v>NATABAR MOHANTA</v>
      </c>
    </row>
    <row r="3236" spans="1:18" ht="15" customHeight="1">
      <c r="A3236" s="1">
        <v>718</v>
      </c>
      <c r="B3236" s="541" t="str">
        <f>UTK[[#This Row],[DATE]]&amp;UTK[[#This Row],[VEHICLE NO]]&amp;UTK[[#This Row],[TRIP NO]]</f>
        <v>45534OD04Q41282</v>
      </c>
      <c r="C3236" s="25">
        <v>45534</v>
      </c>
      <c r="D3236" s="1">
        <v>33762</v>
      </c>
      <c r="E3236" s="12">
        <v>312216</v>
      </c>
      <c r="F3236" s="17">
        <v>488</v>
      </c>
      <c r="G3236" s="24" t="s">
        <v>41</v>
      </c>
      <c r="H3236" s="542">
        <v>35.04</v>
      </c>
      <c r="I3236" s="542">
        <v>10.52</v>
      </c>
      <c r="J3236" s="542">
        <f t="shared" si="219"/>
        <v>24.52</v>
      </c>
      <c r="K3236" s="543">
        <v>24.34</v>
      </c>
      <c r="L3236" s="50">
        <v>45534</v>
      </c>
      <c r="M3236" s="542">
        <f t="shared" si="220"/>
        <v>0.17999999999999972</v>
      </c>
      <c r="N3236" s="545">
        <v>2</v>
      </c>
      <c r="O3236" s="1" t="s">
        <v>50</v>
      </c>
      <c r="P3236" s="1" t="s">
        <v>53</v>
      </c>
      <c r="Q3236" s="546" t="str">
        <f>VLOOKUP(UTK[[#This Row],[ID]],DRIVER[],6,FALSE)</f>
        <v>KAMAN MUNDA</v>
      </c>
    </row>
    <row r="3237" spans="1:18" ht="15" customHeight="1">
      <c r="A3237" s="1">
        <v>719</v>
      </c>
      <c r="B3237" s="541" t="str">
        <f>UTK[[#This Row],[DATE]]&amp;UTK[[#This Row],[VEHICLE NO]]&amp;UTK[[#This Row],[TRIP NO]]</f>
        <v>45534OD34S26272</v>
      </c>
      <c r="C3237" s="25">
        <v>45534</v>
      </c>
      <c r="D3237" s="1">
        <v>33763</v>
      </c>
      <c r="E3237" s="12">
        <v>312216</v>
      </c>
      <c r="F3237" s="17">
        <v>490</v>
      </c>
      <c r="G3237" s="24" t="s">
        <v>54</v>
      </c>
      <c r="H3237" s="542">
        <v>55.18</v>
      </c>
      <c r="I3237" s="542">
        <v>17.260000000000002</v>
      </c>
      <c r="J3237" s="542">
        <f t="shared" si="219"/>
        <v>37.92</v>
      </c>
      <c r="K3237" s="543">
        <v>37.5</v>
      </c>
      <c r="L3237" s="50">
        <v>45534</v>
      </c>
      <c r="M3237" s="542">
        <f t="shared" si="220"/>
        <v>0.42000000000000171</v>
      </c>
      <c r="N3237" s="545">
        <v>2</v>
      </c>
      <c r="O3237" s="1" t="s">
        <v>50</v>
      </c>
      <c r="P3237" s="1" t="s">
        <v>53</v>
      </c>
      <c r="Q3237" s="546" t="str">
        <f>VLOOKUP(UTK[[#This Row],[ID]],DRIVER[],6,FALSE)</f>
        <v>BANAJ ROUT</v>
      </c>
    </row>
    <row r="3238" spans="1:18" ht="15" customHeight="1">
      <c r="A3238" s="1">
        <v>720</v>
      </c>
      <c r="B3238" s="541" t="str">
        <f>UTK[[#This Row],[DATE]]&amp;UTK[[#This Row],[VEHICLE NO]]&amp;UTK[[#This Row],[TRIP NO]]</f>
        <v>45534OD04Q41732</v>
      </c>
      <c r="C3238" s="25">
        <v>45534</v>
      </c>
      <c r="D3238" s="1">
        <v>33764</v>
      </c>
      <c r="E3238" s="12">
        <v>312216</v>
      </c>
      <c r="F3238" s="17">
        <v>494</v>
      </c>
      <c r="G3238" s="24" t="s">
        <v>8</v>
      </c>
      <c r="H3238" s="542">
        <v>34.840000000000003</v>
      </c>
      <c r="I3238" s="542">
        <v>10.38</v>
      </c>
      <c r="J3238" s="542">
        <f t="shared" si="219"/>
        <v>24.46</v>
      </c>
      <c r="K3238" s="543">
        <v>24.3</v>
      </c>
      <c r="L3238" s="50">
        <v>45534</v>
      </c>
      <c r="M3238" s="542">
        <f t="shared" si="220"/>
        <v>0.16000000000000014</v>
      </c>
      <c r="N3238" s="545">
        <v>2</v>
      </c>
      <c r="O3238" s="1" t="s">
        <v>50</v>
      </c>
      <c r="P3238" s="1" t="s">
        <v>53</v>
      </c>
      <c r="Q3238" s="546" t="str">
        <f>VLOOKUP(UTK[[#This Row],[ID]],DRIVER[],6,FALSE)</f>
        <v>MADANA MAHANTA</v>
      </c>
    </row>
    <row r="3239" spans="1:18" ht="15" customHeight="1">
      <c r="A3239" s="1">
        <v>721</v>
      </c>
      <c r="B3239" s="541" t="str">
        <f>UTK[[#This Row],[DATE]]&amp;UTK[[#This Row],[VEHICLE NO]]&amp;UTK[[#This Row],[TRIP NO]]</f>
        <v>45534OD04Q41442</v>
      </c>
      <c r="C3239" s="25">
        <v>45534</v>
      </c>
      <c r="D3239" s="1">
        <v>33765</v>
      </c>
      <c r="E3239" s="12">
        <v>312216</v>
      </c>
      <c r="F3239" s="17">
        <v>502</v>
      </c>
      <c r="G3239" s="24" t="s">
        <v>38</v>
      </c>
      <c r="H3239" s="542">
        <v>32.979999999999997</v>
      </c>
      <c r="I3239" s="542">
        <v>10.66</v>
      </c>
      <c r="J3239" s="542">
        <f t="shared" si="219"/>
        <v>22.319999999999997</v>
      </c>
      <c r="K3239" s="543">
        <v>22.16</v>
      </c>
      <c r="L3239" s="50">
        <v>45534</v>
      </c>
      <c r="M3239" s="542">
        <f t="shared" si="220"/>
        <v>0.15999999999999659</v>
      </c>
      <c r="N3239" s="545">
        <v>2</v>
      </c>
      <c r="O3239" s="1" t="s">
        <v>50</v>
      </c>
      <c r="P3239" s="1" t="s">
        <v>53</v>
      </c>
      <c r="Q3239" s="546" t="str">
        <f>VLOOKUP(UTK[[#This Row],[ID]],DRIVER[],6,FALSE)</f>
        <v>AJAYA KUMAR MAHANTA</v>
      </c>
    </row>
    <row r="3240" spans="1:18" ht="15" customHeight="1">
      <c r="A3240" s="1">
        <v>722</v>
      </c>
      <c r="B3240" s="541" t="str">
        <f>UTK[[#This Row],[DATE]]&amp;UTK[[#This Row],[VEHICLE NO]]&amp;UTK[[#This Row],[TRIP NO]]</f>
        <v>45534OD34S26152</v>
      </c>
      <c r="C3240" s="25">
        <v>45534</v>
      </c>
      <c r="D3240" s="1">
        <v>33766</v>
      </c>
      <c r="E3240" s="12">
        <v>312216</v>
      </c>
      <c r="F3240" s="17">
        <v>510</v>
      </c>
      <c r="G3240" s="24" t="s">
        <v>40</v>
      </c>
      <c r="H3240" s="542">
        <v>52.76</v>
      </c>
      <c r="I3240" s="542">
        <v>17.36</v>
      </c>
      <c r="J3240" s="542">
        <f t="shared" si="219"/>
        <v>35.4</v>
      </c>
      <c r="K3240" s="543">
        <v>34.840000000000003</v>
      </c>
      <c r="L3240" s="50">
        <v>45534</v>
      </c>
      <c r="M3240" s="542">
        <f t="shared" si="220"/>
        <v>0.55999999999999517</v>
      </c>
      <c r="N3240" s="545">
        <v>2</v>
      </c>
      <c r="O3240" s="1" t="s">
        <v>50</v>
      </c>
      <c r="P3240" s="1" t="s">
        <v>53</v>
      </c>
      <c r="Q3240" s="546" t="str">
        <f>VLOOKUP(UTK[[#This Row],[ID]],DRIVER[],6,FALSE)</f>
        <v>SUSANT KUMAR BAG</v>
      </c>
    </row>
    <row r="3241" spans="1:18" ht="14.4">
      <c r="A3241" s="1">
        <v>723</v>
      </c>
      <c r="B3241" s="541" t="str">
        <f>UTK[[#This Row],[DATE]]&amp;UTK[[#This Row],[VEHICLE NO]]&amp;UTK[[#This Row],[TRIP NO]]</f>
        <v>45534OD04Q41233</v>
      </c>
      <c r="C3241" s="25">
        <v>45534</v>
      </c>
      <c r="D3241" s="1">
        <v>33767</v>
      </c>
      <c r="E3241" s="12">
        <v>312216</v>
      </c>
      <c r="F3241" s="17">
        <v>533</v>
      </c>
      <c r="G3241" s="24" t="s">
        <v>39</v>
      </c>
      <c r="H3241" s="542">
        <v>53.28</v>
      </c>
      <c r="I3241" s="542">
        <v>17.32</v>
      </c>
      <c r="J3241" s="542">
        <f t="shared" si="219"/>
        <v>35.96</v>
      </c>
      <c r="K3241" s="543">
        <v>35.520000000000003</v>
      </c>
      <c r="L3241" s="50">
        <v>45534</v>
      </c>
      <c r="M3241" s="542">
        <f t="shared" si="220"/>
        <v>0.43999999999999773</v>
      </c>
      <c r="N3241" s="545">
        <v>3</v>
      </c>
      <c r="O3241" s="1" t="s">
        <v>50</v>
      </c>
      <c r="P3241" s="1" t="s">
        <v>53</v>
      </c>
      <c r="Q3241" s="546" t="str">
        <f>VLOOKUP(UTK[[#This Row],[ID]],DRIVER[],6,FALSE)</f>
        <v>RIZWAN</v>
      </c>
      <c r="R3241" s="1">
        <v>263</v>
      </c>
    </row>
    <row r="3242" spans="1:18" ht="15" customHeight="1">
      <c r="A3242" s="1">
        <v>724</v>
      </c>
      <c r="B3242" s="541" t="str">
        <f>UTK[[#This Row],[DATE]]&amp;UTK[[#This Row],[VEHICLE NO]]&amp;UTK[[#This Row],[TRIP NO]]</f>
        <v>45534OD34S61372</v>
      </c>
      <c r="C3242" s="25">
        <v>45534</v>
      </c>
      <c r="D3242" s="1">
        <v>33768</v>
      </c>
      <c r="E3242" s="12">
        <v>312216</v>
      </c>
      <c r="F3242" s="17">
        <v>531</v>
      </c>
      <c r="G3242" s="24" t="s">
        <v>44</v>
      </c>
      <c r="H3242" s="542">
        <v>56.84</v>
      </c>
      <c r="I3242" s="542">
        <v>17.940000000000001</v>
      </c>
      <c r="J3242" s="542">
        <f t="shared" si="219"/>
        <v>38.900000000000006</v>
      </c>
      <c r="K3242" s="543">
        <v>37.659999999999997</v>
      </c>
      <c r="L3242" s="544">
        <v>45535</v>
      </c>
      <c r="M3242" s="542">
        <f t="shared" si="220"/>
        <v>1.2400000000000091</v>
      </c>
      <c r="N3242" s="545">
        <v>2</v>
      </c>
      <c r="O3242" s="1" t="s">
        <v>50</v>
      </c>
      <c r="P3242" s="1" t="s">
        <v>53</v>
      </c>
      <c r="Q3242" s="546" t="str">
        <f>VLOOKUP(UTK[[#This Row],[ID]],DRIVER[],6,FALSE)</f>
        <v>KABIRAJ SAHANI</v>
      </c>
    </row>
    <row r="3243" spans="1:18" ht="15" customHeight="1">
      <c r="A3243" s="1">
        <v>725</v>
      </c>
      <c r="B3243" s="541" t="str">
        <f>UTK[[#This Row],[DATE]]&amp;UTK[[#This Row],[VEHICLE NO]]&amp;UTK[[#This Row],[TRIP NO]]</f>
        <v>45534OD04Q67613</v>
      </c>
      <c r="C3243" s="25">
        <v>45534</v>
      </c>
      <c r="D3243" s="1">
        <v>33769</v>
      </c>
      <c r="E3243" s="12">
        <v>312216</v>
      </c>
      <c r="F3243" s="17">
        <v>538</v>
      </c>
      <c r="G3243" s="24" t="s">
        <v>24</v>
      </c>
      <c r="H3243" s="542">
        <v>50.82</v>
      </c>
      <c r="I3243" s="542">
        <v>17.86</v>
      </c>
      <c r="J3243" s="542">
        <f t="shared" si="219"/>
        <v>32.96</v>
      </c>
      <c r="K3243" s="543">
        <v>32.619999999999997</v>
      </c>
      <c r="L3243" s="544">
        <v>45535</v>
      </c>
      <c r="M3243" s="542">
        <f t="shared" si="220"/>
        <v>0.34000000000000341</v>
      </c>
      <c r="N3243" s="545">
        <v>3</v>
      </c>
      <c r="O3243" s="1" t="s">
        <v>50</v>
      </c>
      <c r="P3243" s="1" t="s">
        <v>53</v>
      </c>
      <c r="Q3243" s="546" t="str">
        <f>VLOOKUP(UTK[[#This Row],[ID]],DRIVER[],6,FALSE)</f>
        <v>JAVID KHAN</v>
      </c>
      <c r="R3243" s="1">
        <v>250</v>
      </c>
    </row>
    <row r="3244" spans="1:18" ht="14.4">
      <c r="A3244" s="1">
        <v>726</v>
      </c>
      <c r="B3244" s="541" t="str">
        <f>UTK[[#This Row],[DATE]]&amp;UTK[[#This Row],[VEHICLE NO]]&amp;UTK[[#This Row],[TRIP NO]]</f>
        <v>45535OD04Q41231</v>
      </c>
      <c r="C3244" s="25">
        <v>45535</v>
      </c>
      <c r="D3244" s="1">
        <v>33770</v>
      </c>
      <c r="E3244" s="12">
        <v>312216</v>
      </c>
      <c r="F3244" s="17">
        <v>541</v>
      </c>
      <c r="G3244" s="24" t="s">
        <v>39</v>
      </c>
      <c r="H3244" s="542">
        <v>54.42</v>
      </c>
      <c r="I3244" s="542">
        <v>17.36</v>
      </c>
      <c r="J3244" s="542">
        <f t="shared" ref="J3244:J3272" si="221">H3244-I3244</f>
        <v>37.06</v>
      </c>
      <c r="K3244" s="543">
        <v>36.78</v>
      </c>
      <c r="L3244" s="544">
        <v>45535</v>
      </c>
      <c r="M3244" s="542">
        <f t="shared" ref="M3244:M3272" si="222">J3244-K3244</f>
        <v>0.28000000000000114</v>
      </c>
      <c r="N3244" s="545">
        <v>1</v>
      </c>
      <c r="O3244" s="1" t="s">
        <v>50</v>
      </c>
      <c r="P3244" s="1" t="s">
        <v>53</v>
      </c>
      <c r="Q3244" s="546" t="str">
        <f>VLOOKUP(UTK[[#This Row],[ID]],DRIVER[],6,FALSE)</f>
        <v>RIZWAN</v>
      </c>
    </row>
    <row r="3245" spans="1:18" ht="15" customHeight="1">
      <c r="A3245" s="1">
        <v>727</v>
      </c>
      <c r="B3245" s="541" t="str">
        <f>UTK[[#This Row],[DATE]]&amp;UTK[[#This Row],[VEHICLE NO]]&amp;UTK[[#This Row],[TRIP NO]]</f>
        <v>45535OD04Q41181</v>
      </c>
      <c r="C3245" s="25">
        <v>45535</v>
      </c>
      <c r="D3245" s="1">
        <v>33771</v>
      </c>
      <c r="E3245" s="12">
        <v>312216</v>
      </c>
      <c r="F3245" s="17">
        <v>540</v>
      </c>
      <c r="G3245" s="24" t="s">
        <v>26</v>
      </c>
      <c r="H3245" s="542">
        <v>55.68</v>
      </c>
      <c r="I3245" s="542">
        <v>17.2</v>
      </c>
      <c r="J3245" s="542">
        <f t="shared" si="221"/>
        <v>38.480000000000004</v>
      </c>
      <c r="K3245" s="543">
        <v>38.06</v>
      </c>
      <c r="L3245" s="544">
        <v>45535</v>
      </c>
      <c r="M3245" s="542">
        <f t="shared" si="222"/>
        <v>0.42000000000000171</v>
      </c>
      <c r="N3245" s="545">
        <v>1</v>
      </c>
      <c r="O3245" s="1" t="s">
        <v>50</v>
      </c>
      <c r="P3245" s="1" t="s">
        <v>53</v>
      </c>
      <c r="Q3245" s="546" t="str">
        <f>VLOOKUP(UTK[[#This Row],[ID]],DRIVER[],6,FALSE)</f>
        <v>RAHID</v>
      </c>
    </row>
    <row r="3246" spans="1:18" ht="15" customHeight="1">
      <c r="A3246" s="1">
        <v>728</v>
      </c>
      <c r="B3246" s="541" t="str">
        <f>UTK[[#This Row],[DATE]]&amp;UTK[[#This Row],[VEHICLE NO]]&amp;UTK[[#This Row],[TRIP NO]]</f>
        <v>45535OD04Q67611</v>
      </c>
      <c r="C3246" s="25">
        <v>45535</v>
      </c>
      <c r="D3246" s="1">
        <v>33772</v>
      </c>
      <c r="E3246" s="12">
        <v>312216</v>
      </c>
      <c r="F3246" s="17">
        <v>543</v>
      </c>
      <c r="G3246" s="24" t="s">
        <v>24</v>
      </c>
      <c r="H3246" s="542">
        <v>54.94</v>
      </c>
      <c r="I3246" s="542">
        <v>17.899999999999999</v>
      </c>
      <c r="J3246" s="542">
        <f t="shared" si="221"/>
        <v>37.04</v>
      </c>
      <c r="K3246" s="543">
        <v>36.840000000000003</v>
      </c>
      <c r="L3246" s="544">
        <v>45535</v>
      </c>
      <c r="M3246" s="542">
        <f t="shared" si="222"/>
        <v>0.19999999999999574</v>
      </c>
      <c r="N3246" s="545">
        <v>1</v>
      </c>
      <c r="O3246" s="1" t="s">
        <v>50</v>
      </c>
      <c r="P3246" s="1" t="s">
        <v>53</v>
      </c>
      <c r="Q3246" s="546" t="str">
        <f>VLOOKUP(UTK[[#This Row],[ID]],DRIVER[],6,FALSE)</f>
        <v>JAVID KHAN</v>
      </c>
    </row>
    <row r="3247" spans="1:18" ht="15" customHeight="1">
      <c r="A3247" s="1">
        <v>729</v>
      </c>
      <c r="B3247" s="541" t="str">
        <f>UTK[[#This Row],[DATE]]&amp;UTK[[#This Row],[VEHICLE NO]]&amp;UTK[[#This Row],[TRIP NO]]</f>
        <v>45535OD34S65081</v>
      </c>
      <c r="C3247" s="25">
        <v>45535</v>
      </c>
      <c r="D3247" s="1">
        <v>33773</v>
      </c>
      <c r="E3247" s="12">
        <v>312216</v>
      </c>
      <c r="F3247" s="17">
        <v>542</v>
      </c>
      <c r="G3247" s="24" t="s">
        <v>57</v>
      </c>
      <c r="H3247" s="542">
        <v>55.32</v>
      </c>
      <c r="I3247" s="542">
        <v>17.600000000000001</v>
      </c>
      <c r="J3247" s="542">
        <f t="shared" si="221"/>
        <v>37.72</v>
      </c>
      <c r="K3247" s="543">
        <v>37.520000000000003</v>
      </c>
      <c r="L3247" s="544">
        <v>45535</v>
      </c>
      <c r="M3247" s="542">
        <f t="shared" si="222"/>
        <v>0.19999999999999574</v>
      </c>
      <c r="N3247" s="545">
        <v>1</v>
      </c>
      <c r="O3247" s="1" t="s">
        <v>50</v>
      </c>
      <c r="P3247" s="1" t="s">
        <v>53</v>
      </c>
      <c r="Q3247" s="546" t="str">
        <f>VLOOKUP(UTK[[#This Row],[ID]],DRIVER[],6,FALSE)</f>
        <v>VINOD KUMAR</v>
      </c>
      <c r="R3247" s="1">
        <v>192</v>
      </c>
    </row>
    <row r="3248" spans="1:18" ht="15" customHeight="1">
      <c r="A3248" s="1">
        <v>730</v>
      </c>
      <c r="B3248" s="541" t="str">
        <f>UTK[[#This Row],[DATE]]&amp;UTK[[#This Row],[VEHICLE NO]]&amp;UTK[[#This Row],[TRIP NO]]</f>
        <v>45535OD34S61271</v>
      </c>
      <c r="C3248" s="25">
        <v>45535</v>
      </c>
      <c r="D3248" s="1">
        <v>33774</v>
      </c>
      <c r="E3248" s="12">
        <v>312216</v>
      </c>
      <c r="F3248" s="17">
        <v>558</v>
      </c>
      <c r="G3248" s="24" t="s">
        <v>131</v>
      </c>
      <c r="H3248" s="542">
        <v>54.46</v>
      </c>
      <c r="I3248" s="542">
        <v>17.88</v>
      </c>
      <c r="J3248" s="542">
        <f t="shared" si="221"/>
        <v>36.58</v>
      </c>
      <c r="K3248" s="543">
        <v>36.26</v>
      </c>
      <c r="L3248" s="544">
        <v>45535</v>
      </c>
      <c r="M3248" s="542">
        <f t="shared" si="222"/>
        <v>0.32000000000000028</v>
      </c>
      <c r="N3248" s="545">
        <v>1</v>
      </c>
      <c r="O3248" s="1" t="s">
        <v>50</v>
      </c>
      <c r="P3248" s="1" t="s">
        <v>53</v>
      </c>
      <c r="Q3248" s="546" t="str">
        <f>VLOOKUP(UTK[[#This Row],[ID]],DRIVER[],6,FALSE)</f>
        <v>BAI DHARA JAMUDA</v>
      </c>
    </row>
    <row r="3249" spans="1:18" ht="15" customHeight="1">
      <c r="A3249" s="1">
        <v>731</v>
      </c>
      <c r="B3249" s="541" t="str">
        <f>UTK[[#This Row],[DATE]]&amp;UTK[[#This Row],[VEHICLE NO]]&amp;UTK[[#This Row],[TRIP NO]]</f>
        <v>45535OD34S61391</v>
      </c>
      <c r="C3249" s="25">
        <v>45535</v>
      </c>
      <c r="D3249" s="1">
        <v>33775</v>
      </c>
      <c r="E3249" s="12">
        <v>312216</v>
      </c>
      <c r="F3249" s="17">
        <v>565</v>
      </c>
      <c r="G3249" s="24" t="s">
        <v>52</v>
      </c>
      <c r="H3249" s="542">
        <v>53.94</v>
      </c>
      <c r="I3249" s="542">
        <v>17.64</v>
      </c>
      <c r="J3249" s="542">
        <f t="shared" si="221"/>
        <v>36.299999999999997</v>
      </c>
      <c r="K3249" s="543">
        <v>35.979999999999997</v>
      </c>
      <c r="L3249" s="544">
        <v>45535</v>
      </c>
      <c r="M3249" s="542">
        <f t="shared" si="222"/>
        <v>0.32000000000000028</v>
      </c>
      <c r="N3249" s="545">
        <v>1</v>
      </c>
      <c r="O3249" s="1" t="s">
        <v>50</v>
      </c>
      <c r="P3249" s="1" t="s">
        <v>53</v>
      </c>
      <c r="Q3249" s="546" t="str">
        <f>VLOOKUP(UTK[[#This Row],[ID]],DRIVER[],6,FALSE)</f>
        <v>PRADIPA MALIK</v>
      </c>
      <c r="R3249" s="1">
        <v>215</v>
      </c>
    </row>
    <row r="3250" spans="1:18" ht="15" customHeight="1">
      <c r="A3250" s="1">
        <v>732</v>
      </c>
      <c r="B3250" s="541" t="str">
        <f>UTK[[#This Row],[DATE]]&amp;UTK[[#This Row],[VEHICLE NO]]&amp;UTK[[#This Row],[TRIP NO]]</f>
        <v>45535OD04Q41281</v>
      </c>
      <c r="C3250" s="25">
        <v>45535</v>
      </c>
      <c r="D3250" s="1">
        <v>33776</v>
      </c>
      <c r="E3250" s="12">
        <v>312216</v>
      </c>
      <c r="F3250" s="17">
        <v>568</v>
      </c>
      <c r="G3250" s="24" t="s">
        <v>41</v>
      </c>
      <c r="H3250" s="542">
        <v>34.979999999999997</v>
      </c>
      <c r="I3250" s="542">
        <v>10.54</v>
      </c>
      <c r="J3250" s="542">
        <f t="shared" si="221"/>
        <v>24.439999999999998</v>
      </c>
      <c r="K3250" s="543">
        <v>24.16</v>
      </c>
      <c r="L3250" s="544">
        <v>45535</v>
      </c>
      <c r="M3250" s="542">
        <f t="shared" si="222"/>
        <v>0.27999999999999758</v>
      </c>
      <c r="N3250" s="545">
        <v>1</v>
      </c>
      <c r="O3250" s="1" t="s">
        <v>50</v>
      </c>
      <c r="P3250" s="1" t="s">
        <v>53</v>
      </c>
      <c r="Q3250" s="546" t="str">
        <f>VLOOKUP(UTK[[#This Row],[ID]],DRIVER[],6,FALSE)</f>
        <v>KAMAN MUNDA</v>
      </c>
    </row>
    <row r="3251" spans="1:18" ht="15" customHeight="1">
      <c r="A3251" s="1">
        <v>733</v>
      </c>
      <c r="B3251" s="541" t="str">
        <f>UTK[[#This Row],[DATE]]&amp;UTK[[#This Row],[VEHICLE NO]]&amp;UTK[[#This Row],[TRIP NO]]</f>
        <v>45535OD34S26151</v>
      </c>
      <c r="C3251" s="25">
        <v>45535</v>
      </c>
      <c r="D3251" s="1">
        <v>33777</v>
      </c>
      <c r="E3251" s="12">
        <v>312216</v>
      </c>
      <c r="F3251" s="17">
        <v>564</v>
      </c>
      <c r="G3251" s="24" t="s">
        <v>40</v>
      </c>
      <c r="H3251" s="542">
        <v>53.22</v>
      </c>
      <c r="I3251" s="542">
        <v>17.36</v>
      </c>
      <c r="J3251" s="542">
        <f t="shared" si="221"/>
        <v>35.86</v>
      </c>
      <c r="K3251" s="543">
        <v>35.26</v>
      </c>
      <c r="L3251" s="544">
        <v>45535</v>
      </c>
      <c r="M3251" s="542">
        <f t="shared" si="222"/>
        <v>0.60000000000000142</v>
      </c>
      <c r="N3251" s="545">
        <v>1</v>
      </c>
      <c r="O3251" s="1" t="s">
        <v>50</v>
      </c>
      <c r="P3251" s="1" t="s">
        <v>53</v>
      </c>
      <c r="Q3251" s="546" t="str">
        <f>VLOOKUP(UTK[[#This Row],[ID]],DRIVER[],6,FALSE)</f>
        <v>SUSANT KUMAR BAG</v>
      </c>
    </row>
    <row r="3252" spans="1:18" ht="15" customHeight="1">
      <c r="A3252" s="1">
        <v>734</v>
      </c>
      <c r="B3252" s="541" t="str">
        <f>UTK[[#This Row],[DATE]]&amp;UTK[[#This Row],[VEHICLE NO]]&amp;UTK[[#This Row],[TRIP NO]]</f>
        <v>45535OD04Q41441</v>
      </c>
      <c r="C3252" s="25">
        <v>45535</v>
      </c>
      <c r="D3252" s="1">
        <v>33778</v>
      </c>
      <c r="E3252" s="12">
        <v>312216</v>
      </c>
      <c r="F3252" s="17">
        <v>568</v>
      </c>
      <c r="G3252" s="24" t="s">
        <v>38</v>
      </c>
      <c r="H3252" s="542">
        <v>33.36</v>
      </c>
      <c r="I3252" s="542">
        <v>10.68</v>
      </c>
      <c r="J3252" s="542">
        <f t="shared" si="221"/>
        <v>22.68</v>
      </c>
      <c r="K3252" s="543">
        <v>22.58</v>
      </c>
      <c r="L3252" s="544">
        <v>45535</v>
      </c>
      <c r="M3252" s="542">
        <f t="shared" si="222"/>
        <v>0.10000000000000142</v>
      </c>
      <c r="N3252" s="545">
        <v>1</v>
      </c>
      <c r="O3252" s="1" t="s">
        <v>50</v>
      </c>
      <c r="P3252" s="1" t="s">
        <v>53</v>
      </c>
      <c r="Q3252" s="546" t="str">
        <f>VLOOKUP(UTK[[#This Row],[ID]],DRIVER[],6,FALSE)</f>
        <v>AJAYA KUMAR MAHANTA</v>
      </c>
    </row>
    <row r="3253" spans="1:18" ht="15" customHeight="1">
      <c r="A3253" s="1">
        <v>735</v>
      </c>
      <c r="B3253" s="541" t="str">
        <f>UTK[[#This Row],[DATE]]&amp;UTK[[#This Row],[VEHICLE NO]]&amp;UTK[[#This Row],[TRIP NO]]</f>
        <v>45535OD34S26271</v>
      </c>
      <c r="C3253" s="25">
        <v>45535</v>
      </c>
      <c r="D3253" s="1">
        <v>33779</v>
      </c>
      <c r="E3253" s="12">
        <v>312216</v>
      </c>
      <c r="F3253" s="17">
        <v>570</v>
      </c>
      <c r="G3253" s="24" t="s">
        <v>54</v>
      </c>
      <c r="H3253" s="542">
        <v>54.04</v>
      </c>
      <c r="I3253" s="542">
        <v>17.32</v>
      </c>
      <c r="J3253" s="542">
        <f t="shared" si="221"/>
        <v>36.72</v>
      </c>
      <c r="K3253" s="543">
        <v>36.4</v>
      </c>
      <c r="L3253" s="544">
        <v>45535</v>
      </c>
      <c r="M3253" s="542">
        <f t="shared" si="222"/>
        <v>0.32000000000000028</v>
      </c>
      <c r="N3253" s="545">
        <v>1</v>
      </c>
      <c r="O3253" s="1" t="s">
        <v>50</v>
      </c>
      <c r="P3253" s="1" t="s">
        <v>53</v>
      </c>
      <c r="Q3253" s="546" t="str">
        <f>VLOOKUP(UTK[[#This Row],[ID]],DRIVER[],6,FALSE)</f>
        <v>BANAJ ROUT</v>
      </c>
    </row>
    <row r="3254" spans="1:18" ht="15" customHeight="1">
      <c r="A3254" s="1">
        <v>736</v>
      </c>
      <c r="B3254" s="541" t="str">
        <f>UTK[[#This Row],[DATE]]&amp;UTK[[#This Row],[VEHICLE NO]]&amp;UTK[[#This Row],[TRIP NO]]</f>
        <v>45535OD04Q41261</v>
      </c>
      <c r="C3254" s="25">
        <v>45535</v>
      </c>
      <c r="D3254" s="1">
        <v>33780</v>
      </c>
      <c r="E3254" s="12">
        <v>312216</v>
      </c>
      <c r="F3254" s="17">
        <v>572</v>
      </c>
      <c r="G3254" s="24" t="s">
        <v>23</v>
      </c>
      <c r="H3254" s="542">
        <v>53.14</v>
      </c>
      <c r="I3254" s="542">
        <v>17.66</v>
      </c>
      <c r="J3254" s="542">
        <f t="shared" si="221"/>
        <v>35.480000000000004</v>
      </c>
      <c r="K3254" s="543">
        <v>35.119999999999997</v>
      </c>
      <c r="L3254" s="544">
        <v>45535</v>
      </c>
      <c r="M3254" s="542">
        <f t="shared" si="222"/>
        <v>0.36000000000000654</v>
      </c>
      <c r="N3254" s="545">
        <v>1</v>
      </c>
      <c r="O3254" s="1" t="s">
        <v>50</v>
      </c>
      <c r="P3254" s="1" t="s">
        <v>53</v>
      </c>
      <c r="Q3254" s="546" t="str">
        <f>VLOOKUP(UTK[[#This Row],[ID]],DRIVER[],6,FALSE)</f>
        <v>JUGAL KISHOR MOHANTA</v>
      </c>
    </row>
    <row r="3255" spans="1:18" ht="15" customHeight="1">
      <c r="A3255" s="1">
        <v>737</v>
      </c>
      <c r="B3255" s="541" t="str">
        <f>UTK[[#This Row],[DATE]]&amp;UTK[[#This Row],[VEHICLE NO]]&amp;UTK[[#This Row],[TRIP NO]]</f>
        <v>45535OD04Q41731</v>
      </c>
      <c r="C3255" s="25">
        <v>45535</v>
      </c>
      <c r="D3255" s="1">
        <v>33781</v>
      </c>
      <c r="E3255" s="12">
        <v>312216</v>
      </c>
      <c r="F3255" s="17">
        <v>582</v>
      </c>
      <c r="G3255" s="24" t="s">
        <v>8</v>
      </c>
      <c r="H3255" s="542">
        <v>32.74</v>
      </c>
      <c r="I3255" s="542">
        <v>10.42</v>
      </c>
      <c r="J3255" s="542">
        <f t="shared" si="221"/>
        <v>22.32</v>
      </c>
      <c r="K3255" s="543">
        <v>22.24</v>
      </c>
      <c r="L3255" s="544">
        <v>45535</v>
      </c>
      <c r="M3255" s="542">
        <f t="shared" si="222"/>
        <v>8.0000000000001847E-2</v>
      </c>
      <c r="N3255" s="545">
        <v>1</v>
      </c>
      <c r="O3255" s="1" t="s">
        <v>50</v>
      </c>
      <c r="P3255" s="1" t="s">
        <v>53</v>
      </c>
      <c r="Q3255" s="546" t="str">
        <f>VLOOKUP(UTK[[#This Row],[ID]],DRIVER[],6,FALSE)</f>
        <v>RAKHAL CH  MOHANTA</v>
      </c>
    </row>
    <row r="3256" spans="1:18" ht="15" customHeight="1">
      <c r="A3256" s="1">
        <v>738</v>
      </c>
      <c r="B3256" s="541" t="str">
        <f>UTK[[#This Row],[DATE]]&amp;UTK[[#This Row],[VEHICLE NO]]&amp;UTK[[#This Row],[TRIP NO]]</f>
        <v>45535OD04Q67881</v>
      </c>
      <c r="C3256" s="25">
        <v>45535</v>
      </c>
      <c r="D3256" s="1">
        <v>33782</v>
      </c>
      <c r="E3256" s="12">
        <v>312216</v>
      </c>
      <c r="F3256" s="17">
        <v>581</v>
      </c>
      <c r="G3256" s="24" t="s">
        <v>20</v>
      </c>
      <c r="H3256" s="542">
        <v>53.34</v>
      </c>
      <c r="I3256" s="542">
        <v>17.86</v>
      </c>
      <c r="J3256" s="542">
        <f t="shared" si="221"/>
        <v>35.480000000000004</v>
      </c>
      <c r="K3256" s="543">
        <v>35.119999999999997</v>
      </c>
      <c r="L3256" s="544">
        <v>45535</v>
      </c>
      <c r="M3256" s="542">
        <f t="shared" si="222"/>
        <v>0.36000000000000654</v>
      </c>
      <c r="N3256" s="545">
        <v>1</v>
      </c>
      <c r="O3256" s="1" t="s">
        <v>50</v>
      </c>
      <c r="P3256" s="1" t="s">
        <v>53</v>
      </c>
      <c r="Q3256" s="546" t="str">
        <f>VLOOKUP(UTK[[#This Row],[ID]],DRIVER[],6,FALSE)</f>
        <v>KALI CH KAR</v>
      </c>
    </row>
    <row r="3257" spans="1:18" ht="15" customHeight="1">
      <c r="A3257" s="1">
        <v>739</v>
      </c>
      <c r="B3257" s="541" t="str">
        <f>UTK[[#This Row],[DATE]]&amp;UTK[[#This Row],[VEHICLE NO]]&amp;UTK[[#This Row],[TRIP NO]]</f>
        <v>45535OD04Q41781</v>
      </c>
      <c r="C3257" s="25">
        <v>45535</v>
      </c>
      <c r="D3257" s="1">
        <v>33783</v>
      </c>
      <c r="E3257" s="12">
        <v>312216</v>
      </c>
      <c r="F3257" s="17">
        <v>587</v>
      </c>
      <c r="G3257" s="24" t="s">
        <v>25</v>
      </c>
      <c r="H3257" s="542">
        <v>52.16</v>
      </c>
      <c r="I3257" s="542">
        <v>17.420000000000002</v>
      </c>
      <c r="J3257" s="542">
        <f t="shared" si="221"/>
        <v>34.739999999999995</v>
      </c>
      <c r="K3257" s="543">
        <v>34.4</v>
      </c>
      <c r="L3257" s="544">
        <v>45535</v>
      </c>
      <c r="M3257" s="542">
        <f t="shared" si="222"/>
        <v>0.33999999999999631</v>
      </c>
      <c r="N3257" s="545">
        <v>1</v>
      </c>
      <c r="O3257" s="1" t="s">
        <v>50</v>
      </c>
      <c r="P3257" s="1" t="s">
        <v>53</v>
      </c>
      <c r="Q3257" s="546" t="str">
        <f>VLOOKUP(UTK[[#This Row],[ID]],DRIVER[],6,FALSE)</f>
        <v>CHANDRAMANI MOHANTY</v>
      </c>
    </row>
    <row r="3258" spans="1:18" ht="15" customHeight="1">
      <c r="A3258" s="1">
        <v>740</v>
      </c>
      <c r="B3258" s="541" t="str">
        <f>UTK[[#This Row],[DATE]]&amp;UTK[[#This Row],[VEHICLE NO]]&amp;UTK[[#This Row],[TRIP NO]]</f>
        <v>45535OD34S26661</v>
      </c>
      <c r="C3258" s="25">
        <v>45535</v>
      </c>
      <c r="D3258" s="1">
        <v>33784</v>
      </c>
      <c r="E3258" s="12">
        <v>312216</v>
      </c>
      <c r="F3258" s="17">
        <v>615</v>
      </c>
      <c r="G3258" s="24" t="s">
        <v>45</v>
      </c>
      <c r="H3258" s="542">
        <v>49.76</v>
      </c>
      <c r="I3258" s="542">
        <v>17.68</v>
      </c>
      <c r="J3258" s="542">
        <f t="shared" si="221"/>
        <v>32.08</v>
      </c>
      <c r="K3258" s="543">
        <v>31.86</v>
      </c>
      <c r="L3258" s="544">
        <v>45535</v>
      </c>
      <c r="M3258" s="542">
        <f t="shared" si="222"/>
        <v>0.21999999999999886</v>
      </c>
      <c r="N3258" s="545">
        <v>1</v>
      </c>
      <c r="O3258" s="1" t="s">
        <v>50</v>
      </c>
      <c r="P3258" s="1" t="s">
        <v>53</v>
      </c>
      <c r="Q3258" s="546" t="str">
        <f>VLOOKUP(UTK[[#This Row],[ID]],DRIVER[],6,FALSE)</f>
        <v>KABIRAJ SAHANI</v>
      </c>
    </row>
    <row r="3259" spans="1:18" ht="14.4">
      <c r="A3259" s="1">
        <v>741</v>
      </c>
      <c r="B3259" s="541" t="str">
        <f>UTK[[#This Row],[DATE]]&amp;UTK[[#This Row],[VEHICLE NO]]&amp;UTK[[#This Row],[TRIP NO]]</f>
        <v>45535OD04Q41232</v>
      </c>
      <c r="C3259" s="25">
        <v>45535</v>
      </c>
      <c r="D3259" s="1">
        <v>33785</v>
      </c>
      <c r="E3259" s="12">
        <v>312216</v>
      </c>
      <c r="F3259" s="17">
        <v>636</v>
      </c>
      <c r="G3259" s="24" t="s">
        <v>39</v>
      </c>
      <c r="H3259" s="542">
        <v>52.98</v>
      </c>
      <c r="I3259" s="542">
        <v>17.48</v>
      </c>
      <c r="J3259" s="542">
        <f t="shared" si="221"/>
        <v>35.5</v>
      </c>
      <c r="K3259" s="543">
        <v>35.159999999999997</v>
      </c>
      <c r="L3259" s="544">
        <v>45535</v>
      </c>
      <c r="M3259" s="542">
        <f t="shared" si="222"/>
        <v>0.34000000000000341</v>
      </c>
      <c r="N3259" s="545">
        <v>2</v>
      </c>
      <c r="O3259" s="1" t="s">
        <v>50</v>
      </c>
      <c r="P3259" s="1" t="s">
        <v>53</v>
      </c>
      <c r="Q3259" s="546" t="str">
        <f>VLOOKUP(UTK[[#This Row],[ID]],DRIVER[],6,FALSE)</f>
        <v>RIZWAN</v>
      </c>
    </row>
    <row r="3260" spans="1:18" ht="15" customHeight="1">
      <c r="A3260" s="1">
        <v>742</v>
      </c>
      <c r="B3260" s="541" t="str">
        <f>UTK[[#This Row],[DATE]]&amp;UTK[[#This Row],[VEHICLE NO]]&amp;UTK[[#This Row],[TRIP NO]]</f>
        <v>45535OD04Q67612</v>
      </c>
      <c r="C3260" s="25">
        <v>45535</v>
      </c>
      <c r="D3260" s="1">
        <v>33786</v>
      </c>
      <c r="E3260" s="12">
        <v>312216</v>
      </c>
      <c r="F3260" s="17">
        <v>634</v>
      </c>
      <c r="G3260" s="24" t="s">
        <v>24</v>
      </c>
      <c r="H3260" s="542">
        <v>53.46</v>
      </c>
      <c r="I3260" s="542">
        <v>18.04</v>
      </c>
      <c r="J3260" s="542">
        <f t="shared" si="221"/>
        <v>35.42</v>
      </c>
      <c r="K3260" s="543">
        <v>34.840000000000003</v>
      </c>
      <c r="L3260" s="544">
        <v>45535</v>
      </c>
      <c r="M3260" s="542">
        <f t="shared" si="222"/>
        <v>0.57999999999999829</v>
      </c>
      <c r="N3260" s="545">
        <v>2</v>
      </c>
      <c r="O3260" s="1" t="s">
        <v>50</v>
      </c>
      <c r="P3260" s="1" t="s">
        <v>53</v>
      </c>
      <c r="Q3260" s="546" t="str">
        <f>VLOOKUP(UTK[[#This Row],[ID]],DRIVER[],6,FALSE)</f>
        <v>JAVID KHAN</v>
      </c>
    </row>
    <row r="3261" spans="1:18" ht="15" customHeight="1">
      <c r="A3261" s="1">
        <v>743</v>
      </c>
      <c r="B3261" s="541" t="str">
        <f>UTK[[#This Row],[DATE]]&amp;UTK[[#This Row],[VEHICLE NO]]&amp;UTK[[#This Row],[TRIP NO]]</f>
        <v>45535OD34S65082</v>
      </c>
      <c r="C3261" s="25">
        <v>45535</v>
      </c>
      <c r="D3261" s="1">
        <v>33787</v>
      </c>
      <c r="E3261" s="12">
        <v>312216</v>
      </c>
      <c r="F3261" s="17">
        <v>638</v>
      </c>
      <c r="G3261" s="24" t="s">
        <v>57</v>
      </c>
      <c r="H3261" s="542">
        <v>52.54</v>
      </c>
      <c r="I3261" s="542">
        <v>17.7</v>
      </c>
      <c r="J3261" s="542">
        <f t="shared" si="221"/>
        <v>34.840000000000003</v>
      </c>
      <c r="K3261" s="543">
        <v>34.58</v>
      </c>
      <c r="L3261" s="544">
        <v>45535</v>
      </c>
      <c r="M3261" s="542">
        <f t="shared" si="222"/>
        <v>0.26000000000000512</v>
      </c>
      <c r="N3261" s="545">
        <v>2</v>
      </c>
      <c r="O3261" s="1" t="s">
        <v>50</v>
      </c>
      <c r="P3261" s="1" t="s">
        <v>53</v>
      </c>
      <c r="Q3261" s="546" t="str">
        <f>VLOOKUP(UTK[[#This Row],[ID]],DRIVER[],6,FALSE)</f>
        <v>VINOD KUMAR</v>
      </c>
    </row>
    <row r="3262" spans="1:18" ht="15" customHeight="1">
      <c r="A3262" s="1">
        <v>744</v>
      </c>
      <c r="B3262" s="541" t="str">
        <f>UTK[[#This Row],[DATE]]&amp;UTK[[#This Row],[VEHICLE NO]]&amp;UTK[[#This Row],[TRIP NO]]</f>
        <v>45535OD34S61371</v>
      </c>
      <c r="C3262" s="25">
        <v>45535</v>
      </c>
      <c r="D3262" s="1">
        <v>33788</v>
      </c>
      <c r="E3262" s="12">
        <v>312216</v>
      </c>
      <c r="F3262" s="17">
        <v>639</v>
      </c>
      <c r="G3262" s="24" t="s">
        <v>44</v>
      </c>
      <c r="H3262" s="542">
        <v>55.16</v>
      </c>
      <c r="I3262" s="542">
        <v>18.079999999999998</v>
      </c>
      <c r="J3262" s="542">
        <f t="shared" si="221"/>
        <v>37.08</v>
      </c>
      <c r="K3262" s="543">
        <v>37.020000000000003</v>
      </c>
      <c r="L3262" s="544">
        <v>45535</v>
      </c>
      <c r="M3262" s="542">
        <f t="shared" si="222"/>
        <v>5.9999999999995168E-2</v>
      </c>
      <c r="N3262" s="545">
        <v>1</v>
      </c>
      <c r="O3262" s="1" t="s">
        <v>50</v>
      </c>
      <c r="P3262" s="1" t="s">
        <v>53</v>
      </c>
      <c r="Q3262" s="546" t="str">
        <f>VLOOKUP(UTK[[#This Row],[ID]],DRIVER[],6,FALSE)</f>
        <v>RAHID</v>
      </c>
    </row>
    <row r="3263" spans="1:18" ht="15" customHeight="1">
      <c r="A3263" s="1">
        <v>745</v>
      </c>
      <c r="B3263" s="541" t="str">
        <f>UTK[[#This Row],[DATE]]&amp;UTK[[#This Row],[VEHICLE NO]]&amp;UTK[[#This Row],[TRIP NO]]</f>
        <v>45535OD04Q41282</v>
      </c>
      <c r="C3263" s="25">
        <v>45535</v>
      </c>
      <c r="D3263" s="1">
        <v>33789</v>
      </c>
      <c r="E3263" s="12">
        <v>312216</v>
      </c>
      <c r="F3263" s="17">
        <v>658</v>
      </c>
      <c r="G3263" s="24" t="s">
        <v>41</v>
      </c>
      <c r="H3263" s="542">
        <v>34.06</v>
      </c>
      <c r="I3263" s="542">
        <v>10.56</v>
      </c>
      <c r="J3263" s="542">
        <f t="shared" si="221"/>
        <v>23.5</v>
      </c>
      <c r="K3263" s="543">
        <v>23.36</v>
      </c>
      <c r="L3263" s="544">
        <v>45535</v>
      </c>
      <c r="M3263" s="542">
        <f t="shared" si="222"/>
        <v>0.14000000000000057</v>
      </c>
      <c r="N3263" s="545">
        <v>2</v>
      </c>
      <c r="O3263" s="1" t="s">
        <v>50</v>
      </c>
      <c r="P3263" s="1" t="s">
        <v>53</v>
      </c>
      <c r="Q3263" s="546" t="str">
        <f>VLOOKUP(UTK[[#This Row],[ID]],DRIVER[],6,FALSE)</f>
        <v>KAMAN MUNDA</v>
      </c>
    </row>
    <row r="3264" spans="1:18" ht="15" customHeight="1">
      <c r="A3264" s="1">
        <v>746</v>
      </c>
      <c r="B3264" s="541" t="str">
        <f>UTK[[#This Row],[DATE]]&amp;UTK[[#This Row],[VEHICLE NO]]&amp;UTK[[#This Row],[TRIP NO]]</f>
        <v>45535OD34S61272</v>
      </c>
      <c r="C3264" s="25">
        <v>45535</v>
      </c>
      <c r="D3264" s="1">
        <v>33790</v>
      </c>
      <c r="E3264" s="12">
        <v>312216</v>
      </c>
      <c r="F3264" s="17">
        <v>656</v>
      </c>
      <c r="G3264" s="24" t="s">
        <v>131</v>
      </c>
      <c r="H3264" s="542">
        <v>55.74</v>
      </c>
      <c r="I3264" s="542">
        <v>17.82</v>
      </c>
      <c r="J3264" s="542">
        <f t="shared" si="221"/>
        <v>37.92</v>
      </c>
      <c r="K3264" s="543">
        <v>37.520000000000003</v>
      </c>
      <c r="L3264" s="544">
        <v>45535</v>
      </c>
      <c r="M3264" s="542">
        <f t="shared" si="222"/>
        <v>0.39999999999999858</v>
      </c>
      <c r="N3264" s="545">
        <v>2</v>
      </c>
      <c r="O3264" s="1" t="s">
        <v>50</v>
      </c>
      <c r="P3264" s="1" t="s">
        <v>53</v>
      </c>
      <c r="Q3264" s="546" t="str">
        <f>VLOOKUP(UTK[[#This Row],[ID]],DRIVER[],6,FALSE)</f>
        <v>BAI DHARA JAMUDA</v>
      </c>
    </row>
    <row r="3265" spans="1:17" ht="15" customHeight="1">
      <c r="A3265" s="1">
        <v>747</v>
      </c>
      <c r="B3265" s="541" t="str">
        <f>UTK[[#This Row],[DATE]]&amp;UTK[[#This Row],[VEHICLE NO]]&amp;UTK[[#This Row],[TRIP NO]]</f>
        <v>45535OD34S26272</v>
      </c>
      <c r="C3265" s="25">
        <v>45535</v>
      </c>
      <c r="D3265" s="1">
        <v>33791</v>
      </c>
      <c r="E3265" s="12">
        <v>312216</v>
      </c>
      <c r="F3265" s="17">
        <v>660</v>
      </c>
      <c r="G3265" s="24" t="s">
        <v>54</v>
      </c>
      <c r="H3265" s="542">
        <v>53</v>
      </c>
      <c r="I3265" s="542">
        <v>17.28</v>
      </c>
      <c r="J3265" s="542">
        <f>H3265-I3265</f>
        <v>35.72</v>
      </c>
      <c r="K3265" s="543">
        <v>35.44</v>
      </c>
      <c r="L3265" s="544">
        <v>45536</v>
      </c>
      <c r="M3265" s="542">
        <f>J3265-K3265</f>
        <v>0.28000000000000114</v>
      </c>
      <c r="N3265" s="545">
        <v>2</v>
      </c>
      <c r="O3265" s="1" t="s">
        <v>50</v>
      </c>
      <c r="P3265" s="1" t="s">
        <v>53</v>
      </c>
      <c r="Q3265" s="546" t="str">
        <f>VLOOKUP(UTK[[#This Row],[ID]],DRIVER[],6,FALSE)</f>
        <v>BANAJ ROUT</v>
      </c>
    </row>
    <row r="3266" spans="1:17" ht="15" customHeight="1">
      <c r="A3266" s="1">
        <v>748</v>
      </c>
      <c r="B3266" s="541" t="str">
        <f>UTK[[#This Row],[DATE]]&amp;UTK[[#This Row],[VEHICLE NO]]&amp;UTK[[#This Row],[TRIP NO]]</f>
        <v>45535OD34S26152</v>
      </c>
      <c r="C3266" s="25">
        <v>45535</v>
      </c>
      <c r="D3266" s="1">
        <v>33792</v>
      </c>
      <c r="E3266" s="12">
        <v>312216</v>
      </c>
      <c r="F3266" s="17">
        <v>668</v>
      </c>
      <c r="G3266" s="24" t="s">
        <v>40</v>
      </c>
      <c r="H3266" s="542">
        <v>51.48</v>
      </c>
      <c r="I3266" s="542">
        <v>17.36</v>
      </c>
      <c r="J3266" s="542">
        <f t="shared" si="221"/>
        <v>34.119999999999997</v>
      </c>
      <c r="K3266" s="543">
        <v>33.479999999999997</v>
      </c>
      <c r="L3266" s="544">
        <v>45536</v>
      </c>
      <c r="M3266" s="542">
        <f t="shared" si="222"/>
        <v>0.64000000000000057</v>
      </c>
      <c r="N3266" s="545">
        <v>2</v>
      </c>
      <c r="O3266" s="1" t="s">
        <v>50</v>
      </c>
      <c r="P3266" s="1" t="s">
        <v>53</v>
      </c>
      <c r="Q3266" s="546" t="str">
        <f>VLOOKUP(UTK[[#This Row],[ID]],DRIVER[],6,FALSE)</f>
        <v>SUSANT KUMAR BAG</v>
      </c>
    </row>
    <row r="3267" spans="1:17" ht="15" customHeight="1">
      <c r="A3267" s="1">
        <v>749</v>
      </c>
      <c r="B3267" s="541" t="str">
        <f>UTK[[#This Row],[DATE]]&amp;UTK[[#This Row],[VEHICLE NO]]&amp;UTK[[#This Row],[TRIP NO]]</f>
        <v>45535OD34S61392</v>
      </c>
      <c r="C3267" s="25">
        <v>45535</v>
      </c>
      <c r="D3267" s="1">
        <v>33793</v>
      </c>
      <c r="E3267" s="12">
        <v>312216</v>
      </c>
      <c r="F3267" s="17">
        <v>663</v>
      </c>
      <c r="G3267" s="24" t="s">
        <v>52</v>
      </c>
      <c r="H3267" s="542">
        <v>55.16</v>
      </c>
      <c r="I3267" s="542">
        <v>17.82</v>
      </c>
      <c r="J3267" s="542">
        <f t="shared" si="221"/>
        <v>37.339999999999996</v>
      </c>
      <c r="K3267" s="543">
        <v>36.880000000000003</v>
      </c>
      <c r="L3267" s="544">
        <v>45536</v>
      </c>
      <c r="M3267" s="542">
        <f t="shared" si="222"/>
        <v>0.45999999999999375</v>
      </c>
      <c r="N3267" s="545">
        <v>2</v>
      </c>
      <c r="O3267" s="1" t="s">
        <v>50</v>
      </c>
      <c r="P3267" s="1" t="s">
        <v>53</v>
      </c>
      <c r="Q3267" s="546" t="str">
        <f>VLOOKUP(UTK[[#This Row],[ID]],DRIVER[],6,FALSE)</f>
        <v>PRADIPA MALIK</v>
      </c>
    </row>
    <row r="3268" spans="1:17" ht="15" customHeight="1">
      <c r="A3268" s="1">
        <v>750</v>
      </c>
      <c r="B3268" s="541" t="str">
        <f>UTK[[#This Row],[DATE]]&amp;UTK[[#This Row],[VEHICLE NO]]&amp;UTK[[#This Row],[TRIP NO]]</f>
        <v>45535OD04Q41442</v>
      </c>
      <c r="C3268" s="25">
        <v>45535</v>
      </c>
      <c r="D3268" s="1">
        <v>33794</v>
      </c>
      <c r="E3268" s="12">
        <v>312216</v>
      </c>
      <c r="F3268" s="17">
        <v>669</v>
      </c>
      <c r="G3268" s="24" t="s">
        <v>38</v>
      </c>
      <c r="H3268" s="542">
        <v>35.58</v>
      </c>
      <c r="I3268" s="542">
        <v>10.68</v>
      </c>
      <c r="J3268" s="542">
        <f t="shared" si="221"/>
        <v>24.9</v>
      </c>
      <c r="K3268" s="543">
        <v>24.68</v>
      </c>
      <c r="L3268" s="544">
        <v>45536</v>
      </c>
      <c r="M3268" s="542">
        <f t="shared" si="222"/>
        <v>0.21999999999999886</v>
      </c>
      <c r="N3268" s="545">
        <v>2</v>
      </c>
      <c r="O3268" s="1" t="s">
        <v>50</v>
      </c>
      <c r="P3268" s="1" t="s">
        <v>53</v>
      </c>
      <c r="Q3268" s="546" t="str">
        <f>VLOOKUP(UTK[[#This Row],[ID]],DRIVER[],6,FALSE)</f>
        <v>AJAYA KUMAR MAHANTA</v>
      </c>
    </row>
    <row r="3269" spans="1:17" ht="15" customHeight="1">
      <c r="A3269" s="1">
        <v>751</v>
      </c>
      <c r="B3269" s="541" t="str">
        <f>UTK[[#This Row],[DATE]]&amp;UTK[[#This Row],[VEHICLE NO]]&amp;UTK[[#This Row],[TRIP NO]]</f>
        <v>45535OD04Q41732</v>
      </c>
      <c r="C3269" s="25">
        <v>45535</v>
      </c>
      <c r="D3269" s="1">
        <v>33795</v>
      </c>
      <c r="E3269" s="12">
        <v>312216</v>
      </c>
      <c r="F3269" s="17">
        <v>670</v>
      </c>
      <c r="G3269" s="24" t="s">
        <v>8</v>
      </c>
      <c r="H3269" s="542">
        <v>32.42</v>
      </c>
      <c r="I3269" s="542">
        <v>10.36</v>
      </c>
      <c r="J3269" s="542">
        <f t="shared" si="221"/>
        <v>22.060000000000002</v>
      </c>
      <c r="K3269" s="543">
        <v>21.78</v>
      </c>
      <c r="L3269" s="544">
        <v>45536</v>
      </c>
      <c r="M3269" s="542">
        <f t="shared" si="222"/>
        <v>0.28000000000000114</v>
      </c>
      <c r="N3269" s="545">
        <v>2</v>
      </c>
      <c r="O3269" s="1" t="s">
        <v>50</v>
      </c>
      <c r="P3269" s="1" t="s">
        <v>53</v>
      </c>
      <c r="Q3269" s="546" t="str">
        <f>VLOOKUP(UTK[[#This Row],[ID]],DRIVER[],6,FALSE)</f>
        <v>RAKHAL CH  MOHANTA</v>
      </c>
    </row>
    <row r="3270" spans="1:17" ht="15" customHeight="1">
      <c r="A3270" s="1">
        <v>752</v>
      </c>
      <c r="B3270" s="541" t="str">
        <f>UTK[[#This Row],[DATE]]&amp;UTK[[#This Row],[VEHICLE NO]]&amp;UTK[[#This Row],[TRIP NO]]</f>
        <v>45535OD04Q41782</v>
      </c>
      <c r="C3270" s="25">
        <v>45535</v>
      </c>
      <c r="D3270" s="1">
        <v>33796</v>
      </c>
      <c r="E3270" s="12">
        <v>312216</v>
      </c>
      <c r="F3270" s="17">
        <v>675</v>
      </c>
      <c r="G3270" s="24" t="s">
        <v>25</v>
      </c>
      <c r="H3270" s="542">
        <v>54.02</v>
      </c>
      <c r="I3270" s="542">
        <v>17.34</v>
      </c>
      <c r="J3270" s="542">
        <f t="shared" si="221"/>
        <v>36.680000000000007</v>
      </c>
      <c r="K3270" s="543">
        <v>36.36</v>
      </c>
      <c r="L3270" s="544">
        <v>45536</v>
      </c>
      <c r="M3270" s="542">
        <f t="shared" si="222"/>
        <v>0.32000000000000739</v>
      </c>
      <c r="N3270" s="545">
        <v>2</v>
      </c>
      <c r="O3270" s="1" t="s">
        <v>50</v>
      </c>
      <c r="P3270" s="1" t="s">
        <v>53</v>
      </c>
      <c r="Q3270" s="546" t="str">
        <f>VLOOKUP(UTK[[#This Row],[ID]],DRIVER[],6,FALSE)</f>
        <v>CHANDRAMANI MOHANTY</v>
      </c>
    </row>
    <row r="3271" spans="1:17" ht="15" customHeight="1">
      <c r="A3271" s="1">
        <v>753</v>
      </c>
      <c r="B3271" s="541" t="str">
        <f>UTK[[#This Row],[DATE]]&amp;UTK[[#This Row],[VEHICLE NO]]&amp;UTK[[#This Row],[TRIP NO]]</f>
        <v>45535OD04Q67882</v>
      </c>
      <c r="C3271" s="25">
        <v>45535</v>
      </c>
      <c r="D3271" s="1">
        <v>33797</v>
      </c>
      <c r="E3271" s="12">
        <v>312216</v>
      </c>
      <c r="F3271" s="17">
        <v>673</v>
      </c>
      <c r="G3271" s="24" t="s">
        <v>20</v>
      </c>
      <c r="H3271" s="542">
        <v>53.94</v>
      </c>
      <c r="I3271" s="542">
        <v>17.8</v>
      </c>
      <c r="J3271" s="542">
        <f t="shared" si="221"/>
        <v>36.14</v>
      </c>
      <c r="K3271" s="543">
        <v>35.76</v>
      </c>
      <c r="L3271" s="544">
        <v>45536</v>
      </c>
      <c r="M3271" s="542">
        <f t="shared" si="222"/>
        <v>0.38000000000000256</v>
      </c>
      <c r="N3271" s="545">
        <v>2</v>
      </c>
      <c r="O3271" s="1" t="s">
        <v>50</v>
      </c>
      <c r="P3271" s="1" t="s">
        <v>53</v>
      </c>
      <c r="Q3271" s="546" t="str">
        <f>VLOOKUP(UTK[[#This Row],[ID]],DRIVER[],6,FALSE)</f>
        <v>KALI CH KAR</v>
      </c>
    </row>
    <row r="3272" spans="1:17" ht="15" customHeight="1">
      <c r="A3272" s="1">
        <v>754</v>
      </c>
      <c r="B3272" s="541" t="str">
        <f>UTK[[#This Row],[DATE]]&amp;UTK[[#This Row],[VEHICLE NO]]&amp;UTK[[#This Row],[TRIP NO]]</f>
        <v>45535OD04Q41262</v>
      </c>
      <c r="C3272" s="25">
        <v>45535</v>
      </c>
      <c r="D3272" s="1">
        <v>33798</v>
      </c>
      <c r="E3272" s="12">
        <v>312216</v>
      </c>
      <c r="F3272" s="17">
        <v>674</v>
      </c>
      <c r="G3272" s="24" t="s">
        <v>23</v>
      </c>
      <c r="H3272" s="542">
        <v>54.48</v>
      </c>
      <c r="I3272" s="542">
        <v>17.62</v>
      </c>
      <c r="J3272" s="542">
        <f t="shared" si="221"/>
        <v>36.86</v>
      </c>
      <c r="K3272" s="543">
        <v>36.46</v>
      </c>
      <c r="L3272" s="544">
        <v>45536</v>
      </c>
      <c r="M3272" s="542">
        <f t="shared" si="222"/>
        <v>0.39999999999999858</v>
      </c>
      <c r="N3272" s="545">
        <v>2</v>
      </c>
      <c r="O3272" s="1" t="s">
        <v>50</v>
      </c>
      <c r="P3272" s="1" t="s">
        <v>53</v>
      </c>
      <c r="Q3272" s="546" t="str">
        <f>VLOOKUP(UTK[[#This Row],[ID]],DRIVER[],6,FALSE)</f>
        <v>JUGAL KISHOR MOHANTA</v>
      </c>
    </row>
    <row r="3273" spans="1:17" ht="14.4">
      <c r="A3273" s="1">
        <v>1</v>
      </c>
      <c r="B3273" s="552" t="str">
        <f>UTK[[#This Row],[DATE]]&amp;UTK[[#This Row],[VEHICLE NO]]&amp;UTK[[#This Row],[TRIP NO]]</f>
        <v>45536OD04Q41231</v>
      </c>
      <c r="C3273" s="25">
        <v>45536</v>
      </c>
      <c r="D3273" s="1">
        <v>33799</v>
      </c>
      <c r="E3273" s="12">
        <v>312216</v>
      </c>
      <c r="F3273" s="17">
        <v>685</v>
      </c>
      <c r="G3273" s="24" t="s">
        <v>39</v>
      </c>
      <c r="H3273" s="553">
        <v>54</v>
      </c>
      <c r="I3273" s="553">
        <v>17.48</v>
      </c>
      <c r="J3273" s="553">
        <f t="shared" ref="J3273:J3300" si="223">H3273-I3273</f>
        <v>36.519999999999996</v>
      </c>
      <c r="K3273" s="554">
        <v>36.159999999999997</v>
      </c>
      <c r="L3273" s="544">
        <v>45536</v>
      </c>
      <c r="M3273" s="553">
        <f t="shared" ref="M3273:M3300" si="224">J3273-K3273</f>
        <v>0.35999999999999943</v>
      </c>
      <c r="N3273" s="555">
        <v>1</v>
      </c>
      <c r="O3273" s="552" t="s">
        <v>50</v>
      </c>
      <c r="P3273" s="1" t="s">
        <v>53</v>
      </c>
      <c r="Q3273" s="556" t="str">
        <f>VLOOKUP(UTK[[#This Row],[ID]],DRIVER[],6,FALSE)</f>
        <v>RIZWAN</v>
      </c>
    </row>
    <row r="3274" spans="1:17" ht="15" customHeight="1">
      <c r="A3274" s="1">
        <v>2</v>
      </c>
      <c r="B3274" s="552" t="str">
        <f>UTK[[#This Row],[DATE]]&amp;UTK[[#This Row],[VEHICLE NO]]&amp;UTK[[#This Row],[TRIP NO]]</f>
        <v>45536OD04Q67881</v>
      </c>
      <c r="C3274" s="25">
        <v>45536</v>
      </c>
      <c r="D3274" s="1">
        <v>33800</v>
      </c>
      <c r="E3274" s="12">
        <v>312216</v>
      </c>
      <c r="F3274" s="17">
        <v>683</v>
      </c>
      <c r="G3274" s="24" t="s">
        <v>20</v>
      </c>
      <c r="H3274" s="553">
        <v>54.56</v>
      </c>
      <c r="I3274" s="553">
        <v>17.84</v>
      </c>
      <c r="J3274" s="553">
        <f t="shared" si="223"/>
        <v>36.72</v>
      </c>
      <c r="K3274" s="554">
        <v>36.380000000000003</v>
      </c>
      <c r="L3274" s="544">
        <v>45536</v>
      </c>
      <c r="M3274" s="553">
        <f t="shared" si="224"/>
        <v>0.33999999999999631</v>
      </c>
      <c r="N3274" s="555">
        <v>1</v>
      </c>
      <c r="O3274" s="552" t="s">
        <v>50</v>
      </c>
      <c r="P3274" s="1" t="s">
        <v>53</v>
      </c>
      <c r="Q3274" s="556" t="str">
        <f>VLOOKUP(UTK[[#This Row],[ID]],DRIVER[],6,FALSE)</f>
        <v>KALI CH KAR</v>
      </c>
    </row>
    <row r="3275" spans="1:17" ht="15" customHeight="1">
      <c r="A3275" s="1">
        <v>3</v>
      </c>
      <c r="B3275" s="552" t="str">
        <f>UTK[[#This Row],[DATE]]&amp;UTK[[#This Row],[VEHICLE NO]]&amp;UTK[[#This Row],[TRIP NO]]</f>
        <v>45536OD34S61371</v>
      </c>
      <c r="C3275" s="25">
        <v>45536</v>
      </c>
      <c r="D3275" s="1">
        <v>33801</v>
      </c>
      <c r="E3275" s="12">
        <v>312216</v>
      </c>
      <c r="F3275" s="17">
        <v>684</v>
      </c>
      <c r="G3275" s="24" t="s">
        <v>44</v>
      </c>
      <c r="H3275" s="553">
        <v>55</v>
      </c>
      <c r="I3275" s="553">
        <v>17.84</v>
      </c>
      <c r="J3275" s="553">
        <f t="shared" si="223"/>
        <v>37.159999999999997</v>
      </c>
      <c r="K3275" s="554">
        <v>36.96</v>
      </c>
      <c r="L3275" s="544">
        <v>45536</v>
      </c>
      <c r="M3275" s="553">
        <f t="shared" si="224"/>
        <v>0.19999999999999574</v>
      </c>
      <c r="N3275" s="555">
        <v>1</v>
      </c>
      <c r="O3275" s="552" t="s">
        <v>50</v>
      </c>
      <c r="P3275" s="1" t="s">
        <v>53</v>
      </c>
      <c r="Q3275" s="556" t="str">
        <f>VLOOKUP(UTK[[#This Row],[ID]],DRIVER[],6,FALSE)</f>
        <v>RAHID</v>
      </c>
    </row>
    <row r="3276" spans="1:17" ht="15" customHeight="1">
      <c r="A3276" s="1">
        <v>4</v>
      </c>
      <c r="B3276" s="552" t="str">
        <f>UTK[[#This Row],[DATE]]&amp;UTK[[#This Row],[VEHICLE NO]]&amp;UTK[[#This Row],[TRIP NO]]</f>
        <v>45536OD04Q67611</v>
      </c>
      <c r="C3276" s="25">
        <v>45536</v>
      </c>
      <c r="D3276" s="1">
        <v>33802</v>
      </c>
      <c r="E3276" s="12">
        <v>312216</v>
      </c>
      <c r="F3276" s="17">
        <v>682</v>
      </c>
      <c r="G3276" s="24" t="s">
        <v>24</v>
      </c>
      <c r="H3276" s="553">
        <v>54.88</v>
      </c>
      <c r="I3276" s="553">
        <v>17.98</v>
      </c>
      <c r="J3276" s="553">
        <f t="shared" si="223"/>
        <v>36.900000000000006</v>
      </c>
      <c r="K3276" s="554">
        <v>36.5</v>
      </c>
      <c r="L3276" s="544">
        <v>45536</v>
      </c>
      <c r="M3276" s="553">
        <f t="shared" si="224"/>
        <v>0.40000000000000568</v>
      </c>
      <c r="N3276" s="555">
        <v>1</v>
      </c>
      <c r="O3276" s="552" t="s">
        <v>50</v>
      </c>
      <c r="P3276" s="1" t="s">
        <v>53</v>
      </c>
      <c r="Q3276" s="556" t="str">
        <f>VLOOKUP(UTK[[#This Row],[ID]],DRIVER[],6,FALSE)</f>
        <v>JAVID KHAN</v>
      </c>
    </row>
    <row r="3277" spans="1:17" ht="15" customHeight="1">
      <c r="A3277" s="1">
        <v>5</v>
      </c>
      <c r="B3277" s="552" t="str">
        <f>UTK[[#This Row],[DATE]]&amp;UTK[[#This Row],[VEHICLE NO]]&amp;UTK[[#This Row],[TRIP NO]]</f>
        <v>45536OD04Q41281</v>
      </c>
      <c r="C3277" s="25">
        <v>45536</v>
      </c>
      <c r="D3277" s="1">
        <v>33803</v>
      </c>
      <c r="E3277" s="12">
        <v>312216</v>
      </c>
      <c r="F3277" s="17">
        <v>686</v>
      </c>
      <c r="G3277" s="24" t="s">
        <v>41</v>
      </c>
      <c r="H3277" s="553">
        <v>35.200000000000003</v>
      </c>
      <c r="I3277" s="553">
        <v>10.56</v>
      </c>
      <c r="J3277" s="553">
        <f t="shared" si="223"/>
        <v>24.64</v>
      </c>
      <c r="K3277" s="554">
        <v>24.18</v>
      </c>
      <c r="L3277" s="544">
        <v>45536</v>
      </c>
      <c r="M3277" s="553">
        <f t="shared" si="224"/>
        <v>0.46000000000000085</v>
      </c>
      <c r="N3277" s="555">
        <v>1</v>
      </c>
      <c r="O3277" s="552" t="s">
        <v>50</v>
      </c>
      <c r="P3277" s="1" t="s">
        <v>53</v>
      </c>
      <c r="Q3277" s="556" t="str">
        <f>VLOOKUP(UTK[[#This Row],[ID]],DRIVER[],6,FALSE)</f>
        <v>KAMAN MUNDA</v>
      </c>
    </row>
    <row r="3278" spans="1:17" ht="15" customHeight="1">
      <c r="A3278" s="1">
        <v>6</v>
      </c>
      <c r="B3278" s="552" t="str">
        <f>UTK[[#This Row],[DATE]]&amp;UTK[[#This Row],[VEHICLE NO]]&amp;UTK[[#This Row],[TRIP NO]]</f>
        <v>45536OD34S61391</v>
      </c>
      <c r="C3278" s="25">
        <v>45536</v>
      </c>
      <c r="D3278" s="1">
        <v>33804</v>
      </c>
      <c r="E3278" s="12">
        <v>312216</v>
      </c>
      <c r="F3278" s="17">
        <v>688</v>
      </c>
      <c r="G3278" s="24" t="s">
        <v>52</v>
      </c>
      <c r="H3278" s="553">
        <v>54.6</v>
      </c>
      <c r="I3278" s="553">
        <v>17.88</v>
      </c>
      <c r="J3278" s="553">
        <f t="shared" si="223"/>
        <v>36.72</v>
      </c>
      <c r="K3278" s="554">
        <v>36.36</v>
      </c>
      <c r="L3278" s="544">
        <v>45536</v>
      </c>
      <c r="M3278" s="553">
        <f t="shared" si="224"/>
        <v>0.35999999999999943</v>
      </c>
      <c r="N3278" s="555">
        <v>1</v>
      </c>
      <c r="O3278" s="552" t="s">
        <v>50</v>
      </c>
      <c r="P3278" s="1" t="s">
        <v>53</v>
      </c>
      <c r="Q3278" s="556" t="str">
        <f>VLOOKUP(UTK[[#This Row],[ID]],DRIVER[],6,FALSE)</f>
        <v>AJAYA KUMAR MAHANTA</v>
      </c>
    </row>
    <row r="3279" spans="1:17" ht="15" customHeight="1">
      <c r="A3279" s="1">
        <v>7</v>
      </c>
      <c r="B3279" s="552" t="str">
        <f>UTK[[#This Row],[DATE]]&amp;UTK[[#This Row],[VEHICLE NO]]&amp;UTK[[#This Row],[TRIP NO]]</f>
        <v>45536OD04Q41781</v>
      </c>
      <c r="C3279" s="25">
        <v>45536</v>
      </c>
      <c r="D3279" s="1">
        <v>33805</v>
      </c>
      <c r="E3279" s="12">
        <v>312216</v>
      </c>
      <c r="F3279" s="17">
        <v>689</v>
      </c>
      <c r="G3279" s="24" t="s">
        <v>25</v>
      </c>
      <c r="H3279" s="553">
        <v>53.84</v>
      </c>
      <c r="I3279" s="553">
        <v>17.36</v>
      </c>
      <c r="J3279" s="553">
        <f t="shared" si="223"/>
        <v>36.480000000000004</v>
      </c>
      <c r="K3279" s="554">
        <v>36.18</v>
      </c>
      <c r="L3279" s="544">
        <v>45536</v>
      </c>
      <c r="M3279" s="553">
        <f t="shared" si="224"/>
        <v>0.30000000000000426</v>
      </c>
      <c r="N3279" s="555">
        <v>1</v>
      </c>
      <c r="O3279" s="552" t="s">
        <v>50</v>
      </c>
      <c r="P3279" s="1" t="s">
        <v>53</v>
      </c>
      <c r="Q3279" s="556" t="str">
        <f>VLOOKUP(UTK[[#This Row],[ID]],DRIVER[],6,FALSE)</f>
        <v>CHANDRAMANI MOHANTY</v>
      </c>
    </row>
    <row r="3280" spans="1:17" ht="15" customHeight="1">
      <c r="A3280" s="1">
        <v>8</v>
      </c>
      <c r="B3280" s="552" t="str">
        <f>UTK[[#This Row],[DATE]]&amp;UTK[[#This Row],[VEHICLE NO]]&amp;UTK[[#This Row],[TRIP NO]]</f>
        <v>45536OD34S26271</v>
      </c>
      <c r="C3280" s="25">
        <v>45536</v>
      </c>
      <c r="D3280" s="1">
        <v>33806</v>
      </c>
      <c r="E3280" s="12">
        <v>312216</v>
      </c>
      <c r="F3280" s="17">
        <v>687</v>
      </c>
      <c r="G3280" s="24" t="s">
        <v>54</v>
      </c>
      <c r="H3280" s="553">
        <v>52.2</v>
      </c>
      <c r="I3280" s="553">
        <v>17.239999999999998</v>
      </c>
      <c r="J3280" s="553">
        <f t="shared" si="223"/>
        <v>34.960000000000008</v>
      </c>
      <c r="K3280" s="554">
        <v>34.380000000000003</v>
      </c>
      <c r="L3280" s="544">
        <v>45536</v>
      </c>
      <c r="M3280" s="553">
        <f t="shared" si="224"/>
        <v>0.5800000000000054</v>
      </c>
      <c r="N3280" s="555">
        <v>1</v>
      </c>
      <c r="O3280" s="552" t="s">
        <v>50</v>
      </c>
      <c r="P3280" s="1" t="s">
        <v>53</v>
      </c>
      <c r="Q3280" s="556" t="str">
        <f>VLOOKUP(UTK[[#This Row],[ID]],DRIVER[],6,FALSE)</f>
        <v>BANAJ ROUT</v>
      </c>
    </row>
    <row r="3281" spans="1:18" ht="15" customHeight="1">
      <c r="A3281" s="1">
        <v>9</v>
      </c>
      <c r="B3281" s="552" t="str">
        <f>UTK[[#This Row],[DATE]]&amp;UTK[[#This Row],[VEHICLE NO]]&amp;UTK[[#This Row],[TRIP NO]]</f>
        <v>45536OD04Q41261</v>
      </c>
      <c r="C3281" s="25">
        <v>45536</v>
      </c>
      <c r="D3281" s="1">
        <v>33807</v>
      </c>
      <c r="E3281" s="12">
        <v>312216</v>
      </c>
      <c r="F3281" s="17">
        <v>690</v>
      </c>
      <c r="G3281" s="24" t="s">
        <v>23</v>
      </c>
      <c r="H3281" s="553">
        <v>52.72</v>
      </c>
      <c r="I3281" s="553">
        <v>17.68</v>
      </c>
      <c r="J3281" s="553">
        <f t="shared" si="223"/>
        <v>35.04</v>
      </c>
      <c r="K3281" s="554">
        <v>34.74</v>
      </c>
      <c r="L3281" s="544">
        <v>45536</v>
      </c>
      <c r="M3281" s="553">
        <f t="shared" si="224"/>
        <v>0.29999999999999716</v>
      </c>
      <c r="N3281" s="555">
        <v>1</v>
      </c>
      <c r="O3281" s="552" t="s">
        <v>50</v>
      </c>
      <c r="P3281" s="1" t="s">
        <v>53</v>
      </c>
      <c r="Q3281" s="556" t="str">
        <f>VLOOKUP(UTK[[#This Row],[ID]],DRIVER[],6,FALSE)</f>
        <v>BIRABAR MOHANTA</v>
      </c>
    </row>
    <row r="3282" spans="1:18" ht="15" customHeight="1">
      <c r="A3282" s="1">
        <v>10</v>
      </c>
      <c r="B3282" s="552" t="str">
        <f>UTK[[#This Row],[DATE]]&amp;UTK[[#This Row],[VEHICLE NO]]&amp;UTK[[#This Row],[TRIP NO]]</f>
        <v>45536OD34S26151</v>
      </c>
      <c r="C3282" s="25">
        <v>45536</v>
      </c>
      <c r="D3282" s="1">
        <v>33808</v>
      </c>
      <c r="E3282" s="12">
        <v>312216</v>
      </c>
      <c r="F3282" s="17">
        <v>695</v>
      </c>
      <c r="G3282" s="24" t="s">
        <v>40</v>
      </c>
      <c r="H3282" s="553">
        <v>50.88</v>
      </c>
      <c r="I3282" s="553">
        <v>17.38</v>
      </c>
      <c r="J3282" s="553">
        <f t="shared" si="223"/>
        <v>33.5</v>
      </c>
      <c r="K3282" s="554">
        <v>33</v>
      </c>
      <c r="L3282" s="544">
        <v>45536</v>
      </c>
      <c r="M3282" s="553">
        <f t="shared" si="224"/>
        <v>0.5</v>
      </c>
      <c r="N3282" s="555">
        <v>1</v>
      </c>
      <c r="O3282" s="552" t="s">
        <v>50</v>
      </c>
      <c r="P3282" s="1" t="s">
        <v>53</v>
      </c>
      <c r="Q3282" s="556" t="str">
        <f>VLOOKUP(UTK[[#This Row],[ID]],DRIVER[],6,FALSE)</f>
        <v>SUSANT KUMAR BAG</v>
      </c>
    </row>
    <row r="3283" spans="1:18" ht="15" customHeight="1">
      <c r="A3283" s="1">
        <v>11</v>
      </c>
      <c r="B3283" s="552" t="str">
        <f>UTK[[#This Row],[DATE]]&amp;UTK[[#This Row],[VEHICLE NO]]&amp;UTK[[#This Row],[TRIP NO]]</f>
        <v>45536OD04Q41731</v>
      </c>
      <c r="C3283" s="25">
        <v>45536</v>
      </c>
      <c r="D3283" s="1">
        <v>33809</v>
      </c>
      <c r="E3283" s="12">
        <v>312216</v>
      </c>
      <c r="F3283" s="17">
        <v>696</v>
      </c>
      <c r="G3283" s="24" t="s">
        <v>8</v>
      </c>
      <c r="H3283" s="553">
        <v>32.380000000000003</v>
      </c>
      <c r="I3283" s="553">
        <v>10.42</v>
      </c>
      <c r="J3283" s="553">
        <f t="shared" si="223"/>
        <v>21.96</v>
      </c>
      <c r="K3283" s="554">
        <v>21.9</v>
      </c>
      <c r="L3283" s="544">
        <v>45536</v>
      </c>
      <c r="M3283" s="553">
        <f t="shared" si="224"/>
        <v>6.0000000000002274E-2</v>
      </c>
      <c r="N3283" s="555">
        <v>1</v>
      </c>
      <c r="O3283" s="552" t="s">
        <v>50</v>
      </c>
      <c r="P3283" s="1" t="s">
        <v>53</v>
      </c>
      <c r="Q3283" s="556" t="str">
        <f>VLOOKUP(UTK[[#This Row],[ID]],DRIVER[],6,FALSE)</f>
        <v>MADANA MAHANTA</v>
      </c>
    </row>
    <row r="3284" spans="1:18" ht="15" customHeight="1">
      <c r="A3284" s="1">
        <v>12</v>
      </c>
      <c r="B3284" s="552" t="str">
        <f>UTK[[#This Row],[DATE]]&amp;UTK[[#This Row],[VEHICLE NO]]&amp;UTK[[#This Row],[TRIP NO]]</f>
        <v>45536OD04Q41181</v>
      </c>
      <c r="C3284" s="25">
        <v>45536</v>
      </c>
      <c r="D3284" s="1">
        <v>33810</v>
      </c>
      <c r="E3284" s="12">
        <v>312216</v>
      </c>
      <c r="F3284" s="17">
        <v>693</v>
      </c>
      <c r="G3284" s="24" t="s">
        <v>26</v>
      </c>
      <c r="H3284" s="553">
        <v>52.48</v>
      </c>
      <c r="I3284" s="553">
        <v>17.28</v>
      </c>
      <c r="J3284" s="553">
        <f t="shared" si="223"/>
        <v>35.199999999999996</v>
      </c>
      <c r="K3284" s="554">
        <v>34.76</v>
      </c>
      <c r="L3284" s="544">
        <v>45536</v>
      </c>
      <c r="M3284" s="553">
        <f t="shared" si="224"/>
        <v>0.43999999999999773</v>
      </c>
      <c r="N3284" s="555">
        <v>1</v>
      </c>
      <c r="O3284" s="552" t="s">
        <v>50</v>
      </c>
      <c r="P3284" s="1" t="s">
        <v>53</v>
      </c>
      <c r="Q3284" s="556" t="str">
        <f>VLOOKUP(UTK[[#This Row],[ID]],DRIVER[],6,FALSE)</f>
        <v>MIRZA KAMAL BEG</v>
      </c>
    </row>
    <row r="3285" spans="1:18" ht="15" customHeight="1">
      <c r="A3285" s="1">
        <v>13</v>
      </c>
      <c r="B3285" s="552" t="str">
        <f>UTK[[#This Row],[DATE]]&amp;UTK[[#This Row],[VEHICLE NO]]&amp;UTK[[#This Row],[TRIP NO]]</f>
        <v>45536OD34S65081</v>
      </c>
      <c r="C3285" s="25">
        <v>45536</v>
      </c>
      <c r="D3285" s="1">
        <v>33811</v>
      </c>
      <c r="E3285" s="12">
        <v>312216</v>
      </c>
      <c r="F3285" s="17">
        <v>699</v>
      </c>
      <c r="G3285" s="24" t="s">
        <v>57</v>
      </c>
      <c r="H3285" s="553">
        <v>53.6</v>
      </c>
      <c r="I3285" s="553">
        <v>17.579999999999998</v>
      </c>
      <c r="J3285" s="553">
        <f t="shared" si="223"/>
        <v>36.020000000000003</v>
      </c>
      <c r="K3285" s="554">
        <v>35.64</v>
      </c>
      <c r="L3285" s="544">
        <v>45536</v>
      </c>
      <c r="M3285" s="553">
        <f t="shared" si="224"/>
        <v>0.38000000000000256</v>
      </c>
      <c r="N3285" s="555">
        <v>1</v>
      </c>
      <c r="O3285" s="552" t="s">
        <v>50</v>
      </c>
      <c r="P3285" s="1" t="s">
        <v>53</v>
      </c>
      <c r="Q3285" s="556" t="str">
        <f>VLOOKUP(UTK[[#This Row],[ID]],DRIVER[],6,FALSE)</f>
        <v>VINOD KUMAR</v>
      </c>
    </row>
    <row r="3286" spans="1:18" ht="15" customHeight="1">
      <c r="A3286" s="1">
        <v>14</v>
      </c>
      <c r="B3286" s="552" t="str">
        <f>UTK[[#This Row],[DATE]]&amp;UTK[[#This Row],[VEHICLE NO]]&amp;UTK[[#This Row],[TRIP NO]]</f>
        <v>45536OD34S26661</v>
      </c>
      <c r="C3286" s="25">
        <v>45536</v>
      </c>
      <c r="D3286" s="1">
        <v>33812</v>
      </c>
      <c r="E3286" s="12">
        <v>312216</v>
      </c>
      <c r="F3286" s="17">
        <v>694</v>
      </c>
      <c r="G3286" s="24" t="s">
        <v>45</v>
      </c>
      <c r="H3286" s="553">
        <v>51.06</v>
      </c>
      <c r="I3286" s="553">
        <v>17.739999999999998</v>
      </c>
      <c r="J3286" s="553">
        <f t="shared" si="223"/>
        <v>33.320000000000007</v>
      </c>
      <c r="K3286" s="554">
        <v>32.799999999999997</v>
      </c>
      <c r="L3286" s="544">
        <v>45536</v>
      </c>
      <c r="M3286" s="553">
        <f t="shared" si="224"/>
        <v>0.52000000000001023</v>
      </c>
      <c r="N3286" s="555">
        <v>1</v>
      </c>
      <c r="O3286" s="552" t="s">
        <v>50</v>
      </c>
      <c r="P3286" s="1" t="s">
        <v>53</v>
      </c>
      <c r="Q3286" s="556" t="str">
        <f>VLOOKUP(UTK[[#This Row],[ID]],DRIVER[],6,FALSE)</f>
        <v>KABIRAJ SAHANI</v>
      </c>
      <c r="R3286" s="1">
        <v>277</v>
      </c>
    </row>
    <row r="3287" spans="1:18" ht="14.4">
      <c r="A3287" s="1">
        <v>15</v>
      </c>
      <c r="B3287" s="552" t="str">
        <f>UTK[[#This Row],[DATE]]&amp;UTK[[#This Row],[VEHICLE NO]]&amp;UTK[[#This Row],[TRIP NO]]</f>
        <v>45536OD04Q41232</v>
      </c>
      <c r="C3287" s="25">
        <v>45536</v>
      </c>
      <c r="D3287" s="1">
        <v>33813</v>
      </c>
      <c r="E3287" s="12">
        <v>312216</v>
      </c>
      <c r="F3287" s="17">
        <v>703</v>
      </c>
      <c r="G3287" s="24" t="s">
        <v>39</v>
      </c>
      <c r="H3287" s="553">
        <v>52.32</v>
      </c>
      <c r="I3287" s="553">
        <v>17.440000000000001</v>
      </c>
      <c r="J3287" s="553">
        <f t="shared" si="223"/>
        <v>34.879999999999995</v>
      </c>
      <c r="K3287" s="554">
        <v>34.6</v>
      </c>
      <c r="L3287" s="544">
        <v>45536</v>
      </c>
      <c r="M3287" s="553">
        <f t="shared" si="224"/>
        <v>0.27999999999999403</v>
      </c>
      <c r="N3287" s="555">
        <v>2</v>
      </c>
      <c r="O3287" s="552" t="s">
        <v>50</v>
      </c>
      <c r="P3287" s="1" t="s">
        <v>53</v>
      </c>
      <c r="Q3287" s="556" t="str">
        <f>VLOOKUP(UTK[[#This Row],[ID]],DRIVER[],6,FALSE)</f>
        <v>RIZWAN</v>
      </c>
    </row>
    <row r="3288" spans="1:18" ht="15" customHeight="1">
      <c r="A3288" s="1">
        <v>16</v>
      </c>
      <c r="B3288" s="552" t="str">
        <f>UTK[[#This Row],[DATE]]&amp;UTK[[#This Row],[VEHICLE NO]]&amp;UTK[[#This Row],[TRIP NO]]</f>
        <v>45536OD04Q67882</v>
      </c>
      <c r="C3288" s="25">
        <v>45536</v>
      </c>
      <c r="D3288" s="1">
        <v>33815</v>
      </c>
      <c r="E3288" s="12">
        <v>312216</v>
      </c>
      <c r="F3288" s="17">
        <v>702</v>
      </c>
      <c r="G3288" s="24" t="s">
        <v>20</v>
      </c>
      <c r="H3288" s="553">
        <v>56.38</v>
      </c>
      <c r="I3288" s="553">
        <v>17.760000000000002</v>
      </c>
      <c r="J3288" s="553">
        <f t="shared" si="223"/>
        <v>38.620000000000005</v>
      </c>
      <c r="K3288" s="554">
        <v>38.22</v>
      </c>
      <c r="L3288" s="544">
        <v>45536</v>
      </c>
      <c r="M3288" s="553">
        <f t="shared" si="224"/>
        <v>0.40000000000000568</v>
      </c>
      <c r="N3288" s="555">
        <v>2</v>
      </c>
      <c r="O3288" s="552" t="s">
        <v>50</v>
      </c>
      <c r="P3288" s="1" t="s">
        <v>53</v>
      </c>
      <c r="Q3288" s="556" t="str">
        <f>VLOOKUP(UTK[[#This Row],[ID]],DRIVER[],6,FALSE)</f>
        <v>KALI CH KAR</v>
      </c>
      <c r="R3288" s="1">
        <v>202</v>
      </c>
    </row>
    <row r="3289" spans="1:18" ht="15" customHeight="1">
      <c r="A3289" s="1">
        <v>17</v>
      </c>
      <c r="B3289" s="552" t="str">
        <f>UTK[[#This Row],[DATE]]&amp;UTK[[#This Row],[VEHICLE NO]]&amp;UTK[[#This Row],[TRIP NO]]</f>
        <v>45536OD04Q67612</v>
      </c>
      <c r="C3289" s="25">
        <v>45536</v>
      </c>
      <c r="D3289" s="1">
        <v>33816</v>
      </c>
      <c r="E3289" s="12">
        <v>312216</v>
      </c>
      <c r="F3289" s="17">
        <v>705</v>
      </c>
      <c r="G3289" s="24" t="s">
        <v>24</v>
      </c>
      <c r="H3289" s="553">
        <v>51</v>
      </c>
      <c r="I3289" s="553">
        <v>17.920000000000002</v>
      </c>
      <c r="J3289" s="553">
        <f t="shared" si="223"/>
        <v>33.08</v>
      </c>
      <c r="K3289" s="554">
        <v>32.72</v>
      </c>
      <c r="L3289" s="544">
        <v>45536</v>
      </c>
      <c r="M3289" s="553">
        <f t="shared" si="224"/>
        <v>0.35999999999999943</v>
      </c>
      <c r="N3289" s="555">
        <v>2</v>
      </c>
      <c r="O3289" s="552" t="s">
        <v>50</v>
      </c>
      <c r="P3289" s="1" t="s">
        <v>53</v>
      </c>
      <c r="Q3289" s="556" t="str">
        <f>VLOOKUP(UTK[[#This Row],[ID]],DRIVER[],6,FALSE)</f>
        <v>JAVID KHAN</v>
      </c>
    </row>
    <row r="3290" spans="1:18" ht="15" customHeight="1">
      <c r="A3290" s="1">
        <v>18</v>
      </c>
      <c r="B3290" s="552" t="str">
        <f>UTK[[#This Row],[DATE]]&amp;UTK[[#This Row],[VEHICLE NO]]&amp;UTK[[#This Row],[TRIP NO]]</f>
        <v>45536OD34S61372</v>
      </c>
      <c r="C3290" s="25">
        <v>45536</v>
      </c>
      <c r="D3290" s="1">
        <v>33817</v>
      </c>
      <c r="E3290" s="12">
        <v>312216</v>
      </c>
      <c r="F3290" s="17">
        <v>706</v>
      </c>
      <c r="G3290" s="24" t="s">
        <v>44</v>
      </c>
      <c r="H3290" s="553">
        <v>53.58</v>
      </c>
      <c r="I3290" s="553">
        <v>17.64</v>
      </c>
      <c r="J3290" s="553">
        <f t="shared" si="223"/>
        <v>35.94</v>
      </c>
      <c r="K3290" s="554">
        <v>34.94</v>
      </c>
      <c r="L3290" s="544">
        <v>45536</v>
      </c>
      <c r="M3290" s="553">
        <f t="shared" si="224"/>
        <v>1</v>
      </c>
      <c r="N3290" s="555">
        <v>2</v>
      </c>
      <c r="O3290" s="552" t="s">
        <v>50</v>
      </c>
      <c r="P3290" s="1" t="s">
        <v>53</v>
      </c>
      <c r="Q3290" s="556" t="str">
        <f>VLOOKUP(UTK[[#This Row],[ID]],DRIVER[],6,FALSE)</f>
        <v>RAHID</v>
      </c>
    </row>
    <row r="3291" spans="1:18" ht="15" customHeight="1">
      <c r="A3291" s="1">
        <v>19</v>
      </c>
      <c r="B3291" s="552" t="str">
        <f>UTK[[#This Row],[DATE]]&amp;UTK[[#This Row],[VEHICLE NO]]&amp;UTK[[#This Row],[TRIP NO]]</f>
        <v>45536OD04Q41782</v>
      </c>
      <c r="C3291" s="25">
        <v>45536</v>
      </c>
      <c r="D3291" s="1">
        <v>33818</v>
      </c>
      <c r="E3291" s="12">
        <v>312216</v>
      </c>
      <c r="F3291" s="17">
        <v>707</v>
      </c>
      <c r="G3291" s="24" t="s">
        <v>25</v>
      </c>
      <c r="H3291" s="553">
        <v>51.92</v>
      </c>
      <c r="I3291" s="553">
        <v>17.3</v>
      </c>
      <c r="J3291" s="553">
        <f t="shared" si="223"/>
        <v>34.620000000000005</v>
      </c>
      <c r="K3291" s="554">
        <v>33.979999999999997</v>
      </c>
      <c r="L3291" s="544">
        <v>45536</v>
      </c>
      <c r="M3291" s="553">
        <f t="shared" si="224"/>
        <v>0.64000000000000767</v>
      </c>
      <c r="N3291" s="555">
        <v>2</v>
      </c>
      <c r="O3291" s="552" t="s">
        <v>50</v>
      </c>
      <c r="P3291" s="1" t="s">
        <v>53</v>
      </c>
      <c r="Q3291" s="556" t="str">
        <f>VLOOKUP(UTK[[#This Row],[ID]],DRIVER[],6,FALSE)</f>
        <v>CHANDRAMANI MOHANTY</v>
      </c>
      <c r="R3291" s="1">
        <v>210</v>
      </c>
    </row>
    <row r="3292" spans="1:18" ht="15" customHeight="1">
      <c r="A3292" s="1">
        <v>20</v>
      </c>
      <c r="B3292" s="552" t="str">
        <f>UTK[[#This Row],[DATE]]&amp;UTK[[#This Row],[VEHICLE NO]]&amp;UTK[[#This Row],[TRIP NO]]</f>
        <v>45536OD04Q41441</v>
      </c>
      <c r="C3292" s="25">
        <v>45536</v>
      </c>
      <c r="D3292" s="1">
        <v>33819</v>
      </c>
      <c r="E3292" s="12">
        <v>312216</v>
      </c>
      <c r="F3292" s="17">
        <v>708</v>
      </c>
      <c r="G3292" s="24" t="s">
        <v>38</v>
      </c>
      <c r="H3292" s="553">
        <v>33.56</v>
      </c>
      <c r="I3292" s="553">
        <v>10.66</v>
      </c>
      <c r="J3292" s="553">
        <f t="shared" si="223"/>
        <v>22.900000000000002</v>
      </c>
      <c r="K3292" s="554">
        <v>22.78</v>
      </c>
      <c r="L3292" s="544">
        <v>45536</v>
      </c>
      <c r="M3292" s="553">
        <f t="shared" si="224"/>
        <v>0.12000000000000099</v>
      </c>
      <c r="N3292" s="555">
        <v>1</v>
      </c>
      <c r="O3292" s="552" t="s">
        <v>50</v>
      </c>
      <c r="P3292" s="1" t="s">
        <v>53</v>
      </c>
      <c r="Q3292" s="556" t="str">
        <f>VLOOKUP(UTK[[#This Row],[ID]],DRIVER[],6,FALSE)</f>
        <v>KAMAN MUNDA</v>
      </c>
    </row>
    <row r="3293" spans="1:18" ht="15" customHeight="1">
      <c r="A3293" s="1">
        <v>21</v>
      </c>
      <c r="B3293" s="552" t="str">
        <f>UTK[[#This Row],[DATE]]&amp;UTK[[#This Row],[VEHICLE NO]]&amp;UTK[[#This Row],[TRIP NO]]</f>
        <v>45536OD34S61392</v>
      </c>
      <c r="C3293" s="25">
        <v>45536</v>
      </c>
      <c r="D3293" s="1">
        <v>33820</v>
      </c>
      <c r="E3293" s="12">
        <v>312216</v>
      </c>
      <c r="F3293" s="17">
        <v>711</v>
      </c>
      <c r="G3293" s="24" t="s">
        <v>52</v>
      </c>
      <c r="H3293" s="553">
        <v>51.86</v>
      </c>
      <c r="I3293" s="553">
        <v>17.68</v>
      </c>
      <c r="J3293" s="553">
        <f t="shared" si="223"/>
        <v>34.18</v>
      </c>
      <c r="K3293" s="554">
        <v>33.659999999999997</v>
      </c>
      <c r="L3293" s="544">
        <v>45536</v>
      </c>
      <c r="M3293" s="553">
        <f t="shared" si="224"/>
        <v>0.52000000000000313</v>
      </c>
      <c r="N3293" s="555">
        <v>2</v>
      </c>
      <c r="O3293" s="552" t="s">
        <v>50</v>
      </c>
      <c r="P3293" s="1" t="s">
        <v>53</v>
      </c>
      <c r="Q3293" s="556" t="str">
        <f>VLOOKUP(UTK[[#This Row],[ID]],DRIVER[],6,FALSE)</f>
        <v>AJAYA KUMAR MAHANTA</v>
      </c>
    </row>
    <row r="3294" spans="1:18" ht="15" customHeight="1">
      <c r="A3294" s="1">
        <v>22</v>
      </c>
      <c r="B3294" s="552" t="str">
        <f>UTK[[#This Row],[DATE]]&amp;UTK[[#This Row],[VEHICLE NO]]&amp;UTK[[#This Row],[TRIP NO]]</f>
        <v>45536OD34S26272</v>
      </c>
      <c r="C3294" s="25">
        <v>45536</v>
      </c>
      <c r="D3294" s="1">
        <v>33821</v>
      </c>
      <c r="E3294" s="12">
        <v>312216</v>
      </c>
      <c r="F3294" s="17">
        <v>715</v>
      </c>
      <c r="G3294" s="24" t="s">
        <v>54</v>
      </c>
      <c r="H3294" s="553">
        <v>52.48</v>
      </c>
      <c r="I3294" s="553">
        <v>17.18</v>
      </c>
      <c r="J3294" s="553">
        <f t="shared" si="223"/>
        <v>35.299999999999997</v>
      </c>
      <c r="K3294" s="554">
        <v>34.6</v>
      </c>
      <c r="L3294" s="544">
        <v>45536</v>
      </c>
      <c r="M3294" s="553">
        <f t="shared" si="224"/>
        <v>0.69999999999999574</v>
      </c>
      <c r="N3294" s="555">
        <v>2</v>
      </c>
      <c r="O3294" s="552" t="s">
        <v>50</v>
      </c>
      <c r="P3294" s="1" t="s">
        <v>53</v>
      </c>
      <c r="Q3294" s="556" t="str">
        <f>VLOOKUP(UTK[[#This Row],[ID]],DRIVER[],6,FALSE)</f>
        <v>BANAJ ROUT</v>
      </c>
    </row>
    <row r="3295" spans="1:18" ht="15" customHeight="1">
      <c r="A3295" s="1">
        <v>23</v>
      </c>
      <c r="B3295" s="552" t="str">
        <f>UTK[[#This Row],[DATE]]&amp;UTK[[#This Row],[VEHICLE NO]]&amp;UTK[[#This Row],[TRIP NO]]</f>
        <v>45536OD04Q41262</v>
      </c>
      <c r="C3295" s="25">
        <v>45536</v>
      </c>
      <c r="D3295" s="1">
        <v>33822</v>
      </c>
      <c r="E3295" s="12">
        <v>312216</v>
      </c>
      <c r="F3295" s="17">
        <v>716</v>
      </c>
      <c r="G3295" s="24" t="s">
        <v>23</v>
      </c>
      <c r="H3295" s="553">
        <v>51.72</v>
      </c>
      <c r="I3295" s="553">
        <v>17.62</v>
      </c>
      <c r="J3295" s="553">
        <f t="shared" si="223"/>
        <v>34.099999999999994</v>
      </c>
      <c r="K3295" s="554">
        <v>33.86</v>
      </c>
      <c r="L3295" s="544">
        <v>45536</v>
      </c>
      <c r="M3295" s="553">
        <f t="shared" si="224"/>
        <v>0.23999999999999488</v>
      </c>
      <c r="N3295" s="555">
        <v>2</v>
      </c>
      <c r="O3295" s="552" t="s">
        <v>50</v>
      </c>
      <c r="P3295" s="1" t="s">
        <v>53</v>
      </c>
      <c r="Q3295" s="556" t="str">
        <f>VLOOKUP(UTK[[#This Row],[ID]],DRIVER[],6,FALSE)</f>
        <v>BIRABAR MOHANTA</v>
      </c>
    </row>
    <row r="3296" spans="1:18" ht="15" customHeight="1">
      <c r="A3296" s="1">
        <v>24</v>
      </c>
      <c r="B3296" s="552" t="str">
        <f>UTK[[#This Row],[DATE]]&amp;UTK[[#This Row],[VEHICLE NO]]&amp;UTK[[#This Row],[TRIP NO]]</f>
        <v>45536OD04Q41182</v>
      </c>
      <c r="C3296" s="25">
        <v>45536</v>
      </c>
      <c r="D3296" s="1">
        <v>33823</v>
      </c>
      <c r="E3296" s="12">
        <v>312216</v>
      </c>
      <c r="F3296" s="17">
        <v>725</v>
      </c>
      <c r="G3296" s="24" t="s">
        <v>26</v>
      </c>
      <c r="H3296" s="553">
        <v>53.74</v>
      </c>
      <c r="I3296" s="553">
        <v>17.18</v>
      </c>
      <c r="J3296" s="553">
        <f t="shared" si="223"/>
        <v>36.56</v>
      </c>
      <c r="K3296" s="554">
        <v>36.14</v>
      </c>
      <c r="L3296" s="544">
        <v>45536</v>
      </c>
      <c r="M3296" s="553">
        <f t="shared" si="224"/>
        <v>0.42000000000000171</v>
      </c>
      <c r="N3296" s="555">
        <v>2</v>
      </c>
      <c r="O3296" s="552" t="s">
        <v>50</v>
      </c>
      <c r="P3296" s="1" t="s">
        <v>53</v>
      </c>
      <c r="Q3296" s="556" t="str">
        <f>VLOOKUP(UTK[[#This Row],[ID]],DRIVER[],6,FALSE)</f>
        <v>MIRZA KAMAL BEG</v>
      </c>
    </row>
    <row r="3297" spans="1:18" ht="15" customHeight="1">
      <c r="A3297" s="1">
        <v>25</v>
      </c>
      <c r="B3297" s="552" t="str">
        <f>UTK[[#This Row],[DATE]]&amp;UTK[[#This Row],[VEHICLE NO]]&amp;UTK[[#This Row],[TRIP NO]]</f>
        <v>45536OD34S26152</v>
      </c>
      <c r="C3297" s="25">
        <v>45536</v>
      </c>
      <c r="D3297" s="1">
        <v>33824</v>
      </c>
      <c r="E3297" s="12">
        <v>312216</v>
      </c>
      <c r="F3297" s="17">
        <v>724</v>
      </c>
      <c r="G3297" s="24" t="s">
        <v>40</v>
      </c>
      <c r="H3297" s="553">
        <v>53.66</v>
      </c>
      <c r="I3297" s="553">
        <v>17.32</v>
      </c>
      <c r="J3297" s="553">
        <f t="shared" si="223"/>
        <v>36.339999999999996</v>
      </c>
      <c r="K3297" s="554">
        <v>35.9</v>
      </c>
      <c r="L3297" s="544">
        <v>45536</v>
      </c>
      <c r="M3297" s="553">
        <f t="shared" si="224"/>
        <v>0.43999999999999773</v>
      </c>
      <c r="N3297" s="555">
        <v>2</v>
      </c>
      <c r="O3297" s="552" t="s">
        <v>50</v>
      </c>
      <c r="P3297" s="1" t="s">
        <v>53</v>
      </c>
      <c r="Q3297" s="556" t="str">
        <f>VLOOKUP(UTK[[#This Row],[ID]],DRIVER[],6,FALSE)</f>
        <v>SUSANT KUMAR BAG</v>
      </c>
    </row>
    <row r="3298" spans="1:18" ht="15" customHeight="1">
      <c r="A3298" s="1">
        <v>26</v>
      </c>
      <c r="B3298" s="552" t="str">
        <f>UTK[[#This Row],[DATE]]&amp;UTK[[#This Row],[VEHICLE NO]]&amp;UTK[[#This Row],[TRIP NO]]</f>
        <v>45536OD34S65082</v>
      </c>
      <c r="C3298" s="25">
        <v>45536</v>
      </c>
      <c r="D3298" s="1">
        <v>33825</v>
      </c>
      <c r="E3298" s="12">
        <v>312216</v>
      </c>
      <c r="F3298" s="17">
        <v>726</v>
      </c>
      <c r="G3298" s="24" t="s">
        <v>57</v>
      </c>
      <c r="H3298" s="553">
        <v>55.12</v>
      </c>
      <c r="I3298" s="553">
        <v>17.600000000000001</v>
      </c>
      <c r="J3298" s="553">
        <f t="shared" si="223"/>
        <v>37.519999999999996</v>
      </c>
      <c r="K3298" s="554">
        <v>37.119999999999997</v>
      </c>
      <c r="L3298" s="544">
        <v>45536</v>
      </c>
      <c r="M3298" s="553">
        <f t="shared" si="224"/>
        <v>0.39999999999999858</v>
      </c>
      <c r="N3298" s="555">
        <v>2</v>
      </c>
      <c r="O3298" s="552" t="s">
        <v>50</v>
      </c>
      <c r="P3298" s="1" t="s">
        <v>53</v>
      </c>
      <c r="Q3298" s="556" t="str">
        <f>VLOOKUP(UTK[[#This Row],[ID]],DRIVER[],6,FALSE)</f>
        <v>VINOD KUMAR</v>
      </c>
    </row>
    <row r="3299" spans="1:18" ht="15" customHeight="1">
      <c r="A3299" s="1">
        <v>27</v>
      </c>
      <c r="B3299" s="552" t="str">
        <f>UTK[[#This Row],[DATE]]&amp;UTK[[#This Row],[VEHICLE NO]]&amp;UTK[[#This Row],[TRIP NO]]</f>
        <v>45536OD34S61373</v>
      </c>
      <c r="C3299" s="25">
        <v>45536</v>
      </c>
      <c r="D3299" s="1">
        <v>33826</v>
      </c>
      <c r="E3299" s="12">
        <v>312216</v>
      </c>
      <c r="F3299" s="17">
        <v>731</v>
      </c>
      <c r="G3299" s="24" t="s">
        <v>44</v>
      </c>
      <c r="H3299" s="553">
        <v>55.24</v>
      </c>
      <c r="I3299" s="553">
        <v>17.7</v>
      </c>
      <c r="J3299" s="553">
        <f t="shared" si="223"/>
        <v>37.540000000000006</v>
      </c>
      <c r="K3299" s="554">
        <v>37.06</v>
      </c>
      <c r="L3299" s="544">
        <v>45536</v>
      </c>
      <c r="M3299" s="553">
        <f t="shared" si="224"/>
        <v>0.48000000000000398</v>
      </c>
      <c r="N3299" s="555">
        <v>3</v>
      </c>
      <c r="O3299" s="552" t="s">
        <v>50</v>
      </c>
      <c r="P3299" s="1" t="s">
        <v>53</v>
      </c>
      <c r="Q3299" s="556" t="str">
        <f>VLOOKUP(UTK[[#This Row],[ID]],DRIVER[],6,FALSE)</f>
        <v>RAHID</v>
      </c>
    </row>
    <row r="3300" spans="1:18" ht="14.4">
      <c r="A3300" s="1">
        <v>28</v>
      </c>
      <c r="B3300" s="552" t="str">
        <f>UTK[[#This Row],[DATE]]&amp;UTK[[#This Row],[VEHICLE NO]]&amp;UTK[[#This Row],[TRIP NO]]</f>
        <v>45536OD04Q41233</v>
      </c>
      <c r="C3300" s="25">
        <v>45536</v>
      </c>
      <c r="D3300" s="1">
        <v>33827</v>
      </c>
      <c r="E3300" s="12">
        <v>312216</v>
      </c>
      <c r="F3300" s="17">
        <v>732</v>
      </c>
      <c r="G3300" s="24" t="s">
        <v>39</v>
      </c>
      <c r="H3300" s="553">
        <v>54.12</v>
      </c>
      <c r="I3300" s="553">
        <v>17.420000000000002</v>
      </c>
      <c r="J3300" s="553">
        <f t="shared" si="223"/>
        <v>36.699999999999996</v>
      </c>
      <c r="K3300" s="554">
        <v>36.22</v>
      </c>
      <c r="L3300" s="544">
        <v>45536</v>
      </c>
      <c r="M3300" s="553">
        <f t="shared" si="224"/>
        <v>0.47999999999999687</v>
      </c>
      <c r="N3300" s="555">
        <v>3</v>
      </c>
      <c r="O3300" s="552" t="s">
        <v>50</v>
      </c>
      <c r="P3300" s="1" t="s">
        <v>53</v>
      </c>
      <c r="Q3300" s="556" t="str">
        <f>VLOOKUP(UTK[[#This Row],[ID]],DRIVER[],6,FALSE)</f>
        <v>RIZWAN</v>
      </c>
    </row>
    <row r="3301" spans="1:18" ht="15" customHeight="1">
      <c r="A3301" s="1">
        <v>29</v>
      </c>
      <c r="B3301" s="552" t="str">
        <f>UTK[[#This Row],[DATE]]&amp;UTK[[#This Row],[VEHICLE NO]]&amp;UTK[[#This Row],[TRIP NO]]</f>
        <v>45537OD34S26271</v>
      </c>
      <c r="C3301" s="25">
        <v>45537</v>
      </c>
      <c r="D3301" s="1">
        <v>33828</v>
      </c>
      <c r="E3301" s="12">
        <v>312216</v>
      </c>
      <c r="F3301" s="17">
        <v>751</v>
      </c>
      <c r="G3301" s="24" t="s">
        <v>54</v>
      </c>
      <c r="H3301" s="553">
        <v>52.94</v>
      </c>
      <c r="I3301" s="553">
        <v>17.22</v>
      </c>
      <c r="J3301" s="553">
        <f t="shared" ref="J3301:J3311" si="225">H3301-I3301</f>
        <v>35.72</v>
      </c>
      <c r="K3301" s="554">
        <v>35.340000000000003</v>
      </c>
      <c r="L3301" s="544">
        <v>45537</v>
      </c>
      <c r="M3301" s="553">
        <f t="shared" ref="M3301:M3311" si="226">J3301-K3301</f>
        <v>0.37999999999999545</v>
      </c>
      <c r="N3301" s="555">
        <v>1</v>
      </c>
      <c r="O3301" s="552" t="s">
        <v>50</v>
      </c>
      <c r="P3301" s="1" t="s">
        <v>53</v>
      </c>
      <c r="Q3301" s="556" t="str">
        <f>VLOOKUP(UTK[[#This Row],[ID]],DRIVER[],6,FALSE)</f>
        <v>BANAJ ROUT</v>
      </c>
    </row>
    <row r="3302" spans="1:18" ht="15" customHeight="1">
      <c r="A3302" s="1">
        <v>30</v>
      </c>
      <c r="B3302" s="552" t="str">
        <f>UTK[[#This Row],[DATE]]&amp;UTK[[#This Row],[VEHICLE NO]]&amp;UTK[[#This Row],[TRIP NO]]</f>
        <v>45537OD34S65081</v>
      </c>
      <c r="C3302" s="25">
        <v>45537</v>
      </c>
      <c r="D3302" s="1">
        <v>33829</v>
      </c>
      <c r="E3302" s="12">
        <v>312216</v>
      </c>
      <c r="F3302" s="17">
        <v>752</v>
      </c>
      <c r="G3302" s="24" t="s">
        <v>57</v>
      </c>
      <c r="H3302" s="553">
        <v>54.56</v>
      </c>
      <c r="I3302" s="553">
        <v>17.62</v>
      </c>
      <c r="J3302" s="553">
        <f t="shared" si="225"/>
        <v>36.94</v>
      </c>
      <c r="K3302" s="554">
        <v>36.6</v>
      </c>
      <c r="L3302" s="544">
        <v>45537</v>
      </c>
      <c r="M3302" s="553">
        <f t="shared" si="226"/>
        <v>0.33999999999999631</v>
      </c>
      <c r="N3302" s="555">
        <v>1</v>
      </c>
      <c r="O3302" s="552" t="s">
        <v>50</v>
      </c>
      <c r="P3302" s="1" t="s">
        <v>53</v>
      </c>
      <c r="Q3302" s="556" t="str">
        <f>VLOOKUP(UTK[[#This Row],[ID]],DRIVER[],6,FALSE)</f>
        <v>VINOD KUMAR</v>
      </c>
    </row>
    <row r="3303" spans="1:18" ht="15" customHeight="1">
      <c r="A3303" s="1">
        <v>31</v>
      </c>
      <c r="B3303" s="552" t="str">
        <f>UTK[[#This Row],[DATE]]&amp;UTK[[#This Row],[VEHICLE NO]]&amp;UTK[[#This Row],[TRIP NO]]</f>
        <v>45537OD34S61371</v>
      </c>
      <c r="C3303" s="25">
        <v>45537</v>
      </c>
      <c r="D3303" s="1">
        <v>33830</v>
      </c>
      <c r="E3303" s="12">
        <v>312216</v>
      </c>
      <c r="F3303" s="17">
        <v>753</v>
      </c>
      <c r="G3303" s="24" t="s">
        <v>44</v>
      </c>
      <c r="H3303" s="553">
        <v>56.4</v>
      </c>
      <c r="I3303" s="553">
        <v>17.8</v>
      </c>
      <c r="J3303" s="553">
        <f t="shared" si="225"/>
        <v>38.599999999999994</v>
      </c>
      <c r="K3303" s="554">
        <v>37.659999999999997</v>
      </c>
      <c r="L3303" s="544">
        <v>45537</v>
      </c>
      <c r="M3303" s="553">
        <f t="shared" si="226"/>
        <v>0.93999999999999773</v>
      </c>
      <c r="N3303" s="555">
        <v>1</v>
      </c>
      <c r="O3303" s="552" t="s">
        <v>50</v>
      </c>
      <c r="P3303" s="1" t="s">
        <v>53</v>
      </c>
      <c r="Q3303" s="556" t="str">
        <f>VLOOKUP(UTK[[#This Row],[ID]],DRIVER[],6,FALSE)</f>
        <v>RAHID</v>
      </c>
      <c r="R3303" s="1">
        <v>179</v>
      </c>
    </row>
    <row r="3304" spans="1:18" ht="14.4">
      <c r="A3304" s="1">
        <v>32</v>
      </c>
      <c r="B3304" s="552" t="str">
        <f>UTK[[#This Row],[DATE]]&amp;UTK[[#This Row],[VEHICLE NO]]&amp;UTK[[#This Row],[TRIP NO]]</f>
        <v>45537OD04Q41231</v>
      </c>
      <c r="C3304" s="25">
        <v>45537</v>
      </c>
      <c r="D3304" s="1">
        <v>33831</v>
      </c>
      <c r="E3304" s="12">
        <v>312216</v>
      </c>
      <c r="F3304" s="17">
        <v>754</v>
      </c>
      <c r="G3304" s="24" t="s">
        <v>39</v>
      </c>
      <c r="H3304" s="553">
        <v>53.2</v>
      </c>
      <c r="I3304" s="553">
        <v>17.440000000000001</v>
      </c>
      <c r="J3304" s="553">
        <f t="shared" si="225"/>
        <v>35.760000000000005</v>
      </c>
      <c r="K3304" s="554">
        <v>34.78</v>
      </c>
      <c r="L3304" s="544">
        <v>45537</v>
      </c>
      <c r="M3304" s="553">
        <f t="shared" si="226"/>
        <v>0.98000000000000398</v>
      </c>
      <c r="N3304" s="555">
        <v>1</v>
      </c>
      <c r="O3304" s="552" t="s">
        <v>50</v>
      </c>
      <c r="P3304" s="1" t="s">
        <v>53</v>
      </c>
      <c r="Q3304" s="556" t="str">
        <f>VLOOKUP(UTK[[#This Row],[ID]],DRIVER[],6,FALSE)</f>
        <v>RIZWAN</v>
      </c>
    </row>
    <row r="3305" spans="1:18" ht="15" customHeight="1">
      <c r="A3305" s="1">
        <v>33</v>
      </c>
      <c r="B3305" s="552" t="str">
        <f>UTK[[#This Row],[DATE]]&amp;UTK[[#This Row],[VEHICLE NO]]&amp;UTK[[#This Row],[TRIP NO]]</f>
        <v>45537OD34S26151</v>
      </c>
      <c r="C3305" s="25">
        <v>45537</v>
      </c>
      <c r="D3305" s="1">
        <v>33832</v>
      </c>
      <c r="E3305" s="12">
        <v>312216</v>
      </c>
      <c r="F3305" s="17">
        <v>755</v>
      </c>
      <c r="G3305" s="24" t="s">
        <v>40</v>
      </c>
      <c r="H3305" s="553">
        <v>53.3</v>
      </c>
      <c r="I3305" s="553">
        <v>17.28</v>
      </c>
      <c r="J3305" s="553">
        <f t="shared" si="225"/>
        <v>36.019999999999996</v>
      </c>
      <c r="K3305" s="554">
        <v>35.479999999999997</v>
      </c>
      <c r="L3305" s="544">
        <v>45537</v>
      </c>
      <c r="M3305" s="553">
        <f t="shared" si="226"/>
        <v>0.53999999999999915</v>
      </c>
      <c r="N3305" s="555">
        <v>1</v>
      </c>
      <c r="O3305" s="552" t="s">
        <v>50</v>
      </c>
      <c r="P3305" s="1" t="s">
        <v>53</v>
      </c>
      <c r="Q3305" s="556" t="str">
        <f>VLOOKUP(UTK[[#This Row],[ID]],DRIVER[],6,FALSE)</f>
        <v>SUSANT KUMAR BAG</v>
      </c>
      <c r="R3305" s="1">
        <v>194</v>
      </c>
    </row>
    <row r="3306" spans="1:18" ht="15" customHeight="1">
      <c r="A3306" s="1">
        <v>34</v>
      </c>
      <c r="B3306" s="552" t="str">
        <f>UTK[[#This Row],[DATE]]&amp;UTK[[#This Row],[VEHICLE NO]]&amp;UTK[[#This Row],[TRIP NO]]</f>
        <v>45537OD04Q41731</v>
      </c>
      <c r="C3306" s="25">
        <v>45537</v>
      </c>
      <c r="D3306" s="1">
        <v>33833</v>
      </c>
      <c r="E3306" s="12">
        <v>312216</v>
      </c>
      <c r="F3306" s="17">
        <v>756</v>
      </c>
      <c r="G3306" s="24" t="s">
        <v>8</v>
      </c>
      <c r="H3306" s="553">
        <v>32.78</v>
      </c>
      <c r="I3306" s="553">
        <v>10.34</v>
      </c>
      <c r="J3306" s="553">
        <f t="shared" si="225"/>
        <v>22.44</v>
      </c>
      <c r="K3306" s="554">
        <v>21.64</v>
      </c>
      <c r="L3306" s="544">
        <v>45537</v>
      </c>
      <c r="M3306" s="553">
        <f t="shared" si="226"/>
        <v>0.80000000000000071</v>
      </c>
      <c r="N3306" s="555">
        <v>1</v>
      </c>
      <c r="O3306" s="552" t="s">
        <v>50</v>
      </c>
      <c r="P3306" s="1" t="s">
        <v>53</v>
      </c>
      <c r="Q3306" s="556" t="str">
        <f>VLOOKUP(UTK[[#This Row],[ID]],DRIVER[],6,FALSE)</f>
        <v>RAKHAL CH  MOHANTA</v>
      </c>
    </row>
    <row r="3307" spans="1:18" ht="15" customHeight="1">
      <c r="A3307" s="1">
        <v>35</v>
      </c>
      <c r="B3307" s="552" t="str">
        <f>UTK[[#This Row],[DATE]]&amp;UTK[[#This Row],[VEHICLE NO]]&amp;UTK[[#This Row],[TRIP NO]]</f>
        <v>45537OD34S61391</v>
      </c>
      <c r="C3307" s="25">
        <v>45537</v>
      </c>
      <c r="D3307" s="1">
        <v>33834</v>
      </c>
      <c r="E3307" s="12">
        <v>312216</v>
      </c>
      <c r="F3307" s="17">
        <v>757</v>
      </c>
      <c r="G3307" s="24" t="s">
        <v>52</v>
      </c>
      <c r="H3307" s="553">
        <v>56.16</v>
      </c>
      <c r="I3307" s="553">
        <v>17.7</v>
      </c>
      <c r="J3307" s="553">
        <f t="shared" si="225"/>
        <v>38.459999999999994</v>
      </c>
      <c r="K3307" s="554">
        <v>37.520000000000003</v>
      </c>
      <c r="L3307" s="544">
        <v>45537</v>
      </c>
      <c r="M3307" s="553">
        <f t="shared" si="226"/>
        <v>0.93999999999999062</v>
      </c>
      <c r="N3307" s="555">
        <v>1</v>
      </c>
      <c r="O3307" s="552" t="s">
        <v>50</v>
      </c>
      <c r="P3307" s="1" t="s">
        <v>53</v>
      </c>
      <c r="Q3307" s="556" t="str">
        <f>VLOOKUP(UTK[[#This Row],[ID]],DRIVER[],6,FALSE)</f>
        <v>PRADIPA MALIK</v>
      </c>
    </row>
    <row r="3308" spans="1:18" ht="15" customHeight="1">
      <c r="A3308" s="1">
        <v>36</v>
      </c>
      <c r="B3308" s="552" t="str">
        <f>UTK[[#This Row],[DATE]]&amp;UTK[[#This Row],[VEHICLE NO]]&amp;UTK[[#This Row],[TRIP NO]]</f>
        <v>45537OD04Q67881</v>
      </c>
      <c r="C3308" s="25">
        <v>45537</v>
      </c>
      <c r="D3308" s="1">
        <v>33835</v>
      </c>
      <c r="E3308" s="12">
        <v>312216</v>
      </c>
      <c r="F3308" s="17">
        <v>758</v>
      </c>
      <c r="G3308" s="24" t="s">
        <v>20</v>
      </c>
      <c r="H3308" s="553">
        <v>56.12</v>
      </c>
      <c r="I3308" s="553">
        <v>17.84</v>
      </c>
      <c r="J3308" s="553">
        <f t="shared" si="225"/>
        <v>38.28</v>
      </c>
      <c r="K3308" s="554">
        <v>37.520000000000003</v>
      </c>
      <c r="L3308" s="544">
        <v>45537</v>
      </c>
      <c r="M3308" s="553">
        <f t="shared" si="226"/>
        <v>0.75999999999999801</v>
      </c>
      <c r="N3308" s="555">
        <v>1</v>
      </c>
      <c r="O3308" s="552" t="s">
        <v>50</v>
      </c>
      <c r="P3308" s="1" t="s">
        <v>53</v>
      </c>
      <c r="Q3308" s="556" t="str">
        <f>VLOOKUP(UTK[[#This Row],[ID]],DRIVER[],6,FALSE)</f>
        <v>BENUDHAR PRADHAN</v>
      </c>
    </row>
    <row r="3309" spans="1:18" ht="15" customHeight="1">
      <c r="A3309" s="1">
        <v>37</v>
      </c>
      <c r="B3309" s="552" t="str">
        <f>UTK[[#This Row],[DATE]]&amp;UTK[[#This Row],[VEHICLE NO]]&amp;UTK[[#This Row],[TRIP NO]]</f>
        <v>45537OD04Q41781</v>
      </c>
      <c r="C3309" s="25">
        <v>45537</v>
      </c>
      <c r="D3309" s="1">
        <v>33836</v>
      </c>
      <c r="E3309" s="12">
        <v>312216</v>
      </c>
      <c r="F3309" s="17">
        <v>759</v>
      </c>
      <c r="G3309" s="24" t="s">
        <v>25</v>
      </c>
      <c r="H3309" s="553">
        <v>54.72</v>
      </c>
      <c r="I3309" s="553">
        <v>17.48</v>
      </c>
      <c r="J3309" s="553">
        <f t="shared" si="225"/>
        <v>37.239999999999995</v>
      </c>
      <c r="K3309" s="554">
        <v>36.979999999999997</v>
      </c>
      <c r="L3309" s="544">
        <v>45537</v>
      </c>
      <c r="M3309" s="553">
        <f t="shared" si="226"/>
        <v>0.25999999999999801</v>
      </c>
      <c r="N3309" s="555">
        <v>1</v>
      </c>
      <c r="O3309" s="552" t="s">
        <v>50</v>
      </c>
      <c r="P3309" s="1" t="s">
        <v>53</v>
      </c>
      <c r="Q3309" s="556" t="str">
        <f>VLOOKUP(UTK[[#This Row],[ID]],DRIVER[],6,FALSE)</f>
        <v>BHARAT CH MOHANTA</v>
      </c>
    </row>
    <row r="3310" spans="1:18" ht="15" customHeight="1">
      <c r="A3310" s="1">
        <v>38</v>
      </c>
      <c r="B3310" s="552" t="str">
        <f>UTK[[#This Row],[DATE]]&amp;UTK[[#This Row],[VEHICLE NO]]&amp;UTK[[#This Row],[TRIP NO]]</f>
        <v>45537OD04Q41181</v>
      </c>
      <c r="C3310" s="25">
        <v>45537</v>
      </c>
      <c r="D3310" s="1">
        <v>33837</v>
      </c>
      <c r="E3310" s="12">
        <v>312216</v>
      </c>
      <c r="F3310" s="17">
        <v>760</v>
      </c>
      <c r="G3310" s="24" t="s">
        <v>26</v>
      </c>
      <c r="H3310" s="553">
        <v>53.56</v>
      </c>
      <c r="I3310" s="553">
        <v>17.16</v>
      </c>
      <c r="J3310" s="553">
        <f t="shared" si="225"/>
        <v>36.400000000000006</v>
      </c>
      <c r="K3310" s="554">
        <v>35.64</v>
      </c>
      <c r="L3310" s="544">
        <v>45537</v>
      </c>
      <c r="M3310" s="553">
        <f t="shared" si="226"/>
        <v>0.76000000000000512</v>
      </c>
      <c r="N3310" s="555">
        <v>1</v>
      </c>
      <c r="O3310" s="552" t="s">
        <v>50</v>
      </c>
      <c r="P3310" s="1" t="s">
        <v>53</v>
      </c>
      <c r="Q3310" s="556" t="str">
        <f>VLOOKUP(UTK[[#This Row],[ID]],DRIVER[],6,FALSE)</f>
        <v>MIRZA KAMAL BEG</v>
      </c>
    </row>
    <row r="3311" spans="1:18" ht="15" customHeight="1">
      <c r="A3311" s="1">
        <v>39</v>
      </c>
      <c r="B3311" s="552" t="str">
        <f>UTK[[#This Row],[DATE]]&amp;UTK[[#This Row],[VEHICLE NO]]&amp;UTK[[#This Row],[TRIP NO]]</f>
        <v>45537OD04Q41261</v>
      </c>
      <c r="C3311" s="25">
        <v>45537</v>
      </c>
      <c r="D3311" s="1">
        <v>33838</v>
      </c>
      <c r="E3311" s="12">
        <v>312216</v>
      </c>
      <c r="F3311" s="17">
        <v>761</v>
      </c>
      <c r="G3311" s="24" t="s">
        <v>23</v>
      </c>
      <c r="H3311" s="553">
        <v>54.72</v>
      </c>
      <c r="I3311" s="553">
        <v>17.600000000000001</v>
      </c>
      <c r="J3311" s="553">
        <f t="shared" si="225"/>
        <v>37.119999999999997</v>
      </c>
      <c r="K3311" s="554">
        <v>36.42</v>
      </c>
      <c r="L3311" s="544">
        <v>45537</v>
      </c>
      <c r="M3311" s="553">
        <f t="shared" si="226"/>
        <v>0.69999999999999574</v>
      </c>
      <c r="N3311" s="555">
        <v>1</v>
      </c>
      <c r="O3311" s="552" t="s">
        <v>50</v>
      </c>
      <c r="P3311" s="1" t="s">
        <v>53</v>
      </c>
      <c r="Q3311" s="556" t="str">
        <f>VLOOKUP(UTK[[#This Row],[ID]],DRIVER[],6,FALSE)</f>
        <v>SUDAM PRUSTY</v>
      </c>
    </row>
    <row r="3312" spans="1:18" ht="15" customHeight="1">
      <c r="A3312" s="1">
        <v>40</v>
      </c>
      <c r="B3312" s="562" t="str">
        <f>UTK[[#This Row],[DATE]]&amp;UTK[[#This Row],[VEHICLE NO]]&amp;UTK[[#This Row],[TRIP NO]]</f>
        <v>45538OD34S61371</v>
      </c>
      <c r="C3312" s="25">
        <v>45538</v>
      </c>
      <c r="D3312" s="1">
        <v>33839</v>
      </c>
      <c r="E3312" s="12">
        <v>312216</v>
      </c>
      <c r="F3312" s="17">
        <v>800</v>
      </c>
      <c r="G3312" s="24" t="s">
        <v>44</v>
      </c>
      <c r="H3312" s="563">
        <v>56.02</v>
      </c>
      <c r="I3312" s="563">
        <v>17.739999999999998</v>
      </c>
      <c r="J3312" s="563">
        <f t="shared" ref="J3312:J3336" si="227">H3312-I3312</f>
        <v>38.28</v>
      </c>
      <c r="K3312" s="564">
        <v>37.880000000000003</v>
      </c>
      <c r="L3312" s="544">
        <v>45538</v>
      </c>
      <c r="M3312" s="563">
        <f t="shared" ref="M3312:M3336" si="228">J3312-K3312</f>
        <v>0.39999999999999858</v>
      </c>
      <c r="N3312" s="555">
        <v>1</v>
      </c>
      <c r="O3312" s="552" t="s">
        <v>50</v>
      </c>
      <c r="P3312" s="1" t="s">
        <v>53</v>
      </c>
      <c r="Q3312" s="567" t="str">
        <f>VLOOKUP(UTK[[#This Row],[ID]],DRIVER[],6,FALSE)</f>
        <v>RAHID</v>
      </c>
    </row>
    <row r="3313" spans="1:18" ht="15" customHeight="1">
      <c r="A3313" s="1">
        <v>41</v>
      </c>
      <c r="B3313" s="562" t="str">
        <f>UTK[[#This Row],[DATE]]&amp;UTK[[#This Row],[VEHICLE NO]]&amp;UTK[[#This Row],[TRIP NO]]</f>
        <v>45538OD34S26661</v>
      </c>
      <c r="C3313" s="25">
        <v>45538</v>
      </c>
      <c r="D3313" s="1">
        <v>33840</v>
      </c>
      <c r="E3313" s="12">
        <v>312216</v>
      </c>
      <c r="F3313" s="17">
        <v>820</v>
      </c>
      <c r="G3313" s="24" t="s">
        <v>45</v>
      </c>
      <c r="H3313" s="563">
        <v>53.54</v>
      </c>
      <c r="I3313" s="563">
        <v>17.86</v>
      </c>
      <c r="J3313" s="563">
        <f t="shared" si="227"/>
        <v>35.68</v>
      </c>
      <c r="K3313" s="564">
        <v>34.700000000000003</v>
      </c>
      <c r="L3313" s="544">
        <v>45538</v>
      </c>
      <c r="M3313" s="563">
        <f t="shared" si="228"/>
        <v>0.97999999999999687</v>
      </c>
      <c r="N3313" s="555">
        <v>1</v>
      </c>
      <c r="O3313" s="552" t="s">
        <v>50</v>
      </c>
      <c r="P3313" s="1" t="s">
        <v>53</v>
      </c>
      <c r="Q3313" s="567" t="str">
        <f>VLOOKUP(UTK[[#This Row],[ID]],DRIVER[],6,FALSE)</f>
        <v>BAI DHARA JAMUDA</v>
      </c>
    </row>
    <row r="3314" spans="1:18" ht="15" customHeight="1">
      <c r="A3314" s="1">
        <v>42</v>
      </c>
      <c r="B3314" s="562" t="str">
        <f>UTK[[#This Row],[DATE]]&amp;UTK[[#This Row],[VEHICLE NO]]&amp;UTK[[#This Row],[TRIP NO]]</f>
        <v>45538OD34S26271</v>
      </c>
      <c r="C3314" s="25">
        <v>45538</v>
      </c>
      <c r="D3314" s="1">
        <v>33841</v>
      </c>
      <c r="E3314" s="12">
        <v>312216</v>
      </c>
      <c r="F3314" s="17">
        <v>801</v>
      </c>
      <c r="G3314" s="24" t="s">
        <v>54</v>
      </c>
      <c r="H3314" s="563">
        <v>55.04</v>
      </c>
      <c r="I3314" s="563">
        <v>17.239999999999998</v>
      </c>
      <c r="J3314" s="563">
        <f t="shared" si="227"/>
        <v>37.799999999999997</v>
      </c>
      <c r="K3314" s="564">
        <v>37.18</v>
      </c>
      <c r="L3314" s="544">
        <v>45538</v>
      </c>
      <c r="M3314" s="563">
        <f t="shared" si="228"/>
        <v>0.61999999999999744</v>
      </c>
      <c r="N3314" s="555">
        <v>1</v>
      </c>
      <c r="O3314" s="552" t="s">
        <v>50</v>
      </c>
      <c r="P3314" s="1" t="s">
        <v>53</v>
      </c>
      <c r="Q3314" s="567" t="str">
        <f>VLOOKUP(UTK[[#This Row],[ID]],DRIVER[],6,FALSE)</f>
        <v>BANAJ ROUT</v>
      </c>
      <c r="R3314" s="1">
        <v>240</v>
      </c>
    </row>
    <row r="3315" spans="1:18" ht="15" customHeight="1">
      <c r="A3315" s="1">
        <v>43</v>
      </c>
      <c r="B3315" s="562" t="str">
        <f>UTK[[#This Row],[DATE]]&amp;UTK[[#This Row],[VEHICLE NO]]&amp;UTK[[#This Row],[TRIP NO]]</f>
        <v>45538OD04Q41261</v>
      </c>
      <c r="C3315" s="25">
        <v>45538</v>
      </c>
      <c r="D3315" s="1">
        <v>33842</v>
      </c>
      <c r="E3315" s="12">
        <v>312216</v>
      </c>
      <c r="F3315" s="17">
        <v>803</v>
      </c>
      <c r="G3315" s="24" t="s">
        <v>23</v>
      </c>
      <c r="H3315" s="563">
        <v>55.12</v>
      </c>
      <c r="I3315" s="563">
        <v>17.579999999999998</v>
      </c>
      <c r="J3315" s="563">
        <f t="shared" si="227"/>
        <v>37.54</v>
      </c>
      <c r="K3315" s="564">
        <v>36.92</v>
      </c>
      <c r="L3315" s="544">
        <v>45538</v>
      </c>
      <c r="M3315" s="563">
        <f t="shared" si="228"/>
        <v>0.61999999999999744</v>
      </c>
      <c r="N3315" s="555">
        <v>1</v>
      </c>
      <c r="O3315" s="552" t="s">
        <v>50</v>
      </c>
      <c r="P3315" s="1" t="s">
        <v>53</v>
      </c>
      <c r="Q3315" s="567" t="str">
        <f>VLOOKUP(UTK[[#This Row],[ID]],DRIVER[],6,FALSE)</f>
        <v>BIRABAR MOHANTA</v>
      </c>
      <c r="R3315" s="1">
        <v>191</v>
      </c>
    </row>
    <row r="3316" spans="1:18" ht="15" customHeight="1">
      <c r="A3316" s="1">
        <v>44</v>
      </c>
      <c r="B3316" s="562" t="str">
        <f>UTK[[#This Row],[DATE]]&amp;UTK[[#This Row],[VEHICLE NO]]&amp;UTK[[#This Row],[TRIP NO]]</f>
        <v>45538OD34S26151</v>
      </c>
      <c r="C3316" s="25">
        <v>45538</v>
      </c>
      <c r="D3316" s="1">
        <v>33843</v>
      </c>
      <c r="E3316" s="12">
        <v>312216</v>
      </c>
      <c r="F3316" s="17">
        <v>804</v>
      </c>
      <c r="G3316" s="24" t="s">
        <v>40</v>
      </c>
      <c r="H3316" s="563">
        <v>57.66</v>
      </c>
      <c r="I3316" s="563">
        <v>17.46</v>
      </c>
      <c r="J3316" s="563">
        <f t="shared" si="227"/>
        <v>40.199999999999996</v>
      </c>
      <c r="K3316" s="564">
        <v>39.479999999999997</v>
      </c>
      <c r="L3316" s="544">
        <v>45538</v>
      </c>
      <c r="M3316" s="563">
        <f t="shared" si="228"/>
        <v>0.71999999999999886</v>
      </c>
      <c r="N3316" s="555">
        <v>1</v>
      </c>
      <c r="O3316" s="552" t="s">
        <v>50</v>
      </c>
      <c r="P3316" s="1" t="s">
        <v>53</v>
      </c>
      <c r="Q3316" s="567" t="str">
        <f>VLOOKUP(UTK[[#This Row],[ID]],DRIVER[],6,FALSE)</f>
        <v>SUSANT KUMAR BAG</v>
      </c>
    </row>
    <row r="3317" spans="1:18" ht="15" customHeight="1">
      <c r="A3317" s="1">
        <v>45</v>
      </c>
      <c r="B3317" s="562" t="str">
        <f>UTK[[#This Row],[DATE]]&amp;UTK[[#This Row],[VEHICLE NO]]&amp;UTK[[#This Row],[TRIP NO]]</f>
        <v>45538OD04Q41731</v>
      </c>
      <c r="C3317" s="25">
        <v>45538</v>
      </c>
      <c r="D3317" s="1">
        <v>33844</v>
      </c>
      <c r="E3317" s="12">
        <v>312216</v>
      </c>
      <c r="F3317" s="17">
        <v>807</v>
      </c>
      <c r="G3317" s="24" t="s">
        <v>8</v>
      </c>
      <c r="H3317" s="563">
        <v>35.18</v>
      </c>
      <c r="I3317" s="563">
        <v>10.4</v>
      </c>
      <c r="J3317" s="563">
        <f t="shared" si="227"/>
        <v>24.78</v>
      </c>
      <c r="K3317" s="564">
        <v>24.5</v>
      </c>
      <c r="L3317" s="544">
        <v>45538</v>
      </c>
      <c r="M3317" s="563">
        <f t="shared" si="228"/>
        <v>0.28000000000000114</v>
      </c>
      <c r="N3317" s="555">
        <v>1</v>
      </c>
      <c r="O3317" s="552" t="s">
        <v>50</v>
      </c>
      <c r="P3317" s="1" t="s">
        <v>53</v>
      </c>
      <c r="Q3317" s="567" t="str">
        <f>VLOOKUP(UTK[[#This Row],[ID]],DRIVER[],6,FALSE)</f>
        <v>MADANA MAHANTA</v>
      </c>
    </row>
    <row r="3318" spans="1:18" ht="15" customHeight="1">
      <c r="A3318" s="1">
        <v>46</v>
      </c>
      <c r="B3318" s="562" t="str">
        <f>UTK[[#This Row],[DATE]]&amp;UTK[[#This Row],[VEHICLE NO]]&amp;UTK[[#This Row],[TRIP NO]]</f>
        <v>45538OD04Q41781</v>
      </c>
      <c r="C3318" s="25">
        <v>45538</v>
      </c>
      <c r="D3318" s="1">
        <v>33845</v>
      </c>
      <c r="E3318" s="12">
        <v>312216</v>
      </c>
      <c r="F3318" s="17">
        <v>814</v>
      </c>
      <c r="G3318" s="24" t="s">
        <v>25</v>
      </c>
      <c r="H3318" s="563">
        <v>55.4</v>
      </c>
      <c r="I3318" s="563">
        <v>17.5</v>
      </c>
      <c r="J3318" s="563">
        <f t="shared" si="227"/>
        <v>37.9</v>
      </c>
      <c r="K3318" s="564">
        <v>37.26</v>
      </c>
      <c r="L3318" s="544">
        <v>45538</v>
      </c>
      <c r="M3318" s="563">
        <f t="shared" si="228"/>
        <v>0.64000000000000057</v>
      </c>
      <c r="N3318" s="555">
        <v>1</v>
      </c>
      <c r="O3318" s="552" t="s">
        <v>50</v>
      </c>
      <c r="P3318" s="1" t="s">
        <v>53</v>
      </c>
      <c r="Q3318" s="567" t="str">
        <f>VLOOKUP(UTK[[#This Row],[ID]],DRIVER[],6,FALSE)</f>
        <v>CHANDRAMANI MOHANTY</v>
      </c>
    </row>
    <row r="3319" spans="1:18" ht="15" customHeight="1">
      <c r="A3319" s="1">
        <v>47</v>
      </c>
      <c r="B3319" s="562" t="str">
        <f>UTK[[#This Row],[DATE]]&amp;UTK[[#This Row],[VEHICLE NO]]&amp;UTK[[#This Row],[TRIP NO]]</f>
        <v>45538OD04Q67881</v>
      </c>
      <c r="C3319" s="25">
        <v>45538</v>
      </c>
      <c r="D3319" s="1">
        <v>33846</v>
      </c>
      <c r="E3319" s="12">
        <v>312216</v>
      </c>
      <c r="F3319" s="17">
        <v>813</v>
      </c>
      <c r="G3319" s="24" t="s">
        <v>20</v>
      </c>
      <c r="H3319" s="563">
        <v>56.98</v>
      </c>
      <c r="I3319" s="563">
        <v>17.86</v>
      </c>
      <c r="J3319" s="563">
        <f t="shared" si="227"/>
        <v>39.119999999999997</v>
      </c>
      <c r="K3319" s="564">
        <v>38.74</v>
      </c>
      <c r="L3319" s="544">
        <v>45538</v>
      </c>
      <c r="M3319" s="563">
        <f t="shared" si="228"/>
        <v>0.37999999999999545</v>
      </c>
      <c r="N3319" s="555">
        <v>1</v>
      </c>
      <c r="O3319" s="552" t="s">
        <v>50</v>
      </c>
      <c r="P3319" s="1" t="s">
        <v>53</v>
      </c>
      <c r="Q3319" s="567" t="str">
        <f>VLOOKUP(UTK[[#This Row],[ID]],DRIVER[],6,FALSE)</f>
        <v>KABIRAJ SAHANI</v>
      </c>
    </row>
    <row r="3320" spans="1:18" ht="15" customHeight="1">
      <c r="A3320" s="1">
        <v>48</v>
      </c>
      <c r="B3320" s="562" t="str">
        <f>UTK[[#This Row],[DATE]]&amp;UTK[[#This Row],[VEHICLE NO]]&amp;UTK[[#This Row],[TRIP NO]]</f>
        <v>45538OD04Q41181</v>
      </c>
      <c r="C3320" s="25">
        <v>45538</v>
      </c>
      <c r="D3320" s="1">
        <v>33847</v>
      </c>
      <c r="E3320" s="12">
        <v>312216</v>
      </c>
      <c r="F3320" s="17">
        <v>812</v>
      </c>
      <c r="G3320" s="24" t="s">
        <v>26</v>
      </c>
      <c r="H3320" s="563">
        <v>51.44</v>
      </c>
      <c r="I3320" s="563">
        <v>17.2</v>
      </c>
      <c r="J3320" s="563">
        <f t="shared" si="227"/>
        <v>34.239999999999995</v>
      </c>
      <c r="K3320" s="564">
        <v>33.68</v>
      </c>
      <c r="L3320" s="544">
        <v>45538</v>
      </c>
      <c r="M3320" s="563">
        <f t="shared" si="228"/>
        <v>0.55999999999999517</v>
      </c>
      <c r="N3320" s="555">
        <v>1</v>
      </c>
      <c r="O3320" s="552" t="s">
        <v>50</v>
      </c>
      <c r="P3320" s="1" t="s">
        <v>53</v>
      </c>
      <c r="Q3320" s="567" t="str">
        <f>VLOOKUP(UTK[[#This Row],[ID]],DRIVER[],6,FALSE)</f>
        <v>MIRZA KAMAL BEG</v>
      </c>
      <c r="R3320" s="1">
        <v>215</v>
      </c>
    </row>
    <row r="3321" spans="1:18" ht="15" customHeight="1">
      <c r="A3321" s="1">
        <v>49</v>
      </c>
      <c r="B3321" s="562" t="str">
        <f>UTK[[#This Row],[DATE]]&amp;UTK[[#This Row],[VEHICLE NO]]&amp;UTK[[#This Row],[TRIP NO]]</f>
        <v>45538OD34S61391</v>
      </c>
      <c r="C3321" s="25">
        <v>45538</v>
      </c>
      <c r="D3321" s="1">
        <v>33848</v>
      </c>
      <c r="E3321" s="12">
        <v>312216</v>
      </c>
      <c r="F3321" s="17">
        <v>808</v>
      </c>
      <c r="G3321" s="24" t="s">
        <v>52</v>
      </c>
      <c r="H3321" s="563">
        <v>57</v>
      </c>
      <c r="I3321" s="563">
        <v>17.7</v>
      </c>
      <c r="J3321" s="563">
        <f t="shared" si="227"/>
        <v>39.299999999999997</v>
      </c>
      <c r="K3321" s="564">
        <v>39.04</v>
      </c>
      <c r="L3321" s="544">
        <v>45538</v>
      </c>
      <c r="M3321" s="563">
        <f t="shared" si="228"/>
        <v>0.25999999999999801</v>
      </c>
      <c r="N3321" s="555">
        <v>1</v>
      </c>
      <c r="O3321" s="552" t="s">
        <v>50</v>
      </c>
      <c r="P3321" s="1" t="s">
        <v>53</v>
      </c>
      <c r="Q3321" s="567" t="str">
        <f>VLOOKUP(UTK[[#This Row],[ID]],DRIVER[],6,FALSE)</f>
        <v>PRADIPA MALIK</v>
      </c>
    </row>
    <row r="3322" spans="1:18" ht="15" customHeight="1">
      <c r="A3322" s="1">
        <v>50</v>
      </c>
      <c r="B3322" s="562" t="str">
        <f>UTK[[#This Row],[DATE]]&amp;UTK[[#This Row],[VEHICLE NO]]&amp;UTK[[#This Row],[TRIP NO]]</f>
        <v>45538OD34S65081</v>
      </c>
      <c r="C3322" s="25">
        <v>45538</v>
      </c>
      <c r="D3322" s="1">
        <v>33849</v>
      </c>
      <c r="E3322" s="12">
        <v>312216</v>
      </c>
      <c r="F3322" s="17">
        <v>825</v>
      </c>
      <c r="G3322" s="24" t="s">
        <v>57</v>
      </c>
      <c r="H3322" s="563">
        <v>55.32</v>
      </c>
      <c r="I3322" s="563">
        <v>17.600000000000001</v>
      </c>
      <c r="J3322" s="563">
        <f t="shared" si="227"/>
        <v>37.72</v>
      </c>
      <c r="K3322" s="564">
        <v>36.22</v>
      </c>
      <c r="L3322" s="544">
        <v>45538</v>
      </c>
      <c r="M3322" s="563">
        <f t="shared" si="228"/>
        <v>1.5</v>
      </c>
      <c r="N3322" s="555">
        <v>1</v>
      </c>
      <c r="O3322" s="552" t="s">
        <v>50</v>
      </c>
      <c r="P3322" s="1" t="s">
        <v>53</v>
      </c>
      <c r="Q3322" s="567" t="str">
        <f>VLOOKUP(UTK[[#This Row],[ID]],DRIVER[],6,FALSE)</f>
        <v>VINOD KUMAR</v>
      </c>
    </row>
    <row r="3323" spans="1:18" ht="15" customHeight="1">
      <c r="A3323" s="1">
        <v>51</v>
      </c>
      <c r="B3323" s="562" t="str">
        <f>UTK[[#This Row],[DATE]]&amp;UTK[[#This Row],[VEHICLE NO]]&amp;UTK[[#This Row],[TRIP NO]]</f>
        <v>45538OD04Q41281</v>
      </c>
      <c r="C3323" s="25">
        <v>45538</v>
      </c>
      <c r="D3323" s="1">
        <v>33850</v>
      </c>
      <c r="E3323" s="12">
        <v>312216</v>
      </c>
      <c r="F3323" s="17">
        <v>829</v>
      </c>
      <c r="G3323" s="24" t="s">
        <v>41</v>
      </c>
      <c r="H3323" s="563">
        <v>35.659999999999997</v>
      </c>
      <c r="I3323" s="563">
        <v>10.52</v>
      </c>
      <c r="J3323" s="563">
        <f t="shared" si="227"/>
        <v>25.139999999999997</v>
      </c>
      <c r="K3323" s="564">
        <v>24.28</v>
      </c>
      <c r="L3323" s="544">
        <v>45538</v>
      </c>
      <c r="M3323" s="563">
        <f t="shared" si="228"/>
        <v>0.85999999999999588</v>
      </c>
      <c r="N3323" s="566">
        <v>1</v>
      </c>
      <c r="O3323" s="552" t="s">
        <v>50</v>
      </c>
      <c r="P3323" s="1" t="s">
        <v>53</v>
      </c>
      <c r="Q3323" s="567" t="str">
        <f>VLOOKUP(UTK[[#This Row],[ID]],DRIVER[],6,FALSE)</f>
        <v>JAVID KHAN</v>
      </c>
    </row>
    <row r="3324" spans="1:18" ht="15" customHeight="1">
      <c r="A3324" s="1">
        <v>52</v>
      </c>
      <c r="B3324" s="562" t="str">
        <f>UTK[[#This Row],[DATE]]&amp;UTK[[#This Row],[VEHICLE NO]]&amp;UTK[[#This Row],[TRIP NO]]</f>
        <v>45538OD34S61372</v>
      </c>
      <c r="C3324" s="25">
        <v>45538</v>
      </c>
      <c r="D3324" s="1">
        <v>33851</v>
      </c>
      <c r="E3324" s="12">
        <v>312216</v>
      </c>
      <c r="F3324" s="17">
        <v>832</v>
      </c>
      <c r="G3324" s="24" t="s">
        <v>44</v>
      </c>
      <c r="H3324" s="563">
        <v>55.24</v>
      </c>
      <c r="I3324" s="563">
        <v>17.72</v>
      </c>
      <c r="J3324" s="563">
        <f t="shared" si="227"/>
        <v>37.520000000000003</v>
      </c>
      <c r="K3324" s="564">
        <v>37.28</v>
      </c>
      <c r="L3324" s="544">
        <v>45538</v>
      </c>
      <c r="M3324" s="563">
        <f t="shared" si="228"/>
        <v>0.24000000000000199</v>
      </c>
      <c r="N3324" s="566">
        <v>2</v>
      </c>
      <c r="O3324" s="552" t="s">
        <v>50</v>
      </c>
      <c r="P3324" s="1" t="s">
        <v>53</v>
      </c>
      <c r="Q3324" s="567" t="str">
        <f>VLOOKUP(UTK[[#This Row],[ID]],DRIVER[],6,FALSE)</f>
        <v>RAHID</v>
      </c>
    </row>
    <row r="3325" spans="1:18" ht="15" customHeight="1">
      <c r="A3325" s="1">
        <v>53</v>
      </c>
      <c r="B3325" s="562" t="str">
        <f>UTK[[#This Row],[DATE]]&amp;UTK[[#This Row],[VEHICLE NO]]&amp;UTK[[#This Row],[TRIP NO]]</f>
        <v>45538OD34S26662</v>
      </c>
      <c r="C3325" s="25">
        <v>45538</v>
      </c>
      <c r="D3325" s="1">
        <v>33852</v>
      </c>
      <c r="E3325" s="12">
        <v>312216</v>
      </c>
      <c r="F3325" s="17">
        <v>831</v>
      </c>
      <c r="G3325" s="24" t="s">
        <v>45</v>
      </c>
      <c r="H3325" s="563">
        <v>54</v>
      </c>
      <c r="I3325" s="563">
        <v>17.82</v>
      </c>
      <c r="J3325" s="563">
        <f t="shared" si="227"/>
        <v>36.18</v>
      </c>
      <c r="K3325" s="564">
        <v>34.880000000000003</v>
      </c>
      <c r="L3325" s="544">
        <v>45538</v>
      </c>
      <c r="M3325" s="563">
        <f t="shared" si="228"/>
        <v>1.2999999999999972</v>
      </c>
      <c r="N3325" s="566">
        <v>2</v>
      </c>
      <c r="O3325" s="552" t="s">
        <v>50</v>
      </c>
      <c r="P3325" s="1" t="s">
        <v>53</v>
      </c>
      <c r="Q3325" s="567" t="str">
        <f>VLOOKUP(UTK[[#This Row],[ID]],DRIVER[],6,FALSE)</f>
        <v>BAI DHARA JAMUDA</v>
      </c>
    </row>
    <row r="3326" spans="1:18" ht="15" customHeight="1">
      <c r="A3326" s="1">
        <v>54</v>
      </c>
      <c r="B3326" s="562" t="str">
        <f>UTK[[#This Row],[DATE]]&amp;UTK[[#This Row],[VEHICLE NO]]&amp;UTK[[#This Row],[TRIP NO]]</f>
        <v>45538OD34S26272</v>
      </c>
      <c r="C3326" s="25">
        <v>45538</v>
      </c>
      <c r="D3326" s="1">
        <v>33853</v>
      </c>
      <c r="E3326" s="12">
        <v>312216</v>
      </c>
      <c r="F3326" s="17">
        <v>833</v>
      </c>
      <c r="G3326" s="24" t="s">
        <v>54</v>
      </c>
      <c r="H3326" s="563">
        <v>55.08</v>
      </c>
      <c r="I3326" s="563">
        <v>17.420000000000002</v>
      </c>
      <c r="J3326" s="563">
        <f t="shared" si="227"/>
        <v>37.659999999999997</v>
      </c>
      <c r="K3326" s="564">
        <v>37.4</v>
      </c>
      <c r="L3326" s="544">
        <v>45538</v>
      </c>
      <c r="M3326" s="563">
        <f t="shared" si="228"/>
        <v>0.25999999999999801</v>
      </c>
      <c r="N3326" s="566">
        <v>2</v>
      </c>
      <c r="O3326" s="552" t="s">
        <v>50</v>
      </c>
      <c r="P3326" s="1" t="s">
        <v>53</v>
      </c>
      <c r="Q3326" s="567" t="str">
        <f>VLOOKUP(UTK[[#This Row],[ID]],DRIVER[],6,FALSE)</f>
        <v>BANAJ ROUT</v>
      </c>
    </row>
    <row r="3327" spans="1:18" ht="15" customHeight="1">
      <c r="A3327" s="1">
        <v>55</v>
      </c>
      <c r="B3327" s="562" t="str">
        <f>UTK[[#This Row],[DATE]]&amp;UTK[[#This Row],[VEHICLE NO]]&amp;UTK[[#This Row],[TRIP NO]]</f>
        <v>45538OD04Q41262</v>
      </c>
      <c r="C3327" s="25">
        <v>45538</v>
      </c>
      <c r="D3327" s="1">
        <v>33854</v>
      </c>
      <c r="E3327" s="12">
        <v>312216</v>
      </c>
      <c r="F3327" s="17">
        <v>839</v>
      </c>
      <c r="G3327" s="24" t="s">
        <v>23</v>
      </c>
      <c r="H3327" s="563">
        <v>55.06</v>
      </c>
      <c r="I3327" s="563">
        <v>17.7</v>
      </c>
      <c r="J3327" s="563">
        <f t="shared" si="227"/>
        <v>37.36</v>
      </c>
      <c r="K3327" s="564">
        <v>36.26</v>
      </c>
      <c r="L3327" s="544">
        <v>45538</v>
      </c>
      <c r="M3327" s="563">
        <f t="shared" si="228"/>
        <v>1.1000000000000014</v>
      </c>
      <c r="N3327" s="566">
        <v>2</v>
      </c>
      <c r="O3327" s="552" t="s">
        <v>50</v>
      </c>
      <c r="P3327" s="1" t="s">
        <v>53</v>
      </c>
      <c r="Q3327" s="567" t="str">
        <f>VLOOKUP(UTK[[#This Row],[ID]],DRIVER[],6,FALSE)</f>
        <v>BIRABAR MOHANTA</v>
      </c>
    </row>
    <row r="3328" spans="1:18" ht="15" customHeight="1">
      <c r="A3328" s="1">
        <v>56</v>
      </c>
      <c r="B3328" s="562" t="str">
        <f>UTK[[#This Row],[DATE]]&amp;UTK[[#This Row],[VEHICLE NO]]&amp;UTK[[#This Row],[TRIP NO]]</f>
        <v>45538OD34S40341</v>
      </c>
      <c r="C3328" s="25">
        <v>45538</v>
      </c>
      <c r="D3328" s="1">
        <v>33855</v>
      </c>
      <c r="E3328" s="12">
        <v>312216</v>
      </c>
      <c r="F3328" s="17">
        <v>852</v>
      </c>
      <c r="G3328" s="24" t="s">
        <v>129</v>
      </c>
      <c r="H3328" s="563">
        <v>57.74</v>
      </c>
      <c r="I3328" s="563">
        <v>17.920000000000002</v>
      </c>
      <c r="J3328" s="563">
        <f t="shared" si="227"/>
        <v>39.82</v>
      </c>
      <c r="K3328" s="564">
        <v>39.18</v>
      </c>
      <c r="L3328" s="544">
        <v>45538</v>
      </c>
      <c r="M3328" s="563">
        <f t="shared" si="228"/>
        <v>0.64000000000000057</v>
      </c>
      <c r="N3328" s="566">
        <v>1</v>
      </c>
      <c r="O3328" s="552" t="s">
        <v>50</v>
      </c>
      <c r="P3328" s="1" t="s">
        <v>53</v>
      </c>
      <c r="Q3328" s="567" t="str">
        <f>VLOOKUP(UTK[[#This Row],[ID]],DRIVER[],6,FALSE)</f>
        <v>AKSHAYA KU SAHOO</v>
      </c>
    </row>
    <row r="3329" spans="1:17" ht="15" customHeight="1">
      <c r="A3329" s="1">
        <v>57</v>
      </c>
      <c r="B3329" s="562" t="str">
        <f>UTK[[#This Row],[DATE]]&amp;UTK[[#This Row],[VEHICLE NO]]&amp;UTK[[#This Row],[TRIP NO]]</f>
        <v>45538OD04Q41782</v>
      </c>
      <c r="C3329" s="25">
        <v>45538</v>
      </c>
      <c r="D3329" s="1">
        <v>33856</v>
      </c>
      <c r="E3329" s="12">
        <v>312216</v>
      </c>
      <c r="F3329" s="17">
        <v>860</v>
      </c>
      <c r="G3329" s="24" t="s">
        <v>25</v>
      </c>
      <c r="H3329" s="563">
        <v>57.44</v>
      </c>
      <c r="I3329" s="563">
        <v>17.440000000000001</v>
      </c>
      <c r="J3329" s="563">
        <f t="shared" si="227"/>
        <v>40</v>
      </c>
      <c r="K3329" s="564">
        <v>39.04</v>
      </c>
      <c r="L3329" s="544">
        <v>45538</v>
      </c>
      <c r="M3329" s="563">
        <f t="shared" si="228"/>
        <v>0.96000000000000085</v>
      </c>
      <c r="N3329" s="566">
        <v>2</v>
      </c>
      <c r="O3329" s="552" t="s">
        <v>50</v>
      </c>
      <c r="P3329" s="1" t="s">
        <v>53</v>
      </c>
      <c r="Q3329" s="567" t="str">
        <f>VLOOKUP(UTK[[#This Row],[ID]],DRIVER[],6,FALSE)</f>
        <v>CHANDRAMANI MOHANTY</v>
      </c>
    </row>
    <row r="3330" spans="1:17" ht="15" customHeight="1">
      <c r="A3330" s="1">
        <v>58</v>
      </c>
      <c r="B3330" s="562" t="str">
        <f>UTK[[#This Row],[DATE]]&amp;UTK[[#This Row],[VEHICLE NO]]&amp;UTK[[#This Row],[TRIP NO]]</f>
        <v>45538OD04Q41732</v>
      </c>
      <c r="C3330" s="25">
        <v>45538</v>
      </c>
      <c r="D3330" s="1">
        <v>33857</v>
      </c>
      <c r="E3330" s="12">
        <v>312216</v>
      </c>
      <c r="F3330" s="17">
        <v>871</v>
      </c>
      <c r="G3330" s="24" t="s">
        <v>8</v>
      </c>
      <c r="H3330" s="563">
        <v>35.14</v>
      </c>
      <c r="I3330" s="563">
        <v>10.32</v>
      </c>
      <c r="J3330" s="563">
        <f t="shared" si="227"/>
        <v>24.82</v>
      </c>
      <c r="K3330" s="564">
        <v>24.38</v>
      </c>
      <c r="L3330" s="544">
        <v>45538</v>
      </c>
      <c r="M3330" s="563">
        <f t="shared" si="228"/>
        <v>0.44000000000000128</v>
      </c>
      <c r="N3330" s="566">
        <v>2</v>
      </c>
      <c r="O3330" s="552" t="s">
        <v>50</v>
      </c>
      <c r="P3330" s="1" t="s">
        <v>53</v>
      </c>
      <c r="Q3330" s="567" t="str">
        <f>VLOOKUP(UTK[[#This Row],[ID]],DRIVER[],6,FALSE)</f>
        <v>MADANA MAHANTA</v>
      </c>
    </row>
    <row r="3331" spans="1:17" ht="15" customHeight="1">
      <c r="A3331" s="1">
        <v>59</v>
      </c>
      <c r="B3331" s="562" t="str">
        <f>UTK[[#This Row],[DATE]]&amp;UTK[[#This Row],[VEHICLE NO]]&amp;UTK[[#This Row],[TRIP NO]]</f>
        <v>45538OD34S61373</v>
      </c>
      <c r="C3331" s="25">
        <v>45538</v>
      </c>
      <c r="D3331" s="1">
        <v>33858</v>
      </c>
      <c r="E3331" s="12">
        <v>312216</v>
      </c>
      <c r="F3331" s="17">
        <v>873</v>
      </c>
      <c r="G3331" s="24" t="s">
        <v>44</v>
      </c>
      <c r="H3331" s="563">
        <v>57.74</v>
      </c>
      <c r="I3331" s="563">
        <v>17.7</v>
      </c>
      <c r="J3331" s="563">
        <f t="shared" si="227"/>
        <v>40.040000000000006</v>
      </c>
      <c r="K3331" s="564">
        <v>38.92</v>
      </c>
      <c r="L3331" s="544">
        <v>45538</v>
      </c>
      <c r="M3331" s="563">
        <f t="shared" si="228"/>
        <v>1.1200000000000045</v>
      </c>
      <c r="N3331" s="566">
        <v>3</v>
      </c>
      <c r="O3331" s="552" t="s">
        <v>50</v>
      </c>
      <c r="P3331" s="1" t="s">
        <v>53</v>
      </c>
      <c r="Q3331" s="567" t="str">
        <f>VLOOKUP(UTK[[#This Row],[ID]],DRIVER[],6,FALSE)</f>
        <v>RAHID</v>
      </c>
    </row>
    <row r="3332" spans="1:17" ht="14.4">
      <c r="A3332" s="1">
        <v>60</v>
      </c>
      <c r="B3332" s="562" t="str">
        <f>UTK[[#This Row],[DATE]]&amp;UTK[[#This Row],[VEHICLE NO]]&amp;UTK[[#This Row],[TRIP NO]]</f>
        <v>45538OD04Q41231</v>
      </c>
      <c r="C3332" s="25">
        <v>45538</v>
      </c>
      <c r="D3332" s="1">
        <v>33859</v>
      </c>
      <c r="E3332" s="12">
        <v>312216</v>
      </c>
      <c r="F3332" s="17">
        <v>878</v>
      </c>
      <c r="G3332" s="24" t="s">
        <v>39</v>
      </c>
      <c r="H3332" s="563">
        <v>56.42</v>
      </c>
      <c r="I3332" s="563">
        <v>17.36</v>
      </c>
      <c r="J3332" s="563">
        <f t="shared" si="227"/>
        <v>39.06</v>
      </c>
      <c r="K3332" s="564">
        <v>38.18</v>
      </c>
      <c r="L3332" s="544">
        <v>45538</v>
      </c>
      <c r="M3332" s="563">
        <f t="shared" si="228"/>
        <v>0.88000000000000256</v>
      </c>
      <c r="N3332" s="566">
        <v>1</v>
      </c>
      <c r="O3332" s="552" t="s">
        <v>50</v>
      </c>
      <c r="P3332" s="1" t="s">
        <v>53</v>
      </c>
      <c r="Q3332" s="567" t="str">
        <f>VLOOKUP(UTK[[#This Row],[ID]],DRIVER[],6,FALSE)</f>
        <v>RIZWAN</v>
      </c>
    </row>
    <row r="3333" spans="1:17" ht="15" customHeight="1">
      <c r="A3333" s="1">
        <v>61</v>
      </c>
      <c r="B3333" s="562" t="str">
        <f>UTK[[#This Row],[DATE]]&amp;UTK[[#This Row],[VEHICLE NO]]&amp;UTK[[#This Row],[TRIP NO]]</f>
        <v>45538OD34S26273</v>
      </c>
      <c r="C3333" s="25">
        <v>45538</v>
      </c>
      <c r="D3333" s="1">
        <v>33860</v>
      </c>
      <c r="E3333" s="12">
        <v>312216</v>
      </c>
      <c r="F3333" s="17">
        <v>880</v>
      </c>
      <c r="G3333" s="24" t="s">
        <v>54</v>
      </c>
      <c r="H3333" s="563">
        <v>57.58</v>
      </c>
      <c r="I3333" s="563">
        <v>17.36</v>
      </c>
      <c r="J3333" s="563">
        <f t="shared" si="227"/>
        <v>40.22</v>
      </c>
      <c r="K3333" s="564">
        <v>39.299999999999997</v>
      </c>
      <c r="L3333" s="544">
        <v>45538</v>
      </c>
      <c r="M3333" s="563">
        <f t="shared" si="228"/>
        <v>0.92000000000000171</v>
      </c>
      <c r="N3333" s="566">
        <v>3</v>
      </c>
      <c r="O3333" s="552" t="s">
        <v>50</v>
      </c>
      <c r="P3333" s="1" t="s">
        <v>53</v>
      </c>
      <c r="Q3333" s="567" t="str">
        <f>VLOOKUP(UTK[[#This Row],[ID]],DRIVER[],6,FALSE)</f>
        <v>BANAJ ROUT</v>
      </c>
    </row>
    <row r="3334" spans="1:17" ht="15" customHeight="1">
      <c r="A3334" s="1">
        <v>62</v>
      </c>
      <c r="B3334" s="562" t="str">
        <f>UTK[[#This Row],[DATE]]&amp;UTK[[#This Row],[VEHICLE NO]]&amp;UTK[[#This Row],[TRIP NO]]</f>
        <v>45538OD04Q67882</v>
      </c>
      <c r="C3334" s="25">
        <v>45538</v>
      </c>
      <c r="D3334" s="1">
        <v>33861</v>
      </c>
      <c r="E3334" s="12">
        <v>312216</v>
      </c>
      <c r="F3334" s="17">
        <v>879</v>
      </c>
      <c r="G3334" s="24" t="s">
        <v>20</v>
      </c>
      <c r="H3334" s="563">
        <v>56.62</v>
      </c>
      <c r="I3334" s="563">
        <v>17.82</v>
      </c>
      <c r="J3334" s="563">
        <f t="shared" si="227"/>
        <v>38.799999999999997</v>
      </c>
      <c r="K3334" s="564">
        <v>38.14</v>
      </c>
      <c r="L3334" s="544">
        <v>45538</v>
      </c>
      <c r="M3334" s="563">
        <f t="shared" si="228"/>
        <v>0.65999999999999659</v>
      </c>
      <c r="N3334" s="566">
        <v>2</v>
      </c>
      <c r="O3334" s="552" t="s">
        <v>50</v>
      </c>
      <c r="P3334" s="1" t="s">
        <v>53</v>
      </c>
      <c r="Q3334" s="567" t="str">
        <f>VLOOKUP(UTK[[#This Row],[ID]],DRIVER[],6,FALSE)</f>
        <v>JUGAL KISHOR MOHANTA</v>
      </c>
    </row>
    <row r="3335" spans="1:17" ht="15" customHeight="1">
      <c r="A3335" s="1">
        <v>63</v>
      </c>
      <c r="B3335" s="562" t="str">
        <f>UTK[[#This Row],[DATE]]&amp;UTK[[#This Row],[VEHICLE NO]]&amp;UTK[[#This Row],[TRIP NO]]</f>
        <v>45538OD34S61391</v>
      </c>
      <c r="C3335" s="25">
        <v>45538</v>
      </c>
      <c r="D3335" s="1">
        <v>33862</v>
      </c>
      <c r="E3335" s="12">
        <v>312216</v>
      </c>
      <c r="F3335" s="17">
        <v>882</v>
      </c>
      <c r="G3335" s="24" t="s">
        <v>52</v>
      </c>
      <c r="H3335" s="563">
        <v>57.52</v>
      </c>
      <c r="I3335" s="563">
        <v>17.739999999999998</v>
      </c>
      <c r="J3335" s="563">
        <f t="shared" si="227"/>
        <v>39.78</v>
      </c>
      <c r="K3335" s="564">
        <v>39.18</v>
      </c>
      <c r="L3335" s="565">
        <v>45539</v>
      </c>
      <c r="M3335" s="563">
        <f t="shared" si="228"/>
        <v>0.60000000000000142</v>
      </c>
      <c r="N3335" s="566">
        <v>1</v>
      </c>
      <c r="O3335" s="552" t="s">
        <v>50</v>
      </c>
      <c r="P3335" s="1" t="s">
        <v>53</v>
      </c>
      <c r="Q3335" s="567" t="str">
        <f>VLOOKUP(UTK[[#This Row],[ID]],DRIVER[],6,FALSE)</f>
        <v>PRADIPA MALIK</v>
      </c>
    </row>
    <row r="3336" spans="1:17" ht="15" customHeight="1">
      <c r="A3336" s="1">
        <v>64</v>
      </c>
      <c r="B3336" s="562" t="str">
        <f>UTK[[#This Row],[DATE]]&amp;UTK[[#This Row],[VEHICLE NO]]&amp;UTK[[#This Row],[TRIP NO]]</f>
        <v>45538OD34S26152</v>
      </c>
      <c r="C3336" s="25">
        <v>45538</v>
      </c>
      <c r="D3336" s="1">
        <v>33863</v>
      </c>
      <c r="E3336" s="12">
        <v>312216</v>
      </c>
      <c r="F3336" s="17">
        <v>883</v>
      </c>
      <c r="G3336" s="24" t="s">
        <v>40</v>
      </c>
      <c r="H3336" s="563">
        <v>53.48</v>
      </c>
      <c r="I3336" s="563">
        <v>17.399999999999999</v>
      </c>
      <c r="J3336" s="563">
        <f t="shared" si="227"/>
        <v>36.08</v>
      </c>
      <c r="K3336" s="564">
        <v>35.56</v>
      </c>
      <c r="L3336" s="565">
        <v>45539</v>
      </c>
      <c r="M3336" s="563">
        <f t="shared" si="228"/>
        <v>0.51999999999999602</v>
      </c>
      <c r="N3336" s="566">
        <v>2</v>
      </c>
      <c r="O3336" s="552" t="s">
        <v>50</v>
      </c>
      <c r="P3336" s="1" t="s">
        <v>53</v>
      </c>
      <c r="Q3336" s="567" t="str">
        <f>VLOOKUP(UTK[[#This Row],[ID]],DRIVER[],6,FALSE)</f>
        <v>SUSANT KUMAR BAG</v>
      </c>
    </row>
    <row r="3337" spans="1:17" ht="15" customHeight="1">
      <c r="A3337" s="1">
        <v>65</v>
      </c>
      <c r="B3337" s="562" t="str">
        <f>UTK[[#This Row],[DATE]]&amp;UTK[[#This Row],[VEHICLE NO]]&amp;UTK[[#This Row],[TRIP NO]]</f>
        <v>45540OD34S61371</v>
      </c>
      <c r="C3337" s="25">
        <v>45540</v>
      </c>
      <c r="D3337" s="1">
        <v>33864</v>
      </c>
      <c r="E3337" s="12">
        <v>312216</v>
      </c>
      <c r="F3337" s="17">
        <v>889</v>
      </c>
      <c r="G3337" s="24" t="s">
        <v>44</v>
      </c>
      <c r="H3337" s="563">
        <v>53.7</v>
      </c>
      <c r="I3337" s="563">
        <v>17.66</v>
      </c>
      <c r="J3337" s="563">
        <f t="shared" ref="J3337:J3362" si="229">H3337-I3337</f>
        <v>36.040000000000006</v>
      </c>
      <c r="K3337" s="564">
        <v>35.340000000000003</v>
      </c>
      <c r="L3337" s="565">
        <v>45540</v>
      </c>
      <c r="M3337" s="563">
        <f t="shared" ref="M3337:M3362" si="230">J3337-K3337</f>
        <v>0.70000000000000284</v>
      </c>
      <c r="N3337" s="566">
        <v>1</v>
      </c>
      <c r="O3337" s="552" t="s">
        <v>50</v>
      </c>
      <c r="P3337" s="1" t="s">
        <v>53</v>
      </c>
      <c r="Q3337" s="567" t="str">
        <f>VLOOKUP(UTK[[#This Row],[ID]],DRIVER[],6,FALSE)</f>
        <v>JAVID KHAN</v>
      </c>
    </row>
    <row r="3338" spans="1:17" ht="15" customHeight="1">
      <c r="A3338" s="1">
        <v>66</v>
      </c>
      <c r="B3338" s="562" t="str">
        <f>UTK[[#This Row],[DATE]]&amp;UTK[[#This Row],[VEHICLE NO]]&amp;UTK[[#This Row],[TRIP NO]]</f>
        <v>45540OD34S61521</v>
      </c>
      <c r="C3338" s="25">
        <v>45540</v>
      </c>
      <c r="D3338" s="1">
        <v>33865</v>
      </c>
      <c r="E3338" s="12">
        <v>312216</v>
      </c>
      <c r="F3338" s="17">
        <v>891</v>
      </c>
      <c r="G3338" s="24" t="s">
        <v>43</v>
      </c>
      <c r="H3338" s="563">
        <v>55.12</v>
      </c>
      <c r="I3338" s="563">
        <v>17.2</v>
      </c>
      <c r="J3338" s="563">
        <f t="shared" si="229"/>
        <v>37.92</v>
      </c>
      <c r="K3338" s="564">
        <v>37.04</v>
      </c>
      <c r="L3338" s="565">
        <v>45540</v>
      </c>
      <c r="M3338" s="563">
        <f t="shared" si="230"/>
        <v>0.88000000000000256</v>
      </c>
      <c r="N3338" s="566">
        <v>1</v>
      </c>
      <c r="O3338" s="552" t="s">
        <v>50</v>
      </c>
      <c r="P3338" s="1" t="s">
        <v>53</v>
      </c>
      <c r="Q3338" s="567" t="str">
        <f>VLOOKUP(UTK[[#This Row],[ID]],DRIVER[],6,FALSE)</f>
        <v>RAHID</v>
      </c>
    </row>
    <row r="3339" spans="1:17" ht="14.4">
      <c r="A3339" s="1">
        <v>67</v>
      </c>
      <c r="B3339" s="562" t="str">
        <f>UTK[[#This Row],[DATE]]&amp;UTK[[#This Row],[VEHICLE NO]]&amp;UTK[[#This Row],[TRIP NO]]</f>
        <v>45540OD04Q41231</v>
      </c>
      <c r="C3339" s="25">
        <v>45540</v>
      </c>
      <c r="D3339" s="1">
        <v>33866</v>
      </c>
      <c r="E3339" s="12">
        <v>312216</v>
      </c>
      <c r="F3339" s="17">
        <v>890</v>
      </c>
      <c r="G3339" s="24" t="s">
        <v>39</v>
      </c>
      <c r="H3339" s="563">
        <v>53.82</v>
      </c>
      <c r="I3339" s="563">
        <v>17.38</v>
      </c>
      <c r="J3339" s="563">
        <f t="shared" si="229"/>
        <v>36.44</v>
      </c>
      <c r="K3339" s="564">
        <v>36.020000000000003</v>
      </c>
      <c r="L3339" s="565">
        <v>45540</v>
      </c>
      <c r="M3339" s="563">
        <f t="shared" si="230"/>
        <v>0.4199999999999946</v>
      </c>
      <c r="N3339" s="566">
        <v>1</v>
      </c>
      <c r="O3339" s="552" t="s">
        <v>50</v>
      </c>
      <c r="P3339" s="1" t="s">
        <v>53</v>
      </c>
      <c r="Q3339" s="567" t="str">
        <f>VLOOKUP(UTK[[#This Row],[ID]],DRIVER[],6,FALSE)</f>
        <v>RIZWAN</v>
      </c>
    </row>
    <row r="3340" spans="1:17" ht="15" customHeight="1">
      <c r="A3340" s="1">
        <v>68</v>
      </c>
      <c r="B3340" s="562" t="str">
        <f>UTK[[#This Row],[DATE]]&amp;UTK[[#This Row],[VEHICLE NO]]&amp;UTK[[#This Row],[TRIP NO]]</f>
        <v>45540OD34S26271</v>
      </c>
      <c r="C3340" s="25">
        <v>45540</v>
      </c>
      <c r="D3340" s="1">
        <v>33867</v>
      </c>
      <c r="E3340" s="12">
        <v>312216</v>
      </c>
      <c r="F3340" s="17">
        <v>892</v>
      </c>
      <c r="G3340" s="24" t="s">
        <v>54</v>
      </c>
      <c r="H3340" s="563">
        <v>56.24</v>
      </c>
      <c r="I3340" s="563">
        <v>17.46</v>
      </c>
      <c r="J3340" s="563">
        <f t="shared" si="229"/>
        <v>38.78</v>
      </c>
      <c r="K3340" s="564">
        <v>38.22</v>
      </c>
      <c r="L3340" s="565">
        <v>45540</v>
      </c>
      <c r="M3340" s="563">
        <f t="shared" si="230"/>
        <v>0.56000000000000227</v>
      </c>
      <c r="N3340" s="566">
        <v>1</v>
      </c>
      <c r="O3340" s="552" t="s">
        <v>50</v>
      </c>
      <c r="P3340" s="1" t="s">
        <v>53</v>
      </c>
      <c r="Q3340" s="567" t="str">
        <f>VLOOKUP(UTK[[#This Row],[ID]],DRIVER[],6,FALSE)</f>
        <v>BANAJ ROUT</v>
      </c>
    </row>
    <row r="3341" spans="1:17" ht="15" customHeight="1">
      <c r="A3341" s="1">
        <v>69</v>
      </c>
      <c r="B3341" s="562" t="str">
        <f>UTK[[#This Row],[DATE]]&amp;UTK[[#This Row],[VEHICLE NO]]&amp;UTK[[#This Row],[TRIP NO]]</f>
        <v>45540OD34S26151</v>
      </c>
      <c r="C3341" s="25">
        <v>45540</v>
      </c>
      <c r="D3341" s="1">
        <v>33868</v>
      </c>
      <c r="E3341" s="12">
        <v>312216</v>
      </c>
      <c r="F3341" s="17">
        <v>900</v>
      </c>
      <c r="G3341" s="24" t="s">
        <v>40</v>
      </c>
      <c r="H3341" s="563">
        <v>54.58</v>
      </c>
      <c r="I3341" s="563">
        <v>17.399999999999999</v>
      </c>
      <c r="J3341" s="563">
        <f t="shared" si="229"/>
        <v>37.18</v>
      </c>
      <c r="K3341" s="564">
        <v>36.36</v>
      </c>
      <c r="L3341" s="565">
        <v>45540</v>
      </c>
      <c r="M3341" s="563">
        <f t="shared" si="230"/>
        <v>0.82000000000000028</v>
      </c>
      <c r="N3341" s="566">
        <v>1</v>
      </c>
      <c r="O3341" s="552" t="s">
        <v>50</v>
      </c>
      <c r="P3341" s="1" t="s">
        <v>53</v>
      </c>
      <c r="Q3341" s="567" t="str">
        <f>VLOOKUP(UTK[[#This Row],[ID]],DRIVER[],6,FALSE)</f>
        <v>SUSANT KUMAR BAG</v>
      </c>
    </row>
    <row r="3342" spans="1:17" ht="15" customHeight="1">
      <c r="A3342" s="1">
        <v>70</v>
      </c>
      <c r="B3342" s="562" t="str">
        <f>UTK[[#This Row],[DATE]]&amp;UTK[[#This Row],[VEHICLE NO]]&amp;UTK[[#This Row],[TRIP NO]]</f>
        <v>45540OD04Q41781</v>
      </c>
      <c r="C3342" s="25">
        <v>45540</v>
      </c>
      <c r="D3342" s="1">
        <v>33869</v>
      </c>
      <c r="E3342" s="12">
        <v>312216</v>
      </c>
      <c r="F3342" s="17">
        <v>901</v>
      </c>
      <c r="G3342" s="24" t="s">
        <v>25</v>
      </c>
      <c r="H3342" s="563">
        <v>54.9</v>
      </c>
      <c r="I3342" s="563">
        <v>17.38</v>
      </c>
      <c r="J3342" s="563">
        <f t="shared" si="229"/>
        <v>37.519999999999996</v>
      </c>
      <c r="K3342" s="564">
        <v>36.9</v>
      </c>
      <c r="L3342" s="565">
        <v>45540</v>
      </c>
      <c r="M3342" s="563">
        <f t="shared" si="230"/>
        <v>0.61999999999999744</v>
      </c>
      <c r="N3342" s="566">
        <v>1</v>
      </c>
      <c r="O3342" s="552" t="s">
        <v>50</v>
      </c>
      <c r="P3342" s="1" t="s">
        <v>53</v>
      </c>
      <c r="Q3342" s="567" t="str">
        <f>VLOOKUP(UTK[[#This Row],[ID]],DRIVER[],6,FALSE)</f>
        <v>BHARAT CH MOHANTA</v>
      </c>
    </row>
    <row r="3343" spans="1:17" ht="15" customHeight="1">
      <c r="A3343" s="1">
        <v>71</v>
      </c>
      <c r="B3343" s="562" t="str">
        <f>UTK[[#This Row],[DATE]]&amp;UTK[[#This Row],[VEHICLE NO]]&amp;UTK[[#This Row],[TRIP NO]]</f>
        <v>45540OD04Q41281</v>
      </c>
      <c r="C3343" s="25">
        <v>45540</v>
      </c>
      <c r="D3343" s="1">
        <v>33870</v>
      </c>
      <c r="E3343" s="12">
        <v>312216</v>
      </c>
      <c r="F3343" s="17">
        <v>902</v>
      </c>
      <c r="G3343" s="24" t="s">
        <v>41</v>
      </c>
      <c r="H3343" s="563">
        <v>36.54</v>
      </c>
      <c r="I3343" s="563">
        <v>10.52</v>
      </c>
      <c r="J3343" s="563">
        <f t="shared" si="229"/>
        <v>26.02</v>
      </c>
      <c r="K3343" s="564">
        <v>25.78</v>
      </c>
      <c r="L3343" s="565">
        <v>45540</v>
      </c>
      <c r="M3343" s="563">
        <f t="shared" si="230"/>
        <v>0.23999999999999844</v>
      </c>
      <c r="N3343" s="566">
        <v>1</v>
      </c>
      <c r="O3343" s="552" t="s">
        <v>50</v>
      </c>
      <c r="P3343" s="1" t="s">
        <v>53</v>
      </c>
      <c r="Q3343" s="567" t="str">
        <f>VLOOKUP(UTK[[#This Row],[ID]],DRIVER[],6,FALSE)</f>
        <v>KAMAN MUNDA</v>
      </c>
    </row>
    <row r="3344" spans="1:17" ht="15" customHeight="1">
      <c r="A3344" s="1">
        <v>72</v>
      </c>
      <c r="B3344" s="562" t="str">
        <f>UTK[[#This Row],[DATE]]&amp;UTK[[#This Row],[VEHICLE NO]]&amp;UTK[[#This Row],[TRIP NO]]</f>
        <v>45540OD34S26661</v>
      </c>
      <c r="C3344" s="25">
        <v>45540</v>
      </c>
      <c r="D3344" s="1">
        <v>33871</v>
      </c>
      <c r="E3344" s="12">
        <v>312216</v>
      </c>
      <c r="F3344" s="17">
        <v>903</v>
      </c>
      <c r="G3344" s="24" t="s">
        <v>45</v>
      </c>
      <c r="H3344" s="563">
        <v>54.82</v>
      </c>
      <c r="I3344" s="563">
        <v>17.7</v>
      </c>
      <c r="J3344" s="563">
        <f t="shared" si="229"/>
        <v>37.120000000000005</v>
      </c>
      <c r="K3344" s="564">
        <v>36.6</v>
      </c>
      <c r="L3344" s="565">
        <v>45540</v>
      </c>
      <c r="M3344" s="563">
        <f t="shared" si="230"/>
        <v>0.52000000000000313</v>
      </c>
      <c r="N3344" s="566">
        <v>1</v>
      </c>
      <c r="O3344" s="552" t="s">
        <v>50</v>
      </c>
      <c r="P3344" s="1" t="s">
        <v>53</v>
      </c>
      <c r="Q3344" s="567" t="str">
        <f>VLOOKUP(UTK[[#This Row],[ID]],DRIVER[],6,FALSE)</f>
        <v>NATABAR MOHANTA</v>
      </c>
    </row>
    <row r="3345" spans="1:17" ht="15" customHeight="1">
      <c r="A3345" s="1">
        <v>73</v>
      </c>
      <c r="B3345" s="562" t="str">
        <f>UTK[[#This Row],[DATE]]&amp;UTK[[#This Row],[VEHICLE NO]]&amp;UTK[[#This Row],[TRIP NO]]</f>
        <v>45540OD34S61391</v>
      </c>
      <c r="C3345" s="25">
        <v>45540</v>
      </c>
      <c r="D3345" s="1">
        <v>33872</v>
      </c>
      <c r="E3345" s="12">
        <v>312216</v>
      </c>
      <c r="F3345" s="17">
        <v>906</v>
      </c>
      <c r="G3345" s="24" t="s">
        <v>52</v>
      </c>
      <c r="H3345" s="563">
        <v>54.62</v>
      </c>
      <c r="I3345" s="563">
        <v>17.579999999999998</v>
      </c>
      <c r="J3345" s="563">
        <f t="shared" si="229"/>
        <v>37.04</v>
      </c>
      <c r="K3345" s="564">
        <v>36.46</v>
      </c>
      <c r="L3345" s="565">
        <v>45540</v>
      </c>
      <c r="M3345" s="563">
        <f t="shared" si="230"/>
        <v>0.57999999999999829</v>
      </c>
      <c r="N3345" s="566">
        <v>1</v>
      </c>
      <c r="O3345" s="552" t="s">
        <v>50</v>
      </c>
      <c r="P3345" s="1" t="s">
        <v>53</v>
      </c>
      <c r="Q3345" s="567" t="str">
        <f>VLOOKUP(UTK[[#This Row],[ID]],DRIVER[],6,FALSE)</f>
        <v>PRADIPA MALIK</v>
      </c>
    </row>
    <row r="3346" spans="1:17" ht="15" customHeight="1">
      <c r="A3346" s="1">
        <v>74</v>
      </c>
      <c r="B3346" s="562" t="str">
        <f>UTK[[#This Row],[DATE]]&amp;UTK[[#This Row],[VEHICLE NO]]&amp;UTK[[#This Row],[TRIP NO]]</f>
        <v>45540OD34S40341</v>
      </c>
      <c r="C3346" s="25">
        <v>45540</v>
      </c>
      <c r="D3346" s="1">
        <v>33873</v>
      </c>
      <c r="E3346" s="12">
        <v>312216</v>
      </c>
      <c r="F3346" s="17">
        <v>904</v>
      </c>
      <c r="G3346" s="24" t="s">
        <v>129</v>
      </c>
      <c r="H3346" s="563">
        <v>53.76</v>
      </c>
      <c r="I3346" s="563">
        <v>17.88</v>
      </c>
      <c r="J3346" s="563">
        <f t="shared" si="229"/>
        <v>35.879999999999995</v>
      </c>
      <c r="K3346" s="564">
        <v>35.46</v>
      </c>
      <c r="L3346" s="565">
        <v>45540</v>
      </c>
      <c r="M3346" s="563">
        <f t="shared" si="230"/>
        <v>0.4199999999999946</v>
      </c>
      <c r="N3346" s="566">
        <v>1</v>
      </c>
      <c r="O3346" s="552" t="s">
        <v>50</v>
      </c>
      <c r="P3346" s="1" t="s">
        <v>53</v>
      </c>
      <c r="Q3346" s="567" t="str">
        <f>VLOOKUP(UTK[[#This Row],[ID]],DRIVER[],6,FALSE)</f>
        <v>AKSHAYA KU SAHOO</v>
      </c>
    </row>
    <row r="3347" spans="1:17" ht="15" customHeight="1">
      <c r="A3347" s="1">
        <v>75</v>
      </c>
      <c r="B3347" s="562" t="str">
        <f>UTK[[#This Row],[DATE]]&amp;UTK[[#This Row],[VEHICLE NO]]&amp;UTK[[#This Row],[TRIP NO]]</f>
        <v>45540OD04Q41181</v>
      </c>
      <c r="C3347" s="25">
        <v>45540</v>
      </c>
      <c r="D3347" s="1">
        <v>33874</v>
      </c>
      <c r="E3347" s="12">
        <v>312216</v>
      </c>
      <c r="F3347" s="17">
        <v>907</v>
      </c>
      <c r="G3347" s="24" t="s">
        <v>26</v>
      </c>
      <c r="H3347" s="563">
        <v>55.48</v>
      </c>
      <c r="I3347" s="563">
        <v>17.260000000000002</v>
      </c>
      <c r="J3347" s="563">
        <f t="shared" si="229"/>
        <v>38.22</v>
      </c>
      <c r="K3347" s="564">
        <v>37.619999999999997</v>
      </c>
      <c r="L3347" s="565">
        <v>45540</v>
      </c>
      <c r="M3347" s="563">
        <f t="shared" si="230"/>
        <v>0.60000000000000142</v>
      </c>
      <c r="N3347" s="566">
        <v>1</v>
      </c>
      <c r="O3347" s="552" t="s">
        <v>50</v>
      </c>
      <c r="P3347" s="1" t="s">
        <v>53</v>
      </c>
      <c r="Q3347" s="567" t="str">
        <f>VLOOKUP(UTK[[#This Row],[ID]],DRIVER[],6,FALSE)</f>
        <v>MIRZA KAMAL BEG</v>
      </c>
    </row>
    <row r="3348" spans="1:17" ht="15" customHeight="1">
      <c r="A3348" s="1">
        <v>76</v>
      </c>
      <c r="B3348" s="562" t="str">
        <f>UTK[[#This Row],[DATE]]&amp;UTK[[#This Row],[VEHICLE NO]]&amp;UTK[[#This Row],[TRIP NO]]</f>
        <v>45540OD04Q41261</v>
      </c>
      <c r="C3348" s="25">
        <v>45540</v>
      </c>
      <c r="D3348" s="1">
        <v>33875</v>
      </c>
      <c r="E3348" s="12">
        <v>312216</v>
      </c>
      <c r="F3348" s="17">
        <v>905</v>
      </c>
      <c r="G3348" s="24" t="s">
        <v>23</v>
      </c>
      <c r="H3348" s="563">
        <v>52.96</v>
      </c>
      <c r="I3348" s="563">
        <v>17.62</v>
      </c>
      <c r="J3348" s="563">
        <f t="shared" si="229"/>
        <v>35.340000000000003</v>
      </c>
      <c r="K3348" s="564">
        <v>34.880000000000003</v>
      </c>
      <c r="L3348" s="565">
        <v>45540</v>
      </c>
      <c r="M3348" s="563">
        <f t="shared" si="230"/>
        <v>0.46000000000000085</v>
      </c>
      <c r="N3348" s="566">
        <v>1</v>
      </c>
      <c r="O3348" s="552" t="s">
        <v>50</v>
      </c>
      <c r="P3348" s="1" t="s">
        <v>53</v>
      </c>
      <c r="Q3348" s="567" t="str">
        <f>VLOOKUP(UTK[[#This Row],[ID]],DRIVER[],6,FALSE)</f>
        <v>JUGAL KISHOR MOHANTA</v>
      </c>
    </row>
    <row r="3349" spans="1:17" ht="15" customHeight="1">
      <c r="A3349" s="1">
        <v>77</v>
      </c>
      <c r="B3349" s="562" t="str">
        <f>UTK[[#This Row],[DATE]]&amp;UTK[[#This Row],[VEHICLE NO]]&amp;UTK[[#This Row],[TRIP NO]]</f>
        <v>45540OD04Q41731</v>
      </c>
      <c r="C3349" s="25">
        <v>45540</v>
      </c>
      <c r="D3349" s="1">
        <v>33876</v>
      </c>
      <c r="E3349" s="12">
        <v>312216</v>
      </c>
      <c r="F3349" s="17">
        <v>910</v>
      </c>
      <c r="G3349" s="24" t="s">
        <v>8</v>
      </c>
      <c r="H3349" s="563">
        <v>36.76</v>
      </c>
      <c r="I3349" s="563">
        <v>10.3</v>
      </c>
      <c r="J3349" s="563">
        <f t="shared" si="229"/>
        <v>26.459999999999997</v>
      </c>
      <c r="K3349" s="564">
        <v>26.1</v>
      </c>
      <c r="L3349" s="565">
        <v>45540</v>
      </c>
      <c r="M3349" s="563">
        <f t="shared" si="230"/>
        <v>0.35999999999999588</v>
      </c>
      <c r="N3349" s="566">
        <v>1</v>
      </c>
      <c r="O3349" s="552" t="s">
        <v>50</v>
      </c>
      <c r="P3349" s="1" t="s">
        <v>53</v>
      </c>
      <c r="Q3349" s="567" t="str">
        <f>VLOOKUP(UTK[[#This Row],[ID]],DRIVER[],6,FALSE)</f>
        <v>RAKHAL CH  MOHANTA</v>
      </c>
    </row>
    <row r="3350" spans="1:17" ht="15" customHeight="1">
      <c r="A3350" s="1">
        <v>78</v>
      </c>
      <c r="B3350" s="562" t="str">
        <f>UTK[[#This Row],[DATE]]&amp;UTK[[#This Row],[VEHICLE NO]]&amp;UTK[[#This Row],[TRIP NO]]</f>
        <v>45540OD04Q67881</v>
      </c>
      <c r="C3350" s="25">
        <v>45540</v>
      </c>
      <c r="D3350" s="1">
        <v>33877</v>
      </c>
      <c r="E3350" s="12">
        <v>312216</v>
      </c>
      <c r="F3350" s="17">
        <v>913</v>
      </c>
      <c r="G3350" s="24" t="s">
        <v>20</v>
      </c>
      <c r="H3350" s="563">
        <v>54.18</v>
      </c>
      <c r="I3350" s="563">
        <v>17.78</v>
      </c>
      <c r="J3350" s="563">
        <f t="shared" si="229"/>
        <v>36.4</v>
      </c>
      <c r="K3350" s="564">
        <v>35.96</v>
      </c>
      <c r="L3350" s="565">
        <v>45540</v>
      </c>
      <c r="M3350" s="563">
        <f t="shared" si="230"/>
        <v>0.43999999999999773</v>
      </c>
      <c r="N3350" s="566">
        <v>1</v>
      </c>
      <c r="O3350" s="552" t="s">
        <v>50</v>
      </c>
      <c r="P3350" s="1" t="s">
        <v>53</v>
      </c>
      <c r="Q3350" s="567" t="str">
        <f>VLOOKUP(UTK[[#This Row],[ID]],DRIVER[],6,FALSE)</f>
        <v>DHULESWAR PERAI</v>
      </c>
    </row>
    <row r="3351" spans="1:17" ht="15" customHeight="1">
      <c r="A3351" s="1">
        <v>79</v>
      </c>
      <c r="B3351" s="562" t="str">
        <f>UTK[[#This Row],[DATE]]&amp;UTK[[#This Row],[VEHICLE NO]]&amp;UTK[[#This Row],[TRIP NO]]</f>
        <v>45540OD34S65081</v>
      </c>
      <c r="C3351" s="25">
        <v>45540</v>
      </c>
      <c r="D3351" s="1">
        <v>33878</v>
      </c>
      <c r="E3351" s="12">
        <v>312216</v>
      </c>
      <c r="F3351" s="17">
        <v>914</v>
      </c>
      <c r="G3351" s="24" t="s">
        <v>57</v>
      </c>
      <c r="H3351" s="563">
        <v>55.06</v>
      </c>
      <c r="I3351" s="563">
        <v>17.559999999999999</v>
      </c>
      <c r="J3351" s="563">
        <f t="shared" si="229"/>
        <v>37.5</v>
      </c>
      <c r="K3351" s="564">
        <v>36.86</v>
      </c>
      <c r="L3351" s="565">
        <v>45540</v>
      </c>
      <c r="M3351" s="563">
        <f t="shared" si="230"/>
        <v>0.64000000000000057</v>
      </c>
      <c r="N3351" s="566">
        <v>1</v>
      </c>
      <c r="O3351" s="552" t="s">
        <v>50</v>
      </c>
      <c r="P3351" s="1" t="s">
        <v>53</v>
      </c>
      <c r="Q3351" s="567" t="str">
        <f>VLOOKUP(UTK[[#This Row],[ID]],DRIVER[],6,FALSE)</f>
        <v>VINOD KUMAR</v>
      </c>
    </row>
    <row r="3352" spans="1:17" ht="15" customHeight="1">
      <c r="A3352" s="1">
        <v>80</v>
      </c>
      <c r="B3352" s="562" t="str">
        <f>UTK[[#This Row],[DATE]]&amp;UTK[[#This Row],[VEHICLE NO]]&amp;UTK[[#This Row],[TRIP NO]]</f>
        <v>45540OD34S61372</v>
      </c>
      <c r="C3352" s="25">
        <v>45540</v>
      </c>
      <c r="D3352" s="1">
        <v>33879</v>
      </c>
      <c r="E3352" s="12">
        <v>312216</v>
      </c>
      <c r="F3352" s="17">
        <v>943</v>
      </c>
      <c r="G3352" s="24" t="s">
        <v>44</v>
      </c>
      <c r="H3352" s="563">
        <v>54.8</v>
      </c>
      <c r="I3352" s="563">
        <v>17.62</v>
      </c>
      <c r="J3352" s="563">
        <f t="shared" si="229"/>
        <v>37.179999999999993</v>
      </c>
      <c r="K3352" s="564">
        <v>36.58</v>
      </c>
      <c r="L3352" s="565">
        <v>45540</v>
      </c>
      <c r="M3352" s="563">
        <f t="shared" si="230"/>
        <v>0.59999999999999432</v>
      </c>
      <c r="N3352" s="566">
        <v>2</v>
      </c>
      <c r="O3352" s="552" t="s">
        <v>50</v>
      </c>
      <c r="P3352" s="1" t="s">
        <v>53</v>
      </c>
      <c r="Q3352" s="567" t="str">
        <f>VLOOKUP(UTK[[#This Row],[ID]],DRIVER[],6,FALSE)</f>
        <v>JAVID KHAN</v>
      </c>
    </row>
    <row r="3353" spans="1:17" ht="15" customHeight="1">
      <c r="A3353" s="1">
        <v>81</v>
      </c>
      <c r="B3353" s="562" t="str">
        <f>UTK[[#This Row],[DATE]]&amp;UTK[[#This Row],[VEHICLE NO]]&amp;UTK[[#This Row],[TRIP NO]]</f>
        <v>45540OD34S26272</v>
      </c>
      <c r="C3353" s="25">
        <v>45540</v>
      </c>
      <c r="D3353" s="1">
        <v>33880</v>
      </c>
      <c r="E3353" s="12">
        <v>312216</v>
      </c>
      <c r="F3353" s="17">
        <v>942</v>
      </c>
      <c r="G3353" s="24" t="s">
        <v>54</v>
      </c>
      <c r="H3353" s="563">
        <v>54.78</v>
      </c>
      <c r="I3353" s="563">
        <v>17.16</v>
      </c>
      <c r="J3353" s="563">
        <f t="shared" si="229"/>
        <v>37.620000000000005</v>
      </c>
      <c r="K3353" s="564">
        <v>36.92</v>
      </c>
      <c r="L3353" s="565">
        <v>45540</v>
      </c>
      <c r="M3353" s="563">
        <f t="shared" si="230"/>
        <v>0.70000000000000284</v>
      </c>
      <c r="N3353" s="566">
        <v>2</v>
      </c>
      <c r="O3353" s="552" t="s">
        <v>50</v>
      </c>
      <c r="P3353" s="1" t="s">
        <v>53</v>
      </c>
      <c r="Q3353" s="567" t="str">
        <f>VLOOKUP(UTK[[#This Row],[ID]],DRIVER[],6,FALSE)</f>
        <v>BANAJ ROUT</v>
      </c>
    </row>
    <row r="3354" spans="1:17" ht="14.4">
      <c r="A3354" s="1">
        <v>82</v>
      </c>
      <c r="B3354" s="562" t="str">
        <f>UTK[[#This Row],[DATE]]&amp;UTK[[#This Row],[VEHICLE NO]]&amp;UTK[[#This Row],[TRIP NO]]</f>
        <v>45540OD04Q41232</v>
      </c>
      <c r="C3354" s="25">
        <v>45540</v>
      </c>
      <c r="D3354" s="1">
        <v>33881</v>
      </c>
      <c r="E3354" s="12">
        <v>312216</v>
      </c>
      <c r="F3354" s="17">
        <v>988</v>
      </c>
      <c r="G3354" s="24" t="s">
        <v>39</v>
      </c>
      <c r="H3354" s="563">
        <v>55.72</v>
      </c>
      <c r="I3354" s="563">
        <v>17.36</v>
      </c>
      <c r="J3354" s="563">
        <f t="shared" si="229"/>
        <v>38.36</v>
      </c>
      <c r="K3354" s="564">
        <v>37.659999999999997</v>
      </c>
      <c r="L3354" s="565">
        <v>45540</v>
      </c>
      <c r="M3354" s="563">
        <f t="shared" si="230"/>
        <v>0.70000000000000284</v>
      </c>
      <c r="N3354" s="566">
        <v>2</v>
      </c>
      <c r="O3354" s="552" t="s">
        <v>50</v>
      </c>
      <c r="P3354" s="1" t="s">
        <v>53</v>
      </c>
      <c r="Q3354" s="567" t="str">
        <f>VLOOKUP(UTK[[#This Row],[ID]],DRIVER[],6,FALSE)</f>
        <v>RIZWAN</v>
      </c>
    </row>
    <row r="3355" spans="1:17" ht="15" customHeight="1">
      <c r="A3355" s="1">
        <v>83</v>
      </c>
      <c r="B3355" s="562" t="str">
        <f>UTK[[#This Row],[DATE]]&amp;UTK[[#This Row],[VEHICLE NO]]&amp;UTK[[#This Row],[TRIP NO]]</f>
        <v>45540OD34S26152</v>
      </c>
      <c r="C3355" s="25">
        <v>45540</v>
      </c>
      <c r="D3355" s="1">
        <v>33882</v>
      </c>
      <c r="E3355" s="12">
        <v>312216</v>
      </c>
      <c r="F3355" s="17">
        <v>987</v>
      </c>
      <c r="G3355" s="24" t="s">
        <v>40</v>
      </c>
      <c r="H3355" s="563">
        <v>56.66</v>
      </c>
      <c r="I3355" s="563">
        <v>17.440000000000001</v>
      </c>
      <c r="J3355" s="563">
        <f t="shared" si="229"/>
        <v>39.22</v>
      </c>
      <c r="K3355" s="564">
        <v>38.200000000000003</v>
      </c>
      <c r="L3355" s="565">
        <v>45540</v>
      </c>
      <c r="M3355" s="563">
        <f t="shared" si="230"/>
        <v>1.019999999999996</v>
      </c>
      <c r="N3355" s="566">
        <v>2</v>
      </c>
      <c r="O3355" s="552" t="s">
        <v>50</v>
      </c>
      <c r="P3355" s="1" t="s">
        <v>53</v>
      </c>
      <c r="Q3355" s="567" t="str">
        <f>VLOOKUP(UTK[[#This Row],[ID]],DRIVER[],6,FALSE)</f>
        <v>SUSANT KUMAR BAG</v>
      </c>
    </row>
    <row r="3356" spans="1:17" ht="15" customHeight="1">
      <c r="A3356" s="1">
        <v>84</v>
      </c>
      <c r="B3356" s="562" t="str">
        <f>UTK[[#This Row],[DATE]]&amp;UTK[[#This Row],[VEHICLE NO]]&amp;UTK[[#This Row],[TRIP NO]]</f>
        <v>45540OD04Q41782</v>
      </c>
      <c r="C3356" s="25">
        <v>45540</v>
      </c>
      <c r="D3356" s="1">
        <v>33883</v>
      </c>
      <c r="E3356" s="12">
        <v>312216</v>
      </c>
      <c r="F3356" s="17">
        <v>998</v>
      </c>
      <c r="G3356" s="24" t="s">
        <v>25</v>
      </c>
      <c r="H3356" s="563">
        <v>56.16</v>
      </c>
      <c r="I3356" s="563">
        <v>17.440000000000001</v>
      </c>
      <c r="J3356" s="563">
        <f t="shared" si="229"/>
        <v>38.72</v>
      </c>
      <c r="K3356" s="564">
        <v>38.020000000000003</v>
      </c>
      <c r="L3356" s="565">
        <v>45541</v>
      </c>
      <c r="M3356" s="563">
        <f t="shared" si="230"/>
        <v>0.69999999999999574</v>
      </c>
      <c r="N3356" s="566">
        <v>2</v>
      </c>
      <c r="O3356" s="552" t="s">
        <v>50</v>
      </c>
      <c r="P3356" s="1" t="s">
        <v>53</v>
      </c>
      <c r="Q3356" s="567" t="str">
        <f>VLOOKUP(UTK[[#This Row],[ID]],DRIVER[],6,FALSE)</f>
        <v>BHARAT CH MOHANTA</v>
      </c>
    </row>
    <row r="3357" spans="1:17" ht="15" customHeight="1">
      <c r="A3357" s="1">
        <v>85</v>
      </c>
      <c r="B3357" s="562" t="str">
        <f>UTK[[#This Row],[DATE]]&amp;UTK[[#This Row],[VEHICLE NO]]&amp;UTK[[#This Row],[TRIP NO]]</f>
        <v>45540OD04Q41282</v>
      </c>
      <c r="C3357" s="25">
        <v>45540</v>
      </c>
      <c r="D3357" s="1">
        <v>33884</v>
      </c>
      <c r="E3357" s="12">
        <v>312216</v>
      </c>
      <c r="F3357" s="17">
        <v>1003</v>
      </c>
      <c r="G3357" s="24" t="s">
        <v>41</v>
      </c>
      <c r="H3357" s="563">
        <v>34.64</v>
      </c>
      <c r="I3357" s="563">
        <v>10.54</v>
      </c>
      <c r="J3357" s="563">
        <f t="shared" si="229"/>
        <v>24.1</v>
      </c>
      <c r="K3357" s="564">
        <v>23.68</v>
      </c>
      <c r="L3357" s="565">
        <v>45541</v>
      </c>
      <c r="M3357" s="563">
        <f t="shared" si="230"/>
        <v>0.42000000000000171</v>
      </c>
      <c r="N3357" s="566">
        <v>2</v>
      </c>
      <c r="O3357" s="552" t="s">
        <v>50</v>
      </c>
      <c r="P3357" s="1" t="s">
        <v>53</v>
      </c>
      <c r="Q3357" s="567" t="str">
        <f>VLOOKUP(UTK[[#This Row],[ID]],DRIVER[],6,FALSE)</f>
        <v>KAMAN MUNDA</v>
      </c>
    </row>
    <row r="3358" spans="1:17" ht="15" customHeight="1">
      <c r="A3358" s="1">
        <v>86</v>
      </c>
      <c r="B3358" s="562" t="str">
        <f>UTK[[#This Row],[DATE]]&amp;UTK[[#This Row],[VEHICLE NO]]&amp;UTK[[#This Row],[TRIP NO]]</f>
        <v>45540OD34S26662</v>
      </c>
      <c r="C3358" s="25">
        <v>45540</v>
      </c>
      <c r="D3358" s="1">
        <v>33885</v>
      </c>
      <c r="E3358" s="12">
        <v>312216</v>
      </c>
      <c r="F3358" s="17">
        <v>1007</v>
      </c>
      <c r="G3358" s="24" t="s">
        <v>45</v>
      </c>
      <c r="H3358" s="563">
        <v>55.52</v>
      </c>
      <c r="I3358" s="563">
        <v>17.760000000000002</v>
      </c>
      <c r="J3358" s="563">
        <f t="shared" si="229"/>
        <v>37.760000000000005</v>
      </c>
      <c r="K3358" s="564">
        <v>37.24</v>
      </c>
      <c r="L3358" s="565">
        <v>45541</v>
      </c>
      <c r="M3358" s="563">
        <f t="shared" si="230"/>
        <v>0.52000000000000313</v>
      </c>
      <c r="N3358" s="566">
        <v>2</v>
      </c>
      <c r="O3358" s="552" t="s">
        <v>50</v>
      </c>
      <c r="P3358" s="1" t="s">
        <v>53</v>
      </c>
      <c r="Q3358" s="567" t="str">
        <f>VLOOKUP(UTK[[#This Row],[ID]],DRIVER[],6,FALSE)</f>
        <v>NATABAR MOHANTA</v>
      </c>
    </row>
    <row r="3359" spans="1:17" ht="15" customHeight="1">
      <c r="A3359" s="1">
        <v>87</v>
      </c>
      <c r="B3359" s="562" t="str">
        <f>UTK[[#This Row],[DATE]]&amp;UTK[[#This Row],[VEHICLE NO]]&amp;UTK[[#This Row],[TRIP NO]]</f>
        <v>45540OD34S61392</v>
      </c>
      <c r="C3359" s="25">
        <v>45540</v>
      </c>
      <c r="D3359" s="1">
        <v>33886</v>
      </c>
      <c r="E3359" s="12">
        <v>312216</v>
      </c>
      <c r="F3359" s="17">
        <v>1009</v>
      </c>
      <c r="G3359" s="24" t="s">
        <v>52</v>
      </c>
      <c r="H3359" s="563">
        <v>56.06</v>
      </c>
      <c r="I3359" s="563">
        <v>17.68</v>
      </c>
      <c r="J3359" s="563">
        <f t="shared" si="229"/>
        <v>38.380000000000003</v>
      </c>
      <c r="K3359" s="564">
        <v>37.979999999999997</v>
      </c>
      <c r="L3359" s="565">
        <v>45541</v>
      </c>
      <c r="M3359" s="563">
        <f t="shared" si="230"/>
        <v>0.40000000000000568</v>
      </c>
      <c r="N3359" s="566">
        <v>2</v>
      </c>
      <c r="O3359" s="552" t="s">
        <v>50</v>
      </c>
      <c r="P3359" s="1" t="s">
        <v>53</v>
      </c>
      <c r="Q3359" s="567" t="str">
        <f>VLOOKUP(UTK[[#This Row],[ID]],DRIVER[],6,FALSE)</f>
        <v>PRADIPA MALIK</v>
      </c>
    </row>
    <row r="3360" spans="1:17" ht="15" customHeight="1">
      <c r="A3360" s="1">
        <v>88</v>
      </c>
      <c r="B3360" s="562" t="str">
        <f>UTK[[#This Row],[DATE]]&amp;UTK[[#This Row],[VEHICLE NO]]&amp;UTK[[#This Row],[TRIP NO]]</f>
        <v>45540OD34S40342</v>
      </c>
      <c r="C3360" s="25">
        <v>45540</v>
      </c>
      <c r="D3360" s="1">
        <v>33887</v>
      </c>
      <c r="E3360" s="12">
        <v>312216</v>
      </c>
      <c r="F3360" s="17">
        <v>1008</v>
      </c>
      <c r="G3360" s="24" t="s">
        <v>129</v>
      </c>
      <c r="H3360" s="563">
        <v>56.7</v>
      </c>
      <c r="I3360" s="563">
        <v>17.88</v>
      </c>
      <c r="J3360" s="563">
        <f t="shared" si="229"/>
        <v>38.820000000000007</v>
      </c>
      <c r="K3360" s="564">
        <v>38.22</v>
      </c>
      <c r="L3360" s="565">
        <v>45541</v>
      </c>
      <c r="M3360" s="563">
        <f t="shared" si="230"/>
        <v>0.60000000000000853</v>
      </c>
      <c r="N3360" s="566">
        <v>2</v>
      </c>
      <c r="O3360" s="552" t="s">
        <v>50</v>
      </c>
      <c r="P3360" s="1" t="s">
        <v>53</v>
      </c>
      <c r="Q3360" s="567" t="str">
        <f>VLOOKUP(UTK[[#This Row],[ID]],DRIVER[],6,FALSE)</f>
        <v>AKSHAYA KU SAHOO</v>
      </c>
    </row>
    <row r="3361" spans="1:17" ht="15" customHeight="1">
      <c r="A3361" s="1">
        <v>89</v>
      </c>
      <c r="B3361" s="562" t="str">
        <f>UTK[[#This Row],[DATE]]&amp;UTK[[#This Row],[VEHICLE NO]]&amp;UTK[[#This Row],[TRIP NO]]</f>
        <v>45540OD04Q41262</v>
      </c>
      <c r="C3361" s="25">
        <v>45540</v>
      </c>
      <c r="D3361" s="1">
        <v>33888</v>
      </c>
      <c r="E3361" s="12">
        <v>312216</v>
      </c>
      <c r="F3361" s="17">
        <v>1012</v>
      </c>
      <c r="G3361" s="24" t="s">
        <v>23</v>
      </c>
      <c r="H3361" s="563">
        <v>55.56</v>
      </c>
      <c r="I3361" s="563">
        <v>17.66</v>
      </c>
      <c r="J3361" s="563">
        <f t="shared" si="229"/>
        <v>37.900000000000006</v>
      </c>
      <c r="K3361" s="564">
        <v>37.520000000000003</v>
      </c>
      <c r="L3361" s="565">
        <v>45541</v>
      </c>
      <c r="M3361" s="563">
        <f t="shared" si="230"/>
        <v>0.38000000000000256</v>
      </c>
      <c r="N3361" s="566">
        <v>2</v>
      </c>
      <c r="O3361" s="552" t="s">
        <v>50</v>
      </c>
      <c r="P3361" s="1" t="s">
        <v>53</v>
      </c>
      <c r="Q3361" s="567" t="str">
        <f>VLOOKUP(UTK[[#This Row],[ID]],DRIVER[],6,FALSE)</f>
        <v>JUGAL KISHOR MOHANTA</v>
      </c>
    </row>
    <row r="3362" spans="1:17" ht="15" customHeight="1">
      <c r="A3362" s="1">
        <v>90</v>
      </c>
      <c r="B3362" s="562" t="str">
        <f>UTK[[#This Row],[DATE]]&amp;UTK[[#This Row],[VEHICLE NO]]&amp;UTK[[#This Row],[TRIP NO]]</f>
        <v>45540OD04Q41182</v>
      </c>
      <c r="C3362" s="25">
        <v>45540</v>
      </c>
      <c r="D3362" s="1">
        <v>33889</v>
      </c>
      <c r="E3362" s="12">
        <v>312216</v>
      </c>
      <c r="F3362" s="17">
        <v>1013</v>
      </c>
      <c r="G3362" s="24" t="s">
        <v>26</v>
      </c>
      <c r="H3362" s="563">
        <v>54.26</v>
      </c>
      <c r="I3362" s="563">
        <v>17.399999999999999</v>
      </c>
      <c r="J3362" s="563">
        <f t="shared" si="229"/>
        <v>36.86</v>
      </c>
      <c r="K3362" s="564">
        <v>36.44</v>
      </c>
      <c r="L3362" s="565">
        <v>45541</v>
      </c>
      <c r="M3362" s="563">
        <f t="shared" si="230"/>
        <v>0.42000000000000171</v>
      </c>
      <c r="N3362" s="566">
        <v>2</v>
      </c>
      <c r="O3362" s="552" t="s">
        <v>50</v>
      </c>
      <c r="P3362" s="1" t="s">
        <v>53</v>
      </c>
      <c r="Q3362" s="567" t="str">
        <f>VLOOKUP(UTK[[#This Row],[ID]],DRIVER[],6,FALSE)</f>
        <v>MIRZA KAMAL BEG</v>
      </c>
    </row>
    <row r="3363" spans="1:17" ht="15" customHeight="1">
      <c r="A3363" s="1">
        <v>91</v>
      </c>
      <c r="B3363" s="562" t="str">
        <f>UTK[[#This Row],[DATE]]&amp;UTK[[#This Row],[VEHICLE NO]]&amp;UTK[[#This Row],[TRIP NO]]</f>
        <v>45541OD34S61371</v>
      </c>
      <c r="C3363" s="25">
        <v>45541</v>
      </c>
      <c r="D3363" s="1">
        <v>33890</v>
      </c>
      <c r="E3363" s="12">
        <v>312216</v>
      </c>
      <c r="F3363" s="17">
        <v>1027</v>
      </c>
      <c r="G3363" s="24" t="s">
        <v>44</v>
      </c>
      <c r="H3363" s="563">
        <v>57.14</v>
      </c>
      <c r="I3363" s="563">
        <v>17.760000000000002</v>
      </c>
      <c r="J3363" s="563">
        <f t="shared" ref="J3363:J3391" si="231">H3363-I3363</f>
        <v>39.379999999999995</v>
      </c>
      <c r="K3363" s="564">
        <v>38.54</v>
      </c>
      <c r="L3363" s="565">
        <v>45541</v>
      </c>
      <c r="M3363" s="563">
        <f t="shared" ref="M3363:M3391" si="232">J3363-K3363</f>
        <v>0.83999999999999631</v>
      </c>
      <c r="N3363" s="566">
        <v>1</v>
      </c>
      <c r="O3363" s="552" t="s">
        <v>50</v>
      </c>
      <c r="P3363" s="1" t="s">
        <v>53</v>
      </c>
      <c r="Q3363" s="567" t="str">
        <f>VLOOKUP(UTK[[#This Row],[ID]],DRIVER[],6,FALSE)</f>
        <v>JAVID KHAN</v>
      </c>
    </row>
    <row r="3364" spans="1:17" ht="15" customHeight="1">
      <c r="A3364" s="1">
        <v>92</v>
      </c>
      <c r="B3364" s="562" t="str">
        <f>UTK[[#This Row],[DATE]]&amp;UTK[[#This Row],[VEHICLE NO]]&amp;UTK[[#This Row],[TRIP NO]]</f>
        <v>45541OD34S61521</v>
      </c>
      <c r="C3364" s="25">
        <v>45541</v>
      </c>
      <c r="D3364" s="1">
        <v>33891</v>
      </c>
      <c r="E3364" s="12">
        <v>312216</v>
      </c>
      <c r="F3364" s="17">
        <v>1030</v>
      </c>
      <c r="G3364" s="24" t="s">
        <v>43</v>
      </c>
      <c r="H3364" s="563">
        <v>52.74</v>
      </c>
      <c r="I3364" s="563">
        <v>17.260000000000002</v>
      </c>
      <c r="J3364" s="563">
        <f t="shared" si="231"/>
        <v>35.480000000000004</v>
      </c>
      <c r="K3364" s="564">
        <v>35.119999999999997</v>
      </c>
      <c r="L3364" s="565">
        <v>45541</v>
      </c>
      <c r="M3364" s="563">
        <f t="shared" si="232"/>
        <v>0.36000000000000654</v>
      </c>
      <c r="N3364" s="566">
        <v>1</v>
      </c>
      <c r="O3364" s="552" t="s">
        <v>50</v>
      </c>
      <c r="P3364" s="1" t="s">
        <v>53</v>
      </c>
      <c r="Q3364" s="567" t="str">
        <f>VLOOKUP(UTK[[#This Row],[ID]],DRIVER[],6,FALSE)</f>
        <v>RAHID</v>
      </c>
    </row>
    <row r="3365" spans="1:17" ht="14.4">
      <c r="A3365" s="1">
        <v>93</v>
      </c>
      <c r="B3365" s="562" t="str">
        <f>UTK[[#This Row],[DATE]]&amp;UTK[[#This Row],[VEHICLE NO]]&amp;UTK[[#This Row],[TRIP NO]]</f>
        <v>45541OD04Q41231</v>
      </c>
      <c r="C3365" s="25">
        <v>45541</v>
      </c>
      <c r="D3365" s="1">
        <v>33892</v>
      </c>
      <c r="E3365" s="12">
        <v>312216</v>
      </c>
      <c r="F3365" s="17">
        <v>1035</v>
      </c>
      <c r="G3365" s="24" t="s">
        <v>39</v>
      </c>
      <c r="H3365" s="563">
        <v>54.26</v>
      </c>
      <c r="I3365" s="563">
        <v>17.34</v>
      </c>
      <c r="J3365" s="563">
        <f t="shared" si="231"/>
        <v>36.92</v>
      </c>
      <c r="K3365" s="564">
        <v>36.06</v>
      </c>
      <c r="L3365" s="565">
        <v>45541</v>
      </c>
      <c r="M3365" s="563">
        <f t="shared" si="232"/>
        <v>0.85999999999999943</v>
      </c>
      <c r="N3365" s="566">
        <v>1</v>
      </c>
      <c r="O3365" s="552" t="s">
        <v>50</v>
      </c>
      <c r="P3365" s="1" t="s">
        <v>53</v>
      </c>
      <c r="Q3365" s="567" t="str">
        <f>VLOOKUP(UTK[[#This Row],[ID]],DRIVER[],6,FALSE)</f>
        <v>RIZWAN</v>
      </c>
    </row>
    <row r="3366" spans="1:17" ht="15" customHeight="1">
      <c r="A3366" s="1">
        <v>94</v>
      </c>
      <c r="B3366" s="562" t="str">
        <f>UTK[[#This Row],[DATE]]&amp;UTK[[#This Row],[VEHICLE NO]]&amp;UTK[[#This Row],[TRIP NO]]</f>
        <v>45541OD34S26271</v>
      </c>
      <c r="C3366" s="25">
        <v>45541</v>
      </c>
      <c r="D3366" s="1">
        <v>33893</v>
      </c>
      <c r="E3366" s="12">
        <v>312216</v>
      </c>
      <c r="F3366" s="17">
        <v>1036</v>
      </c>
      <c r="G3366" s="24" t="s">
        <v>54</v>
      </c>
      <c r="H3366" s="563">
        <v>53.86</v>
      </c>
      <c r="I3366" s="563">
        <v>17.420000000000002</v>
      </c>
      <c r="J3366" s="563">
        <f t="shared" si="231"/>
        <v>36.44</v>
      </c>
      <c r="K3366" s="564">
        <v>36.18</v>
      </c>
      <c r="L3366" s="565">
        <v>45541</v>
      </c>
      <c r="M3366" s="563">
        <f t="shared" si="232"/>
        <v>0.25999999999999801</v>
      </c>
      <c r="N3366" s="566">
        <v>1</v>
      </c>
      <c r="O3366" s="552" t="s">
        <v>50</v>
      </c>
      <c r="P3366" s="1" t="s">
        <v>53</v>
      </c>
      <c r="Q3366" s="567" t="str">
        <f>VLOOKUP(UTK[[#This Row],[ID]],DRIVER[],6,FALSE)</f>
        <v>BANAJ ROUT</v>
      </c>
    </row>
    <row r="3367" spans="1:17" ht="15" customHeight="1">
      <c r="A3367" s="1">
        <v>95</v>
      </c>
      <c r="B3367" s="562" t="str">
        <f>UTK[[#This Row],[DATE]]&amp;UTK[[#This Row],[VEHICLE NO]]&amp;UTK[[#This Row],[TRIP NO]]</f>
        <v>45541OD04Q41261</v>
      </c>
      <c r="C3367" s="25">
        <v>45541</v>
      </c>
      <c r="D3367" s="1">
        <v>33894</v>
      </c>
      <c r="E3367" s="12">
        <v>312216</v>
      </c>
      <c r="F3367" s="17">
        <v>1037</v>
      </c>
      <c r="G3367" s="24" t="s">
        <v>23</v>
      </c>
      <c r="H3367" s="563">
        <v>53.98</v>
      </c>
      <c r="I3367" s="563">
        <v>17.66</v>
      </c>
      <c r="J3367" s="563">
        <f t="shared" si="231"/>
        <v>36.319999999999993</v>
      </c>
      <c r="K3367" s="564">
        <v>35.340000000000003</v>
      </c>
      <c r="L3367" s="565">
        <v>45541</v>
      </c>
      <c r="M3367" s="563">
        <f t="shared" si="232"/>
        <v>0.97999999999998977</v>
      </c>
      <c r="N3367" s="566">
        <v>1</v>
      </c>
      <c r="O3367" s="552" t="s">
        <v>50</v>
      </c>
      <c r="P3367" s="1" t="s">
        <v>53</v>
      </c>
      <c r="Q3367" s="567" t="str">
        <f>VLOOKUP(UTK[[#This Row],[ID]],DRIVER[],6,FALSE)</f>
        <v>JUGAL KISHOR MOHANTA</v>
      </c>
    </row>
    <row r="3368" spans="1:17" ht="15" customHeight="1">
      <c r="A3368" s="1">
        <v>96</v>
      </c>
      <c r="B3368" s="562" t="str">
        <f>UTK[[#This Row],[DATE]]&amp;UTK[[#This Row],[VEHICLE NO]]&amp;UTK[[#This Row],[TRIP NO]]</f>
        <v>45541OD34S40341</v>
      </c>
      <c r="C3368" s="25">
        <v>45541</v>
      </c>
      <c r="D3368" s="1">
        <v>33895</v>
      </c>
      <c r="E3368" s="12">
        <v>312216</v>
      </c>
      <c r="F3368" s="17">
        <v>1052</v>
      </c>
      <c r="G3368" s="24" t="s">
        <v>129</v>
      </c>
      <c r="H3368" s="563">
        <v>54.3</v>
      </c>
      <c r="I3368" s="563">
        <v>17.82</v>
      </c>
      <c r="J3368" s="563">
        <f t="shared" si="231"/>
        <v>36.479999999999997</v>
      </c>
      <c r="K3368" s="564">
        <v>36.06</v>
      </c>
      <c r="L3368" s="565">
        <v>45541</v>
      </c>
      <c r="M3368" s="563">
        <f t="shared" si="232"/>
        <v>0.4199999999999946</v>
      </c>
      <c r="N3368" s="566">
        <v>1</v>
      </c>
      <c r="O3368" s="552" t="s">
        <v>50</v>
      </c>
      <c r="P3368" s="1" t="s">
        <v>53</v>
      </c>
      <c r="Q3368" s="567" t="str">
        <f>VLOOKUP(UTK[[#This Row],[ID]],DRIVER[],6,FALSE)</f>
        <v>AKSHAYA KU SAHOO</v>
      </c>
    </row>
    <row r="3369" spans="1:17" ht="15" customHeight="1">
      <c r="A3369" s="1">
        <v>97</v>
      </c>
      <c r="B3369" s="562" t="str">
        <f>UTK[[#This Row],[DATE]]&amp;UTK[[#This Row],[VEHICLE NO]]&amp;UTK[[#This Row],[TRIP NO]]</f>
        <v>45541OD04Q41281</v>
      </c>
      <c r="C3369" s="25">
        <v>45541</v>
      </c>
      <c r="D3369" s="1">
        <v>33896</v>
      </c>
      <c r="E3369" s="12">
        <v>312216</v>
      </c>
      <c r="F3369" s="17">
        <v>1054</v>
      </c>
      <c r="G3369" s="24" t="s">
        <v>41</v>
      </c>
      <c r="H3369" s="563">
        <v>34.78</v>
      </c>
      <c r="I3369" s="563">
        <v>10.56</v>
      </c>
      <c r="J3369" s="563">
        <f t="shared" si="231"/>
        <v>24.22</v>
      </c>
      <c r="K3369" s="564">
        <v>23.92</v>
      </c>
      <c r="L3369" s="565">
        <v>45541</v>
      </c>
      <c r="M3369" s="563">
        <f t="shared" si="232"/>
        <v>0.29999999999999716</v>
      </c>
      <c r="N3369" s="566">
        <v>1</v>
      </c>
      <c r="O3369" s="552" t="s">
        <v>50</v>
      </c>
      <c r="P3369" s="1" t="s">
        <v>53</v>
      </c>
      <c r="Q3369" s="567" t="str">
        <f>VLOOKUP(UTK[[#This Row],[ID]],DRIVER[],6,FALSE)</f>
        <v>KAMAN MUNDA</v>
      </c>
    </row>
    <row r="3370" spans="1:17" ht="15" customHeight="1">
      <c r="A3370" s="1">
        <v>98</v>
      </c>
      <c r="B3370" s="562" t="str">
        <f>UTK[[#This Row],[DATE]]&amp;UTK[[#This Row],[VEHICLE NO]]&amp;UTK[[#This Row],[TRIP NO]]</f>
        <v>45541OD34S26151</v>
      </c>
      <c r="C3370" s="25">
        <v>45541</v>
      </c>
      <c r="D3370" s="1">
        <v>33897</v>
      </c>
      <c r="E3370" s="12">
        <v>312216</v>
      </c>
      <c r="F3370" s="17">
        <v>1056</v>
      </c>
      <c r="G3370" s="24" t="s">
        <v>40</v>
      </c>
      <c r="H3370" s="563">
        <v>53.5</v>
      </c>
      <c r="I3370" s="563">
        <v>17.420000000000002</v>
      </c>
      <c r="J3370" s="563">
        <f t="shared" si="231"/>
        <v>36.08</v>
      </c>
      <c r="K3370" s="564">
        <v>35.619999999999997</v>
      </c>
      <c r="L3370" s="565">
        <v>45541</v>
      </c>
      <c r="M3370" s="563">
        <f t="shared" si="232"/>
        <v>0.46000000000000085</v>
      </c>
      <c r="N3370" s="566">
        <v>1</v>
      </c>
      <c r="O3370" s="552" t="s">
        <v>50</v>
      </c>
      <c r="P3370" s="1" t="s">
        <v>53</v>
      </c>
      <c r="Q3370" s="567" t="str">
        <f>VLOOKUP(UTK[[#This Row],[ID]],DRIVER[],6,FALSE)</f>
        <v>SUSANT KUMAR BAG</v>
      </c>
    </row>
    <row r="3371" spans="1:17" ht="15" customHeight="1">
      <c r="A3371" s="1">
        <v>99</v>
      </c>
      <c r="B3371" s="562" t="str">
        <f>UTK[[#This Row],[DATE]]&amp;UTK[[#This Row],[VEHICLE NO]]&amp;UTK[[#This Row],[TRIP NO]]</f>
        <v>45541OD34S65081</v>
      </c>
      <c r="C3371" s="25">
        <v>45541</v>
      </c>
      <c r="D3371" s="1">
        <v>33898</v>
      </c>
      <c r="E3371" s="12">
        <v>312216</v>
      </c>
      <c r="F3371" s="17">
        <v>1053</v>
      </c>
      <c r="G3371" s="24" t="s">
        <v>57</v>
      </c>
      <c r="H3371" s="563">
        <v>55.46</v>
      </c>
      <c r="I3371" s="563">
        <v>17.64</v>
      </c>
      <c r="J3371" s="563">
        <f t="shared" si="231"/>
        <v>37.82</v>
      </c>
      <c r="K3371" s="564">
        <v>37.380000000000003</v>
      </c>
      <c r="L3371" s="565">
        <v>45541</v>
      </c>
      <c r="M3371" s="563">
        <f t="shared" si="232"/>
        <v>0.43999999999999773</v>
      </c>
      <c r="N3371" s="566">
        <v>1</v>
      </c>
      <c r="O3371" s="552" t="s">
        <v>50</v>
      </c>
      <c r="P3371" s="1" t="s">
        <v>53</v>
      </c>
      <c r="Q3371" s="567" t="str">
        <f>VLOOKUP(UTK[[#This Row],[ID]],DRIVER[],6,FALSE)</f>
        <v>BAI DHARA JAMUDA</v>
      </c>
    </row>
    <row r="3372" spans="1:17" ht="15" customHeight="1">
      <c r="A3372" s="1">
        <v>100</v>
      </c>
      <c r="B3372" s="562" t="str">
        <f>UTK[[#This Row],[DATE]]&amp;UTK[[#This Row],[VEHICLE NO]]&amp;UTK[[#This Row],[TRIP NO]]</f>
        <v>45541OD04Q41181</v>
      </c>
      <c r="C3372" s="25">
        <v>45541</v>
      </c>
      <c r="D3372" s="1">
        <v>33899</v>
      </c>
      <c r="E3372" s="12">
        <v>312216</v>
      </c>
      <c r="F3372" s="17">
        <v>1059</v>
      </c>
      <c r="G3372" s="24" t="s">
        <v>26</v>
      </c>
      <c r="H3372" s="563">
        <v>52.8</v>
      </c>
      <c r="I3372" s="563">
        <v>17.36</v>
      </c>
      <c r="J3372" s="563">
        <f t="shared" si="231"/>
        <v>35.44</v>
      </c>
      <c r="K3372" s="564">
        <v>35.1</v>
      </c>
      <c r="L3372" s="565">
        <v>45541</v>
      </c>
      <c r="M3372" s="563">
        <f t="shared" si="232"/>
        <v>0.33999999999999631</v>
      </c>
      <c r="N3372" s="566">
        <v>1</v>
      </c>
      <c r="O3372" s="552" t="s">
        <v>50</v>
      </c>
      <c r="P3372" s="1" t="s">
        <v>53</v>
      </c>
      <c r="Q3372" s="567" t="str">
        <f>VLOOKUP(UTK[[#This Row],[ID]],DRIVER[],6,FALSE)</f>
        <v>MIRZA KAMAL BEG</v>
      </c>
    </row>
    <row r="3373" spans="1:17" ht="15" customHeight="1">
      <c r="A3373" s="1">
        <v>101</v>
      </c>
      <c r="B3373" s="562" t="str">
        <f>UTK[[#This Row],[DATE]]&amp;UTK[[#This Row],[VEHICLE NO]]&amp;UTK[[#This Row],[TRIP NO]]</f>
        <v>45541OD04Q41781</v>
      </c>
      <c r="C3373" s="25">
        <v>45541</v>
      </c>
      <c r="D3373" s="1">
        <v>33900</v>
      </c>
      <c r="E3373" s="12">
        <v>312216</v>
      </c>
      <c r="F3373" s="17">
        <v>1062</v>
      </c>
      <c r="G3373" s="24" t="s">
        <v>25</v>
      </c>
      <c r="H3373" s="563">
        <v>54.46</v>
      </c>
      <c r="I3373" s="563">
        <v>17.46</v>
      </c>
      <c r="J3373" s="563">
        <f t="shared" si="231"/>
        <v>37</v>
      </c>
      <c r="K3373" s="564">
        <v>36.68</v>
      </c>
      <c r="L3373" s="565">
        <v>45541</v>
      </c>
      <c r="M3373" s="563">
        <f t="shared" si="232"/>
        <v>0.32000000000000028</v>
      </c>
      <c r="N3373" s="566">
        <v>1</v>
      </c>
      <c r="O3373" s="552" t="s">
        <v>50</v>
      </c>
      <c r="P3373" s="1" t="s">
        <v>53</v>
      </c>
      <c r="Q3373" s="567" t="str">
        <f>VLOOKUP(UTK[[#This Row],[ID]],DRIVER[],6,FALSE)</f>
        <v>CHANDRAMANI MOHANTY</v>
      </c>
    </row>
    <row r="3374" spans="1:17" ht="15" customHeight="1">
      <c r="A3374" s="1">
        <v>102</v>
      </c>
      <c r="B3374" s="562" t="str">
        <f>UTK[[#This Row],[DATE]]&amp;UTK[[#This Row],[VEHICLE NO]]&amp;UTK[[#This Row],[TRIP NO]]</f>
        <v>45541OD34S61391</v>
      </c>
      <c r="C3374" s="25">
        <v>45541</v>
      </c>
      <c r="D3374" s="1">
        <v>33901</v>
      </c>
      <c r="E3374" s="12">
        <v>312216</v>
      </c>
      <c r="F3374" s="17">
        <v>1061</v>
      </c>
      <c r="G3374" s="24" t="s">
        <v>52</v>
      </c>
      <c r="H3374" s="563">
        <v>52.74</v>
      </c>
      <c r="I3374" s="563">
        <v>17.66</v>
      </c>
      <c r="J3374" s="563">
        <f t="shared" si="231"/>
        <v>35.08</v>
      </c>
      <c r="K3374" s="564">
        <v>34.74</v>
      </c>
      <c r="L3374" s="565">
        <v>45541</v>
      </c>
      <c r="M3374" s="563">
        <f t="shared" si="232"/>
        <v>0.33999999999999631</v>
      </c>
      <c r="N3374" s="566">
        <v>1</v>
      </c>
      <c r="O3374" s="552" t="s">
        <v>50</v>
      </c>
      <c r="P3374" s="1" t="s">
        <v>53</v>
      </c>
      <c r="Q3374" s="567" t="str">
        <f>VLOOKUP(UTK[[#This Row],[ID]],DRIVER[],6,FALSE)</f>
        <v>PRADIPA MALIK</v>
      </c>
    </row>
    <row r="3375" spans="1:17" ht="15" customHeight="1">
      <c r="A3375" s="1">
        <v>103</v>
      </c>
      <c r="B3375" s="562" t="str">
        <f>UTK[[#This Row],[DATE]]&amp;UTK[[#This Row],[VEHICLE NO]]&amp;UTK[[#This Row],[TRIP NO]]</f>
        <v>45541OD04Q67881</v>
      </c>
      <c r="C3375" s="25">
        <v>45541</v>
      </c>
      <c r="D3375" s="1">
        <v>33902</v>
      </c>
      <c r="E3375" s="12">
        <v>312216</v>
      </c>
      <c r="F3375" s="17">
        <v>1067</v>
      </c>
      <c r="G3375" s="24" t="s">
        <v>20</v>
      </c>
      <c r="H3375" s="563">
        <v>56.42</v>
      </c>
      <c r="I3375" s="563">
        <v>17.760000000000002</v>
      </c>
      <c r="J3375" s="563">
        <f t="shared" si="231"/>
        <v>38.659999999999997</v>
      </c>
      <c r="K3375" s="564">
        <v>37.9</v>
      </c>
      <c r="L3375" s="565">
        <v>45541</v>
      </c>
      <c r="M3375" s="563">
        <f t="shared" si="232"/>
        <v>0.75999999999999801</v>
      </c>
      <c r="N3375" s="566">
        <v>1</v>
      </c>
      <c r="O3375" s="552" t="s">
        <v>50</v>
      </c>
      <c r="P3375" s="1" t="s">
        <v>53</v>
      </c>
      <c r="Q3375" s="567" t="str">
        <f>VLOOKUP(UTK[[#This Row],[ID]],DRIVER[],6,FALSE)</f>
        <v>DHULESWAR PERAI</v>
      </c>
    </row>
    <row r="3376" spans="1:17" ht="15" customHeight="1">
      <c r="A3376" s="1">
        <v>104</v>
      </c>
      <c r="B3376" s="562" t="str">
        <f>UTK[[#This Row],[DATE]]&amp;UTK[[#This Row],[VEHICLE NO]]&amp;UTK[[#This Row],[TRIP NO]]</f>
        <v>45541OD34S26661</v>
      </c>
      <c r="C3376" s="25">
        <v>45541</v>
      </c>
      <c r="D3376" s="1">
        <v>33903</v>
      </c>
      <c r="E3376" s="12">
        <v>312216</v>
      </c>
      <c r="F3376" s="17">
        <v>1076</v>
      </c>
      <c r="G3376" s="24" t="s">
        <v>45</v>
      </c>
      <c r="H3376" s="563">
        <v>55.92</v>
      </c>
      <c r="I3376" s="563">
        <v>17.579999999999998</v>
      </c>
      <c r="J3376" s="563">
        <f t="shared" si="231"/>
        <v>38.340000000000003</v>
      </c>
      <c r="K3376" s="564">
        <v>37.380000000000003</v>
      </c>
      <c r="L3376" s="565">
        <v>45541</v>
      </c>
      <c r="M3376" s="563">
        <f t="shared" si="232"/>
        <v>0.96000000000000085</v>
      </c>
      <c r="N3376" s="566">
        <v>1</v>
      </c>
      <c r="O3376" s="552" t="s">
        <v>50</v>
      </c>
      <c r="P3376" s="1" t="s">
        <v>53</v>
      </c>
      <c r="Q3376" s="567" t="str">
        <f>VLOOKUP(UTK[[#This Row],[ID]],DRIVER[],6,FALSE)</f>
        <v>BIRABAR MOHANTA</v>
      </c>
    </row>
    <row r="3377" spans="1:18" ht="15" customHeight="1">
      <c r="A3377" s="1">
        <v>105</v>
      </c>
      <c r="B3377" s="562" t="str">
        <f>UTK[[#This Row],[DATE]]&amp;UTK[[#This Row],[VEHICLE NO]]&amp;UTK[[#This Row],[TRIP NO]]</f>
        <v>45541OD04Q41731</v>
      </c>
      <c r="C3377" s="25">
        <v>45541</v>
      </c>
      <c r="D3377" s="1">
        <v>33904</v>
      </c>
      <c r="E3377" s="12">
        <v>312216</v>
      </c>
      <c r="F3377" s="17">
        <v>1106</v>
      </c>
      <c r="G3377" s="24" t="s">
        <v>8</v>
      </c>
      <c r="H3377" s="563">
        <v>34.44</v>
      </c>
      <c r="I3377" s="563">
        <v>10.28</v>
      </c>
      <c r="J3377" s="563">
        <f t="shared" si="231"/>
        <v>24.159999999999997</v>
      </c>
      <c r="K3377" s="564">
        <v>23.64</v>
      </c>
      <c r="L3377" s="565">
        <v>45541</v>
      </c>
      <c r="M3377" s="563">
        <f t="shared" si="232"/>
        <v>0.51999999999999602</v>
      </c>
      <c r="N3377" s="566">
        <v>1</v>
      </c>
      <c r="O3377" s="552" t="s">
        <v>50</v>
      </c>
      <c r="P3377" s="1" t="s">
        <v>53</v>
      </c>
      <c r="Q3377" s="567" t="str">
        <f>VLOOKUP(UTK[[#This Row],[ID]],DRIVER[],6,FALSE)</f>
        <v>MADANA MAHANTA</v>
      </c>
      <c r="R3377" s="1">
        <v>245</v>
      </c>
    </row>
    <row r="3378" spans="1:18" ht="15" customHeight="1">
      <c r="A3378" s="1">
        <v>106</v>
      </c>
      <c r="B3378" s="562" t="str">
        <f>UTK[[#This Row],[DATE]]&amp;UTK[[#This Row],[VEHICLE NO]]&amp;UTK[[#This Row],[TRIP NO]]</f>
        <v>45541OD34S40342</v>
      </c>
      <c r="C3378" s="25">
        <v>45541</v>
      </c>
      <c r="D3378" s="1">
        <v>33905</v>
      </c>
      <c r="E3378" s="12">
        <v>312216</v>
      </c>
      <c r="F3378" s="17">
        <v>1120</v>
      </c>
      <c r="G3378" s="24" t="s">
        <v>129</v>
      </c>
      <c r="H3378" s="563">
        <v>53.88</v>
      </c>
      <c r="I3378" s="563">
        <v>17.8</v>
      </c>
      <c r="J3378" s="563">
        <f t="shared" si="231"/>
        <v>36.08</v>
      </c>
      <c r="K3378" s="564">
        <v>35.82</v>
      </c>
      <c r="L3378" s="565">
        <v>45541</v>
      </c>
      <c r="M3378" s="563">
        <f t="shared" si="232"/>
        <v>0.25999999999999801</v>
      </c>
      <c r="N3378" s="566">
        <v>2</v>
      </c>
      <c r="O3378" s="552" t="s">
        <v>50</v>
      </c>
      <c r="P3378" s="1" t="s">
        <v>53</v>
      </c>
      <c r="Q3378" s="567" t="str">
        <f>VLOOKUP(UTK[[#This Row],[ID]],DRIVER[],6,FALSE)</f>
        <v>AKSHAYA KU SAHOO</v>
      </c>
    </row>
    <row r="3379" spans="1:18" ht="15" customHeight="1">
      <c r="A3379" s="1">
        <v>107</v>
      </c>
      <c r="B3379" s="562" t="str">
        <f>UTK[[#This Row],[DATE]]&amp;UTK[[#This Row],[VEHICLE NO]]&amp;UTK[[#This Row],[TRIP NO]]</f>
        <v>45541OD34S26272</v>
      </c>
      <c r="C3379" s="25">
        <v>45541</v>
      </c>
      <c r="D3379" s="1">
        <v>33906</v>
      </c>
      <c r="E3379" s="12">
        <v>312216</v>
      </c>
      <c r="F3379" s="17">
        <v>1118</v>
      </c>
      <c r="G3379" s="24" t="s">
        <v>54</v>
      </c>
      <c r="H3379" s="563">
        <v>53.8</v>
      </c>
      <c r="I3379" s="563">
        <v>17.32</v>
      </c>
      <c r="J3379" s="563">
        <f t="shared" si="231"/>
        <v>36.479999999999997</v>
      </c>
      <c r="K3379" s="564">
        <v>36.14</v>
      </c>
      <c r="L3379" s="565">
        <v>45541</v>
      </c>
      <c r="M3379" s="563">
        <f t="shared" si="232"/>
        <v>0.33999999999999631</v>
      </c>
      <c r="N3379" s="566">
        <v>2</v>
      </c>
      <c r="O3379" s="552" t="s">
        <v>50</v>
      </c>
      <c r="P3379" s="1" t="s">
        <v>53</v>
      </c>
      <c r="Q3379" s="567" t="str">
        <f>VLOOKUP(UTK[[#This Row],[ID]],DRIVER[],6,FALSE)</f>
        <v>BANAJ ROUT</v>
      </c>
    </row>
    <row r="3380" spans="1:18" ht="15" customHeight="1">
      <c r="A3380" s="1">
        <v>108</v>
      </c>
      <c r="B3380" s="562" t="str">
        <f>UTK[[#This Row],[DATE]]&amp;UTK[[#This Row],[VEHICLE NO]]&amp;UTK[[#This Row],[TRIP NO]]</f>
        <v>45541OD34S61522</v>
      </c>
      <c r="C3380" s="25">
        <v>45541</v>
      </c>
      <c r="D3380" s="1">
        <v>33907</v>
      </c>
      <c r="E3380" s="12">
        <v>312216</v>
      </c>
      <c r="F3380" s="17">
        <v>1124</v>
      </c>
      <c r="G3380" s="24" t="s">
        <v>43</v>
      </c>
      <c r="H3380" s="563">
        <v>54.26</v>
      </c>
      <c r="I3380" s="563">
        <v>17.239999999999998</v>
      </c>
      <c r="J3380" s="563">
        <f t="shared" si="231"/>
        <v>37.019999999999996</v>
      </c>
      <c r="K3380" s="564">
        <v>36.58</v>
      </c>
      <c r="L3380" s="565">
        <v>45541</v>
      </c>
      <c r="M3380" s="563">
        <f t="shared" si="232"/>
        <v>0.43999999999999773</v>
      </c>
      <c r="N3380" s="566">
        <v>2</v>
      </c>
      <c r="O3380" s="552" t="s">
        <v>50</v>
      </c>
      <c r="P3380" s="1" t="s">
        <v>53</v>
      </c>
      <c r="Q3380" s="567" t="str">
        <f>VLOOKUP(UTK[[#This Row],[ID]],DRIVER[],6,FALSE)</f>
        <v>RAHID</v>
      </c>
    </row>
    <row r="3381" spans="1:18" ht="15" customHeight="1">
      <c r="A3381" s="1">
        <v>109</v>
      </c>
      <c r="B3381" s="562" t="str">
        <f>UTK[[#This Row],[DATE]]&amp;UTK[[#This Row],[VEHICLE NO]]&amp;UTK[[#This Row],[TRIP NO]]</f>
        <v>45541OD04Q41262</v>
      </c>
      <c r="C3381" s="25">
        <v>45541</v>
      </c>
      <c r="D3381" s="1">
        <v>33908</v>
      </c>
      <c r="E3381" s="12">
        <v>312216</v>
      </c>
      <c r="F3381" s="17">
        <v>1123</v>
      </c>
      <c r="G3381" s="24" t="s">
        <v>23</v>
      </c>
      <c r="H3381" s="563">
        <v>54.08</v>
      </c>
      <c r="I3381" s="563">
        <v>17.600000000000001</v>
      </c>
      <c r="J3381" s="563">
        <f t="shared" si="231"/>
        <v>36.479999999999997</v>
      </c>
      <c r="K3381" s="564">
        <v>35.92</v>
      </c>
      <c r="L3381" s="565">
        <v>45541</v>
      </c>
      <c r="M3381" s="563">
        <f t="shared" si="232"/>
        <v>0.55999999999999517</v>
      </c>
      <c r="N3381" s="566">
        <v>2</v>
      </c>
      <c r="O3381" s="552" t="s">
        <v>50</v>
      </c>
      <c r="P3381" s="1" t="s">
        <v>53</v>
      </c>
      <c r="Q3381" s="567" t="str">
        <f>VLOOKUP(UTK[[#This Row],[ID]],DRIVER[],6,FALSE)</f>
        <v>JUGAL KISHOR MOHANTA</v>
      </c>
    </row>
    <row r="3382" spans="1:18" ht="15" customHeight="1">
      <c r="A3382" s="1">
        <v>110</v>
      </c>
      <c r="B3382" s="562" t="str">
        <f>UTK[[#This Row],[DATE]]&amp;UTK[[#This Row],[VEHICLE NO]]&amp;UTK[[#This Row],[TRIP NO]]</f>
        <v>45541OD04Q41282</v>
      </c>
      <c r="C3382" s="25">
        <v>45541</v>
      </c>
      <c r="D3382" s="1">
        <v>33909</v>
      </c>
      <c r="E3382" s="12">
        <v>312216</v>
      </c>
      <c r="F3382" s="17">
        <v>1125</v>
      </c>
      <c r="G3382" s="24" t="s">
        <v>41</v>
      </c>
      <c r="H3382" s="563">
        <v>35.44</v>
      </c>
      <c r="I3382" s="563">
        <v>10.56</v>
      </c>
      <c r="J3382" s="563">
        <f t="shared" si="231"/>
        <v>24.879999999999995</v>
      </c>
      <c r="K3382" s="564">
        <v>24.5</v>
      </c>
      <c r="L3382" s="565">
        <v>45541</v>
      </c>
      <c r="M3382" s="563">
        <f t="shared" si="232"/>
        <v>0.37999999999999545</v>
      </c>
      <c r="N3382" s="566">
        <v>2</v>
      </c>
      <c r="O3382" s="552" t="s">
        <v>50</v>
      </c>
      <c r="P3382" s="1" t="s">
        <v>53</v>
      </c>
      <c r="Q3382" s="567" t="str">
        <f>VLOOKUP(UTK[[#This Row],[ID]],DRIVER[],6,FALSE)</f>
        <v>RAKHAL CH  MOHANTA</v>
      </c>
    </row>
    <row r="3383" spans="1:18" ht="14.4">
      <c r="A3383" s="1">
        <v>111</v>
      </c>
      <c r="B3383" s="562" t="str">
        <f>UTK[[#This Row],[DATE]]&amp;UTK[[#This Row],[VEHICLE NO]]&amp;UTK[[#This Row],[TRIP NO]]</f>
        <v>45541OD04Q41232</v>
      </c>
      <c r="C3383" s="25">
        <v>45541</v>
      </c>
      <c r="D3383" s="1">
        <v>33910</v>
      </c>
      <c r="E3383" s="12">
        <v>312216</v>
      </c>
      <c r="F3383" s="17">
        <v>1126</v>
      </c>
      <c r="G3383" s="24" t="s">
        <v>39</v>
      </c>
      <c r="H3383" s="563">
        <v>53.86</v>
      </c>
      <c r="I3383" s="563">
        <v>17.28</v>
      </c>
      <c r="J3383" s="563">
        <f t="shared" si="231"/>
        <v>36.58</v>
      </c>
      <c r="K3383" s="564">
        <v>36.32</v>
      </c>
      <c r="L3383" s="565">
        <v>45541</v>
      </c>
      <c r="M3383" s="563">
        <f t="shared" si="232"/>
        <v>0.25999999999999801</v>
      </c>
      <c r="N3383" s="566">
        <v>2</v>
      </c>
      <c r="O3383" s="552" t="s">
        <v>50</v>
      </c>
      <c r="P3383" s="1" t="s">
        <v>53</v>
      </c>
      <c r="Q3383" s="567" t="str">
        <f>VLOOKUP(UTK[[#This Row],[ID]],DRIVER[],6,FALSE)</f>
        <v>RIZWAN</v>
      </c>
      <c r="R3383" s="1">
        <v>232</v>
      </c>
    </row>
    <row r="3384" spans="1:18" ht="15" customHeight="1">
      <c r="A3384" s="1">
        <v>112</v>
      </c>
      <c r="B3384" s="562" t="str">
        <f>UTK[[#This Row],[DATE]]&amp;UTK[[#This Row],[VEHICLE NO]]&amp;UTK[[#This Row],[TRIP NO]]</f>
        <v>45541OD34S65082</v>
      </c>
      <c r="C3384" s="25">
        <v>45541</v>
      </c>
      <c r="D3384" s="1">
        <v>33911</v>
      </c>
      <c r="E3384" s="12">
        <v>312216</v>
      </c>
      <c r="F3384" s="17">
        <v>1133</v>
      </c>
      <c r="G3384" s="24" t="s">
        <v>57</v>
      </c>
      <c r="H3384" s="563">
        <v>54.42</v>
      </c>
      <c r="I3384" s="563">
        <v>17.62</v>
      </c>
      <c r="J3384" s="563">
        <f t="shared" si="231"/>
        <v>36.799999999999997</v>
      </c>
      <c r="K3384" s="564">
        <v>36.44</v>
      </c>
      <c r="L3384" s="565">
        <v>45541</v>
      </c>
      <c r="M3384" s="563">
        <f t="shared" si="232"/>
        <v>0.35999999999999943</v>
      </c>
      <c r="N3384" s="566">
        <v>2</v>
      </c>
      <c r="O3384" s="552" t="s">
        <v>50</v>
      </c>
      <c r="P3384" s="1" t="s">
        <v>53</v>
      </c>
      <c r="Q3384" s="567" t="str">
        <f>VLOOKUP(UTK[[#This Row],[ID]],DRIVER[],6,FALSE)</f>
        <v>BAI DHARA JAMUDA</v>
      </c>
      <c r="R3384" s="1">
        <v>202</v>
      </c>
    </row>
    <row r="3385" spans="1:18" ht="15" customHeight="1">
      <c r="A3385" s="1">
        <v>113</v>
      </c>
      <c r="B3385" s="562" t="str">
        <f>UTK[[#This Row],[DATE]]&amp;UTK[[#This Row],[VEHICLE NO]]&amp;UTK[[#This Row],[TRIP NO]]</f>
        <v>45541OD34S61372</v>
      </c>
      <c r="C3385" s="25">
        <v>45541</v>
      </c>
      <c r="D3385" s="1">
        <v>33912</v>
      </c>
      <c r="E3385" s="12">
        <v>312216</v>
      </c>
      <c r="F3385" s="17">
        <v>1137</v>
      </c>
      <c r="G3385" s="24" t="s">
        <v>44</v>
      </c>
      <c r="H3385" s="563">
        <v>54.02</v>
      </c>
      <c r="I3385" s="563">
        <v>17.62</v>
      </c>
      <c r="J3385" s="563">
        <f t="shared" si="231"/>
        <v>36.400000000000006</v>
      </c>
      <c r="K3385" s="564">
        <v>36.08</v>
      </c>
      <c r="L3385" s="565">
        <v>45541</v>
      </c>
      <c r="M3385" s="563">
        <f t="shared" si="232"/>
        <v>0.32000000000000739</v>
      </c>
      <c r="N3385" s="566">
        <v>2</v>
      </c>
      <c r="O3385" s="552" t="s">
        <v>50</v>
      </c>
      <c r="P3385" s="1" t="s">
        <v>53</v>
      </c>
      <c r="Q3385" s="567" t="str">
        <f>VLOOKUP(UTK[[#This Row],[ID]],DRIVER[],6,FALSE)</f>
        <v>JAVID KHAN</v>
      </c>
    </row>
    <row r="3386" spans="1:18" ht="15" customHeight="1">
      <c r="A3386" s="1">
        <v>114</v>
      </c>
      <c r="B3386" s="562" t="str">
        <f>UTK[[#This Row],[DATE]]&amp;UTK[[#This Row],[VEHICLE NO]]&amp;UTK[[#This Row],[TRIP NO]]</f>
        <v>45541OD34S26152</v>
      </c>
      <c r="C3386" s="25">
        <v>45541</v>
      </c>
      <c r="D3386" s="1">
        <v>33913</v>
      </c>
      <c r="E3386" s="12">
        <v>312216</v>
      </c>
      <c r="F3386" s="17">
        <v>1142</v>
      </c>
      <c r="G3386" s="24" t="s">
        <v>40</v>
      </c>
      <c r="H3386" s="563">
        <v>53.5</v>
      </c>
      <c r="I3386" s="563">
        <v>17.399999999999999</v>
      </c>
      <c r="J3386" s="563">
        <f t="shared" si="231"/>
        <v>36.1</v>
      </c>
      <c r="K3386" s="564">
        <v>35.619999999999997</v>
      </c>
      <c r="L3386" s="565">
        <v>45541</v>
      </c>
      <c r="M3386" s="563">
        <f t="shared" si="232"/>
        <v>0.48000000000000398</v>
      </c>
      <c r="N3386" s="566">
        <v>2</v>
      </c>
      <c r="O3386" s="552" t="s">
        <v>50</v>
      </c>
      <c r="P3386" s="1" t="s">
        <v>53</v>
      </c>
      <c r="Q3386" s="567" t="str">
        <f>VLOOKUP(UTK[[#This Row],[ID]],DRIVER[],6,FALSE)</f>
        <v>SUSANT KUMAR BAG</v>
      </c>
      <c r="R3386" s="1">
        <v>160</v>
      </c>
    </row>
    <row r="3387" spans="1:18" ht="15" customHeight="1">
      <c r="A3387" s="1">
        <v>115</v>
      </c>
      <c r="B3387" s="562" t="str">
        <f>UTK[[#This Row],[DATE]]&amp;UTK[[#This Row],[VEHICLE NO]]&amp;UTK[[#This Row],[TRIP NO]]</f>
        <v>45541OD04Q41182</v>
      </c>
      <c r="C3387" s="25">
        <v>45541</v>
      </c>
      <c r="D3387" s="1">
        <v>33914</v>
      </c>
      <c r="E3387" s="12">
        <v>312216</v>
      </c>
      <c r="F3387" s="17">
        <v>1148</v>
      </c>
      <c r="G3387" s="24" t="s">
        <v>26</v>
      </c>
      <c r="H3387" s="563">
        <v>53</v>
      </c>
      <c r="I3387" s="563">
        <v>17.32</v>
      </c>
      <c r="J3387" s="563">
        <f t="shared" si="231"/>
        <v>35.68</v>
      </c>
      <c r="K3387" s="564">
        <v>35.340000000000003</v>
      </c>
      <c r="L3387" s="565">
        <v>45541</v>
      </c>
      <c r="M3387" s="563">
        <f t="shared" si="232"/>
        <v>0.33999999999999631</v>
      </c>
      <c r="N3387" s="566">
        <v>2</v>
      </c>
      <c r="O3387" s="552" t="s">
        <v>50</v>
      </c>
      <c r="P3387" s="1" t="s">
        <v>53</v>
      </c>
      <c r="Q3387" s="567" t="str">
        <f>VLOOKUP(UTK[[#This Row],[ID]],DRIVER[],6,FALSE)</f>
        <v>MIRZA KAMAL BEG</v>
      </c>
    </row>
    <row r="3388" spans="1:18" ht="15" customHeight="1">
      <c r="A3388" s="1">
        <v>116</v>
      </c>
      <c r="B3388" s="562" t="str">
        <f>UTK[[#This Row],[DATE]]&amp;UTK[[#This Row],[VEHICLE NO]]&amp;UTK[[#This Row],[TRIP NO]]</f>
        <v>45541OD04Q41782</v>
      </c>
      <c r="C3388" s="25">
        <v>45541</v>
      </c>
      <c r="D3388" s="1">
        <v>33915</v>
      </c>
      <c r="E3388" s="12">
        <v>312216</v>
      </c>
      <c r="F3388" s="17">
        <v>1153</v>
      </c>
      <c r="G3388" s="24" t="s">
        <v>25</v>
      </c>
      <c r="H3388" s="563">
        <v>54.18</v>
      </c>
      <c r="I3388" s="563">
        <v>17.420000000000002</v>
      </c>
      <c r="J3388" s="563">
        <f t="shared" si="231"/>
        <v>36.76</v>
      </c>
      <c r="K3388" s="564">
        <v>36.4</v>
      </c>
      <c r="L3388" s="565">
        <v>45541</v>
      </c>
      <c r="M3388" s="563">
        <f t="shared" si="232"/>
        <v>0.35999999999999943</v>
      </c>
      <c r="N3388" s="566">
        <v>2</v>
      </c>
      <c r="O3388" s="552" t="s">
        <v>50</v>
      </c>
      <c r="P3388" s="1" t="s">
        <v>53</v>
      </c>
      <c r="Q3388" s="567" t="str">
        <f>VLOOKUP(UTK[[#This Row],[ID]],DRIVER[],6,FALSE)</f>
        <v>CHANDRAMANI MOHANTY</v>
      </c>
    </row>
    <row r="3389" spans="1:18" ht="15" customHeight="1">
      <c r="A3389" s="1">
        <v>117</v>
      </c>
      <c r="B3389" s="562" t="str">
        <f>UTK[[#This Row],[DATE]]&amp;UTK[[#This Row],[VEHICLE NO]]&amp;UTK[[#This Row],[TRIP NO]]</f>
        <v>45541OD34S61392</v>
      </c>
      <c r="C3389" s="25">
        <v>45541</v>
      </c>
      <c r="D3389" s="1">
        <v>33916</v>
      </c>
      <c r="E3389" s="12">
        <v>312216</v>
      </c>
      <c r="F3389" s="17">
        <v>1160</v>
      </c>
      <c r="G3389" s="24" t="s">
        <v>52</v>
      </c>
      <c r="H3389" s="563">
        <v>51.72</v>
      </c>
      <c r="I3389" s="563">
        <v>17.62</v>
      </c>
      <c r="J3389" s="563">
        <f t="shared" si="231"/>
        <v>34.099999999999994</v>
      </c>
      <c r="K3389" s="564">
        <v>33.700000000000003</v>
      </c>
      <c r="L3389" s="565">
        <v>45541</v>
      </c>
      <c r="M3389" s="563">
        <f t="shared" si="232"/>
        <v>0.39999999999999147</v>
      </c>
      <c r="N3389" s="566">
        <v>2</v>
      </c>
      <c r="O3389" s="552" t="s">
        <v>50</v>
      </c>
      <c r="P3389" s="1" t="s">
        <v>53</v>
      </c>
      <c r="Q3389" s="567" t="str">
        <f>VLOOKUP(UTK[[#This Row],[ID]],DRIVER[],6,FALSE)</f>
        <v>PRADIPA MALIK</v>
      </c>
      <c r="R3389" s="1">
        <v>230</v>
      </c>
    </row>
    <row r="3390" spans="1:18" ht="15" customHeight="1">
      <c r="A3390" s="1">
        <v>118</v>
      </c>
      <c r="B3390" s="562" t="str">
        <f>UTK[[#This Row],[DATE]]&amp;UTK[[#This Row],[VEHICLE NO]]&amp;UTK[[#This Row],[TRIP NO]]</f>
        <v>45541OD04Q67882</v>
      </c>
      <c r="C3390" s="25">
        <v>45541</v>
      </c>
      <c r="D3390" s="1">
        <v>33917</v>
      </c>
      <c r="E3390" s="12">
        <v>312216</v>
      </c>
      <c r="F3390" s="17">
        <v>1168</v>
      </c>
      <c r="G3390" s="24" t="s">
        <v>20</v>
      </c>
      <c r="H3390" s="563">
        <v>54.74</v>
      </c>
      <c r="I3390" s="563">
        <v>17.739999999999998</v>
      </c>
      <c r="J3390" s="563">
        <f t="shared" si="231"/>
        <v>37</v>
      </c>
      <c r="K3390" s="564">
        <v>36.64</v>
      </c>
      <c r="L3390" s="565">
        <v>45542</v>
      </c>
      <c r="M3390" s="563">
        <f t="shared" si="232"/>
        <v>0.35999999999999943</v>
      </c>
      <c r="N3390" s="566">
        <v>2</v>
      </c>
      <c r="O3390" s="552" t="s">
        <v>50</v>
      </c>
      <c r="P3390" s="1" t="s">
        <v>53</v>
      </c>
      <c r="Q3390" s="567" t="str">
        <f>VLOOKUP(UTK[[#This Row],[ID]],DRIVER[],6,FALSE)</f>
        <v>DHULESWAR PERAI</v>
      </c>
    </row>
    <row r="3391" spans="1:18" ht="15" customHeight="1">
      <c r="A3391" s="1">
        <v>119</v>
      </c>
      <c r="B3391" s="562" t="str">
        <f>UTK[[#This Row],[DATE]]&amp;UTK[[#This Row],[VEHICLE NO]]&amp;UTK[[#This Row],[TRIP NO]]</f>
        <v>45541OD34S26662</v>
      </c>
      <c r="C3391" s="25">
        <v>45541</v>
      </c>
      <c r="D3391" s="1">
        <v>33918</v>
      </c>
      <c r="E3391" s="12">
        <v>312216</v>
      </c>
      <c r="F3391" s="17">
        <v>1172</v>
      </c>
      <c r="G3391" s="24" t="s">
        <v>45</v>
      </c>
      <c r="H3391" s="563">
        <v>52.76</v>
      </c>
      <c r="I3391" s="563">
        <v>17.64</v>
      </c>
      <c r="J3391" s="563">
        <f t="shared" si="231"/>
        <v>35.119999999999997</v>
      </c>
      <c r="K3391" s="564">
        <v>34.700000000000003</v>
      </c>
      <c r="L3391" s="565">
        <v>45542</v>
      </c>
      <c r="M3391" s="563">
        <f t="shared" si="232"/>
        <v>0.4199999999999946</v>
      </c>
      <c r="N3391" s="566">
        <v>2</v>
      </c>
      <c r="O3391" s="552" t="s">
        <v>50</v>
      </c>
      <c r="P3391" s="1" t="s">
        <v>53</v>
      </c>
      <c r="Q3391" s="567" t="str">
        <f>VLOOKUP(UTK[[#This Row],[ID]],DRIVER[],6,FALSE)</f>
        <v>BIRABAR MOHANTA</v>
      </c>
    </row>
    <row r="3392" spans="1:18" ht="14.4">
      <c r="A3392" s="1">
        <v>120</v>
      </c>
      <c r="B3392" s="562" t="str">
        <f>UTK[[#This Row],[DATE]]&amp;UTK[[#This Row],[VEHICLE NO]]&amp;UTK[[#This Row],[TRIP NO]]</f>
        <v>45542OD04Q41231</v>
      </c>
      <c r="C3392" s="25">
        <v>45542</v>
      </c>
      <c r="D3392" s="1">
        <v>33919</v>
      </c>
      <c r="E3392" s="12">
        <v>312216</v>
      </c>
      <c r="F3392" s="17">
        <v>1188</v>
      </c>
      <c r="G3392" s="24" t="s">
        <v>39</v>
      </c>
      <c r="H3392" s="563">
        <v>54.5</v>
      </c>
      <c r="I3392" s="563">
        <v>17.36</v>
      </c>
      <c r="J3392" s="563">
        <f t="shared" ref="J3392:J3419" si="233">H3392-I3392</f>
        <v>37.14</v>
      </c>
      <c r="K3392" s="564">
        <v>36.979999999999997</v>
      </c>
      <c r="L3392" s="565">
        <v>45542</v>
      </c>
      <c r="M3392" s="563">
        <f t="shared" ref="M3392:M3419" si="234">J3392-K3392</f>
        <v>0.16000000000000369</v>
      </c>
      <c r="N3392" s="566">
        <v>1</v>
      </c>
      <c r="O3392" s="552" t="s">
        <v>50</v>
      </c>
      <c r="P3392" s="1" t="s">
        <v>53</v>
      </c>
      <c r="Q3392" s="567" t="str">
        <f>VLOOKUP(UTK[[#This Row],[ID]],DRIVER[],6,FALSE)</f>
        <v>RIZWAN</v>
      </c>
    </row>
    <row r="3393" spans="1:18" ht="15" customHeight="1">
      <c r="A3393" s="1">
        <v>121</v>
      </c>
      <c r="B3393" s="562" t="str">
        <f>UTK[[#This Row],[DATE]]&amp;UTK[[#This Row],[VEHICLE NO]]&amp;UTK[[#This Row],[TRIP NO]]</f>
        <v>45542OD04Q41261</v>
      </c>
      <c r="C3393" s="25">
        <v>45542</v>
      </c>
      <c r="D3393" s="1">
        <v>33920</v>
      </c>
      <c r="E3393" s="12">
        <v>312216</v>
      </c>
      <c r="F3393" s="17">
        <v>1187</v>
      </c>
      <c r="G3393" s="24" t="s">
        <v>23</v>
      </c>
      <c r="H3393" s="563">
        <v>55.88</v>
      </c>
      <c r="I3393" s="563">
        <v>17.62</v>
      </c>
      <c r="J3393" s="563">
        <f t="shared" si="233"/>
        <v>38.260000000000005</v>
      </c>
      <c r="K3393" s="564">
        <v>37.68</v>
      </c>
      <c r="L3393" s="565">
        <v>45542</v>
      </c>
      <c r="M3393" s="563">
        <f t="shared" si="234"/>
        <v>0.5800000000000054</v>
      </c>
      <c r="N3393" s="566">
        <v>1</v>
      </c>
      <c r="O3393" s="552" t="s">
        <v>50</v>
      </c>
      <c r="P3393" s="1" t="s">
        <v>53</v>
      </c>
      <c r="Q3393" s="567" t="str">
        <f>VLOOKUP(UTK[[#This Row],[ID]],DRIVER[],6,FALSE)</f>
        <v>BIRABAR MOHANTA</v>
      </c>
    </row>
    <row r="3394" spans="1:18" ht="15" customHeight="1">
      <c r="A3394" s="1">
        <v>122</v>
      </c>
      <c r="B3394" s="562" t="str">
        <f>UTK[[#This Row],[DATE]]&amp;UTK[[#This Row],[VEHICLE NO]]&amp;UTK[[#This Row],[TRIP NO]]</f>
        <v>45542OD34S61521</v>
      </c>
      <c r="C3394" s="25">
        <v>45542</v>
      </c>
      <c r="D3394" s="1">
        <v>33921</v>
      </c>
      <c r="E3394" s="12">
        <v>312216</v>
      </c>
      <c r="F3394" s="17">
        <v>1184</v>
      </c>
      <c r="G3394" s="24" t="s">
        <v>43</v>
      </c>
      <c r="H3394" s="563">
        <v>53.56</v>
      </c>
      <c r="I3394" s="563">
        <v>17.239999999999998</v>
      </c>
      <c r="J3394" s="563">
        <f t="shared" si="233"/>
        <v>36.320000000000007</v>
      </c>
      <c r="K3394" s="564">
        <v>35.840000000000003</v>
      </c>
      <c r="L3394" s="565">
        <v>45542</v>
      </c>
      <c r="M3394" s="563">
        <f t="shared" si="234"/>
        <v>0.48000000000000398</v>
      </c>
      <c r="N3394" s="566">
        <v>1</v>
      </c>
      <c r="O3394" s="552" t="s">
        <v>50</v>
      </c>
      <c r="P3394" s="1" t="s">
        <v>53</v>
      </c>
      <c r="Q3394" s="567" t="str">
        <f>VLOOKUP(UTK[[#This Row],[ID]],DRIVER[],6,FALSE)</f>
        <v>RAHID</v>
      </c>
      <c r="R3394" s="1">
        <v>187</v>
      </c>
    </row>
    <row r="3395" spans="1:18" ht="15" customHeight="1">
      <c r="A3395" s="1">
        <v>123</v>
      </c>
      <c r="B3395" s="562" t="str">
        <f>UTK[[#This Row],[DATE]]&amp;UTK[[#This Row],[VEHICLE NO]]&amp;UTK[[#This Row],[TRIP NO]]</f>
        <v>45542OD34S65081</v>
      </c>
      <c r="C3395" s="25">
        <v>45542</v>
      </c>
      <c r="D3395" s="1">
        <v>33922</v>
      </c>
      <c r="E3395" s="12">
        <v>312216</v>
      </c>
      <c r="F3395" s="17">
        <v>1189</v>
      </c>
      <c r="G3395" s="24" t="s">
        <v>57</v>
      </c>
      <c r="H3395" s="563">
        <v>55.74</v>
      </c>
      <c r="I3395" s="563">
        <v>17.739999999999998</v>
      </c>
      <c r="J3395" s="563">
        <f t="shared" si="233"/>
        <v>38</v>
      </c>
      <c r="K3395" s="564">
        <v>37.479999999999997</v>
      </c>
      <c r="L3395" s="565">
        <v>45542</v>
      </c>
      <c r="M3395" s="563">
        <f t="shared" si="234"/>
        <v>0.52000000000000313</v>
      </c>
      <c r="N3395" s="566">
        <v>1</v>
      </c>
      <c r="O3395" s="552" t="s">
        <v>50</v>
      </c>
      <c r="P3395" s="1" t="s">
        <v>53</v>
      </c>
      <c r="Q3395" s="567" t="str">
        <f>VLOOKUP(UTK[[#This Row],[ID]],DRIVER[],6,FALSE)</f>
        <v>VINOD KUMAR</v>
      </c>
    </row>
    <row r="3396" spans="1:18" ht="15" customHeight="1">
      <c r="A3396" s="1">
        <v>124</v>
      </c>
      <c r="B3396" s="562" t="str">
        <f>UTK[[#This Row],[DATE]]&amp;UTK[[#This Row],[VEHICLE NO]]&amp;UTK[[#This Row],[TRIP NO]]</f>
        <v>45542OD04Q41281</v>
      </c>
      <c r="C3396" s="25">
        <v>45542</v>
      </c>
      <c r="D3396" s="1">
        <v>33923</v>
      </c>
      <c r="E3396" s="12">
        <v>312216</v>
      </c>
      <c r="F3396" s="17">
        <v>1192</v>
      </c>
      <c r="G3396" s="24" t="s">
        <v>41</v>
      </c>
      <c r="H3396" s="563">
        <v>34.78</v>
      </c>
      <c r="I3396" s="563">
        <v>10.48</v>
      </c>
      <c r="J3396" s="563">
        <f t="shared" si="233"/>
        <v>24.3</v>
      </c>
      <c r="K3396" s="564">
        <v>23.72</v>
      </c>
      <c r="L3396" s="565">
        <v>45542</v>
      </c>
      <c r="M3396" s="563">
        <f t="shared" si="234"/>
        <v>0.58000000000000185</v>
      </c>
      <c r="N3396" s="566">
        <v>1</v>
      </c>
      <c r="O3396" s="552" t="s">
        <v>50</v>
      </c>
      <c r="P3396" s="1" t="s">
        <v>53</v>
      </c>
      <c r="Q3396" s="567" t="str">
        <f>VLOOKUP(UTK[[#This Row],[ID]],DRIVER[],6,FALSE)</f>
        <v>KAMAN MUNDA</v>
      </c>
    </row>
    <row r="3397" spans="1:18" ht="15" customHeight="1">
      <c r="A3397" s="1">
        <v>125</v>
      </c>
      <c r="B3397" s="562" t="str">
        <f>UTK[[#This Row],[DATE]]&amp;UTK[[#This Row],[VEHICLE NO]]&amp;UTK[[#This Row],[TRIP NO]]</f>
        <v>45542OD34S26271</v>
      </c>
      <c r="C3397" s="25">
        <v>45542</v>
      </c>
      <c r="D3397" s="1">
        <v>33924</v>
      </c>
      <c r="E3397" s="12">
        <v>312216</v>
      </c>
      <c r="F3397" s="17">
        <v>1191</v>
      </c>
      <c r="G3397" s="24" t="s">
        <v>54</v>
      </c>
      <c r="H3397" s="563">
        <v>56.24</v>
      </c>
      <c r="I3397" s="563">
        <v>17.260000000000002</v>
      </c>
      <c r="J3397" s="563">
        <f t="shared" si="233"/>
        <v>38.980000000000004</v>
      </c>
      <c r="K3397" s="564">
        <v>38.92</v>
      </c>
      <c r="L3397" s="565">
        <v>45542</v>
      </c>
      <c r="M3397" s="563">
        <f t="shared" si="234"/>
        <v>6.0000000000002274E-2</v>
      </c>
      <c r="N3397" s="566">
        <v>1</v>
      </c>
      <c r="O3397" s="552" t="s">
        <v>50</v>
      </c>
      <c r="P3397" s="1" t="s">
        <v>53</v>
      </c>
      <c r="Q3397" s="567" t="str">
        <f>VLOOKUP(UTK[[#This Row],[ID]],DRIVER[],6,FALSE)</f>
        <v>BANAJ ROUT</v>
      </c>
    </row>
    <row r="3398" spans="1:18" ht="15" customHeight="1">
      <c r="A3398" s="1">
        <v>126</v>
      </c>
      <c r="B3398" s="562" t="str">
        <f>UTK[[#This Row],[DATE]]&amp;UTK[[#This Row],[VEHICLE NO]]&amp;UTK[[#This Row],[TRIP NO]]</f>
        <v>45542OD04Q67881</v>
      </c>
      <c r="C3398" s="25">
        <v>45542</v>
      </c>
      <c r="D3398" s="1">
        <v>33925</v>
      </c>
      <c r="E3398" s="12">
        <v>312216</v>
      </c>
      <c r="F3398" s="17">
        <v>1190</v>
      </c>
      <c r="G3398" s="24" t="s">
        <v>20</v>
      </c>
      <c r="H3398" s="563">
        <v>57.48</v>
      </c>
      <c r="I3398" s="563">
        <v>17.72</v>
      </c>
      <c r="J3398" s="563">
        <f t="shared" si="233"/>
        <v>39.76</v>
      </c>
      <c r="K3398" s="564">
        <v>39.299999999999997</v>
      </c>
      <c r="L3398" s="565">
        <v>45542</v>
      </c>
      <c r="M3398" s="563">
        <f t="shared" si="234"/>
        <v>0.46000000000000085</v>
      </c>
      <c r="N3398" s="566">
        <v>1</v>
      </c>
      <c r="O3398" s="552" t="s">
        <v>50</v>
      </c>
      <c r="P3398" s="1" t="s">
        <v>53</v>
      </c>
      <c r="Q3398" s="567" t="str">
        <f>VLOOKUP(UTK[[#This Row],[ID]],DRIVER[],6,FALSE)</f>
        <v>DHULESWAR PERAI</v>
      </c>
    </row>
    <row r="3399" spans="1:18" ht="15" customHeight="1">
      <c r="A3399" s="1">
        <v>127</v>
      </c>
      <c r="B3399" s="562" t="str">
        <f>UTK[[#This Row],[DATE]]&amp;UTK[[#This Row],[VEHICLE NO]]&amp;UTK[[#This Row],[TRIP NO]]</f>
        <v>45542OD04Q41781</v>
      </c>
      <c r="C3399" s="25">
        <v>45542</v>
      </c>
      <c r="D3399" s="1">
        <v>33926</v>
      </c>
      <c r="E3399" s="12">
        <v>312216</v>
      </c>
      <c r="F3399" s="17">
        <v>1195</v>
      </c>
      <c r="G3399" s="24" t="s">
        <v>25</v>
      </c>
      <c r="H3399" s="563">
        <v>50.84</v>
      </c>
      <c r="I3399" s="563">
        <v>17.399999999999999</v>
      </c>
      <c r="J3399" s="563">
        <f t="shared" si="233"/>
        <v>33.440000000000005</v>
      </c>
      <c r="K3399" s="564">
        <v>33.200000000000003</v>
      </c>
      <c r="L3399" s="565">
        <v>45542</v>
      </c>
      <c r="M3399" s="563">
        <f t="shared" si="234"/>
        <v>0.24000000000000199</v>
      </c>
      <c r="N3399" s="566">
        <v>1</v>
      </c>
      <c r="O3399" s="552" t="s">
        <v>50</v>
      </c>
      <c r="P3399" s="1" t="s">
        <v>53</v>
      </c>
      <c r="Q3399" s="567" t="str">
        <f>VLOOKUP(UTK[[#This Row],[ID]],DRIVER[],6,FALSE)</f>
        <v>BHARAT CH MOHANTA</v>
      </c>
    </row>
    <row r="3400" spans="1:18" ht="15" customHeight="1">
      <c r="A3400" s="1">
        <v>128</v>
      </c>
      <c r="B3400" s="562" t="str">
        <f>UTK[[#This Row],[DATE]]&amp;UTK[[#This Row],[VEHICLE NO]]&amp;UTK[[#This Row],[TRIP NO]]</f>
        <v>45542OD34S61371</v>
      </c>
      <c r="C3400" s="25">
        <v>45542</v>
      </c>
      <c r="D3400" s="1">
        <v>33927</v>
      </c>
      <c r="E3400" s="12">
        <v>312216</v>
      </c>
      <c r="F3400" s="17">
        <v>1198</v>
      </c>
      <c r="G3400" s="24" t="s">
        <v>44</v>
      </c>
      <c r="H3400" s="563">
        <v>57.3</v>
      </c>
      <c r="I3400" s="563">
        <v>17.62</v>
      </c>
      <c r="J3400" s="563">
        <f t="shared" si="233"/>
        <v>39.679999999999993</v>
      </c>
      <c r="K3400" s="564">
        <v>38.799999999999997</v>
      </c>
      <c r="L3400" s="565">
        <v>45542</v>
      </c>
      <c r="M3400" s="563">
        <f t="shared" si="234"/>
        <v>0.87999999999999545</v>
      </c>
      <c r="N3400" s="566">
        <v>1</v>
      </c>
      <c r="O3400" s="552" t="s">
        <v>50</v>
      </c>
      <c r="P3400" s="1" t="s">
        <v>53</v>
      </c>
      <c r="Q3400" s="567" t="str">
        <f>VLOOKUP(UTK[[#This Row],[ID]],DRIVER[],6,FALSE)</f>
        <v>JAVID KHAN</v>
      </c>
      <c r="R3400" s="1">
        <v>178</v>
      </c>
    </row>
    <row r="3401" spans="1:18" ht="15" customHeight="1">
      <c r="A3401" s="1">
        <v>129</v>
      </c>
      <c r="B3401" s="562" t="str">
        <f>UTK[[#This Row],[DATE]]&amp;UTK[[#This Row],[VEHICLE NO]]&amp;UTK[[#This Row],[TRIP NO]]</f>
        <v>45542OD34S61391</v>
      </c>
      <c r="C3401" s="25">
        <v>45542</v>
      </c>
      <c r="D3401" s="1">
        <v>33928</v>
      </c>
      <c r="E3401" s="12">
        <v>312216</v>
      </c>
      <c r="F3401" s="17">
        <v>1196</v>
      </c>
      <c r="G3401" s="24" t="s">
        <v>52</v>
      </c>
      <c r="H3401" s="563">
        <v>52.86</v>
      </c>
      <c r="I3401" s="563">
        <v>17.760000000000002</v>
      </c>
      <c r="J3401" s="563">
        <f t="shared" si="233"/>
        <v>35.099999999999994</v>
      </c>
      <c r="K3401" s="564">
        <v>34.78</v>
      </c>
      <c r="L3401" s="565">
        <v>45542</v>
      </c>
      <c r="M3401" s="563">
        <f t="shared" si="234"/>
        <v>0.31999999999999318</v>
      </c>
      <c r="N3401" s="566">
        <v>1</v>
      </c>
      <c r="O3401" s="552" t="s">
        <v>50</v>
      </c>
      <c r="P3401" s="1" t="s">
        <v>53</v>
      </c>
      <c r="Q3401" s="567" t="str">
        <f>VLOOKUP(UTK[[#This Row],[ID]],DRIVER[],6,FALSE)</f>
        <v>SUSANT KUMAR BAG</v>
      </c>
    </row>
    <row r="3402" spans="1:18" ht="15" customHeight="1">
      <c r="A3402" s="1">
        <v>130</v>
      </c>
      <c r="B3402" s="562" t="str">
        <f>UTK[[#This Row],[DATE]]&amp;UTK[[#This Row],[VEHICLE NO]]&amp;UTK[[#This Row],[TRIP NO]]</f>
        <v>45542OD34S40341</v>
      </c>
      <c r="C3402" s="25">
        <v>45542</v>
      </c>
      <c r="D3402" s="1">
        <v>33929</v>
      </c>
      <c r="E3402" s="12">
        <v>312216</v>
      </c>
      <c r="F3402" s="17">
        <v>1207</v>
      </c>
      <c r="G3402" s="24" t="s">
        <v>129</v>
      </c>
      <c r="H3402" s="563">
        <v>53.32</v>
      </c>
      <c r="I3402" s="563">
        <v>17.78</v>
      </c>
      <c r="J3402" s="563">
        <f t="shared" si="233"/>
        <v>35.54</v>
      </c>
      <c r="K3402" s="564">
        <v>35.24</v>
      </c>
      <c r="L3402" s="565">
        <v>45542</v>
      </c>
      <c r="M3402" s="563">
        <f t="shared" si="234"/>
        <v>0.29999999999999716</v>
      </c>
      <c r="N3402" s="566">
        <v>1</v>
      </c>
      <c r="O3402" s="552" t="s">
        <v>50</v>
      </c>
      <c r="P3402" s="1" t="s">
        <v>53</v>
      </c>
      <c r="Q3402" s="567" t="str">
        <f>VLOOKUP(UTK[[#This Row],[ID]],DRIVER[],6,FALSE)</f>
        <v>AKSHAYA KU SAHOO</v>
      </c>
    </row>
    <row r="3403" spans="1:18" ht="15" customHeight="1">
      <c r="A3403" s="1">
        <v>131</v>
      </c>
      <c r="B3403" s="562" t="str">
        <f>UTK[[#This Row],[DATE]]&amp;UTK[[#This Row],[VEHICLE NO]]&amp;UTK[[#This Row],[TRIP NO]]</f>
        <v>45542OD34S26661</v>
      </c>
      <c r="C3403" s="25">
        <v>45542</v>
      </c>
      <c r="D3403" s="1">
        <v>33930</v>
      </c>
      <c r="E3403" s="12">
        <v>312216</v>
      </c>
      <c r="F3403" s="17">
        <v>1211</v>
      </c>
      <c r="G3403" s="24" t="s">
        <v>45</v>
      </c>
      <c r="H3403" s="563">
        <v>52.84</v>
      </c>
      <c r="I3403" s="563">
        <v>17.579999999999998</v>
      </c>
      <c r="J3403" s="563">
        <f t="shared" si="233"/>
        <v>35.260000000000005</v>
      </c>
      <c r="K3403" s="564">
        <v>34.94</v>
      </c>
      <c r="L3403" s="565">
        <v>45542</v>
      </c>
      <c r="M3403" s="563">
        <f t="shared" si="234"/>
        <v>0.32000000000000739</v>
      </c>
      <c r="N3403" s="566">
        <v>1</v>
      </c>
      <c r="O3403" s="552" t="s">
        <v>50</v>
      </c>
      <c r="P3403" s="1" t="s">
        <v>53</v>
      </c>
      <c r="Q3403" s="567" t="str">
        <f>VLOOKUP(UTK[[#This Row],[ID]],DRIVER[],6,FALSE)</f>
        <v>NATABAR MOHANTA</v>
      </c>
    </row>
    <row r="3404" spans="1:18" ht="15" customHeight="1">
      <c r="A3404" s="1">
        <v>132</v>
      </c>
      <c r="B3404" s="562" t="str">
        <f>UTK[[#This Row],[DATE]]&amp;UTK[[#This Row],[VEHICLE NO]]&amp;UTK[[#This Row],[TRIP NO]]</f>
        <v>45542OD04Q41731</v>
      </c>
      <c r="C3404" s="25">
        <v>45542</v>
      </c>
      <c r="D3404" s="1">
        <v>33931</v>
      </c>
      <c r="E3404" s="12">
        <v>312216</v>
      </c>
      <c r="F3404" s="17">
        <v>1210</v>
      </c>
      <c r="G3404" s="24" t="s">
        <v>8</v>
      </c>
      <c r="H3404" s="563">
        <v>34.82</v>
      </c>
      <c r="I3404" s="563">
        <v>10.46</v>
      </c>
      <c r="J3404" s="563">
        <f t="shared" si="233"/>
        <v>24.36</v>
      </c>
      <c r="K3404" s="564">
        <v>23.96</v>
      </c>
      <c r="L3404" s="565">
        <v>45542</v>
      </c>
      <c r="M3404" s="563">
        <f t="shared" si="234"/>
        <v>0.39999999999999858</v>
      </c>
      <c r="N3404" s="566">
        <v>1</v>
      </c>
      <c r="O3404" s="552" t="s">
        <v>50</v>
      </c>
      <c r="P3404" s="1" t="s">
        <v>53</v>
      </c>
      <c r="Q3404" s="567" t="str">
        <f>VLOOKUP(UTK[[#This Row],[ID]],DRIVER[],6,FALSE)</f>
        <v>RAKHAL CH  MOHANTA</v>
      </c>
    </row>
    <row r="3405" spans="1:18" ht="15" customHeight="1">
      <c r="A3405" s="1">
        <v>133</v>
      </c>
      <c r="B3405" s="562" t="str">
        <f>UTK[[#This Row],[DATE]]&amp;UTK[[#This Row],[VEHICLE NO]]&amp;UTK[[#This Row],[TRIP NO]]</f>
        <v>45542OD04Q41181</v>
      </c>
      <c r="C3405" s="25">
        <v>45542</v>
      </c>
      <c r="D3405" s="1">
        <v>33932</v>
      </c>
      <c r="E3405" s="12">
        <v>312216</v>
      </c>
      <c r="F3405" s="17">
        <v>1232</v>
      </c>
      <c r="G3405" s="24" t="s">
        <v>26</v>
      </c>
      <c r="H3405" s="563">
        <v>53.24</v>
      </c>
      <c r="I3405" s="563">
        <v>17.239999999999998</v>
      </c>
      <c r="J3405" s="563">
        <f t="shared" si="233"/>
        <v>36</v>
      </c>
      <c r="K3405" s="564">
        <v>35.619999999999997</v>
      </c>
      <c r="L3405" s="565">
        <v>45542</v>
      </c>
      <c r="M3405" s="563">
        <f t="shared" si="234"/>
        <v>0.38000000000000256</v>
      </c>
      <c r="N3405" s="566">
        <v>1</v>
      </c>
      <c r="O3405" s="552" t="s">
        <v>50</v>
      </c>
      <c r="P3405" s="1" t="s">
        <v>53</v>
      </c>
      <c r="Q3405" s="567" t="str">
        <f>VLOOKUP(UTK[[#This Row],[ID]],DRIVER[],6,FALSE)</f>
        <v>MIRZA KAMAL BEG</v>
      </c>
    </row>
    <row r="3406" spans="1:18" ht="15" customHeight="1">
      <c r="A3406" s="1">
        <v>134</v>
      </c>
      <c r="B3406" s="562" t="str">
        <f>UTK[[#This Row],[DATE]]&amp;UTK[[#This Row],[VEHICLE NO]]&amp;UTK[[#This Row],[TRIP NO]]</f>
        <v>45542OD34S61522</v>
      </c>
      <c r="C3406" s="25">
        <v>45542</v>
      </c>
      <c r="D3406" s="1">
        <v>33934</v>
      </c>
      <c r="E3406" s="12">
        <v>312216</v>
      </c>
      <c r="F3406" s="17">
        <v>1252</v>
      </c>
      <c r="G3406" s="24" t="s">
        <v>43</v>
      </c>
      <c r="H3406" s="563">
        <v>55.22</v>
      </c>
      <c r="I3406" s="563">
        <v>17.34</v>
      </c>
      <c r="J3406" s="563">
        <f t="shared" si="233"/>
        <v>37.879999999999995</v>
      </c>
      <c r="K3406" s="564">
        <v>37.46</v>
      </c>
      <c r="L3406" s="565">
        <v>45542</v>
      </c>
      <c r="M3406" s="563">
        <f t="shared" si="234"/>
        <v>0.4199999999999946</v>
      </c>
      <c r="N3406" s="566">
        <v>2</v>
      </c>
      <c r="O3406" s="552" t="s">
        <v>50</v>
      </c>
      <c r="P3406" s="1" t="s">
        <v>53</v>
      </c>
      <c r="Q3406" s="567" t="str">
        <f>VLOOKUP(UTK[[#This Row],[ID]],DRIVER[],6,FALSE)</f>
        <v>RAHID</v>
      </c>
    </row>
    <row r="3407" spans="1:18" ht="15" customHeight="1">
      <c r="A3407" s="1">
        <v>135</v>
      </c>
      <c r="B3407" s="562" t="str">
        <f>UTK[[#This Row],[DATE]]&amp;UTK[[#This Row],[VEHICLE NO]]&amp;UTK[[#This Row],[TRIP NO]]</f>
        <v>45542OD04Q41282</v>
      </c>
      <c r="C3407" s="25">
        <v>45542</v>
      </c>
      <c r="D3407" s="1">
        <v>33935</v>
      </c>
      <c r="E3407" s="12">
        <v>312216</v>
      </c>
      <c r="F3407" s="17">
        <v>1263</v>
      </c>
      <c r="G3407" s="24" t="s">
        <v>41</v>
      </c>
      <c r="H3407" s="563">
        <v>35.020000000000003</v>
      </c>
      <c r="I3407" s="563">
        <v>10.44</v>
      </c>
      <c r="J3407" s="563">
        <f t="shared" si="233"/>
        <v>24.580000000000005</v>
      </c>
      <c r="K3407" s="564">
        <v>24.24</v>
      </c>
      <c r="L3407" s="565">
        <v>45542</v>
      </c>
      <c r="M3407" s="563">
        <f t="shared" si="234"/>
        <v>0.34000000000000696</v>
      </c>
      <c r="N3407" s="566">
        <v>2</v>
      </c>
      <c r="O3407" s="552" t="s">
        <v>50</v>
      </c>
      <c r="P3407" s="1" t="s">
        <v>53</v>
      </c>
      <c r="Q3407" s="567" t="str">
        <f>VLOOKUP(UTK[[#This Row],[ID]],DRIVER[],6,FALSE)</f>
        <v>KAMAN MUNDA</v>
      </c>
    </row>
    <row r="3408" spans="1:18" ht="14.4">
      <c r="A3408" s="1">
        <v>136</v>
      </c>
      <c r="B3408" s="562" t="str">
        <f>UTK[[#This Row],[DATE]]&amp;UTK[[#This Row],[VEHICLE NO]]&amp;UTK[[#This Row],[TRIP NO]]</f>
        <v>45542OD04Q41232</v>
      </c>
      <c r="C3408" s="25">
        <v>45542</v>
      </c>
      <c r="D3408" s="1">
        <v>33936</v>
      </c>
      <c r="E3408" s="12">
        <v>312216</v>
      </c>
      <c r="F3408" s="17">
        <v>1266</v>
      </c>
      <c r="G3408" s="24" t="s">
        <v>39</v>
      </c>
      <c r="H3408" s="563">
        <v>54.8</v>
      </c>
      <c r="I3408" s="563">
        <v>17.420000000000002</v>
      </c>
      <c r="J3408" s="563">
        <f t="shared" si="233"/>
        <v>37.379999999999995</v>
      </c>
      <c r="K3408" s="564">
        <v>36.659999999999997</v>
      </c>
      <c r="L3408" s="565">
        <v>45542</v>
      </c>
      <c r="M3408" s="563">
        <f t="shared" si="234"/>
        <v>0.71999999999999886</v>
      </c>
      <c r="N3408" s="566">
        <v>2</v>
      </c>
      <c r="O3408" s="552" t="s">
        <v>50</v>
      </c>
      <c r="P3408" s="1" t="s">
        <v>53</v>
      </c>
      <c r="Q3408" s="567" t="str">
        <f>VLOOKUP(UTK[[#This Row],[ID]],DRIVER[],6,FALSE)</f>
        <v>RIZWAN</v>
      </c>
    </row>
    <row r="3409" spans="1:18" ht="15" customHeight="1">
      <c r="A3409" s="1">
        <v>137</v>
      </c>
      <c r="B3409" s="562" t="str">
        <f>UTK[[#This Row],[DATE]]&amp;UTK[[#This Row],[VEHICLE NO]]&amp;UTK[[#This Row],[TRIP NO]]</f>
        <v>45542OD34S65082</v>
      </c>
      <c r="C3409" s="25">
        <v>45542</v>
      </c>
      <c r="D3409" s="1">
        <v>33937</v>
      </c>
      <c r="E3409" s="12">
        <v>312216</v>
      </c>
      <c r="F3409" s="17">
        <v>1269</v>
      </c>
      <c r="G3409" s="24" t="s">
        <v>57</v>
      </c>
      <c r="H3409" s="563">
        <v>54.2</v>
      </c>
      <c r="I3409" s="563">
        <v>17.68</v>
      </c>
      <c r="J3409" s="563">
        <f t="shared" si="233"/>
        <v>36.520000000000003</v>
      </c>
      <c r="K3409" s="564">
        <v>35.76</v>
      </c>
      <c r="L3409" s="565">
        <v>45542</v>
      </c>
      <c r="M3409" s="563">
        <f t="shared" si="234"/>
        <v>0.76000000000000512</v>
      </c>
      <c r="N3409" s="566">
        <v>2</v>
      </c>
      <c r="O3409" s="552" t="s">
        <v>50</v>
      </c>
      <c r="P3409" s="1" t="s">
        <v>53</v>
      </c>
      <c r="Q3409" s="567" t="str">
        <f>VLOOKUP(UTK[[#This Row],[ID]],DRIVER[],6,FALSE)</f>
        <v>VINOD KUMAR</v>
      </c>
    </row>
    <row r="3410" spans="1:18" ht="15" customHeight="1">
      <c r="A3410" s="1">
        <v>138</v>
      </c>
      <c r="B3410" s="562" t="str">
        <f>UTK[[#This Row],[DATE]]&amp;UTK[[#This Row],[VEHICLE NO]]&amp;UTK[[#This Row],[TRIP NO]]</f>
        <v>45542OD34S26272</v>
      </c>
      <c r="C3410" s="25">
        <v>45542</v>
      </c>
      <c r="D3410" s="1">
        <v>33938</v>
      </c>
      <c r="E3410" s="12">
        <v>312216</v>
      </c>
      <c r="F3410" s="17">
        <v>1270</v>
      </c>
      <c r="G3410" s="24" t="s">
        <v>54</v>
      </c>
      <c r="H3410" s="563">
        <v>56.1</v>
      </c>
      <c r="I3410" s="563">
        <v>17.18</v>
      </c>
      <c r="J3410" s="563">
        <f t="shared" si="233"/>
        <v>38.92</v>
      </c>
      <c r="K3410" s="564">
        <v>38.06</v>
      </c>
      <c r="L3410" s="565">
        <v>45542</v>
      </c>
      <c r="M3410" s="563">
        <f t="shared" si="234"/>
        <v>0.85999999999999943</v>
      </c>
      <c r="N3410" s="566">
        <v>2</v>
      </c>
      <c r="O3410" s="552" t="s">
        <v>50</v>
      </c>
      <c r="P3410" s="1" t="s">
        <v>53</v>
      </c>
      <c r="Q3410" s="567" t="str">
        <f>VLOOKUP(UTK[[#This Row],[ID]],DRIVER[],6,FALSE)</f>
        <v>BANAJ ROUT</v>
      </c>
    </row>
    <row r="3411" spans="1:18" ht="15" customHeight="1">
      <c r="A3411" s="1">
        <v>139</v>
      </c>
      <c r="B3411" s="562" t="str">
        <f>UTK[[#This Row],[DATE]]&amp;UTK[[#This Row],[VEHICLE NO]]&amp;UTK[[#This Row],[TRIP NO]]</f>
        <v>45542OD04Q41782</v>
      </c>
      <c r="C3411" s="25">
        <v>45542</v>
      </c>
      <c r="D3411" s="1">
        <v>33939</v>
      </c>
      <c r="E3411" s="12">
        <v>312216</v>
      </c>
      <c r="F3411" s="17">
        <v>1271</v>
      </c>
      <c r="G3411" s="24" t="s">
        <v>25</v>
      </c>
      <c r="H3411" s="563">
        <v>54.3</v>
      </c>
      <c r="I3411" s="563">
        <v>17.34</v>
      </c>
      <c r="J3411" s="563">
        <f t="shared" si="233"/>
        <v>36.959999999999994</v>
      </c>
      <c r="K3411" s="564">
        <v>36.299999999999997</v>
      </c>
      <c r="L3411" s="565">
        <v>45542</v>
      </c>
      <c r="M3411" s="563">
        <f t="shared" si="234"/>
        <v>0.65999999999999659</v>
      </c>
      <c r="N3411" s="566">
        <v>2</v>
      </c>
      <c r="O3411" s="552" t="s">
        <v>50</v>
      </c>
      <c r="P3411" s="1" t="s">
        <v>53</v>
      </c>
      <c r="Q3411" s="567" t="str">
        <f>VLOOKUP(UTK[[#This Row],[ID]],DRIVER[],6,FALSE)</f>
        <v>BHARAT CH MOHANTA</v>
      </c>
    </row>
    <row r="3412" spans="1:18" ht="15" customHeight="1">
      <c r="A3412" s="1">
        <v>140</v>
      </c>
      <c r="B3412" s="562" t="str">
        <f>UTK[[#This Row],[DATE]]&amp;UTK[[#This Row],[VEHICLE NO]]&amp;UTK[[#This Row],[TRIP NO]]</f>
        <v>45542OD34S40342</v>
      </c>
      <c r="C3412" s="25">
        <v>45542</v>
      </c>
      <c r="D3412" s="1">
        <v>33940</v>
      </c>
      <c r="E3412" s="12">
        <v>312216</v>
      </c>
      <c r="F3412" s="17">
        <v>1280</v>
      </c>
      <c r="G3412" s="24" t="s">
        <v>129</v>
      </c>
      <c r="H3412" s="563">
        <v>53.52</v>
      </c>
      <c r="I3412" s="563">
        <v>17.7</v>
      </c>
      <c r="J3412" s="563">
        <f t="shared" si="233"/>
        <v>35.820000000000007</v>
      </c>
      <c r="K3412" s="564">
        <v>35.200000000000003</v>
      </c>
      <c r="L3412" s="565">
        <v>45542</v>
      </c>
      <c r="M3412" s="563">
        <f t="shared" si="234"/>
        <v>0.62000000000000455</v>
      </c>
      <c r="N3412" s="566">
        <v>2</v>
      </c>
      <c r="O3412" s="552" t="s">
        <v>50</v>
      </c>
      <c r="P3412" s="1" t="s">
        <v>53</v>
      </c>
      <c r="Q3412" s="567" t="str">
        <f>VLOOKUP(UTK[[#This Row],[ID]],DRIVER[],6,FALSE)</f>
        <v>AKSHAYA KU SAHOO</v>
      </c>
    </row>
    <row r="3413" spans="1:18" ht="15" customHeight="1">
      <c r="A3413" s="1">
        <v>141</v>
      </c>
      <c r="B3413" s="562" t="str">
        <f>UTK[[#This Row],[DATE]]&amp;UTK[[#This Row],[VEHICLE NO]]&amp;UTK[[#This Row],[TRIP NO]]</f>
        <v>45542OD04Q67882</v>
      </c>
      <c r="C3413" s="25">
        <v>45542</v>
      </c>
      <c r="D3413" s="1">
        <v>33941</v>
      </c>
      <c r="E3413" s="12">
        <v>312216</v>
      </c>
      <c r="F3413" s="17">
        <v>1282</v>
      </c>
      <c r="G3413" s="24" t="s">
        <v>20</v>
      </c>
      <c r="H3413" s="563">
        <v>56.08</v>
      </c>
      <c r="I3413" s="563">
        <v>17.68</v>
      </c>
      <c r="J3413" s="563">
        <f t="shared" si="233"/>
        <v>38.4</v>
      </c>
      <c r="K3413" s="564">
        <v>37.799999999999997</v>
      </c>
      <c r="L3413" s="565">
        <v>45542</v>
      </c>
      <c r="M3413" s="563">
        <f t="shared" si="234"/>
        <v>0.60000000000000142</v>
      </c>
      <c r="N3413" s="566">
        <v>2</v>
      </c>
      <c r="O3413" s="552" t="s">
        <v>50</v>
      </c>
      <c r="P3413" s="1" t="s">
        <v>53</v>
      </c>
      <c r="Q3413" s="567" t="str">
        <f>VLOOKUP(UTK[[#This Row],[ID]],DRIVER[],6,FALSE)</f>
        <v>DHULESWAR PERAI</v>
      </c>
    </row>
    <row r="3414" spans="1:18" ht="15" customHeight="1">
      <c r="A3414" s="1">
        <v>142</v>
      </c>
      <c r="B3414" s="562" t="str">
        <f>UTK[[#This Row],[DATE]]&amp;UTK[[#This Row],[VEHICLE NO]]&amp;UTK[[#This Row],[TRIP NO]]</f>
        <v>45542OD34S26662</v>
      </c>
      <c r="C3414" s="25">
        <v>45542</v>
      </c>
      <c r="D3414" s="1">
        <v>33942</v>
      </c>
      <c r="E3414" s="12">
        <v>312216</v>
      </c>
      <c r="F3414" s="17">
        <v>1286</v>
      </c>
      <c r="G3414" s="24" t="s">
        <v>45</v>
      </c>
      <c r="H3414" s="563">
        <v>55.58</v>
      </c>
      <c r="I3414" s="563">
        <v>17.559999999999999</v>
      </c>
      <c r="J3414" s="563">
        <f t="shared" si="233"/>
        <v>38.019999999999996</v>
      </c>
      <c r="K3414" s="564">
        <v>37.42</v>
      </c>
      <c r="L3414" s="565">
        <v>45543</v>
      </c>
      <c r="M3414" s="563">
        <f t="shared" si="234"/>
        <v>0.59999999999999432</v>
      </c>
      <c r="N3414" s="566">
        <v>2</v>
      </c>
      <c r="O3414" s="552" t="s">
        <v>50</v>
      </c>
      <c r="P3414" s="1" t="s">
        <v>53</v>
      </c>
      <c r="Q3414" s="567" t="str">
        <f>VLOOKUP(UTK[[#This Row],[ID]],DRIVER[],6,FALSE)</f>
        <v>NATABAR MOHANTA</v>
      </c>
    </row>
    <row r="3415" spans="1:18" ht="15" customHeight="1">
      <c r="A3415" s="1">
        <v>143</v>
      </c>
      <c r="B3415" s="562" t="str">
        <f>UTK[[#This Row],[DATE]]&amp;UTK[[#This Row],[VEHICLE NO]]&amp;UTK[[#This Row],[TRIP NO]]</f>
        <v>45542OD04Q41732</v>
      </c>
      <c r="C3415" s="25">
        <v>45542</v>
      </c>
      <c r="D3415" s="1">
        <v>33943</v>
      </c>
      <c r="E3415" s="12">
        <v>312216</v>
      </c>
      <c r="F3415" s="17">
        <v>1287</v>
      </c>
      <c r="G3415" s="24" t="s">
        <v>8</v>
      </c>
      <c r="H3415" s="563">
        <v>33.299999999999997</v>
      </c>
      <c r="I3415" s="563">
        <v>10.44</v>
      </c>
      <c r="J3415" s="563">
        <f t="shared" si="233"/>
        <v>22.86</v>
      </c>
      <c r="K3415" s="564">
        <v>22.5</v>
      </c>
      <c r="L3415" s="565">
        <v>45543</v>
      </c>
      <c r="M3415" s="563">
        <f t="shared" si="234"/>
        <v>0.35999999999999943</v>
      </c>
      <c r="N3415" s="566">
        <v>2</v>
      </c>
      <c r="O3415" s="552" t="s">
        <v>50</v>
      </c>
      <c r="P3415" s="1" t="s">
        <v>53</v>
      </c>
      <c r="Q3415" s="567" t="str">
        <f>VLOOKUP(UTK[[#This Row],[ID]],DRIVER[],6,FALSE)</f>
        <v>RAKHAL CH  MOHANTA</v>
      </c>
    </row>
    <row r="3416" spans="1:18" ht="15" customHeight="1">
      <c r="A3416" s="1">
        <v>144</v>
      </c>
      <c r="B3416" s="562" t="str">
        <f>UTK[[#This Row],[DATE]]&amp;UTK[[#This Row],[VEHICLE NO]]&amp;UTK[[#This Row],[TRIP NO]]</f>
        <v>45542OD34S61372</v>
      </c>
      <c r="C3416" s="25">
        <v>45542</v>
      </c>
      <c r="D3416" s="1">
        <v>33944</v>
      </c>
      <c r="E3416" s="12">
        <v>312216</v>
      </c>
      <c r="F3416" s="17">
        <v>1288</v>
      </c>
      <c r="G3416" s="24" t="s">
        <v>44</v>
      </c>
      <c r="H3416" s="563">
        <v>56.64</v>
      </c>
      <c r="I3416" s="563">
        <v>17.72</v>
      </c>
      <c r="J3416" s="563">
        <f t="shared" si="233"/>
        <v>38.92</v>
      </c>
      <c r="K3416" s="564">
        <v>38.4</v>
      </c>
      <c r="L3416" s="565">
        <v>45543</v>
      </c>
      <c r="M3416" s="563">
        <f t="shared" si="234"/>
        <v>0.52000000000000313</v>
      </c>
      <c r="N3416" s="566">
        <v>2</v>
      </c>
      <c r="O3416" s="552" t="s">
        <v>50</v>
      </c>
      <c r="P3416" s="1" t="s">
        <v>53</v>
      </c>
      <c r="Q3416" s="567" t="str">
        <f>VLOOKUP(UTK[[#This Row],[ID]],DRIVER[],6,FALSE)</f>
        <v>JAVID KHAN</v>
      </c>
    </row>
    <row r="3417" spans="1:18" ht="15" customHeight="1">
      <c r="A3417" s="1">
        <v>145</v>
      </c>
      <c r="B3417" s="562" t="str">
        <f>UTK[[#This Row],[DATE]]&amp;UTK[[#This Row],[VEHICLE NO]]&amp;UTK[[#This Row],[TRIP NO]]</f>
        <v>45542OD04Q41262</v>
      </c>
      <c r="C3417" s="25">
        <v>45542</v>
      </c>
      <c r="D3417" s="1">
        <v>33945</v>
      </c>
      <c r="E3417" s="12">
        <v>312216</v>
      </c>
      <c r="F3417" s="17">
        <v>1290</v>
      </c>
      <c r="G3417" s="24" t="s">
        <v>23</v>
      </c>
      <c r="H3417" s="563">
        <v>57.1</v>
      </c>
      <c r="I3417" s="563">
        <v>17.579999999999998</v>
      </c>
      <c r="J3417" s="563">
        <f t="shared" si="233"/>
        <v>39.520000000000003</v>
      </c>
      <c r="K3417" s="564">
        <v>38.6</v>
      </c>
      <c r="L3417" s="565">
        <v>45543</v>
      </c>
      <c r="M3417" s="563">
        <f t="shared" si="234"/>
        <v>0.92000000000000171</v>
      </c>
      <c r="N3417" s="566">
        <v>2</v>
      </c>
      <c r="O3417" s="552" t="s">
        <v>50</v>
      </c>
      <c r="P3417" s="1" t="s">
        <v>53</v>
      </c>
      <c r="Q3417" s="567" t="str">
        <f>VLOOKUP(UTK[[#This Row],[ID]],DRIVER[],6,FALSE)</f>
        <v>BIRABAR MOHANTA</v>
      </c>
    </row>
    <row r="3418" spans="1:18" ht="15" customHeight="1">
      <c r="A3418" s="1">
        <v>146</v>
      </c>
      <c r="B3418" s="562" t="str">
        <f>UTK[[#This Row],[DATE]]&amp;UTK[[#This Row],[VEHICLE NO]]&amp;UTK[[#This Row],[TRIP NO]]</f>
        <v>45542OD34S61392</v>
      </c>
      <c r="C3418" s="25">
        <v>45542</v>
      </c>
      <c r="D3418" s="1">
        <v>33946</v>
      </c>
      <c r="E3418" s="12">
        <v>312216</v>
      </c>
      <c r="F3418" s="17">
        <v>1299</v>
      </c>
      <c r="G3418" s="24" t="s">
        <v>52</v>
      </c>
      <c r="H3418" s="563">
        <v>56.08</v>
      </c>
      <c r="I3418" s="563">
        <v>17.72</v>
      </c>
      <c r="J3418" s="563">
        <f t="shared" si="233"/>
        <v>38.36</v>
      </c>
      <c r="K3418" s="564">
        <v>36.94</v>
      </c>
      <c r="L3418" s="565">
        <v>45543</v>
      </c>
      <c r="M3418" s="563">
        <f t="shared" si="234"/>
        <v>1.4200000000000017</v>
      </c>
      <c r="N3418" s="566">
        <v>2</v>
      </c>
      <c r="O3418" s="552" t="s">
        <v>50</v>
      </c>
      <c r="P3418" s="1" t="s">
        <v>53</v>
      </c>
      <c r="Q3418" s="567" t="str">
        <f>VLOOKUP(UTK[[#This Row],[ID]],DRIVER[],6,FALSE)</f>
        <v>SUSANT KUMAR BAG</v>
      </c>
    </row>
    <row r="3419" spans="1:18" ht="15" customHeight="1">
      <c r="A3419" s="1">
        <v>147</v>
      </c>
      <c r="B3419" s="562" t="str">
        <f>UTK[[#This Row],[DATE]]&amp;UTK[[#This Row],[VEHICLE NO]]&amp;UTK[[#This Row],[TRIP NO]]</f>
        <v>45542OD04Q41701</v>
      </c>
      <c r="C3419" s="25">
        <v>45542</v>
      </c>
      <c r="D3419" s="1">
        <v>33947</v>
      </c>
      <c r="E3419" s="12">
        <v>312216</v>
      </c>
      <c r="F3419" s="17">
        <v>1304</v>
      </c>
      <c r="G3419" s="24" t="s">
        <v>10</v>
      </c>
      <c r="H3419" s="563">
        <v>33.64</v>
      </c>
      <c r="I3419" s="563">
        <v>10.34</v>
      </c>
      <c r="J3419" s="563">
        <f t="shared" si="233"/>
        <v>23.3</v>
      </c>
      <c r="K3419" s="564">
        <v>22.66</v>
      </c>
      <c r="L3419" s="565">
        <v>45543</v>
      </c>
      <c r="M3419" s="563">
        <f t="shared" si="234"/>
        <v>0.64000000000000057</v>
      </c>
      <c r="N3419" s="566">
        <v>1</v>
      </c>
      <c r="O3419" s="552" t="s">
        <v>50</v>
      </c>
      <c r="P3419" s="1" t="s">
        <v>53</v>
      </c>
      <c r="Q3419" s="567" t="str">
        <f>VLOOKUP(UTK[[#This Row],[ID]],DRIVER[],6,FALSE)</f>
        <v>AJAYA KUMAR MAHANTA</v>
      </c>
    </row>
    <row r="3420" spans="1:18" ht="15" customHeight="1">
      <c r="A3420" s="1">
        <v>148</v>
      </c>
      <c r="B3420" s="562" t="str">
        <f>UTK[[#This Row],[DATE]]&amp;UTK[[#This Row],[VEHICLE NO]]&amp;UTK[[#This Row],[TRIP NO]]</f>
        <v>45543OD34S61521</v>
      </c>
      <c r="C3420" s="25">
        <v>45543</v>
      </c>
      <c r="D3420" s="1">
        <v>33948</v>
      </c>
      <c r="E3420" s="12">
        <v>312216</v>
      </c>
      <c r="F3420" s="17">
        <v>1324</v>
      </c>
      <c r="G3420" s="24" t="s">
        <v>43</v>
      </c>
      <c r="H3420" s="563">
        <v>54.26</v>
      </c>
      <c r="I3420" s="563">
        <v>17.32</v>
      </c>
      <c r="J3420" s="563">
        <f t="shared" ref="J3420:J3450" si="235">H3420-I3420</f>
        <v>36.94</v>
      </c>
      <c r="K3420" s="564">
        <v>36.54</v>
      </c>
      <c r="L3420" s="565">
        <v>45543</v>
      </c>
      <c r="M3420" s="563">
        <f t="shared" ref="M3420:M3450" si="236">J3420-K3420</f>
        <v>0.39999999999999858</v>
      </c>
      <c r="N3420" s="566">
        <v>1</v>
      </c>
      <c r="O3420" s="552" t="s">
        <v>50</v>
      </c>
      <c r="P3420" s="1" t="s">
        <v>53</v>
      </c>
      <c r="Q3420" s="567" t="str">
        <f>VLOOKUP(UTK[[#This Row],[ID]],DRIVER[],6,FALSE)</f>
        <v>RAHID</v>
      </c>
    </row>
    <row r="3421" spans="1:18" ht="14.4">
      <c r="A3421" s="1">
        <v>149</v>
      </c>
      <c r="B3421" s="562" t="str">
        <f>UTK[[#This Row],[DATE]]&amp;UTK[[#This Row],[VEHICLE NO]]&amp;UTK[[#This Row],[TRIP NO]]</f>
        <v>45543OD04Q41231</v>
      </c>
      <c r="C3421" s="25">
        <v>45543</v>
      </c>
      <c r="D3421" s="1">
        <v>33949</v>
      </c>
      <c r="E3421" s="12">
        <v>312216</v>
      </c>
      <c r="F3421" s="17">
        <v>1325</v>
      </c>
      <c r="G3421" s="24" t="s">
        <v>39</v>
      </c>
      <c r="H3421" s="563">
        <v>54.14</v>
      </c>
      <c r="I3421" s="563">
        <v>17.420000000000002</v>
      </c>
      <c r="J3421" s="563">
        <f t="shared" si="235"/>
        <v>36.72</v>
      </c>
      <c r="K3421" s="564">
        <v>36.22</v>
      </c>
      <c r="L3421" s="565">
        <v>45543</v>
      </c>
      <c r="M3421" s="563">
        <f t="shared" si="236"/>
        <v>0.5</v>
      </c>
      <c r="N3421" s="566">
        <v>1</v>
      </c>
      <c r="O3421" s="552" t="s">
        <v>50</v>
      </c>
      <c r="P3421" s="1" t="s">
        <v>53</v>
      </c>
      <c r="Q3421" s="567" t="str">
        <f>VLOOKUP(UTK[[#This Row],[ID]],DRIVER[],6,FALSE)</f>
        <v>RIZWAN</v>
      </c>
    </row>
    <row r="3422" spans="1:18" ht="15" customHeight="1">
      <c r="A3422" s="1">
        <v>150</v>
      </c>
      <c r="B3422" s="562" t="str">
        <f>UTK[[#This Row],[DATE]]&amp;UTK[[#This Row],[VEHICLE NO]]&amp;UTK[[#This Row],[TRIP NO]]</f>
        <v>45543OD34S65081</v>
      </c>
      <c r="C3422" s="25">
        <v>45543</v>
      </c>
      <c r="D3422" s="1">
        <v>33950</v>
      </c>
      <c r="E3422" s="12">
        <v>312216</v>
      </c>
      <c r="F3422" s="17">
        <v>1327</v>
      </c>
      <c r="G3422" s="24" t="s">
        <v>57</v>
      </c>
      <c r="H3422" s="563">
        <v>56.22</v>
      </c>
      <c r="I3422" s="563">
        <v>17.600000000000001</v>
      </c>
      <c r="J3422" s="563">
        <f t="shared" si="235"/>
        <v>38.619999999999997</v>
      </c>
      <c r="K3422" s="564">
        <v>38.1</v>
      </c>
      <c r="L3422" s="565">
        <v>45543</v>
      </c>
      <c r="M3422" s="563">
        <f t="shared" si="236"/>
        <v>0.51999999999999602</v>
      </c>
      <c r="N3422" s="566">
        <v>1</v>
      </c>
      <c r="O3422" s="552" t="s">
        <v>50</v>
      </c>
      <c r="P3422" s="1" t="s">
        <v>53</v>
      </c>
      <c r="Q3422" s="567" t="str">
        <f>VLOOKUP(UTK[[#This Row],[ID]],DRIVER[],6,FALSE)</f>
        <v>VINOD KUMAR</v>
      </c>
    </row>
    <row r="3423" spans="1:18" ht="15" customHeight="1">
      <c r="A3423" s="1">
        <v>151</v>
      </c>
      <c r="B3423" s="562" t="str">
        <f>UTK[[#This Row],[DATE]]&amp;UTK[[#This Row],[VEHICLE NO]]&amp;UTK[[#This Row],[TRIP NO]]</f>
        <v>45543OD34S61371</v>
      </c>
      <c r="C3423" s="25">
        <v>45543</v>
      </c>
      <c r="D3423" s="1">
        <v>33951</v>
      </c>
      <c r="E3423" s="12">
        <v>312216</v>
      </c>
      <c r="F3423" s="17">
        <v>1326</v>
      </c>
      <c r="G3423" s="24" t="s">
        <v>44</v>
      </c>
      <c r="H3423" s="563">
        <v>56.08</v>
      </c>
      <c r="I3423" s="563">
        <v>17.72</v>
      </c>
      <c r="J3423" s="563">
        <f t="shared" si="235"/>
        <v>38.36</v>
      </c>
      <c r="K3423" s="564">
        <v>38.08</v>
      </c>
      <c r="L3423" s="565">
        <v>45543</v>
      </c>
      <c r="M3423" s="563">
        <f t="shared" si="236"/>
        <v>0.28000000000000114</v>
      </c>
      <c r="N3423" s="566">
        <v>1</v>
      </c>
      <c r="O3423" s="552" t="s">
        <v>50</v>
      </c>
      <c r="P3423" s="1" t="s">
        <v>53</v>
      </c>
      <c r="Q3423" s="567" t="str">
        <f>VLOOKUP(UTK[[#This Row],[ID]],DRIVER[],6,FALSE)</f>
        <v>JAVID KHAN</v>
      </c>
    </row>
    <row r="3424" spans="1:18" ht="15" customHeight="1">
      <c r="A3424" s="1">
        <v>152</v>
      </c>
      <c r="B3424" s="562" t="str">
        <f>UTK[[#This Row],[DATE]]&amp;UTK[[#This Row],[VEHICLE NO]]&amp;UTK[[#This Row],[TRIP NO]]</f>
        <v>45543OD34S26271</v>
      </c>
      <c r="C3424" s="25">
        <v>45543</v>
      </c>
      <c r="D3424" s="1">
        <v>33952</v>
      </c>
      <c r="E3424" s="12">
        <v>312216</v>
      </c>
      <c r="F3424" s="17">
        <v>1328</v>
      </c>
      <c r="G3424" s="24" t="s">
        <v>54</v>
      </c>
      <c r="H3424" s="563">
        <v>55.84</v>
      </c>
      <c r="I3424" s="563">
        <v>17.18</v>
      </c>
      <c r="J3424" s="563">
        <f t="shared" si="235"/>
        <v>38.660000000000004</v>
      </c>
      <c r="K3424" s="564">
        <v>38.32</v>
      </c>
      <c r="L3424" s="565">
        <v>45543</v>
      </c>
      <c r="M3424" s="563">
        <f t="shared" si="236"/>
        <v>0.34000000000000341</v>
      </c>
      <c r="N3424" s="566">
        <v>1</v>
      </c>
      <c r="O3424" s="552" t="s">
        <v>50</v>
      </c>
      <c r="P3424" s="1" t="s">
        <v>53</v>
      </c>
      <c r="Q3424" s="567" t="str">
        <f>VLOOKUP(UTK[[#This Row],[ID]],DRIVER[],6,FALSE)</f>
        <v>BANAJ ROUT</v>
      </c>
      <c r="R3424" s="1">
        <v>226</v>
      </c>
    </row>
    <row r="3425" spans="1:18" ht="15" customHeight="1">
      <c r="A3425" s="1">
        <v>153</v>
      </c>
      <c r="B3425" s="562" t="str">
        <f>UTK[[#This Row],[DATE]]&amp;UTK[[#This Row],[VEHICLE NO]]&amp;UTK[[#This Row],[TRIP NO]]</f>
        <v>45543OD34S26661</v>
      </c>
      <c r="C3425" s="25">
        <v>45543</v>
      </c>
      <c r="D3425" s="1">
        <v>33953</v>
      </c>
      <c r="E3425" s="12">
        <v>312216</v>
      </c>
      <c r="F3425" s="17">
        <v>1330</v>
      </c>
      <c r="G3425" s="24" t="s">
        <v>45</v>
      </c>
      <c r="H3425" s="563">
        <v>51.72</v>
      </c>
      <c r="I3425" s="563">
        <v>17.52</v>
      </c>
      <c r="J3425" s="563">
        <f t="shared" si="235"/>
        <v>34.200000000000003</v>
      </c>
      <c r="K3425" s="564">
        <v>33.82</v>
      </c>
      <c r="L3425" s="565">
        <v>45543</v>
      </c>
      <c r="M3425" s="563">
        <f t="shared" si="236"/>
        <v>0.38000000000000256</v>
      </c>
      <c r="N3425" s="566">
        <v>1</v>
      </c>
      <c r="O3425" s="552" t="s">
        <v>50</v>
      </c>
      <c r="P3425" s="1" t="s">
        <v>53</v>
      </c>
      <c r="Q3425" s="567" t="str">
        <f>VLOOKUP(UTK[[#This Row],[ID]],DRIVER[],6,FALSE)</f>
        <v>BAI DHARA JAMUDA</v>
      </c>
      <c r="R3425" s="1">
        <v>196</v>
      </c>
    </row>
    <row r="3426" spans="1:18" ht="15" customHeight="1">
      <c r="A3426" s="1">
        <v>154</v>
      </c>
      <c r="B3426" s="562" t="str">
        <f>UTK[[#This Row],[DATE]]&amp;UTK[[#This Row],[VEHICLE NO]]&amp;UTK[[#This Row],[TRIP NO]]</f>
        <v>45543OD34S40341</v>
      </c>
      <c r="C3426" s="25">
        <v>45543</v>
      </c>
      <c r="D3426" s="1">
        <v>33954</v>
      </c>
      <c r="E3426" s="12">
        <v>312216</v>
      </c>
      <c r="F3426" s="17">
        <v>1357</v>
      </c>
      <c r="G3426" s="24" t="s">
        <v>129</v>
      </c>
      <c r="H3426" s="563">
        <v>55.16</v>
      </c>
      <c r="I3426" s="563">
        <v>17.739999999999998</v>
      </c>
      <c r="J3426" s="563">
        <f t="shared" si="235"/>
        <v>37.42</v>
      </c>
      <c r="K3426" s="564">
        <v>37.18</v>
      </c>
      <c r="L3426" s="565">
        <v>45543</v>
      </c>
      <c r="M3426" s="563">
        <f t="shared" si="236"/>
        <v>0.24000000000000199</v>
      </c>
      <c r="N3426" s="566">
        <v>1</v>
      </c>
      <c r="O3426" s="552" t="s">
        <v>50</v>
      </c>
      <c r="P3426" s="1" t="s">
        <v>53</v>
      </c>
      <c r="Q3426" s="567" t="str">
        <f>VLOOKUP(UTK[[#This Row],[ID]],DRIVER[],6,FALSE)</f>
        <v>AKSHAYA KU SAHOO</v>
      </c>
    </row>
    <row r="3427" spans="1:18" ht="15" customHeight="1">
      <c r="A3427" s="1">
        <v>155</v>
      </c>
      <c r="B3427" s="562" t="str">
        <f>UTK[[#This Row],[DATE]]&amp;UTK[[#This Row],[VEHICLE NO]]&amp;UTK[[#This Row],[TRIP NO]]</f>
        <v>45543OD04Q41731</v>
      </c>
      <c r="C3427" s="25">
        <v>45543</v>
      </c>
      <c r="D3427" s="1">
        <v>33955</v>
      </c>
      <c r="E3427" s="12">
        <v>312216</v>
      </c>
      <c r="F3427" s="17">
        <v>1354</v>
      </c>
      <c r="G3427" s="24" t="s">
        <v>8</v>
      </c>
      <c r="H3427" s="563">
        <v>34.880000000000003</v>
      </c>
      <c r="I3427" s="563">
        <v>10.46</v>
      </c>
      <c r="J3427" s="563">
        <f t="shared" si="235"/>
        <v>24.42</v>
      </c>
      <c r="K3427" s="564">
        <v>24.26</v>
      </c>
      <c r="L3427" s="565">
        <v>45543</v>
      </c>
      <c r="M3427" s="563">
        <f t="shared" si="236"/>
        <v>0.16000000000000014</v>
      </c>
      <c r="N3427" s="566">
        <v>1</v>
      </c>
      <c r="O3427" s="552" t="s">
        <v>50</v>
      </c>
      <c r="P3427" s="1" t="s">
        <v>53</v>
      </c>
      <c r="Q3427" s="567" t="str">
        <f>VLOOKUP(UTK[[#This Row],[ID]],DRIVER[],6,FALSE)</f>
        <v>MADANA MAHANTA</v>
      </c>
    </row>
    <row r="3428" spans="1:18" ht="15" customHeight="1">
      <c r="A3428" s="1">
        <v>156</v>
      </c>
      <c r="B3428" s="562" t="str">
        <f>UTK[[#This Row],[DATE]]&amp;UTK[[#This Row],[VEHICLE NO]]&amp;UTK[[#This Row],[TRIP NO]]</f>
        <v>45543OD04Q41181</v>
      </c>
      <c r="C3428" s="25">
        <v>45543</v>
      </c>
      <c r="D3428" s="1">
        <v>33956</v>
      </c>
      <c r="E3428" s="12">
        <v>312216</v>
      </c>
      <c r="F3428" s="17">
        <v>1358</v>
      </c>
      <c r="G3428" s="24" t="s">
        <v>26</v>
      </c>
      <c r="H3428" s="563">
        <v>52.66</v>
      </c>
      <c r="I3428" s="563">
        <v>17.260000000000002</v>
      </c>
      <c r="J3428" s="563">
        <f t="shared" si="235"/>
        <v>35.399999999999991</v>
      </c>
      <c r="K3428" s="564">
        <v>35.18</v>
      </c>
      <c r="L3428" s="565">
        <v>45543</v>
      </c>
      <c r="M3428" s="563">
        <f t="shared" si="236"/>
        <v>0.21999999999999176</v>
      </c>
      <c r="N3428" s="566">
        <v>1</v>
      </c>
      <c r="O3428" s="552" t="s">
        <v>50</v>
      </c>
      <c r="P3428" s="1" t="s">
        <v>53</v>
      </c>
      <c r="Q3428" s="567" t="str">
        <f>VLOOKUP(UTK[[#This Row],[ID]],DRIVER[],6,FALSE)</f>
        <v>MIRZA KAMAL BEG</v>
      </c>
    </row>
    <row r="3429" spans="1:18" ht="15" customHeight="1">
      <c r="A3429" s="1">
        <v>157</v>
      </c>
      <c r="B3429" s="562" t="str">
        <f>UTK[[#This Row],[DATE]]&amp;UTK[[#This Row],[VEHICLE NO]]&amp;UTK[[#This Row],[TRIP NO]]</f>
        <v>45543OD34S61391</v>
      </c>
      <c r="C3429" s="25">
        <v>45543</v>
      </c>
      <c r="D3429" s="1">
        <v>33957</v>
      </c>
      <c r="E3429" s="12">
        <v>312216</v>
      </c>
      <c r="F3429" s="17">
        <v>1359</v>
      </c>
      <c r="G3429" s="24" t="s">
        <v>52</v>
      </c>
      <c r="H3429" s="563">
        <v>55.86</v>
      </c>
      <c r="I3429" s="563">
        <v>17.739999999999998</v>
      </c>
      <c r="J3429" s="563">
        <f t="shared" si="235"/>
        <v>38.120000000000005</v>
      </c>
      <c r="K3429" s="564">
        <v>37.619999999999997</v>
      </c>
      <c r="L3429" s="565">
        <v>45543</v>
      </c>
      <c r="M3429" s="563">
        <f t="shared" si="236"/>
        <v>0.50000000000000711</v>
      </c>
      <c r="N3429" s="566">
        <v>1</v>
      </c>
      <c r="O3429" s="552" t="s">
        <v>50</v>
      </c>
      <c r="P3429" s="1" t="s">
        <v>53</v>
      </c>
      <c r="Q3429" s="567" t="str">
        <f>VLOOKUP(UTK[[#This Row],[ID]],DRIVER[],6,FALSE)</f>
        <v>SUSANT KUMAR BAG</v>
      </c>
    </row>
    <row r="3430" spans="1:18" ht="15" customHeight="1">
      <c r="A3430" s="1">
        <v>158</v>
      </c>
      <c r="B3430" s="562" t="str">
        <f>UTK[[#This Row],[DATE]]&amp;UTK[[#This Row],[VEHICLE NO]]&amp;UTK[[#This Row],[TRIP NO]]</f>
        <v>45543OD04Q67881</v>
      </c>
      <c r="C3430" s="25">
        <v>45543</v>
      </c>
      <c r="D3430" s="1">
        <v>33958</v>
      </c>
      <c r="E3430" s="12">
        <v>312216</v>
      </c>
      <c r="F3430" s="17">
        <v>1361</v>
      </c>
      <c r="G3430" s="24" t="s">
        <v>20</v>
      </c>
      <c r="H3430" s="563">
        <v>53.7</v>
      </c>
      <c r="I3430" s="563">
        <v>17.72</v>
      </c>
      <c r="J3430" s="563">
        <f t="shared" si="235"/>
        <v>35.980000000000004</v>
      </c>
      <c r="K3430" s="564">
        <v>35.68</v>
      </c>
      <c r="L3430" s="565">
        <v>45543</v>
      </c>
      <c r="M3430" s="563">
        <f t="shared" si="236"/>
        <v>0.30000000000000426</v>
      </c>
      <c r="N3430" s="566">
        <v>1</v>
      </c>
      <c r="O3430" s="552" t="s">
        <v>50</v>
      </c>
      <c r="P3430" s="1" t="s">
        <v>53</v>
      </c>
      <c r="Q3430" s="567" t="str">
        <f>VLOOKUP(UTK[[#This Row],[ID]],DRIVER[],6,FALSE)</f>
        <v>AJAYA KUMAR MAHANTA</v>
      </c>
      <c r="R3430" s="1">
        <v>226</v>
      </c>
    </row>
    <row r="3431" spans="1:18" ht="15" customHeight="1">
      <c r="A3431" s="1">
        <v>159</v>
      </c>
      <c r="B3431" s="562" t="str">
        <f>UTK[[#This Row],[DATE]]&amp;UTK[[#This Row],[VEHICLE NO]]&amp;UTK[[#This Row],[TRIP NO]]</f>
        <v>45543OD04Q41701</v>
      </c>
      <c r="C3431" s="25">
        <v>45543</v>
      </c>
      <c r="D3431" s="1">
        <v>33959</v>
      </c>
      <c r="E3431" s="12">
        <v>312216</v>
      </c>
      <c r="F3431" s="17">
        <v>1366</v>
      </c>
      <c r="G3431" s="24" t="s">
        <v>10</v>
      </c>
      <c r="H3431" s="563">
        <v>34.700000000000003</v>
      </c>
      <c r="I3431" s="563">
        <v>10.4</v>
      </c>
      <c r="J3431" s="563">
        <f t="shared" si="235"/>
        <v>24.300000000000004</v>
      </c>
      <c r="K3431" s="564">
        <v>23.94</v>
      </c>
      <c r="L3431" s="565">
        <v>45543</v>
      </c>
      <c r="M3431" s="563">
        <f t="shared" si="236"/>
        <v>0.36000000000000298</v>
      </c>
      <c r="N3431" s="566">
        <v>1</v>
      </c>
      <c r="O3431" s="552" t="s">
        <v>50</v>
      </c>
      <c r="P3431" s="1" t="s">
        <v>53</v>
      </c>
      <c r="Q3431" s="567" t="str">
        <f>VLOOKUP(UTK[[#This Row],[ID]],DRIVER[],6,FALSE)</f>
        <v>RAJESWAR MAHANTA</v>
      </c>
      <c r="R3431" s="1">
        <v>213</v>
      </c>
    </row>
    <row r="3432" spans="1:18" ht="15" customHeight="1">
      <c r="A3432" s="1">
        <v>160</v>
      </c>
      <c r="B3432" s="562" t="str">
        <f>UTK[[#This Row],[DATE]]&amp;UTK[[#This Row],[VEHICLE NO]]&amp;UTK[[#This Row],[TRIP NO]]</f>
        <v>45543OD04Q41781</v>
      </c>
      <c r="C3432" s="25">
        <v>45543</v>
      </c>
      <c r="D3432" s="1">
        <v>33960</v>
      </c>
      <c r="E3432" s="12">
        <v>312216</v>
      </c>
      <c r="F3432" s="17">
        <v>1364</v>
      </c>
      <c r="G3432" s="24" t="s">
        <v>25</v>
      </c>
      <c r="H3432" s="563">
        <v>56.6</v>
      </c>
      <c r="I3432" s="563">
        <v>17.36</v>
      </c>
      <c r="J3432" s="563">
        <f t="shared" si="235"/>
        <v>39.24</v>
      </c>
      <c r="K3432" s="564">
        <v>38.619999999999997</v>
      </c>
      <c r="L3432" s="565">
        <v>45543</v>
      </c>
      <c r="M3432" s="563">
        <f t="shared" si="236"/>
        <v>0.62000000000000455</v>
      </c>
      <c r="N3432" s="566">
        <v>1</v>
      </c>
      <c r="O3432" s="552" t="s">
        <v>50</v>
      </c>
      <c r="P3432" s="1" t="s">
        <v>53</v>
      </c>
      <c r="Q3432" s="567" t="str">
        <f>VLOOKUP(UTK[[#This Row],[ID]],DRIVER[],6,FALSE)</f>
        <v>CHANDRAMANI MOHANTY</v>
      </c>
      <c r="R3432" s="1">
        <v>223</v>
      </c>
    </row>
    <row r="3433" spans="1:18" ht="15" customHeight="1">
      <c r="A3433" s="1">
        <v>161</v>
      </c>
      <c r="B3433" s="562" t="str">
        <f>UTK[[#This Row],[DATE]]&amp;UTK[[#This Row],[VEHICLE NO]]&amp;UTK[[#This Row],[TRIP NO]]</f>
        <v>45543OD04Q41261</v>
      </c>
      <c r="C3433" s="25">
        <v>45543</v>
      </c>
      <c r="D3433" s="1">
        <v>33961</v>
      </c>
      <c r="E3433" s="12">
        <v>312216</v>
      </c>
      <c r="F3433" s="17">
        <v>1363</v>
      </c>
      <c r="G3433" s="24" t="s">
        <v>23</v>
      </c>
      <c r="H3433" s="563">
        <v>54.96</v>
      </c>
      <c r="I3433" s="563">
        <v>17.579999999999998</v>
      </c>
      <c r="J3433" s="563">
        <f t="shared" si="235"/>
        <v>37.380000000000003</v>
      </c>
      <c r="K3433" s="564">
        <v>37.14</v>
      </c>
      <c r="L3433" s="565">
        <v>45543</v>
      </c>
      <c r="M3433" s="563">
        <f t="shared" si="236"/>
        <v>0.24000000000000199</v>
      </c>
      <c r="N3433" s="566">
        <v>1</v>
      </c>
      <c r="O3433" s="552" t="s">
        <v>50</v>
      </c>
      <c r="P3433" s="1" t="s">
        <v>53</v>
      </c>
      <c r="Q3433" s="567" t="str">
        <f>VLOOKUP(UTK[[#This Row],[ID]],DRIVER[],6,FALSE)</f>
        <v>JUGAL KISHOR MOHANTA</v>
      </c>
    </row>
    <row r="3434" spans="1:18" ht="15" customHeight="1">
      <c r="A3434" s="1">
        <v>162</v>
      </c>
      <c r="B3434" s="562" t="str">
        <f>UTK[[#This Row],[DATE]]&amp;UTK[[#This Row],[VEHICLE NO]]&amp;UTK[[#This Row],[TRIP NO]]</f>
        <v>45543OD34S61522</v>
      </c>
      <c r="C3434" s="25">
        <v>45543</v>
      </c>
      <c r="D3434" s="1">
        <v>33962</v>
      </c>
      <c r="E3434" s="12">
        <v>312216</v>
      </c>
      <c r="F3434" s="17">
        <v>1388</v>
      </c>
      <c r="G3434" s="24" t="s">
        <v>43</v>
      </c>
      <c r="H3434" s="563">
        <v>56.6</v>
      </c>
      <c r="I3434" s="563">
        <v>17.420000000000002</v>
      </c>
      <c r="J3434" s="563">
        <f t="shared" si="235"/>
        <v>39.18</v>
      </c>
      <c r="K3434" s="564">
        <v>38.159999999999997</v>
      </c>
      <c r="L3434" s="565">
        <v>45543</v>
      </c>
      <c r="M3434" s="563">
        <f t="shared" si="236"/>
        <v>1.0200000000000031</v>
      </c>
      <c r="N3434" s="566">
        <v>2</v>
      </c>
      <c r="O3434" s="552" t="s">
        <v>50</v>
      </c>
      <c r="P3434" s="1" t="s">
        <v>53</v>
      </c>
      <c r="Q3434" s="567" t="str">
        <f>VLOOKUP(UTK[[#This Row],[ID]],DRIVER[],6,FALSE)</f>
        <v>RAHID</v>
      </c>
    </row>
    <row r="3435" spans="1:18" ht="14.4">
      <c r="A3435" s="1">
        <v>163</v>
      </c>
      <c r="B3435" s="562" t="str">
        <f>UTK[[#This Row],[DATE]]&amp;UTK[[#This Row],[VEHICLE NO]]&amp;UTK[[#This Row],[TRIP NO]]</f>
        <v>45543OD04Q41232</v>
      </c>
      <c r="C3435" s="25">
        <v>45543</v>
      </c>
      <c r="D3435" s="1">
        <v>33963</v>
      </c>
      <c r="E3435" s="12">
        <v>312216</v>
      </c>
      <c r="F3435" s="17">
        <v>1387</v>
      </c>
      <c r="G3435" s="24" t="s">
        <v>39</v>
      </c>
      <c r="H3435" s="563">
        <v>56.38</v>
      </c>
      <c r="I3435" s="563">
        <v>17.5</v>
      </c>
      <c r="J3435" s="563">
        <f t="shared" si="235"/>
        <v>38.880000000000003</v>
      </c>
      <c r="K3435" s="564">
        <v>37.840000000000003</v>
      </c>
      <c r="L3435" s="565">
        <v>45543</v>
      </c>
      <c r="M3435" s="563">
        <f t="shared" si="236"/>
        <v>1.0399999999999991</v>
      </c>
      <c r="N3435" s="566">
        <v>2</v>
      </c>
      <c r="O3435" s="552" t="s">
        <v>50</v>
      </c>
      <c r="P3435" s="1" t="s">
        <v>53</v>
      </c>
      <c r="Q3435" s="567" t="str">
        <f>VLOOKUP(UTK[[#This Row],[ID]],DRIVER[],6,FALSE)</f>
        <v>RIZWAN</v>
      </c>
    </row>
    <row r="3436" spans="1:18" ht="15" customHeight="1">
      <c r="A3436" s="1">
        <v>164</v>
      </c>
      <c r="B3436" s="562" t="str">
        <f>UTK[[#This Row],[DATE]]&amp;UTK[[#This Row],[VEHICLE NO]]&amp;UTK[[#This Row],[TRIP NO]]</f>
        <v>45543OD34S61372</v>
      </c>
      <c r="C3436" s="25">
        <v>45543</v>
      </c>
      <c r="D3436" s="1">
        <v>33964</v>
      </c>
      <c r="E3436" s="12">
        <v>312216</v>
      </c>
      <c r="F3436" s="17">
        <v>1392</v>
      </c>
      <c r="G3436" s="24" t="s">
        <v>44</v>
      </c>
      <c r="H3436" s="563">
        <v>55.82</v>
      </c>
      <c r="I3436" s="563">
        <v>17.760000000000002</v>
      </c>
      <c r="J3436" s="563">
        <f t="shared" si="235"/>
        <v>38.06</v>
      </c>
      <c r="K3436" s="564">
        <v>37.32</v>
      </c>
      <c r="L3436" s="565">
        <v>45543</v>
      </c>
      <c r="M3436" s="563">
        <f t="shared" si="236"/>
        <v>0.74000000000000199</v>
      </c>
      <c r="N3436" s="566">
        <v>2</v>
      </c>
      <c r="O3436" s="552" t="s">
        <v>50</v>
      </c>
      <c r="P3436" s="1" t="s">
        <v>53</v>
      </c>
      <c r="Q3436" s="567" t="str">
        <f>VLOOKUP(UTK[[#This Row],[ID]],DRIVER[],6,FALSE)</f>
        <v>JAVID KHAN</v>
      </c>
    </row>
    <row r="3437" spans="1:18" ht="15" customHeight="1">
      <c r="A3437" s="1">
        <v>165</v>
      </c>
      <c r="B3437" s="562" t="str">
        <f>UTK[[#This Row],[DATE]]&amp;UTK[[#This Row],[VEHICLE NO]]&amp;UTK[[#This Row],[TRIP NO]]</f>
        <v>45543OD34S65082</v>
      </c>
      <c r="C3437" s="25">
        <v>45543</v>
      </c>
      <c r="D3437" s="1">
        <v>33965</v>
      </c>
      <c r="E3437" s="12">
        <v>312216</v>
      </c>
      <c r="F3437" s="17">
        <v>1396</v>
      </c>
      <c r="G3437" s="24" t="s">
        <v>57</v>
      </c>
      <c r="H3437" s="563">
        <v>54.3</v>
      </c>
      <c r="I3437" s="563">
        <v>17.7</v>
      </c>
      <c r="J3437" s="563">
        <f t="shared" si="235"/>
        <v>36.599999999999994</v>
      </c>
      <c r="K3437" s="564">
        <v>35.76</v>
      </c>
      <c r="L3437" s="565">
        <v>45543</v>
      </c>
      <c r="M3437" s="563">
        <f t="shared" si="236"/>
        <v>0.83999999999999631</v>
      </c>
      <c r="N3437" s="566">
        <v>2</v>
      </c>
      <c r="O3437" s="552" t="s">
        <v>50</v>
      </c>
      <c r="P3437" s="1" t="s">
        <v>53</v>
      </c>
      <c r="Q3437" s="567" t="str">
        <f>VLOOKUP(UTK[[#This Row],[ID]],DRIVER[],6,FALSE)</f>
        <v>VINOD KUMAR</v>
      </c>
    </row>
    <row r="3438" spans="1:18" ht="15" customHeight="1">
      <c r="A3438" s="1">
        <v>166</v>
      </c>
      <c r="B3438" s="562" t="str">
        <f>UTK[[#This Row],[DATE]]&amp;UTK[[#This Row],[VEHICLE NO]]&amp;UTK[[#This Row],[TRIP NO]]</f>
        <v>45543OD34S26272</v>
      </c>
      <c r="C3438" s="25">
        <v>45543</v>
      </c>
      <c r="D3438" s="1">
        <v>33966</v>
      </c>
      <c r="E3438" s="12">
        <v>312216</v>
      </c>
      <c r="F3438" s="17">
        <v>1398</v>
      </c>
      <c r="G3438" s="24" t="s">
        <v>54</v>
      </c>
      <c r="H3438" s="563">
        <v>56.74</v>
      </c>
      <c r="I3438" s="563">
        <v>17.52</v>
      </c>
      <c r="J3438" s="563">
        <f t="shared" si="235"/>
        <v>39.22</v>
      </c>
      <c r="K3438" s="564">
        <v>38.24</v>
      </c>
      <c r="L3438" s="565">
        <v>45543</v>
      </c>
      <c r="M3438" s="563">
        <f t="shared" si="236"/>
        <v>0.97999999999999687</v>
      </c>
      <c r="N3438" s="566">
        <v>2</v>
      </c>
      <c r="O3438" s="552" t="s">
        <v>50</v>
      </c>
      <c r="P3438" s="1" t="s">
        <v>53</v>
      </c>
      <c r="Q3438" s="567" t="str">
        <f>VLOOKUP(UTK[[#This Row],[ID]],DRIVER[],6,FALSE)</f>
        <v>BANAJ ROUT</v>
      </c>
    </row>
    <row r="3439" spans="1:18" ht="15" customHeight="1">
      <c r="A3439" s="1">
        <v>167</v>
      </c>
      <c r="B3439" s="562" t="str">
        <f>UTK[[#This Row],[DATE]]&amp;UTK[[#This Row],[VEHICLE NO]]&amp;UTK[[#This Row],[TRIP NO]]</f>
        <v>45543OD34S26662</v>
      </c>
      <c r="C3439" s="25">
        <v>45543</v>
      </c>
      <c r="D3439" s="1">
        <v>33967</v>
      </c>
      <c r="E3439" s="12">
        <v>312216</v>
      </c>
      <c r="F3439" s="17">
        <v>1400</v>
      </c>
      <c r="G3439" s="24" t="s">
        <v>45</v>
      </c>
      <c r="H3439" s="563">
        <v>55.48</v>
      </c>
      <c r="I3439" s="563">
        <v>17.78</v>
      </c>
      <c r="J3439" s="563">
        <f t="shared" si="235"/>
        <v>37.699999999999996</v>
      </c>
      <c r="K3439" s="564">
        <v>36.799999999999997</v>
      </c>
      <c r="L3439" s="565">
        <v>45543</v>
      </c>
      <c r="M3439" s="563">
        <f t="shared" si="236"/>
        <v>0.89999999999999858</v>
      </c>
      <c r="N3439" s="566">
        <v>2</v>
      </c>
      <c r="O3439" s="552" t="s">
        <v>50</v>
      </c>
      <c r="P3439" s="1" t="s">
        <v>53</v>
      </c>
      <c r="Q3439" s="567" t="str">
        <f>VLOOKUP(UTK[[#This Row],[ID]],DRIVER[],6,FALSE)</f>
        <v>BAI DHARA JAMUDA</v>
      </c>
    </row>
    <row r="3440" spans="1:18" ht="15" customHeight="1">
      <c r="A3440" s="1">
        <v>168</v>
      </c>
      <c r="B3440" s="562" t="str">
        <f>UTK[[#This Row],[DATE]]&amp;UTK[[#This Row],[VEHICLE NO]]&amp;UTK[[#This Row],[TRIP NO]]</f>
        <v>45543OD04Q41732</v>
      </c>
      <c r="C3440" s="25">
        <v>45543</v>
      </c>
      <c r="D3440" s="1">
        <v>33968</v>
      </c>
      <c r="E3440" s="12">
        <v>312216</v>
      </c>
      <c r="F3440" s="17">
        <v>1428</v>
      </c>
      <c r="G3440" s="24" t="s">
        <v>8</v>
      </c>
      <c r="H3440" s="563">
        <v>33.4</v>
      </c>
      <c r="I3440" s="563">
        <v>10.46</v>
      </c>
      <c r="J3440" s="563">
        <f t="shared" si="235"/>
        <v>22.939999999999998</v>
      </c>
      <c r="K3440" s="564">
        <v>22.82</v>
      </c>
      <c r="L3440" s="565">
        <v>45543</v>
      </c>
      <c r="M3440" s="563">
        <f t="shared" si="236"/>
        <v>0.11999999999999744</v>
      </c>
      <c r="N3440" s="566">
        <v>2</v>
      </c>
      <c r="O3440" s="552" t="s">
        <v>50</v>
      </c>
      <c r="P3440" s="1" t="s">
        <v>53</v>
      </c>
      <c r="Q3440" s="567" t="str">
        <f>VLOOKUP(UTK[[#This Row],[ID]],DRIVER[],6,FALSE)</f>
        <v>MADANA MAHANTA</v>
      </c>
    </row>
    <row r="3441" spans="1:17" ht="15" customHeight="1">
      <c r="A3441" s="1">
        <v>169</v>
      </c>
      <c r="B3441" s="562" t="str">
        <f>UTK[[#This Row],[DATE]]&amp;UTK[[#This Row],[VEHICLE NO]]&amp;UTK[[#This Row],[TRIP NO]]</f>
        <v>45543OD04Q41182</v>
      </c>
      <c r="C3441" s="25">
        <v>45543</v>
      </c>
      <c r="D3441" s="1">
        <v>33969</v>
      </c>
      <c r="E3441" s="12">
        <v>312216</v>
      </c>
      <c r="F3441" s="17">
        <v>1436</v>
      </c>
      <c r="G3441" s="24" t="s">
        <v>26</v>
      </c>
      <c r="H3441" s="563">
        <v>54.22</v>
      </c>
      <c r="I3441" s="563">
        <v>17.32</v>
      </c>
      <c r="J3441" s="563">
        <f t="shared" si="235"/>
        <v>36.9</v>
      </c>
      <c r="K3441" s="564">
        <v>36.58</v>
      </c>
      <c r="L3441" s="565">
        <v>45543</v>
      </c>
      <c r="M3441" s="563">
        <f t="shared" si="236"/>
        <v>0.32000000000000028</v>
      </c>
      <c r="N3441" s="566">
        <v>2</v>
      </c>
      <c r="O3441" s="552" t="s">
        <v>50</v>
      </c>
      <c r="P3441" s="1" t="s">
        <v>53</v>
      </c>
      <c r="Q3441" s="567" t="str">
        <f>VLOOKUP(UTK[[#This Row],[ID]],DRIVER[],6,FALSE)</f>
        <v>MIRZA KAMAL BEG</v>
      </c>
    </row>
    <row r="3442" spans="1:17" ht="15" customHeight="1">
      <c r="A3442" s="1">
        <v>170</v>
      </c>
      <c r="B3442" s="562" t="str">
        <f>UTK[[#This Row],[DATE]]&amp;UTK[[#This Row],[VEHICLE NO]]&amp;UTK[[#This Row],[TRIP NO]]</f>
        <v>45543OD04Q41782</v>
      </c>
      <c r="C3442" s="25">
        <v>45543</v>
      </c>
      <c r="D3442" s="1">
        <v>33970</v>
      </c>
      <c r="E3442" s="12">
        <v>312216</v>
      </c>
      <c r="F3442" s="17">
        <v>1438</v>
      </c>
      <c r="G3442" s="24" t="s">
        <v>25</v>
      </c>
      <c r="H3442" s="563">
        <v>51.74</v>
      </c>
      <c r="I3442" s="563">
        <v>17.579999999999998</v>
      </c>
      <c r="J3442" s="563">
        <f t="shared" si="235"/>
        <v>34.160000000000004</v>
      </c>
      <c r="K3442" s="564">
        <v>33.979999999999997</v>
      </c>
      <c r="L3442" s="565">
        <v>45543</v>
      </c>
      <c r="M3442" s="563">
        <f t="shared" si="236"/>
        <v>0.18000000000000682</v>
      </c>
      <c r="N3442" s="566">
        <v>2</v>
      </c>
      <c r="O3442" s="552" t="s">
        <v>50</v>
      </c>
      <c r="P3442" s="1" t="s">
        <v>53</v>
      </c>
      <c r="Q3442" s="567" t="str">
        <f>VLOOKUP(UTK[[#This Row],[ID]],DRIVER[],6,FALSE)</f>
        <v>CHANDRAMANI MOHANTY</v>
      </c>
    </row>
    <row r="3443" spans="1:17" ht="15" customHeight="1">
      <c r="A3443" s="1">
        <v>171</v>
      </c>
      <c r="B3443" s="562" t="str">
        <f>UTK[[#This Row],[DATE]]&amp;UTK[[#This Row],[VEHICLE NO]]&amp;UTK[[#This Row],[TRIP NO]]</f>
        <v>45543OD34S61392</v>
      </c>
      <c r="C3443" s="25">
        <v>45543</v>
      </c>
      <c r="D3443" s="1">
        <v>33971</v>
      </c>
      <c r="E3443" s="12">
        <v>312216</v>
      </c>
      <c r="F3443" s="17">
        <v>1437</v>
      </c>
      <c r="G3443" s="24" t="s">
        <v>52</v>
      </c>
      <c r="H3443" s="563">
        <v>54.36</v>
      </c>
      <c r="I3443" s="563">
        <v>17.78</v>
      </c>
      <c r="J3443" s="563">
        <f t="shared" si="235"/>
        <v>36.58</v>
      </c>
      <c r="K3443" s="564">
        <v>36.44</v>
      </c>
      <c r="L3443" s="565">
        <v>45543</v>
      </c>
      <c r="M3443" s="563">
        <f t="shared" si="236"/>
        <v>0.14000000000000057</v>
      </c>
      <c r="N3443" s="566">
        <v>2</v>
      </c>
      <c r="O3443" s="552" t="s">
        <v>50</v>
      </c>
      <c r="P3443" s="1" t="s">
        <v>53</v>
      </c>
      <c r="Q3443" s="567" t="str">
        <f>VLOOKUP(UTK[[#This Row],[ID]],DRIVER[],6,FALSE)</f>
        <v>SUSANT KUMAR BAG</v>
      </c>
    </row>
    <row r="3444" spans="1:17" ht="15" customHeight="1">
      <c r="A3444" s="1">
        <v>172</v>
      </c>
      <c r="B3444" s="562" t="str">
        <f>UTK[[#This Row],[DATE]]&amp;UTK[[#This Row],[VEHICLE NO]]&amp;UTK[[#This Row],[TRIP NO]]</f>
        <v>45543OD04Q41262</v>
      </c>
      <c r="C3444" s="25">
        <v>45543</v>
      </c>
      <c r="D3444" s="1">
        <v>33972</v>
      </c>
      <c r="E3444" s="12">
        <v>312216</v>
      </c>
      <c r="F3444" s="17">
        <v>1442</v>
      </c>
      <c r="G3444" s="24" t="s">
        <v>23</v>
      </c>
      <c r="H3444" s="563">
        <v>54.3</v>
      </c>
      <c r="I3444" s="563">
        <v>17.64</v>
      </c>
      <c r="J3444" s="563">
        <f t="shared" si="235"/>
        <v>36.659999999999997</v>
      </c>
      <c r="K3444" s="564">
        <v>36.36</v>
      </c>
      <c r="L3444" s="565">
        <v>45543</v>
      </c>
      <c r="M3444" s="563">
        <f t="shared" si="236"/>
        <v>0.29999999999999716</v>
      </c>
      <c r="N3444" s="566">
        <v>2</v>
      </c>
      <c r="O3444" s="552" t="s">
        <v>50</v>
      </c>
      <c r="P3444" s="1" t="s">
        <v>53</v>
      </c>
      <c r="Q3444" s="567" t="str">
        <f>VLOOKUP(UTK[[#This Row],[ID]],DRIVER[],6,FALSE)</f>
        <v>JUGAL KISHOR MOHANTA</v>
      </c>
    </row>
    <row r="3445" spans="1:17" ht="15" customHeight="1">
      <c r="A3445" s="1">
        <v>173</v>
      </c>
      <c r="B3445" s="562" t="str">
        <f>UTK[[#This Row],[DATE]]&amp;UTK[[#This Row],[VEHICLE NO]]&amp;UTK[[#This Row],[TRIP NO]]</f>
        <v>45543OD04Q41702</v>
      </c>
      <c r="C3445" s="25">
        <v>45543</v>
      </c>
      <c r="D3445" s="1">
        <v>33973</v>
      </c>
      <c r="E3445" s="12">
        <v>312216</v>
      </c>
      <c r="F3445" s="17">
        <v>1453</v>
      </c>
      <c r="G3445" s="24" t="s">
        <v>10</v>
      </c>
      <c r="H3445" s="563">
        <v>34.799999999999997</v>
      </c>
      <c r="I3445" s="563">
        <v>10.62</v>
      </c>
      <c r="J3445" s="563">
        <f t="shared" si="235"/>
        <v>24.18</v>
      </c>
      <c r="K3445" s="564">
        <v>23.9</v>
      </c>
      <c r="L3445" s="565">
        <v>45544</v>
      </c>
      <c r="M3445" s="563">
        <f t="shared" si="236"/>
        <v>0.28000000000000114</v>
      </c>
      <c r="N3445" s="566">
        <v>2</v>
      </c>
      <c r="O3445" s="552" t="s">
        <v>50</v>
      </c>
      <c r="P3445" s="1" t="s">
        <v>53</v>
      </c>
      <c r="Q3445" s="567" t="str">
        <f>VLOOKUP(UTK[[#This Row],[ID]],DRIVER[],6,FALSE)</f>
        <v>RAJESWAR MAHANTA</v>
      </c>
    </row>
    <row r="3446" spans="1:17" ht="15" customHeight="1">
      <c r="A3446" s="1">
        <v>174</v>
      </c>
      <c r="B3446" s="562" t="str">
        <f>UTK[[#This Row],[DATE]]&amp;UTK[[#This Row],[VEHICLE NO]]&amp;UTK[[#This Row],[TRIP NO]]</f>
        <v>45543OD04Q67882</v>
      </c>
      <c r="C3446" s="25">
        <v>45543</v>
      </c>
      <c r="D3446" s="1">
        <v>33974</v>
      </c>
      <c r="E3446" s="12">
        <v>312216</v>
      </c>
      <c r="F3446" s="17">
        <v>1452</v>
      </c>
      <c r="G3446" s="24" t="s">
        <v>20</v>
      </c>
      <c r="H3446" s="563">
        <v>54.48</v>
      </c>
      <c r="I3446" s="563">
        <v>17.96</v>
      </c>
      <c r="J3446" s="563">
        <f t="shared" si="235"/>
        <v>36.519999999999996</v>
      </c>
      <c r="K3446" s="564">
        <v>35.880000000000003</v>
      </c>
      <c r="L3446" s="565">
        <v>45544</v>
      </c>
      <c r="M3446" s="563">
        <f t="shared" si="236"/>
        <v>0.63999999999999346</v>
      </c>
      <c r="N3446" s="566">
        <v>2</v>
      </c>
      <c r="O3446" s="552" t="s">
        <v>50</v>
      </c>
      <c r="P3446" s="1" t="s">
        <v>53</v>
      </c>
      <c r="Q3446" s="567" t="str">
        <f>VLOOKUP(UTK[[#This Row],[ID]],DRIVER[],6,FALSE)</f>
        <v>AJAYA KUMAR MAHANTA</v>
      </c>
    </row>
    <row r="3447" spans="1:17" ht="15" customHeight="1">
      <c r="A3447" s="1">
        <v>175</v>
      </c>
      <c r="B3447" s="562" t="str">
        <f>UTK[[#This Row],[DATE]]&amp;UTK[[#This Row],[VEHICLE NO]]&amp;UTK[[#This Row],[TRIP NO]]</f>
        <v>45543OD04Q41281</v>
      </c>
      <c r="C3447" s="25">
        <v>45543</v>
      </c>
      <c r="D3447" s="1">
        <v>33975</v>
      </c>
      <c r="E3447" s="12">
        <v>312216</v>
      </c>
      <c r="F3447" s="17">
        <v>1457</v>
      </c>
      <c r="G3447" s="24" t="s">
        <v>41</v>
      </c>
      <c r="H3447" s="563">
        <v>34.340000000000003</v>
      </c>
      <c r="I3447" s="563">
        <v>10.5</v>
      </c>
      <c r="J3447" s="563">
        <f t="shared" si="235"/>
        <v>23.840000000000003</v>
      </c>
      <c r="K3447" s="564">
        <v>23.42</v>
      </c>
      <c r="L3447" s="565">
        <v>45543</v>
      </c>
      <c r="M3447" s="563">
        <f t="shared" si="236"/>
        <v>0.42000000000000171</v>
      </c>
      <c r="N3447" s="566">
        <v>1</v>
      </c>
      <c r="O3447" s="552" t="s">
        <v>50</v>
      </c>
      <c r="P3447" s="1" t="s">
        <v>53</v>
      </c>
      <c r="Q3447" s="567" t="str">
        <f>VLOOKUP(UTK[[#This Row],[ID]],DRIVER[],6,FALSE)</f>
        <v>KAMAN MUNDA</v>
      </c>
    </row>
    <row r="3448" spans="1:17" ht="15" customHeight="1">
      <c r="A3448" s="1">
        <v>176</v>
      </c>
      <c r="B3448" s="562" t="str">
        <f>UTK[[#This Row],[DATE]]&amp;UTK[[#This Row],[VEHICLE NO]]&amp;UTK[[#This Row],[TRIP NO]]</f>
        <v>45543OD34S61523</v>
      </c>
      <c r="C3448" s="25">
        <v>45543</v>
      </c>
      <c r="D3448" s="1">
        <v>33976</v>
      </c>
      <c r="E3448" s="12">
        <v>312216</v>
      </c>
      <c r="F3448" s="17">
        <v>1455</v>
      </c>
      <c r="G3448" s="24" t="s">
        <v>43</v>
      </c>
      <c r="H3448" s="563">
        <v>55.1</v>
      </c>
      <c r="I3448" s="563">
        <v>17.420000000000002</v>
      </c>
      <c r="J3448" s="563">
        <f t="shared" si="235"/>
        <v>37.68</v>
      </c>
      <c r="K3448" s="564">
        <v>37.04</v>
      </c>
      <c r="L3448" s="565">
        <v>45544</v>
      </c>
      <c r="M3448" s="563">
        <f t="shared" si="236"/>
        <v>0.64000000000000057</v>
      </c>
      <c r="N3448" s="566">
        <v>3</v>
      </c>
      <c r="O3448" s="552" t="s">
        <v>50</v>
      </c>
      <c r="P3448" s="1" t="s">
        <v>53</v>
      </c>
      <c r="Q3448" s="567" t="str">
        <f>VLOOKUP(UTK[[#This Row],[ID]],DRIVER[],6,FALSE)</f>
        <v>RAHID</v>
      </c>
    </row>
    <row r="3449" spans="1:17" ht="14.4">
      <c r="A3449" s="1">
        <v>177</v>
      </c>
      <c r="B3449" s="562" t="str">
        <f>UTK[[#This Row],[DATE]]&amp;UTK[[#This Row],[VEHICLE NO]]&amp;UTK[[#This Row],[TRIP NO]]</f>
        <v>45543OD04Q41233</v>
      </c>
      <c r="C3449" s="25">
        <v>45543</v>
      </c>
      <c r="D3449" s="1">
        <v>33977</v>
      </c>
      <c r="E3449" s="12">
        <v>312216</v>
      </c>
      <c r="F3449" s="17">
        <v>1454</v>
      </c>
      <c r="G3449" s="24" t="s">
        <v>39</v>
      </c>
      <c r="H3449" s="563">
        <v>56.6</v>
      </c>
      <c r="I3449" s="563">
        <v>17.48</v>
      </c>
      <c r="J3449" s="563">
        <f t="shared" si="235"/>
        <v>39.120000000000005</v>
      </c>
      <c r="K3449" s="564">
        <v>38.72</v>
      </c>
      <c r="L3449" s="565">
        <v>45544</v>
      </c>
      <c r="M3449" s="563">
        <f t="shared" si="236"/>
        <v>0.40000000000000568</v>
      </c>
      <c r="N3449" s="566">
        <v>3</v>
      </c>
      <c r="O3449" s="552" t="s">
        <v>50</v>
      </c>
      <c r="P3449" s="1" t="s">
        <v>53</v>
      </c>
      <c r="Q3449" s="567" t="str">
        <f>VLOOKUP(UTK[[#This Row],[ID]],DRIVER[],6,FALSE)</f>
        <v>RIZWAN</v>
      </c>
    </row>
    <row r="3450" spans="1:17" ht="15" customHeight="1">
      <c r="A3450" s="1">
        <v>178</v>
      </c>
      <c r="B3450" s="562" t="str">
        <f>UTK[[#This Row],[DATE]]&amp;UTK[[#This Row],[VEHICLE NO]]&amp;UTK[[#This Row],[TRIP NO]]</f>
        <v>45543OD34S61373</v>
      </c>
      <c r="C3450" s="25">
        <v>45543</v>
      </c>
      <c r="D3450" s="1">
        <v>33978</v>
      </c>
      <c r="E3450" s="12">
        <v>312216</v>
      </c>
      <c r="F3450" s="17">
        <v>1458</v>
      </c>
      <c r="G3450" s="24" t="s">
        <v>44</v>
      </c>
      <c r="H3450" s="563">
        <v>54.18</v>
      </c>
      <c r="I3450" s="563">
        <v>17.760000000000002</v>
      </c>
      <c r="J3450" s="563">
        <f t="shared" si="235"/>
        <v>36.42</v>
      </c>
      <c r="K3450" s="564">
        <v>36.020000000000003</v>
      </c>
      <c r="L3450" s="565">
        <v>45544</v>
      </c>
      <c r="M3450" s="563">
        <f t="shared" si="236"/>
        <v>0.39999999999999858</v>
      </c>
      <c r="N3450" s="566">
        <v>3</v>
      </c>
      <c r="O3450" s="552" t="s">
        <v>50</v>
      </c>
      <c r="P3450" s="1" t="s">
        <v>53</v>
      </c>
      <c r="Q3450" s="567" t="str">
        <f>VLOOKUP(UTK[[#This Row],[ID]],DRIVER[],6,FALSE)</f>
        <v>JAVID KHAN</v>
      </c>
    </row>
    <row r="3451" spans="1:17" ht="15" customHeight="1">
      <c r="A3451" s="1">
        <v>179</v>
      </c>
      <c r="B3451" s="562" t="str">
        <f>UTK[[#This Row],[DATE]]&amp;UTK[[#This Row],[VEHICLE NO]]&amp;UTK[[#This Row],[TRIP NO]]</f>
        <v>45544OD34S61521</v>
      </c>
      <c r="C3451" s="25">
        <v>45544</v>
      </c>
      <c r="D3451" s="1">
        <v>33979</v>
      </c>
      <c r="E3451" s="12">
        <v>312216</v>
      </c>
      <c r="F3451" s="17">
        <v>1465</v>
      </c>
      <c r="G3451" s="24" t="s">
        <v>43</v>
      </c>
      <c r="H3451" s="563">
        <v>51.96</v>
      </c>
      <c r="I3451" s="563">
        <v>17.46</v>
      </c>
      <c r="J3451" s="563">
        <f t="shared" ref="J3451:J3472" si="237">H3451-I3451</f>
        <v>34.5</v>
      </c>
      <c r="K3451" s="564">
        <v>33.58</v>
      </c>
      <c r="L3451" s="565">
        <v>45544</v>
      </c>
      <c r="M3451" s="563">
        <f t="shared" ref="M3451:M3472" si="238">J3451-K3451</f>
        <v>0.92000000000000171</v>
      </c>
      <c r="N3451" s="566">
        <v>1</v>
      </c>
      <c r="O3451" s="552" t="s">
        <v>50</v>
      </c>
      <c r="P3451" s="1" t="s">
        <v>53</v>
      </c>
      <c r="Q3451" s="567" t="str">
        <f>VLOOKUP(UTK[[#This Row],[ID]],DRIVER[],6,FALSE)</f>
        <v>RAHID</v>
      </c>
    </row>
    <row r="3452" spans="1:17" ht="14.4">
      <c r="A3452" s="1">
        <v>180</v>
      </c>
      <c r="B3452" s="562" t="str">
        <f>UTK[[#This Row],[DATE]]&amp;UTK[[#This Row],[VEHICLE NO]]&amp;UTK[[#This Row],[TRIP NO]]</f>
        <v>45544OD04Q41231</v>
      </c>
      <c r="C3452" s="25">
        <v>45544</v>
      </c>
      <c r="D3452" s="1">
        <v>33980</v>
      </c>
      <c r="E3452" s="12">
        <v>312216</v>
      </c>
      <c r="F3452" s="17">
        <v>1464</v>
      </c>
      <c r="G3452" s="24" t="s">
        <v>39</v>
      </c>
      <c r="H3452" s="563">
        <v>55.64</v>
      </c>
      <c r="I3452" s="563">
        <v>17.440000000000001</v>
      </c>
      <c r="J3452" s="563">
        <f t="shared" si="237"/>
        <v>38.200000000000003</v>
      </c>
      <c r="K3452" s="564">
        <v>37.04</v>
      </c>
      <c r="L3452" s="565">
        <v>45544</v>
      </c>
      <c r="M3452" s="563">
        <f t="shared" si="238"/>
        <v>1.1600000000000037</v>
      </c>
      <c r="N3452" s="566">
        <v>1</v>
      </c>
      <c r="O3452" s="552" t="s">
        <v>50</v>
      </c>
      <c r="P3452" s="1" t="s">
        <v>53</v>
      </c>
      <c r="Q3452" s="567" t="str">
        <f>VLOOKUP(UTK[[#This Row],[ID]],DRIVER[],6,FALSE)</f>
        <v>RIZWAN</v>
      </c>
    </row>
    <row r="3453" spans="1:17" ht="15" customHeight="1">
      <c r="A3453" s="1">
        <v>181</v>
      </c>
      <c r="B3453" s="562" t="str">
        <f>UTK[[#This Row],[DATE]]&amp;UTK[[#This Row],[VEHICLE NO]]&amp;UTK[[#This Row],[TRIP NO]]</f>
        <v>45544OD34S61371</v>
      </c>
      <c r="C3453" s="25">
        <v>45544</v>
      </c>
      <c r="D3453" s="1">
        <v>33981</v>
      </c>
      <c r="E3453" s="12">
        <v>312216</v>
      </c>
      <c r="F3453" s="17">
        <v>1466</v>
      </c>
      <c r="G3453" s="24" t="s">
        <v>44</v>
      </c>
      <c r="H3453" s="563">
        <v>56.16</v>
      </c>
      <c r="I3453" s="563">
        <v>17.8</v>
      </c>
      <c r="J3453" s="563">
        <f t="shared" si="237"/>
        <v>38.36</v>
      </c>
      <c r="K3453" s="564">
        <v>37.64</v>
      </c>
      <c r="L3453" s="565">
        <v>45544</v>
      </c>
      <c r="M3453" s="563">
        <f t="shared" si="238"/>
        <v>0.71999999999999886</v>
      </c>
      <c r="N3453" s="566">
        <v>1</v>
      </c>
      <c r="O3453" s="552" t="s">
        <v>50</v>
      </c>
      <c r="P3453" s="1" t="s">
        <v>53</v>
      </c>
      <c r="Q3453" s="567" t="str">
        <f>VLOOKUP(UTK[[#This Row],[ID]],DRIVER[],6,FALSE)</f>
        <v>JAVID KHAN</v>
      </c>
    </row>
    <row r="3454" spans="1:17" ht="15" customHeight="1">
      <c r="A3454" s="1">
        <v>182</v>
      </c>
      <c r="B3454" s="562" t="str">
        <f>UTK[[#This Row],[DATE]]&amp;UTK[[#This Row],[VEHICLE NO]]&amp;UTK[[#This Row],[TRIP NO]]</f>
        <v>45544OD34S65081</v>
      </c>
      <c r="C3454" s="25">
        <v>45544</v>
      </c>
      <c r="D3454" s="1">
        <v>33982</v>
      </c>
      <c r="E3454" s="12">
        <v>312216</v>
      </c>
      <c r="F3454" s="17">
        <v>1467</v>
      </c>
      <c r="G3454" s="24" t="s">
        <v>57</v>
      </c>
      <c r="H3454" s="563">
        <v>54.8</v>
      </c>
      <c r="I3454" s="563">
        <v>17.7</v>
      </c>
      <c r="J3454" s="563">
        <f t="shared" si="237"/>
        <v>37.099999999999994</v>
      </c>
      <c r="K3454" s="564">
        <v>36.74</v>
      </c>
      <c r="L3454" s="565">
        <v>45544</v>
      </c>
      <c r="M3454" s="563">
        <f t="shared" si="238"/>
        <v>0.35999999999999233</v>
      </c>
      <c r="N3454" s="566">
        <v>1</v>
      </c>
      <c r="O3454" s="552" t="s">
        <v>50</v>
      </c>
      <c r="P3454" s="1" t="s">
        <v>53</v>
      </c>
      <c r="Q3454" s="567" t="str">
        <f>VLOOKUP(UTK[[#This Row],[ID]],DRIVER[],6,FALSE)</f>
        <v>VINOD KUMAR</v>
      </c>
    </row>
    <row r="3455" spans="1:17" ht="15" customHeight="1">
      <c r="A3455" s="1">
        <v>183</v>
      </c>
      <c r="B3455" s="562" t="str">
        <f>UTK[[#This Row],[DATE]]&amp;UTK[[#This Row],[VEHICLE NO]]&amp;UTK[[#This Row],[TRIP NO]]</f>
        <v>45544OD04Q41701</v>
      </c>
      <c r="C3455" s="25">
        <v>45544</v>
      </c>
      <c r="D3455" s="1">
        <v>33983</v>
      </c>
      <c r="E3455" s="12">
        <v>312216</v>
      </c>
      <c r="F3455" s="17">
        <v>1478</v>
      </c>
      <c r="G3455" s="24" t="s">
        <v>10</v>
      </c>
      <c r="H3455" s="563">
        <v>34.08</v>
      </c>
      <c r="I3455" s="563">
        <v>10.7</v>
      </c>
      <c r="J3455" s="563">
        <f t="shared" si="237"/>
        <v>23.38</v>
      </c>
      <c r="K3455" s="564">
        <v>23.1</v>
      </c>
      <c r="L3455" s="565">
        <v>45544</v>
      </c>
      <c r="M3455" s="563">
        <f t="shared" si="238"/>
        <v>0.27999999999999758</v>
      </c>
      <c r="N3455" s="566">
        <v>1</v>
      </c>
      <c r="O3455" s="552" t="s">
        <v>50</v>
      </c>
      <c r="P3455" s="1" t="s">
        <v>53</v>
      </c>
      <c r="Q3455" s="567" t="str">
        <f>VLOOKUP(UTK[[#This Row],[ID]],DRIVER[],6,FALSE)</f>
        <v>RAJESWAR MAHANTA</v>
      </c>
    </row>
    <row r="3456" spans="1:17" ht="15" customHeight="1">
      <c r="A3456" s="1">
        <v>184</v>
      </c>
      <c r="B3456" s="562" t="str">
        <f>UTK[[#This Row],[DATE]]&amp;UTK[[#This Row],[VEHICLE NO]]&amp;UTK[[#This Row],[TRIP NO]]</f>
        <v>45544OD04Q67881</v>
      </c>
      <c r="C3456" s="25">
        <v>45544</v>
      </c>
      <c r="D3456" s="1">
        <v>33984</v>
      </c>
      <c r="E3456" s="12">
        <v>312216</v>
      </c>
      <c r="F3456" s="17">
        <v>1482</v>
      </c>
      <c r="G3456" s="24" t="s">
        <v>20</v>
      </c>
      <c r="H3456" s="563">
        <v>54.28</v>
      </c>
      <c r="I3456" s="563">
        <v>17.96</v>
      </c>
      <c r="J3456" s="563">
        <f t="shared" si="237"/>
        <v>36.32</v>
      </c>
      <c r="K3456" s="564">
        <v>36.119999999999997</v>
      </c>
      <c r="L3456" s="565">
        <v>45544</v>
      </c>
      <c r="M3456" s="563">
        <f t="shared" si="238"/>
        <v>0.20000000000000284</v>
      </c>
      <c r="N3456" s="566">
        <v>1</v>
      </c>
      <c r="O3456" s="552" t="s">
        <v>50</v>
      </c>
      <c r="P3456" s="1" t="s">
        <v>53</v>
      </c>
      <c r="Q3456" s="567" t="str">
        <f>VLOOKUP(UTK[[#This Row],[ID]],DRIVER[],6,FALSE)</f>
        <v>AJAYA KUMAR MAHANTA</v>
      </c>
    </row>
    <row r="3457" spans="1:18" ht="15" customHeight="1">
      <c r="A3457" s="1">
        <v>185</v>
      </c>
      <c r="B3457" s="562" t="str">
        <f>UTK[[#This Row],[DATE]]&amp;UTK[[#This Row],[VEHICLE NO]]&amp;UTK[[#This Row],[TRIP NO]]</f>
        <v>45544OD34S61391</v>
      </c>
      <c r="C3457" s="25">
        <v>45544</v>
      </c>
      <c r="D3457" s="1">
        <v>33985</v>
      </c>
      <c r="E3457" s="12">
        <v>312216</v>
      </c>
      <c r="F3457" s="17">
        <v>1483</v>
      </c>
      <c r="G3457" s="24" t="s">
        <v>52</v>
      </c>
      <c r="H3457" s="563">
        <v>55.22</v>
      </c>
      <c r="I3457" s="563">
        <v>17.8</v>
      </c>
      <c r="J3457" s="563">
        <f t="shared" si="237"/>
        <v>37.42</v>
      </c>
      <c r="K3457" s="564">
        <v>37.18</v>
      </c>
      <c r="L3457" s="565">
        <v>45544</v>
      </c>
      <c r="M3457" s="563">
        <f t="shared" si="238"/>
        <v>0.24000000000000199</v>
      </c>
      <c r="N3457" s="566">
        <v>1</v>
      </c>
      <c r="O3457" s="552" t="s">
        <v>50</v>
      </c>
      <c r="P3457" s="1" t="s">
        <v>53</v>
      </c>
      <c r="Q3457" s="567" t="str">
        <f>VLOOKUP(UTK[[#This Row],[ID]],DRIVER[],6,FALSE)</f>
        <v>PRADIPA MALIK</v>
      </c>
      <c r="R3457" s="1">
        <v>130</v>
      </c>
    </row>
    <row r="3458" spans="1:18" ht="15" customHeight="1">
      <c r="A3458" s="1">
        <v>186</v>
      </c>
      <c r="B3458" s="562" t="str">
        <f>UTK[[#This Row],[DATE]]&amp;UTK[[#This Row],[VEHICLE NO]]&amp;UTK[[#This Row],[TRIP NO]]</f>
        <v>45544OD34S26661</v>
      </c>
      <c r="C3458" s="25">
        <v>45544</v>
      </c>
      <c r="D3458" s="1">
        <v>33986</v>
      </c>
      <c r="E3458" s="12">
        <v>312216</v>
      </c>
      <c r="F3458" s="17">
        <v>1485</v>
      </c>
      <c r="G3458" s="24" t="s">
        <v>45</v>
      </c>
      <c r="H3458" s="563">
        <v>54.86</v>
      </c>
      <c r="I3458" s="563">
        <v>17.78</v>
      </c>
      <c r="J3458" s="563">
        <f t="shared" si="237"/>
        <v>37.08</v>
      </c>
      <c r="K3458" s="564">
        <v>36.64</v>
      </c>
      <c r="L3458" s="565">
        <v>45544</v>
      </c>
      <c r="M3458" s="563">
        <f t="shared" si="238"/>
        <v>0.43999999999999773</v>
      </c>
      <c r="N3458" s="566">
        <v>1</v>
      </c>
      <c r="O3458" s="552" t="s">
        <v>50</v>
      </c>
      <c r="P3458" s="1" t="s">
        <v>53</v>
      </c>
      <c r="Q3458" s="567" t="str">
        <f>VLOOKUP(UTK[[#This Row],[ID]],DRIVER[],6,FALSE)</f>
        <v>NATABAR MOHANTA</v>
      </c>
    </row>
    <row r="3459" spans="1:18" ht="15" customHeight="1">
      <c r="A3459" s="1">
        <v>187</v>
      </c>
      <c r="B3459" s="562" t="str">
        <f>UTK[[#This Row],[DATE]]&amp;UTK[[#This Row],[VEHICLE NO]]&amp;UTK[[#This Row],[TRIP NO]]</f>
        <v>45544OD04Q41781</v>
      </c>
      <c r="C3459" s="25">
        <v>45544</v>
      </c>
      <c r="D3459" s="1">
        <v>33987</v>
      </c>
      <c r="E3459" s="12">
        <v>312216</v>
      </c>
      <c r="F3459" s="17">
        <v>1487</v>
      </c>
      <c r="G3459" s="24" t="s">
        <v>25</v>
      </c>
      <c r="H3459" s="563">
        <v>53.32</v>
      </c>
      <c r="I3459" s="563">
        <v>17.64</v>
      </c>
      <c r="J3459" s="563">
        <f t="shared" si="237"/>
        <v>35.68</v>
      </c>
      <c r="K3459" s="564">
        <v>35.44</v>
      </c>
      <c r="L3459" s="565">
        <v>45544</v>
      </c>
      <c r="M3459" s="563">
        <f t="shared" si="238"/>
        <v>0.24000000000000199</v>
      </c>
      <c r="N3459" s="566">
        <v>1</v>
      </c>
      <c r="O3459" s="552" t="s">
        <v>50</v>
      </c>
      <c r="P3459" s="1" t="s">
        <v>53</v>
      </c>
      <c r="Q3459" s="567" t="str">
        <f>VLOOKUP(UTK[[#This Row],[ID]],DRIVER[],6,FALSE)</f>
        <v>BHARAT CH MOHANTA</v>
      </c>
    </row>
    <row r="3460" spans="1:18" ht="15" customHeight="1">
      <c r="A3460" s="1">
        <v>188</v>
      </c>
      <c r="B3460" s="562" t="str">
        <f>UTK[[#This Row],[DATE]]&amp;UTK[[#This Row],[VEHICLE NO]]&amp;UTK[[#This Row],[TRIP NO]]</f>
        <v>45544OD04Q41261</v>
      </c>
      <c r="C3460" s="25">
        <v>45544</v>
      </c>
      <c r="D3460" s="1">
        <v>33988</v>
      </c>
      <c r="E3460" s="12">
        <v>312216</v>
      </c>
      <c r="F3460" s="17">
        <v>1492</v>
      </c>
      <c r="G3460" s="24" t="s">
        <v>23</v>
      </c>
      <c r="H3460" s="563">
        <v>55.12</v>
      </c>
      <c r="I3460" s="563">
        <v>17.66</v>
      </c>
      <c r="J3460" s="563">
        <f t="shared" si="237"/>
        <v>37.459999999999994</v>
      </c>
      <c r="K3460" s="564">
        <v>36.94</v>
      </c>
      <c r="L3460" s="565">
        <v>45544</v>
      </c>
      <c r="M3460" s="563">
        <f t="shared" si="238"/>
        <v>0.51999999999999602</v>
      </c>
      <c r="N3460" s="566">
        <v>1</v>
      </c>
      <c r="O3460" s="552" t="s">
        <v>50</v>
      </c>
      <c r="P3460" s="1" t="s">
        <v>53</v>
      </c>
      <c r="Q3460" s="567" t="str">
        <f>VLOOKUP(UTK[[#This Row],[ID]],DRIVER[],6,FALSE)</f>
        <v>BIRABAR MOHANTA</v>
      </c>
    </row>
    <row r="3461" spans="1:18" ht="15" customHeight="1">
      <c r="A3461" s="1">
        <v>189</v>
      </c>
      <c r="B3461" s="562" t="str">
        <f>UTK[[#This Row],[DATE]]&amp;UTK[[#This Row],[VEHICLE NO]]&amp;UTK[[#This Row],[TRIP NO]]</f>
        <v>45544OD04Q41281</v>
      </c>
      <c r="C3461" s="25">
        <v>45544</v>
      </c>
      <c r="D3461" s="1">
        <v>33989</v>
      </c>
      <c r="E3461" s="12">
        <v>312216</v>
      </c>
      <c r="F3461" s="17">
        <v>1493</v>
      </c>
      <c r="G3461" s="24" t="s">
        <v>41</v>
      </c>
      <c r="H3461" s="563">
        <v>34.5</v>
      </c>
      <c r="I3461" s="563">
        <v>10.48</v>
      </c>
      <c r="J3461" s="563">
        <f t="shared" si="237"/>
        <v>24.02</v>
      </c>
      <c r="K3461" s="564">
        <v>23.42</v>
      </c>
      <c r="L3461" s="565">
        <v>45544</v>
      </c>
      <c r="M3461" s="563">
        <f t="shared" si="238"/>
        <v>0.59999999999999787</v>
      </c>
      <c r="N3461" s="566">
        <v>1</v>
      </c>
      <c r="O3461" s="552" t="s">
        <v>50</v>
      </c>
      <c r="P3461" s="1" t="s">
        <v>53</v>
      </c>
      <c r="Q3461" s="567" t="str">
        <f>VLOOKUP(UTK[[#This Row],[ID]],DRIVER[],6,FALSE)</f>
        <v>KAMAN MUNDA</v>
      </c>
    </row>
    <row r="3462" spans="1:18" ht="15" customHeight="1">
      <c r="A3462" s="1">
        <v>190</v>
      </c>
      <c r="B3462" s="562" t="str">
        <f>UTK[[#This Row],[DATE]]&amp;UTK[[#This Row],[VEHICLE NO]]&amp;UTK[[#This Row],[TRIP NO]]</f>
        <v>45544OD04Q41181</v>
      </c>
      <c r="C3462" s="25">
        <v>45544</v>
      </c>
      <c r="D3462" s="1">
        <v>33990</v>
      </c>
      <c r="E3462" s="12">
        <v>312216</v>
      </c>
      <c r="F3462" s="17">
        <v>1499</v>
      </c>
      <c r="G3462" s="24" t="s">
        <v>26</v>
      </c>
      <c r="H3462" s="563">
        <v>54.14</v>
      </c>
      <c r="I3462" s="563">
        <v>17.239999999999998</v>
      </c>
      <c r="J3462" s="563">
        <f t="shared" si="237"/>
        <v>36.900000000000006</v>
      </c>
      <c r="K3462" s="564">
        <v>36.520000000000003</v>
      </c>
      <c r="L3462" s="565">
        <v>45544</v>
      </c>
      <c r="M3462" s="563">
        <f t="shared" si="238"/>
        <v>0.38000000000000256</v>
      </c>
      <c r="N3462" s="566">
        <v>1</v>
      </c>
      <c r="O3462" s="552" t="s">
        <v>50</v>
      </c>
      <c r="P3462" s="1" t="s">
        <v>53</v>
      </c>
      <c r="Q3462" s="567" t="str">
        <f>VLOOKUP(UTK[[#This Row],[ID]],DRIVER[],6,FALSE)</f>
        <v>BENUDHAR PRADHAN</v>
      </c>
    </row>
    <row r="3463" spans="1:18" ht="15" customHeight="1">
      <c r="A3463" s="1">
        <v>191</v>
      </c>
      <c r="B3463" s="562" t="str">
        <f>UTK[[#This Row],[DATE]]&amp;UTK[[#This Row],[VEHICLE NO]]&amp;UTK[[#This Row],[TRIP NO]]</f>
        <v>45544OD34S26271</v>
      </c>
      <c r="C3463" s="25">
        <v>45544</v>
      </c>
      <c r="D3463" s="1">
        <v>33991</v>
      </c>
      <c r="E3463" s="12">
        <v>312216</v>
      </c>
      <c r="F3463" s="17">
        <v>1506</v>
      </c>
      <c r="G3463" s="24" t="s">
        <v>54</v>
      </c>
      <c r="H3463" s="563">
        <v>55.84</v>
      </c>
      <c r="I3463" s="563">
        <v>17.5</v>
      </c>
      <c r="J3463" s="563">
        <f t="shared" si="237"/>
        <v>38.340000000000003</v>
      </c>
      <c r="K3463" s="564">
        <v>37.78</v>
      </c>
      <c r="L3463" s="565">
        <v>45544</v>
      </c>
      <c r="M3463" s="563">
        <f t="shared" si="238"/>
        <v>0.56000000000000227</v>
      </c>
      <c r="N3463" s="566">
        <v>1</v>
      </c>
      <c r="O3463" s="552" t="s">
        <v>50</v>
      </c>
      <c r="P3463" s="1" t="s">
        <v>53</v>
      </c>
      <c r="Q3463" s="567" t="str">
        <f>VLOOKUP(UTK[[#This Row],[ID]],DRIVER[],6,FALSE)</f>
        <v>BANAJ ROUT</v>
      </c>
    </row>
    <row r="3464" spans="1:18" ht="15" customHeight="1">
      <c r="A3464" s="1">
        <v>192</v>
      </c>
      <c r="B3464" s="562" t="str">
        <f>UTK[[#This Row],[DATE]]&amp;UTK[[#This Row],[VEHICLE NO]]&amp;UTK[[#This Row],[TRIP NO]]</f>
        <v>45544OD34S40341</v>
      </c>
      <c r="C3464" s="25">
        <v>45544</v>
      </c>
      <c r="D3464" s="1">
        <v>33992</v>
      </c>
      <c r="E3464" s="12">
        <v>312216</v>
      </c>
      <c r="F3464" s="17">
        <v>1529</v>
      </c>
      <c r="G3464" s="24" t="s">
        <v>129</v>
      </c>
      <c r="H3464" s="563">
        <v>53.78</v>
      </c>
      <c r="I3464" s="563">
        <v>17.739999999999998</v>
      </c>
      <c r="J3464" s="563">
        <f t="shared" si="237"/>
        <v>36.040000000000006</v>
      </c>
      <c r="K3464" s="564">
        <v>35.78</v>
      </c>
      <c r="L3464" s="565">
        <v>45544</v>
      </c>
      <c r="M3464" s="563">
        <f t="shared" si="238"/>
        <v>0.26000000000000512</v>
      </c>
      <c r="N3464" s="566">
        <v>1</v>
      </c>
      <c r="O3464" s="552" t="s">
        <v>50</v>
      </c>
      <c r="P3464" s="1" t="s">
        <v>53</v>
      </c>
      <c r="Q3464" s="567" t="str">
        <f>VLOOKUP(UTK[[#This Row],[ID]],DRIVER[],6,FALSE)</f>
        <v>AKSHAYA KU SAHOO</v>
      </c>
      <c r="R3464" s="1">
        <v>207</v>
      </c>
    </row>
    <row r="3465" spans="1:18" ht="14.4">
      <c r="A3465" s="1">
        <v>193</v>
      </c>
      <c r="B3465" s="562" t="str">
        <f>UTK[[#This Row],[DATE]]&amp;UTK[[#This Row],[VEHICLE NO]]&amp;UTK[[#This Row],[TRIP NO]]</f>
        <v>45544OD04Q41232</v>
      </c>
      <c r="C3465" s="25">
        <v>45544</v>
      </c>
      <c r="D3465" s="1">
        <v>33993</v>
      </c>
      <c r="E3465" s="12">
        <v>312216</v>
      </c>
      <c r="F3465" s="17">
        <v>1533</v>
      </c>
      <c r="G3465" s="24" t="s">
        <v>39</v>
      </c>
      <c r="H3465" s="563">
        <v>54.12</v>
      </c>
      <c r="I3465" s="563">
        <v>17.440000000000001</v>
      </c>
      <c r="J3465" s="563">
        <f t="shared" si="237"/>
        <v>36.679999999999993</v>
      </c>
      <c r="K3465" s="564">
        <v>36.42</v>
      </c>
      <c r="L3465" s="565">
        <v>45544</v>
      </c>
      <c r="M3465" s="563">
        <f t="shared" si="238"/>
        <v>0.25999999999999091</v>
      </c>
      <c r="N3465" s="566">
        <v>2</v>
      </c>
      <c r="O3465" s="552" t="s">
        <v>50</v>
      </c>
      <c r="P3465" s="1" t="s">
        <v>53</v>
      </c>
      <c r="Q3465" s="567" t="str">
        <f>VLOOKUP(UTK[[#This Row],[ID]],DRIVER[],6,FALSE)</f>
        <v>RIZWAN</v>
      </c>
    </row>
    <row r="3466" spans="1:18" ht="15" customHeight="1">
      <c r="A3466" s="1">
        <v>194</v>
      </c>
      <c r="B3466" s="562" t="str">
        <f>UTK[[#This Row],[DATE]]&amp;UTK[[#This Row],[VEHICLE NO]]&amp;UTK[[#This Row],[TRIP NO]]</f>
        <v>45544OD34S61522</v>
      </c>
      <c r="C3466" s="25">
        <v>45544</v>
      </c>
      <c r="D3466" s="1">
        <v>33994</v>
      </c>
      <c r="E3466" s="12">
        <v>312216</v>
      </c>
      <c r="F3466" s="17">
        <v>1531</v>
      </c>
      <c r="G3466" s="24" t="s">
        <v>43</v>
      </c>
      <c r="H3466" s="563">
        <v>53.02</v>
      </c>
      <c r="I3466" s="563">
        <v>17.46</v>
      </c>
      <c r="J3466" s="563">
        <f t="shared" si="237"/>
        <v>35.56</v>
      </c>
      <c r="K3466" s="564">
        <v>35.44</v>
      </c>
      <c r="L3466" s="565">
        <v>45544</v>
      </c>
      <c r="M3466" s="563">
        <f t="shared" si="238"/>
        <v>0.12000000000000455</v>
      </c>
      <c r="N3466" s="566">
        <v>2</v>
      </c>
      <c r="O3466" s="552" t="s">
        <v>50</v>
      </c>
      <c r="P3466" s="1" t="s">
        <v>53</v>
      </c>
      <c r="Q3466" s="567" t="str">
        <f>VLOOKUP(UTK[[#This Row],[ID]],DRIVER[],6,FALSE)</f>
        <v>RAHID</v>
      </c>
    </row>
    <row r="3467" spans="1:18" ht="15" customHeight="1">
      <c r="A3467" s="1">
        <v>195</v>
      </c>
      <c r="B3467" s="562" t="str">
        <f>UTK[[#This Row],[DATE]]&amp;UTK[[#This Row],[VEHICLE NO]]&amp;UTK[[#This Row],[TRIP NO]]</f>
        <v>45544OD34S61372</v>
      </c>
      <c r="C3467" s="25">
        <v>45544</v>
      </c>
      <c r="D3467" s="1">
        <v>33995</v>
      </c>
      <c r="E3467" s="12">
        <v>312216</v>
      </c>
      <c r="F3467" s="17">
        <v>1534</v>
      </c>
      <c r="G3467" s="24" t="s">
        <v>44</v>
      </c>
      <c r="H3467" s="563">
        <v>54.64</v>
      </c>
      <c r="I3467" s="563">
        <v>17.739999999999998</v>
      </c>
      <c r="J3467" s="563">
        <f t="shared" si="237"/>
        <v>36.900000000000006</v>
      </c>
      <c r="K3467" s="564">
        <v>36.58</v>
      </c>
      <c r="L3467" s="565">
        <v>45544</v>
      </c>
      <c r="M3467" s="563">
        <f t="shared" si="238"/>
        <v>0.32000000000000739</v>
      </c>
      <c r="N3467" s="566">
        <v>2</v>
      </c>
      <c r="O3467" s="552" t="s">
        <v>50</v>
      </c>
      <c r="P3467" s="1" t="s">
        <v>53</v>
      </c>
      <c r="Q3467" s="567" t="str">
        <f>VLOOKUP(UTK[[#This Row],[ID]],DRIVER[],6,FALSE)</f>
        <v>JAVID KHAN</v>
      </c>
    </row>
    <row r="3468" spans="1:18" ht="15" customHeight="1">
      <c r="A3468" s="1">
        <v>196</v>
      </c>
      <c r="B3468" s="562" t="str">
        <f>UTK[[#This Row],[DATE]]&amp;UTK[[#This Row],[VEHICLE NO]]&amp;UTK[[#This Row],[TRIP NO]]</f>
        <v>45544OD34S65082</v>
      </c>
      <c r="C3468" s="25">
        <v>45544</v>
      </c>
      <c r="D3468" s="1">
        <v>33996</v>
      </c>
      <c r="E3468" s="12">
        <v>312216</v>
      </c>
      <c r="F3468" s="17">
        <v>1543</v>
      </c>
      <c r="G3468" s="24" t="s">
        <v>57</v>
      </c>
      <c r="H3468" s="563">
        <v>54.28</v>
      </c>
      <c r="I3468" s="563">
        <v>17.64</v>
      </c>
      <c r="J3468" s="563">
        <f t="shared" si="237"/>
        <v>36.64</v>
      </c>
      <c r="K3468" s="564">
        <v>36.4</v>
      </c>
      <c r="L3468" s="565">
        <v>45544</v>
      </c>
      <c r="M3468" s="563">
        <f t="shared" si="238"/>
        <v>0.24000000000000199</v>
      </c>
      <c r="N3468" s="566">
        <v>2</v>
      </c>
      <c r="O3468" s="552" t="s">
        <v>50</v>
      </c>
      <c r="P3468" s="1" t="s">
        <v>53</v>
      </c>
      <c r="Q3468" s="567" t="str">
        <f>VLOOKUP(UTK[[#This Row],[ID]],DRIVER[],6,FALSE)</f>
        <v>VINOD KUMAR</v>
      </c>
    </row>
    <row r="3469" spans="1:18" ht="15" customHeight="1">
      <c r="A3469" s="1">
        <v>197</v>
      </c>
      <c r="B3469" s="562" t="str">
        <f>UTK[[#This Row],[DATE]]&amp;UTK[[#This Row],[VEHICLE NO]]&amp;UTK[[#This Row],[TRIP NO]]</f>
        <v>45544OD04Q67882</v>
      </c>
      <c r="C3469" s="25">
        <v>45544</v>
      </c>
      <c r="D3469" s="1">
        <v>33997</v>
      </c>
      <c r="E3469" s="12">
        <v>312216</v>
      </c>
      <c r="F3469" s="17">
        <v>1552</v>
      </c>
      <c r="G3469" s="24" t="s">
        <v>20</v>
      </c>
      <c r="H3469" s="563">
        <v>53.64</v>
      </c>
      <c r="I3469" s="563">
        <v>17.940000000000001</v>
      </c>
      <c r="J3469" s="563">
        <f>H3469-I3469</f>
        <v>35.700000000000003</v>
      </c>
      <c r="K3469" s="564">
        <v>35.5</v>
      </c>
      <c r="L3469" s="565">
        <v>45544</v>
      </c>
      <c r="M3469" s="563">
        <f>J3469-K3469</f>
        <v>0.20000000000000284</v>
      </c>
      <c r="N3469" s="566">
        <v>2</v>
      </c>
      <c r="O3469" s="552" t="s">
        <v>50</v>
      </c>
      <c r="P3469" s="1" t="s">
        <v>53</v>
      </c>
      <c r="Q3469" s="567" t="str">
        <f>VLOOKUP(UTK[[#This Row],[ID]],DRIVER[],6,FALSE)</f>
        <v>AJAYA KUMAR MAHANTA</v>
      </c>
    </row>
    <row r="3470" spans="1:18" ht="15" customHeight="1">
      <c r="A3470" s="1">
        <v>198</v>
      </c>
      <c r="B3470" s="562" t="str">
        <f>UTK[[#This Row],[DATE]]&amp;UTK[[#This Row],[VEHICLE NO]]&amp;UTK[[#This Row],[TRIP NO]]</f>
        <v>45544OD04Q41731</v>
      </c>
      <c r="C3470" s="25">
        <v>45544</v>
      </c>
      <c r="D3470" s="1">
        <v>33998</v>
      </c>
      <c r="E3470" s="12">
        <v>312216</v>
      </c>
      <c r="F3470" s="17">
        <v>1557</v>
      </c>
      <c r="G3470" s="24" t="s">
        <v>8</v>
      </c>
      <c r="H3470" s="563">
        <v>35.520000000000003</v>
      </c>
      <c r="I3470" s="563">
        <v>10.46</v>
      </c>
      <c r="J3470" s="563">
        <f t="shared" si="237"/>
        <v>25.060000000000002</v>
      </c>
      <c r="K3470" s="564">
        <v>24.64</v>
      </c>
      <c r="L3470" s="565">
        <v>45544</v>
      </c>
      <c r="M3470" s="563">
        <f t="shared" si="238"/>
        <v>0.42000000000000171</v>
      </c>
      <c r="N3470" s="566">
        <v>1</v>
      </c>
      <c r="O3470" s="552" t="s">
        <v>50</v>
      </c>
      <c r="P3470" s="1" t="s">
        <v>53</v>
      </c>
      <c r="Q3470" s="567" t="str">
        <f>VLOOKUP(UTK[[#This Row],[ID]],DRIVER[],6,FALSE)</f>
        <v>MADANA MAHANTA</v>
      </c>
    </row>
    <row r="3471" spans="1:18" ht="15" customHeight="1">
      <c r="A3471" s="1">
        <v>199</v>
      </c>
      <c r="B3471" s="562" t="str">
        <f>UTK[[#This Row],[DATE]]&amp;UTK[[#This Row],[VEHICLE NO]]&amp;UTK[[#This Row],[TRIP NO]]</f>
        <v>45544OD04Q41702</v>
      </c>
      <c r="C3471" s="25">
        <v>45544</v>
      </c>
      <c r="D3471" s="1">
        <v>33999</v>
      </c>
      <c r="E3471" s="12">
        <v>312216</v>
      </c>
      <c r="F3471" s="17">
        <v>1555</v>
      </c>
      <c r="G3471" s="24" t="s">
        <v>10</v>
      </c>
      <c r="H3471" s="563">
        <v>37.22</v>
      </c>
      <c r="I3471" s="563">
        <v>10.56</v>
      </c>
      <c r="J3471" s="563">
        <f t="shared" si="237"/>
        <v>26.659999999999997</v>
      </c>
      <c r="K3471" s="564">
        <v>26.36</v>
      </c>
      <c r="L3471" s="565">
        <v>45544</v>
      </c>
      <c r="M3471" s="563">
        <f t="shared" si="238"/>
        <v>0.29999999999999716</v>
      </c>
      <c r="N3471" s="566">
        <v>2</v>
      </c>
      <c r="O3471" s="552" t="s">
        <v>50</v>
      </c>
      <c r="P3471" s="1" t="s">
        <v>53</v>
      </c>
      <c r="Q3471" s="567" t="str">
        <f>VLOOKUP(UTK[[#This Row],[ID]],DRIVER[],6,FALSE)</f>
        <v>RAJESWAR MAHANTA</v>
      </c>
    </row>
    <row r="3472" spans="1:18" ht="15" customHeight="1">
      <c r="A3472" s="1">
        <v>200</v>
      </c>
      <c r="B3472" s="562" t="str">
        <f>UTK[[#This Row],[DATE]]&amp;UTK[[#This Row],[VEHICLE NO]]&amp;UTK[[#This Row],[TRIP NO]]</f>
        <v>45544OD34S61392</v>
      </c>
      <c r="C3472" s="25">
        <v>45544</v>
      </c>
      <c r="D3472" s="1">
        <v>34000</v>
      </c>
      <c r="E3472" s="12">
        <v>312216</v>
      </c>
      <c r="F3472" s="17">
        <v>1561</v>
      </c>
      <c r="G3472" s="24" t="s">
        <v>52</v>
      </c>
      <c r="H3472" s="563">
        <v>54.92</v>
      </c>
      <c r="I3472" s="563">
        <v>17.88</v>
      </c>
      <c r="J3472" s="563">
        <f t="shared" si="237"/>
        <v>37.040000000000006</v>
      </c>
      <c r="K3472" s="564">
        <v>36.619999999999997</v>
      </c>
      <c r="L3472" s="565">
        <v>45544</v>
      </c>
      <c r="M3472" s="563">
        <f t="shared" si="238"/>
        <v>0.42000000000000881</v>
      </c>
      <c r="N3472" s="566">
        <v>2</v>
      </c>
      <c r="O3472" s="552" t="s">
        <v>50</v>
      </c>
      <c r="P3472" s="1" t="s">
        <v>53</v>
      </c>
      <c r="Q3472" s="567" t="str">
        <f>VLOOKUP(UTK[[#This Row],[ID]],DRIVER[],6,FALSE)</f>
        <v>PRADIPA MALIK</v>
      </c>
    </row>
    <row r="3473" spans="1:18" ht="15" customHeight="1">
      <c r="A3473" s="1">
        <v>201</v>
      </c>
      <c r="B3473" s="562" t="str">
        <f>UTK[[#This Row],[DATE]]&amp;UTK[[#This Row],[VEHICLE NO]]&amp;UTK[[#This Row],[TRIP NO]]</f>
        <v>45544OD34S26662</v>
      </c>
      <c r="C3473" s="25">
        <v>45544</v>
      </c>
      <c r="D3473" s="1">
        <v>65101</v>
      </c>
      <c r="E3473" s="12">
        <v>312216</v>
      </c>
      <c r="F3473" s="17">
        <v>1566</v>
      </c>
      <c r="G3473" s="24" t="s">
        <v>45</v>
      </c>
      <c r="H3473" s="563">
        <v>56.56</v>
      </c>
      <c r="I3473" s="563">
        <v>17.760000000000002</v>
      </c>
      <c r="J3473" s="563">
        <f t="shared" ref="J3473:J3478" si="239">H3473-I3473</f>
        <v>38.799999999999997</v>
      </c>
      <c r="K3473" s="564">
        <v>38.119999999999997</v>
      </c>
      <c r="L3473" s="565">
        <v>45544</v>
      </c>
      <c r="M3473" s="563">
        <f t="shared" ref="M3473:M3478" si="240">J3473-K3473</f>
        <v>0.67999999999999972</v>
      </c>
      <c r="N3473" s="566">
        <v>2</v>
      </c>
      <c r="O3473" s="552" t="s">
        <v>50</v>
      </c>
      <c r="P3473" s="1" t="s">
        <v>53</v>
      </c>
      <c r="Q3473" s="567" t="str">
        <f>VLOOKUP(UTK[[#This Row],[ID]],DRIVER[],6,FALSE)</f>
        <v>NATABAR MOHANTA</v>
      </c>
    </row>
    <row r="3474" spans="1:18" ht="15" customHeight="1">
      <c r="A3474" s="1">
        <v>202</v>
      </c>
      <c r="B3474" s="562" t="str">
        <f>UTK[[#This Row],[DATE]]&amp;UTK[[#This Row],[VEHICLE NO]]&amp;UTK[[#This Row],[TRIP NO]]</f>
        <v>45544OD04Q41282</v>
      </c>
      <c r="C3474" s="25">
        <v>45544</v>
      </c>
      <c r="D3474" s="1">
        <v>65102</v>
      </c>
      <c r="E3474" s="12">
        <v>312216</v>
      </c>
      <c r="F3474" s="17">
        <v>1569</v>
      </c>
      <c r="G3474" s="24" t="s">
        <v>41</v>
      </c>
      <c r="H3474" s="563">
        <v>36.1</v>
      </c>
      <c r="I3474" s="563">
        <v>10.5</v>
      </c>
      <c r="J3474" s="563">
        <f t="shared" si="239"/>
        <v>25.6</v>
      </c>
      <c r="K3474" s="564">
        <v>25.28</v>
      </c>
      <c r="L3474" s="565">
        <v>45544</v>
      </c>
      <c r="M3474" s="563">
        <f t="shared" si="240"/>
        <v>0.32000000000000028</v>
      </c>
      <c r="N3474" s="566">
        <v>2</v>
      </c>
      <c r="O3474" s="552" t="s">
        <v>50</v>
      </c>
      <c r="P3474" s="1" t="s">
        <v>53</v>
      </c>
      <c r="Q3474" s="567" t="str">
        <f>VLOOKUP(UTK[[#This Row],[ID]],DRIVER[],6,FALSE)</f>
        <v>KAMAN MUNDA</v>
      </c>
    </row>
    <row r="3475" spans="1:18" ht="15" customHeight="1">
      <c r="A3475" s="1">
        <v>203</v>
      </c>
      <c r="B3475" s="562" t="str">
        <f>UTK[[#This Row],[DATE]]&amp;UTK[[#This Row],[VEHICLE NO]]&amp;UTK[[#This Row],[TRIP NO]]</f>
        <v>45544OD04Q41782</v>
      </c>
      <c r="C3475" s="25">
        <v>45544</v>
      </c>
      <c r="D3475" s="1">
        <v>65103</v>
      </c>
      <c r="E3475" s="12">
        <v>312216</v>
      </c>
      <c r="F3475" s="17">
        <v>1572</v>
      </c>
      <c r="G3475" s="24" t="s">
        <v>25</v>
      </c>
      <c r="H3475" s="563">
        <v>54.48</v>
      </c>
      <c r="I3475" s="563">
        <v>17.52</v>
      </c>
      <c r="J3475" s="563">
        <f t="shared" si="239"/>
        <v>36.959999999999994</v>
      </c>
      <c r="K3475" s="564">
        <v>36.619999999999997</v>
      </c>
      <c r="L3475" s="565">
        <v>45544</v>
      </c>
      <c r="M3475" s="563">
        <f t="shared" si="240"/>
        <v>0.33999999999999631</v>
      </c>
      <c r="N3475" s="566">
        <v>2</v>
      </c>
      <c r="O3475" s="552" t="s">
        <v>50</v>
      </c>
      <c r="P3475" s="1" t="s">
        <v>53</v>
      </c>
      <c r="Q3475" s="567" t="str">
        <f>VLOOKUP(UTK[[#This Row],[ID]],DRIVER[],6,FALSE)</f>
        <v>BHARAT CH MOHANTA</v>
      </c>
    </row>
    <row r="3476" spans="1:18" ht="15" customHeight="1">
      <c r="A3476" s="1">
        <v>204</v>
      </c>
      <c r="B3476" s="562" t="str">
        <f>UTK[[#This Row],[DATE]]&amp;UTK[[#This Row],[VEHICLE NO]]&amp;UTK[[#This Row],[TRIP NO]]</f>
        <v>45544OD04Q41182</v>
      </c>
      <c r="C3476" s="25">
        <v>45544</v>
      </c>
      <c r="D3476" s="1">
        <v>65104</v>
      </c>
      <c r="E3476" s="12">
        <v>312216</v>
      </c>
      <c r="F3476" s="17">
        <v>1571</v>
      </c>
      <c r="G3476" s="24" t="s">
        <v>26</v>
      </c>
      <c r="H3476" s="563">
        <v>54.38</v>
      </c>
      <c r="I3476" s="563">
        <v>17.22</v>
      </c>
      <c r="J3476" s="563">
        <f t="shared" si="239"/>
        <v>37.160000000000004</v>
      </c>
      <c r="K3476" s="564">
        <v>36.68</v>
      </c>
      <c r="L3476" s="565">
        <v>45544</v>
      </c>
      <c r="M3476" s="563">
        <f t="shared" si="240"/>
        <v>0.48000000000000398</v>
      </c>
      <c r="N3476" s="566">
        <v>2</v>
      </c>
      <c r="O3476" s="552" t="s">
        <v>50</v>
      </c>
      <c r="P3476" s="1" t="s">
        <v>53</v>
      </c>
      <c r="Q3476" s="567" t="str">
        <f>VLOOKUP(UTK[[#This Row],[ID]],DRIVER[],6,FALSE)</f>
        <v>BENUDHAR PRADHAN</v>
      </c>
    </row>
    <row r="3477" spans="1:18" ht="15" customHeight="1">
      <c r="A3477" s="1">
        <v>205</v>
      </c>
      <c r="B3477" s="562" t="str">
        <f>UTK[[#This Row],[DATE]]&amp;UTK[[#This Row],[VEHICLE NO]]&amp;UTK[[#This Row],[TRIP NO]]</f>
        <v>45544OD04Q41262</v>
      </c>
      <c r="C3477" s="25">
        <v>45544</v>
      </c>
      <c r="D3477" s="1">
        <v>65105</v>
      </c>
      <c r="E3477" s="12">
        <v>312216</v>
      </c>
      <c r="F3477" s="17">
        <v>1573</v>
      </c>
      <c r="G3477" s="24" t="s">
        <v>23</v>
      </c>
      <c r="H3477" s="563">
        <v>52.04</v>
      </c>
      <c r="I3477" s="563">
        <v>17.64</v>
      </c>
      <c r="J3477" s="563">
        <f t="shared" si="239"/>
        <v>34.4</v>
      </c>
      <c r="K3477" s="564">
        <v>34.020000000000003</v>
      </c>
      <c r="L3477" s="565">
        <v>45544</v>
      </c>
      <c r="M3477" s="563">
        <f t="shared" si="240"/>
        <v>0.37999999999999545</v>
      </c>
      <c r="N3477" s="566">
        <v>2</v>
      </c>
      <c r="O3477" s="552" t="s">
        <v>50</v>
      </c>
      <c r="P3477" s="1" t="s">
        <v>53</v>
      </c>
      <c r="Q3477" s="567" t="str">
        <f>VLOOKUP(UTK[[#This Row],[ID]],DRIVER[],6,FALSE)</f>
        <v>BIRABAR MOHANTA</v>
      </c>
      <c r="R3477" s="1">
        <v>238</v>
      </c>
    </row>
    <row r="3478" spans="1:18" ht="15" customHeight="1">
      <c r="A3478" s="1">
        <v>206</v>
      </c>
      <c r="B3478" s="562" t="str">
        <f>UTK[[#This Row],[DATE]]&amp;UTK[[#This Row],[VEHICLE NO]]&amp;UTK[[#This Row],[TRIP NO]]</f>
        <v>45544OD34S26272</v>
      </c>
      <c r="C3478" s="25">
        <v>45544</v>
      </c>
      <c r="D3478" s="1">
        <v>65106</v>
      </c>
      <c r="E3478" s="12">
        <v>312216</v>
      </c>
      <c r="F3478" s="17">
        <v>1570</v>
      </c>
      <c r="G3478" s="24" t="s">
        <v>54</v>
      </c>
      <c r="H3478" s="563">
        <v>53.96</v>
      </c>
      <c r="I3478" s="563">
        <v>17.48</v>
      </c>
      <c r="J3478" s="563">
        <f t="shared" si="239"/>
        <v>36.480000000000004</v>
      </c>
      <c r="K3478" s="564">
        <v>36.020000000000003</v>
      </c>
      <c r="L3478" s="565">
        <v>45545</v>
      </c>
      <c r="M3478" s="563">
        <f t="shared" si="240"/>
        <v>0.46000000000000085</v>
      </c>
      <c r="N3478" s="566">
        <v>2</v>
      </c>
      <c r="O3478" s="552" t="s">
        <v>50</v>
      </c>
      <c r="P3478" s="1" t="s">
        <v>53</v>
      </c>
      <c r="Q3478" s="567" t="str">
        <f>VLOOKUP(UTK[[#This Row],[ID]],DRIVER[],6,FALSE)</f>
        <v>BANAJ ROUT</v>
      </c>
    </row>
    <row r="3479" spans="1:18" ht="14.4">
      <c r="A3479" s="1">
        <v>207</v>
      </c>
      <c r="B3479" s="562" t="str">
        <f>UTK[[#This Row],[DATE]]&amp;UTK[[#This Row],[VEHICLE NO]]&amp;UTK[[#This Row],[TRIP NO]]</f>
        <v>45545OD04Q41231</v>
      </c>
      <c r="C3479" s="25">
        <v>45545</v>
      </c>
      <c r="D3479" s="1">
        <v>65107</v>
      </c>
      <c r="E3479" s="12">
        <v>312216</v>
      </c>
      <c r="F3479" s="17">
        <v>1611</v>
      </c>
      <c r="G3479" s="24" t="s">
        <v>39</v>
      </c>
      <c r="H3479" s="563">
        <v>56.4</v>
      </c>
      <c r="I3479" s="563">
        <v>17.46</v>
      </c>
      <c r="J3479" s="563">
        <f t="shared" ref="J3479:J3499" si="241">H3479-I3479</f>
        <v>38.94</v>
      </c>
      <c r="K3479" s="564">
        <v>38.4</v>
      </c>
      <c r="L3479" s="565">
        <v>45545</v>
      </c>
      <c r="M3479" s="563">
        <f t="shared" ref="M3479:M3499" si="242">J3479-K3479</f>
        <v>0.53999999999999915</v>
      </c>
      <c r="N3479" s="566">
        <v>1</v>
      </c>
      <c r="O3479" s="552" t="s">
        <v>50</v>
      </c>
      <c r="P3479" s="1" t="s">
        <v>53</v>
      </c>
      <c r="Q3479" s="567" t="str">
        <f>VLOOKUP(UTK[[#This Row],[ID]],DRIVER[],6,FALSE)</f>
        <v>RIZWAN</v>
      </c>
    </row>
    <row r="3480" spans="1:18" ht="15" customHeight="1">
      <c r="A3480" s="1">
        <v>208</v>
      </c>
      <c r="B3480" s="562" t="str">
        <f>UTK[[#This Row],[DATE]]&amp;UTK[[#This Row],[VEHICLE NO]]&amp;UTK[[#This Row],[TRIP NO]]</f>
        <v>45545OD34S61521</v>
      </c>
      <c r="C3480" s="25">
        <v>45545</v>
      </c>
      <c r="D3480" s="1">
        <v>65108</v>
      </c>
      <c r="E3480" s="12">
        <v>312216</v>
      </c>
      <c r="F3480" s="17">
        <v>1610</v>
      </c>
      <c r="G3480" s="24" t="s">
        <v>43</v>
      </c>
      <c r="H3480" s="563">
        <v>56.18</v>
      </c>
      <c r="I3480" s="563">
        <v>17.440000000000001</v>
      </c>
      <c r="J3480" s="563">
        <f t="shared" si="241"/>
        <v>38.739999999999995</v>
      </c>
      <c r="K3480" s="564">
        <v>38.299999999999997</v>
      </c>
      <c r="L3480" s="565">
        <v>45545</v>
      </c>
      <c r="M3480" s="563">
        <f t="shared" si="242"/>
        <v>0.43999999999999773</v>
      </c>
      <c r="N3480" s="566">
        <v>1</v>
      </c>
      <c r="O3480" s="552" t="s">
        <v>50</v>
      </c>
      <c r="P3480" s="1" t="s">
        <v>53</v>
      </c>
      <c r="Q3480" s="567" t="str">
        <f>VLOOKUP(UTK[[#This Row],[ID]],DRIVER[],6,FALSE)</f>
        <v>RAHID</v>
      </c>
    </row>
    <row r="3481" spans="1:18" ht="15" customHeight="1">
      <c r="A3481" s="1">
        <v>209</v>
      </c>
      <c r="B3481" s="562" t="str">
        <f>UTK[[#This Row],[DATE]]&amp;UTK[[#This Row],[VEHICLE NO]]&amp;UTK[[#This Row],[TRIP NO]]</f>
        <v>45545OD34S61371</v>
      </c>
      <c r="C3481" s="25">
        <v>45545</v>
      </c>
      <c r="D3481" s="1">
        <v>65109</v>
      </c>
      <c r="E3481" s="12">
        <v>312216</v>
      </c>
      <c r="F3481" s="17">
        <v>1613</v>
      </c>
      <c r="G3481" s="24" t="s">
        <v>44</v>
      </c>
      <c r="H3481" s="563">
        <v>52.16</v>
      </c>
      <c r="I3481" s="563">
        <v>17.78</v>
      </c>
      <c r="J3481" s="563">
        <f t="shared" si="241"/>
        <v>34.379999999999995</v>
      </c>
      <c r="K3481" s="564">
        <v>33.94</v>
      </c>
      <c r="L3481" s="565">
        <v>45545</v>
      </c>
      <c r="M3481" s="563">
        <f t="shared" si="242"/>
        <v>0.43999999999999773</v>
      </c>
      <c r="N3481" s="566">
        <v>1</v>
      </c>
      <c r="O3481" s="552" t="s">
        <v>50</v>
      </c>
      <c r="P3481" s="1" t="s">
        <v>53</v>
      </c>
      <c r="Q3481" s="567" t="str">
        <f>VLOOKUP(UTK[[#This Row],[ID]],DRIVER[],6,FALSE)</f>
        <v>JAVID KHAN</v>
      </c>
    </row>
    <row r="3482" spans="1:18" ht="15" customHeight="1">
      <c r="A3482" s="1">
        <v>210</v>
      </c>
      <c r="B3482" s="562" t="str">
        <f>UTK[[#This Row],[DATE]]&amp;UTK[[#This Row],[VEHICLE NO]]&amp;UTK[[#This Row],[TRIP NO]]</f>
        <v>45545OD04Q41181</v>
      </c>
      <c r="C3482" s="25">
        <v>45545</v>
      </c>
      <c r="D3482" s="1">
        <v>65110</v>
      </c>
      <c r="E3482" s="12">
        <v>312216</v>
      </c>
      <c r="F3482" s="17">
        <v>1625</v>
      </c>
      <c r="G3482" s="24" t="s">
        <v>26</v>
      </c>
      <c r="H3482" s="563">
        <v>54.64</v>
      </c>
      <c r="I3482" s="563">
        <v>17.239999999999998</v>
      </c>
      <c r="J3482" s="563">
        <f t="shared" si="241"/>
        <v>37.400000000000006</v>
      </c>
      <c r="K3482" s="564">
        <v>36.6</v>
      </c>
      <c r="L3482" s="565">
        <v>45545</v>
      </c>
      <c r="M3482" s="563">
        <f t="shared" si="242"/>
        <v>0.80000000000000426</v>
      </c>
      <c r="N3482" s="566">
        <v>1</v>
      </c>
      <c r="O3482" s="552" t="s">
        <v>50</v>
      </c>
      <c r="P3482" s="1" t="s">
        <v>53</v>
      </c>
      <c r="Q3482" s="567" t="str">
        <f>VLOOKUP(UTK[[#This Row],[ID]],DRIVER[],6,FALSE)</f>
        <v>BENUDHAR PRADHAN</v>
      </c>
      <c r="R3482" s="1">
        <v>227</v>
      </c>
    </row>
    <row r="3483" spans="1:18" ht="15" customHeight="1">
      <c r="A3483" s="1">
        <v>211</v>
      </c>
      <c r="B3483" s="562" t="str">
        <f>UTK[[#This Row],[DATE]]&amp;UTK[[#This Row],[VEHICLE NO]]&amp;UTK[[#This Row],[TRIP NO]]</f>
        <v>45545OD04Q41701</v>
      </c>
      <c r="C3483" s="25">
        <v>45545</v>
      </c>
      <c r="D3483" s="1">
        <v>65111</v>
      </c>
      <c r="E3483" s="12">
        <v>312216</v>
      </c>
      <c r="F3483" s="17">
        <v>1630</v>
      </c>
      <c r="G3483" s="24" t="s">
        <v>10</v>
      </c>
      <c r="H3483" s="563">
        <v>34.020000000000003</v>
      </c>
      <c r="I3483" s="563">
        <v>10.6</v>
      </c>
      <c r="J3483" s="563">
        <f t="shared" si="241"/>
        <v>23.42</v>
      </c>
      <c r="K3483" s="564">
        <v>23</v>
      </c>
      <c r="L3483" s="565">
        <v>45545</v>
      </c>
      <c r="M3483" s="563">
        <f t="shared" si="242"/>
        <v>0.42000000000000171</v>
      </c>
      <c r="N3483" s="566">
        <v>1</v>
      </c>
      <c r="O3483" s="552" t="s">
        <v>50</v>
      </c>
      <c r="P3483" s="1" t="s">
        <v>53</v>
      </c>
      <c r="Q3483" s="567" t="str">
        <f>VLOOKUP(UTK[[#This Row],[ID]],DRIVER[],6,FALSE)</f>
        <v>RAJESWAR MAHANTA</v>
      </c>
    </row>
    <row r="3484" spans="1:18" ht="15" customHeight="1">
      <c r="A3484" s="1">
        <v>212</v>
      </c>
      <c r="B3484" s="562" t="str">
        <f>UTK[[#This Row],[DATE]]&amp;UTK[[#This Row],[VEHICLE NO]]&amp;UTK[[#This Row],[TRIP NO]]</f>
        <v>45545OD04Q67881</v>
      </c>
      <c r="C3484" s="25">
        <v>45545</v>
      </c>
      <c r="D3484" s="1">
        <v>65112</v>
      </c>
      <c r="E3484" s="12">
        <v>312216</v>
      </c>
      <c r="F3484" s="17">
        <v>1634</v>
      </c>
      <c r="G3484" s="24" t="s">
        <v>20</v>
      </c>
      <c r="H3484" s="563">
        <v>56.82</v>
      </c>
      <c r="I3484" s="563">
        <v>17.940000000000001</v>
      </c>
      <c r="J3484" s="563">
        <f t="shared" si="241"/>
        <v>38.879999999999995</v>
      </c>
      <c r="K3484" s="564">
        <v>38.46</v>
      </c>
      <c r="L3484" s="565">
        <v>45545</v>
      </c>
      <c r="M3484" s="563">
        <f t="shared" si="242"/>
        <v>0.4199999999999946</v>
      </c>
      <c r="N3484" s="566">
        <v>1</v>
      </c>
      <c r="O3484" s="552" t="s">
        <v>50</v>
      </c>
      <c r="P3484" s="1" t="s">
        <v>53</v>
      </c>
      <c r="Q3484" s="567" t="str">
        <f>VLOOKUP(UTK[[#This Row],[ID]],DRIVER[],6,FALSE)</f>
        <v>AJAYA KUMAR MAHANTA</v>
      </c>
    </row>
    <row r="3485" spans="1:18" ht="15" customHeight="1">
      <c r="A3485" s="1">
        <v>213</v>
      </c>
      <c r="B3485" s="562" t="str">
        <f>UTK[[#This Row],[DATE]]&amp;UTK[[#This Row],[VEHICLE NO]]&amp;UTK[[#This Row],[TRIP NO]]</f>
        <v>45545OD34S65081</v>
      </c>
      <c r="C3485" s="25">
        <v>45545</v>
      </c>
      <c r="D3485" s="1">
        <v>65113</v>
      </c>
      <c r="E3485" s="12">
        <v>312216</v>
      </c>
      <c r="F3485" s="17">
        <v>1638</v>
      </c>
      <c r="G3485" s="24" t="s">
        <v>57</v>
      </c>
      <c r="H3485" s="563">
        <v>56.58</v>
      </c>
      <c r="I3485" s="563">
        <v>17.66</v>
      </c>
      <c r="J3485" s="563">
        <f t="shared" si="241"/>
        <v>38.92</v>
      </c>
      <c r="K3485" s="564">
        <v>38.659999999999997</v>
      </c>
      <c r="L3485" s="565">
        <v>45545</v>
      </c>
      <c r="M3485" s="563">
        <f t="shared" si="242"/>
        <v>0.26000000000000512</v>
      </c>
      <c r="N3485" s="566">
        <v>1</v>
      </c>
      <c r="O3485" s="552" t="s">
        <v>50</v>
      </c>
      <c r="P3485" s="1" t="s">
        <v>53</v>
      </c>
      <c r="Q3485" s="567" t="str">
        <f>VLOOKUP(UTK[[#This Row],[ID]],DRIVER[],6,FALSE)</f>
        <v>VINOD KUMAR</v>
      </c>
    </row>
    <row r="3486" spans="1:18" ht="15" customHeight="1">
      <c r="A3486" s="1">
        <v>214</v>
      </c>
      <c r="B3486" s="562" t="str">
        <f>UTK[[#This Row],[DATE]]&amp;UTK[[#This Row],[VEHICLE NO]]&amp;UTK[[#This Row],[TRIP NO]]</f>
        <v>45545OD04Q41731</v>
      </c>
      <c r="C3486" s="25">
        <v>45545</v>
      </c>
      <c r="D3486" s="1">
        <v>65114</v>
      </c>
      <c r="E3486" s="12">
        <v>312216</v>
      </c>
      <c r="F3486" s="17">
        <v>1645</v>
      </c>
      <c r="G3486" s="24" t="s">
        <v>8</v>
      </c>
      <c r="H3486" s="563">
        <v>35.1</v>
      </c>
      <c r="I3486" s="563">
        <v>10.48</v>
      </c>
      <c r="J3486" s="563">
        <f t="shared" si="241"/>
        <v>24.62</v>
      </c>
      <c r="K3486" s="564">
        <v>24.62</v>
      </c>
      <c r="L3486" s="565">
        <v>45545</v>
      </c>
      <c r="M3486" s="563">
        <f t="shared" si="242"/>
        <v>0</v>
      </c>
      <c r="N3486" s="566">
        <v>1</v>
      </c>
      <c r="O3486" s="552" t="s">
        <v>50</v>
      </c>
      <c r="P3486" s="1" t="s">
        <v>53</v>
      </c>
      <c r="Q3486" s="567" t="str">
        <f>VLOOKUP(UTK[[#This Row],[ID]],DRIVER[],6,FALSE)</f>
        <v>MADANA MAHANTA</v>
      </c>
    </row>
    <row r="3487" spans="1:18" ht="15" customHeight="1">
      <c r="A3487" s="1">
        <v>215</v>
      </c>
      <c r="B3487" s="562" t="str">
        <f>UTK[[#This Row],[DATE]]&amp;UTK[[#This Row],[VEHICLE NO]]&amp;UTK[[#This Row],[TRIP NO]]</f>
        <v>45545OD34S26661</v>
      </c>
      <c r="C3487" s="25">
        <v>45545</v>
      </c>
      <c r="D3487" s="1">
        <v>65115</v>
      </c>
      <c r="E3487" s="12">
        <v>312216</v>
      </c>
      <c r="F3487" s="17">
        <v>1649</v>
      </c>
      <c r="G3487" s="24" t="s">
        <v>45</v>
      </c>
      <c r="H3487" s="563">
        <v>54.7</v>
      </c>
      <c r="I3487" s="563">
        <v>17.8</v>
      </c>
      <c r="J3487" s="563">
        <f t="shared" si="241"/>
        <v>36.900000000000006</v>
      </c>
      <c r="K3487" s="564">
        <v>36.799999999999997</v>
      </c>
      <c r="L3487" s="565">
        <v>45545</v>
      </c>
      <c r="M3487" s="563">
        <f t="shared" si="242"/>
        <v>0.10000000000000853</v>
      </c>
      <c r="N3487" s="566">
        <v>1</v>
      </c>
      <c r="O3487" s="552" t="s">
        <v>50</v>
      </c>
      <c r="P3487" s="1" t="s">
        <v>53</v>
      </c>
      <c r="Q3487" s="567" t="str">
        <f>VLOOKUP(UTK[[#This Row],[ID]],DRIVER[],6,FALSE)</f>
        <v>DHULESWAR PERAI</v>
      </c>
    </row>
    <row r="3488" spans="1:18" ht="15" customHeight="1">
      <c r="A3488" s="1">
        <v>216</v>
      </c>
      <c r="B3488" s="562" t="str">
        <f>UTK[[#This Row],[DATE]]&amp;UTK[[#This Row],[VEHICLE NO]]&amp;UTK[[#This Row],[TRIP NO]]</f>
        <v>45545OD34S61391</v>
      </c>
      <c r="C3488" s="25">
        <v>45545</v>
      </c>
      <c r="D3488" s="1">
        <v>65116</v>
      </c>
      <c r="E3488" s="12">
        <v>312216</v>
      </c>
      <c r="F3488" s="17">
        <v>1655</v>
      </c>
      <c r="G3488" s="24" t="s">
        <v>52</v>
      </c>
      <c r="H3488" s="563">
        <v>57.5</v>
      </c>
      <c r="I3488" s="563">
        <v>17.82</v>
      </c>
      <c r="J3488" s="563">
        <f t="shared" si="241"/>
        <v>39.68</v>
      </c>
      <c r="K3488" s="564">
        <v>39.26</v>
      </c>
      <c r="L3488" s="565">
        <v>45545</v>
      </c>
      <c r="M3488" s="563">
        <f t="shared" si="242"/>
        <v>0.42000000000000171</v>
      </c>
      <c r="N3488" s="566">
        <v>1</v>
      </c>
      <c r="O3488" s="552" t="s">
        <v>50</v>
      </c>
      <c r="P3488" s="1" t="s">
        <v>53</v>
      </c>
      <c r="Q3488" s="567" t="str">
        <f>VLOOKUP(UTK[[#This Row],[ID]],DRIVER[],6,FALSE)</f>
        <v>PRADIPA MALIK</v>
      </c>
    </row>
    <row r="3489" spans="1:18" ht="15" customHeight="1">
      <c r="A3489" s="1">
        <v>217</v>
      </c>
      <c r="B3489" s="562" t="str">
        <f>UTK[[#This Row],[DATE]]&amp;UTK[[#This Row],[VEHICLE NO]]&amp;UTK[[#This Row],[TRIP NO]]</f>
        <v>45545OD34S26271</v>
      </c>
      <c r="C3489" s="25">
        <v>45545</v>
      </c>
      <c r="D3489" s="1">
        <v>65117</v>
      </c>
      <c r="E3489" s="12">
        <v>312216</v>
      </c>
      <c r="F3489" s="17">
        <v>1636</v>
      </c>
      <c r="G3489" s="24" t="s">
        <v>54</v>
      </c>
      <c r="H3489" s="563">
        <v>56.86</v>
      </c>
      <c r="I3489" s="563">
        <v>17.48</v>
      </c>
      <c r="J3489" s="563">
        <f t="shared" si="241"/>
        <v>39.379999999999995</v>
      </c>
      <c r="K3489" s="564">
        <v>38.64</v>
      </c>
      <c r="L3489" s="565">
        <v>45545</v>
      </c>
      <c r="M3489" s="563">
        <f t="shared" si="242"/>
        <v>0.73999999999999488</v>
      </c>
      <c r="N3489" s="566">
        <v>1</v>
      </c>
      <c r="O3489" s="552" t="s">
        <v>50</v>
      </c>
      <c r="P3489" s="1" t="s">
        <v>53</v>
      </c>
      <c r="Q3489" s="567" t="str">
        <f>VLOOKUP(UTK[[#This Row],[ID]],DRIVER[],6,FALSE)</f>
        <v>BANAJ ROUT</v>
      </c>
    </row>
    <row r="3490" spans="1:18" ht="15" customHeight="1">
      <c r="A3490" s="1">
        <v>218</v>
      </c>
      <c r="B3490" s="562" t="str">
        <f>UTK[[#This Row],[DATE]]&amp;UTK[[#This Row],[VEHICLE NO]]&amp;UTK[[#This Row],[TRIP NO]]</f>
        <v>45545OD04Q41281</v>
      </c>
      <c r="C3490" s="25">
        <v>45545</v>
      </c>
      <c r="D3490" s="1">
        <v>65118</v>
      </c>
      <c r="E3490" s="12">
        <v>312216</v>
      </c>
      <c r="F3490" s="17">
        <v>1661</v>
      </c>
      <c r="G3490" s="24" t="s">
        <v>41</v>
      </c>
      <c r="H3490" s="563">
        <v>35.06</v>
      </c>
      <c r="I3490" s="563">
        <v>10.48</v>
      </c>
      <c r="J3490" s="563">
        <f t="shared" si="241"/>
        <v>24.580000000000002</v>
      </c>
      <c r="K3490" s="564">
        <v>24.2</v>
      </c>
      <c r="L3490" s="565">
        <v>45545</v>
      </c>
      <c r="M3490" s="563">
        <f t="shared" si="242"/>
        <v>0.38000000000000256</v>
      </c>
      <c r="N3490" s="566">
        <v>1</v>
      </c>
      <c r="O3490" s="552" t="s">
        <v>50</v>
      </c>
      <c r="P3490" s="1" t="s">
        <v>53</v>
      </c>
      <c r="Q3490" s="567" t="str">
        <f>VLOOKUP(UTK[[#This Row],[ID]],DRIVER[],6,FALSE)</f>
        <v>KAMAN MUNDA</v>
      </c>
      <c r="R3490" s="1">
        <v>248</v>
      </c>
    </row>
    <row r="3491" spans="1:18" ht="15" customHeight="1">
      <c r="A3491" s="1">
        <v>219</v>
      </c>
      <c r="B3491" s="562" t="str">
        <f>UTK[[#This Row],[DATE]]&amp;UTK[[#This Row],[VEHICLE NO]]&amp;UTK[[#This Row],[TRIP NO]]</f>
        <v>45545OD04Q41781</v>
      </c>
      <c r="C3491" s="25">
        <v>45545</v>
      </c>
      <c r="D3491" s="1">
        <v>65119</v>
      </c>
      <c r="E3491" s="12">
        <v>312216</v>
      </c>
      <c r="F3491" s="17">
        <v>1664</v>
      </c>
      <c r="G3491" s="24" t="s">
        <v>25</v>
      </c>
      <c r="H3491" s="563">
        <v>55.38</v>
      </c>
      <c r="I3491" s="563">
        <v>17.48</v>
      </c>
      <c r="J3491" s="563">
        <f t="shared" si="241"/>
        <v>37.900000000000006</v>
      </c>
      <c r="K3491" s="564">
        <v>37.619999999999997</v>
      </c>
      <c r="L3491" s="565">
        <v>45545</v>
      </c>
      <c r="M3491" s="563">
        <f t="shared" si="242"/>
        <v>0.28000000000000824</v>
      </c>
      <c r="N3491" s="566">
        <v>1</v>
      </c>
      <c r="O3491" s="552" t="s">
        <v>50</v>
      </c>
      <c r="P3491" s="1" t="s">
        <v>53</v>
      </c>
      <c r="Q3491" s="567" t="str">
        <f>VLOOKUP(UTK[[#This Row],[ID]],DRIVER[],6,FALSE)</f>
        <v>CHANDRAMANI MOHANTY</v>
      </c>
    </row>
    <row r="3492" spans="1:18" ht="15" customHeight="1">
      <c r="A3492" s="1">
        <v>220</v>
      </c>
      <c r="B3492" s="562" t="str">
        <f>UTK[[#This Row],[DATE]]&amp;UTK[[#This Row],[VEHICLE NO]]&amp;UTK[[#This Row],[TRIP NO]]</f>
        <v>45545OD34S26151</v>
      </c>
      <c r="C3492" s="25">
        <v>45545</v>
      </c>
      <c r="D3492" s="1">
        <v>65120</v>
      </c>
      <c r="E3492" s="12">
        <v>312216</v>
      </c>
      <c r="F3492" s="17">
        <v>1705</v>
      </c>
      <c r="G3492" s="24" t="s">
        <v>40</v>
      </c>
      <c r="H3492" s="563">
        <v>53.26</v>
      </c>
      <c r="I3492" s="563">
        <v>17.260000000000002</v>
      </c>
      <c r="J3492" s="563">
        <f t="shared" si="241"/>
        <v>36</v>
      </c>
      <c r="K3492" s="564">
        <v>35.44</v>
      </c>
      <c r="L3492" s="565">
        <v>45545</v>
      </c>
      <c r="M3492" s="563">
        <f t="shared" si="242"/>
        <v>0.56000000000000227</v>
      </c>
      <c r="N3492" s="566">
        <v>1</v>
      </c>
      <c r="O3492" s="552" t="s">
        <v>50</v>
      </c>
      <c r="P3492" s="1" t="s">
        <v>53</v>
      </c>
      <c r="Q3492" s="567" t="str">
        <f>VLOOKUP(UTK[[#This Row],[ID]],DRIVER[],6,FALSE)</f>
        <v>SUSANT KUMAR BAG</v>
      </c>
    </row>
    <row r="3493" spans="1:18" ht="14.4">
      <c r="A3493" s="1">
        <v>221</v>
      </c>
      <c r="B3493" s="562" t="str">
        <f>UTK[[#This Row],[DATE]]&amp;UTK[[#This Row],[VEHICLE NO]]&amp;UTK[[#This Row],[TRIP NO]]</f>
        <v>45545OD04Q41232</v>
      </c>
      <c r="C3493" s="25">
        <v>45545</v>
      </c>
      <c r="D3493" s="1">
        <v>65121</v>
      </c>
      <c r="E3493" s="12">
        <v>312216</v>
      </c>
      <c r="F3493" s="17">
        <v>1719</v>
      </c>
      <c r="G3493" s="24" t="s">
        <v>39</v>
      </c>
      <c r="H3493" s="563">
        <v>52.64</v>
      </c>
      <c r="I3493" s="563">
        <v>17.420000000000002</v>
      </c>
      <c r="J3493" s="563">
        <f t="shared" si="241"/>
        <v>35.22</v>
      </c>
      <c r="K3493" s="564">
        <v>34.64</v>
      </c>
      <c r="L3493" s="565">
        <v>45546</v>
      </c>
      <c r="M3493" s="563">
        <f t="shared" si="242"/>
        <v>0.57999999999999829</v>
      </c>
      <c r="N3493" s="566">
        <v>2</v>
      </c>
      <c r="O3493" s="552" t="s">
        <v>50</v>
      </c>
      <c r="P3493" s="1" t="s">
        <v>53</v>
      </c>
      <c r="Q3493" s="567" t="str">
        <f>VLOOKUP(UTK[[#This Row],[ID]],DRIVER[],6,FALSE)</f>
        <v>RIZWAN</v>
      </c>
    </row>
    <row r="3494" spans="1:18" ht="15" customHeight="1">
      <c r="A3494" s="1">
        <v>222</v>
      </c>
      <c r="B3494" s="562" t="str">
        <f>UTK[[#This Row],[DATE]]&amp;UTK[[#This Row],[VEHICLE NO]]&amp;UTK[[#This Row],[TRIP NO]]</f>
        <v>45545OD04Q41702</v>
      </c>
      <c r="C3494" s="25">
        <v>45545</v>
      </c>
      <c r="D3494" s="1">
        <v>65122</v>
      </c>
      <c r="E3494" s="12">
        <v>312216</v>
      </c>
      <c r="F3494" s="17">
        <v>1731</v>
      </c>
      <c r="G3494" s="24" t="s">
        <v>10</v>
      </c>
      <c r="H3494" s="563">
        <v>35.9</v>
      </c>
      <c r="I3494" s="563">
        <v>10.54</v>
      </c>
      <c r="J3494" s="563">
        <f t="shared" si="241"/>
        <v>25.36</v>
      </c>
      <c r="K3494" s="564">
        <v>24.84</v>
      </c>
      <c r="L3494" s="565">
        <v>45546</v>
      </c>
      <c r="M3494" s="563">
        <f t="shared" si="242"/>
        <v>0.51999999999999957</v>
      </c>
      <c r="N3494" s="566">
        <v>2</v>
      </c>
      <c r="O3494" s="552" t="s">
        <v>50</v>
      </c>
      <c r="P3494" s="1" t="s">
        <v>53</v>
      </c>
      <c r="Q3494" s="567" t="str">
        <f>VLOOKUP(UTK[[#This Row],[ID]],DRIVER[],6,FALSE)</f>
        <v>RAJESWAR MAHANTA</v>
      </c>
    </row>
    <row r="3495" spans="1:18" ht="15" customHeight="1">
      <c r="A3495" s="1">
        <v>223</v>
      </c>
      <c r="B3495" s="562" t="str">
        <f>UTK[[#This Row],[DATE]]&amp;UTK[[#This Row],[VEHICLE NO]]&amp;UTK[[#This Row],[TRIP NO]]</f>
        <v>45545OD04Q67882</v>
      </c>
      <c r="C3495" s="25">
        <v>45545</v>
      </c>
      <c r="D3495" s="1">
        <v>65123</v>
      </c>
      <c r="E3495" s="12">
        <v>312216</v>
      </c>
      <c r="F3495" s="17">
        <v>1732</v>
      </c>
      <c r="G3495" s="24" t="s">
        <v>20</v>
      </c>
      <c r="H3495" s="563">
        <v>53.7</v>
      </c>
      <c r="I3495" s="563">
        <v>17.86</v>
      </c>
      <c r="J3495" s="563">
        <f t="shared" si="241"/>
        <v>35.840000000000003</v>
      </c>
      <c r="K3495" s="564">
        <v>35.44</v>
      </c>
      <c r="L3495" s="565">
        <v>45546</v>
      </c>
      <c r="M3495" s="563">
        <f t="shared" si="242"/>
        <v>0.40000000000000568</v>
      </c>
      <c r="N3495" s="566">
        <v>2</v>
      </c>
      <c r="O3495" s="552" t="s">
        <v>50</v>
      </c>
      <c r="P3495" s="1" t="s">
        <v>53</v>
      </c>
      <c r="Q3495" s="567" t="str">
        <f>VLOOKUP(UTK[[#This Row],[ID]],DRIVER[],6,FALSE)</f>
        <v>AJAYA KUMAR MAHANTA</v>
      </c>
    </row>
    <row r="3496" spans="1:18" ht="15" customHeight="1">
      <c r="A3496" s="1">
        <v>224</v>
      </c>
      <c r="B3496" s="562" t="str">
        <f>UTK[[#This Row],[DATE]]&amp;UTK[[#This Row],[VEHICLE NO]]&amp;UTK[[#This Row],[TRIP NO]]</f>
        <v>45545OD34S65082</v>
      </c>
      <c r="C3496" s="25">
        <v>45545</v>
      </c>
      <c r="D3496" s="1">
        <v>65124</v>
      </c>
      <c r="E3496" s="12">
        <v>312216</v>
      </c>
      <c r="F3496" s="17">
        <v>1735</v>
      </c>
      <c r="G3496" s="24" t="s">
        <v>57</v>
      </c>
      <c r="H3496" s="563">
        <v>51.86</v>
      </c>
      <c r="I3496" s="563">
        <v>17.62</v>
      </c>
      <c r="J3496" s="563">
        <f t="shared" si="241"/>
        <v>34.239999999999995</v>
      </c>
      <c r="K3496" s="564">
        <v>33.799999999999997</v>
      </c>
      <c r="L3496" s="565">
        <v>45546</v>
      </c>
      <c r="M3496" s="563">
        <f t="shared" si="242"/>
        <v>0.43999999999999773</v>
      </c>
      <c r="N3496" s="566">
        <v>2</v>
      </c>
      <c r="O3496" s="552" t="s">
        <v>50</v>
      </c>
      <c r="P3496" s="1" t="s">
        <v>53</v>
      </c>
      <c r="Q3496" s="567" t="str">
        <f>VLOOKUP(UTK[[#This Row],[ID]],DRIVER[],6,FALSE)</f>
        <v>VINOD KUMAR</v>
      </c>
    </row>
    <row r="3497" spans="1:18" ht="15" customHeight="1">
      <c r="A3497" s="1">
        <v>225</v>
      </c>
      <c r="B3497" s="562" t="str">
        <f>UTK[[#This Row],[DATE]]&amp;UTK[[#This Row],[VEHICLE NO]]&amp;UTK[[#This Row],[TRIP NO]]</f>
        <v>45545OD34S61372</v>
      </c>
      <c r="C3497" s="25">
        <v>45545</v>
      </c>
      <c r="D3497" s="1">
        <v>65125</v>
      </c>
      <c r="E3497" s="12">
        <v>312216</v>
      </c>
      <c r="F3497" s="17">
        <v>1738</v>
      </c>
      <c r="G3497" s="24" t="s">
        <v>44</v>
      </c>
      <c r="H3497" s="563">
        <v>57.5</v>
      </c>
      <c r="I3497" s="563">
        <v>17.78</v>
      </c>
      <c r="J3497" s="563">
        <f t="shared" si="241"/>
        <v>39.72</v>
      </c>
      <c r="K3497" s="564">
        <v>38.06</v>
      </c>
      <c r="L3497" s="565">
        <v>45546</v>
      </c>
      <c r="M3497" s="563">
        <f t="shared" si="242"/>
        <v>1.6599999999999966</v>
      </c>
      <c r="N3497" s="566">
        <v>2</v>
      </c>
      <c r="O3497" s="552" t="s">
        <v>50</v>
      </c>
      <c r="P3497" s="1" t="s">
        <v>53</v>
      </c>
      <c r="Q3497" s="567" t="str">
        <f>VLOOKUP(UTK[[#This Row],[ID]],DRIVER[],6,FALSE)</f>
        <v>KABIRAJ SAHANI</v>
      </c>
    </row>
    <row r="3498" spans="1:18" ht="15" customHeight="1">
      <c r="A3498" s="1">
        <v>226</v>
      </c>
      <c r="B3498" s="562" t="str">
        <f>UTK[[#This Row],[DATE]]&amp;UTK[[#This Row],[VEHICLE NO]]&amp;UTK[[#This Row],[TRIP NO]]</f>
        <v>45545OD34S40341</v>
      </c>
      <c r="C3498" s="25">
        <v>45545</v>
      </c>
      <c r="D3498" s="1">
        <v>65126</v>
      </c>
      <c r="E3498" s="12">
        <v>312216</v>
      </c>
      <c r="F3498" s="17">
        <v>1648</v>
      </c>
      <c r="G3498" s="24" t="s">
        <v>129</v>
      </c>
      <c r="H3498" s="563">
        <v>56.7</v>
      </c>
      <c r="I3498" s="563">
        <v>17.940000000000001</v>
      </c>
      <c r="J3498" s="563">
        <f t="shared" si="241"/>
        <v>38.760000000000005</v>
      </c>
      <c r="K3498" s="564">
        <v>37.32</v>
      </c>
      <c r="L3498" s="565">
        <v>45546</v>
      </c>
      <c r="M3498" s="563">
        <f t="shared" si="242"/>
        <v>1.4400000000000048</v>
      </c>
      <c r="N3498" s="566">
        <v>1</v>
      </c>
      <c r="O3498" s="552" t="s">
        <v>50</v>
      </c>
      <c r="P3498" s="1" t="s">
        <v>53</v>
      </c>
      <c r="Q3498" s="567" t="str">
        <f>VLOOKUP(UTK[[#This Row],[ID]],DRIVER[],6,FALSE)</f>
        <v>AKSHAYA KU SAHOO</v>
      </c>
    </row>
    <row r="3499" spans="1:18" ht="15" customHeight="1">
      <c r="A3499" s="1">
        <v>227</v>
      </c>
      <c r="B3499" s="562" t="str">
        <f>UTK[[#This Row],[DATE]]&amp;UTK[[#This Row],[VEHICLE NO]]&amp;UTK[[#This Row],[TRIP NO]]</f>
        <v>45545OD34S61522</v>
      </c>
      <c r="C3499" s="25">
        <v>45545</v>
      </c>
      <c r="D3499" s="1">
        <v>65127</v>
      </c>
      <c r="E3499" s="12">
        <v>312216</v>
      </c>
      <c r="F3499" s="17">
        <v>1723</v>
      </c>
      <c r="G3499" s="24" t="s">
        <v>43</v>
      </c>
      <c r="H3499" s="563">
        <v>53.36</v>
      </c>
      <c r="I3499" s="563">
        <v>17.399999999999999</v>
      </c>
      <c r="J3499" s="563">
        <f t="shared" si="241"/>
        <v>35.96</v>
      </c>
      <c r="K3499" s="564">
        <v>34.74</v>
      </c>
      <c r="L3499" s="565">
        <v>45546</v>
      </c>
      <c r="M3499" s="563">
        <f t="shared" si="242"/>
        <v>1.2199999999999989</v>
      </c>
      <c r="N3499" s="566">
        <v>2</v>
      </c>
      <c r="O3499" s="552" t="s">
        <v>50</v>
      </c>
      <c r="P3499" s="1" t="s">
        <v>53</v>
      </c>
      <c r="Q3499" s="567" t="str">
        <f>VLOOKUP(UTK[[#This Row],[ID]],DRIVER[],6,FALSE)</f>
        <v>RAHID</v>
      </c>
      <c r="R3499" s="1">
        <v>194</v>
      </c>
    </row>
    <row r="3500" spans="1:18" ht="15" customHeight="1">
      <c r="A3500" s="1">
        <v>228</v>
      </c>
      <c r="B3500" s="562" t="str">
        <f>UTK[[#This Row],[DATE]]&amp;UTK[[#This Row],[VEHICLE NO]]&amp;UTK[[#This Row],[TRIP NO]]</f>
        <v>45546OD34S26271</v>
      </c>
      <c r="C3500" s="25">
        <v>45546</v>
      </c>
      <c r="D3500" s="1">
        <v>65128</v>
      </c>
      <c r="E3500" s="12">
        <v>312216</v>
      </c>
      <c r="F3500" s="17">
        <v>1768</v>
      </c>
      <c r="G3500" s="24" t="s">
        <v>54</v>
      </c>
      <c r="H3500" s="563">
        <v>55.14</v>
      </c>
      <c r="I3500" s="563">
        <v>17.420000000000002</v>
      </c>
      <c r="J3500" s="563">
        <f t="shared" ref="J3500:J3525" si="243">H3500-I3500</f>
        <v>37.72</v>
      </c>
      <c r="K3500" s="564">
        <v>37.159999999999997</v>
      </c>
      <c r="L3500" s="565">
        <v>45546</v>
      </c>
      <c r="M3500" s="563">
        <f t="shared" ref="M3500:M3525" si="244">J3500-K3500</f>
        <v>0.56000000000000227</v>
      </c>
      <c r="N3500" s="566">
        <v>1</v>
      </c>
      <c r="O3500" s="552" t="s">
        <v>50</v>
      </c>
      <c r="P3500" s="1" t="s">
        <v>53</v>
      </c>
      <c r="Q3500" s="567" t="str">
        <f>VLOOKUP(UTK[[#This Row],[ID]],DRIVER[],6,FALSE)</f>
        <v>BANAJ ROUT</v>
      </c>
    </row>
    <row r="3501" spans="1:18" ht="14.4">
      <c r="A3501" s="1">
        <v>229</v>
      </c>
      <c r="B3501" s="562" t="str">
        <f>UTK[[#This Row],[DATE]]&amp;UTK[[#This Row],[VEHICLE NO]]&amp;UTK[[#This Row],[TRIP NO]]</f>
        <v>45546OD04Q41231</v>
      </c>
      <c r="C3501" s="25">
        <v>45546</v>
      </c>
      <c r="D3501" s="1">
        <v>65129</v>
      </c>
      <c r="E3501" s="12">
        <v>312216</v>
      </c>
      <c r="F3501" s="17">
        <v>1770</v>
      </c>
      <c r="G3501" s="24" t="s">
        <v>39</v>
      </c>
      <c r="H3501" s="563">
        <v>54.5</v>
      </c>
      <c r="I3501" s="563">
        <v>17.38</v>
      </c>
      <c r="J3501" s="563">
        <f t="shared" si="243"/>
        <v>37.120000000000005</v>
      </c>
      <c r="K3501" s="564">
        <v>36.200000000000003</v>
      </c>
      <c r="L3501" s="565">
        <v>45546</v>
      </c>
      <c r="M3501" s="563">
        <f t="shared" si="244"/>
        <v>0.92000000000000171</v>
      </c>
      <c r="N3501" s="566">
        <v>1</v>
      </c>
      <c r="O3501" s="552" t="s">
        <v>50</v>
      </c>
      <c r="P3501" s="1" t="s">
        <v>53</v>
      </c>
      <c r="Q3501" s="567" t="str">
        <f>VLOOKUP(UTK[[#This Row],[ID]],DRIVER[],6,FALSE)</f>
        <v>RIZWAN</v>
      </c>
      <c r="R3501" s="1">
        <v>227</v>
      </c>
    </row>
    <row r="3502" spans="1:18" ht="15" customHeight="1">
      <c r="A3502" s="1">
        <v>230</v>
      </c>
      <c r="B3502" s="562" t="str">
        <f>UTK[[#This Row],[DATE]]&amp;UTK[[#This Row],[VEHICLE NO]]&amp;UTK[[#This Row],[TRIP NO]]</f>
        <v>45546OD34S65081</v>
      </c>
      <c r="C3502" s="25">
        <v>45546</v>
      </c>
      <c r="D3502" s="1">
        <v>65130</v>
      </c>
      <c r="E3502" s="12">
        <v>312216</v>
      </c>
      <c r="F3502" s="17">
        <v>1784</v>
      </c>
      <c r="G3502" s="24" t="s">
        <v>57</v>
      </c>
      <c r="H3502" s="563">
        <v>53.44</v>
      </c>
      <c r="I3502" s="563">
        <v>17.5</v>
      </c>
      <c r="J3502" s="563">
        <f t="shared" si="243"/>
        <v>35.94</v>
      </c>
      <c r="K3502" s="564">
        <v>35.4</v>
      </c>
      <c r="L3502" s="565">
        <v>45546</v>
      </c>
      <c r="M3502" s="563">
        <f t="shared" si="244"/>
        <v>0.53999999999999915</v>
      </c>
      <c r="N3502" s="566">
        <v>1</v>
      </c>
      <c r="O3502" s="552" t="s">
        <v>50</v>
      </c>
      <c r="P3502" s="1" t="s">
        <v>53</v>
      </c>
      <c r="Q3502" s="567" t="str">
        <f>VLOOKUP(UTK[[#This Row],[ID]],DRIVER[],6,FALSE)</f>
        <v>VINOD KUMAR</v>
      </c>
      <c r="R3502" s="1">
        <v>220</v>
      </c>
    </row>
    <row r="3503" spans="1:18" ht="15" customHeight="1">
      <c r="A3503" s="1">
        <v>231</v>
      </c>
      <c r="B3503" s="562" t="str">
        <f>UTK[[#This Row],[DATE]]&amp;UTK[[#This Row],[VEHICLE NO]]&amp;UTK[[#This Row],[TRIP NO]]</f>
        <v>45546OD34S26151</v>
      </c>
      <c r="C3503" s="25">
        <v>45546</v>
      </c>
      <c r="D3503" s="1">
        <v>65131</v>
      </c>
      <c r="E3503" s="12">
        <v>312216</v>
      </c>
      <c r="F3503" s="17">
        <v>1789</v>
      </c>
      <c r="G3503" s="24" t="s">
        <v>40</v>
      </c>
      <c r="H3503" s="563">
        <v>54.62</v>
      </c>
      <c r="I3503" s="563">
        <v>17.28</v>
      </c>
      <c r="J3503" s="563">
        <f t="shared" si="243"/>
        <v>37.339999999999996</v>
      </c>
      <c r="K3503" s="564">
        <v>36.979999999999997</v>
      </c>
      <c r="L3503" s="565">
        <v>45546</v>
      </c>
      <c r="M3503" s="563">
        <f t="shared" si="244"/>
        <v>0.35999999999999943</v>
      </c>
      <c r="N3503" s="566">
        <v>1</v>
      </c>
      <c r="O3503" s="552" t="s">
        <v>50</v>
      </c>
      <c r="P3503" s="1" t="s">
        <v>53</v>
      </c>
      <c r="Q3503" s="567" t="str">
        <f>VLOOKUP(UTK[[#This Row],[ID]],DRIVER[],6,FALSE)</f>
        <v>SUSANT KUMAR BAG</v>
      </c>
    </row>
    <row r="3504" spans="1:18" ht="15" customHeight="1">
      <c r="A3504" s="1">
        <v>232</v>
      </c>
      <c r="B3504" s="562" t="str">
        <f>UTK[[#This Row],[DATE]]&amp;UTK[[#This Row],[VEHICLE NO]]&amp;UTK[[#This Row],[TRIP NO]]</f>
        <v>45546OD04Q41781</v>
      </c>
      <c r="C3504" s="25">
        <v>45546</v>
      </c>
      <c r="D3504" s="1">
        <v>65132</v>
      </c>
      <c r="E3504" s="12">
        <v>312216</v>
      </c>
      <c r="F3504" s="17">
        <v>1791</v>
      </c>
      <c r="G3504" s="24" t="s">
        <v>25</v>
      </c>
      <c r="H3504" s="563">
        <v>53.82</v>
      </c>
      <c r="I3504" s="563">
        <v>17.46</v>
      </c>
      <c r="J3504" s="563">
        <f t="shared" si="243"/>
        <v>36.36</v>
      </c>
      <c r="K3504" s="564">
        <v>35.94</v>
      </c>
      <c r="L3504" s="565">
        <v>45546</v>
      </c>
      <c r="M3504" s="563">
        <f t="shared" si="244"/>
        <v>0.42000000000000171</v>
      </c>
      <c r="N3504" s="566">
        <v>1</v>
      </c>
      <c r="O3504" s="552" t="s">
        <v>50</v>
      </c>
      <c r="P3504" s="1" t="s">
        <v>53</v>
      </c>
      <c r="Q3504" s="567" t="str">
        <f>VLOOKUP(UTK[[#This Row],[ID]],DRIVER[],6,FALSE)</f>
        <v>BHARAT CH MOHANTA</v>
      </c>
    </row>
    <row r="3505" spans="1:18" ht="15" customHeight="1">
      <c r="A3505" s="1">
        <v>233</v>
      </c>
      <c r="B3505" s="562" t="str">
        <f>UTK[[#This Row],[DATE]]&amp;UTK[[#This Row],[VEHICLE NO]]&amp;UTK[[#This Row],[TRIP NO]]</f>
        <v>45546OD34S26661</v>
      </c>
      <c r="C3505" s="25">
        <v>45546</v>
      </c>
      <c r="D3505" s="1">
        <v>65133</v>
      </c>
      <c r="E3505" s="12">
        <v>312216</v>
      </c>
      <c r="F3505" s="17">
        <v>1792</v>
      </c>
      <c r="G3505" s="24" t="s">
        <v>45</v>
      </c>
      <c r="H3505" s="563">
        <v>54.62</v>
      </c>
      <c r="I3505" s="563">
        <v>17.760000000000002</v>
      </c>
      <c r="J3505" s="563">
        <f t="shared" si="243"/>
        <v>36.86</v>
      </c>
      <c r="K3505" s="564">
        <v>36.56</v>
      </c>
      <c r="L3505" s="565">
        <v>45546</v>
      </c>
      <c r="M3505" s="563">
        <f t="shared" si="244"/>
        <v>0.29999999999999716</v>
      </c>
      <c r="N3505" s="566">
        <v>1</v>
      </c>
      <c r="O3505" s="552" t="s">
        <v>50</v>
      </c>
      <c r="P3505" s="1" t="s">
        <v>53</v>
      </c>
      <c r="Q3505" s="567" t="str">
        <f>VLOOKUP(UTK[[#This Row],[ID]],DRIVER[],6,FALSE)</f>
        <v>NATABAR MOHANTA</v>
      </c>
    </row>
    <row r="3506" spans="1:18" ht="15" customHeight="1">
      <c r="A3506" s="1">
        <v>234</v>
      </c>
      <c r="B3506" s="562" t="str">
        <f>UTK[[#This Row],[DATE]]&amp;UTK[[#This Row],[VEHICLE NO]]&amp;UTK[[#This Row],[TRIP NO]]</f>
        <v>45546OD04Q41281</v>
      </c>
      <c r="C3506" s="25">
        <v>45546</v>
      </c>
      <c r="D3506" s="1">
        <v>65134</v>
      </c>
      <c r="E3506" s="12">
        <v>312216</v>
      </c>
      <c r="F3506" s="17">
        <v>1795</v>
      </c>
      <c r="G3506" s="24" t="s">
        <v>41</v>
      </c>
      <c r="H3506" s="563">
        <v>35.04</v>
      </c>
      <c r="I3506" s="563">
        <v>10.66</v>
      </c>
      <c r="J3506" s="563">
        <f t="shared" si="243"/>
        <v>24.38</v>
      </c>
      <c r="K3506" s="564">
        <v>24.24</v>
      </c>
      <c r="L3506" s="565">
        <v>45546</v>
      </c>
      <c r="M3506" s="563">
        <f t="shared" si="244"/>
        <v>0.14000000000000057</v>
      </c>
      <c r="N3506" s="566">
        <v>1</v>
      </c>
      <c r="O3506" s="552" t="s">
        <v>50</v>
      </c>
      <c r="P3506" s="1" t="s">
        <v>53</v>
      </c>
      <c r="Q3506" s="567" t="str">
        <f>VLOOKUP(UTK[[#This Row],[ID]],DRIVER[],6,FALSE)</f>
        <v>KAMAN MUNDA</v>
      </c>
    </row>
    <row r="3507" spans="1:18" ht="15" customHeight="1">
      <c r="A3507" s="1">
        <v>235</v>
      </c>
      <c r="B3507" s="562" t="str">
        <f>UTK[[#This Row],[DATE]]&amp;UTK[[#This Row],[VEHICLE NO]]&amp;UTK[[#This Row],[TRIP NO]]</f>
        <v>45546OD04Q41261</v>
      </c>
      <c r="C3507" s="25">
        <v>45546</v>
      </c>
      <c r="D3507" s="1">
        <v>65135</v>
      </c>
      <c r="E3507" s="12">
        <v>312216</v>
      </c>
      <c r="F3507" s="17">
        <v>1793</v>
      </c>
      <c r="G3507" s="24" t="s">
        <v>23</v>
      </c>
      <c r="H3507" s="563">
        <v>54.3</v>
      </c>
      <c r="I3507" s="563">
        <v>17.760000000000002</v>
      </c>
      <c r="J3507" s="563">
        <f t="shared" si="243"/>
        <v>36.539999999999992</v>
      </c>
      <c r="K3507" s="564">
        <v>36.200000000000003</v>
      </c>
      <c r="L3507" s="565">
        <v>45546</v>
      </c>
      <c r="M3507" s="563">
        <f t="shared" si="244"/>
        <v>0.3399999999999892</v>
      </c>
      <c r="N3507" s="566">
        <v>1</v>
      </c>
      <c r="O3507" s="552" t="s">
        <v>50</v>
      </c>
      <c r="P3507" s="1" t="s">
        <v>53</v>
      </c>
      <c r="Q3507" s="567" t="str">
        <f>VLOOKUP(UTK[[#This Row],[ID]],DRIVER[],6,FALSE)</f>
        <v>BIRABAR MOHANTA</v>
      </c>
    </row>
    <row r="3508" spans="1:18" ht="15" customHeight="1">
      <c r="A3508" s="1">
        <v>236</v>
      </c>
      <c r="B3508" s="562" t="str">
        <f>UTK[[#This Row],[DATE]]&amp;UTK[[#This Row],[VEHICLE NO]]&amp;UTK[[#This Row],[TRIP NO]]</f>
        <v>45546OD04Q67881</v>
      </c>
      <c r="C3508" s="25">
        <v>45546</v>
      </c>
      <c r="D3508" s="1">
        <v>65136</v>
      </c>
      <c r="E3508" s="12">
        <v>312216</v>
      </c>
      <c r="F3508" s="17">
        <v>1798</v>
      </c>
      <c r="G3508" s="24" t="s">
        <v>20</v>
      </c>
      <c r="H3508" s="563">
        <v>54.6</v>
      </c>
      <c r="I3508" s="563">
        <v>17.82</v>
      </c>
      <c r="J3508" s="563">
        <f t="shared" si="243"/>
        <v>36.78</v>
      </c>
      <c r="K3508" s="564">
        <v>36.380000000000003</v>
      </c>
      <c r="L3508" s="565">
        <v>45546</v>
      </c>
      <c r="M3508" s="563">
        <f t="shared" si="244"/>
        <v>0.39999999999999858</v>
      </c>
      <c r="N3508" s="566">
        <v>1</v>
      </c>
      <c r="O3508" s="552" t="s">
        <v>50</v>
      </c>
      <c r="P3508" s="1" t="s">
        <v>53</v>
      </c>
      <c r="Q3508" s="567" t="str">
        <f>VLOOKUP(UTK[[#This Row],[ID]],DRIVER[],6,FALSE)</f>
        <v>DHULESWAR PERAI</v>
      </c>
    </row>
    <row r="3509" spans="1:18" ht="15" customHeight="1">
      <c r="A3509" s="1">
        <v>237</v>
      </c>
      <c r="B3509" s="562" t="str">
        <f>UTK[[#This Row],[DATE]]&amp;UTK[[#This Row],[VEHICLE NO]]&amp;UTK[[#This Row],[TRIP NO]]</f>
        <v>45546OD04Q41181</v>
      </c>
      <c r="C3509" s="25">
        <v>45546</v>
      </c>
      <c r="D3509" s="1">
        <v>65137</v>
      </c>
      <c r="E3509" s="12">
        <v>312216</v>
      </c>
      <c r="F3509" s="17">
        <v>1803</v>
      </c>
      <c r="G3509" s="24" t="s">
        <v>26</v>
      </c>
      <c r="H3509" s="563">
        <v>50.1</v>
      </c>
      <c r="I3509" s="563">
        <v>17.399999999999999</v>
      </c>
      <c r="J3509" s="563">
        <f t="shared" si="243"/>
        <v>32.700000000000003</v>
      </c>
      <c r="K3509" s="564">
        <v>32.200000000000003</v>
      </c>
      <c r="L3509" s="565">
        <v>45546</v>
      </c>
      <c r="M3509" s="563">
        <f t="shared" si="244"/>
        <v>0.5</v>
      </c>
      <c r="N3509" s="566">
        <v>1</v>
      </c>
      <c r="O3509" s="552" t="s">
        <v>50</v>
      </c>
      <c r="P3509" s="1" t="s">
        <v>53</v>
      </c>
      <c r="Q3509" s="567" t="str">
        <f>VLOOKUP(UTK[[#This Row],[ID]],DRIVER[],6,FALSE)</f>
        <v>MIRZA KAMAL BEG</v>
      </c>
    </row>
    <row r="3510" spans="1:18" ht="15" customHeight="1">
      <c r="A3510" s="1">
        <v>238</v>
      </c>
      <c r="B3510" s="562" t="str">
        <f>UTK[[#This Row],[DATE]]&amp;UTK[[#This Row],[VEHICLE NO]]&amp;UTK[[#This Row],[TRIP NO]]</f>
        <v>45546OD04Q41701</v>
      </c>
      <c r="C3510" s="25">
        <v>45546</v>
      </c>
      <c r="D3510" s="1">
        <v>65138</v>
      </c>
      <c r="E3510" s="12">
        <v>312216</v>
      </c>
      <c r="F3510" s="17">
        <v>1814</v>
      </c>
      <c r="G3510" s="24" t="s">
        <v>10</v>
      </c>
      <c r="H3510" s="563">
        <v>36</v>
      </c>
      <c r="I3510" s="563">
        <v>10.48</v>
      </c>
      <c r="J3510" s="563">
        <f t="shared" si="243"/>
        <v>25.52</v>
      </c>
      <c r="K3510" s="564">
        <v>24.84</v>
      </c>
      <c r="L3510" s="565">
        <v>45546</v>
      </c>
      <c r="M3510" s="563">
        <f t="shared" si="244"/>
        <v>0.67999999999999972</v>
      </c>
      <c r="N3510" s="566">
        <v>1</v>
      </c>
      <c r="O3510" s="552" t="s">
        <v>50</v>
      </c>
      <c r="P3510" s="1" t="s">
        <v>53</v>
      </c>
      <c r="Q3510" s="567" t="str">
        <f>VLOOKUP(UTK[[#This Row],[ID]],DRIVER[],6,FALSE)</f>
        <v>ANJAN KUMAR BHANJA</v>
      </c>
    </row>
    <row r="3511" spans="1:18" ht="15" customHeight="1">
      <c r="A3511" s="1">
        <v>239</v>
      </c>
      <c r="B3511" s="562" t="str">
        <f>UTK[[#This Row],[DATE]]&amp;UTK[[#This Row],[VEHICLE NO]]&amp;UTK[[#This Row],[TRIP NO]]</f>
        <v>45546OD34S61371</v>
      </c>
      <c r="C3511" s="25">
        <v>45546</v>
      </c>
      <c r="D3511" s="1">
        <v>65139</v>
      </c>
      <c r="E3511" s="12">
        <v>312216</v>
      </c>
      <c r="F3511" s="17">
        <v>1812</v>
      </c>
      <c r="G3511" s="24" t="s">
        <v>44</v>
      </c>
      <c r="H3511" s="563">
        <v>52.66</v>
      </c>
      <c r="I3511" s="563">
        <v>18.079999999999998</v>
      </c>
      <c r="J3511" s="563">
        <f t="shared" si="243"/>
        <v>34.58</v>
      </c>
      <c r="K3511" s="564">
        <v>34.479999999999997</v>
      </c>
      <c r="L3511" s="565">
        <v>45546</v>
      </c>
      <c r="M3511" s="563">
        <f t="shared" si="244"/>
        <v>0.10000000000000142</v>
      </c>
      <c r="N3511" s="566">
        <v>1</v>
      </c>
      <c r="O3511" s="552" t="s">
        <v>50</v>
      </c>
      <c r="P3511" s="1" t="s">
        <v>53</v>
      </c>
      <c r="Q3511" s="567" t="str">
        <f>VLOOKUP(UTK[[#This Row],[ID]],DRIVER[],6,FALSE)</f>
        <v>KABIRAJ SAHANI</v>
      </c>
      <c r="R3511" s="1">
        <v>220</v>
      </c>
    </row>
    <row r="3512" spans="1:18" ht="15" customHeight="1">
      <c r="A3512" s="1">
        <v>240</v>
      </c>
      <c r="B3512" s="562" t="str">
        <f>UTK[[#This Row],[DATE]]&amp;UTK[[#This Row],[VEHICLE NO]]&amp;UTK[[#This Row],[TRIP NO]]</f>
        <v>45546OD34S26272</v>
      </c>
      <c r="C3512" s="25">
        <v>45546</v>
      </c>
      <c r="D3512" s="1">
        <v>65140</v>
      </c>
      <c r="E3512" s="12">
        <v>312216</v>
      </c>
      <c r="F3512" s="17">
        <v>1815</v>
      </c>
      <c r="G3512" s="24" t="s">
        <v>54</v>
      </c>
      <c r="H3512" s="563">
        <v>53.06</v>
      </c>
      <c r="I3512" s="563">
        <v>17.420000000000002</v>
      </c>
      <c r="J3512" s="563">
        <f t="shared" si="243"/>
        <v>35.64</v>
      </c>
      <c r="K3512" s="564">
        <v>35.4</v>
      </c>
      <c r="L3512" s="565">
        <v>45546</v>
      </c>
      <c r="M3512" s="563">
        <f t="shared" si="244"/>
        <v>0.24000000000000199</v>
      </c>
      <c r="N3512" s="566">
        <v>2</v>
      </c>
      <c r="O3512" s="552" t="s">
        <v>50</v>
      </c>
      <c r="P3512" s="1" t="s">
        <v>53</v>
      </c>
      <c r="Q3512" s="567" t="str">
        <f>VLOOKUP(UTK[[#This Row],[ID]],DRIVER[],6,FALSE)</f>
        <v>BANAJ ROUT</v>
      </c>
    </row>
    <row r="3513" spans="1:18" ht="15" customHeight="1">
      <c r="A3513" s="1">
        <v>241</v>
      </c>
      <c r="B3513" s="562" t="str">
        <f>UTK[[#This Row],[DATE]]&amp;UTK[[#This Row],[VEHICLE NO]]&amp;UTK[[#This Row],[TRIP NO]]</f>
        <v>45546OD34S40341</v>
      </c>
      <c r="C3513" s="25">
        <v>45546</v>
      </c>
      <c r="D3513" s="1">
        <v>65141</v>
      </c>
      <c r="E3513" s="12">
        <v>312216</v>
      </c>
      <c r="F3513" s="17">
        <v>1819</v>
      </c>
      <c r="G3513" s="24" t="s">
        <v>129</v>
      </c>
      <c r="H3513" s="563">
        <v>53.72</v>
      </c>
      <c r="I3513" s="563">
        <v>17.84</v>
      </c>
      <c r="J3513" s="563">
        <f t="shared" si="243"/>
        <v>35.879999999999995</v>
      </c>
      <c r="K3513" s="564">
        <v>35.520000000000003</v>
      </c>
      <c r="L3513" s="565">
        <v>45546</v>
      </c>
      <c r="M3513" s="563">
        <f t="shared" si="244"/>
        <v>0.35999999999999233</v>
      </c>
      <c r="N3513" s="566">
        <v>1</v>
      </c>
      <c r="O3513" s="552" t="s">
        <v>50</v>
      </c>
      <c r="P3513" s="1" t="s">
        <v>53</v>
      </c>
      <c r="Q3513" s="567" t="str">
        <f>VLOOKUP(UTK[[#This Row],[ID]],DRIVER[],6,FALSE)</f>
        <v>SUDAM PRUSTY</v>
      </c>
    </row>
    <row r="3514" spans="1:18" ht="15" customHeight="1">
      <c r="A3514" s="1">
        <v>242</v>
      </c>
      <c r="B3514" s="562" t="str">
        <f>UTK[[#This Row],[DATE]]&amp;UTK[[#This Row],[VEHICLE NO]]&amp;UTK[[#This Row],[TRIP NO]]</f>
        <v>45546OD04Q41782</v>
      </c>
      <c r="C3514" s="25">
        <v>45546</v>
      </c>
      <c r="D3514" s="1">
        <v>65142</v>
      </c>
      <c r="E3514" s="12">
        <v>312216</v>
      </c>
      <c r="F3514" s="17">
        <v>1853</v>
      </c>
      <c r="G3514" s="24" t="s">
        <v>25</v>
      </c>
      <c r="H3514" s="563">
        <v>54.96</v>
      </c>
      <c r="I3514" s="563">
        <v>17.399999999999999</v>
      </c>
      <c r="J3514" s="563">
        <f t="shared" si="243"/>
        <v>37.56</v>
      </c>
      <c r="K3514" s="564">
        <v>36.72</v>
      </c>
      <c r="L3514" s="565">
        <v>45546</v>
      </c>
      <c r="M3514" s="563">
        <f t="shared" si="244"/>
        <v>0.84000000000000341</v>
      </c>
      <c r="N3514" s="566">
        <v>2</v>
      </c>
      <c r="O3514" s="552" t="s">
        <v>50</v>
      </c>
      <c r="P3514" s="1" t="s">
        <v>53</v>
      </c>
      <c r="Q3514" s="567" t="str">
        <f>VLOOKUP(UTK[[#This Row],[ID]],DRIVER[],6,FALSE)</f>
        <v>BHARAT CH MOHANTA</v>
      </c>
    </row>
    <row r="3515" spans="1:18" ht="14.4">
      <c r="A3515" s="1">
        <v>243</v>
      </c>
      <c r="B3515" s="562" t="str">
        <f>UTK[[#This Row],[DATE]]&amp;UTK[[#This Row],[VEHICLE NO]]&amp;UTK[[#This Row],[TRIP NO]]</f>
        <v>45546OD04Q41232</v>
      </c>
      <c r="C3515" s="25">
        <v>45546</v>
      </c>
      <c r="D3515" s="1">
        <v>65143</v>
      </c>
      <c r="E3515" s="12">
        <v>312216</v>
      </c>
      <c r="F3515" s="17">
        <v>1824</v>
      </c>
      <c r="G3515" s="24" t="s">
        <v>39</v>
      </c>
      <c r="H3515" s="563">
        <v>53.08</v>
      </c>
      <c r="I3515" s="563">
        <v>17.88</v>
      </c>
      <c r="J3515" s="563">
        <f t="shared" si="243"/>
        <v>35.200000000000003</v>
      </c>
      <c r="K3515" s="564">
        <v>35.159999999999997</v>
      </c>
      <c r="L3515" s="565">
        <v>45546</v>
      </c>
      <c r="M3515" s="563">
        <f t="shared" si="244"/>
        <v>4.0000000000006253E-2</v>
      </c>
      <c r="N3515" s="566">
        <v>2</v>
      </c>
      <c r="O3515" s="552" t="s">
        <v>50</v>
      </c>
      <c r="P3515" s="1" t="s">
        <v>53</v>
      </c>
      <c r="Q3515" s="567" t="str">
        <f>VLOOKUP(UTK[[#This Row],[ID]],DRIVER[],6,FALSE)</f>
        <v>RIZWAN</v>
      </c>
    </row>
    <row r="3516" spans="1:18" ht="15" customHeight="1">
      <c r="A3516" s="1">
        <v>244</v>
      </c>
      <c r="B3516" s="562" t="str">
        <f>UTK[[#This Row],[DATE]]&amp;UTK[[#This Row],[VEHICLE NO]]&amp;UTK[[#This Row],[TRIP NO]]</f>
        <v>45546OD34S65082</v>
      </c>
      <c r="C3516" s="25">
        <v>45546</v>
      </c>
      <c r="D3516" s="1">
        <v>65144</v>
      </c>
      <c r="E3516" s="12">
        <v>312216</v>
      </c>
      <c r="F3516" s="17">
        <v>1857</v>
      </c>
      <c r="G3516" s="24" t="s">
        <v>57</v>
      </c>
      <c r="H3516" s="563">
        <v>55.92</v>
      </c>
      <c r="I3516" s="563">
        <v>17.66</v>
      </c>
      <c r="J3516" s="563">
        <f t="shared" si="243"/>
        <v>38.260000000000005</v>
      </c>
      <c r="K3516" s="564">
        <v>36.299999999999997</v>
      </c>
      <c r="L3516" s="565">
        <v>45546</v>
      </c>
      <c r="M3516" s="563">
        <f t="shared" si="244"/>
        <v>1.960000000000008</v>
      </c>
      <c r="N3516" s="566">
        <v>2</v>
      </c>
      <c r="O3516" s="552" t="s">
        <v>50</v>
      </c>
      <c r="P3516" s="1" t="s">
        <v>53</v>
      </c>
      <c r="Q3516" s="567" t="str">
        <f>VLOOKUP(UTK[[#This Row],[ID]],DRIVER[],6,FALSE)</f>
        <v>VINOD KUMAR</v>
      </c>
    </row>
    <row r="3517" spans="1:18" ht="15" customHeight="1">
      <c r="A3517" s="1">
        <v>245</v>
      </c>
      <c r="B3517" s="562" t="str">
        <f>UTK[[#This Row],[DATE]]&amp;UTK[[#This Row],[VEHICLE NO]]&amp;UTK[[#This Row],[TRIP NO]]</f>
        <v>45546OD34S26662</v>
      </c>
      <c r="C3517" s="25">
        <v>45546</v>
      </c>
      <c r="D3517" s="1">
        <v>65145</v>
      </c>
      <c r="E3517" s="12">
        <v>312216</v>
      </c>
      <c r="F3517" s="17">
        <v>1859</v>
      </c>
      <c r="G3517" s="24" t="s">
        <v>45</v>
      </c>
      <c r="H3517" s="563">
        <v>55.96</v>
      </c>
      <c r="I3517" s="563">
        <v>17.68</v>
      </c>
      <c r="J3517" s="563">
        <f t="shared" si="243"/>
        <v>38.28</v>
      </c>
      <c r="K3517" s="564">
        <v>37.64</v>
      </c>
      <c r="L3517" s="565">
        <v>45546</v>
      </c>
      <c r="M3517" s="563">
        <f t="shared" si="244"/>
        <v>0.64000000000000057</v>
      </c>
      <c r="N3517" s="566">
        <v>2</v>
      </c>
      <c r="O3517" s="552" t="s">
        <v>50</v>
      </c>
      <c r="P3517" s="1" t="s">
        <v>53</v>
      </c>
      <c r="Q3517" s="567" t="str">
        <f>VLOOKUP(UTK[[#This Row],[ID]],DRIVER[],6,FALSE)</f>
        <v>NATABAR MOHANTA</v>
      </c>
    </row>
    <row r="3518" spans="1:18" ht="15" customHeight="1">
      <c r="A3518" s="1">
        <v>246</v>
      </c>
      <c r="B3518" s="562" t="str">
        <f>UTK[[#This Row],[DATE]]&amp;UTK[[#This Row],[VEHICLE NO]]&amp;UTK[[#This Row],[TRIP NO]]</f>
        <v>45546OD04Q41282</v>
      </c>
      <c r="C3518" s="25">
        <v>45546</v>
      </c>
      <c r="D3518" s="1">
        <v>65146</v>
      </c>
      <c r="E3518" s="12">
        <v>312216</v>
      </c>
      <c r="F3518" s="17">
        <v>1863</v>
      </c>
      <c r="G3518" s="24" t="s">
        <v>41</v>
      </c>
      <c r="H3518" s="563">
        <v>33</v>
      </c>
      <c r="I3518" s="563">
        <v>10.62</v>
      </c>
      <c r="J3518" s="563">
        <f t="shared" si="243"/>
        <v>22.380000000000003</v>
      </c>
      <c r="K3518" s="564">
        <v>21.76</v>
      </c>
      <c r="L3518" s="565">
        <v>45546</v>
      </c>
      <c r="M3518" s="563">
        <f t="shared" si="244"/>
        <v>0.62000000000000099</v>
      </c>
      <c r="N3518" s="566">
        <v>2</v>
      </c>
      <c r="O3518" s="552" t="s">
        <v>50</v>
      </c>
      <c r="P3518" s="1" t="s">
        <v>53</v>
      </c>
      <c r="Q3518" s="567" t="str">
        <f>VLOOKUP(UTK[[#This Row],[ID]],DRIVER[],6,FALSE)</f>
        <v>KAMAN MUNDA</v>
      </c>
    </row>
    <row r="3519" spans="1:18" ht="15" customHeight="1">
      <c r="A3519" s="1">
        <v>247</v>
      </c>
      <c r="B3519" s="562" t="str">
        <f>UTK[[#This Row],[DATE]]&amp;UTK[[#This Row],[VEHICLE NO]]&amp;UTK[[#This Row],[TRIP NO]]</f>
        <v>45546OD04Q41262</v>
      </c>
      <c r="C3519" s="25">
        <v>45546</v>
      </c>
      <c r="D3519" s="1">
        <v>65147</v>
      </c>
      <c r="E3519" s="12">
        <v>312216</v>
      </c>
      <c r="F3519" s="17">
        <v>1864</v>
      </c>
      <c r="G3519" s="24" t="s">
        <v>23</v>
      </c>
      <c r="H3519" s="563">
        <v>55.98</v>
      </c>
      <c r="I3519" s="563">
        <v>17.8</v>
      </c>
      <c r="J3519" s="563">
        <f t="shared" si="243"/>
        <v>38.179999999999993</v>
      </c>
      <c r="K3519" s="564">
        <v>37.659999999999997</v>
      </c>
      <c r="L3519" s="565">
        <v>45546</v>
      </c>
      <c r="M3519" s="563">
        <f t="shared" si="244"/>
        <v>0.51999999999999602</v>
      </c>
      <c r="N3519" s="566">
        <v>2</v>
      </c>
      <c r="O3519" s="552" t="s">
        <v>50</v>
      </c>
      <c r="P3519" s="1" t="s">
        <v>53</v>
      </c>
      <c r="Q3519" s="567" t="str">
        <f>VLOOKUP(UTK[[#This Row],[ID]],DRIVER[],6,FALSE)</f>
        <v>BIRABAR MOHANTA</v>
      </c>
    </row>
    <row r="3520" spans="1:18" ht="15" customHeight="1">
      <c r="A3520" s="1">
        <v>248</v>
      </c>
      <c r="B3520" s="562" t="str">
        <f>UTK[[#This Row],[DATE]]&amp;UTK[[#This Row],[VEHICLE NO]]&amp;UTK[[#This Row],[TRIP NO]]</f>
        <v>45546OD04Q67882</v>
      </c>
      <c r="C3520" s="25">
        <v>45546</v>
      </c>
      <c r="D3520" s="1">
        <v>65148</v>
      </c>
      <c r="E3520" s="12">
        <v>312216</v>
      </c>
      <c r="F3520" s="17">
        <v>1866</v>
      </c>
      <c r="G3520" s="24" t="s">
        <v>20</v>
      </c>
      <c r="H3520" s="563">
        <v>57.38</v>
      </c>
      <c r="I3520" s="563">
        <v>17.78</v>
      </c>
      <c r="J3520" s="563">
        <f t="shared" si="243"/>
        <v>39.6</v>
      </c>
      <c r="K3520" s="564">
        <v>38.78</v>
      </c>
      <c r="L3520" s="565">
        <v>45546</v>
      </c>
      <c r="M3520" s="563">
        <f t="shared" si="244"/>
        <v>0.82000000000000028</v>
      </c>
      <c r="N3520" s="566">
        <v>2</v>
      </c>
      <c r="O3520" s="552" t="s">
        <v>50</v>
      </c>
      <c r="P3520" s="1" t="s">
        <v>53</v>
      </c>
      <c r="Q3520" s="567" t="str">
        <f>VLOOKUP(UTK[[#This Row],[ID]],DRIVER[],6,FALSE)</f>
        <v>DHULESWAR PERAI</v>
      </c>
    </row>
    <row r="3521" spans="1:17" ht="15" customHeight="1">
      <c r="A3521" s="1">
        <v>249</v>
      </c>
      <c r="B3521" s="562" t="str">
        <f>UTK[[#This Row],[DATE]]&amp;UTK[[#This Row],[VEHICLE NO]]&amp;UTK[[#This Row],[TRIP NO]]</f>
        <v>45546OD34S61521</v>
      </c>
      <c r="C3521" s="25">
        <v>45546</v>
      </c>
      <c r="D3521" s="1">
        <v>65149</v>
      </c>
      <c r="E3521" s="12">
        <v>312216</v>
      </c>
      <c r="F3521" s="17">
        <v>1869</v>
      </c>
      <c r="G3521" s="24" t="s">
        <v>43</v>
      </c>
      <c r="H3521" s="563">
        <v>55.56</v>
      </c>
      <c r="I3521" s="563">
        <v>17.28</v>
      </c>
      <c r="J3521" s="563">
        <f t="shared" si="243"/>
        <v>38.28</v>
      </c>
      <c r="K3521" s="564">
        <v>37.799999999999997</v>
      </c>
      <c r="L3521" s="565">
        <v>45546</v>
      </c>
      <c r="M3521" s="563">
        <f t="shared" si="244"/>
        <v>0.48000000000000398</v>
      </c>
      <c r="N3521" s="566">
        <v>1</v>
      </c>
      <c r="O3521" s="552" t="s">
        <v>50</v>
      </c>
      <c r="P3521" s="1" t="s">
        <v>53</v>
      </c>
      <c r="Q3521" s="567" t="str">
        <f>VLOOKUP(UTK[[#This Row],[ID]],DRIVER[],6,FALSE)</f>
        <v>RAHID</v>
      </c>
    </row>
    <row r="3522" spans="1:17" ht="15" customHeight="1">
      <c r="A3522" s="1">
        <v>250</v>
      </c>
      <c r="B3522" s="562" t="str">
        <f>UTK[[#This Row],[DATE]]&amp;UTK[[#This Row],[VEHICLE NO]]&amp;UTK[[#This Row],[TRIP NO]]</f>
        <v>45546OD04Q41182</v>
      </c>
      <c r="C3522" s="25">
        <v>45546</v>
      </c>
      <c r="D3522" s="1">
        <v>65150</v>
      </c>
      <c r="E3522" s="12">
        <v>312216</v>
      </c>
      <c r="F3522" s="17">
        <v>1874</v>
      </c>
      <c r="G3522" s="24" t="s">
        <v>26</v>
      </c>
      <c r="H3522" s="563">
        <v>52.06</v>
      </c>
      <c r="I3522" s="563">
        <v>17.36</v>
      </c>
      <c r="J3522" s="563">
        <f t="shared" si="243"/>
        <v>34.700000000000003</v>
      </c>
      <c r="K3522" s="564">
        <v>34.1</v>
      </c>
      <c r="L3522" s="565">
        <v>45547</v>
      </c>
      <c r="M3522" s="563">
        <f t="shared" si="244"/>
        <v>0.60000000000000142</v>
      </c>
      <c r="N3522" s="566">
        <v>2</v>
      </c>
      <c r="O3522" s="552" t="s">
        <v>50</v>
      </c>
      <c r="P3522" s="1" t="s">
        <v>53</v>
      </c>
      <c r="Q3522" s="567" t="str">
        <f>VLOOKUP(UTK[[#This Row],[ID]],DRIVER[],6,FALSE)</f>
        <v>MIRZA KAMAL BEG</v>
      </c>
    </row>
    <row r="3523" spans="1:17" ht="15" customHeight="1">
      <c r="A3523" s="1">
        <v>251</v>
      </c>
      <c r="B3523" s="562" t="str">
        <f>UTK[[#This Row],[DATE]]&amp;UTK[[#This Row],[VEHICLE NO]]&amp;UTK[[#This Row],[TRIP NO]]</f>
        <v>45546OD34S26273</v>
      </c>
      <c r="C3523" s="25">
        <v>45546</v>
      </c>
      <c r="D3523" s="1">
        <v>65151</v>
      </c>
      <c r="E3523" s="12">
        <v>312216</v>
      </c>
      <c r="F3523" s="17">
        <v>1878</v>
      </c>
      <c r="G3523" s="24" t="s">
        <v>54</v>
      </c>
      <c r="H3523" s="563">
        <v>53.16</v>
      </c>
      <c r="I3523" s="563">
        <v>17.32</v>
      </c>
      <c r="J3523" s="563">
        <f t="shared" si="243"/>
        <v>35.839999999999996</v>
      </c>
      <c r="K3523" s="564">
        <v>35.08</v>
      </c>
      <c r="L3523" s="565">
        <v>45547</v>
      </c>
      <c r="M3523" s="563">
        <f t="shared" si="244"/>
        <v>0.75999999999999801</v>
      </c>
      <c r="N3523" s="566">
        <v>3</v>
      </c>
      <c r="O3523" s="552" t="s">
        <v>50</v>
      </c>
      <c r="P3523" s="1" t="s">
        <v>53</v>
      </c>
      <c r="Q3523" s="567" t="str">
        <f>VLOOKUP(UTK[[#This Row],[ID]],DRIVER[],6,FALSE)</f>
        <v>BANAJ ROUT</v>
      </c>
    </row>
    <row r="3524" spans="1:17" ht="15" customHeight="1">
      <c r="A3524" s="1">
        <v>252</v>
      </c>
      <c r="B3524" s="562" t="str">
        <f>UTK[[#This Row],[DATE]]&amp;UTK[[#This Row],[VEHICLE NO]]&amp;UTK[[#This Row],[TRIP NO]]</f>
        <v>45546OD34S26152</v>
      </c>
      <c r="C3524" s="25">
        <v>45546</v>
      </c>
      <c r="D3524" s="1">
        <v>65152</v>
      </c>
      <c r="E3524" s="12">
        <v>312216</v>
      </c>
      <c r="F3524" s="17">
        <v>1880</v>
      </c>
      <c r="G3524" s="24" t="s">
        <v>40</v>
      </c>
      <c r="H3524" s="563">
        <v>54.18</v>
      </c>
      <c r="I3524" s="563">
        <v>17.28</v>
      </c>
      <c r="J3524" s="563">
        <f t="shared" si="243"/>
        <v>36.9</v>
      </c>
      <c r="K3524" s="564">
        <v>36.159999999999997</v>
      </c>
      <c r="L3524" s="565">
        <v>45547</v>
      </c>
      <c r="M3524" s="563">
        <f t="shared" si="244"/>
        <v>0.74000000000000199</v>
      </c>
      <c r="N3524" s="566">
        <v>2</v>
      </c>
      <c r="O3524" s="552" t="s">
        <v>50</v>
      </c>
      <c r="P3524" s="1" t="s">
        <v>53</v>
      </c>
      <c r="Q3524" s="567" t="str">
        <f>VLOOKUP(UTK[[#This Row],[ID]],DRIVER[],6,FALSE)</f>
        <v>SUSANT KUMAR BAG</v>
      </c>
    </row>
    <row r="3525" spans="1:17" ht="15" customHeight="1">
      <c r="A3525" s="1">
        <v>253</v>
      </c>
      <c r="B3525" s="562" t="str">
        <f>UTK[[#This Row],[DATE]]&amp;UTK[[#This Row],[VEHICLE NO]]&amp;UTK[[#This Row],[TRIP NO]]</f>
        <v>45546OD34S61372</v>
      </c>
      <c r="C3525" s="25">
        <v>45546</v>
      </c>
      <c r="D3525" s="1">
        <v>65153</v>
      </c>
      <c r="E3525" s="12">
        <v>312216</v>
      </c>
      <c r="F3525" s="17">
        <v>1885</v>
      </c>
      <c r="G3525" s="24" t="s">
        <v>44</v>
      </c>
      <c r="H3525" s="563">
        <v>54.34</v>
      </c>
      <c r="I3525" s="563">
        <v>18.02</v>
      </c>
      <c r="J3525" s="563">
        <f t="shared" si="243"/>
        <v>36.320000000000007</v>
      </c>
      <c r="K3525" s="564">
        <v>35.6</v>
      </c>
      <c r="L3525" s="565">
        <v>45547</v>
      </c>
      <c r="M3525" s="563">
        <f t="shared" si="244"/>
        <v>0.72000000000000597</v>
      </c>
      <c r="N3525" s="566">
        <v>2</v>
      </c>
      <c r="O3525" s="552" t="s">
        <v>50</v>
      </c>
      <c r="P3525" s="1" t="s">
        <v>53</v>
      </c>
      <c r="Q3525" s="567" t="str">
        <f>VLOOKUP(UTK[[#This Row],[ID]],DRIVER[],6,FALSE)</f>
        <v>KABIRAJ SAHANI</v>
      </c>
    </row>
    <row r="3526" spans="1:17" ht="15" customHeight="1">
      <c r="A3526" s="1">
        <v>254</v>
      </c>
      <c r="B3526" s="576" t="str">
        <f>UTK[[#This Row],[DATE]]&amp;UTK[[#This Row],[VEHICLE NO]]&amp;UTK[[#This Row],[TRIP NO]]</f>
        <v>45547OD34S65081</v>
      </c>
      <c r="C3526" s="25">
        <v>45547</v>
      </c>
      <c r="D3526" s="1">
        <v>65154</v>
      </c>
      <c r="E3526" s="12">
        <v>312216</v>
      </c>
      <c r="F3526" s="17">
        <v>1931</v>
      </c>
      <c r="G3526" s="24" t="s">
        <v>57</v>
      </c>
      <c r="H3526" s="578">
        <v>55.26</v>
      </c>
      <c r="I3526" s="578">
        <v>17.66</v>
      </c>
      <c r="J3526" s="578">
        <f t="shared" ref="J3526:J3544" si="245">H3526-I3526</f>
        <v>37.599999999999994</v>
      </c>
      <c r="K3526" s="579">
        <v>36.9</v>
      </c>
      <c r="L3526" s="565">
        <v>45547</v>
      </c>
      <c r="M3526" s="578">
        <f t="shared" ref="M3526:M3544" si="246">J3526-K3526</f>
        <v>0.69999999999999574</v>
      </c>
      <c r="N3526" s="582">
        <v>1</v>
      </c>
      <c r="O3526" s="552" t="s">
        <v>50</v>
      </c>
      <c r="P3526" s="1" t="s">
        <v>53</v>
      </c>
      <c r="Q3526" s="581" t="str">
        <f>VLOOKUP(UTK[[#This Row],[ID]],DRIVER[],6,FALSE)</f>
        <v>VINOD KUMAR</v>
      </c>
    </row>
    <row r="3527" spans="1:17" ht="14.4">
      <c r="A3527" s="1">
        <v>255</v>
      </c>
      <c r="B3527" s="576" t="str">
        <f>UTK[[#This Row],[DATE]]&amp;UTK[[#This Row],[VEHICLE NO]]&amp;UTK[[#This Row],[TRIP NO]]</f>
        <v>45547OD04Q41231</v>
      </c>
      <c r="C3527" s="25">
        <v>45547</v>
      </c>
      <c r="D3527" s="1">
        <v>65155</v>
      </c>
      <c r="E3527" s="12">
        <v>312216</v>
      </c>
      <c r="F3527" s="17">
        <v>1932</v>
      </c>
      <c r="G3527" s="24" t="s">
        <v>39</v>
      </c>
      <c r="H3527" s="578">
        <v>53.26</v>
      </c>
      <c r="I3527" s="578">
        <v>17.52</v>
      </c>
      <c r="J3527" s="578">
        <f t="shared" si="245"/>
        <v>35.739999999999995</v>
      </c>
      <c r="K3527" s="579">
        <v>35.32</v>
      </c>
      <c r="L3527" s="565">
        <v>45547</v>
      </c>
      <c r="M3527" s="578">
        <f t="shared" si="246"/>
        <v>0.4199999999999946</v>
      </c>
      <c r="N3527" s="582">
        <v>1</v>
      </c>
      <c r="O3527" s="552" t="s">
        <v>50</v>
      </c>
      <c r="P3527" s="1" t="s">
        <v>53</v>
      </c>
      <c r="Q3527" s="581" t="str">
        <f>VLOOKUP(UTK[[#This Row],[ID]],DRIVER[],6,FALSE)</f>
        <v>RIZWAN</v>
      </c>
    </row>
    <row r="3528" spans="1:17" ht="15" customHeight="1">
      <c r="A3528" s="1">
        <v>256</v>
      </c>
      <c r="B3528" s="576" t="str">
        <f>UTK[[#This Row],[DATE]]&amp;UTK[[#This Row],[VEHICLE NO]]&amp;UTK[[#This Row],[TRIP NO]]</f>
        <v>45547OD34S61521</v>
      </c>
      <c r="C3528" s="25">
        <v>45547</v>
      </c>
      <c r="D3528" s="1">
        <v>65156</v>
      </c>
      <c r="E3528" s="12">
        <v>312216</v>
      </c>
      <c r="F3528" s="17">
        <v>1934</v>
      </c>
      <c r="G3528" s="24" t="s">
        <v>43</v>
      </c>
      <c r="H3528" s="578">
        <v>55.24</v>
      </c>
      <c r="I3528" s="578">
        <v>17.36</v>
      </c>
      <c r="J3528" s="578">
        <f t="shared" si="245"/>
        <v>37.880000000000003</v>
      </c>
      <c r="K3528" s="579">
        <v>37.520000000000003</v>
      </c>
      <c r="L3528" s="565">
        <v>45547</v>
      </c>
      <c r="M3528" s="578">
        <f t="shared" si="246"/>
        <v>0.35999999999999943</v>
      </c>
      <c r="N3528" s="582">
        <v>1</v>
      </c>
      <c r="O3528" s="552" t="s">
        <v>50</v>
      </c>
      <c r="P3528" s="1" t="s">
        <v>53</v>
      </c>
      <c r="Q3528" s="581" t="str">
        <f>VLOOKUP(UTK[[#This Row],[ID]],DRIVER[],6,FALSE)</f>
        <v>RAHID</v>
      </c>
    </row>
    <row r="3529" spans="1:17" ht="15" customHeight="1">
      <c r="A3529" s="1">
        <v>257</v>
      </c>
      <c r="B3529" s="576" t="str">
        <f>UTK[[#This Row],[DATE]]&amp;UTK[[#This Row],[VEHICLE NO]]&amp;UTK[[#This Row],[TRIP NO]]</f>
        <v>45547OD34S61371</v>
      </c>
      <c r="C3529" s="25">
        <v>45547</v>
      </c>
      <c r="D3529" s="1">
        <v>65157</v>
      </c>
      <c r="E3529" s="12">
        <v>312216</v>
      </c>
      <c r="F3529" s="17">
        <v>1938</v>
      </c>
      <c r="G3529" s="24" t="s">
        <v>44</v>
      </c>
      <c r="H3529" s="578">
        <v>54.86</v>
      </c>
      <c r="I3529" s="578">
        <v>18.04</v>
      </c>
      <c r="J3529" s="578">
        <f t="shared" si="245"/>
        <v>36.82</v>
      </c>
      <c r="K3529" s="579">
        <v>36.6</v>
      </c>
      <c r="L3529" s="565">
        <v>45547</v>
      </c>
      <c r="M3529" s="578">
        <f t="shared" si="246"/>
        <v>0.21999999999999886</v>
      </c>
      <c r="N3529" s="582">
        <v>1</v>
      </c>
      <c r="O3529" s="552" t="s">
        <v>50</v>
      </c>
      <c r="P3529" s="1" t="s">
        <v>53</v>
      </c>
      <c r="Q3529" s="581" t="str">
        <f>VLOOKUP(UTK[[#This Row],[ID]],DRIVER[],6,FALSE)</f>
        <v>JAVID KHAN</v>
      </c>
    </row>
    <row r="3530" spans="1:17" ht="15" customHeight="1">
      <c r="A3530" s="1">
        <v>258</v>
      </c>
      <c r="B3530" s="576" t="str">
        <f>UTK[[#This Row],[DATE]]&amp;UTK[[#This Row],[VEHICLE NO]]&amp;UTK[[#This Row],[TRIP NO]]</f>
        <v>45547OD04Q41281</v>
      </c>
      <c r="C3530" s="25">
        <v>45547</v>
      </c>
      <c r="D3530" s="1">
        <v>65158</v>
      </c>
      <c r="E3530" s="12">
        <v>312216</v>
      </c>
      <c r="F3530" s="17">
        <v>1946</v>
      </c>
      <c r="G3530" s="24" t="s">
        <v>41</v>
      </c>
      <c r="H3530" s="578">
        <v>33.36</v>
      </c>
      <c r="I3530" s="578">
        <v>10.64</v>
      </c>
      <c r="J3530" s="578">
        <f t="shared" si="245"/>
        <v>22.72</v>
      </c>
      <c r="K3530" s="579">
        <v>22.56</v>
      </c>
      <c r="L3530" s="565">
        <v>45547</v>
      </c>
      <c r="M3530" s="578">
        <f t="shared" si="246"/>
        <v>0.16000000000000014</v>
      </c>
      <c r="N3530" s="582">
        <v>1</v>
      </c>
      <c r="O3530" s="552" t="s">
        <v>50</v>
      </c>
      <c r="P3530" s="1" t="s">
        <v>53</v>
      </c>
      <c r="Q3530" s="581" t="str">
        <f>VLOOKUP(UTK[[#This Row],[ID]],DRIVER[],6,FALSE)</f>
        <v>KAMAN MUNDA</v>
      </c>
    </row>
    <row r="3531" spans="1:17" ht="15" customHeight="1">
      <c r="A3531" s="1">
        <v>259</v>
      </c>
      <c r="B3531" s="576" t="str">
        <f>UTK[[#This Row],[DATE]]&amp;UTK[[#This Row],[VEHICLE NO]]&amp;UTK[[#This Row],[TRIP NO]]</f>
        <v>45547OD34S26271</v>
      </c>
      <c r="C3531" s="25">
        <v>45547</v>
      </c>
      <c r="D3531" s="1">
        <v>65159</v>
      </c>
      <c r="E3531" s="12">
        <v>312216</v>
      </c>
      <c r="F3531" s="17">
        <v>1947</v>
      </c>
      <c r="G3531" s="24" t="s">
        <v>54</v>
      </c>
      <c r="H3531" s="578">
        <v>55.12</v>
      </c>
      <c r="I3531" s="578">
        <v>17.36</v>
      </c>
      <c r="J3531" s="578">
        <f t="shared" si="245"/>
        <v>37.76</v>
      </c>
      <c r="K3531" s="579">
        <v>37.380000000000003</v>
      </c>
      <c r="L3531" s="565">
        <v>45547</v>
      </c>
      <c r="M3531" s="578">
        <f t="shared" si="246"/>
        <v>0.37999999999999545</v>
      </c>
      <c r="N3531" s="582">
        <v>1</v>
      </c>
      <c r="O3531" s="552" t="s">
        <v>50</v>
      </c>
      <c r="P3531" s="1" t="s">
        <v>53</v>
      </c>
      <c r="Q3531" s="581" t="str">
        <f>VLOOKUP(UTK[[#This Row],[ID]],DRIVER[],6,FALSE)</f>
        <v>BANAJ ROUT</v>
      </c>
    </row>
    <row r="3532" spans="1:17" ht="15" customHeight="1">
      <c r="A3532" s="1">
        <v>260</v>
      </c>
      <c r="B3532" s="576" t="str">
        <f>UTK[[#This Row],[DATE]]&amp;UTK[[#This Row],[VEHICLE NO]]&amp;UTK[[#This Row],[TRIP NO]]</f>
        <v>45547OD34S26151</v>
      </c>
      <c r="C3532" s="25">
        <v>45547</v>
      </c>
      <c r="D3532" s="1">
        <v>65160</v>
      </c>
      <c r="E3532" s="12">
        <v>312216</v>
      </c>
      <c r="F3532" s="17">
        <v>1948</v>
      </c>
      <c r="G3532" s="24" t="s">
        <v>40</v>
      </c>
      <c r="H3532" s="578">
        <v>54.02</v>
      </c>
      <c r="I3532" s="578">
        <v>17.28</v>
      </c>
      <c r="J3532" s="578">
        <f t="shared" si="245"/>
        <v>36.74</v>
      </c>
      <c r="K3532" s="579">
        <v>36.299999999999997</v>
      </c>
      <c r="L3532" s="565">
        <v>45547</v>
      </c>
      <c r="M3532" s="578">
        <f t="shared" si="246"/>
        <v>0.44000000000000483</v>
      </c>
      <c r="N3532" s="582">
        <v>1</v>
      </c>
      <c r="O3532" s="552" t="s">
        <v>50</v>
      </c>
      <c r="P3532" s="1" t="s">
        <v>53</v>
      </c>
      <c r="Q3532" s="581" t="str">
        <f>VLOOKUP(UTK[[#This Row],[ID]],DRIVER[],6,FALSE)</f>
        <v>SUSANT KUMAR BAG</v>
      </c>
    </row>
    <row r="3533" spans="1:17" ht="15" customHeight="1">
      <c r="A3533" s="1">
        <v>261</v>
      </c>
      <c r="B3533" s="576" t="str">
        <f>UTK[[#This Row],[DATE]]&amp;UTK[[#This Row],[VEHICLE NO]]&amp;UTK[[#This Row],[TRIP NO]]</f>
        <v>45547OD34S26661</v>
      </c>
      <c r="C3533" s="25">
        <v>45547</v>
      </c>
      <c r="D3533" s="1">
        <v>65161</v>
      </c>
      <c r="E3533" s="12">
        <v>312216</v>
      </c>
      <c r="F3533" s="17">
        <v>1950</v>
      </c>
      <c r="G3533" s="24" t="s">
        <v>45</v>
      </c>
      <c r="H3533" s="578">
        <v>54.88</v>
      </c>
      <c r="I3533" s="578">
        <v>17.579999999999998</v>
      </c>
      <c r="J3533" s="578">
        <f t="shared" si="245"/>
        <v>37.300000000000004</v>
      </c>
      <c r="K3533" s="579">
        <v>36.76</v>
      </c>
      <c r="L3533" s="565">
        <v>45547</v>
      </c>
      <c r="M3533" s="578">
        <f t="shared" si="246"/>
        <v>0.54000000000000625</v>
      </c>
      <c r="N3533" s="582">
        <v>1</v>
      </c>
      <c r="O3533" s="552" t="s">
        <v>50</v>
      </c>
      <c r="P3533" s="1" t="s">
        <v>53</v>
      </c>
      <c r="Q3533" s="581" t="str">
        <f>VLOOKUP(UTK[[#This Row],[ID]],DRIVER[],6,FALSE)</f>
        <v>BENUDHAR PRADHAN</v>
      </c>
    </row>
    <row r="3534" spans="1:17" ht="15" customHeight="1">
      <c r="A3534" s="1">
        <v>262</v>
      </c>
      <c r="B3534" s="576" t="str">
        <f>UTK[[#This Row],[DATE]]&amp;UTK[[#This Row],[VEHICLE NO]]&amp;UTK[[#This Row],[TRIP NO]]</f>
        <v>45547OD04Q41261</v>
      </c>
      <c r="C3534" s="25">
        <v>45547</v>
      </c>
      <c r="D3534" s="1">
        <v>65162</v>
      </c>
      <c r="E3534" s="12">
        <v>312216</v>
      </c>
      <c r="F3534" s="17">
        <v>1952</v>
      </c>
      <c r="G3534" s="24" t="s">
        <v>23</v>
      </c>
      <c r="H3534" s="578">
        <v>54.74</v>
      </c>
      <c r="I3534" s="578">
        <v>17.64</v>
      </c>
      <c r="J3534" s="578">
        <f t="shared" si="245"/>
        <v>37.1</v>
      </c>
      <c r="K3534" s="579">
        <v>36.72</v>
      </c>
      <c r="L3534" s="565">
        <v>45547</v>
      </c>
      <c r="M3534" s="578">
        <f t="shared" si="246"/>
        <v>0.38000000000000256</v>
      </c>
      <c r="N3534" s="582">
        <v>1</v>
      </c>
      <c r="O3534" s="552" t="s">
        <v>50</v>
      </c>
      <c r="P3534" s="1" t="s">
        <v>53</v>
      </c>
      <c r="Q3534" s="581" t="str">
        <f>VLOOKUP(UTK[[#This Row],[ID]],DRIVER[],6,FALSE)</f>
        <v>JUGAL KISHOR MOHANTA</v>
      </c>
    </row>
    <row r="3535" spans="1:17" ht="15" customHeight="1">
      <c r="A3535" s="1">
        <v>263</v>
      </c>
      <c r="B3535" s="576" t="str">
        <f>UTK[[#This Row],[DATE]]&amp;UTK[[#This Row],[VEHICLE NO]]&amp;UTK[[#This Row],[TRIP NO]]</f>
        <v>45547OD04Q41781</v>
      </c>
      <c r="C3535" s="25">
        <v>45547</v>
      </c>
      <c r="D3535" s="1">
        <v>65163</v>
      </c>
      <c r="E3535" s="12">
        <v>312216</v>
      </c>
      <c r="F3535" s="17">
        <v>1959</v>
      </c>
      <c r="G3535" s="24" t="s">
        <v>25</v>
      </c>
      <c r="H3535" s="578">
        <v>55.16</v>
      </c>
      <c r="I3535" s="578">
        <v>17.420000000000002</v>
      </c>
      <c r="J3535" s="578">
        <f t="shared" si="245"/>
        <v>37.739999999999995</v>
      </c>
      <c r="K3535" s="579">
        <v>37.36</v>
      </c>
      <c r="L3535" s="565">
        <v>45547</v>
      </c>
      <c r="M3535" s="578">
        <f t="shared" si="246"/>
        <v>0.37999999999999545</v>
      </c>
      <c r="N3535" s="582">
        <v>1</v>
      </c>
      <c r="O3535" s="552" t="s">
        <v>50</v>
      </c>
      <c r="P3535" s="1" t="s">
        <v>53</v>
      </c>
      <c r="Q3535" s="581" t="str">
        <f>VLOOKUP(UTK[[#This Row],[ID]],DRIVER[],6,FALSE)</f>
        <v>CHANDRAMANI MOHANTY</v>
      </c>
    </row>
    <row r="3536" spans="1:17" ht="15" customHeight="1">
      <c r="A3536" s="1">
        <v>264</v>
      </c>
      <c r="B3536" s="576" t="str">
        <f>UTK[[#This Row],[DATE]]&amp;UTK[[#This Row],[VEHICLE NO]]&amp;UTK[[#This Row],[TRIP NO]]</f>
        <v>45547OD04Q67881</v>
      </c>
      <c r="C3536" s="25">
        <v>45547</v>
      </c>
      <c r="D3536" s="1">
        <v>65164</v>
      </c>
      <c r="E3536" s="12">
        <v>312216</v>
      </c>
      <c r="F3536" s="17">
        <v>1973</v>
      </c>
      <c r="G3536" s="24" t="s">
        <v>20</v>
      </c>
      <c r="H3536" s="578">
        <v>53.02</v>
      </c>
      <c r="I3536" s="578">
        <v>17.760000000000002</v>
      </c>
      <c r="J3536" s="578">
        <f t="shared" si="245"/>
        <v>35.260000000000005</v>
      </c>
      <c r="K3536" s="579">
        <v>34.86</v>
      </c>
      <c r="L3536" s="565">
        <v>45547</v>
      </c>
      <c r="M3536" s="578">
        <f t="shared" si="246"/>
        <v>0.40000000000000568</v>
      </c>
      <c r="N3536" s="582">
        <v>1</v>
      </c>
      <c r="O3536" s="552" t="s">
        <v>50</v>
      </c>
      <c r="P3536" s="1" t="s">
        <v>53</v>
      </c>
      <c r="Q3536" s="581" t="str">
        <f>VLOOKUP(UTK[[#This Row],[ID]],DRIVER[],6,FALSE)</f>
        <v>AJAYA KUMAR MAHANTA</v>
      </c>
    </row>
    <row r="3537" spans="1:17" ht="15" customHeight="1">
      <c r="A3537" s="1">
        <v>265</v>
      </c>
      <c r="B3537" s="576" t="str">
        <f>UTK[[#This Row],[DATE]]&amp;UTK[[#This Row],[VEHICLE NO]]&amp;UTK[[#This Row],[TRIP NO]]</f>
        <v>45547OD04Q41701</v>
      </c>
      <c r="C3537" s="25">
        <v>45547</v>
      </c>
      <c r="D3537" s="1">
        <v>65165</v>
      </c>
      <c r="E3537" s="12">
        <v>312216</v>
      </c>
      <c r="F3537" s="17">
        <v>1978</v>
      </c>
      <c r="G3537" s="24" t="s">
        <v>10</v>
      </c>
      <c r="H3537" s="578">
        <v>33.64</v>
      </c>
      <c r="I3537" s="578">
        <v>10.48</v>
      </c>
      <c r="J3537" s="578">
        <f t="shared" si="245"/>
        <v>23.16</v>
      </c>
      <c r="K3537" s="579">
        <v>22.92</v>
      </c>
      <c r="L3537" s="565">
        <v>45547</v>
      </c>
      <c r="M3537" s="578">
        <f t="shared" si="246"/>
        <v>0.23999999999999844</v>
      </c>
      <c r="N3537" s="582">
        <v>1</v>
      </c>
      <c r="O3537" s="552" t="s">
        <v>50</v>
      </c>
      <c r="P3537" s="1" t="s">
        <v>53</v>
      </c>
      <c r="Q3537" s="581" t="str">
        <f>VLOOKUP(UTK[[#This Row],[ID]],DRIVER[],6,FALSE)</f>
        <v>RAJESWAR MAHANTA</v>
      </c>
    </row>
    <row r="3538" spans="1:17" ht="15" customHeight="1">
      <c r="A3538" s="1">
        <v>266</v>
      </c>
      <c r="B3538" s="576" t="str">
        <f>UTK[[#This Row],[DATE]]&amp;UTK[[#This Row],[VEHICLE NO]]&amp;UTK[[#This Row],[TRIP NO]]</f>
        <v>45547OD34S65082</v>
      </c>
      <c r="C3538" s="25">
        <v>45547</v>
      </c>
      <c r="D3538" s="1">
        <v>65166</v>
      </c>
      <c r="E3538" s="12">
        <v>312216</v>
      </c>
      <c r="F3538" s="17">
        <v>1981</v>
      </c>
      <c r="G3538" s="24" t="s">
        <v>57</v>
      </c>
      <c r="H3538" s="578">
        <v>53.96</v>
      </c>
      <c r="I3538" s="578">
        <v>17.62</v>
      </c>
      <c r="J3538" s="578">
        <f t="shared" si="245"/>
        <v>36.340000000000003</v>
      </c>
      <c r="K3538" s="579">
        <v>35.86</v>
      </c>
      <c r="L3538" s="565">
        <v>45547</v>
      </c>
      <c r="M3538" s="578">
        <f t="shared" si="246"/>
        <v>0.48000000000000398</v>
      </c>
      <c r="N3538" s="582">
        <v>2</v>
      </c>
      <c r="O3538" s="552" t="s">
        <v>50</v>
      </c>
      <c r="P3538" s="1" t="s">
        <v>53</v>
      </c>
      <c r="Q3538" s="581" t="str">
        <f>VLOOKUP(UTK[[#This Row],[ID]],DRIVER[],6,FALSE)</f>
        <v>VINOD KUMAR</v>
      </c>
    </row>
    <row r="3539" spans="1:17" ht="14.4">
      <c r="A3539" s="1">
        <v>267</v>
      </c>
      <c r="B3539" s="576" t="str">
        <f>UTK[[#This Row],[DATE]]&amp;UTK[[#This Row],[VEHICLE NO]]&amp;UTK[[#This Row],[TRIP NO]]</f>
        <v>45547OD04Q41232</v>
      </c>
      <c r="C3539" s="25">
        <v>45547</v>
      </c>
      <c r="D3539" s="1">
        <v>65167</v>
      </c>
      <c r="E3539" s="12">
        <v>312216</v>
      </c>
      <c r="F3539" s="17">
        <v>1984</v>
      </c>
      <c r="G3539" s="24" t="s">
        <v>39</v>
      </c>
      <c r="H3539" s="578">
        <v>57.54</v>
      </c>
      <c r="I3539" s="578">
        <v>17.440000000000001</v>
      </c>
      <c r="J3539" s="578">
        <f t="shared" si="245"/>
        <v>40.099999999999994</v>
      </c>
      <c r="K3539" s="579">
        <v>39.36</v>
      </c>
      <c r="L3539" s="565">
        <v>45547</v>
      </c>
      <c r="M3539" s="578">
        <f t="shared" si="246"/>
        <v>0.73999999999999488</v>
      </c>
      <c r="N3539" s="582">
        <v>2</v>
      </c>
      <c r="O3539" s="552" t="s">
        <v>50</v>
      </c>
      <c r="P3539" s="1" t="s">
        <v>53</v>
      </c>
      <c r="Q3539" s="581" t="str">
        <f>VLOOKUP(UTK[[#This Row],[ID]],DRIVER[],6,FALSE)</f>
        <v>RIZWAN</v>
      </c>
    </row>
    <row r="3540" spans="1:17" ht="15" customHeight="1">
      <c r="A3540" s="1">
        <v>268</v>
      </c>
      <c r="B3540" s="576" t="str">
        <f>UTK[[#This Row],[DATE]]&amp;UTK[[#This Row],[VEHICLE NO]]&amp;UTK[[#This Row],[TRIP NO]]</f>
        <v>45547OD04Q41282</v>
      </c>
      <c r="C3540" s="25">
        <v>45547</v>
      </c>
      <c r="D3540" s="1">
        <v>65168</v>
      </c>
      <c r="E3540" s="12">
        <v>312216</v>
      </c>
      <c r="F3540" s="17">
        <v>1989</v>
      </c>
      <c r="G3540" s="24" t="s">
        <v>41</v>
      </c>
      <c r="H3540" s="578">
        <v>35.42</v>
      </c>
      <c r="I3540" s="578">
        <v>10.6</v>
      </c>
      <c r="J3540" s="578">
        <f t="shared" si="245"/>
        <v>24.82</v>
      </c>
      <c r="K3540" s="579">
        <v>24.66</v>
      </c>
      <c r="L3540" s="565">
        <v>45547</v>
      </c>
      <c r="M3540" s="578">
        <f t="shared" si="246"/>
        <v>0.16000000000000014</v>
      </c>
      <c r="N3540" s="582">
        <v>2</v>
      </c>
      <c r="O3540" s="552" t="s">
        <v>50</v>
      </c>
      <c r="P3540" s="1" t="s">
        <v>53</v>
      </c>
      <c r="Q3540" s="581" t="str">
        <f>VLOOKUP(UTK[[#This Row],[ID]],DRIVER[],6,FALSE)</f>
        <v>KAMAN MUNDA</v>
      </c>
    </row>
    <row r="3541" spans="1:17" ht="15" customHeight="1">
      <c r="A3541" s="1">
        <v>269</v>
      </c>
      <c r="B3541" s="576" t="str">
        <f>UTK[[#This Row],[DATE]]&amp;UTK[[#This Row],[VEHICLE NO]]&amp;UTK[[#This Row],[TRIP NO]]</f>
        <v>45547OD34S61522</v>
      </c>
      <c r="C3541" s="25">
        <v>45547</v>
      </c>
      <c r="D3541" s="1">
        <v>65169</v>
      </c>
      <c r="E3541" s="12">
        <v>312216</v>
      </c>
      <c r="F3541" s="17">
        <v>1990</v>
      </c>
      <c r="G3541" s="24" t="s">
        <v>43</v>
      </c>
      <c r="H3541" s="578">
        <v>55.22</v>
      </c>
      <c r="I3541" s="578">
        <v>17.3</v>
      </c>
      <c r="J3541" s="578">
        <f t="shared" si="245"/>
        <v>37.92</v>
      </c>
      <c r="K3541" s="579">
        <v>37.520000000000003</v>
      </c>
      <c r="L3541" s="565">
        <v>45547</v>
      </c>
      <c r="M3541" s="578">
        <f t="shared" si="246"/>
        <v>0.39999999999999858</v>
      </c>
      <c r="N3541" s="582">
        <v>2</v>
      </c>
      <c r="O3541" s="552" t="s">
        <v>50</v>
      </c>
      <c r="P3541" s="1" t="s">
        <v>53</v>
      </c>
      <c r="Q3541" s="581" t="str">
        <f>VLOOKUP(UTK[[#This Row],[ID]],DRIVER[],6,FALSE)</f>
        <v>RAHID</v>
      </c>
    </row>
    <row r="3542" spans="1:17" ht="15" customHeight="1">
      <c r="A3542" s="1">
        <v>270</v>
      </c>
      <c r="B3542" s="576" t="str">
        <f>UTK[[#This Row],[DATE]]&amp;UTK[[#This Row],[VEHICLE NO]]&amp;UTK[[#This Row],[TRIP NO]]</f>
        <v>45547OD34S61372</v>
      </c>
      <c r="C3542" s="25">
        <v>45547</v>
      </c>
      <c r="D3542" s="1">
        <v>65170</v>
      </c>
      <c r="E3542" s="12">
        <v>312216</v>
      </c>
      <c r="F3542" s="17">
        <v>1988</v>
      </c>
      <c r="G3542" s="24" t="s">
        <v>44</v>
      </c>
      <c r="H3542" s="578">
        <v>54.98</v>
      </c>
      <c r="I3542" s="578">
        <v>17.78</v>
      </c>
      <c r="J3542" s="578">
        <f t="shared" si="245"/>
        <v>37.199999999999996</v>
      </c>
      <c r="K3542" s="579">
        <v>36.86</v>
      </c>
      <c r="L3542" s="565">
        <v>45547</v>
      </c>
      <c r="M3542" s="578">
        <f t="shared" si="246"/>
        <v>0.33999999999999631</v>
      </c>
      <c r="N3542" s="582">
        <v>2</v>
      </c>
      <c r="O3542" s="552" t="s">
        <v>50</v>
      </c>
      <c r="P3542" s="1" t="s">
        <v>53</v>
      </c>
      <c r="Q3542" s="581" t="str">
        <f>VLOOKUP(UTK[[#This Row],[ID]],DRIVER[],6,FALSE)</f>
        <v>JAVID KHAN</v>
      </c>
    </row>
    <row r="3543" spans="1:17" ht="15" customHeight="1">
      <c r="A3543" s="1">
        <v>271</v>
      </c>
      <c r="B3543" s="576" t="str">
        <f>UTK[[#This Row],[DATE]]&amp;UTK[[#This Row],[VEHICLE NO]]&amp;UTK[[#This Row],[TRIP NO]]</f>
        <v>45547OD34S26152</v>
      </c>
      <c r="C3543" s="25">
        <v>45547</v>
      </c>
      <c r="D3543" s="1">
        <v>65171</v>
      </c>
      <c r="E3543" s="12">
        <v>312216</v>
      </c>
      <c r="F3543" s="17">
        <v>1995</v>
      </c>
      <c r="G3543" s="24" t="s">
        <v>40</v>
      </c>
      <c r="H3543" s="578">
        <v>53.94</v>
      </c>
      <c r="I3543" s="578">
        <v>17.2</v>
      </c>
      <c r="J3543" s="578">
        <f t="shared" si="245"/>
        <v>36.739999999999995</v>
      </c>
      <c r="K3543" s="579">
        <v>35.36</v>
      </c>
      <c r="L3543" s="565">
        <v>45547</v>
      </c>
      <c r="M3543" s="578">
        <f t="shared" si="246"/>
        <v>1.3799999999999955</v>
      </c>
      <c r="N3543" s="582">
        <v>2</v>
      </c>
      <c r="O3543" s="552" t="s">
        <v>50</v>
      </c>
      <c r="P3543" s="1" t="s">
        <v>53</v>
      </c>
      <c r="Q3543" s="581" t="str">
        <f>VLOOKUP(UTK[[#This Row],[ID]],DRIVER[],6,FALSE)</f>
        <v>SUSANT KUMAR BAG</v>
      </c>
    </row>
    <row r="3544" spans="1:17" ht="15" customHeight="1">
      <c r="A3544" s="1">
        <v>272</v>
      </c>
      <c r="B3544" s="576" t="str">
        <f>UTK[[#This Row],[DATE]]&amp;UTK[[#This Row],[VEHICLE NO]]&amp;UTK[[#This Row],[TRIP NO]]</f>
        <v>45547OD04Q41181</v>
      </c>
      <c r="C3544" s="25">
        <v>45547</v>
      </c>
      <c r="D3544" s="1">
        <v>65172</v>
      </c>
      <c r="E3544" s="12">
        <v>312216</v>
      </c>
      <c r="F3544" s="17">
        <v>2002</v>
      </c>
      <c r="G3544" s="24" t="s">
        <v>26</v>
      </c>
      <c r="H3544" s="578">
        <v>53.22</v>
      </c>
      <c r="I3544" s="578">
        <v>17.3</v>
      </c>
      <c r="J3544" s="578">
        <f t="shared" si="245"/>
        <v>35.92</v>
      </c>
      <c r="K3544" s="579">
        <v>34.56</v>
      </c>
      <c r="L3544" s="565">
        <v>45547</v>
      </c>
      <c r="M3544" s="578">
        <f t="shared" si="246"/>
        <v>1.3599999999999994</v>
      </c>
      <c r="N3544" s="582">
        <v>1</v>
      </c>
      <c r="O3544" s="552" t="s">
        <v>50</v>
      </c>
      <c r="P3544" s="1" t="s">
        <v>53</v>
      </c>
      <c r="Q3544" s="581" t="str">
        <f>VLOOKUP(UTK[[#This Row],[ID]],DRIVER[],6,FALSE)</f>
        <v>MIRZA KAMAL BEG</v>
      </c>
    </row>
    <row r="3545" spans="1:17" ht="15" customHeight="1">
      <c r="A3545" s="1">
        <v>273</v>
      </c>
      <c r="B3545" s="576" t="str">
        <f>UTK[[#This Row],[DATE]]&amp;UTK[[#This Row],[VEHICLE NO]]&amp;UTK[[#This Row],[TRIP NO]]</f>
        <v>45548OD04Q41781</v>
      </c>
      <c r="C3545" s="25">
        <v>45548</v>
      </c>
      <c r="D3545" s="1">
        <v>65173</v>
      </c>
      <c r="E3545" s="12">
        <v>312216</v>
      </c>
      <c r="F3545" s="17">
        <v>2088</v>
      </c>
      <c r="G3545" s="24" t="s">
        <v>25</v>
      </c>
      <c r="H3545" s="578">
        <v>53.38</v>
      </c>
      <c r="I3545" s="578">
        <v>17.3</v>
      </c>
      <c r="J3545" s="578">
        <f t="shared" ref="J3545:J3557" si="247">H3545-I3545</f>
        <v>36.08</v>
      </c>
      <c r="K3545" s="579">
        <v>35.68</v>
      </c>
      <c r="L3545" s="565">
        <v>45548</v>
      </c>
      <c r="M3545" s="578">
        <f t="shared" ref="M3545:M3557" si="248">J3545-K3545</f>
        <v>0.39999999999999858</v>
      </c>
      <c r="N3545" s="582">
        <v>1</v>
      </c>
      <c r="O3545" s="552" t="s">
        <v>50</v>
      </c>
      <c r="P3545" s="1" t="s">
        <v>53</v>
      </c>
      <c r="Q3545" s="581" t="str">
        <f>VLOOKUP(UTK[[#This Row],[ID]],DRIVER[],6,FALSE)</f>
        <v>BHARAT CH MOHANTA</v>
      </c>
    </row>
    <row r="3546" spans="1:17" ht="14.4">
      <c r="A3546" s="1">
        <v>274</v>
      </c>
      <c r="B3546" s="576" t="str">
        <f>UTK[[#This Row],[DATE]]&amp;UTK[[#This Row],[VEHICLE NO]]&amp;UTK[[#This Row],[TRIP NO]]</f>
        <v>45548OD04Q41231</v>
      </c>
      <c r="C3546" s="25">
        <v>45548</v>
      </c>
      <c r="D3546" s="1">
        <v>65174</v>
      </c>
      <c r="E3546" s="12">
        <v>312216</v>
      </c>
      <c r="F3546" s="17">
        <v>2090</v>
      </c>
      <c r="G3546" s="24" t="s">
        <v>39</v>
      </c>
      <c r="H3546" s="578">
        <v>52.2</v>
      </c>
      <c r="I3546" s="578">
        <v>17.420000000000002</v>
      </c>
      <c r="J3546" s="578">
        <f t="shared" si="247"/>
        <v>34.78</v>
      </c>
      <c r="K3546" s="579">
        <v>34.28</v>
      </c>
      <c r="L3546" s="565">
        <v>45548</v>
      </c>
      <c r="M3546" s="578">
        <f t="shared" si="248"/>
        <v>0.5</v>
      </c>
      <c r="N3546" s="582">
        <v>1</v>
      </c>
      <c r="O3546" s="552" t="s">
        <v>50</v>
      </c>
      <c r="P3546" s="1" t="s">
        <v>53</v>
      </c>
      <c r="Q3546" s="581" t="str">
        <f>VLOOKUP(UTK[[#This Row],[ID]],DRIVER[],6,FALSE)</f>
        <v>RIZWAN</v>
      </c>
    </row>
    <row r="3547" spans="1:17" ht="15" customHeight="1">
      <c r="A3547" s="1">
        <v>275</v>
      </c>
      <c r="B3547" s="576" t="str">
        <f>UTK[[#This Row],[DATE]]&amp;UTK[[#This Row],[VEHICLE NO]]&amp;UTK[[#This Row],[TRIP NO]]</f>
        <v>45548OD34S26661</v>
      </c>
      <c r="C3547" s="25">
        <v>45548</v>
      </c>
      <c r="D3547" s="1">
        <v>65175</v>
      </c>
      <c r="E3547" s="12">
        <v>312216</v>
      </c>
      <c r="F3547" s="17">
        <v>2091</v>
      </c>
      <c r="G3547" s="24" t="s">
        <v>45</v>
      </c>
      <c r="H3547" s="578">
        <v>52.78</v>
      </c>
      <c r="I3547" s="578">
        <v>17.5</v>
      </c>
      <c r="J3547" s="578">
        <f t="shared" si="247"/>
        <v>35.28</v>
      </c>
      <c r="K3547" s="579">
        <v>34.54</v>
      </c>
      <c r="L3547" s="565">
        <v>45548</v>
      </c>
      <c r="M3547" s="578">
        <f t="shared" si="248"/>
        <v>0.74000000000000199</v>
      </c>
      <c r="N3547" s="582">
        <v>1</v>
      </c>
      <c r="O3547" s="552" t="s">
        <v>50</v>
      </c>
      <c r="P3547" s="1" t="s">
        <v>53</v>
      </c>
      <c r="Q3547" s="581" t="str">
        <f>VLOOKUP(UTK[[#This Row],[ID]],DRIVER[],6,FALSE)</f>
        <v>NATABAR MOHANTA</v>
      </c>
    </row>
    <row r="3548" spans="1:17" ht="15" customHeight="1">
      <c r="A3548" s="1">
        <v>276</v>
      </c>
      <c r="B3548" s="576" t="str">
        <f>UTK[[#This Row],[DATE]]&amp;UTK[[#This Row],[VEHICLE NO]]&amp;UTK[[#This Row],[TRIP NO]]</f>
        <v>45548OD34S61521</v>
      </c>
      <c r="C3548" s="25">
        <v>45548</v>
      </c>
      <c r="D3548" s="1">
        <v>65176</v>
      </c>
      <c r="E3548" s="12">
        <v>312216</v>
      </c>
      <c r="F3548" s="17">
        <v>2092</v>
      </c>
      <c r="G3548" s="24" t="s">
        <v>43</v>
      </c>
      <c r="H3548" s="578">
        <v>53.26</v>
      </c>
      <c r="I3548" s="578">
        <v>17.28</v>
      </c>
      <c r="J3548" s="578">
        <f t="shared" si="247"/>
        <v>35.979999999999997</v>
      </c>
      <c r="K3548" s="579">
        <v>35.58</v>
      </c>
      <c r="L3548" s="565">
        <v>45548</v>
      </c>
      <c r="M3548" s="578">
        <f t="shared" si="248"/>
        <v>0.39999999999999858</v>
      </c>
      <c r="N3548" s="582">
        <v>1</v>
      </c>
      <c r="O3548" s="552" t="s">
        <v>50</v>
      </c>
      <c r="P3548" s="1" t="s">
        <v>53</v>
      </c>
      <c r="Q3548" s="581" t="str">
        <f>VLOOKUP(UTK[[#This Row],[ID]],DRIVER[],6,FALSE)</f>
        <v>RAHID</v>
      </c>
    </row>
    <row r="3549" spans="1:17" ht="15" customHeight="1">
      <c r="A3549" s="1">
        <v>277</v>
      </c>
      <c r="B3549" s="576" t="str">
        <f>UTK[[#This Row],[DATE]]&amp;UTK[[#This Row],[VEHICLE NO]]&amp;UTK[[#This Row],[TRIP NO]]</f>
        <v>45548OD34S65081</v>
      </c>
      <c r="C3549" s="25">
        <v>45548</v>
      </c>
      <c r="D3549" s="1">
        <v>65177</v>
      </c>
      <c r="E3549" s="12">
        <v>312216</v>
      </c>
      <c r="F3549" s="17">
        <v>2089</v>
      </c>
      <c r="G3549" s="24" t="s">
        <v>57</v>
      </c>
      <c r="H3549" s="578">
        <v>57.78</v>
      </c>
      <c r="I3549" s="578">
        <v>17.579999999999998</v>
      </c>
      <c r="J3549" s="578">
        <f t="shared" si="247"/>
        <v>40.200000000000003</v>
      </c>
      <c r="K3549" s="579">
        <v>39.26</v>
      </c>
      <c r="L3549" s="565">
        <v>45548</v>
      </c>
      <c r="M3549" s="578">
        <f t="shared" si="248"/>
        <v>0.94000000000000483</v>
      </c>
      <c r="N3549" s="582">
        <v>1</v>
      </c>
      <c r="O3549" s="552" t="s">
        <v>50</v>
      </c>
      <c r="P3549" s="1" t="s">
        <v>53</v>
      </c>
      <c r="Q3549" s="581" t="str">
        <f>VLOOKUP(UTK[[#This Row],[ID]],DRIVER[],6,FALSE)</f>
        <v>VINOD KUMAR</v>
      </c>
    </row>
    <row r="3550" spans="1:17" ht="15" customHeight="1">
      <c r="A3550" s="1">
        <v>278</v>
      </c>
      <c r="B3550" s="576" t="str">
        <f>UTK[[#This Row],[DATE]]&amp;UTK[[#This Row],[VEHICLE NO]]&amp;UTK[[#This Row],[TRIP NO]]</f>
        <v>45548OD34S61371</v>
      </c>
      <c r="C3550" s="25">
        <v>45548</v>
      </c>
      <c r="D3550" s="1">
        <v>65178</v>
      </c>
      <c r="E3550" s="12">
        <v>312216</v>
      </c>
      <c r="F3550" s="17">
        <v>2096</v>
      </c>
      <c r="G3550" s="24" t="s">
        <v>44</v>
      </c>
      <c r="H3550" s="578">
        <v>54.26</v>
      </c>
      <c r="I3550" s="578">
        <v>17.68</v>
      </c>
      <c r="J3550" s="578">
        <f t="shared" si="247"/>
        <v>36.58</v>
      </c>
      <c r="K3550" s="579">
        <v>36.340000000000003</v>
      </c>
      <c r="L3550" s="565">
        <v>45548</v>
      </c>
      <c r="M3550" s="578">
        <f t="shared" si="248"/>
        <v>0.23999999999999488</v>
      </c>
      <c r="N3550" s="582">
        <v>1</v>
      </c>
      <c r="O3550" s="552" t="s">
        <v>50</v>
      </c>
      <c r="P3550" s="1" t="s">
        <v>53</v>
      </c>
      <c r="Q3550" s="581" t="str">
        <f>VLOOKUP(UTK[[#This Row],[ID]],DRIVER[],6,FALSE)</f>
        <v>DHULESWAR PERAI</v>
      </c>
    </row>
    <row r="3551" spans="1:17" ht="15" customHeight="1">
      <c r="A3551" s="1">
        <v>279</v>
      </c>
      <c r="B3551" s="576" t="str">
        <f>UTK[[#This Row],[DATE]]&amp;UTK[[#This Row],[VEHICLE NO]]&amp;UTK[[#This Row],[TRIP NO]]</f>
        <v>45548OD34S26151</v>
      </c>
      <c r="C3551" s="25">
        <v>45548</v>
      </c>
      <c r="D3551" s="1">
        <v>65179</v>
      </c>
      <c r="E3551" s="12">
        <v>312216</v>
      </c>
      <c r="F3551" s="17">
        <v>2098</v>
      </c>
      <c r="G3551" s="24" t="s">
        <v>40</v>
      </c>
      <c r="H3551" s="578">
        <v>52.5</v>
      </c>
      <c r="I3551" s="578">
        <v>17.2</v>
      </c>
      <c r="J3551" s="578">
        <f t="shared" si="247"/>
        <v>35.299999999999997</v>
      </c>
      <c r="K3551" s="579">
        <v>35.06</v>
      </c>
      <c r="L3551" s="565">
        <v>45548</v>
      </c>
      <c r="M3551" s="578">
        <f t="shared" si="248"/>
        <v>0.23999999999999488</v>
      </c>
      <c r="N3551" s="582">
        <v>1</v>
      </c>
      <c r="O3551" s="552" t="s">
        <v>50</v>
      </c>
      <c r="P3551" s="1" t="s">
        <v>53</v>
      </c>
      <c r="Q3551" s="581" t="str">
        <f>VLOOKUP(UTK[[#This Row],[ID]],DRIVER[],6,FALSE)</f>
        <v>SUSANT KUMAR BAG</v>
      </c>
    </row>
    <row r="3552" spans="1:17" ht="15" customHeight="1">
      <c r="A3552" s="1">
        <v>280</v>
      </c>
      <c r="B3552" s="576" t="str">
        <f>UTK[[#This Row],[DATE]]&amp;UTK[[#This Row],[VEHICLE NO]]&amp;UTK[[#This Row],[TRIP NO]]</f>
        <v>45548OD04Q41281</v>
      </c>
      <c r="C3552" s="25">
        <v>45548</v>
      </c>
      <c r="D3552" s="1">
        <v>65180</v>
      </c>
      <c r="E3552" s="12">
        <v>312216</v>
      </c>
      <c r="F3552" s="17">
        <v>2099</v>
      </c>
      <c r="G3552" s="24" t="s">
        <v>41</v>
      </c>
      <c r="H3552" s="578">
        <v>32.92</v>
      </c>
      <c r="I3552" s="578">
        <v>10.56</v>
      </c>
      <c r="J3552" s="578">
        <f t="shared" si="247"/>
        <v>22.36</v>
      </c>
      <c r="K3552" s="579">
        <v>22</v>
      </c>
      <c r="L3552" s="565">
        <v>45548</v>
      </c>
      <c r="M3552" s="578">
        <f t="shared" si="248"/>
        <v>0.35999999999999943</v>
      </c>
      <c r="N3552" s="582">
        <v>1</v>
      </c>
      <c r="O3552" s="552" t="s">
        <v>50</v>
      </c>
      <c r="P3552" s="1" t="s">
        <v>53</v>
      </c>
      <c r="Q3552" s="581" t="str">
        <f>VLOOKUP(UTK[[#This Row],[ID]],DRIVER[],6,FALSE)</f>
        <v>KAMAN MUNDA</v>
      </c>
    </row>
    <row r="3553" spans="1:18" ht="15" customHeight="1">
      <c r="A3553" s="1">
        <v>281</v>
      </c>
      <c r="B3553" s="576" t="str">
        <f>UTK[[#This Row],[DATE]]&amp;UTK[[#This Row],[VEHICLE NO]]&amp;UTK[[#This Row],[TRIP NO]]</f>
        <v>45548OD34S26271</v>
      </c>
      <c r="C3553" s="25">
        <v>45548</v>
      </c>
      <c r="D3553" s="1">
        <v>65181</v>
      </c>
      <c r="E3553" s="12">
        <v>312216</v>
      </c>
      <c r="F3553" s="17">
        <v>2103</v>
      </c>
      <c r="G3553" s="24" t="s">
        <v>54</v>
      </c>
      <c r="H3553" s="578">
        <v>52.88</v>
      </c>
      <c r="I3553" s="578">
        <v>17.28</v>
      </c>
      <c r="J3553" s="578">
        <f t="shared" si="247"/>
        <v>35.6</v>
      </c>
      <c r="K3553" s="579">
        <v>35.1</v>
      </c>
      <c r="L3553" s="588">
        <v>45549</v>
      </c>
      <c r="M3553" s="578">
        <f t="shared" si="248"/>
        <v>0.5</v>
      </c>
      <c r="N3553" s="582">
        <v>1</v>
      </c>
      <c r="O3553" s="552" t="s">
        <v>50</v>
      </c>
      <c r="P3553" s="1" t="s">
        <v>53</v>
      </c>
      <c r="Q3553" s="581" t="str">
        <f>VLOOKUP(UTK[[#This Row],[ID]],DRIVER[],6,FALSE)</f>
        <v>BANAJ ROUT</v>
      </c>
      <c r="R3553" s="1">
        <v>258</v>
      </c>
    </row>
    <row r="3554" spans="1:18" ht="15" customHeight="1">
      <c r="A3554" s="1">
        <v>282</v>
      </c>
      <c r="B3554" s="576" t="str">
        <f>UTK[[#This Row],[DATE]]&amp;UTK[[#This Row],[VEHICLE NO]]&amp;UTK[[#This Row],[TRIP NO]]</f>
        <v>45548OD04Q67881</v>
      </c>
      <c r="C3554" s="25">
        <v>45548</v>
      </c>
      <c r="D3554" s="1">
        <v>65182</v>
      </c>
      <c r="E3554" s="12">
        <v>312216</v>
      </c>
      <c r="F3554" s="17">
        <v>2102</v>
      </c>
      <c r="G3554" s="24" t="s">
        <v>20</v>
      </c>
      <c r="H3554" s="578">
        <v>52.56</v>
      </c>
      <c r="I3554" s="578">
        <v>17.7</v>
      </c>
      <c r="J3554" s="578">
        <f t="shared" si="247"/>
        <v>34.86</v>
      </c>
      <c r="K3554" s="579">
        <v>34.6</v>
      </c>
      <c r="L3554" s="588">
        <v>45549</v>
      </c>
      <c r="M3554" s="578">
        <f t="shared" si="248"/>
        <v>0.25999999999999801</v>
      </c>
      <c r="N3554" s="582">
        <v>1</v>
      </c>
      <c r="O3554" s="552" t="s">
        <v>50</v>
      </c>
      <c r="P3554" s="1" t="s">
        <v>53</v>
      </c>
      <c r="Q3554" s="581" t="str">
        <f>VLOOKUP(UTK[[#This Row],[ID]],DRIVER[],6,FALSE)</f>
        <v>AJAYA KUMAR MAHANTA</v>
      </c>
      <c r="R3554" s="1">
        <v>240</v>
      </c>
    </row>
    <row r="3555" spans="1:18" ht="15" customHeight="1">
      <c r="A3555" s="1">
        <v>283</v>
      </c>
      <c r="B3555" s="576" t="str">
        <f>UTK[[#This Row],[DATE]]&amp;UTK[[#This Row],[VEHICLE NO]]&amp;UTK[[#This Row],[TRIP NO]]</f>
        <v>45548OD04Q41261</v>
      </c>
      <c r="C3555" s="25">
        <v>45548</v>
      </c>
      <c r="D3555" s="1">
        <v>65183</v>
      </c>
      <c r="E3555" s="12">
        <v>312216</v>
      </c>
      <c r="F3555" s="17">
        <v>2104</v>
      </c>
      <c r="G3555" s="24" t="s">
        <v>23</v>
      </c>
      <c r="H3555" s="578">
        <v>54.98</v>
      </c>
      <c r="I3555" s="578">
        <v>17.600000000000001</v>
      </c>
      <c r="J3555" s="578">
        <f t="shared" si="247"/>
        <v>37.379999999999995</v>
      </c>
      <c r="K3555" s="579">
        <v>36.979999999999997</v>
      </c>
      <c r="L3555" s="588">
        <v>45549</v>
      </c>
      <c r="M3555" s="578">
        <f t="shared" si="248"/>
        <v>0.39999999999999858</v>
      </c>
      <c r="N3555" s="582">
        <v>1</v>
      </c>
      <c r="O3555" s="552" t="s">
        <v>50</v>
      </c>
      <c r="P3555" s="1" t="s">
        <v>53</v>
      </c>
      <c r="Q3555" s="581" t="str">
        <f>VLOOKUP(UTK[[#This Row],[ID]],DRIVER[],6,FALSE)</f>
        <v>BIRABAR MOHANTA</v>
      </c>
    </row>
    <row r="3556" spans="1:18" ht="15" customHeight="1">
      <c r="A3556" s="1">
        <v>284</v>
      </c>
      <c r="B3556" s="576" t="str">
        <f>UTK[[#This Row],[DATE]]&amp;UTK[[#This Row],[VEHICLE NO]]&amp;UTK[[#This Row],[TRIP NO]]</f>
        <v>45548OD04Q41181</v>
      </c>
      <c r="C3556" s="25">
        <v>45548</v>
      </c>
      <c r="D3556" s="1">
        <v>65184</v>
      </c>
      <c r="E3556" s="12">
        <v>312216</v>
      </c>
      <c r="F3556" s="17">
        <v>2105</v>
      </c>
      <c r="G3556" s="24" t="s">
        <v>26</v>
      </c>
      <c r="H3556" s="578">
        <v>53.14</v>
      </c>
      <c r="I3556" s="578">
        <v>17.28</v>
      </c>
      <c r="J3556" s="578">
        <f t="shared" si="247"/>
        <v>35.86</v>
      </c>
      <c r="K3556" s="579">
        <v>35.1</v>
      </c>
      <c r="L3556" s="588">
        <v>45549</v>
      </c>
      <c r="M3556" s="578">
        <f t="shared" si="248"/>
        <v>0.75999999999999801</v>
      </c>
      <c r="N3556" s="582">
        <v>1</v>
      </c>
      <c r="O3556" s="552" t="s">
        <v>50</v>
      </c>
      <c r="P3556" s="1" t="s">
        <v>53</v>
      </c>
      <c r="Q3556" s="581" t="str">
        <f>VLOOKUP(UTK[[#This Row],[ID]],DRIVER[],6,FALSE)</f>
        <v>KABIRAJ SAHANI</v>
      </c>
    </row>
    <row r="3557" spans="1:18" ht="15" customHeight="1">
      <c r="A3557" s="1">
        <v>285</v>
      </c>
      <c r="B3557" s="576" t="str">
        <f>UTK[[#This Row],[DATE]]&amp;UTK[[#This Row],[VEHICLE NO]]&amp;UTK[[#This Row],[TRIP NO]]</f>
        <v>45548OD34S40341</v>
      </c>
      <c r="C3557" s="25">
        <v>45548</v>
      </c>
      <c r="D3557" s="1">
        <v>65185</v>
      </c>
      <c r="E3557" s="12">
        <v>312216</v>
      </c>
      <c r="F3557" s="17">
        <v>2127</v>
      </c>
      <c r="G3557" s="24" t="s">
        <v>129</v>
      </c>
      <c r="H3557" s="578">
        <v>56.28</v>
      </c>
      <c r="I3557" s="578">
        <v>17.8</v>
      </c>
      <c r="J3557" s="578">
        <f t="shared" si="247"/>
        <v>38.480000000000004</v>
      </c>
      <c r="K3557" s="579">
        <v>37.94</v>
      </c>
      <c r="L3557" s="588">
        <v>45549</v>
      </c>
      <c r="M3557" s="578">
        <f t="shared" si="248"/>
        <v>0.54000000000000625</v>
      </c>
      <c r="N3557" s="582">
        <v>1</v>
      </c>
      <c r="O3557" s="552" t="s">
        <v>50</v>
      </c>
      <c r="P3557" s="1" t="s">
        <v>53</v>
      </c>
      <c r="Q3557" s="581" t="str">
        <f>VLOOKUP(UTK[[#This Row],[ID]],DRIVER[],6,FALSE)</f>
        <v>AKSHAYA KU SAHOO</v>
      </c>
    </row>
    <row r="3558" spans="1:18" ht="15" customHeight="1">
      <c r="A3558" s="1">
        <v>286</v>
      </c>
      <c r="B3558" s="576" t="str">
        <f>UTK[[#This Row],[DATE]]&amp;UTK[[#This Row],[VEHICLE NO]]&amp;UTK[[#This Row],[TRIP NO]]</f>
        <v>45549OD34S61521</v>
      </c>
      <c r="C3558" s="25">
        <v>45549</v>
      </c>
      <c r="D3558" s="1">
        <v>65186</v>
      </c>
      <c r="E3558" s="12">
        <v>312216</v>
      </c>
      <c r="F3558" s="17">
        <v>2134</v>
      </c>
      <c r="G3558" s="24" t="s">
        <v>43</v>
      </c>
      <c r="H3558" s="578">
        <v>53.26</v>
      </c>
      <c r="I3558" s="578">
        <v>17.399999999999999</v>
      </c>
      <c r="J3558" s="578">
        <f t="shared" ref="J3558:J3581" si="249">H3558-I3558</f>
        <v>35.86</v>
      </c>
      <c r="K3558" s="579">
        <v>35.54</v>
      </c>
      <c r="L3558" s="588">
        <v>45549</v>
      </c>
      <c r="M3558" s="578">
        <f t="shared" ref="M3558:M3581" si="250">J3558-K3558</f>
        <v>0.32000000000000028</v>
      </c>
      <c r="N3558" s="582">
        <v>1</v>
      </c>
      <c r="O3558" s="552" t="s">
        <v>50</v>
      </c>
      <c r="P3558" s="1" t="s">
        <v>53</v>
      </c>
      <c r="Q3558" s="581" t="str">
        <f>VLOOKUP(UTK[[#This Row],[ID]],DRIVER[],6,FALSE)</f>
        <v>RAHID</v>
      </c>
    </row>
    <row r="3559" spans="1:18" ht="14.4">
      <c r="A3559" s="1">
        <v>287</v>
      </c>
      <c r="B3559" s="576" t="str">
        <f>UTK[[#This Row],[DATE]]&amp;UTK[[#This Row],[VEHICLE NO]]&amp;UTK[[#This Row],[TRIP NO]]</f>
        <v>45549OD04Q41231</v>
      </c>
      <c r="C3559" s="25">
        <v>45549</v>
      </c>
      <c r="D3559" s="1">
        <v>65187</v>
      </c>
      <c r="E3559" s="12">
        <v>312216</v>
      </c>
      <c r="F3559" s="17">
        <v>2133</v>
      </c>
      <c r="G3559" s="24" t="s">
        <v>39</v>
      </c>
      <c r="H3559" s="578">
        <v>54.94</v>
      </c>
      <c r="I3559" s="578">
        <v>17.559999999999999</v>
      </c>
      <c r="J3559" s="578">
        <f t="shared" si="249"/>
        <v>37.379999999999995</v>
      </c>
      <c r="K3559" s="579">
        <v>36.979999999999997</v>
      </c>
      <c r="L3559" s="588">
        <v>45549</v>
      </c>
      <c r="M3559" s="578">
        <f t="shared" si="250"/>
        <v>0.39999999999999858</v>
      </c>
      <c r="N3559" s="582">
        <v>1</v>
      </c>
      <c r="O3559" s="552" t="s">
        <v>50</v>
      </c>
      <c r="P3559" s="1" t="s">
        <v>53</v>
      </c>
      <c r="Q3559" s="581" t="str">
        <f>VLOOKUP(UTK[[#This Row],[ID]],DRIVER[],6,FALSE)</f>
        <v>RIZWAN</v>
      </c>
    </row>
    <row r="3560" spans="1:18" ht="15" customHeight="1">
      <c r="A3560" s="1">
        <v>288</v>
      </c>
      <c r="B3560" s="576" t="str">
        <f>UTK[[#This Row],[DATE]]&amp;UTK[[#This Row],[VEHICLE NO]]&amp;UTK[[#This Row],[TRIP NO]]</f>
        <v>45549OD34S65081</v>
      </c>
      <c r="C3560" s="25">
        <v>45549</v>
      </c>
      <c r="D3560" s="1">
        <v>65188</v>
      </c>
      <c r="E3560" s="12">
        <v>312216</v>
      </c>
      <c r="F3560" s="17">
        <v>2135</v>
      </c>
      <c r="G3560" s="24" t="s">
        <v>57</v>
      </c>
      <c r="H3560" s="578">
        <v>54.96</v>
      </c>
      <c r="I3560" s="578">
        <v>17.66</v>
      </c>
      <c r="J3560" s="578">
        <f t="shared" si="249"/>
        <v>37.299999999999997</v>
      </c>
      <c r="K3560" s="579">
        <v>36.979999999999997</v>
      </c>
      <c r="L3560" s="588">
        <v>45549</v>
      </c>
      <c r="M3560" s="578">
        <f t="shared" si="250"/>
        <v>0.32000000000000028</v>
      </c>
      <c r="N3560" s="582">
        <v>1</v>
      </c>
      <c r="O3560" s="552" t="s">
        <v>50</v>
      </c>
      <c r="P3560" s="1" t="s">
        <v>53</v>
      </c>
      <c r="Q3560" s="581" t="str">
        <f>VLOOKUP(UTK[[#This Row],[ID]],DRIVER[],6,FALSE)</f>
        <v>VINOD KUMAR</v>
      </c>
    </row>
    <row r="3561" spans="1:18" ht="15" customHeight="1">
      <c r="A3561" s="1">
        <v>289</v>
      </c>
      <c r="B3561" s="576" t="str">
        <f>UTK[[#This Row],[DATE]]&amp;UTK[[#This Row],[VEHICLE NO]]&amp;UTK[[#This Row],[TRIP NO]]</f>
        <v>45549OD04Q41281</v>
      </c>
      <c r="C3561" s="25">
        <v>45549</v>
      </c>
      <c r="D3561" s="1">
        <v>65189</v>
      </c>
      <c r="E3561" s="12">
        <v>312216</v>
      </c>
      <c r="F3561" s="17">
        <v>2140</v>
      </c>
      <c r="G3561" s="24" t="s">
        <v>41</v>
      </c>
      <c r="H3561" s="578">
        <v>35.32</v>
      </c>
      <c r="I3561" s="578">
        <v>10.6</v>
      </c>
      <c r="J3561" s="578">
        <f t="shared" si="249"/>
        <v>24.72</v>
      </c>
      <c r="K3561" s="579">
        <v>24.32</v>
      </c>
      <c r="L3561" s="588">
        <v>45549</v>
      </c>
      <c r="M3561" s="578">
        <f t="shared" si="250"/>
        <v>0.39999999999999858</v>
      </c>
      <c r="N3561" s="582">
        <v>1</v>
      </c>
      <c r="O3561" s="552" t="s">
        <v>50</v>
      </c>
      <c r="P3561" s="1" t="s">
        <v>53</v>
      </c>
      <c r="Q3561" s="581" t="str">
        <f>VLOOKUP(UTK[[#This Row],[ID]],DRIVER[],6,FALSE)</f>
        <v>KAMAN MUNDA</v>
      </c>
    </row>
    <row r="3562" spans="1:18" ht="15" customHeight="1">
      <c r="A3562" s="1">
        <v>290</v>
      </c>
      <c r="B3562" s="576" t="str">
        <f>UTK[[#This Row],[DATE]]&amp;UTK[[#This Row],[VEHICLE NO]]&amp;UTK[[#This Row],[TRIP NO]]</f>
        <v>45549OD34S26271</v>
      </c>
      <c r="C3562" s="25">
        <v>45549</v>
      </c>
      <c r="D3562" s="1">
        <v>65190</v>
      </c>
      <c r="E3562" s="12">
        <v>312216</v>
      </c>
      <c r="F3562" s="17">
        <v>2143</v>
      </c>
      <c r="G3562" s="24" t="s">
        <v>54</v>
      </c>
      <c r="H3562" s="578">
        <v>52.64</v>
      </c>
      <c r="I3562" s="578">
        <v>17.34</v>
      </c>
      <c r="J3562" s="578">
        <f t="shared" si="249"/>
        <v>35.299999999999997</v>
      </c>
      <c r="K3562" s="579">
        <v>34.9</v>
      </c>
      <c r="L3562" s="588">
        <v>45549</v>
      </c>
      <c r="M3562" s="578">
        <f t="shared" si="250"/>
        <v>0.39999999999999858</v>
      </c>
      <c r="N3562" s="582">
        <v>1</v>
      </c>
      <c r="O3562" s="552" t="s">
        <v>50</v>
      </c>
      <c r="P3562" s="1" t="s">
        <v>53</v>
      </c>
      <c r="Q3562" s="581" t="str">
        <f>VLOOKUP(UTK[[#This Row],[ID]],DRIVER[],6,FALSE)</f>
        <v>BANAJ ROUT</v>
      </c>
    </row>
    <row r="3563" spans="1:18" ht="15" customHeight="1">
      <c r="A3563" s="1">
        <v>291</v>
      </c>
      <c r="B3563" s="576" t="str">
        <f>UTK[[#This Row],[DATE]]&amp;UTK[[#This Row],[VEHICLE NO]]&amp;UTK[[#This Row],[TRIP NO]]</f>
        <v>45549OD34S40341</v>
      </c>
      <c r="C3563" s="25">
        <v>45549</v>
      </c>
      <c r="D3563" s="1">
        <v>65191</v>
      </c>
      <c r="E3563" s="12">
        <v>312216</v>
      </c>
      <c r="F3563" s="17">
        <v>2150</v>
      </c>
      <c r="G3563" s="24" t="s">
        <v>129</v>
      </c>
      <c r="H3563" s="578">
        <v>54.9</v>
      </c>
      <c r="I3563" s="578">
        <v>17.8</v>
      </c>
      <c r="J3563" s="578">
        <f t="shared" si="249"/>
        <v>37.099999999999994</v>
      </c>
      <c r="K3563" s="579">
        <v>37.94</v>
      </c>
      <c r="L3563" s="588">
        <v>45549</v>
      </c>
      <c r="M3563" s="578">
        <f t="shared" si="250"/>
        <v>-0.84000000000000341</v>
      </c>
      <c r="N3563" s="582">
        <v>1</v>
      </c>
      <c r="O3563" s="552" t="s">
        <v>50</v>
      </c>
      <c r="P3563" s="1" t="s">
        <v>53</v>
      </c>
      <c r="Q3563" s="581" t="str">
        <f>VLOOKUP(UTK[[#This Row],[ID]],DRIVER[],6,FALSE)</f>
        <v>AKSHAYA KU SAHOO</v>
      </c>
    </row>
    <row r="3564" spans="1:18" ht="15" customHeight="1">
      <c r="A3564" s="1">
        <v>292</v>
      </c>
      <c r="B3564" s="576" t="str">
        <f>UTK[[#This Row],[DATE]]&amp;UTK[[#This Row],[VEHICLE NO]]&amp;UTK[[#This Row],[TRIP NO]]</f>
        <v>45549OD34S26151</v>
      </c>
      <c r="C3564" s="25">
        <v>45549</v>
      </c>
      <c r="D3564" s="1">
        <v>65192</v>
      </c>
      <c r="E3564" s="12">
        <v>312216</v>
      </c>
      <c r="F3564" s="17">
        <v>2153</v>
      </c>
      <c r="G3564" s="24" t="s">
        <v>40</v>
      </c>
      <c r="H3564" s="578">
        <v>54.96</v>
      </c>
      <c r="I3564" s="578">
        <v>17.260000000000002</v>
      </c>
      <c r="J3564" s="578">
        <f t="shared" si="249"/>
        <v>37.700000000000003</v>
      </c>
      <c r="K3564" s="579">
        <v>37.28</v>
      </c>
      <c r="L3564" s="588">
        <v>45549</v>
      </c>
      <c r="M3564" s="578">
        <f t="shared" si="250"/>
        <v>0.42000000000000171</v>
      </c>
      <c r="N3564" s="582">
        <v>1</v>
      </c>
      <c r="O3564" s="552" t="s">
        <v>50</v>
      </c>
      <c r="P3564" s="1" t="s">
        <v>53</v>
      </c>
      <c r="Q3564" s="581" t="str">
        <f>VLOOKUP(UTK[[#This Row],[ID]],DRIVER[],6,FALSE)</f>
        <v>SUSANT KUMAR BAG</v>
      </c>
    </row>
    <row r="3565" spans="1:18" ht="15" customHeight="1">
      <c r="A3565" s="1">
        <v>293</v>
      </c>
      <c r="B3565" s="576" t="str">
        <f>UTK[[#This Row],[DATE]]&amp;UTK[[#This Row],[VEHICLE NO]]&amp;UTK[[#This Row],[TRIP NO]]</f>
        <v>45549OD04Q67881</v>
      </c>
      <c r="C3565" s="25">
        <v>45549</v>
      </c>
      <c r="D3565" s="1">
        <v>65193</v>
      </c>
      <c r="E3565" s="12">
        <v>312216</v>
      </c>
      <c r="F3565" s="17">
        <v>2149</v>
      </c>
      <c r="G3565" s="24" t="s">
        <v>20</v>
      </c>
      <c r="H3565" s="578">
        <v>54.52</v>
      </c>
      <c r="I3565" s="578">
        <v>17.760000000000002</v>
      </c>
      <c r="J3565" s="578">
        <f t="shared" si="249"/>
        <v>36.760000000000005</v>
      </c>
      <c r="K3565" s="579">
        <v>36.299999999999997</v>
      </c>
      <c r="L3565" s="588">
        <v>45549</v>
      </c>
      <c r="M3565" s="578">
        <f t="shared" si="250"/>
        <v>0.46000000000000796</v>
      </c>
      <c r="N3565" s="582">
        <v>1</v>
      </c>
      <c r="O3565" s="552" t="s">
        <v>50</v>
      </c>
      <c r="P3565" s="1" t="s">
        <v>53</v>
      </c>
      <c r="Q3565" s="581" t="str">
        <f>VLOOKUP(UTK[[#This Row],[ID]],DRIVER[],6,FALSE)</f>
        <v>AJAYA KUMAR MAHANTA</v>
      </c>
    </row>
    <row r="3566" spans="1:18" ht="15" customHeight="1">
      <c r="A3566" s="1">
        <v>294</v>
      </c>
      <c r="B3566" s="576" t="str">
        <f>UTK[[#This Row],[DATE]]&amp;UTK[[#This Row],[VEHICLE NO]]&amp;UTK[[#This Row],[TRIP NO]]</f>
        <v>45549OD04Q41261</v>
      </c>
      <c r="C3566" s="25">
        <v>45549</v>
      </c>
      <c r="D3566" s="1">
        <v>65194</v>
      </c>
      <c r="E3566" s="12">
        <v>312216</v>
      </c>
      <c r="F3566" s="17">
        <v>2161</v>
      </c>
      <c r="G3566" s="24" t="s">
        <v>23</v>
      </c>
      <c r="H3566" s="578">
        <v>54.76</v>
      </c>
      <c r="I3566" s="578">
        <v>17.64</v>
      </c>
      <c r="J3566" s="578">
        <f t="shared" si="249"/>
        <v>37.119999999999997</v>
      </c>
      <c r="K3566" s="579">
        <v>36.700000000000003</v>
      </c>
      <c r="L3566" s="588">
        <v>45549</v>
      </c>
      <c r="M3566" s="578">
        <f t="shared" si="250"/>
        <v>0.4199999999999946</v>
      </c>
      <c r="N3566" s="582">
        <v>1</v>
      </c>
      <c r="O3566" s="552" t="s">
        <v>50</v>
      </c>
      <c r="P3566" s="1" t="s">
        <v>53</v>
      </c>
      <c r="Q3566" s="581" t="str">
        <f>VLOOKUP(UTK[[#This Row],[ID]],DRIVER[],6,FALSE)</f>
        <v>JUGAL KISHOR MOHANTA</v>
      </c>
    </row>
    <row r="3567" spans="1:18" ht="15" customHeight="1">
      <c r="A3567" s="1">
        <v>295</v>
      </c>
      <c r="B3567" s="576" t="str">
        <f>UTK[[#This Row],[DATE]]&amp;UTK[[#This Row],[VEHICLE NO]]&amp;UTK[[#This Row],[TRIP NO]]</f>
        <v>45549OD04Q41781</v>
      </c>
      <c r="C3567" s="25">
        <v>45549</v>
      </c>
      <c r="D3567" s="1">
        <v>65195</v>
      </c>
      <c r="E3567" s="12">
        <v>312216</v>
      </c>
      <c r="F3567" s="17">
        <v>2164</v>
      </c>
      <c r="G3567" s="24" t="s">
        <v>25</v>
      </c>
      <c r="H3567" s="578">
        <v>54.98</v>
      </c>
      <c r="I3567" s="578">
        <v>17.34</v>
      </c>
      <c r="J3567" s="578">
        <f t="shared" si="249"/>
        <v>37.64</v>
      </c>
      <c r="K3567" s="579">
        <v>37.26</v>
      </c>
      <c r="L3567" s="588">
        <v>45549</v>
      </c>
      <c r="M3567" s="578">
        <f t="shared" si="250"/>
        <v>0.38000000000000256</v>
      </c>
      <c r="N3567" s="582">
        <v>1</v>
      </c>
      <c r="O3567" s="552" t="s">
        <v>50</v>
      </c>
      <c r="P3567" s="1" t="s">
        <v>53</v>
      </c>
      <c r="Q3567" s="581" t="str">
        <f>VLOOKUP(UTK[[#This Row],[ID]],DRIVER[],6,FALSE)</f>
        <v>CHANDRAMANI MOHANTY</v>
      </c>
    </row>
    <row r="3568" spans="1:18" ht="15" customHeight="1">
      <c r="A3568" s="1">
        <v>296</v>
      </c>
      <c r="B3568" s="576" t="str">
        <f>UTK[[#This Row],[DATE]]&amp;UTK[[#This Row],[VEHICLE NO]]&amp;UTK[[#This Row],[TRIP NO]]</f>
        <v>45549OD04Q41181</v>
      </c>
      <c r="C3568" s="25">
        <v>45549</v>
      </c>
      <c r="D3568" s="1">
        <v>65196</v>
      </c>
      <c r="E3568" s="12">
        <v>312216</v>
      </c>
      <c r="F3568" s="17">
        <v>2165</v>
      </c>
      <c r="G3568" s="24" t="s">
        <v>26</v>
      </c>
      <c r="H3568" s="578">
        <v>54.34</v>
      </c>
      <c r="I3568" s="578">
        <v>17.32</v>
      </c>
      <c r="J3568" s="578">
        <f t="shared" si="249"/>
        <v>37.020000000000003</v>
      </c>
      <c r="K3568" s="579">
        <v>36.36</v>
      </c>
      <c r="L3568" s="588">
        <v>45553</v>
      </c>
      <c r="M3568" s="578">
        <f t="shared" si="250"/>
        <v>0.66000000000000369</v>
      </c>
      <c r="N3568" s="582">
        <v>1</v>
      </c>
      <c r="O3568" s="552" t="s">
        <v>50</v>
      </c>
      <c r="P3568" s="1" t="s">
        <v>53</v>
      </c>
      <c r="Q3568" s="581" t="str">
        <f>VLOOKUP(UTK[[#This Row],[ID]],DRIVER[],6,FALSE)</f>
        <v>MIRZA KAMAL BEG</v>
      </c>
      <c r="R3568" s="1">
        <v>150</v>
      </c>
    </row>
    <row r="3569" spans="1:17" ht="15" customHeight="1">
      <c r="A3569" s="1">
        <v>297</v>
      </c>
      <c r="B3569" s="576" t="str">
        <f>UTK[[#This Row],[DATE]]&amp;UTK[[#This Row],[VEHICLE NO]]&amp;UTK[[#This Row],[TRIP NO]]</f>
        <v>45549OD34S61371</v>
      </c>
      <c r="C3569" s="25">
        <v>45549</v>
      </c>
      <c r="D3569" s="1">
        <v>65197</v>
      </c>
      <c r="E3569" s="12">
        <v>312216</v>
      </c>
      <c r="F3569" s="17">
        <v>2173</v>
      </c>
      <c r="G3569" s="24" t="s">
        <v>44</v>
      </c>
      <c r="H3569" s="578">
        <v>54</v>
      </c>
      <c r="I3569" s="578">
        <v>17.72</v>
      </c>
      <c r="J3569" s="578">
        <f t="shared" si="249"/>
        <v>36.28</v>
      </c>
      <c r="K3569" s="579">
        <v>35.86</v>
      </c>
      <c r="L3569" s="588">
        <v>45549</v>
      </c>
      <c r="M3569" s="578">
        <f t="shared" si="250"/>
        <v>0.42000000000000171</v>
      </c>
      <c r="N3569" s="582">
        <v>1</v>
      </c>
      <c r="O3569" s="552" t="s">
        <v>50</v>
      </c>
      <c r="P3569" s="1" t="s">
        <v>53</v>
      </c>
      <c r="Q3569" s="581" t="str">
        <f>VLOOKUP(UTK[[#This Row],[ID]],DRIVER[],6,FALSE)</f>
        <v>DHULESWAR PERAI</v>
      </c>
    </row>
    <row r="3570" spans="1:17" ht="15" customHeight="1">
      <c r="A3570" s="1">
        <v>298</v>
      </c>
      <c r="B3570" s="576" t="str">
        <f>UTK[[#This Row],[DATE]]&amp;UTK[[#This Row],[VEHICLE NO]]&amp;UTK[[#This Row],[TRIP NO]]</f>
        <v>45549OD34S26661</v>
      </c>
      <c r="C3570" s="25">
        <v>45549</v>
      </c>
      <c r="D3570" s="1">
        <v>65198</v>
      </c>
      <c r="E3570" s="12">
        <v>312216</v>
      </c>
      <c r="F3570" s="17">
        <v>2171</v>
      </c>
      <c r="G3570" s="24" t="s">
        <v>45</v>
      </c>
      <c r="H3570" s="578">
        <v>52.38</v>
      </c>
      <c r="I3570" s="578">
        <v>17.579999999999998</v>
      </c>
      <c r="J3570" s="578">
        <f t="shared" si="249"/>
        <v>34.800000000000004</v>
      </c>
      <c r="K3570" s="579">
        <v>34.08</v>
      </c>
      <c r="L3570" s="588">
        <v>45549</v>
      </c>
      <c r="M3570" s="578">
        <f t="shared" si="250"/>
        <v>0.72000000000000597</v>
      </c>
      <c r="N3570" s="582">
        <v>1</v>
      </c>
      <c r="O3570" s="552" t="s">
        <v>50</v>
      </c>
      <c r="P3570" s="1" t="s">
        <v>53</v>
      </c>
      <c r="Q3570" s="581" t="str">
        <f>VLOOKUP(UTK[[#This Row],[ID]],DRIVER[],6,FALSE)</f>
        <v>KABIRAJ SAHANI</v>
      </c>
    </row>
    <row r="3571" spans="1:17" ht="15" customHeight="1">
      <c r="A3571" s="1">
        <v>299</v>
      </c>
      <c r="B3571" s="576" t="str">
        <f>UTK[[#This Row],[DATE]]&amp;UTK[[#This Row],[VEHICLE NO]]&amp;UTK[[#This Row],[TRIP NO]]</f>
        <v>45549OD04Q41701</v>
      </c>
      <c r="C3571" s="25">
        <v>45549</v>
      </c>
      <c r="D3571" s="1">
        <v>65199</v>
      </c>
      <c r="E3571" s="12">
        <v>312216</v>
      </c>
      <c r="F3571" s="17">
        <v>2180</v>
      </c>
      <c r="G3571" s="24" t="s">
        <v>10</v>
      </c>
      <c r="H3571" s="578">
        <v>34.76</v>
      </c>
      <c r="I3571" s="578">
        <v>10.44</v>
      </c>
      <c r="J3571" s="578">
        <f t="shared" si="249"/>
        <v>24.32</v>
      </c>
      <c r="K3571" s="579">
        <v>24.1</v>
      </c>
      <c r="L3571" s="588">
        <v>45549</v>
      </c>
      <c r="M3571" s="578">
        <f t="shared" si="250"/>
        <v>0.21999999999999886</v>
      </c>
      <c r="N3571" s="582">
        <v>1</v>
      </c>
      <c r="O3571" s="552" t="s">
        <v>50</v>
      </c>
      <c r="P3571" s="1" t="s">
        <v>53</v>
      </c>
      <c r="Q3571" s="581" t="str">
        <f>VLOOKUP(UTK[[#This Row],[ID]],DRIVER[],6,FALSE)</f>
        <v>RAJESWAR MAHANTA</v>
      </c>
    </row>
    <row r="3572" spans="1:17" ht="15" customHeight="1">
      <c r="A3572" s="1">
        <v>300</v>
      </c>
      <c r="B3572" s="576" t="str">
        <f>UTK[[#This Row],[DATE]]&amp;UTK[[#This Row],[VEHICLE NO]]&amp;UTK[[#This Row],[TRIP NO]]</f>
        <v>45549OD34S65082</v>
      </c>
      <c r="C3572" s="25">
        <v>45549</v>
      </c>
      <c r="D3572" s="1">
        <v>65200</v>
      </c>
      <c r="E3572" s="12">
        <v>312216</v>
      </c>
      <c r="F3572" s="17">
        <v>2181</v>
      </c>
      <c r="G3572" s="24" t="s">
        <v>57</v>
      </c>
      <c r="H3572" s="578">
        <v>56.4</v>
      </c>
      <c r="I3572" s="578">
        <v>17.579999999999998</v>
      </c>
      <c r="J3572" s="578">
        <f t="shared" si="249"/>
        <v>38.82</v>
      </c>
      <c r="K3572" s="579">
        <v>38.46</v>
      </c>
      <c r="L3572" s="588">
        <v>45549</v>
      </c>
      <c r="M3572" s="578">
        <f t="shared" si="250"/>
        <v>0.35999999999999943</v>
      </c>
      <c r="N3572" s="582">
        <v>2</v>
      </c>
      <c r="O3572" s="552" t="s">
        <v>50</v>
      </c>
      <c r="P3572" s="1" t="s">
        <v>53</v>
      </c>
      <c r="Q3572" s="581" t="str">
        <f>VLOOKUP(UTK[[#This Row],[ID]],DRIVER[],6,FALSE)</f>
        <v>VINOD KUMAR</v>
      </c>
    </row>
    <row r="3573" spans="1:17" ht="15" customHeight="1">
      <c r="A3573" s="1">
        <v>301</v>
      </c>
      <c r="B3573" s="576" t="str">
        <f>UTK[[#This Row],[DATE]]&amp;UTK[[#This Row],[VEHICLE NO]]&amp;UTK[[#This Row],[TRIP NO]]</f>
        <v>45549OD04Q41282</v>
      </c>
      <c r="C3573" s="25">
        <v>45549</v>
      </c>
      <c r="D3573" s="1">
        <v>65201</v>
      </c>
      <c r="E3573" s="12">
        <v>312216</v>
      </c>
      <c r="F3573" s="17">
        <v>2182</v>
      </c>
      <c r="G3573" s="24" t="s">
        <v>41</v>
      </c>
      <c r="H3573" s="578">
        <v>35.82</v>
      </c>
      <c r="I3573" s="578">
        <v>10.64</v>
      </c>
      <c r="J3573" s="578">
        <f t="shared" si="249"/>
        <v>25.18</v>
      </c>
      <c r="K3573" s="579">
        <v>24.92</v>
      </c>
      <c r="L3573" s="588">
        <v>45549</v>
      </c>
      <c r="M3573" s="578">
        <f t="shared" si="250"/>
        <v>0.25999999999999801</v>
      </c>
      <c r="N3573" s="582">
        <v>2</v>
      </c>
      <c r="O3573" s="552" t="s">
        <v>50</v>
      </c>
      <c r="P3573" s="1" t="s">
        <v>53</v>
      </c>
      <c r="Q3573" s="581" t="str">
        <f>VLOOKUP(UTK[[#This Row],[ID]],DRIVER[],6,FALSE)</f>
        <v>KAMAN MUNDA</v>
      </c>
    </row>
    <row r="3574" spans="1:17" ht="15" customHeight="1">
      <c r="A3574" s="1">
        <v>302</v>
      </c>
      <c r="B3574" s="576" t="str">
        <f>UTK[[#This Row],[DATE]]&amp;UTK[[#This Row],[VEHICLE NO]]&amp;UTK[[#This Row],[TRIP NO]]</f>
        <v>45549OD34S61522</v>
      </c>
      <c r="C3574" s="25">
        <v>45549</v>
      </c>
      <c r="D3574" s="1">
        <v>65202</v>
      </c>
      <c r="E3574" s="12">
        <v>312216</v>
      </c>
      <c r="F3574" s="17">
        <v>2183</v>
      </c>
      <c r="G3574" s="24" t="s">
        <v>43</v>
      </c>
      <c r="H3574" s="578">
        <v>54.88</v>
      </c>
      <c r="I3574" s="578">
        <v>17.34</v>
      </c>
      <c r="J3574" s="578">
        <f t="shared" si="249"/>
        <v>37.540000000000006</v>
      </c>
      <c r="K3574" s="579">
        <v>37.22</v>
      </c>
      <c r="L3574" s="588">
        <v>45549</v>
      </c>
      <c r="M3574" s="578">
        <f t="shared" si="250"/>
        <v>0.32000000000000739</v>
      </c>
      <c r="N3574" s="582">
        <v>2</v>
      </c>
      <c r="O3574" s="552" t="s">
        <v>50</v>
      </c>
      <c r="P3574" s="1" t="s">
        <v>53</v>
      </c>
      <c r="Q3574" s="581" t="str">
        <f>VLOOKUP(UTK[[#This Row],[ID]],DRIVER[],6,FALSE)</f>
        <v>RAHID</v>
      </c>
    </row>
    <row r="3575" spans="1:17" ht="14.4">
      <c r="A3575" s="1">
        <v>303</v>
      </c>
      <c r="B3575" s="576" t="str">
        <f>UTK[[#This Row],[DATE]]&amp;UTK[[#This Row],[VEHICLE NO]]&amp;UTK[[#This Row],[TRIP NO]]</f>
        <v>45549OD04Q41232</v>
      </c>
      <c r="C3575" s="25">
        <v>45549</v>
      </c>
      <c r="D3575" s="1">
        <v>65203</v>
      </c>
      <c r="E3575" s="12">
        <v>312216</v>
      </c>
      <c r="F3575" s="17">
        <v>2191</v>
      </c>
      <c r="G3575" s="24" t="s">
        <v>39</v>
      </c>
      <c r="H3575" s="578">
        <v>52.64</v>
      </c>
      <c r="I3575" s="578">
        <v>17.399999999999999</v>
      </c>
      <c r="J3575" s="578">
        <f t="shared" si="249"/>
        <v>35.24</v>
      </c>
      <c r="K3575" s="579">
        <v>34.6</v>
      </c>
      <c r="L3575" s="588">
        <v>45549</v>
      </c>
      <c r="M3575" s="578">
        <f t="shared" si="250"/>
        <v>0.64000000000000057</v>
      </c>
      <c r="N3575" s="582">
        <v>2</v>
      </c>
      <c r="O3575" s="552" t="s">
        <v>50</v>
      </c>
      <c r="P3575" s="1" t="s">
        <v>53</v>
      </c>
      <c r="Q3575" s="581" t="str">
        <f>VLOOKUP(UTK[[#This Row],[ID]],DRIVER[],6,FALSE)</f>
        <v>RIZWAN</v>
      </c>
    </row>
    <row r="3576" spans="1:17" ht="15" customHeight="1">
      <c r="A3576" s="1">
        <v>304</v>
      </c>
      <c r="B3576" s="576" t="str">
        <f>UTK[[#This Row],[DATE]]&amp;UTK[[#This Row],[VEHICLE NO]]&amp;UTK[[#This Row],[TRIP NO]]</f>
        <v>45549OD34S26272</v>
      </c>
      <c r="C3576" s="25">
        <v>45549</v>
      </c>
      <c r="D3576" s="1">
        <v>65204</v>
      </c>
      <c r="E3576" s="12">
        <v>312216</v>
      </c>
      <c r="F3576" s="17">
        <v>2190</v>
      </c>
      <c r="G3576" s="24" t="s">
        <v>54</v>
      </c>
      <c r="H3576" s="578">
        <v>52.02</v>
      </c>
      <c r="I3576" s="578">
        <v>17.48</v>
      </c>
      <c r="J3576" s="578">
        <f t="shared" si="249"/>
        <v>34.540000000000006</v>
      </c>
      <c r="K3576" s="579">
        <v>34.06</v>
      </c>
      <c r="L3576" s="588">
        <v>45549</v>
      </c>
      <c r="M3576" s="578">
        <f t="shared" si="250"/>
        <v>0.48000000000000398</v>
      </c>
      <c r="N3576" s="582">
        <v>2</v>
      </c>
      <c r="O3576" s="552" t="s">
        <v>50</v>
      </c>
      <c r="P3576" s="1" t="s">
        <v>53</v>
      </c>
      <c r="Q3576" s="581" t="str">
        <f>VLOOKUP(UTK[[#This Row],[ID]],DRIVER[],6,FALSE)</f>
        <v>BANAJ ROUT</v>
      </c>
    </row>
    <row r="3577" spans="1:17" ht="15" customHeight="1">
      <c r="A3577" s="1">
        <v>305</v>
      </c>
      <c r="B3577" s="576" t="str">
        <f>UTK[[#This Row],[DATE]]&amp;UTK[[#This Row],[VEHICLE NO]]&amp;UTK[[#This Row],[TRIP NO]]</f>
        <v>45549OD34S40342</v>
      </c>
      <c r="C3577" s="25">
        <v>45549</v>
      </c>
      <c r="D3577" s="1">
        <v>65205</v>
      </c>
      <c r="E3577" s="12">
        <v>312216</v>
      </c>
      <c r="F3577" s="17">
        <v>2202</v>
      </c>
      <c r="G3577" s="24" t="s">
        <v>129</v>
      </c>
      <c r="H3577" s="578">
        <v>57.38</v>
      </c>
      <c r="I3577" s="578">
        <v>17.8</v>
      </c>
      <c r="J3577" s="578">
        <f t="shared" si="249"/>
        <v>39.58</v>
      </c>
      <c r="K3577" s="579">
        <v>39.06</v>
      </c>
      <c r="L3577" s="588">
        <v>45549</v>
      </c>
      <c r="M3577" s="578">
        <f t="shared" si="250"/>
        <v>0.51999999999999602</v>
      </c>
      <c r="N3577" s="582">
        <v>2</v>
      </c>
      <c r="O3577" s="552" t="s">
        <v>50</v>
      </c>
      <c r="P3577" s="1" t="s">
        <v>53</v>
      </c>
      <c r="Q3577" s="581" t="str">
        <f>VLOOKUP(UTK[[#This Row],[ID]],DRIVER[],6,FALSE)</f>
        <v>AKSHAYA KU SAHOO</v>
      </c>
    </row>
    <row r="3578" spans="1:17" ht="15" customHeight="1">
      <c r="A3578" s="1">
        <v>306</v>
      </c>
      <c r="B3578" s="576" t="str">
        <f>UTK[[#This Row],[DATE]]&amp;UTK[[#This Row],[VEHICLE NO]]&amp;UTK[[#This Row],[TRIP NO]]</f>
        <v>45549OD34S26152</v>
      </c>
      <c r="C3578" s="25">
        <v>45549</v>
      </c>
      <c r="D3578" s="1">
        <v>65206</v>
      </c>
      <c r="E3578" s="12">
        <v>312216</v>
      </c>
      <c r="F3578" s="17">
        <v>2206</v>
      </c>
      <c r="G3578" s="24" t="s">
        <v>40</v>
      </c>
      <c r="H3578" s="578">
        <v>54.5</v>
      </c>
      <c r="I3578" s="578">
        <v>17.18</v>
      </c>
      <c r="J3578" s="578">
        <f t="shared" si="249"/>
        <v>37.32</v>
      </c>
      <c r="K3578" s="579">
        <v>36.86</v>
      </c>
      <c r="L3578" s="588">
        <v>45549</v>
      </c>
      <c r="M3578" s="578">
        <f t="shared" si="250"/>
        <v>0.46000000000000085</v>
      </c>
      <c r="N3578" s="582">
        <v>2</v>
      </c>
      <c r="O3578" s="552" t="s">
        <v>50</v>
      </c>
      <c r="P3578" s="1" t="s">
        <v>53</v>
      </c>
      <c r="Q3578" s="581" t="str">
        <f>VLOOKUP(UTK[[#This Row],[ID]],DRIVER[],6,FALSE)</f>
        <v>SUSANT KUMAR BAG</v>
      </c>
    </row>
    <row r="3579" spans="1:17" ht="15" customHeight="1">
      <c r="A3579" s="1">
        <v>307</v>
      </c>
      <c r="B3579" s="576" t="str">
        <f>UTK[[#This Row],[DATE]]&amp;UTK[[#This Row],[VEHICLE NO]]&amp;UTK[[#This Row],[TRIP NO]]</f>
        <v>45549OD04Q41782</v>
      </c>
      <c r="C3579" s="25">
        <v>45549</v>
      </c>
      <c r="D3579" s="1">
        <v>65207</v>
      </c>
      <c r="E3579" s="12">
        <v>312216</v>
      </c>
      <c r="F3579" s="17">
        <v>2236</v>
      </c>
      <c r="G3579" s="24" t="s">
        <v>25</v>
      </c>
      <c r="H3579" s="578">
        <v>55.02</v>
      </c>
      <c r="I3579" s="578">
        <v>17.3</v>
      </c>
      <c r="J3579" s="578">
        <f t="shared" si="249"/>
        <v>37.72</v>
      </c>
      <c r="K3579" s="579">
        <v>37.380000000000003</v>
      </c>
      <c r="L3579" s="588">
        <v>45549</v>
      </c>
      <c r="M3579" s="578">
        <f t="shared" si="250"/>
        <v>0.33999999999999631</v>
      </c>
      <c r="N3579" s="582">
        <v>2</v>
      </c>
      <c r="O3579" s="552" t="s">
        <v>50</v>
      </c>
      <c r="P3579" s="1" t="s">
        <v>53</v>
      </c>
      <c r="Q3579" s="581" t="str">
        <f>VLOOKUP(UTK[[#This Row],[ID]],DRIVER[],6,FALSE)</f>
        <v>CHANDRAMANI MOHANTY</v>
      </c>
    </row>
    <row r="3580" spans="1:17" ht="15" customHeight="1">
      <c r="A3580" s="1">
        <v>308</v>
      </c>
      <c r="B3580" s="576" t="str">
        <f>UTK[[#This Row],[DATE]]&amp;UTK[[#This Row],[VEHICLE NO]]&amp;UTK[[#This Row],[TRIP NO]]</f>
        <v>45549OD04Q41262</v>
      </c>
      <c r="C3580" s="25">
        <v>45549</v>
      </c>
      <c r="D3580" s="1">
        <v>65208</v>
      </c>
      <c r="E3580" s="12">
        <v>312216</v>
      </c>
      <c r="F3580" s="17">
        <v>2239</v>
      </c>
      <c r="G3580" s="24" t="s">
        <v>23</v>
      </c>
      <c r="H3580" s="578">
        <v>56.58</v>
      </c>
      <c r="I3580" s="578">
        <v>17.62</v>
      </c>
      <c r="J3580" s="578">
        <f t="shared" si="249"/>
        <v>38.959999999999994</v>
      </c>
      <c r="K3580" s="579">
        <v>38.659999999999997</v>
      </c>
      <c r="L3580" s="588">
        <v>45550</v>
      </c>
      <c r="M3580" s="578">
        <f t="shared" si="250"/>
        <v>0.29999999999999716</v>
      </c>
      <c r="N3580" s="582">
        <v>2</v>
      </c>
      <c r="O3580" s="552" t="s">
        <v>50</v>
      </c>
      <c r="P3580" s="1" t="s">
        <v>53</v>
      </c>
      <c r="Q3580" s="581" t="str">
        <f>VLOOKUP(UTK[[#This Row],[ID]],DRIVER[],6,FALSE)</f>
        <v>JUGAL KISHOR MOHANTA</v>
      </c>
    </row>
    <row r="3581" spans="1:17" ht="15" customHeight="1">
      <c r="A3581" s="1">
        <v>309</v>
      </c>
      <c r="B3581" s="576" t="str">
        <f>UTK[[#This Row],[DATE]]&amp;UTK[[#This Row],[VEHICLE NO]]&amp;UTK[[#This Row],[TRIP NO]]</f>
        <v>45549OD04Q67882</v>
      </c>
      <c r="C3581" s="25">
        <v>45549</v>
      </c>
      <c r="D3581" s="1">
        <v>65209</v>
      </c>
      <c r="E3581" s="12">
        <v>312216</v>
      </c>
      <c r="F3581" s="17">
        <v>2241</v>
      </c>
      <c r="G3581" s="24" t="s">
        <v>20</v>
      </c>
      <c r="H3581" s="578">
        <v>53.12</v>
      </c>
      <c r="I3581" s="578">
        <v>17.920000000000002</v>
      </c>
      <c r="J3581" s="578">
        <f t="shared" si="249"/>
        <v>35.199999999999996</v>
      </c>
      <c r="K3581" s="579">
        <v>34.96</v>
      </c>
      <c r="L3581" s="588">
        <v>45550</v>
      </c>
      <c r="M3581" s="578">
        <f t="shared" si="250"/>
        <v>0.23999999999999488</v>
      </c>
      <c r="N3581" s="582">
        <v>2</v>
      </c>
      <c r="O3581" s="552" t="s">
        <v>50</v>
      </c>
      <c r="P3581" s="1" t="s">
        <v>53</v>
      </c>
      <c r="Q3581" s="581" t="str">
        <f>VLOOKUP(UTK[[#This Row],[ID]],DRIVER[],6,FALSE)</f>
        <v>AJAYA KUMAR MAHANTA</v>
      </c>
    </row>
    <row r="3582" spans="1:17" ht="14.4">
      <c r="A3582" s="1">
        <v>310</v>
      </c>
      <c r="B3582" s="576" t="str">
        <f>UTK[[#This Row],[DATE]]&amp;UTK[[#This Row],[VEHICLE NO]]&amp;UTK[[#This Row],[TRIP NO]]</f>
        <v>45550OD04Q41231</v>
      </c>
      <c r="C3582" s="25">
        <v>45550</v>
      </c>
      <c r="D3582" s="1">
        <v>65210</v>
      </c>
      <c r="E3582" s="12">
        <v>312216</v>
      </c>
      <c r="F3582" s="17">
        <v>2270</v>
      </c>
      <c r="G3582" s="24" t="s">
        <v>39</v>
      </c>
      <c r="H3582" s="578">
        <v>55.98</v>
      </c>
      <c r="I3582" s="578">
        <v>17.48</v>
      </c>
      <c r="J3582" s="578">
        <f t="shared" ref="J3582:J3606" si="251">H3582-I3582</f>
        <v>38.5</v>
      </c>
      <c r="K3582" s="579">
        <v>38.1</v>
      </c>
      <c r="L3582" s="588">
        <v>45550</v>
      </c>
      <c r="M3582" s="578">
        <f t="shared" ref="M3582:M3606" si="252">J3582-K3582</f>
        <v>0.39999999999999858</v>
      </c>
      <c r="N3582" s="582">
        <v>1</v>
      </c>
      <c r="O3582" s="552" t="s">
        <v>50</v>
      </c>
      <c r="P3582" s="1" t="s">
        <v>53</v>
      </c>
      <c r="Q3582" s="581" t="str">
        <f>VLOOKUP(UTK[[#This Row],[ID]],DRIVER[],6,FALSE)</f>
        <v>RIZWAN</v>
      </c>
    </row>
    <row r="3583" spans="1:17" ht="15" customHeight="1">
      <c r="A3583" s="1">
        <v>311</v>
      </c>
      <c r="B3583" s="576" t="str">
        <f>UTK[[#This Row],[DATE]]&amp;UTK[[#This Row],[VEHICLE NO]]&amp;UTK[[#This Row],[TRIP NO]]</f>
        <v>45550OD34S61521</v>
      </c>
      <c r="C3583" s="25">
        <v>45550</v>
      </c>
      <c r="D3583" s="1">
        <v>65211</v>
      </c>
      <c r="E3583" s="12">
        <v>312216</v>
      </c>
      <c r="F3583" s="17">
        <v>2271</v>
      </c>
      <c r="G3583" s="24" t="s">
        <v>43</v>
      </c>
      <c r="H3583" s="578">
        <v>55.26</v>
      </c>
      <c r="I3583" s="578">
        <v>17.28</v>
      </c>
      <c r="J3583" s="578">
        <f t="shared" si="251"/>
        <v>37.979999999999997</v>
      </c>
      <c r="K3583" s="579">
        <v>37.32</v>
      </c>
      <c r="L3583" s="588">
        <v>45550</v>
      </c>
      <c r="M3583" s="578">
        <f t="shared" si="252"/>
        <v>0.65999999999999659</v>
      </c>
      <c r="N3583" s="582">
        <v>1</v>
      </c>
      <c r="O3583" s="552" t="s">
        <v>50</v>
      </c>
      <c r="P3583" s="1" t="s">
        <v>53</v>
      </c>
      <c r="Q3583" s="581" t="str">
        <f>VLOOKUP(UTK[[#This Row],[ID]],DRIVER[],6,FALSE)</f>
        <v>RAHID</v>
      </c>
    </row>
    <row r="3584" spans="1:17" ht="15" customHeight="1">
      <c r="A3584" s="1">
        <v>312</v>
      </c>
      <c r="B3584" s="576" t="str">
        <f>UTK[[#This Row],[DATE]]&amp;UTK[[#This Row],[VEHICLE NO]]&amp;UTK[[#This Row],[TRIP NO]]</f>
        <v>45550OD04Q41261</v>
      </c>
      <c r="C3584" s="25">
        <v>45550</v>
      </c>
      <c r="D3584" s="1">
        <v>65212</v>
      </c>
      <c r="E3584" s="12">
        <v>312216</v>
      </c>
      <c r="F3584" s="17">
        <v>2272</v>
      </c>
      <c r="G3584" s="24" t="s">
        <v>23</v>
      </c>
      <c r="H3584" s="578">
        <v>56.72</v>
      </c>
      <c r="I3584" s="578">
        <v>17.64</v>
      </c>
      <c r="J3584" s="578">
        <f t="shared" si="251"/>
        <v>39.08</v>
      </c>
      <c r="K3584" s="579">
        <v>38.700000000000003</v>
      </c>
      <c r="L3584" s="588">
        <v>45550</v>
      </c>
      <c r="M3584" s="578">
        <f t="shared" si="252"/>
        <v>0.37999999999999545</v>
      </c>
      <c r="N3584" s="582">
        <v>1</v>
      </c>
      <c r="O3584" s="552" t="s">
        <v>50</v>
      </c>
      <c r="P3584" s="1" t="s">
        <v>53</v>
      </c>
      <c r="Q3584" s="581" t="str">
        <f>VLOOKUP(UTK[[#This Row],[ID]],DRIVER[],6,FALSE)</f>
        <v>JUGAL KISHOR MOHANTA</v>
      </c>
    </row>
    <row r="3585" spans="1:18" ht="15" customHeight="1">
      <c r="A3585" s="1">
        <v>313</v>
      </c>
      <c r="B3585" s="576" t="str">
        <f>UTK[[#This Row],[DATE]]&amp;UTK[[#This Row],[VEHICLE NO]]&amp;UTK[[#This Row],[TRIP NO]]</f>
        <v>45550OD04Q41701</v>
      </c>
      <c r="C3585" s="25">
        <v>45550</v>
      </c>
      <c r="D3585" s="1">
        <v>65213</v>
      </c>
      <c r="E3585" s="12">
        <v>312216</v>
      </c>
      <c r="F3585" s="17">
        <v>2275</v>
      </c>
      <c r="G3585" s="24" t="s">
        <v>10</v>
      </c>
      <c r="H3585" s="578">
        <v>35.06</v>
      </c>
      <c r="I3585" s="578">
        <v>10.44</v>
      </c>
      <c r="J3585" s="578">
        <f t="shared" si="251"/>
        <v>24.620000000000005</v>
      </c>
      <c r="K3585" s="579">
        <v>24.4</v>
      </c>
      <c r="L3585" s="588">
        <v>45550</v>
      </c>
      <c r="M3585" s="578">
        <f t="shared" si="252"/>
        <v>0.22000000000000597</v>
      </c>
      <c r="N3585" s="582">
        <v>1</v>
      </c>
      <c r="O3585" s="552" t="s">
        <v>50</v>
      </c>
      <c r="P3585" s="1" t="s">
        <v>53</v>
      </c>
      <c r="Q3585" s="581" t="str">
        <f>VLOOKUP(UTK[[#This Row],[ID]],DRIVER[],6,FALSE)</f>
        <v>RAJESWAR MAHANTA</v>
      </c>
    </row>
    <row r="3586" spans="1:18" ht="15" customHeight="1">
      <c r="A3586" s="1">
        <v>314</v>
      </c>
      <c r="B3586" s="576" t="str">
        <f>UTK[[#This Row],[DATE]]&amp;UTK[[#This Row],[VEHICLE NO]]&amp;UTK[[#This Row],[TRIP NO]]</f>
        <v>45550OD04Q67881</v>
      </c>
      <c r="C3586" s="25">
        <v>45550</v>
      </c>
      <c r="D3586" s="1">
        <v>65214</v>
      </c>
      <c r="E3586" s="12">
        <v>312216</v>
      </c>
      <c r="F3586" s="17">
        <v>2276</v>
      </c>
      <c r="G3586" s="24" t="s">
        <v>20</v>
      </c>
      <c r="H3586" s="578">
        <v>54.5</v>
      </c>
      <c r="I3586" s="578">
        <v>17.920000000000002</v>
      </c>
      <c r="J3586" s="578">
        <f t="shared" si="251"/>
        <v>36.58</v>
      </c>
      <c r="K3586" s="579">
        <v>36.04</v>
      </c>
      <c r="L3586" s="588">
        <v>45550</v>
      </c>
      <c r="M3586" s="578">
        <f t="shared" si="252"/>
        <v>0.53999999999999915</v>
      </c>
      <c r="N3586" s="582">
        <v>1</v>
      </c>
      <c r="O3586" s="552" t="s">
        <v>50</v>
      </c>
      <c r="P3586" s="1" t="s">
        <v>53</v>
      </c>
      <c r="Q3586" s="581" t="str">
        <f>VLOOKUP(UTK[[#This Row],[ID]],DRIVER[],6,FALSE)</f>
        <v>AJAYA KUMAR MAHANTA</v>
      </c>
    </row>
    <row r="3587" spans="1:18" ht="15" customHeight="1">
      <c r="A3587" s="1">
        <v>315</v>
      </c>
      <c r="B3587" s="576" t="str">
        <f>UTK[[#This Row],[DATE]]&amp;UTK[[#This Row],[VEHICLE NO]]&amp;UTK[[#This Row],[TRIP NO]]</f>
        <v>45550OD04Q41781</v>
      </c>
      <c r="C3587" s="25">
        <v>45550</v>
      </c>
      <c r="D3587" s="1">
        <v>65215</v>
      </c>
      <c r="E3587" s="12">
        <v>312216</v>
      </c>
      <c r="F3587" s="17">
        <v>2281</v>
      </c>
      <c r="G3587" s="24" t="s">
        <v>25</v>
      </c>
      <c r="H3587" s="578">
        <v>53.98</v>
      </c>
      <c r="I3587" s="578">
        <v>17.38</v>
      </c>
      <c r="J3587" s="578">
        <f t="shared" si="251"/>
        <v>36.599999999999994</v>
      </c>
      <c r="K3587" s="579">
        <v>36.020000000000003</v>
      </c>
      <c r="L3587" s="588">
        <v>45550</v>
      </c>
      <c r="M3587" s="578">
        <f t="shared" si="252"/>
        <v>0.57999999999999119</v>
      </c>
      <c r="N3587" s="582">
        <v>1</v>
      </c>
      <c r="O3587" s="552" t="s">
        <v>50</v>
      </c>
      <c r="P3587" s="1" t="s">
        <v>53</v>
      </c>
      <c r="Q3587" s="581" t="str">
        <f>VLOOKUP(UTK[[#This Row],[ID]],DRIVER[],6,FALSE)</f>
        <v>BHARAT CH MOHANTA</v>
      </c>
      <c r="R3587" s="1">
        <v>243</v>
      </c>
    </row>
    <row r="3588" spans="1:18" ht="15" customHeight="1">
      <c r="A3588" s="1">
        <v>316</v>
      </c>
      <c r="B3588" s="576" t="str">
        <f>UTK[[#This Row],[DATE]]&amp;UTK[[#This Row],[VEHICLE NO]]&amp;UTK[[#This Row],[TRIP NO]]</f>
        <v>45550OD34S26151</v>
      </c>
      <c r="C3588" s="25">
        <v>45550</v>
      </c>
      <c r="D3588" s="1">
        <v>65216</v>
      </c>
      <c r="E3588" s="12">
        <v>312216</v>
      </c>
      <c r="F3588" s="17">
        <v>2282</v>
      </c>
      <c r="G3588" s="24" t="s">
        <v>40</v>
      </c>
      <c r="H3588" s="578">
        <v>54.1</v>
      </c>
      <c r="I3588" s="578">
        <v>17.22</v>
      </c>
      <c r="J3588" s="578">
        <f t="shared" si="251"/>
        <v>36.880000000000003</v>
      </c>
      <c r="K3588" s="579">
        <v>36.5</v>
      </c>
      <c r="L3588" s="588">
        <v>45550</v>
      </c>
      <c r="M3588" s="578">
        <f t="shared" si="252"/>
        <v>0.38000000000000256</v>
      </c>
      <c r="N3588" s="582">
        <v>1</v>
      </c>
      <c r="O3588" s="552" t="s">
        <v>50</v>
      </c>
      <c r="P3588" s="1" t="s">
        <v>53</v>
      </c>
      <c r="Q3588" s="581" t="str">
        <f>VLOOKUP(UTK[[#This Row],[ID]],DRIVER[],6,FALSE)</f>
        <v>SUSANT KUMAR BAG</v>
      </c>
      <c r="R3588" s="1">
        <v>240</v>
      </c>
    </row>
    <row r="3589" spans="1:18" ht="15" customHeight="1">
      <c r="A3589" s="1">
        <v>317</v>
      </c>
      <c r="B3589" s="576" t="str">
        <f>UTK[[#This Row],[DATE]]&amp;UTK[[#This Row],[VEHICLE NO]]&amp;UTK[[#This Row],[TRIP NO]]</f>
        <v>45550OD34S61371</v>
      </c>
      <c r="C3589" s="25">
        <v>45550</v>
      </c>
      <c r="D3589" s="1">
        <v>65217</v>
      </c>
      <c r="E3589" s="12">
        <v>312216</v>
      </c>
      <c r="F3589" s="17">
        <v>2284</v>
      </c>
      <c r="G3589" s="24" t="s">
        <v>44</v>
      </c>
      <c r="H3589" s="578">
        <v>52.96</v>
      </c>
      <c r="I3589" s="578">
        <v>17.72</v>
      </c>
      <c r="J3589" s="578">
        <f t="shared" si="251"/>
        <v>35.24</v>
      </c>
      <c r="K3589" s="579">
        <v>34.700000000000003</v>
      </c>
      <c r="L3589" s="588">
        <v>45550</v>
      </c>
      <c r="M3589" s="578">
        <f t="shared" si="252"/>
        <v>0.53999999999999915</v>
      </c>
      <c r="N3589" s="582">
        <v>1</v>
      </c>
      <c r="O3589" s="552" t="s">
        <v>50</v>
      </c>
      <c r="P3589" s="1" t="s">
        <v>53</v>
      </c>
      <c r="Q3589" s="581" t="str">
        <f>VLOOKUP(UTK[[#This Row],[ID]],DRIVER[],6,FALSE)</f>
        <v>MIRZA KAMAL BEG</v>
      </c>
    </row>
    <row r="3590" spans="1:18" ht="15" customHeight="1">
      <c r="A3590" s="1">
        <v>318</v>
      </c>
      <c r="B3590" s="576" t="str">
        <f>UTK[[#This Row],[DATE]]&amp;UTK[[#This Row],[VEHICLE NO]]&amp;UTK[[#This Row],[TRIP NO]]</f>
        <v>45550OD04Q41281</v>
      </c>
      <c r="C3590" s="25">
        <v>45550</v>
      </c>
      <c r="D3590" s="1">
        <v>65218</v>
      </c>
      <c r="E3590" s="12">
        <v>312216</v>
      </c>
      <c r="F3590" s="17">
        <v>2289</v>
      </c>
      <c r="G3590" s="24" t="s">
        <v>41</v>
      </c>
      <c r="H3590" s="578">
        <v>35.700000000000003</v>
      </c>
      <c r="I3590" s="578">
        <v>10.62</v>
      </c>
      <c r="J3590" s="578">
        <f t="shared" si="251"/>
        <v>25.080000000000005</v>
      </c>
      <c r="K3590" s="579">
        <v>24.92</v>
      </c>
      <c r="L3590" s="588">
        <v>45550</v>
      </c>
      <c r="M3590" s="578">
        <f t="shared" si="252"/>
        <v>0.16000000000000369</v>
      </c>
      <c r="N3590" s="582">
        <v>1</v>
      </c>
      <c r="O3590" s="552" t="s">
        <v>50</v>
      </c>
      <c r="P3590" s="1" t="s">
        <v>53</v>
      </c>
      <c r="Q3590" s="581" t="str">
        <f>VLOOKUP(UTK[[#This Row],[ID]],DRIVER[],6,FALSE)</f>
        <v>KAMAN MUNDA</v>
      </c>
    </row>
    <row r="3591" spans="1:18" ht="15" customHeight="1">
      <c r="A3591" s="1">
        <v>319</v>
      </c>
      <c r="B3591" s="576" t="str">
        <f>UTK[[#This Row],[DATE]]&amp;UTK[[#This Row],[VEHICLE NO]]&amp;UTK[[#This Row],[TRIP NO]]</f>
        <v>45550OD34S26661</v>
      </c>
      <c r="C3591" s="25">
        <v>45550</v>
      </c>
      <c r="D3591" s="1">
        <v>65219</v>
      </c>
      <c r="E3591" s="12">
        <v>312216</v>
      </c>
      <c r="F3591" s="17">
        <v>2292</v>
      </c>
      <c r="G3591" s="24" t="s">
        <v>45</v>
      </c>
      <c r="H3591" s="578">
        <v>54.84</v>
      </c>
      <c r="I3591" s="578">
        <v>17.760000000000002</v>
      </c>
      <c r="J3591" s="578">
        <f t="shared" si="251"/>
        <v>37.08</v>
      </c>
      <c r="K3591" s="579">
        <v>36.380000000000003</v>
      </c>
      <c r="L3591" s="588">
        <v>45550</v>
      </c>
      <c r="M3591" s="578">
        <f t="shared" si="252"/>
        <v>0.69999999999999574</v>
      </c>
      <c r="N3591" s="582">
        <v>1</v>
      </c>
      <c r="O3591" s="552" t="s">
        <v>50</v>
      </c>
      <c r="P3591" s="1" t="s">
        <v>53</v>
      </c>
      <c r="Q3591" s="581" t="str">
        <f>VLOOKUP(UTK[[#This Row],[ID]],DRIVER[],6,FALSE)</f>
        <v>KABIRAJ SAHANI</v>
      </c>
    </row>
    <row r="3592" spans="1:18" ht="15" customHeight="1">
      <c r="A3592" s="1">
        <v>320</v>
      </c>
      <c r="B3592" s="576" t="str">
        <f>UTK[[#This Row],[DATE]]&amp;UTK[[#This Row],[VEHICLE NO]]&amp;UTK[[#This Row],[TRIP NO]]</f>
        <v>45550OD34S65081</v>
      </c>
      <c r="C3592" s="25">
        <v>45550</v>
      </c>
      <c r="D3592" s="1">
        <v>65220</v>
      </c>
      <c r="E3592" s="12">
        <v>312216</v>
      </c>
      <c r="F3592" s="17">
        <v>2290</v>
      </c>
      <c r="G3592" s="24" t="s">
        <v>57</v>
      </c>
      <c r="H3592" s="578">
        <v>53.02</v>
      </c>
      <c r="I3592" s="578">
        <v>17.579999999999998</v>
      </c>
      <c r="J3592" s="578">
        <f t="shared" si="251"/>
        <v>35.440000000000005</v>
      </c>
      <c r="K3592" s="579">
        <v>34.64</v>
      </c>
      <c r="L3592" s="588">
        <v>45550</v>
      </c>
      <c r="M3592" s="578">
        <f t="shared" si="252"/>
        <v>0.80000000000000426</v>
      </c>
      <c r="N3592" s="582">
        <v>1</v>
      </c>
      <c r="O3592" s="552" t="s">
        <v>50</v>
      </c>
      <c r="P3592" s="1" t="s">
        <v>53</v>
      </c>
      <c r="Q3592" s="581" t="str">
        <f>VLOOKUP(UTK[[#This Row],[ID]],DRIVER[],6,FALSE)</f>
        <v>VINOD KUMAR</v>
      </c>
    </row>
    <row r="3593" spans="1:18" ht="15" customHeight="1">
      <c r="A3593" s="1">
        <v>321</v>
      </c>
      <c r="B3593" s="576" t="str">
        <f>UTK[[#This Row],[DATE]]&amp;UTK[[#This Row],[VEHICLE NO]]&amp;UTK[[#This Row],[TRIP NO]]</f>
        <v>45550OD34S40341</v>
      </c>
      <c r="C3593" s="25">
        <v>45550</v>
      </c>
      <c r="D3593" s="1">
        <v>65221</v>
      </c>
      <c r="E3593" s="12">
        <v>312216</v>
      </c>
      <c r="F3593" s="17">
        <v>2298</v>
      </c>
      <c r="G3593" s="24" t="s">
        <v>129</v>
      </c>
      <c r="H3593" s="578">
        <v>53.1</v>
      </c>
      <c r="I3593" s="578">
        <v>17.82</v>
      </c>
      <c r="J3593" s="578">
        <f t="shared" si="251"/>
        <v>35.28</v>
      </c>
      <c r="K3593" s="579">
        <v>35.28</v>
      </c>
      <c r="L3593" s="588">
        <v>45550</v>
      </c>
      <c r="M3593" s="578">
        <f t="shared" si="252"/>
        <v>0</v>
      </c>
      <c r="N3593" s="582">
        <v>1</v>
      </c>
      <c r="O3593" s="552" t="s">
        <v>50</v>
      </c>
      <c r="P3593" s="1" t="s">
        <v>53</v>
      </c>
      <c r="Q3593" s="581" t="str">
        <f>VLOOKUP(UTK[[#This Row],[ID]],DRIVER[],6,FALSE)</f>
        <v>AKSHAYA KU SAHOO</v>
      </c>
    </row>
    <row r="3594" spans="1:18" ht="15" customHeight="1">
      <c r="A3594" s="1">
        <v>322</v>
      </c>
      <c r="B3594" s="576" t="str">
        <f>UTK[[#This Row],[DATE]]&amp;UTK[[#This Row],[VEHICLE NO]]&amp;UTK[[#This Row],[TRIP NO]]</f>
        <v>45550OD34S26681</v>
      </c>
      <c r="C3594" s="25">
        <v>45550</v>
      </c>
      <c r="D3594" s="1">
        <v>65222</v>
      </c>
      <c r="E3594" s="12">
        <v>312216</v>
      </c>
      <c r="F3594" s="17">
        <v>2300</v>
      </c>
      <c r="G3594" s="24" t="s">
        <v>42</v>
      </c>
      <c r="H3594" s="578">
        <v>54.36</v>
      </c>
      <c r="I3594" s="578">
        <v>17.16</v>
      </c>
      <c r="J3594" s="578">
        <f t="shared" si="251"/>
        <v>37.200000000000003</v>
      </c>
      <c r="K3594" s="579">
        <v>36.36</v>
      </c>
      <c r="L3594" s="588">
        <v>45550</v>
      </c>
      <c r="M3594" s="578">
        <f t="shared" si="252"/>
        <v>0.84000000000000341</v>
      </c>
      <c r="N3594" s="582">
        <v>1</v>
      </c>
      <c r="O3594" s="552" t="s">
        <v>50</v>
      </c>
      <c r="P3594" s="1" t="s">
        <v>53</v>
      </c>
      <c r="Q3594" s="581" t="str">
        <f>VLOOKUP(UTK[[#This Row],[ID]],DRIVER[],6,FALSE)</f>
        <v>BIRABAR MOHANTA</v>
      </c>
    </row>
    <row r="3595" spans="1:18" ht="15" customHeight="1">
      <c r="A3595" s="1">
        <v>323</v>
      </c>
      <c r="B3595" s="576" t="str">
        <f>UTK[[#This Row],[DATE]]&amp;UTK[[#This Row],[VEHICLE NO]]&amp;UTK[[#This Row],[TRIP NO]]</f>
        <v>45550OD04Q41262</v>
      </c>
      <c r="C3595" s="25">
        <v>45550</v>
      </c>
      <c r="D3595" s="1">
        <v>65223</v>
      </c>
      <c r="E3595" s="12">
        <v>312216</v>
      </c>
      <c r="F3595" s="17">
        <v>2317</v>
      </c>
      <c r="G3595" s="24" t="s">
        <v>23</v>
      </c>
      <c r="H3595" s="578">
        <v>54.26</v>
      </c>
      <c r="I3595" s="578">
        <v>17.579999999999998</v>
      </c>
      <c r="J3595" s="578">
        <f t="shared" si="251"/>
        <v>36.68</v>
      </c>
      <c r="K3595" s="579">
        <v>36.340000000000003</v>
      </c>
      <c r="L3595" s="588">
        <v>45550</v>
      </c>
      <c r="M3595" s="578">
        <f t="shared" si="252"/>
        <v>0.33999999999999631</v>
      </c>
      <c r="N3595" s="582">
        <v>2</v>
      </c>
      <c r="O3595" s="552" t="s">
        <v>50</v>
      </c>
      <c r="P3595" s="1" t="s">
        <v>53</v>
      </c>
      <c r="Q3595" s="581" t="str">
        <f>VLOOKUP(UTK[[#This Row],[ID]],DRIVER[],6,FALSE)</f>
        <v>JUGAL KISHOR MOHANTA</v>
      </c>
    </row>
    <row r="3596" spans="1:18" ht="15" customHeight="1">
      <c r="A3596" s="1">
        <v>324</v>
      </c>
      <c r="B3596" s="576" t="str">
        <f>UTK[[#This Row],[DATE]]&amp;UTK[[#This Row],[VEHICLE NO]]&amp;UTK[[#This Row],[TRIP NO]]</f>
        <v>45550OD04Q67882</v>
      </c>
      <c r="C3596" s="25">
        <v>45550</v>
      </c>
      <c r="D3596" s="1">
        <v>65224</v>
      </c>
      <c r="E3596" s="12">
        <v>312216</v>
      </c>
      <c r="F3596" s="17">
        <v>2324</v>
      </c>
      <c r="G3596" s="24" t="s">
        <v>20</v>
      </c>
      <c r="H3596" s="578">
        <v>53.86</v>
      </c>
      <c r="I3596" s="578">
        <v>17.82</v>
      </c>
      <c r="J3596" s="578">
        <f t="shared" si="251"/>
        <v>36.04</v>
      </c>
      <c r="K3596" s="579">
        <v>35.520000000000003</v>
      </c>
      <c r="L3596" s="588">
        <v>45550</v>
      </c>
      <c r="M3596" s="578">
        <f t="shared" si="252"/>
        <v>0.51999999999999602</v>
      </c>
      <c r="N3596" s="582">
        <v>2</v>
      </c>
      <c r="O3596" s="552" t="s">
        <v>50</v>
      </c>
      <c r="P3596" s="1" t="s">
        <v>53</v>
      </c>
      <c r="Q3596" s="581" t="str">
        <f>VLOOKUP(UTK[[#This Row],[ID]],DRIVER[],6,FALSE)</f>
        <v>AJAYA KUMAR MAHANTA</v>
      </c>
    </row>
    <row r="3597" spans="1:18" ht="14.4">
      <c r="A3597" s="1">
        <v>325</v>
      </c>
      <c r="B3597" s="576" t="str">
        <f>UTK[[#This Row],[DATE]]&amp;UTK[[#This Row],[VEHICLE NO]]&amp;UTK[[#This Row],[TRIP NO]]</f>
        <v>45550OD04Q41232</v>
      </c>
      <c r="C3597" s="25">
        <v>45550</v>
      </c>
      <c r="D3597" s="1">
        <v>65225</v>
      </c>
      <c r="E3597" s="12">
        <v>312216</v>
      </c>
      <c r="F3597" s="17">
        <v>2319</v>
      </c>
      <c r="G3597" s="24" t="s">
        <v>39</v>
      </c>
      <c r="H3597" s="578">
        <v>55.12</v>
      </c>
      <c r="I3597" s="578">
        <v>17.440000000000001</v>
      </c>
      <c r="J3597" s="578">
        <f t="shared" si="251"/>
        <v>37.679999999999993</v>
      </c>
      <c r="K3597" s="579">
        <v>37.26</v>
      </c>
      <c r="L3597" s="588">
        <v>45550</v>
      </c>
      <c r="M3597" s="578">
        <f t="shared" si="252"/>
        <v>0.4199999999999946</v>
      </c>
      <c r="N3597" s="582">
        <v>2</v>
      </c>
      <c r="O3597" s="552" t="s">
        <v>50</v>
      </c>
      <c r="P3597" s="1" t="s">
        <v>53</v>
      </c>
      <c r="Q3597" s="581" t="str">
        <f>VLOOKUP(UTK[[#This Row],[ID]],DRIVER[],6,FALSE)</f>
        <v>RIZWAN</v>
      </c>
    </row>
    <row r="3598" spans="1:18" ht="15" customHeight="1">
      <c r="A3598" s="1">
        <v>326</v>
      </c>
      <c r="B3598" s="576" t="str">
        <f>UTK[[#This Row],[DATE]]&amp;UTK[[#This Row],[VEHICLE NO]]&amp;UTK[[#This Row],[TRIP NO]]</f>
        <v>45550OD34S61522</v>
      </c>
      <c r="C3598" s="25">
        <v>45550</v>
      </c>
      <c r="D3598" s="1">
        <v>65226</v>
      </c>
      <c r="E3598" s="12">
        <v>312216</v>
      </c>
      <c r="F3598" s="17">
        <v>2318</v>
      </c>
      <c r="G3598" s="24" t="s">
        <v>43</v>
      </c>
      <c r="H3598" s="578">
        <v>55.94</v>
      </c>
      <c r="I3598" s="578">
        <v>17.2</v>
      </c>
      <c r="J3598" s="578">
        <f t="shared" si="251"/>
        <v>38.739999999999995</v>
      </c>
      <c r="K3598" s="579">
        <v>37.94</v>
      </c>
      <c r="L3598" s="588">
        <v>45550</v>
      </c>
      <c r="M3598" s="578">
        <f t="shared" si="252"/>
        <v>0.79999999999999716</v>
      </c>
      <c r="N3598" s="582">
        <v>2</v>
      </c>
      <c r="O3598" s="552" t="s">
        <v>50</v>
      </c>
      <c r="P3598" s="1" t="s">
        <v>53</v>
      </c>
      <c r="Q3598" s="581" t="str">
        <f>VLOOKUP(UTK[[#This Row],[ID]],DRIVER[],6,FALSE)</f>
        <v>RAHID</v>
      </c>
    </row>
    <row r="3599" spans="1:18" ht="15" customHeight="1">
      <c r="A3599" s="1">
        <v>327</v>
      </c>
      <c r="B3599" s="576" t="str">
        <f>UTK[[#This Row],[DATE]]&amp;UTK[[#This Row],[VEHICLE NO]]&amp;UTK[[#This Row],[TRIP NO]]</f>
        <v>45550OD04Q41782</v>
      </c>
      <c r="C3599" s="25">
        <v>45550</v>
      </c>
      <c r="D3599" s="1">
        <v>65227</v>
      </c>
      <c r="E3599" s="12">
        <v>312216</v>
      </c>
      <c r="F3599" s="17">
        <v>2326</v>
      </c>
      <c r="G3599" s="24" t="s">
        <v>25</v>
      </c>
      <c r="H3599" s="578">
        <v>53.96</v>
      </c>
      <c r="I3599" s="578">
        <v>17.5</v>
      </c>
      <c r="J3599" s="578">
        <f t="shared" si="251"/>
        <v>36.46</v>
      </c>
      <c r="K3599" s="579">
        <v>35.68</v>
      </c>
      <c r="L3599" s="588">
        <v>45550</v>
      </c>
      <c r="M3599" s="578">
        <f t="shared" si="252"/>
        <v>0.78000000000000114</v>
      </c>
      <c r="N3599" s="582">
        <v>2</v>
      </c>
      <c r="O3599" s="552" t="s">
        <v>50</v>
      </c>
      <c r="P3599" s="1" t="s">
        <v>53</v>
      </c>
      <c r="Q3599" s="581" t="str">
        <f>VLOOKUP(UTK[[#This Row],[ID]],DRIVER[],6,FALSE)</f>
        <v>BHARAT CH MOHANTA</v>
      </c>
    </row>
    <row r="3600" spans="1:18" ht="15" customHeight="1">
      <c r="A3600" s="1">
        <v>328</v>
      </c>
      <c r="B3600" s="576" t="str">
        <f>UTK[[#This Row],[DATE]]&amp;UTK[[#This Row],[VEHICLE NO]]&amp;UTK[[#This Row],[TRIP NO]]</f>
        <v>45550OD34S61372</v>
      </c>
      <c r="C3600" s="25">
        <v>45550</v>
      </c>
      <c r="D3600" s="1">
        <v>65228</v>
      </c>
      <c r="E3600" s="12">
        <v>312216</v>
      </c>
      <c r="F3600" s="17">
        <v>2330</v>
      </c>
      <c r="G3600" s="24" t="s">
        <v>44</v>
      </c>
      <c r="H3600" s="578">
        <v>53.54</v>
      </c>
      <c r="I3600" s="578">
        <v>17.78</v>
      </c>
      <c r="J3600" s="578">
        <f t="shared" si="251"/>
        <v>35.76</v>
      </c>
      <c r="K3600" s="579">
        <v>35.299999999999997</v>
      </c>
      <c r="L3600" s="588">
        <v>45550</v>
      </c>
      <c r="M3600" s="578">
        <f t="shared" si="252"/>
        <v>0.46000000000000085</v>
      </c>
      <c r="N3600" s="582">
        <v>2</v>
      </c>
      <c r="O3600" s="552" t="s">
        <v>50</v>
      </c>
      <c r="P3600" s="1" t="s">
        <v>53</v>
      </c>
      <c r="Q3600" s="581" t="str">
        <f>VLOOKUP(UTK[[#This Row],[ID]],DRIVER[],6,FALSE)</f>
        <v>MIRZA KAMAL BEG</v>
      </c>
      <c r="R3600" s="1">
        <v>172</v>
      </c>
    </row>
    <row r="3601" spans="1:18" ht="15" customHeight="1">
      <c r="A3601" s="1">
        <v>329</v>
      </c>
      <c r="B3601" s="576" t="str">
        <f>UTK[[#This Row],[DATE]]&amp;UTK[[#This Row],[VEHICLE NO]]&amp;UTK[[#This Row],[TRIP NO]]</f>
        <v>45550OD34S26152</v>
      </c>
      <c r="C3601" s="25">
        <v>45550</v>
      </c>
      <c r="D3601" s="1">
        <v>65229</v>
      </c>
      <c r="E3601" s="12">
        <v>312216</v>
      </c>
      <c r="F3601" s="17">
        <v>2333</v>
      </c>
      <c r="G3601" s="24" t="s">
        <v>40</v>
      </c>
      <c r="H3601" s="578">
        <v>52.1</v>
      </c>
      <c r="I3601" s="578">
        <v>17.32</v>
      </c>
      <c r="J3601" s="578">
        <f t="shared" si="251"/>
        <v>34.78</v>
      </c>
      <c r="K3601" s="579">
        <v>34.46</v>
      </c>
      <c r="L3601" s="588">
        <v>45550</v>
      </c>
      <c r="M3601" s="578">
        <f t="shared" si="252"/>
        <v>0.32000000000000028</v>
      </c>
      <c r="N3601" s="582">
        <v>2</v>
      </c>
      <c r="O3601" s="552" t="s">
        <v>50</v>
      </c>
      <c r="P3601" s="1" t="s">
        <v>53</v>
      </c>
      <c r="Q3601" s="581" t="str">
        <f>VLOOKUP(UTK[[#This Row],[ID]],DRIVER[],6,FALSE)</f>
        <v>SUSANT KUMAR BAG</v>
      </c>
    </row>
    <row r="3602" spans="1:18" ht="15" customHeight="1">
      <c r="A3602" s="1">
        <v>330</v>
      </c>
      <c r="B3602" s="576" t="str">
        <f>UTK[[#This Row],[DATE]]&amp;UTK[[#This Row],[VEHICLE NO]]&amp;UTK[[#This Row],[TRIP NO]]</f>
        <v>45550OD04Q41282</v>
      </c>
      <c r="C3602" s="25">
        <v>45550</v>
      </c>
      <c r="D3602" s="1">
        <v>65230</v>
      </c>
      <c r="E3602" s="12">
        <v>312216</v>
      </c>
      <c r="F3602" s="17">
        <v>2336</v>
      </c>
      <c r="G3602" s="24" t="s">
        <v>41</v>
      </c>
      <c r="H3602" s="578">
        <v>35.020000000000003</v>
      </c>
      <c r="I3602" s="578">
        <v>10.56</v>
      </c>
      <c r="J3602" s="578">
        <f t="shared" si="251"/>
        <v>24.46</v>
      </c>
      <c r="K3602" s="579">
        <v>24</v>
      </c>
      <c r="L3602" s="588">
        <v>45550</v>
      </c>
      <c r="M3602" s="578">
        <f t="shared" si="252"/>
        <v>0.46000000000000085</v>
      </c>
      <c r="N3602" s="582">
        <v>2</v>
      </c>
      <c r="O3602" s="552" t="s">
        <v>50</v>
      </c>
      <c r="P3602" s="1" t="s">
        <v>53</v>
      </c>
      <c r="Q3602" s="581" t="str">
        <f>VLOOKUP(UTK[[#This Row],[ID]],DRIVER[],6,FALSE)</f>
        <v>KAMAN MUNDA</v>
      </c>
    </row>
    <row r="3603" spans="1:18" ht="15" customHeight="1">
      <c r="A3603" s="1">
        <v>331</v>
      </c>
      <c r="B3603" s="576" t="str">
        <f>UTK[[#This Row],[DATE]]&amp;UTK[[#This Row],[VEHICLE NO]]&amp;UTK[[#This Row],[TRIP NO]]</f>
        <v>45550OD34S65082</v>
      </c>
      <c r="C3603" s="25">
        <v>45550</v>
      </c>
      <c r="D3603" s="1">
        <v>65231</v>
      </c>
      <c r="E3603" s="12">
        <v>312216</v>
      </c>
      <c r="F3603" s="17">
        <v>2339</v>
      </c>
      <c r="G3603" s="24" t="s">
        <v>57</v>
      </c>
      <c r="H3603" s="578">
        <v>52.54</v>
      </c>
      <c r="I3603" s="578">
        <v>17.5</v>
      </c>
      <c r="J3603" s="578">
        <f t="shared" si="251"/>
        <v>35.04</v>
      </c>
      <c r="K3603" s="579">
        <v>34.619999999999997</v>
      </c>
      <c r="L3603" s="588">
        <v>45550</v>
      </c>
      <c r="M3603" s="578">
        <f t="shared" si="252"/>
        <v>0.42000000000000171</v>
      </c>
      <c r="N3603" s="582">
        <v>2</v>
      </c>
      <c r="O3603" s="552" t="s">
        <v>50</v>
      </c>
      <c r="P3603" s="1" t="s">
        <v>53</v>
      </c>
      <c r="Q3603" s="581" t="str">
        <f>VLOOKUP(UTK[[#This Row],[ID]],DRIVER[],6,FALSE)</f>
        <v>VINOD KUMAR</v>
      </c>
    </row>
    <row r="3604" spans="1:18" ht="15" customHeight="1">
      <c r="A3604" s="1">
        <v>332</v>
      </c>
      <c r="B3604" s="576" t="str">
        <f>UTK[[#This Row],[DATE]]&amp;UTK[[#This Row],[VEHICLE NO]]&amp;UTK[[#This Row],[TRIP NO]]</f>
        <v>45550OD34S40342</v>
      </c>
      <c r="C3604" s="25">
        <v>45550</v>
      </c>
      <c r="D3604" s="1">
        <v>65232</v>
      </c>
      <c r="E3604" s="12">
        <v>312216</v>
      </c>
      <c r="F3604" s="17">
        <v>2342</v>
      </c>
      <c r="G3604" s="24" t="s">
        <v>129</v>
      </c>
      <c r="H3604" s="578">
        <v>54.34</v>
      </c>
      <c r="I3604" s="578">
        <v>17.82</v>
      </c>
      <c r="J3604" s="578">
        <f t="shared" si="251"/>
        <v>36.520000000000003</v>
      </c>
      <c r="K3604" s="579">
        <v>35.799999999999997</v>
      </c>
      <c r="L3604" s="588">
        <v>45550</v>
      </c>
      <c r="M3604" s="578">
        <f t="shared" si="252"/>
        <v>0.72000000000000597</v>
      </c>
      <c r="N3604" s="582">
        <v>2</v>
      </c>
      <c r="O3604" s="552" t="s">
        <v>50</v>
      </c>
      <c r="P3604" s="1" t="s">
        <v>53</v>
      </c>
      <c r="Q3604" s="581" t="str">
        <f>VLOOKUP(UTK[[#This Row],[ID]],DRIVER[],6,FALSE)</f>
        <v>AKSHAYA KU SAHOO</v>
      </c>
    </row>
    <row r="3605" spans="1:18" ht="15" customHeight="1">
      <c r="A3605" s="1">
        <v>333</v>
      </c>
      <c r="B3605" s="576" t="str">
        <f>UTK[[#This Row],[DATE]]&amp;UTK[[#This Row],[VEHICLE NO]]&amp;UTK[[#This Row],[TRIP NO]]</f>
        <v>45550OD34S26662</v>
      </c>
      <c r="C3605" s="25">
        <v>45550</v>
      </c>
      <c r="D3605" s="1">
        <v>65233</v>
      </c>
      <c r="E3605" s="12">
        <v>312216</v>
      </c>
      <c r="F3605" s="17">
        <v>2341</v>
      </c>
      <c r="G3605" s="24" t="s">
        <v>45</v>
      </c>
      <c r="H3605" s="578">
        <v>52.56</v>
      </c>
      <c r="I3605" s="578">
        <v>17.52</v>
      </c>
      <c r="J3605" s="578">
        <f t="shared" si="251"/>
        <v>35.040000000000006</v>
      </c>
      <c r="K3605" s="579">
        <v>34.159999999999997</v>
      </c>
      <c r="L3605" s="588">
        <v>45550</v>
      </c>
      <c r="M3605" s="578">
        <f t="shared" si="252"/>
        <v>0.88000000000000966</v>
      </c>
      <c r="N3605" s="582">
        <v>2</v>
      </c>
      <c r="O3605" s="552" t="s">
        <v>50</v>
      </c>
      <c r="P3605" s="1" t="s">
        <v>53</v>
      </c>
      <c r="Q3605" s="581" t="str">
        <f>VLOOKUP(UTK[[#This Row],[ID]],DRIVER[],6,FALSE)</f>
        <v>KABIRAJ SAHANI</v>
      </c>
    </row>
    <row r="3606" spans="1:18" ht="15" customHeight="1">
      <c r="A3606" s="1">
        <v>334</v>
      </c>
      <c r="B3606" s="576" t="str">
        <f>UTK[[#This Row],[DATE]]&amp;UTK[[#This Row],[VEHICLE NO]]&amp;UTK[[#This Row],[TRIP NO]]</f>
        <v>45550OD34S26682</v>
      </c>
      <c r="C3606" s="25">
        <v>45550</v>
      </c>
      <c r="D3606" s="1">
        <v>65234</v>
      </c>
      <c r="E3606" s="12">
        <v>312216</v>
      </c>
      <c r="F3606" s="17">
        <v>2343</v>
      </c>
      <c r="G3606" s="24" t="s">
        <v>42</v>
      </c>
      <c r="H3606" s="578">
        <v>49.7</v>
      </c>
      <c r="I3606" s="578">
        <v>17.18</v>
      </c>
      <c r="J3606" s="578">
        <f t="shared" si="251"/>
        <v>32.520000000000003</v>
      </c>
      <c r="K3606" s="579">
        <v>32.1</v>
      </c>
      <c r="L3606" s="588">
        <v>45550</v>
      </c>
      <c r="M3606" s="578">
        <f t="shared" si="252"/>
        <v>0.42000000000000171</v>
      </c>
      <c r="N3606" s="582">
        <v>2</v>
      </c>
      <c r="O3606" s="552" t="s">
        <v>50</v>
      </c>
      <c r="P3606" s="1" t="s">
        <v>53</v>
      </c>
      <c r="Q3606" s="581" t="str">
        <f>VLOOKUP(UTK[[#This Row],[ID]],DRIVER[],6,FALSE)</f>
        <v>BIRABAR MOHANTA</v>
      </c>
    </row>
    <row r="3607" spans="1:18" ht="15" customHeight="1">
      <c r="A3607" s="1">
        <v>335</v>
      </c>
      <c r="B3607" s="576" t="str">
        <f>UTK[[#This Row],[DATE]]&amp;UTK[[#This Row],[VEHICLE NO]]&amp;UTK[[#This Row],[TRIP NO]]</f>
        <v>45552OD04Q41781</v>
      </c>
      <c r="C3607" s="25">
        <v>45552</v>
      </c>
      <c r="D3607" s="1">
        <v>65235</v>
      </c>
      <c r="E3607" s="12">
        <v>312216</v>
      </c>
      <c r="F3607" s="17">
        <v>2425</v>
      </c>
      <c r="G3607" s="24" t="s">
        <v>25</v>
      </c>
      <c r="H3607" s="578">
        <v>56.38</v>
      </c>
      <c r="I3607" s="578">
        <v>17.48</v>
      </c>
      <c r="J3607" s="578">
        <f t="shared" ref="J3607:J3618" si="253">H3607-I3607</f>
        <v>38.900000000000006</v>
      </c>
      <c r="K3607" s="579">
        <v>36.96</v>
      </c>
      <c r="L3607" s="588">
        <v>45552</v>
      </c>
      <c r="M3607" s="578">
        <f t="shared" ref="M3607:M3618" si="254">J3607-K3607</f>
        <v>1.9400000000000048</v>
      </c>
      <c r="N3607" s="582">
        <v>1</v>
      </c>
      <c r="O3607" s="552" t="s">
        <v>50</v>
      </c>
      <c r="P3607" s="1" t="s">
        <v>53</v>
      </c>
      <c r="Q3607" s="581" t="str">
        <f>VLOOKUP(UTK[[#This Row],[ID]],DRIVER[],6,FALSE)</f>
        <v>BHARAT CH MOHANTA</v>
      </c>
    </row>
    <row r="3608" spans="1:18" ht="15" customHeight="1">
      <c r="A3608" s="1">
        <v>336</v>
      </c>
      <c r="B3608" s="576" t="str">
        <f>UTK[[#This Row],[DATE]]&amp;UTK[[#This Row],[VEHICLE NO]]&amp;UTK[[#This Row],[TRIP NO]]</f>
        <v>45552OD34S26681</v>
      </c>
      <c r="C3608" s="25">
        <v>45552</v>
      </c>
      <c r="D3608" s="1">
        <v>65236</v>
      </c>
      <c r="E3608" s="12">
        <v>312216</v>
      </c>
      <c r="F3608" s="17">
        <v>2430</v>
      </c>
      <c r="G3608" s="24" t="s">
        <v>42</v>
      </c>
      <c r="H3608" s="578">
        <v>55.46</v>
      </c>
      <c r="I3608" s="578">
        <v>17.22</v>
      </c>
      <c r="J3608" s="578">
        <f t="shared" si="253"/>
        <v>38.24</v>
      </c>
      <c r="K3608" s="579">
        <v>36.979999999999997</v>
      </c>
      <c r="L3608" s="588">
        <v>45552</v>
      </c>
      <c r="M3608" s="578">
        <f t="shared" si="254"/>
        <v>1.2600000000000051</v>
      </c>
      <c r="N3608" s="582">
        <v>1</v>
      </c>
      <c r="O3608" s="552" t="s">
        <v>50</v>
      </c>
      <c r="P3608" s="1" t="s">
        <v>53</v>
      </c>
      <c r="Q3608" s="581" t="str">
        <f>VLOOKUP(UTK[[#This Row],[ID]],DRIVER[],6,FALSE)</f>
        <v>BENUDHAR PRADHAN</v>
      </c>
    </row>
    <row r="3609" spans="1:18" ht="15" customHeight="1">
      <c r="A3609" s="1">
        <v>337</v>
      </c>
      <c r="B3609" s="576" t="str">
        <f>UTK[[#This Row],[DATE]]&amp;UTK[[#This Row],[VEHICLE NO]]&amp;UTK[[#This Row],[TRIP NO]]</f>
        <v>45552OD04Q67881</v>
      </c>
      <c r="C3609" s="25">
        <v>45552</v>
      </c>
      <c r="D3609" s="1">
        <v>65237</v>
      </c>
      <c r="E3609" s="12">
        <v>312216</v>
      </c>
      <c r="F3609" s="17">
        <v>2432</v>
      </c>
      <c r="G3609" s="24" t="s">
        <v>20</v>
      </c>
      <c r="H3609" s="578">
        <v>54.16</v>
      </c>
      <c r="I3609" s="578">
        <v>17.899999999999999</v>
      </c>
      <c r="J3609" s="578">
        <f t="shared" si="253"/>
        <v>36.26</v>
      </c>
      <c r="K3609" s="579">
        <v>35.22</v>
      </c>
      <c r="L3609" s="588">
        <v>45552</v>
      </c>
      <c r="M3609" s="578">
        <f t="shared" si="254"/>
        <v>1.0399999999999991</v>
      </c>
      <c r="N3609" s="582">
        <v>1</v>
      </c>
      <c r="O3609" s="552" t="s">
        <v>50</v>
      </c>
      <c r="P3609" s="1" t="s">
        <v>53</v>
      </c>
      <c r="Q3609" s="581" t="str">
        <f>VLOOKUP(UTK[[#This Row],[ID]],DRIVER[],6,FALSE)</f>
        <v>BIRABAR MOHANTA</v>
      </c>
    </row>
    <row r="3610" spans="1:18" ht="15" customHeight="1">
      <c r="A3610" s="1">
        <v>338</v>
      </c>
      <c r="B3610" s="576" t="str">
        <f>UTK[[#This Row],[DATE]]&amp;UTK[[#This Row],[VEHICLE NO]]&amp;UTK[[#This Row],[TRIP NO]]</f>
        <v>45552OD04Q41281</v>
      </c>
      <c r="C3610" s="25">
        <v>45552</v>
      </c>
      <c r="D3610" s="1">
        <v>65238</v>
      </c>
      <c r="E3610" s="12">
        <v>312216</v>
      </c>
      <c r="F3610" s="17">
        <v>2433</v>
      </c>
      <c r="G3610" s="24" t="s">
        <v>41</v>
      </c>
      <c r="H3610" s="578">
        <v>35.979999999999997</v>
      </c>
      <c r="I3610" s="578">
        <v>10.64</v>
      </c>
      <c r="J3610" s="578">
        <f t="shared" si="253"/>
        <v>25.339999999999996</v>
      </c>
      <c r="K3610" s="579">
        <v>24.38</v>
      </c>
      <c r="L3610" s="588">
        <v>45552</v>
      </c>
      <c r="M3610" s="578">
        <f t="shared" si="254"/>
        <v>0.9599999999999973</v>
      </c>
      <c r="N3610" s="582">
        <v>1</v>
      </c>
      <c r="O3610" s="552" t="s">
        <v>50</v>
      </c>
      <c r="P3610" s="1" t="s">
        <v>53</v>
      </c>
      <c r="Q3610" s="581" t="str">
        <f>VLOOKUP(UTK[[#This Row],[ID]],DRIVER[],6,FALSE)</f>
        <v>KAMAN MUNDA</v>
      </c>
    </row>
    <row r="3611" spans="1:18" ht="15" customHeight="1">
      <c r="A3611" s="1">
        <v>339</v>
      </c>
      <c r="B3611" s="576" t="str">
        <f>UTK[[#This Row],[DATE]]&amp;UTK[[#This Row],[VEHICLE NO]]&amp;UTK[[#This Row],[TRIP NO]]</f>
        <v>45552OD34S40341</v>
      </c>
      <c r="C3611" s="25">
        <v>45552</v>
      </c>
      <c r="D3611" s="1">
        <v>65239</v>
      </c>
      <c r="E3611" s="12">
        <v>312216</v>
      </c>
      <c r="F3611" s="17">
        <v>2434</v>
      </c>
      <c r="G3611" s="24" t="s">
        <v>129</v>
      </c>
      <c r="H3611" s="578">
        <v>53.48</v>
      </c>
      <c r="I3611" s="578">
        <v>17.72</v>
      </c>
      <c r="J3611" s="578">
        <f t="shared" si="253"/>
        <v>35.76</v>
      </c>
      <c r="K3611" s="579">
        <v>34.700000000000003</v>
      </c>
      <c r="L3611" s="588">
        <v>45552</v>
      </c>
      <c r="M3611" s="578">
        <f t="shared" si="254"/>
        <v>1.0599999999999952</v>
      </c>
      <c r="N3611" s="582">
        <v>1</v>
      </c>
      <c r="O3611" s="552" t="s">
        <v>50</v>
      </c>
      <c r="P3611" s="1" t="s">
        <v>53</v>
      </c>
      <c r="Q3611" s="581" t="str">
        <f>VLOOKUP(UTK[[#This Row],[ID]],DRIVER[],6,FALSE)</f>
        <v>AKSHAYA KU SAHOO</v>
      </c>
    </row>
    <row r="3612" spans="1:18" ht="15" customHeight="1">
      <c r="A3612" s="1">
        <v>340</v>
      </c>
      <c r="B3612" s="576" t="str">
        <f>UTK[[#This Row],[DATE]]&amp;UTK[[#This Row],[VEHICLE NO]]&amp;UTK[[#This Row],[TRIP NO]]</f>
        <v>45552OD34S26661</v>
      </c>
      <c r="C3612" s="25">
        <v>45552</v>
      </c>
      <c r="D3612" s="1">
        <v>65240</v>
      </c>
      <c r="E3612" s="12">
        <v>312216</v>
      </c>
      <c r="F3612" s="17">
        <v>2437</v>
      </c>
      <c r="G3612" s="24" t="s">
        <v>45</v>
      </c>
      <c r="H3612" s="578">
        <v>55.3</v>
      </c>
      <c r="I3612" s="578">
        <v>17.739999999999998</v>
      </c>
      <c r="J3612" s="578">
        <f t="shared" si="253"/>
        <v>37.56</v>
      </c>
      <c r="K3612" s="579">
        <v>36.340000000000003</v>
      </c>
      <c r="L3612" s="588">
        <v>45552</v>
      </c>
      <c r="M3612" s="578">
        <f t="shared" si="254"/>
        <v>1.2199999999999989</v>
      </c>
      <c r="N3612" s="582">
        <v>1</v>
      </c>
      <c r="O3612" s="552" t="s">
        <v>50</v>
      </c>
      <c r="P3612" s="1" t="s">
        <v>53</v>
      </c>
      <c r="Q3612" s="581" t="str">
        <f>VLOOKUP(UTK[[#This Row],[ID]],DRIVER[],6,FALSE)</f>
        <v>NATABAR MOHANTA</v>
      </c>
      <c r="R3612" s="1">
        <v>279</v>
      </c>
    </row>
    <row r="3613" spans="1:18" ht="15" customHeight="1">
      <c r="A3613" s="1">
        <v>341</v>
      </c>
      <c r="B3613" s="576" t="str">
        <f>UTK[[#This Row],[DATE]]&amp;UTK[[#This Row],[VEHICLE NO]]&amp;UTK[[#This Row],[TRIP NO]]</f>
        <v>45552OD04Q41261</v>
      </c>
      <c r="C3613" s="25">
        <v>45552</v>
      </c>
      <c r="D3613" s="1">
        <v>65241</v>
      </c>
      <c r="E3613" s="12">
        <v>312216</v>
      </c>
      <c r="F3613" s="17">
        <v>2440</v>
      </c>
      <c r="G3613" s="24" t="s">
        <v>23</v>
      </c>
      <c r="H3613" s="578">
        <v>55.32</v>
      </c>
      <c r="I3613" s="578">
        <v>17.559999999999999</v>
      </c>
      <c r="J3613" s="578">
        <f t="shared" si="253"/>
        <v>37.760000000000005</v>
      </c>
      <c r="K3613" s="579">
        <v>36.42</v>
      </c>
      <c r="L3613" s="588">
        <v>45552</v>
      </c>
      <c r="M3613" s="578">
        <f t="shared" si="254"/>
        <v>1.3400000000000034</v>
      </c>
      <c r="N3613" s="582">
        <v>1</v>
      </c>
      <c r="O3613" s="552" t="s">
        <v>50</v>
      </c>
      <c r="P3613" s="1" t="s">
        <v>53</v>
      </c>
      <c r="Q3613" s="581" t="str">
        <f>VLOOKUP(UTK[[#This Row],[ID]],DRIVER[],6,FALSE)</f>
        <v>JUGAL KISHOR MOHANTA</v>
      </c>
    </row>
    <row r="3614" spans="1:18" ht="15" customHeight="1">
      <c r="A3614" s="1">
        <v>342</v>
      </c>
      <c r="B3614" s="576" t="str">
        <f>UTK[[#This Row],[DATE]]&amp;UTK[[#This Row],[VEHICLE NO]]&amp;UTK[[#This Row],[TRIP NO]]</f>
        <v>45552OD34S26151</v>
      </c>
      <c r="C3614" s="25">
        <v>45552</v>
      </c>
      <c r="D3614" s="1">
        <v>65242</v>
      </c>
      <c r="E3614" s="12">
        <v>312216</v>
      </c>
      <c r="F3614" s="17">
        <v>2445</v>
      </c>
      <c r="G3614" s="24" t="s">
        <v>40</v>
      </c>
      <c r="H3614" s="578">
        <v>53.42</v>
      </c>
      <c r="I3614" s="578">
        <v>17.3</v>
      </c>
      <c r="J3614" s="578">
        <f t="shared" si="253"/>
        <v>36.120000000000005</v>
      </c>
      <c r="K3614" s="579">
        <v>35.28</v>
      </c>
      <c r="L3614" s="588">
        <v>45552</v>
      </c>
      <c r="M3614" s="578">
        <f t="shared" si="254"/>
        <v>0.84000000000000341</v>
      </c>
      <c r="N3614" s="582">
        <v>1</v>
      </c>
      <c r="O3614" s="552" t="s">
        <v>50</v>
      </c>
      <c r="P3614" s="1" t="s">
        <v>53</v>
      </c>
      <c r="Q3614" s="581" t="str">
        <f>VLOOKUP(UTK[[#This Row],[ID]],DRIVER[],6,FALSE)</f>
        <v>DHULESWAR PERAI</v>
      </c>
    </row>
    <row r="3615" spans="1:18" ht="15" customHeight="1">
      <c r="A3615" s="1">
        <v>343</v>
      </c>
      <c r="B3615" s="576" t="str">
        <f>UTK[[#This Row],[DATE]]&amp;UTK[[#This Row],[VEHICLE NO]]&amp;UTK[[#This Row],[TRIP NO]]</f>
        <v>45552OD34S61371</v>
      </c>
      <c r="C3615" s="25">
        <v>45552</v>
      </c>
      <c r="D3615" s="1">
        <v>65243</v>
      </c>
      <c r="E3615" s="12">
        <v>312216</v>
      </c>
      <c r="F3615" s="17">
        <v>2448</v>
      </c>
      <c r="G3615" s="24" t="s">
        <v>44</v>
      </c>
      <c r="H3615" s="578">
        <v>53.38</v>
      </c>
      <c r="I3615" s="578">
        <v>17.96</v>
      </c>
      <c r="J3615" s="578">
        <f t="shared" si="253"/>
        <v>35.42</v>
      </c>
      <c r="K3615" s="579">
        <v>35.32</v>
      </c>
      <c r="L3615" s="588">
        <v>45552</v>
      </c>
      <c r="M3615" s="578">
        <f t="shared" si="254"/>
        <v>0.10000000000000142</v>
      </c>
      <c r="N3615" s="582">
        <v>1</v>
      </c>
      <c r="O3615" s="552" t="s">
        <v>50</v>
      </c>
      <c r="P3615" s="1" t="s">
        <v>53</v>
      </c>
      <c r="Q3615" s="581" t="str">
        <f>VLOOKUP(UTK[[#This Row],[ID]],DRIVER[],6,FALSE)</f>
        <v>BANAJ ROUT</v>
      </c>
    </row>
    <row r="3616" spans="1:18" ht="15" customHeight="1">
      <c r="A3616" s="1">
        <v>344</v>
      </c>
      <c r="B3616" s="576" t="str">
        <f>UTK[[#This Row],[DATE]]&amp;UTK[[#This Row],[VEHICLE NO]]&amp;UTK[[#This Row],[TRIP NO]]</f>
        <v>45552OD34S61521</v>
      </c>
      <c r="C3616" s="25">
        <v>45552</v>
      </c>
      <c r="D3616" s="1">
        <v>65244</v>
      </c>
      <c r="E3616" s="12">
        <v>312216</v>
      </c>
      <c r="F3616" s="17">
        <v>2442</v>
      </c>
      <c r="G3616" s="24" t="s">
        <v>43</v>
      </c>
      <c r="H3616" s="578">
        <v>55.12</v>
      </c>
      <c r="I3616" s="578">
        <v>17.22</v>
      </c>
      <c r="J3616" s="578">
        <f t="shared" si="253"/>
        <v>37.9</v>
      </c>
      <c r="K3616" s="579">
        <v>37.020000000000003</v>
      </c>
      <c r="L3616" s="588">
        <v>45552</v>
      </c>
      <c r="M3616" s="578">
        <f t="shared" si="254"/>
        <v>0.87999999999999545</v>
      </c>
      <c r="N3616" s="582">
        <v>1</v>
      </c>
      <c r="O3616" s="552" t="s">
        <v>50</v>
      </c>
      <c r="P3616" s="1" t="s">
        <v>53</v>
      </c>
      <c r="Q3616" s="581" t="str">
        <f>VLOOKUP(UTK[[#This Row],[ID]],DRIVER[],6,FALSE)</f>
        <v>RAHID</v>
      </c>
    </row>
    <row r="3617" spans="1:18" ht="15" customHeight="1">
      <c r="A3617" s="1">
        <v>345</v>
      </c>
      <c r="B3617" s="576" t="str">
        <f>UTK[[#This Row],[DATE]]&amp;UTK[[#This Row],[VEHICLE NO]]&amp;UTK[[#This Row],[TRIP NO]]</f>
        <v>45552OD34S65081</v>
      </c>
      <c r="C3617" s="25">
        <v>45552</v>
      </c>
      <c r="D3617" s="1">
        <v>65245</v>
      </c>
      <c r="E3617" s="12">
        <v>312216</v>
      </c>
      <c r="F3617" s="17">
        <v>2453</v>
      </c>
      <c r="G3617" s="24" t="s">
        <v>57</v>
      </c>
      <c r="H3617" s="578">
        <v>51.6</v>
      </c>
      <c r="I3617" s="578">
        <v>17.440000000000001</v>
      </c>
      <c r="J3617" s="578">
        <f t="shared" si="253"/>
        <v>34.159999999999997</v>
      </c>
      <c r="K3617" s="579">
        <v>34.06</v>
      </c>
      <c r="L3617" s="588">
        <v>45552</v>
      </c>
      <c r="M3617" s="578">
        <f t="shared" si="254"/>
        <v>9.9999999999994316E-2</v>
      </c>
      <c r="N3617" s="582">
        <v>1</v>
      </c>
      <c r="O3617" s="552" t="s">
        <v>50</v>
      </c>
      <c r="P3617" s="1" t="s">
        <v>53</v>
      </c>
      <c r="Q3617" s="581" t="str">
        <f>VLOOKUP(UTK[[#This Row],[ID]],DRIVER[],6,FALSE)</f>
        <v>AJAYA KUMAR MAHANTA</v>
      </c>
    </row>
    <row r="3618" spans="1:18" ht="14.4">
      <c r="A3618" s="1">
        <v>346</v>
      </c>
      <c r="B3618" s="576" t="str">
        <f>UTK[[#This Row],[DATE]]&amp;UTK[[#This Row],[VEHICLE NO]]&amp;UTK[[#This Row],[TRIP NO]]</f>
        <v>45552OD04Q41231</v>
      </c>
      <c r="C3618" s="25">
        <v>45552</v>
      </c>
      <c r="D3618" s="1">
        <v>65246</v>
      </c>
      <c r="E3618" s="12">
        <v>312216</v>
      </c>
      <c r="F3618" s="17">
        <v>2437</v>
      </c>
      <c r="G3618" s="24" t="s">
        <v>39</v>
      </c>
      <c r="H3618" s="578">
        <v>56.18</v>
      </c>
      <c r="I3618" s="578">
        <v>17.38</v>
      </c>
      <c r="J3618" s="578">
        <f t="shared" si="253"/>
        <v>38.799999999999997</v>
      </c>
      <c r="K3618" s="579">
        <v>37.5</v>
      </c>
      <c r="L3618" s="588">
        <v>45552</v>
      </c>
      <c r="M3618" s="578">
        <f t="shared" si="254"/>
        <v>1.2999999999999972</v>
      </c>
      <c r="N3618" s="582">
        <v>1</v>
      </c>
      <c r="O3618" s="552" t="s">
        <v>50</v>
      </c>
      <c r="P3618" s="1" t="s">
        <v>53</v>
      </c>
      <c r="Q3618" s="581" t="str">
        <f>VLOOKUP(UTK[[#This Row],[ID]],DRIVER[],6,FALSE)</f>
        <v>RIZWAN</v>
      </c>
    </row>
    <row r="3619" spans="1:18" ht="14.4">
      <c r="A3619" s="1">
        <v>347</v>
      </c>
      <c r="B3619" s="576" t="str">
        <f>UTK[[#This Row],[DATE]]&amp;UTK[[#This Row],[VEHICLE NO]]&amp;UTK[[#This Row],[TRIP NO]]</f>
        <v>45553OD34S61521</v>
      </c>
      <c r="C3619" s="25">
        <v>45553</v>
      </c>
      <c r="D3619" s="1">
        <v>65247</v>
      </c>
      <c r="E3619" s="12">
        <v>312216</v>
      </c>
      <c r="F3619" s="17">
        <v>2476</v>
      </c>
      <c r="G3619" s="24" t="s">
        <v>43</v>
      </c>
      <c r="H3619" s="578">
        <v>53.42</v>
      </c>
      <c r="I3619" s="578">
        <v>17.16</v>
      </c>
      <c r="J3619" s="578">
        <f t="shared" ref="J3619:J3639" si="255">H3619-I3619</f>
        <v>36.260000000000005</v>
      </c>
      <c r="K3619" s="579">
        <v>35.96</v>
      </c>
      <c r="L3619" s="588">
        <v>45553</v>
      </c>
      <c r="M3619" s="578">
        <f t="shared" ref="M3619:M3639" si="256">J3619-K3619</f>
        <v>0.30000000000000426</v>
      </c>
      <c r="N3619" s="582">
        <v>1</v>
      </c>
      <c r="O3619" s="552" t="s">
        <v>50</v>
      </c>
      <c r="P3619" s="1" t="s">
        <v>53</v>
      </c>
      <c r="Q3619" s="581" t="str">
        <f>VLOOKUP(UTK[[#This Row],[ID]],DRIVER[],6,FALSE)</f>
        <v>RAHID</v>
      </c>
      <c r="R3619" s="1">
        <v>245</v>
      </c>
    </row>
    <row r="3620" spans="1:18" ht="14.4">
      <c r="A3620" s="1">
        <v>348</v>
      </c>
      <c r="B3620" s="576" t="str">
        <f>UTK[[#This Row],[DATE]]&amp;UTK[[#This Row],[VEHICLE NO]]&amp;UTK[[#This Row],[TRIP NO]]</f>
        <v>45553OD04Q41231</v>
      </c>
      <c r="C3620" s="25">
        <v>45553</v>
      </c>
      <c r="D3620" s="1">
        <v>65248</v>
      </c>
      <c r="E3620" s="12">
        <v>312216</v>
      </c>
      <c r="F3620" s="17">
        <v>2474</v>
      </c>
      <c r="G3620" s="24" t="s">
        <v>39</v>
      </c>
      <c r="H3620" s="578">
        <v>53.98</v>
      </c>
      <c r="I3620" s="578">
        <v>17.38</v>
      </c>
      <c r="J3620" s="578">
        <f t="shared" si="255"/>
        <v>36.599999999999994</v>
      </c>
      <c r="K3620" s="579">
        <v>36.44</v>
      </c>
      <c r="L3620" s="588">
        <v>45553</v>
      </c>
      <c r="M3620" s="578">
        <f t="shared" si="256"/>
        <v>0.15999999999999659</v>
      </c>
      <c r="N3620" s="582">
        <v>1</v>
      </c>
      <c r="O3620" s="552" t="s">
        <v>50</v>
      </c>
      <c r="P3620" s="1" t="s">
        <v>53</v>
      </c>
      <c r="Q3620" s="581" t="str">
        <f>VLOOKUP(UTK[[#This Row],[ID]],DRIVER[],6,FALSE)</f>
        <v>RIZWAN</v>
      </c>
      <c r="R3620" s="1">
        <v>223</v>
      </c>
    </row>
    <row r="3621" spans="1:18" ht="14.4">
      <c r="A3621" s="1">
        <v>349</v>
      </c>
      <c r="B3621" s="576" t="str">
        <f>UTK[[#This Row],[DATE]]&amp;UTK[[#This Row],[VEHICLE NO]]&amp;UTK[[#This Row],[TRIP NO]]</f>
        <v>45553OD34S61371</v>
      </c>
      <c r="C3621" s="25">
        <v>45553</v>
      </c>
      <c r="D3621" s="1">
        <v>65249</v>
      </c>
      <c r="E3621" s="12">
        <v>312216</v>
      </c>
      <c r="F3621" s="17">
        <v>2479</v>
      </c>
      <c r="G3621" s="24" t="s">
        <v>44</v>
      </c>
      <c r="H3621" s="578">
        <v>54.18</v>
      </c>
      <c r="I3621" s="578">
        <v>17.66</v>
      </c>
      <c r="J3621" s="578">
        <f t="shared" si="255"/>
        <v>36.519999999999996</v>
      </c>
      <c r="K3621" s="579">
        <v>36.24</v>
      </c>
      <c r="L3621" s="588">
        <v>45553</v>
      </c>
      <c r="M3621" s="578">
        <f t="shared" si="256"/>
        <v>0.27999999999999403</v>
      </c>
      <c r="N3621" s="582">
        <v>1</v>
      </c>
      <c r="O3621" s="552" t="s">
        <v>50</v>
      </c>
      <c r="P3621" s="1" t="s">
        <v>53</v>
      </c>
      <c r="Q3621" s="581" t="str">
        <f>VLOOKUP(UTK[[#This Row],[ID]],DRIVER[],6,FALSE)</f>
        <v>BANAJ ROUT</v>
      </c>
    </row>
    <row r="3622" spans="1:18" ht="14.4">
      <c r="A3622" s="1">
        <v>350</v>
      </c>
      <c r="B3622" s="576" t="str">
        <f>UTK[[#This Row],[DATE]]&amp;UTK[[#This Row],[VEHICLE NO]]&amp;UTK[[#This Row],[TRIP NO]]</f>
        <v>45553OD04Q67881</v>
      </c>
      <c r="C3622" s="25">
        <v>45553</v>
      </c>
      <c r="D3622" s="1">
        <v>65250</v>
      </c>
      <c r="E3622" s="12">
        <v>312216</v>
      </c>
      <c r="F3622" s="17">
        <v>2482</v>
      </c>
      <c r="G3622" s="24" t="s">
        <v>20</v>
      </c>
      <c r="H3622" s="578">
        <v>56.62</v>
      </c>
      <c r="I3622" s="578">
        <v>17.86</v>
      </c>
      <c r="J3622" s="578">
        <f t="shared" si="255"/>
        <v>38.76</v>
      </c>
      <c r="K3622" s="579">
        <v>37.94</v>
      </c>
      <c r="L3622" s="588">
        <v>45553</v>
      </c>
      <c r="M3622" s="578">
        <f t="shared" si="256"/>
        <v>0.82000000000000028</v>
      </c>
      <c r="N3622" s="582">
        <v>1</v>
      </c>
      <c r="O3622" s="552" t="s">
        <v>50</v>
      </c>
      <c r="P3622" s="1" t="s">
        <v>53</v>
      </c>
      <c r="Q3622" s="581" t="str">
        <f>VLOOKUP(UTK[[#This Row],[ID]],DRIVER[],6,FALSE)</f>
        <v>AJAYA KUMAR MAHANTA</v>
      </c>
    </row>
    <row r="3623" spans="1:18" ht="14.4">
      <c r="A3623" s="1">
        <v>351</v>
      </c>
      <c r="B3623" s="576" t="str">
        <f>UTK[[#This Row],[DATE]]&amp;UTK[[#This Row],[VEHICLE NO]]&amp;UTK[[#This Row],[TRIP NO]]</f>
        <v>45553OD04Q41281</v>
      </c>
      <c r="C3623" s="25">
        <v>45553</v>
      </c>
      <c r="D3623" s="1">
        <v>65251</v>
      </c>
      <c r="E3623" s="12">
        <v>312216</v>
      </c>
      <c r="F3623" s="17">
        <v>2481</v>
      </c>
      <c r="G3623" s="24" t="s">
        <v>41</v>
      </c>
      <c r="H3623" s="578">
        <v>33.92</v>
      </c>
      <c r="I3623" s="578">
        <v>10.66</v>
      </c>
      <c r="J3623" s="578">
        <f t="shared" si="255"/>
        <v>23.26</v>
      </c>
      <c r="K3623" s="579">
        <v>23</v>
      </c>
      <c r="L3623" s="588">
        <v>45553</v>
      </c>
      <c r="M3623" s="578">
        <f t="shared" si="256"/>
        <v>0.26000000000000156</v>
      </c>
      <c r="N3623" s="582">
        <v>1</v>
      </c>
      <c r="O3623" s="552" t="s">
        <v>50</v>
      </c>
      <c r="P3623" s="1" t="s">
        <v>53</v>
      </c>
      <c r="Q3623" s="581" t="str">
        <f>VLOOKUP(UTK[[#This Row],[ID]],DRIVER[],6,FALSE)</f>
        <v>KAMAN MUNDA</v>
      </c>
    </row>
    <row r="3624" spans="1:18" ht="14.4">
      <c r="A3624" s="1">
        <v>352</v>
      </c>
      <c r="B3624" s="576" t="str">
        <f>UTK[[#This Row],[DATE]]&amp;UTK[[#This Row],[VEHICLE NO]]&amp;UTK[[#This Row],[TRIP NO]]</f>
        <v>45553OD04Q41261</v>
      </c>
      <c r="C3624" s="25">
        <v>45553</v>
      </c>
      <c r="D3624" s="1">
        <v>65252</v>
      </c>
      <c r="E3624" s="12">
        <v>312216</v>
      </c>
      <c r="F3624" s="17">
        <v>2484</v>
      </c>
      <c r="G3624" s="24" t="s">
        <v>23</v>
      </c>
      <c r="H3624" s="578">
        <v>55.56</v>
      </c>
      <c r="I3624" s="578">
        <v>17.559999999999999</v>
      </c>
      <c r="J3624" s="578">
        <f t="shared" si="255"/>
        <v>38</v>
      </c>
      <c r="K3624" s="579">
        <v>37.840000000000003</v>
      </c>
      <c r="L3624" s="588">
        <v>45553</v>
      </c>
      <c r="M3624" s="578">
        <f t="shared" si="256"/>
        <v>0.15999999999999659</v>
      </c>
      <c r="N3624" s="582">
        <v>1</v>
      </c>
      <c r="O3624" s="552" t="s">
        <v>50</v>
      </c>
      <c r="P3624" s="1" t="s">
        <v>53</v>
      </c>
      <c r="Q3624" s="581" t="str">
        <f>VLOOKUP(UTK[[#This Row],[ID]],DRIVER[],6,FALSE)</f>
        <v>JUGAL KISHOR MOHANTA</v>
      </c>
      <c r="R3624" s="1">
        <v>220</v>
      </c>
    </row>
    <row r="3625" spans="1:18" ht="14.4">
      <c r="A3625" s="1">
        <v>353</v>
      </c>
      <c r="B3625" s="576" t="str">
        <f>UTK[[#This Row],[DATE]]&amp;UTK[[#This Row],[VEHICLE NO]]&amp;UTK[[#This Row],[TRIP NO]]</f>
        <v>45553OD04Q41781</v>
      </c>
      <c r="C3625" s="25">
        <v>45553</v>
      </c>
      <c r="D3625" s="1">
        <v>65253</v>
      </c>
      <c r="E3625" s="12">
        <v>312216</v>
      </c>
      <c r="F3625" s="17">
        <v>2483</v>
      </c>
      <c r="G3625" s="24" t="s">
        <v>25</v>
      </c>
      <c r="H3625" s="578">
        <v>55.06</v>
      </c>
      <c r="I3625" s="578">
        <v>17.399999999999999</v>
      </c>
      <c r="J3625" s="578">
        <f t="shared" si="255"/>
        <v>37.660000000000004</v>
      </c>
      <c r="K3625" s="579">
        <v>37.06</v>
      </c>
      <c r="L3625" s="588">
        <v>45553</v>
      </c>
      <c r="M3625" s="578">
        <f t="shared" si="256"/>
        <v>0.60000000000000142</v>
      </c>
      <c r="N3625" s="582">
        <v>1</v>
      </c>
      <c r="O3625" s="552" t="s">
        <v>50</v>
      </c>
      <c r="P3625" s="1" t="s">
        <v>53</v>
      </c>
      <c r="Q3625" s="581" t="str">
        <f>VLOOKUP(UTK[[#This Row],[ID]],DRIVER[],6,FALSE)</f>
        <v>BHARAT CH MOHANTA</v>
      </c>
    </row>
    <row r="3626" spans="1:18" ht="14.4">
      <c r="A3626" s="1">
        <v>354</v>
      </c>
      <c r="B3626" s="576" t="str">
        <f>UTK[[#This Row],[DATE]]&amp;UTK[[#This Row],[VEHICLE NO]]&amp;UTK[[#This Row],[TRIP NO]]</f>
        <v>45553OD34S26151</v>
      </c>
      <c r="C3626" s="25">
        <v>45553</v>
      </c>
      <c r="D3626" s="1">
        <v>65254</v>
      </c>
      <c r="E3626" s="12">
        <v>312216</v>
      </c>
      <c r="F3626" s="17">
        <v>2486</v>
      </c>
      <c r="G3626" s="24" t="s">
        <v>40</v>
      </c>
      <c r="H3626" s="578">
        <v>54.1</v>
      </c>
      <c r="I3626" s="578">
        <v>17.32</v>
      </c>
      <c r="J3626" s="578">
        <f t="shared" si="255"/>
        <v>36.78</v>
      </c>
      <c r="K3626" s="579">
        <v>36.159999999999997</v>
      </c>
      <c r="L3626" s="588">
        <v>45553</v>
      </c>
      <c r="M3626" s="578">
        <f t="shared" si="256"/>
        <v>0.62000000000000455</v>
      </c>
      <c r="N3626" s="582">
        <v>1</v>
      </c>
      <c r="O3626" s="552" t="s">
        <v>50</v>
      </c>
      <c r="P3626" s="1" t="s">
        <v>53</v>
      </c>
      <c r="Q3626" s="581" t="str">
        <f>VLOOKUP(UTK[[#This Row],[ID]],DRIVER[],6,FALSE)</f>
        <v>BIRABAR MOHANTA</v>
      </c>
    </row>
    <row r="3627" spans="1:18" ht="14.4">
      <c r="A3627" s="1">
        <v>355</v>
      </c>
      <c r="B3627" s="576" t="str">
        <f>UTK[[#This Row],[DATE]]&amp;UTK[[#This Row],[VEHICLE NO]]&amp;UTK[[#This Row],[TRIP NO]]</f>
        <v>45553OD34S40341</v>
      </c>
      <c r="C3627" s="25">
        <v>45553</v>
      </c>
      <c r="D3627" s="1">
        <v>65255</v>
      </c>
      <c r="E3627" s="12">
        <v>312216</v>
      </c>
      <c r="F3627" s="17">
        <v>2488</v>
      </c>
      <c r="G3627" s="24" t="s">
        <v>129</v>
      </c>
      <c r="H3627" s="578">
        <v>55.28</v>
      </c>
      <c r="I3627" s="578">
        <v>17.72</v>
      </c>
      <c r="J3627" s="578">
        <f t="shared" si="255"/>
        <v>37.56</v>
      </c>
      <c r="K3627" s="579">
        <v>37.36</v>
      </c>
      <c r="L3627" s="588">
        <v>45553</v>
      </c>
      <c r="M3627" s="578">
        <f t="shared" si="256"/>
        <v>0.20000000000000284</v>
      </c>
      <c r="N3627" s="582">
        <v>1</v>
      </c>
      <c r="O3627" s="552" t="s">
        <v>50</v>
      </c>
      <c r="P3627" s="1" t="s">
        <v>53</v>
      </c>
      <c r="Q3627" s="581" t="str">
        <f>VLOOKUP(UTK[[#This Row],[ID]],DRIVER[],6,FALSE)</f>
        <v>AKSHAYA KU SAHOO</v>
      </c>
      <c r="R3627" s="1">
        <v>228</v>
      </c>
    </row>
    <row r="3628" spans="1:18" ht="14.4">
      <c r="A3628" s="1">
        <v>356</v>
      </c>
      <c r="B3628" s="576" t="str">
        <f>UTK[[#This Row],[DATE]]&amp;UTK[[#This Row],[VEHICLE NO]]&amp;UTK[[#This Row],[TRIP NO]]</f>
        <v>45553OD34S26681</v>
      </c>
      <c r="C3628" s="25">
        <v>45553</v>
      </c>
      <c r="D3628" s="1">
        <v>65256</v>
      </c>
      <c r="E3628" s="12">
        <v>312216</v>
      </c>
      <c r="F3628" s="17">
        <v>2500</v>
      </c>
      <c r="G3628" s="24" t="s">
        <v>42</v>
      </c>
      <c r="H3628" s="578">
        <v>52.02</v>
      </c>
      <c r="I3628" s="578">
        <v>17.14</v>
      </c>
      <c r="J3628" s="578">
        <f t="shared" si="255"/>
        <v>34.880000000000003</v>
      </c>
      <c r="K3628" s="579">
        <v>32.92</v>
      </c>
      <c r="L3628" s="588">
        <v>45553</v>
      </c>
      <c r="M3628" s="578">
        <f t="shared" si="256"/>
        <v>1.9600000000000009</v>
      </c>
      <c r="N3628" s="582">
        <v>1</v>
      </c>
      <c r="O3628" s="552" t="s">
        <v>50</v>
      </c>
      <c r="P3628" s="1" t="s">
        <v>53</v>
      </c>
      <c r="Q3628" s="581" t="str">
        <f>VLOOKUP(UTK[[#This Row],[ID]],DRIVER[],6,FALSE)</f>
        <v>MIRZA KAMAL BEG</v>
      </c>
    </row>
    <row r="3629" spans="1:18" ht="14.4">
      <c r="A3629" s="1">
        <v>357</v>
      </c>
      <c r="B3629" s="576" t="str">
        <f>UTK[[#This Row],[DATE]]&amp;UTK[[#This Row],[VEHICLE NO]]&amp;UTK[[#This Row],[TRIP NO]]</f>
        <v>45553OD04Q41232</v>
      </c>
      <c r="C3629" s="25">
        <v>45553</v>
      </c>
      <c r="D3629" s="1">
        <v>65257</v>
      </c>
      <c r="E3629" s="12">
        <v>312216</v>
      </c>
      <c r="F3629" s="17">
        <v>2515</v>
      </c>
      <c r="G3629" s="24" t="s">
        <v>39</v>
      </c>
      <c r="H3629" s="578">
        <v>52.4</v>
      </c>
      <c r="I3629" s="578">
        <v>17.52</v>
      </c>
      <c r="J3629" s="578">
        <f t="shared" si="255"/>
        <v>34.879999999999995</v>
      </c>
      <c r="K3629" s="579">
        <v>34.64</v>
      </c>
      <c r="L3629" s="588">
        <v>45553</v>
      </c>
      <c r="M3629" s="578">
        <f t="shared" si="256"/>
        <v>0.23999999999999488</v>
      </c>
      <c r="N3629" s="582">
        <v>2</v>
      </c>
      <c r="O3629" s="552" t="s">
        <v>50</v>
      </c>
      <c r="P3629" s="1" t="s">
        <v>53</v>
      </c>
      <c r="Q3629" s="581" t="str">
        <f>VLOOKUP(UTK[[#This Row],[ID]],DRIVER[],6,FALSE)</f>
        <v>RIZWAN</v>
      </c>
    </row>
    <row r="3630" spans="1:18" ht="14.4">
      <c r="A3630" s="1">
        <v>358</v>
      </c>
      <c r="B3630" s="576" t="str">
        <f>UTK[[#This Row],[DATE]]&amp;UTK[[#This Row],[VEHICLE NO]]&amp;UTK[[#This Row],[TRIP NO]]</f>
        <v>45553OD34S26661</v>
      </c>
      <c r="C3630" s="25">
        <v>45553</v>
      </c>
      <c r="D3630" s="1">
        <v>65258</v>
      </c>
      <c r="E3630" s="12">
        <v>312216</v>
      </c>
      <c r="F3630" s="17">
        <v>2517</v>
      </c>
      <c r="G3630" s="24" t="s">
        <v>45</v>
      </c>
      <c r="H3630" s="578">
        <v>52.08</v>
      </c>
      <c r="I3630" s="578">
        <v>17.52</v>
      </c>
      <c r="J3630" s="578">
        <f t="shared" si="255"/>
        <v>34.56</v>
      </c>
      <c r="K3630" s="579">
        <v>34.22</v>
      </c>
      <c r="L3630" s="588">
        <v>45553</v>
      </c>
      <c r="M3630" s="578">
        <f t="shared" si="256"/>
        <v>0.34000000000000341</v>
      </c>
      <c r="N3630" s="582">
        <v>1</v>
      </c>
      <c r="O3630" s="552" t="s">
        <v>50</v>
      </c>
      <c r="P3630" s="1" t="s">
        <v>53</v>
      </c>
      <c r="Q3630" s="581" t="str">
        <f>VLOOKUP(UTK[[#This Row],[ID]],DRIVER[],6,FALSE)</f>
        <v>NATABAR MOHANTA</v>
      </c>
    </row>
    <row r="3631" spans="1:18" ht="14.4">
      <c r="A3631" s="1">
        <v>359</v>
      </c>
      <c r="B3631" s="576" t="str">
        <f>UTK[[#This Row],[DATE]]&amp;UTK[[#This Row],[VEHICLE NO]]&amp;UTK[[#This Row],[TRIP NO]]</f>
        <v>45553OD34S61372</v>
      </c>
      <c r="C3631" s="25">
        <v>45553</v>
      </c>
      <c r="D3631" s="1">
        <v>65259</v>
      </c>
      <c r="E3631" s="12">
        <v>312216</v>
      </c>
      <c r="F3631" s="17">
        <v>2532</v>
      </c>
      <c r="G3631" s="24" t="s">
        <v>44</v>
      </c>
      <c r="H3631" s="578">
        <v>55.82</v>
      </c>
      <c r="I3631" s="578">
        <v>17.64</v>
      </c>
      <c r="J3631" s="578">
        <f t="shared" si="255"/>
        <v>38.18</v>
      </c>
      <c r="K3631" s="579">
        <v>37.82</v>
      </c>
      <c r="L3631" s="588">
        <v>45553</v>
      </c>
      <c r="M3631" s="578">
        <f t="shared" si="256"/>
        <v>0.35999999999999943</v>
      </c>
      <c r="N3631" s="582">
        <v>2</v>
      </c>
      <c r="O3631" s="552" t="s">
        <v>50</v>
      </c>
      <c r="P3631" s="1" t="s">
        <v>53</v>
      </c>
      <c r="Q3631" s="581" t="str">
        <f>VLOOKUP(UTK[[#This Row],[ID]],DRIVER[],6,FALSE)</f>
        <v>BANAJ ROUT</v>
      </c>
    </row>
    <row r="3632" spans="1:18" ht="14.4">
      <c r="A3632" s="1">
        <v>360</v>
      </c>
      <c r="B3632" s="576" t="str">
        <f>UTK[[#This Row],[DATE]]&amp;UTK[[#This Row],[VEHICLE NO]]&amp;UTK[[#This Row],[TRIP NO]]</f>
        <v>45553OD04Q41282</v>
      </c>
      <c r="C3632" s="25">
        <v>45553</v>
      </c>
      <c r="D3632" s="1">
        <v>65260</v>
      </c>
      <c r="E3632" s="12">
        <v>312216</v>
      </c>
      <c r="F3632" s="17">
        <v>2537</v>
      </c>
      <c r="G3632" s="24" t="s">
        <v>41</v>
      </c>
      <c r="H3632" s="578">
        <v>34.979999999999997</v>
      </c>
      <c r="I3632" s="578">
        <v>10.56</v>
      </c>
      <c r="J3632" s="578">
        <f t="shared" si="255"/>
        <v>24.419999999999995</v>
      </c>
      <c r="K3632" s="579">
        <v>24.36</v>
      </c>
      <c r="L3632" s="588">
        <v>45553</v>
      </c>
      <c r="M3632" s="578">
        <f t="shared" si="256"/>
        <v>5.9999999999995168E-2</v>
      </c>
      <c r="N3632" s="582">
        <v>2</v>
      </c>
      <c r="O3632" s="552" t="s">
        <v>50</v>
      </c>
      <c r="P3632" s="1" t="s">
        <v>53</v>
      </c>
      <c r="Q3632" s="581" t="str">
        <f>VLOOKUP(UTK[[#This Row],[ID]],DRIVER[],6,FALSE)</f>
        <v>KAMAN MUNDA</v>
      </c>
    </row>
    <row r="3633" spans="1:18" ht="14.4">
      <c r="A3633" s="1">
        <v>361</v>
      </c>
      <c r="B3633" s="576" t="str">
        <f>UTK[[#This Row],[DATE]]&amp;UTK[[#This Row],[VEHICLE NO]]&amp;UTK[[#This Row],[TRIP NO]]</f>
        <v>45553OD34S61522</v>
      </c>
      <c r="C3633" s="25">
        <v>45553</v>
      </c>
      <c r="D3633" s="1">
        <v>65261</v>
      </c>
      <c r="E3633" s="12">
        <v>312216</v>
      </c>
      <c r="F3633" s="17">
        <v>2548</v>
      </c>
      <c r="G3633" s="24" t="s">
        <v>43</v>
      </c>
      <c r="H3633" s="578">
        <v>53.56</v>
      </c>
      <c r="I3633" s="578">
        <v>17.32</v>
      </c>
      <c r="J3633" s="578">
        <f t="shared" si="255"/>
        <v>36.24</v>
      </c>
      <c r="K3633" s="579">
        <v>35.96</v>
      </c>
      <c r="L3633" s="588">
        <v>45553</v>
      </c>
      <c r="M3633" s="578">
        <f t="shared" si="256"/>
        <v>0.28000000000000114</v>
      </c>
      <c r="N3633" s="582">
        <v>2</v>
      </c>
      <c r="O3633" s="552" t="s">
        <v>50</v>
      </c>
      <c r="P3633" s="1" t="s">
        <v>53</v>
      </c>
      <c r="Q3633" s="581" t="str">
        <f>VLOOKUP(UTK[[#This Row],[ID]],DRIVER[],6,FALSE)</f>
        <v>RAHID</v>
      </c>
    </row>
    <row r="3634" spans="1:18" ht="14.4">
      <c r="A3634" s="1">
        <v>362</v>
      </c>
      <c r="B3634" s="576" t="str">
        <f>UTK[[#This Row],[DATE]]&amp;UTK[[#This Row],[VEHICLE NO]]&amp;UTK[[#This Row],[TRIP NO]]</f>
        <v>45553OD04Q41262</v>
      </c>
      <c r="C3634" s="25">
        <v>45553</v>
      </c>
      <c r="D3634" s="1">
        <v>65262</v>
      </c>
      <c r="E3634" s="12">
        <v>312216</v>
      </c>
      <c r="F3634" s="17">
        <v>2553</v>
      </c>
      <c r="G3634" s="24" t="s">
        <v>23</v>
      </c>
      <c r="H3634" s="578">
        <v>53.86</v>
      </c>
      <c r="I3634" s="578">
        <v>17.64</v>
      </c>
      <c r="J3634" s="578">
        <f t="shared" si="255"/>
        <v>36.22</v>
      </c>
      <c r="K3634" s="579">
        <v>35.86</v>
      </c>
      <c r="L3634" s="588">
        <v>45553</v>
      </c>
      <c r="M3634" s="578">
        <f t="shared" si="256"/>
        <v>0.35999999999999943</v>
      </c>
      <c r="N3634" s="582">
        <v>2</v>
      </c>
      <c r="O3634" s="552" t="s">
        <v>50</v>
      </c>
      <c r="P3634" s="1" t="s">
        <v>53</v>
      </c>
      <c r="Q3634" s="581" t="str">
        <f>VLOOKUP(UTK[[#This Row],[ID]],DRIVER[],6,FALSE)</f>
        <v>JUGAL KISHOR MOHANTA</v>
      </c>
    </row>
    <row r="3635" spans="1:18" ht="14.4">
      <c r="A3635" s="1">
        <v>363</v>
      </c>
      <c r="B3635" s="576" t="str">
        <f>UTK[[#This Row],[DATE]]&amp;UTK[[#This Row],[VEHICLE NO]]&amp;UTK[[#This Row],[TRIP NO]]</f>
        <v>45553OD04Q67882</v>
      </c>
      <c r="C3635" s="25">
        <v>45553</v>
      </c>
      <c r="D3635" s="1">
        <v>65263</v>
      </c>
      <c r="E3635" s="12">
        <v>312216</v>
      </c>
      <c r="F3635" s="17">
        <v>2559</v>
      </c>
      <c r="G3635" s="24" t="s">
        <v>20</v>
      </c>
      <c r="H3635" s="578">
        <v>50.6</v>
      </c>
      <c r="I3635" s="578">
        <v>17.78</v>
      </c>
      <c r="J3635" s="578">
        <f t="shared" si="255"/>
        <v>32.82</v>
      </c>
      <c r="K3635" s="579">
        <v>32.5</v>
      </c>
      <c r="L3635" s="588">
        <v>45553</v>
      </c>
      <c r="M3635" s="578">
        <f t="shared" si="256"/>
        <v>0.32000000000000028</v>
      </c>
      <c r="N3635" s="582">
        <v>2</v>
      </c>
      <c r="O3635" s="552" t="s">
        <v>50</v>
      </c>
      <c r="P3635" s="1" t="s">
        <v>53</v>
      </c>
      <c r="Q3635" s="581" t="str">
        <f>VLOOKUP(UTK[[#This Row],[ID]],DRIVER[],6,FALSE)</f>
        <v>AJAYA KUMAR MAHANTA</v>
      </c>
    </row>
    <row r="3636" spans="1:18" ht="14.4">
      <c r="A3636" s="1">
        <v>364</v>
      </c>
      <c r="B3636" s="576" t="str">
        <f>UTK[[#This Row],[DATE]]&amp;UTK[[#This Row],[VEHICLE NO]]&amp;UTK[[#This Row],[TRIP NO]]</f>
        <v>45553OD34S26152</v>
      </c>
      <c r="C3636" s="25">
        <v>45553</v>
      </c>
      <c r="D3636" s="1">
        <v>65264</v>
      </c>
      <c r="E3636" s="12">
        <v>312216</v>
      </c>
      <c r="F3636" s="17">
        <v>2587</v>
      </c>
      <c r="G3636" s="24" t="s">
        <v>40</v>
      </c>
      <c r="H3636" s="578">
        <v>49.74</v>
      </c>
      <c r="I3636" s="578">
        <v>17.260000000000002</v>
      </c>
      <c r="J3636" s="578">
        <f t="shared" si="255"/>
        <v>32.480000000000004</v>
      </c>
      <c r="K3636" s="579">
        <v>32.08</v>
      </c>
      <c r="L3636" s="588">
        <v>45553</v>
      </c>
      <c r="M3636" s="578">
        <f t="shared" si="256"/>
        <v>0.40000000000000568</v>
      </c>
      <c r="N3636" s="582">
        <v>2</v>
      </c>
      <c r="O3636" s="552" t="s">
        <v>50</v>
      </c>
      <c r="P3636" s="1" t="s">
        <v>53</v>
      </c>
      <c r="Q3636" s="581" t="str">
        <f>VLOOKUP(UTK[[#This Row],[ID]],DRIVER[],6,FALSE)</f>
        <v>BIRABAR MOHANTA</v>
      </c>
    </row>
    <row r="3637" spans="1:18" ht="14.4">
      <c r="A3637" s="1">
        <v>365</v>
      </c>
      <c r="B3637" s="576" t="str">
        <f>UTK[[#This Row],[DATE]]&amp;UTK[[#This Row],[VEHICLE NO]]&amp;UTK[[#This Row],[TRIP NO]]</f>
        <v>45553OD34S40342</v>
      </c>
      <c r="C3637" s="25">
        <v>45553</v>
      </c>
      <c r="D3637" s="1">
        <v>65265</v>
      </c>
      <c r="E3637" s="12">
        <v>312216</v>
      </c>
      <c r="F3637" s="17">
        <v>2589</v>
      </c>
      <c r="G3637" s="24" t="s">
        <v>129</v>
      </c>
      <c r="H3637" s="578">
        <v>49.9</v>
      </c>
      <c r="I3637" s="578">
        <v>17.8</v>
      </c>
      <c r="J3637" s="578">
        <f t="shared" si="255"/>
        <v>32.099999999999994</v>
      </c>
      <c r="K3637" s="579">
        <v>31.64</v>
      </c>
      <c r="L3637" s="588">
        <v>45553</v>
      </c>
      <c r="M3637" s="578">
        <f t="shared" si="256"/>
        <v>0.45999999999999375</v>
      </c>
      <c r="N3637" s="582">
        <v>2</v>
      </c>
      <c r="O3637" s="552" t="s">
        <v>50</v>
      </c>
      <c r="P3637" s="1" t="s">
        <v>53</v>
      </c>
      <c r="Q3637" s="581" t="str">
        <f>VLOOKUP(UTK[[#This Row],[ID]],DRIVER[],6,FALSE)</f>
        <v>NATABAR MOHANTA</v>
      </c>
    </row>
    <row r="3638" spans="1:18" ht="14.4">
      <c r="A3638" s="1">
        <v>366</v>
      </c>
      <c r="B3638" s="576" t="str">
        <f>UTK[[#This Row],[DATE]]&amp;UTK[[#This Row],[VEHICLE NO]]&amp;UTK[[#This Row],[TRIP NO]]</f>
        <v>45553OD04Q41233</v>
      </c>
      <c r="C3638" s="25">
        <v>45553</v>
      </c>
      <c r="D3638" s="1">
        <v>65266</v>
      </c>
      <c r="E3638" s="12">
        <v>312216</v>
      </c>
      <c r="F3638" s="17">
        <v>2601</v>
      </c>
      <c r="G3638" s="24" t="s">
        <v>39</v>
      </c>
      <c r="H3638" s="578">
        <v>54.64</v>
      </c>
      <c r="I3638" s="578">
        <v>17.46</v>
      </c>
      <c r="J3638" s="578">
        <f t="shared" si="255"/>
        <v>37.18</v>
      </c>
      <c r="K3638" s="579">
        <v>36.9</v>
      </c>
      <c r="L3638" s="588">
        <v>45554</v>
      </c>
      <c r="M3638" s="578">
        <f t="shared" si="256"/>
        <v>0.28000000000000114</v>
      </c>
      <c r="N3638" s="582">
        <v>3</v>
      </c>
      <c r="O3638" s="552" t="s">
        <v>50</v>
      </c>
      <c r="P3638" s="1" t="s">
        <v>53</v>
      </c>
      <c r="Q3638" s="581" t="str">
        <f>VLOOKUP(UTK[[#This Row],[ID]],DRIVER[],6,FALSE)</f>
        <v>RIZWAN</v>
      </c>
    </row>
    <row r="3639" spans="1:18" ht="14.4">
      <c r="A3639" s="1">
        <v>367</v>
      </c>
      <c r="B3639" s="576" t="str">
        <f>UTK[[#This Row],[DATE]]&amp;UTK[[#This Row],[VEHICLE NO]]&amp;UTK[[#This Row],[TRIP NO]]</f>
        <v>45553OD34S26682</v>
      </c>
      <c r="C3639" s="25">
        <v>45553</v>
      </c>
      <c r="D3639" s="1">
        <v>65267</v>
      </c>
      <c r="E3639" s="12">
        <v>312216</v>
      </c>
      <c r="F3639" s="17">
        <v>2603</v>
      </c>
      <c r="G3639" s="24" t="s">
        <v>42</v>
      </c>
      <c r="H3639" s="578">
        <v>49.92</v>
      </c>
      <c r="I3639" s="578">
        <v>17.12</v>
      </c>
      <c r="J3639" s="578">
        <f t="shared" si="255"/>
        <v>32.799999999999997</v>
      </c>
      <c r="K3639" s="579">
        <v>32.5</v>
      </c>
      <c r="L3639" s="588">
        <v>45554</v>
      </c>
      <c r="M3639" s="578">
        <f t="shared" si="256"/>
        <v>0.29999999999999716</v>
      </c>
      <c r="N3639" s="582">
        <v>2</v>
      </c>
      <c r="O3639" s="552" t="s">
        <v>50</v>
      </c>
      <c r="P3639" s="1" t="s">
        <v>53</v>
      </c>
      <c r="Q3639" s="581" t="str">
        <f>VLOOKUP(UTK[[#This Row],[ID]],DRIVER[],6,FALSE)</f>
        <v>MIRZA KAMAL BEG</v>
      </c>
    </row>
    <row r="3640" spans="1:18" ht="14.4">
      <c r="A3640" s="1">
        <v>368</v>
      </c>
      <c r="B3640" s="576" t="str">
        <f>UTK[[#This Row],[DATE]]&amp;UTK[[#This Row],[VEHICLE NO]]&amp;UTK[[#This Row],[TRIP NO]]</f>
        <v>45554OD04Q41231</v>
      </c>
      <c r="C3640" s="25">
        <v>45554</v>
      </c>
      <c r="D3640" s="1">
        <v>65268</v>
      </c>
      <c r="E3640" s="12">
        <v>312216</v>
      </c>
      <c r="F3640" s="17">
        <v>2616</v>
      </c>
      <c r="G3640" s="24" t="s">
        <v>39</v>
      </c>
      <c r="H3640" s="578">
        <v>52.94</v>
      </c>
      <c r="I3640" s="578">
        <v>17.46</v>
      </c>
      <c r="J3640" s="578">
        <f t="shared" ref="J3640:J3660" si="257">H3640-I3640</f>
        <v>35.479999999999997</v>
      </c>
      <c r="K3640" s="579">
        <v>35.159999999999997</v>
      </c>
      <c r="L3640" s="588">
        <v>45554</v>
      </c>
      <c r="M3640" s="578">
        <f t="shared" ref="M3640:M3660" si="258">J3640-K3640</f>
        <v>0.32000000000000028</v>
      </c>
      <c r="N3640" s="582">
        <v>1</v>
      </c>
      <c r="O3640" s="552" t="s">
        <v>50</v>
      </c>
      <c r="P3640" s="1" t="s">
        <v>53</v>
      </c>
      <c r="Q3640" s="581" t="str">
        <f>VLOOKUP(UTK[[#This Row],[ID]],DRIVER[],6,FALSE)</f>
        <v>RIZWAN</v>
      </c>
    </row>
    <row r="3641" spans="1:18" ht="14.4">
      <c r="A3641" s="1">
        <v>369</v>
      </c>
      <c r="B3641" s="576" t="str">
        <f>UTK[[#This Row],[DATE]]&amp;UTK[[#This Row],[VEHICLE NO]]&amp;UTK[[#This Row],[TRIP NO]]</f>
        <v>45554OD34S61521</v>
      </c>
      <c r="C3641" s="25">
        <v>45554</v>
      </c>
      <c r="D3641" s="1">
        <v>65269</v>
      </c>
      <c r="E3641" s="12">
        <v>312216</v>
      </c>
      <c r="F3641" s="17">
        <v>2617</v>
      </c>
      <c r="G3641" s="24" t="s">
        <v>43</v>
      </c>
      <c r="H3641" s="578">
        <v>50.18</v>
      </c>
      <c r="I3641" s="578">
        <v>17.34</v>
      </c>
      <c r="J3641" s="578">
        <f t="shared" si="257"/>
        <v>32.840000000000003</v>
      </c>
      <c r="K3641" s="579">
        <v>32.659999999999997</v>
      </c>
      <c r="L3641" s="588">
        <v>45554</v>
      </c>
      <c r="M3641" s="578">
        <f t="shared" si="258"/>
        <v>0.18000000000000682</v>
      </c>
      <c r="N3641" s="582">
        <v>1</v>
      </c>
      <c r="O3641" s="552" t="s">
        <v>50</v>
      </c>
      <c r="P3641" s="1" t="s">
        <v>53</v>
      </c>
      <c r="Q3641" s="581" t="str">
        <f>VLOOKUP(UTK[[#This Row],[ID]],DRIVER[],6,FALSE)</f>
        <v>RAHID</v>
      </c>
    </row>
    <row r="3642" spans="1:18" ht="14.4">
      <c r="A3642" s="1">
        <v>370</v>
      </c>
      <c r="B3642" s="576" t="str">
        <f>UTK[[#This Row],[DATE]]&amp;UTK[[#This Row],[VEHICLE NO]]&amp;UTK[[#This Row],[TRIP NO]]</f>
        <v>45554OD04Q41281</v>
      </c>
      <c r="C3642" s="25">
        <v>45554</v>
      </c>
      <c r="D3642" s="1">
        <v>65270</v>
      </c>
      <c r="E3642" s="12">
        <v>312216</v>
      </c>
      <c r="F3642" s="17">
        <v>2623</v>
      </c>
      <c r="G3642" s="24" t="s">
        <v>41</v>
      </c>
      <c r="H3642" s="578">
        <v>34.22</v>
      </c>
      <c r="I3642" s="578">
        <v>10.52</v>
      </c>
      <c r="J3642" s="578">
        <f t="shared" si="257"/>
        <v>23.7</v>
      </c>
      <c r="K3642" s="579">
        <v>23.68</v>
      </c>
      <c r="L3642" s="588">
        <v>45554</v>
      </c>
      <c r="M3642" s="578">
        <f t="shared" si="258"/>
        <v>1.9999999999999574E-2</v>
      </c>
      <c r="N3642" s="582">
        <v>1</v>
      </c>
      <c r="O3642" s="552" t="s">
        <v>50</v>
      </c>
      <c r="P3642" s="1" t="s">
        <v>53</v>
      </c>
      <c r="Q3642" s="581" t="str">
        <f>VLOOKUP(UTK[[#This Row],[ID]],DRIVER[],6,FALSE)</f>
        <v>KAMAN MUNDA</v>
      </c>
    </row>
    <row r="3643" spans="1:18" ht="14.4">
      <c r="A3643" s="1">
        <v>371</v>
      </c>
      <c r="B3643" s="576" t="str">
        <f>UTK[[#This Row],[DATE]]&amp;UTK[[#This Row],[VEHICLE NO]]&amp;UTK[[#This Row],[TRIP NO]]</f>
        <v>45554OD34S61371</v>
      </c>
      <c r="C3643" s="25">
        <v>45554</v>
      </c>
      <c r="D3643" s="1">
        <v>65271</v>
      </c>
      <c r="E3643" s="12">
        <v>312216</v>
      </c>
      <c r="F3643" s="17">
        <v>2618</v>
      </c>
      <c r="G3643" s="24" t="s">
        <v>44</v>
      </c>
      <c r="H3643" s="578">
        <v>55.16</v>
      </c>
      <c r="I3643" s="578">
        <v>17.66</v>
      </c>
      <c r="J3643" s="578">
        <f t="shared" si="257"/>
        <v>37.5</v>
      </c>
      <c r="K3643" s="579">
        <v>37.24</v>
      </c>
      <c r="L3643" s="588">
        <v>45554</v>
      </c>
      <c r="M3643" s="578">
        <f t="shared" si="258"/>
        <v>0.25999999999999801</v>
      </c>
      <c r="N3643" s="582">
        <v>1</v>
      </c>
      <c r="O3643" s="552" t="s">
        <v>50</v>
      </c>
      <c r="P3643" s="1" t="s">
        <v>53</v>
      </c>
      <c r="Q3643" s="581" t="str">
        <f>VLOOKUP(UTK[[#This Row],[ID]],DRIVER[],6,FALSE)</f>
        <v>BANAJ ROUT</v>
      </c>
    </row>
    <row r="3644" spans="1:18" ht="14.4">
      <c r="A3644" s="1">
        <v>372</v>
      </c>
      <c r="B3644" s="576" t="str">
        <f>UTK[[#This Row],[DATE]]&amp;UTK[[#This Row],[VEHICLE NO]]&amp;UTK[[#This Row],[TRIP NO]]</f>
        <v>45554OD04Q67881</v>
      </c>
      <c r="C3644" s="25">
        <v>45554</v>
      </c>
      <c r="D3644" s="1">
        <v>65272</v>
      </c>
      <c r="E3644" s="12">
        <v>312216</v>
      </c>
      <c r="F3644" s="17">
        <v>2625</v>
      </c>
      <c r="G3644" s="24" t="s">
        <v>20</v>
      </c>
      <c r="H3644" s="578">
        <v>49.58</v>
      </c>
      <c r="I3644" s="578">
        <v>17.8</v>
      </c>
      <c r="J3644" s="578">
        <f t="shared" si="257"/>
        <v>31.779999999999998</v>
      </c>
      <c r="K3644" s="579">
        <v>31.58</v>
      </c>
      <c r="L3644" s="588">
        <v>45554</v>
      </c>
      <c r="M3644" s="578">
        <f t="shared" si="258"/>
        <v>0.19999999999999929</v>
      </c>
      <c r="N3644" s="582">
        <v>1</v>
      </c>
      <c r="O3644" s="552" t="s">
        <v>50</v>
      </c>
      <c r="P3644" s="1" t="s">
        <v>53</v>
      </c>
      <c r="Q3644" s="581" t="str">
        <f>VLOOKUP(UTK[[#This Row],[ID]],DRIVER[],6,FALSE)</f>
        <v>AJAYA KUMAR MAHANTA</v>
      </c>
      <c r="R3644" s="1">
        <v>168</v>
      </c>
    </row>
    <row r="3645" spans="1:18" ht="14.4">
      <c r="A3645" s="1">
        <v>373</v>
      </c>
      <c r="B3645" s="576" t="str">
        <f>UTK[[#This Row],[DATE]]&amp;UTK[[#This Row],[VEHICLE NO]]&amp;UTK[[#This Row],[TRIP NO]]</f>
        <v>45554OD34S26661</v>
      </c>
      <c r="C3645" s="25">
        <v>45554</v>
      </c>
      <c r="D3645" s="1">
        <v>65273</v>
      </c>
      <c r="E3645" s="12">
        <v>312216</v>
      </c>
      <c r="F3645" s="17">
        <v>2634</v>
      </c>
      <c r="G3645" s="24" t="s">
        <v>45</v>
      </c>
      <c r="H3645" s="578">
        <v>49.22</v>
      </c>
      <c r="I3645" s="578">
        <v>17.72</v>
      </c>
      <c r="J3645" s="578">
        <f t="shared" si="257"/>
        <v>31.5</v>
      </c>
      <c r="K3645" s="579">
        <v>31.14</v>
      </c>
      <c r="L3645" s="588">
        <v>45554</v>
      </c>
      <c r="M3645" s="578">
        <f t="shared" si="258"/>
        <v>0.35999999999999943</v>
      </c>
      <c r="N3645" s="582">
        <v>1</v>
      </c>
      <c r="O3645" s="552" t="s">
        <v>50</v>
      </c>
      <c r="P3645" s="1" t="s">
        <v>53</v>
      </c>
      <c r="Q3645" s="581" t="str">
        <f>VLOOKUP(UTK[[#This Row],[ID]],DRIVER[],6,FALSE)</f>
        <v>BENUDHAR PRADHAN</v>
      </c>
    </row>
    <row r="3646" spans="1:18" ht="14.4">
      <c r="A3646" s="1">
        <v>374</v>
      </c>
      <c r="B3646" s="576" t="str">
        <f>UTK[[#This Row],[DATE]]&amp;UTK[[#This Row],[VEHICLE NO]]&amp;UTK[[#This Row],[TRIP NO]]</f>
        <v>45554OD04Q41261</v>
      </c>
      <c r="C3646" s="25">
        <v>45554</v>
      </c>
      <c r="D3646" s="1">
        <v>65274</v>
      </c>
      <c r="E3646" s="12">
        <v>312216</v>
      </c>
      <c r="F3646" s="17">
        <v>2636</v>
      </c>
      <c r="G3646" s="24" t="s">
        <v>23</v>
      </c>
      <c r="H3646" s="578">
        <v>50.44</v>
      </c>
      <c r="I3646" s="578">
        <v>17.66</v>
      </c>
      <c r="J3646" s="578">
        <f t="shared" si="257"/>
        <v>32.78</v>
      </c>
      <c r="K3646" s="579">
        <v>32.44</v>
      </c>
      <c r="L3646" s="588">
        <v>45554</v>
      </c>
      <c r="M3646" s="578">
        <f t="shared" si="258"/>
        <v>0.34000000000000341</v>
      </c>
      <c r="N3646" s="582">
        <v>1</v>
      </c>
      <c r="O3646" s="552" t="s">
        <v>50</v>
      </c>
      <c r="P3646" s="1" t="s">
        <v>53</v>
      </c>
      <c r="Q3646" s="581" t="str">
        <f>VLOOKUP(UTK[[#This Row],[ID]],DRIVER[],6,FALSE)</f>
        <v>BIRABAR MOHANTA</v>
      </c>
    </row>
    <row r="3647" spans="1:18" ht="14.4">
      <c r="A3647" s="1">
        <v>375</v>
      </c>
      <c r="B3647" s="576" t="str">
        <f>UTK[[#This Row],[DATE]]&amp;UTK[[#This Row],[VEHICLE NO]]&amp;UTK[[#This Row],[TRIP NO]]</f>
        <v>45554OD34S26681</v>
      </c>
      <c r="C3647" s="25">
        <v>45554</v>
      </c>
      <c r="D3647" s="1">
        <v>65275</v>
      </c>
      <c r="E3647" s="12">
        <v>312216</v>
      </c>
      <c r="F3647" s="17">
        <v>2641</v>
      </c>
      <c r="G3647" s="24" t="s">
        <v>42</v>
      </c>
      <c r="H3647" s="578">
        <v>53.5</v>
      </c>
      <c r="I3647" s="578">
        <v>17.14</v>
      </c>
      <c r="J3647" s="578">
        <f t="shared" si="257"/>
        <v>36.36</v>
      </c>
      <c r="K3647" s="579">
        <v>35.72</v>
      </c>
      <c r="L3647" s="588">
        <v>45554</v>
      </c>
      <c r="M3647" s="578">
        <f t="shared" si="258"/>
        <v>0.64000000000000057</v>
      </c>
      <c r="N3647" s="582">
        <v>1</v>
      </c>
      <c r="O3647" s="552" t="s">
        <v>50</v>
      </c>
      <c r="P3647" s="1" t="s">
        <v>53</v>
      </c>
      <c r="Q3647" s="581" t="str">
        <f>VLOOKUP(UTK[[#This Row],[ID]],DRIVER[],6,FALSE)</f>
        <v>KALI CH KAR</v>
      </c>
    </row>
    <row r="3648" spans="1:18" ht="14.4">
      <c r="A3648" s="1">
        <v>376</v>
      </c>
      <c r="B3648" s="576" t="str">
        <f>UTK[[#This Row],[DATE]]&amp;UTK[[#This Row],[VEHICLE NO]]&amp;UTK[[#This Row],[TRIP NO]]</f>
        <v>45554OD34S26151</v>
      </c>
      <c r="C3648" s="25">
        <v>45554</v>
      </c>
      <c r="D3648" s="1">
        <v>65276</v>
      </c>
      <c r="E3648" s="12">
        <v>312216</v>
      </c>
      <c r="F3648" s="17">
        <v>2646</v>
      </c>
      <c r="G3648" s="24" t="s">
        <v>40</v>
      </c>
      <c r="H3648" s="578">
        <v>50.44</v>
      </c>
      <c r="I3648" s="578">
        <v>17.3</v>
      </c>
      <c r="J3648" s="578">
        <f t="shared" si="257"/>
        <v>33.14</v>
      </c>
      <c r="K3648" s="579">
        <v>32.78</v>
      </c>
      <c r="L3648" s="588">
        <v>45554</v>
      </c>
      <c r="M3648" s="578">
        <f t="shared" si="258"/>
        <v>0.35999999999999943</v>
      </c>
      <c r="N3648" s="582">
        <v>1</v>
      </c>
      <c r="O3648" s="552" t="s">
        <v>50</v>
      </c>
      <c r="P3648" s="1" t="s">
        <v>53</v>
      </c>
      <c r="Q3648" s="581" t="str">
        <f>VLOOKUP(UTK[[#This Row],[ID]],DRIVER[],6,FALSE)</f>
        <v>MIRZA KAMAL BEG</v>
      </c>
    </row>
    <row r="3649" spans="1:18" ht="14.4">
      <c r="A3649" s="1">
        <v>377</v>
      </c>
      <c r="B3649" s="576" t="str">
        <f>UTK[[#This Row],[DATE]]&amp;UTK[[#This Row],[VEHICLE NO]]&amp;UTK[[#This Row],[TRIP NO]]</f>
        <v>45554OD34S40341</v>
      </c>
      <c r="C3649" s="25">
        <v>45554</v>
      </c>
      <c r="D3649" s="1">
        <v>65277</v>
      </c>
      <c r="E3649" s="12">
        <v>312216</v>
      </c>
      <c r="F3649" s="17">
        <v>2652</v>
      </c>
      <c r="G3649" s="24" t="s">
        <v>129</v>
      </c>
      <c r="H3649" s="578">
        <v>56</v>
      </c>
      <c r="I3649" s="578">
        <v>17.84</v>
      </c>
      <c r="J3649" s="578">
        <f t="shared" si="257"/>
        <v>38.159999999999997</v>
      </c>
      <c r="K3649" s="590">
        <v>37.799999999999997</v>
      </c>
      <c r="L3649" s="588">
        <v>45554</v>
      </c>
      <c r="M3649" s="578">
        <f t="shared" si="258"/>
        <v>0.35999999999999943</v>
      </c>
      <c r="N3649" s="582">
        <v>1</v>
      </c>
      <c r="O3649" s="552" t="s">
        <v>50</v>
      </c>
      <c r="P3649" s="1" t="s">
        <v>53</v>
      </c>
      <c r="Q3649" s="581" t="str">
        <f>VLOOKUP(UTK[[#This Row],[ID]],DRIVER[],6,FALSE)</f>
        <v>AKSHAYA KU SAHOO</v>
      </c>
    </row>
    <row r="3650" spans="1:18" ht="14.4">
      <c r="A3650" s="1">
        <v>378</v>
      </c>
      <c r="B3650" s="576" t="str">
        <f>UTK[[#This Row],[DATE]]&amp;UTK[[#This Row],[VEHICLE NO]]&amp;UTK[[#This Row],[TRIP NO]]</f>
        <v>45554OD04Q41232</v>
      </c>
      <c r="C3650" s="25">
        <v>45554</v>
      </c>
      <c r="D3650" s="1">
        <v>65278</v>
      </c>
      <c r="E3650" s="12">
        <v>312216</v>
      </c>
      <c r="F3650" s="17">
        <v>2661</v>
      </c>
      <c r="G3650" s="24" t="s">
        <v>39</v>
      </c>
      <c r="H3650" s="578">
        <v>54</v>
      </c>
      <c r="I3650" s="578">
        <v>17.399999999999999</v>
      </c>
      <c r="J3650" s="578">
        <f t="shared" si="257"/>
        <v>36.6</v>
      </c>
      <c r="K3650" s="579">
        <v>36.22</v>
      </c>
      <c r="L3650" s="588">
        <v>45554</v>
      </c>
      <c r="M3650" s="578">
        <f t="shared" si="258"/>
        <v>0.38000000000000256</v>
      </c>
      <c r="N3650" s="582">
        <v>2</v>
      </c>
      <c r="O3650" s="552" t="s">
        <v>50</v>
      </c>
      <c r="P3650" s="1" t="s">
        <v>53</v>
      </c>
      <c r="Q3650" s="581" t="str">
        <f>VLOOKUP(UTK[[#This Row],[ID]],DRIVER[],6,FALSE)</f>
        <v>RIZWAN</v>
      </c>
    </row>
    <row r="3651" spans="1:18" ht="14.4">
      <c r="A3651" s="1">
        <v>379</v>
      </c>
      <c r="B3651" s="576" t="str">
        <f>UTK[[#This Row],[DATE]]&amp;UTK[[#This Row],[VEHICLE NO]]&amp;UTK[[#This Row],[TRIP NO]]</f>
        <v>45554OD04Q41282</v>
      </c>
      <c r="C3651" s="25">
        <v>45554</v>
      </c>
      <c r="D3651" s="1">
        <v>65279</v>
      </c>
      <c r="E3651" s="12">
        <v>312216</v>
      </c>
      <c r="F3651" s="17">
        <v>2673</v>
      </c>
      <c r="G3651" s="24" t="s">
        <v>41</v>
      </c>
      <c r="H3651" s="578">
        <v>34.840000000000003</v>
      </c>
      <c r="I3651" s="578">
        <v>10.46</v>
      </c>
      <c r="J3651" s="578">
        <f t="shared" si="257"/>
        <v>24.380000000000003</v>
      </c>
      <c r="K3651" s="579">
        <v>24.22</v>
      </c>
      <c r="L3651" s="588">
        <v>45554</v>
      </c>
      <c r="M3651" s="578">
        <f t="shared" si="258"/>
        <v>0.16000000000000369</v>
      </c>
      <c r="N3651" s="582">
        <v>2</v>
      </c>
      <c r="O3651" s="552" t="s">
        <v>50</v>
      </c>
      <c r="P3651" s="1" t="s">
        <v>53</v>
      </c>
      <c r="Q3651" s="581" t="str">
        <f>VLOOKUP(UTK[[#This Row],[ID]],DRIVER[],6,FALSE)</f>
        <v>KAMAN MUNDA</v>
      </c>
    </row>
    <row r="3652" spans="1:18" ht="14.4">
      <c r="A3652" s="1">
        <v>380</v>
      </c>
      <c r="B3652" s="576" t="str">
        <f>UTK[[#This Row],[DATE]]&amp;UTK[[#This Row],[VEHICLE NO]]&amp;UTK[[#This Row],[TRIP NO]]</f>
        <v>45554OD34S26662</v>
      </c>
      <c r="C3652" s="25">
        <v>45554</v>
      </c>
      <c r="D3652" s="1">
        <v>65280</v>
      </c>
      <c r="E3652" s="12">
        <v>312216</v>
      </c>
      <c r="F3652" s="17">
        <v>2687</v>
      </c>
      <c r="G3652" s="24" t="s">
        <v>45</v>
      </c>
      <c r="H3652" s="578">
        <v>54.58</v>
      </c>
      <c r="I3652" s="578">
        <v>17.64</v>
      </c>
      <c r="J3652" s="578">
        <f t="shared" si="257"/>
        <v>36.94</v>
      </c>
      <c r="K3652" s="579">
        <v>36.42</v>
      </c>
      <c r="L3652" s="588">
        <v>45554</v>
      </c>
      <c r="M3652" s="578">
        <f t="shared" si="258"/>
        <v>0.51999999999999602</v>
      </c>
      <c r="N3652" s="582">
        <v>2</v>
      </c>
      <c r="O3652" s="552" t="s">
        <v>50</v>
      </c>
      <c r="P3652" s="1" t="s">
        <v>53</v>
      </c>
      <c r="Q3652" s="581" t="str">
        <f>VLOOKUP(UTK[[#This Row],[ID]],DRIVER[],6,FALSE)</f>
        <v>BENUDHAR PRADHAN</v>
      </c>
    </row>
    <row r="3653" spans="1:18" ht="14.4">
      <c r="A3653" s="1">
        <v>381</v>
      </c>
      <c r="B3653" s="576" t="str">
        <f>UTK[[#This Row],[DATE]]&amp;UTK[[#This Row],[VEHICLE NO]]&amp;UTK[[#This Row],[TRIP NO]]</f>
        <v>45554OD04Q67882</v>
      </c>
      <c r="C3653" s="25">
        <v>45554</v>
      </c>
      <c r="D3653" s="1">
        <v>65281</v>
      </c>
      <c r="E3653" s="12">
        <v>312216</v>
      </c>
      <c r="F3653" s="17">
        <v>2685</v>
      </c>
      <c r="G3653" s="24" t="s">
        <v>20</v>
      </c>
      <c r="H3653" s="578">
        <v>54.12</v>
      </c>
      <c r="I3653" s="578">
        <v>17.8</v>
      </c>
      <c r="J3653" s="578">
        <f t="shared" si="257"/>
        <v>36.319999999999993</v>
      </c>
      <c r="K3653" s="579">
        <v>35.96</v>
      </c>
      <c r="L3653" s="588">
        <v>45554</v>
      </c>
      <c r="M3653" s="578">
        <f t="shared" si="258"/>
        <v>0.35999999999999233</v>
      </c>
      <c r="N3653" s="582">
        <v>2</v>
      </c>
      <c r="O3653" s="552" t="s">
        <v>50</v>
      </c>
      <c r="P3653" s="1" t="s">
        <v>53</v>
      </c>
      <c r="Q3653" s="581" t="str">
        <f>VLOOKUP(UTK[[#This Row],[ID]],DRIVER[],6,FALSE)</f>
        <v>AJAYA KUMAR MAHANTA</v>
      </c>
    </row>
    <row r="3654" spans="1:18" ht="14.4">
      <c r="A3654" s="1">
        <v>382</v>
      </c>
      <c r="B3654" s="576" t="str">
        <f>UTK[[#This Row],[DATE]]&amp;UTK[[#This Row],[VEHICLE NO]]&amp;UTK[[#This Row],[TRIP NO]]</f>
        <v>45554OD34S26682</v>
      </c>
      <c r="C3654" s="25">
        <v>45554</v>
      </c>
      <c r="D3654" s="1">
        <v>65282</v>
      </c>
      <c r="E3654" s="12">
        <v>312216</v>
      </c>
      <c r="F3654" s="17">
        <v>2692</v>
      </c>
      <c r="G3654" s="24" t="s">
        <v>42</v>
      </c>
      <c r="H3654" s="578">
        <v>53.96</v>
      </c>
      <c r="I3654" s="578">
        <v>17.02</v>
      </c>
      <c r="J3654" s="578">
        <f t="shared" si="257"/>
        <v>36.94</v>
      </c>
      <c r="K3654" s="579">
        <v>36.44</v>
      </c>
      <c r="L3654" s="588">
        <v>45554</v>
      </c>
      <c r="M3654" s="578">
        <f t="shared" si="258"/>
        <v>0.5</v>
      </c>
      <c r="N3654" s="582">
        <v>2</v>
      </c>
      <c r="O3654" s="552" t="s">
        <v>50</v>
      </c>
      <c r="P3654" s="1" t="s">
        <v>53</v>
      </c>
      <c r="Q3654" s="581" t="str">
        <f>VLOOKUP(UTK[[#This Row],[ID]],DRIVER[],6,FALSE)</f>
        <v>KALI CH KAR</v>
      </c>
    </row>
    <row r="3655" spans="1:18" ht="14.4">
      <c r="A3655" s="1">
        <v>383</v>
      </c>
      <c r="B3655" s="576" t="str">
        <f>UTK[[#This Row],[DATE]]&amp;UTK[[#This Row],[VEHICLE NO]]&amp;UTK[[#This Row],[TRIP NO]]</f>
        <v>45554OD34S61372</v>
      </c>
      <c r="C3655" s="25">
        <v>45554</v>
      </c>
      <c r="D3655" s="1">
        <v>65283</v>
      </c>
      <c r="E3655" s="12">
        <v>312216</v>
      </c>
      <c r="F3655" s="17">
        <v>2698</v>
      </c>
      <c r="G3655" s="24" t="s">
        <v>44</v>
      </c>
      <c r="H3655" s="578">
        <v>57.38</v>
      </c>
      <c r="I3655" s="578">
        <v>17.579999999999998</v>
      </c>
      <c r="J3655" s="578">
        <f t="shared" si="257"/>
        <v>39.800000000000004</v>
      </c>
      <c r="K3655" s="579">
        <v>38.799999999999997</v>
      </c>
      <c r="L3655" s="588">
        <v>45554</v>
      </c>
      <c r="M3655" s="578">
        <f t="shared" si="258"/>
        <v>1.0000000000000071</v>
      </c>
      <c r="N3655" s="582">
        <v>2</v>
      </c>
      <c r="O3655" s="552" t="s">
        <v>50</v>
      </c>
      <c r="P3655" s="1" t="s">
        <v>53</v>
      </c>
      <c r="Q3655" s="581" t="str">
        <f>VLOOKUP(UTK[[#This Row],[ID]],DRIVER[],6,FALSE)</f>
        <v>BANAJ ROUT</v>
      </c>
    </row>
    <row r="3656" spans="1:18" ht="14.4">
      <c r="A3656" s="1">
        <v>384</v>
      </c>
      <c r="B3656" s="576" t="str">
        <f>UTK[[#This Row],[DATE]]&amp;UTK[[#This Row],[VEHICLE NO]]&amp;UTK[[#This Row],[TRIP NO]]</f>
        <v>45554OD04Q41781</v>
      </c>
      <c r="C3656" s="25">
        <v>45554</v>
      </c>
      <c r="D3656" s="1">
        <v>65284</v>
      </c>
      <c r="E3656" s="12">
        <v>312216</v>
      </c>
      <c r="F3656" s="17">
        <v>2709</v>
      </c>
      <c r="G3656" s="24" t="s">
        <v>25</v>
      </c>
      <c r="H3656" s="578">
        <v>54.54</v>
      </c>
      <c r="I3656" s="578">
        <v>17.28</v>
      </c>
      <c r="J3656" s="578">
        <f t="shared" si="257"/>
        <v>37.26</v>
      </c>
      <c r="K3656" s="579">
        <v>36.44</v>
      </c>
      <c r="L3656" s="588">
        <v>45554</v>
      </c>
      <c r="M3656" s="578">
        <f t="shared" si="258"/>
        <v>0.82000000000000028</v>
      </c>
      <c r="N3656" s="582">
        <v>1</v>
      </c>
      <c r="O3656" s="552" t="s">
        <v>50</v>
      </c>
      <c r="P3656" s="1" t="s">
        <v>53</v>
      </c>
      <c r="Q3656" s="581" t="str">
        <f>VLOOKUP(UTK[[#This Row],[ID]],DRIVER[],6,FALSE)</f>
        <v>CHANDRAMANI MOHANTY</v>
      </c>
    </row>
    <row r="3657" spans="1:18" ht="14.4">
      <c r="A3657" s="1">
        <v>385</v>
      </c>
      <c r="B3657" s="576" t="str">
        <f>UTK[[#This Row],[DATE]]&amp;UTK[[#This Row],[VEHICLE NO]]&amp;UTK[[#This Row],[TRIP NO]]</f>
        <v>45554OD34S40342</v>
      </c>
      <c r="C3657" s="25">
        <v>45554</v>
      </c>
      <c r="D3657" s="1">
        <v>65285</v>
      </c>
      <c r="E3657" s="12">
        <v>312216</v>
      </c>
      <c r="F3657" s="17">
        <v>2735</v>
      </c>
      <c r="G3657" s="24" t="s">
        <v>129</v>
      </c>
      <c r="H3657" s="578">
        <v>51.12</v>
      </c>
      <c r="I3657" s="578">
        <v>17.8</v>
      </c>
      <c r="J3657" s="578">
        <f t="shared" si="257"/>
        <v>33.319999999999993</v>
      </c>
      <c r="K3657" s="579">
        <v>32.979999999999997</v>
      </c>
      <c r="L3657" s="588">
        <v>45554</v>
      </c>
      <c r="M3657" s="578">
        <f t="shared" si="258"/>
        <v>0.33999999999999631</v>
      </c>
      <c r="N3657" s="582">
        <v>2</v>
      </c>
      <c r="O3657" s="552" t="s">
        <v>50</v>
      </c>
      <c r="P3657" s="1" t="s">
        <v>53</v>
      </c>
      <c r="Q3657" s="581" t="str">
        <f>VLOOKUP(UTK[[#This Row],[ID]],DRIVER[],6,FALSE)</f>
        <v>AKSHAYA KU SAHOO</v>
      </c>
    </row>
    <row r="3658" spans="1:18" ht="14.4">
      <c r="A3658" s="1">
        <v>386</v>
      </c>
      <c r="B3658" s="576" t="str">
        <f>UTK[[#This Row],[DATE]]&amp;UTK[[#This Row],[VEHICLE NO]]&amp;UTK[[#This Row],[TRIP NO]]</f>
        <v>45554OD04Q41262</v>
      </c>
      <c r="C3658" s="25">
        <v>45554</v>
      </c>
      <c r="D3658" s="1">
        <v>65286</v>
      </c>
      <c r="E3658" s="12">
        <v>312216</v>
      </c>
      <c r="F3658" s="17">
        <v>2734</v>
      </c>
      <c r="G3658" s="24" t="s">
        <v>23</v>
      </c>
      <c r="H3658" s="578">
        <v>56.64</v>
      </c>
      <c r="I3658" s="578">
        <v>17.579999999999998</v>
      </c>
      <c r="J3658" s="578">
        <f t="shared" si="257"/>
        <v>39.06</v>
      </c>
      <c r="K3658" s="579">
        <v>38.520000000000003</v>
      </c>
      <c r="L3658" s="588">
        <v>45554</v>
      </c>
      <c r="M3658" s="578">
        <f t="shared" si="258"/>
        <v>0.53999999999999915</v>
      </c>
      <c r="N3658" s="582">
        <v>2</v>
      </c>
      <c r="O3658" s="552" t="s">
        <v>50</v>
      </c>
      <c r="P3658" s="1" t="s">
        <v>53</v>
      </c>
      <c r="Q3658" s="581" t="str">
        <f>VLOOKUP(UTK[[#This Row],[ID]],DRIVER[],6,FALSE)</f>
        <v>BIRABAR MOHANTA</v>
      </c>
    </row>
    <row r="3659" spans="1:18" ht="14.4">
      <c r="A3659" s="1">
        <v>387</v>
      </c>
      <c r="B3659" s="576" t="str">
        <f>UTK[[#This Row],[DATE]]&amp;UTK[[#This Row],[VEHICLE NO]]&amp;UTK[[#This Row],[TRIP NO]]</f>
        <v>45554OD34S26152</v>
      </c>
      <c r="C3659" s="25">
        <v>45554</v>
      </c>
      <c r="D3659" s="1">
        <v>65287</v>
      </c>
      <c r="E3659" s="12">
        <v>312216</v>
      </c>
      <c r="F3659" s="17">
        <v>2730</v>
      </c>
      <c r="G3659" s="24" t="s">
        <v>40</v>
      </c>
      <c r="H3659" s="578">
        <v>56.46</v>
      </c>
      <c r="I3659" s="578">
        <v>17.2</v>
      </c>
      <c r="J3659" s="578">
        <f t="shared" si="257"/>
        <v>39.260000000000005</v>
      </c>
      <c r="K3659" s="579">
        <v>38.68</v>
      </c>
      <c r="L3659" s="588">
        <v>45555</v>
      </c>
      <c r="M3659" s="578">
        <f t="shared" si="258"/>
        <v>0.5800000000000054</v>
      </c>
      <c r="N3659" s="582">
        <v>2</v>
      </c>
      <c r="O3659" s="552" t="s">
        <v>50</v>
      </c>
      <c r="P3659" s="1" t="s">
        <v>53</v>
      </c>
      <c r="Q3659" s="581" t="str">
        <f>VLOOKUP(UTK[[#This Row],[ID]],DRIVER[],6,FALSE)</f>
        <v>MIRZA KAMAL BEG</v>
      </c>
      <c r="R3659" s="1">
        <v>157</v>
      </c>
    </row>
    <row r="3660" spans="1:18" ht="14.4">
      <c r="A3660" s="1">
        <v>388</v>
      </c>
      <c r="B3660" s="576" t="str">
        <f>UTK[[#This Row],[DATE]]&amp;UTK[[#This Row],[VEHICLE NO]]&amp;UTK[[#This Row],[TRIP NO]]</f>
        <v>45554OD04Q41233</v>
      </c>
      <c r="C3660" s="25">
        <v>45554</v>
      </c>
      <c r="D3660" s="1">
        <v>65288</v>
      </c>
      <c r="E3660" s="12">
        <v>312216</v>
      </c>
      <c r="F3660" s="17">
        <v>2737</v>
      </c>
      <c r="G3660" s="24" t="s">
        <v>39</v>
      </c>
      <c r="H3660" s="578">
        <v>48.02</v>
      </c>
      <c r="I3660" s="578">
        <v>17.38</v>
      </c>
      <c r="J3660" s="578">
        <f t="shared" si="257"/>
        <v>30.640000000000004</v>
      </c>
      <c r="K3660" s="579">
        <v>30.4</v>
      </c>
      <c r="L3660" s="588">
        <v>45555</v>
      </c>
      <c r="M3660" s="578">
        <f t="shared" si="258"/>
        <v>0.24000000000000554</v>
      </c>
      <c r="N3660" s="582">
        <v>3</v>
      </c>
      <c r="O3660" s="552" t="s">
        <v>50</v>
      </c>
      <c r="P3660" s="1" t="s">
        <v>53</v>
      </c>
      <c r="Q3660" s="581" t="str">
        <f>VLOOKUP(UTK[[#This Row],[ID]],DRIVER[],6,FALSE)</f>
        <v>RIZWAN</v>
      </c>
    </row>
    <row r="3661" spans="1:18" ht="14.4">
      <c r="A3661" s="1">
        <v>389</v>
      </c>
      <c r="B3661" s="576" t="str">
        <f>UTK[[#This Row],[DATE]]&amp;UTK[[#This Row],[VEHICLE NO]]&amp;UTK[[#This Row],[TRIP NO]]</f>
        <v>45555OD04Q67881</v>
      </c>
      <c r="C3661" s="25">
        <v>45555</v>
      </c>
      <c r="D3661" s="1">
        <v>65289</v>
      </c>
      <c r="E3661" s="12">
        <v>312216</v>
      </c>
      <c r="F3661" s="17">
        <v>2765</v>
      </c>
      <c r="G3661" s="24" t="s">
        <v>20</v>
      </c>
      <c r="H3661" s="578">
        <v>54.38</v>
      </c>
      <c r="I3661" s="578">
        <v>17.8</v>
      </c>
      <c r="J3661" s="578">
        <f t="shared" ref="J3661:J3671" si="259">H3661-I3661</f>
        <v>36.58</v>
      </c>
      <c r="K3661" s="579">
        <v>36</v>
      </c>
      <c r="L3661" s="588">
        <v>45555</v>
      </c>
      <c r="M3661" s="578">
        <f t="shared" ref="M3661:M3671" si="260">J3661-K3661</f>
        <v>0.57999999999999829</v>
      </c>
      <c r="N3661" s="582">
        <v>1</v>
      </c>
      <c r="O3661" s="552" t="s">
        <v>50</v>
      </c>
      <c r="P3661" s="1" t="s">
        <v>53</v>
      </c>
      <c r="Q3661" s="581" t="str">
        <f>VLOOKUP(UTK[[#This Row],[ID]],DRIVER[],6,FALSE)</f>
        <v>AJAYA KUMAR MAHANTA</v>
      </c>
    </row>
    <row r="3662" spans="1:18" ht="14.4">
      <c r="A3662" s="1">
        <v>390</v>
      </c>
      <c r="B3662" s="576" t="str">
        <f>UTK[[#This Row],[DATE]]&amp;UTK[[#This Row],[VEHICLE NO]]&amp;UTK[[#This Row],[TRIP NO]]</f>
        <v>45555OD34S40341</v>
      </c>
      <c r="C3662" s="25">
        <v>45555</v>
      </c>
      <c r="D3662" s="1">
        <v>65290</v>
      </c>
      <c r="E3662" s="12">
        <v>312216</v>
      </c>
      <c r="F3662" s="17">
        <v>2769</v>
      </c>
      <c r="G3662" s="24" t="s">
        <v>129</v>
      </c>
      <c r="H3662" s="578">
        <v>54.2</v>
      </c>
      <c r="I3662" s="578">
        <v>17.8</v>
      </c>
      <c r="J3662" s="578">
        <f t="shared" si="259"/>
        <v>36.400000000000006</v>
      </c>
      <c r="K3662" s="579">
        <v>36</v>
      </c>
      <c r="L3662" s="588">
        <v>45555</v>
      </c>
      <c r="M3662" s="578">
        <f t="shared" si="260"/>
        <v>0.40000000000000568</v>
      </c>
      <c r="N3662" s="582">
        <v>1</v>
      </c>
      <c r="O3662" s="552" t="s">
        <v>50</v>
      </c>
      <c r="P3662" s="1" t="s">
        <v>53</v>
      </c>
      <c r="Q3662" s="581" t="str">
        <f>VLOOKUP(UTK[[#This Row],[ID]],DRIVER[],6,FALSE)</f>
        <v>AKSHAYA KU SAHOO</v>
      </c>
    </row>
    <row r="3663" spans="1:18" ht="14.4">
      <c r="A3663" s="1">
        <v>391</v>
      </c>
      <c r="B3663" s="576" t="str">
        <f>UTK[[#This Row],[DATE]]&amp;UTK[[#This Row],[VEHICLE NO]]&amp;UTK[[#This Row],[TRIP NO]]</f>
        <v>45555OD04Q41231</v>
      </c>
      <c r="C3663" s="25">
        <v>45555</v>
      </c>
      <c r="D3663" s="1">
        <v>65291</v>
      </c>
      <c r="E3663" s="12">
        <v>312216</v>
      </c>
      <c r="F3663" s="17">
        <v>2778</v>
      </c>
      <c r="G3663" s="24" t="s">
        <v>39</v>
      </c>
      <c r="H3663" s="578">
        <v>49.38</v>
      </c>
      <c r="I3663" s="578">
        <v>17.420000000000002</v>
      </c>
      <c r="J3663" s="578">
        <f t="shared" si="259"/>
        <v>31.96</v>
      </c>
      <c r="K3663" s="579">
        <v>31.6</v>
      </c>
      <c r="L3663" s="588">
        <v>45555</v>
      </c>
      <c r="M3663" s="578">
        <f t="shared" si="260"/>
        <v>0.35999999999999943</v>
      </c>
      <c r="N3663" s="582">
        <v>1</v>
      </c>
      <c r="O3663" s="552" t="s">
        <v>50</v>
      </c>
      <c r="P3663" s="1" t="s">
        <v>53</v>
      </c>
      <c r="Q3663" s="581" t="str">
        <f>VLOOKUP(UTK[[#This Row],[ID]],DRIVER[],6,FALSE)</f>
        <v>RIZWAN</v>
      </c>
    </row>
    <row r="3664" spans="1:18" ht="14.4">
      <c r="A3664" s="1">
        <v>392</v>
      </c>
      <c r="B3664" s="576" t="str">
        <f>UTK[[#This Row],[DATE]]&amp;UTK[[#This Row],[VEHICLE NO]]&amp;UTK[[#This Row],[TRIP NO]]</f>
        <v>45555OD34S61371</v>
      </c>
      <c r="C3664" s="25">
        <v>45555</v>
      </c>
      <c r="D3664" s="1">
        <v>65292</v>
      </c>
      <c r="E3664" s="12">
        <v>312216</v>
      </c>
      <c r="F3664" s="17">
        <v>2779</v>
      </c>
      <c r="G3664" s="24" t="s">
        <v>44</v>
      </c>
      <c r="H3664" s="578">
        <v>52.4</v>
      </c>
      <c r="I3664" s="578">
        <v>17.579999999999998</v>
      </c>
      <c r="J3664" s="578">
        <f t="shared" si="259"/>
        <v>34.82</v>
      </c>
      <c r="K3664" s="579">
        <v>34.5</v>
      </c>
      <c r="L3664" s="588">
        <v>45555</v>
      </c>
      <c r="M3664" s="578">
        <f t="shared" si="260"/>
        <v>0.32000000000000028</v>
      </c>
      <c r="N3664" s="582">
        <v>1</v>
      </c>
      <c r="O3664" s="552" t="s">
        <v>50</v>
      </c>
      <c r="P3664" s="1" t="s">
        <v>53</v>
      </c>
      <c r="Q3664" s="581" t="str">
        <f>VLOOKUP(UTK[[#This Row],[ID]],DRIVER[],6,FALSE)</f>
        <v>BANAJ ROUT</v>
      </c>
    </row>
    <row r="3665" spans="1:18" ht="14.4">
      <c r="A3665" s="1">
        <v>393</v>
      </c>
      <c r="B3665" s="576" t="str">
        <f>UTK[[#This Row],[DATE]]&amp;UTK[[#This Row],[VEHICLE NO]]&amp;UTK[[#This Row],[TRIP NO]]</f>
        <v>45555OD34S26661</v>
      </c>
      <c r="C3665" s="25">
        <v>45555</v>
      </c>
      <c r="D3665" s="1">
        <v>65293</v>
      </c>
      <c r="E3665" s="12">
        <v>312216</v>
      </c>
      <c r="F3665" s="17">
        <v>2783</v>
      </c>
      <c r="G3665" s="24" t="s">
        <v>45</v>
      </c>
      <c r="H3665" s="578">
        <v>50.68</v>
      </c>
      <c r="I3665" s="578">
        <v>17.600000000000001</v>
      </c>
      <c r="J3665" s="578">
        <f t="shared" si="259"/>
        <v>33.08</v>
      </c>
      <c r="K3665" s="579">
        <v>32.46</v>
      </c>
      <c r="L3665" s="588">
        <v>45555</v>
      </c>
      <c r="M3665" s="578">
        <f t="shared" si="260"/>
        <v>0.61999999999999744</v>
      </c>
      <c r="N3665" s="582">
        <v>1</v>
      </c>
      <c r="O3665" s="552" t="s">
        <v>50</v>
      </c>
      <c r="P3665" s="1" t="s">
        <v>53</v>
      </c>
      <c r="Q3665" s="581" t="str">
        <f>VLOOKUP(UTK[[#This Row],[ID]],DRIVER[],6,FALSE)</f>
        <v>BENUDHAR PRADHAN</v>
      </c>
    </row>
    <row r="3666" spans="1:18" ht="14.4">
      <c r="A3666" s="1">
        <v>394</v>
      </c>
      <c r="B3666" s="576" t="str">
        <f>UTK[[#This Row],[DATE]]&amp;UTK[[#This Row],[VEHICLE NO]]&amp;UTK[[#This Row],[TRIP NO]]</f>
        <v>45555OD04Q41281</v>
      </c>
      <c r="C3666" s="25">
        <v>45555</v>
      </c>
      <c r="D3666" s="1">
        <v>65294</v>
      </c>
      <c r="E3666" s="12">
        <v>312216</v>
      </c>
      <c r="F3666" s="17">
        <v>2784</v>
      </c>
      <c r="G3666" s="24" t="s">
        <v>41</v>
      </c>
      <c r="H3666" s="578">
        <v>33.18</v>
      </c>
      <c r="I3666" s="578">
        <v>10.44</v>
      </c>
      <c r="J3666" s="578">
        <f t="shared" si="259"/>
        <v>22.740000000000002</v>
      </c>
      <c r="K3666" s="579">
        <v>22.4</v>
      </c>
      <c r="L3666" s="588">
        <v>45555</v>
      </c>
      <c r="M3666" s="578">
        <f t="shared" si="260"/>
        <v>0.34000000000000341</v>
      </c>
      <c r="N3666" s="582">
        <v>1</v>
      </c>
      <c r="O3666" s="552" t="s">
        <v>50</v>
      </c>
      <c r="P3666" s="1" t="s">
        <v>53</v>
      </c>
      <c r="Q3666" s="581" t="str">
        <f>VLOOKUP(UTK[[#This Row],[ID]],DRIVER[],6,FALSE)</f>
        <v>KAMAN MUNDA</v>
      </c>
    </row>
    <row r="3667" spans="1:18" ht="14.4">
      <c r="A3667" s="1">
        <v>395</v>
      </c>
      <c r="B3667" s="576" t="str">
        <f>UTK[[#This Row],[DATE]]&amp;UTK[[#This Row],[VEHICLE NO]]&amp;UTK[[#This Row],[TRIP NO]]</f>
        <v>45555OD34S26681</v>
      </c>
      <c r="C3667" s="25">
        <v>45555</v>
      </c>
      <c r="D3667" s="1">
        <v>65295</v>
      </c>
      <c r="E3667" s="12">
        <v>312216</v>
      </c>
      <c r="F3667" s="17">
        <v>2785</v>
      </c>
      <c r="G3667" s="24" t="s">
        <v>42</v>
      </c>
      <c r="H3667" s="578">
        <v>52.82</v>
      </c>
      <c r="I3667" s="578">
        <v>17.079999999999998</v>
      </c>
      <c r="J3667" s="578">
        <f t="shared" si="259"/>
        <v>35.74</v>
      </c>
      <c r="K3667" s="579">
        <v>35.14</v>
      </c>
      <c r="L3667" s="588">
        <v>45555</v>
      </c>
      <c r="M3667" s="578">
        <f t="shared" si="260"/>
        <v>0.60000000000000142</v>
      </c>
      <c r="N3667" s="582">
        <v>1</v>
      </c>
      <c r="O3667" s="552" t="s">
        <v>50</v>
      </c>
      <c r="P3667" s="1" t="s">
        <v>53</v>
      </c>
      <c r="Q3667" s="581" t="str">
        <f>VLOOKUP(UTK[[#This Row],[ID]],DRIVER[],6,FALSE)</f>
        <v>KALI CH KAR</v>
      </c>
    </row>
    <row r="3668" spans="1:18" ht="14.4">
      <c r="A3668" s="1">
        <v>396</v>
      </c>
      <c r="B3668" s="576" t="str">
        <f>UTK[[#This Row],[DATE]]&amp;UTK[[#This Row],[VEHICLE NO]]&amp;UTK[[#This Row],[TRIP NO]]</f>
        <v>45555OD04Q41261</v>
      </c>
      <c r="C3668" s="25">
        <v>45555</v>
      </c>
      <c r="D3668" s="1">
        <v>65296</v>
      </c>
      <c r="E3668" s="12">
        <v>312216</v>
      </c>
      <c r="F3668" s="17">
        <v>2786</v>
      </c>
      <c r="G3668" s="24" t="s">
        <v>23</v>
      </c>
      <c r="H3668" s="578">
        <v>53.1</v>
      </c>
      <c r="I3668" s="578">
        <v>17.579999999999998</v>
      </c>
      <c r="J3668" s="578">
        <f t="shared" si="259"/>
        <v>35.520000000000003</v>
      </c>
      <c r="K3668" s="579">
        <v>35.159999999999997</v>
      </c>
      <c r="L3668" s="588">
        <v>45555</v>
      </c>
      <c r="M3668" s="578">
        <f t="shared" si="260"/>
        <v>0.36000000000000654</v>
      </c>
      <c r="N3668" s="582">
        <v>1</v>
      </c>
      <c r="O3668" s="552" t="s">
        <v>50</v>
      </c>
      <c r="P3668" s="1" t="s">
        <v>53</v>
      </c>
      <c r="Q3668" s="581" t="str">
        <f>VLOOKUP(UTK[[#This Row],[ID]],DRIVER[],6,FALSE)</f>
        <v>JUGAL KISHOR MOHANTA</v>
      </c>
    </row>
    <row r="3669" spans="1:18" ht="14.4">
      <c r="A3669" s="1">
        <v>397</v>
      </c>
      <c r="B3669" s="576" t="str">
        <f>UTK[[#This Row],[DATE]]&amp;UTK[[#This Row],[VEHICLE NO]]&amp;UTK[[#This Row],[TRIP NO]]</f>
        <v>45555OD34S61391</v>
      </c>
      <c r="C3669" s="25">
        <v>45555</v>
      </c>
      <c r="D3669" s="1">
        <v>65297</v>
      </c>
      <c r="E3669" s="12">
        <v>312216</v>
      </c>
      <c r="F3669" s="17">
        <v>2788</v>
      </c>
      <c r="G3669" s="24" t="s">
        <v>52</v>
      </c>
      <c r="H3669" s="578">
        <v>49.88</v>
      </c>
      <c r="I3669" s="578">
        <v>17.66</v>
      </c>
      <c r="J3669" s="578">
        <f t="shared" si="259"/>
        <v>32.22</v>
      </c>
      <c r="K3669" s="579">
        <v>31.86</v>
      </c>
      <c r="L3669" s="588">
        <v>45555</v>
      </c>
      <c r="M3669" s="578">
        <f t="shared" si="260"/>
        <v>0.35999999999999943</v>
      </c>
      <c r="N3669" s="582">
        <v>1</v>
      </c>
      <c r="O3669" s="552" t="s">
        <v>50</v>
      </c>
      <c r="P3669" s="1" t="s">
        <v>53</v>
      </c>
      <c r="Q3669" s="581" t="str">
        <f>VLOOKUP(UTK[[#This Row],[ID]],DRIVER[],6,FALSE)</f>
        <v>RAHID</v>
      </c>
    </row>
    <row r="3670" spans="1:18" ht="14.4">
      <c r="A3670" s="1">
        <v>398</v>
      </c>
      <c r="B3670" s="576" t="str">
        <f>UTK[[#This Row],[DATE]]&amp;UTK[[#This Row],[VEHICLE NO]]&amp;UTK[[#This Row],[TRIP NO]]</f>
        <v>45555OD04Q41781</v>
      </c>
      <c r="C3670" s="25">
        <v>45555</v>
      </c>
      <c r="D3670" s="1">
        <v>65298</v>
      </c>
      <c r="E3670" s="12">
        <v>312216</v>
      </c>
      <c r="F3670" s="17">
        <v>2792</v>
      </c>
      <c r="G3670" s="24" t="s">
        <v>25</v>
      </c>
      <c r="H3670" s="578">
        <v>52.08</v>
      </c>
      <c r="I3670" s="578">
        <v>17.28</v>
      </c>
      <c r="J3670" s="578">
        <f t="shared" si="259"/>
        <v>34.799999999999997</v>
      </c>
      <c r="K3670" s="579">
        <v>34.36</v>
      </c>
      <c r="L3670" s="588">
        <v>45555</v>
      </c>
      <c r="M3670" s="578">
        <f t="shared" si="260"/>
        <v>0.43999999999999773</v>
      </c>
      <c r="N3670" s="582">
        <v>1</v>
      </c>
      <c r="O3670" s="552" t="s">
        <v>50</v>
      </c>
      <c r="P3670" s="1" t="s">
        <v>53</v>
      </c>
      <c r="Q3670" s="581" t="str">
        <f>VLOOKUP(UTK[[#This Row],[ID]],DRIVER[],6,FALSE)</f>
        <v>BHARAT CH MOHANTA</v>
      </c>
      <c r="R3670" s="1">
        <v>138</v>
      </c>
    </row>
    <row r="3671" spans="1:18" ht="14.4">
      <c r="A3671" s="1">
        <v>399</v>
      </c>
      <c r="B3671" s="576" t="str">
        <f>UTK[[#This Row],[DATE]]&amp;UTK[[#This Row],[VEHICLE NO]]&amp;UTK[[#This Row],[TRIP NO]]</f>
        <v>45555OD34S26151</v>
      </c>
      <c r="C3671" s="25">
        <v>45555</v>
      </c>
      <c r="D3671" s="1">
        <v>65299</v>
      </c>
      <c r="E3671" s="12">
        <v>312216</v>
      </c>
      <c r="F3671" s="17">
        <v>2793</v>
      </c>
      <c r="G3671" s="24" t="s">
        <v>40</v>
      </c>
      <c r="H3671" s="578">
        <v>50.7</v>
      </c>
      <c r="I3671" s="578">
        <v>17.38</v>
      </c>
      <c r="J3671" s="578">
        <f t="shared" si="259"/>
        <v>33.320000000000007</v>
      </c>
      <c r="K3671" s="579">
        <v>32.58</v>
      </c>
      <c r="L3671" s="588">
        <v>45555</v>
      </c>
      <c r="M3671" s="578">
        <f t="shared" si="260"/>
        <v>0.74000000000000909</v>
      </c>
      <c r="N3671" s="582">
        <v>1</v>
      </c>
      <c r="O3671" s="552" t="s">
        <v>50</v>
      </c>
      <c r="P3671" s="1" t="s">
        <v>53</v>
      </c>
      <c r="Q3671" s="581" t="str">
        <f>VLOOKUP(UTK[[#This Row],[ID]],DRIVER[],6,FALSE)</f>
        <v>MIRZA KAMAL BEG</v>
      </c>
    </row>
    <row r="3672" spans="1:18" ht="14.4">
      <c r="A3672" s="1">
        <v>400</v>
      </c>
      <c r="B3672" s="591" t="str">
        <f>UTK[[#This Row],[DATE]]&amp;UTK[[#This Row],[VEHICLE NO]]&amp;UTK[[#This Row],[TRIP NO]]</f>
        <v>45556OD34S40341</v>
      </c>
      <c r="C3672" s="25">
        <v>45556</v>
      </c>
      <c r="D3672" s="1">
        <v>65300</v>
      </c>
      <c r="E3672" s="12">
        <v>312216</v>
      </c>
      <c r="F3672" s="17">
        <v>2846</v>
      </c>
      <c r="G3672" s="24" t="s">
        <v>129</v>
      </c>
      <c r="H3672" s="593">
        <v>51.86</v>
      </c>
      <c r="I3672" s="593">
        <v>17.739999999999998</v>
      </c>
      <c r="J3672" s="593">
        <f t="shared" ref="J3672:J3683" si="261">H3672-I3672</f>
        <v>34.120000000000005</v>
      </c>
      <c r="K3672" s="594">
        <v>33.56</v>
      </c>
      <c r="L3672" s="588">
        <v>45556</v>
      </c>
      <c r="M3672" s="593">
        <f t="shared" ref="M3672:M3683" si="262">J3672-K3672</f>
        <v>0.56000000000000227</v>
      </c>
      <c r="N3672" s="582">
        <v>1</v>
      </c>
      <c r="O3672" s="552" t="s">
        <v>50</v>
      </c>
      <c r="P3672" s="1" t="s">
        <v>53</v>
      </c>
      <c r="Q3672" s="595" t="str">
        <f>VLOOKUP(UTK[[#This Row],[ID]],DRIVER[],6,FALSE)</f>
        <v>AKSHAYA KU SAHOO</v>
      </c>
    </row>
    <row r="3673" spans="1:18" ht="14.4">
      <c r="A3673" s="1">
        <v>401</v>
      </c>
      <c r="B3673" s="591" t="str">
        <f>UTK[[#This Row],[DATE]]&amp;UTK[[#This Row],[VEHICLE NO]]&amp;UTK[[#This Row],[TRIP NO]]</f>
        <v>45556OD34S26661</v>
      </c>
      <c r="C3673" s="25">
        <v>45556</v>
      </c>
      <c r="D3673" s="1">
        <v>65301</v>
      </c>
      <c r="E3673" s="12">
        <v>312216</v>
      </c>
      <c r="F3673" s="17">
        <v>2850</v>
      </c>
      <c r="G3673" s="24" t="s">
        <v>45</v>
      </c>
      <c r="H3673" s="593">
        <v>57.04</v>
      </c>
      <c r="I3673" s="593">
        <v>17.72</v>
      </c>
      <c r="J3673" s="593">
        <f t="shared" si="261"/>
        <v>39.32</v>
      </c>
      <c r="K3673" s="594">
        <v>38.72</v>
      </c>
      <c r="L3673" s="588">
        <v>45556</v>
      </c>
      <c r="M3673" s="593">
        <f t="shared" si="262"/>
        <v>0.60000000000000142</v>
      </c>
      <c r="N3673" s="582">
        <v>1</v>
      </c>
      <c r="O3673" s="552" t="s">
        <v>50</v>
      </c>
      <c r="P3673" s="1" t="s">
        <v>53</v>
      </c>
      <c r="Q3673" s="595" t="str">
        <f>VLOOKUP(UTK[[#This Row],[ID]],DRIVER[],6,FALSE)</f>
        <v>RAHID</v>
      </c>
    </row>
    <row r="3674" spans="1:18" ht="14.4">
      <c r="A3674" s="1">
        <v>402</v>
      </c>
      <c r="B3674" s="591" t="str">
        <f>UTK[[#This Row],[DATE]]&amp;UTK[[#This Row],[VEHICLE NO]]&amp;UTK[[#This Row],[TRIP NO]]</f>
        <v>45556OD04Q41231</v>
      </c>
      <c r="C3674" s="25">
        <v>45556</v>
      </c>
      <c r="D3674" s="1">
        <v>65302</v>
      </c>
      <c r="E3674" s="12">
        <v>312216</v>
      </c>
      <c r="F3674" s="17">
        <v>2849</v>
      </c>
      <c r="G3674" s="24" t="s">
        <v>39</v>
      </c>
      <c r="H3674" s="593">
        <v>51.76</v>
      </c>
      <c r="I3674" s="593">
        <v>17.36</v>
      </c>
      <c r="J3674" s="593">
        <f t="shared" si="261"/>
        <v>34.4</v>
      </c>
      <c r="K3674" s="594">
        <v>33.619999999999997</v>
      </c>
      <c r="L3674" s="588">
        <v>45556</v>
      </c>
      <c r="M3674" s="593">
        <f t="shared" si="262"/>
        <v>0.78000000000000114</v>
      </c>
      <c r="N3674" s="582">
        <v>1</v>
      </c>
      <c r="O3674" s="552" t="s">
        <v>50</v>
      </c>
      <c r="P3674" s="1" t="s">
        <v>53</v>
      </c>
      <c r="Q3674" s="595" t="str">
        <f>VLOOKUP(UTK[[#This Row],[ID]],DRIVER[],6,FALSE)</f>
        <v>RIZWAN</v>
      </c>
    </row>
    <row r="3675" spans="1:18" ht="14.4">
      <c r="A3675" s="1">
        <v>403</v>
      </c>
      <c r="B3675" s="591" t="str">
        <f>UTK[[#This Row],[DATE]]&amp;UTK[[#This Row],[VEHICLE NO]]&amp;UTK[[#This Row],[TRIP NO]]</f>
        <v>45556OD34S26681</v>
      </c>
      <c r="C3675" s="25">
        <v>45556</v>
      </c>
      <c r="D3675" s="1">
        <v>65303</v>
      </c>
      <c r="E3675" s="12">
        <v>312216</v>
      </c>
      <c r="F3675" s="17">
        <v>2851</v>
      </c>
      <c r="G3675" s="24" t="s">
        <v>42</v>
      </c>
      <c r="H3675" s="593">
        <v>55.56</v>
      </c>
      <c r="I3675" s="593">
        <v>17.079999999999998</v>
      </c>
      <c r="J3675" s="593">
        <f t="shared" si="261"/>
        <v>38.480000000000004</v>
      </c>
      <c r="K3675" s="594">
        <v>37.94</v>
      </c>
      <c r="L3675" s="588">
        <v>45556</v>
      </c>
      <c r="M3675" s="593">
        <f t="shared" si="262"/>
        <v>0.54000000000000625</v>
      </c>
      <c r="N3675" s="582">
        <v>1</v>
      </c>
      <c r="O3675" s="552" t="s">
        <v>50</v>
      </c>
      <c r="P3675" s="1" t="s">
        <v>53</v>
      </c>
      <c r="Q3675" s="595" t="str">
        <f>VLOOKUP(UTK[[#This Row],[ID]],DRIVER[],6,FALSE)</f>
        <v>KALI CH KAR</v>
      </c>
    </row>
    <row r="3676" spans="1:18" ht="14.4">
      <c r="A3676" s="1">
        <v>404</v>
      </c>
      <c r="B3676" s="591" t="str">
        <f>UTK[[#This Row],[DATE]]&amp;UTK[[#This Row],[VEHICLE NO]]&amp;UTK[[#This Row],[TRIP NO]]</f>
        <v>45556OD34S61371</v>
      </c>
      <c r="C3676" s="25">
        <v>45556</v>
      </c>
      <c r="D3676" s="1">
        <v>65304</v>
      </c>
      <c r="E3676" s="12">
        <v>312216</v>
      </c>
      <c r="F3676" s="17">
        <v>2854</v>
      </c>
      <c r="G3676" s="24" t="s">
        <v>44</v>
      </c>
      <c r="H3676" s="593">
        <v>56.44</v>
      </c>
      <c r="I3676" s="593">
        <v>17.559999999999999</v>
      </c>
      <c r="J3676" s="593">
        <f t="shared" si="261"/>
        <v>38.879999999999995</v>
      </c>
      <c r="K3676" s="594">
        <v>38.340000000000003</v>
      </c>
      <c r="L3676" s="588">
        <v>45556</v>
      </c>
      <c r="M3676" s="593">
        <f t="shared" si="262"/>
        <v>0.53999999999999204</v>
      </c>
      <c r="N3676" s="582">
        <v>1</v>
      </c>
      <c r="O3676" s="552" t="s">
        <v>50</v>
      </c>
      <c r="P3676" s="1" t="s">
        <v>53</v>
      </c>
      <c r="Q3676" s="595" t="str">
        <f>VLOOKUP(UTK[[#This Row],[ID]],DRIVER[],6,FALSE)</f>
        <v>BANAJ ROUT</v>
      </c>
    </row>
    <row r="3677" spans="1:18" ht="14.4">
      <c r="A3677" s="1">
        <v>405</v>
      </c>
      <c r="B3677" s="591" t="str">
        <f>UTK[[#This Row],[DATE]]&amp;UTK[[#This Row],[VEHICLE NO]]&amp;UTK[[#This Row],[TRIP NO]]</f>
        <v>45556OD04Q41281</v>
      </c>
      <c r="C3677" s="25">
        <v>45556</v>
      </c>
      <c r="D3677" s="1">
        <v>65305</v>
      </c>
      <c r="E3677" s="12">
        <v>312216</v>
      </c>
      <c r="F3677" s="17">
        <v>2864</v>
      </c>
      <c r="G3677" s="24" t="s">
        <v>41</v>
      </c>
      <c r="H3677" s="593">
        <v>35.520000000000003</v>
      </c>
      <c r="I3677" s="593">
        <v>10.5</v>
      </c>
      <c r="J3677" s="593">
        <f t="shared" si="261"/>
        <v>25.020000000000003</v>
      </c>
      <c r="K3677" s="594">
        <v>24.7</v>
      </c>
      <c r="L3677" s="588">
        <v>45556</v>
      </c>
      <c r="M3677" s="593">
        <f t="shared" si="262"/>
        <v>0.32000000000000384</v>
      </c>
      <c r="N3677" s="582">
        <v>1</v>
      </c>
      <c r="O3677" s="552" t="s">
        <v>50</v>
      </c>
      <c r="P3677" s="1" t="s">
        <v>53</v>
      </c>
      <c r="Q3677" s="595" t="str">
        <f>VLOOKUP(UTK[[#This Row],[ID]],DRIVER[],6,FALSE)</f>
        <v>KAMAN MUNDA</v>
      </c>
    </row>
    <row r="3678" spans="1:18" ht="14.4">
      <c r="A3678" s="1">
        <v>406</v>
      </c>
      <c r="B3678" s="591" t="str">
        <f>UTK[[#This Row],[DATE]]&amp;UTK[[#This Row],[VEHICLE NO]]&amp;UTK[[#This Row],[TRIP NO]]</f>
        <v>45556OD34S61391</v>
      </c>
      <c r="C3678" s="25">
        <v>45556</v>
      </c>
      <c r="D3678" s="1">
        <v>65306</v>
      </c>
      <c r="E3678" s="12">
        <v>312216</v>
      </c>
      <c r="F3678" s="17">
        <v>2861</v>
      </c>
      <c r="G3678" s="24" t="s">
        <v>52</v>
      </c>
      <c r="H3678" s="593">
        <v>57.48</v>
      </c>
      <c r="I3678" s="593">
        <v>17.66</v>
      </c>
      <c r="J3678" s="593">
        <f t="shared" si="261"/>
        <v>39.819999999999993</v>
      </c>
      <c r="K3678" s="594">
        <v>39.42</v>
      </c>
      <c r="L3678" s="588">
        <v>45556</v>
      </c>
      <c r="M3678" s="593">
        <f t="shared" si="262"/>
        <v>0.39999999999999147</v>
      </c>
      <c r="N3678" s="582">
        <v>1</v>
      </c>
      <c r="O3678" s="552" t="s">
        <v>50</v>
      </c>
      <c r="P3678" s="1" t="s">
        <v>53</v>
      </c>
      <c r="Q3678" s="595" t="str">
        <f>VLOOKUP(UTK[[#This Row],[ID]],DRIVER[],6,FALSE)</f>
        <v>PRADIPA MALIK</v>
      </c>
    </row>
    <row r="3679" spans="1:18" ht="14.4">
      <c r="A3679" s="1">
        <v>407</v>
      </c>
      <c r="B3679" s="591" t="str">
        <f>UTK[[#This Row],[DATE]]&amp;UTK[[#This Row],[VEHICLE NO]]&amp;UTK[[#This Row],[TRIP NO]]</f>
        <v>45556OD34S26151</v>
      </c>
      <c r="C3679" s="25">
        <v>45556</v>
      </c>
      <c r="D3679" s="1">
        <v>65307</v>
      </c>
      <c r="E3679" s="12">
        <v>312216</v>
      </c>
      <c r="F3679" s="17">
        <v>2870</v>
      </c>
      <c r="G3679" s="24" t="s">
        <v>40</v>
      </c>
      <c r="H3679" s="593">
        <v>54.08</v>
      </c>
      <c r="I3679" s="593">
        <v>17.420000000000002</v>
      </c>
      <c r="J3679" s="593">
        <f t="shared" si="261"/>
        <v>36.659999999999997</v>
      </c>
      <c r="K3679" s="594">
        <v>35.56</v>
      </c>
      <c r="L3679" s="588">
        <v>45556</v>
      </c>
      <c r="M3679" s="593">
        <f t="shared" si="262"/>
        <v>1.0999999999999943</v>
      </c>
      <c r="N3679" s="582">
        <v>1</v>
      </c>
      <c r="O3679" s="552" t="s">
        <v>50</v>
      </c>
      <c r="P3679" s="1" t="s">
        <v>53</v>
      </c>
      <c r="Q3679" s="595" t="str">
        <f>VLOOKUP(UTK[[#This Row],[ID]],DRIVER[],6,FALSE)</f>
        <v>DHULESWAR PERAI</v>
      </c>
    </row>
    <row r="3680" spans="1:18" ht="14.4">
      <c r="A3680" s="1">
        <v>408</v>
      </c>
      <c r="B3680" s="591" t="str">
        <f>UTK[[#This Row],[DATE]]&amp;UTK[[#This Row],[VEHICLE NO]]&amp;UTK[[#This Row],[TRIP NO]]</f>
        <v>45556OD04Q41261</v>
      </c>
      <c r="C3680" s="25">
        <v>45556</v>
      </c>
      <c r="D3680" s="1">
        <v>65308</v>
      </c>
      <c r="E3680" s="12">
        <v>312216</v>
      </c>
      <c r="F3680" s="17">
        <v>2876</v>
      </c>
      <c r="G3680" s="24" t="s">
        <v>23</v>
      </c>
      <c r="H3680" s="593">
        <v>57.12</v>
      </c>
      <c r="I3680" s="593">
        <v>17.559999999999999</v>
      </c>
      <c r="J3680" s="593">
        <f t="shared" si="261"/>
        <v>39.56</v>
      </c>
      <c r="K3680" s="594">
        <v>39.200000000000003</v>
      </c>
      <c r="L3680" s="588">
        <v>45556</v>
      </c>
      <c r="M3680" s="593">
        <f t="shared" si="262"/>
        <v>0.35999999999999943</v>
      </c>
      <c r="N3680" s="582">
        <v>1</v>
      </c>
      <c r="O3680" s="552" t="s">
        <v>50</v>
      </c>
      <c r="P3680" s="1" t="s">
        <v>53</v>
      </c>
      <c r="Q3680" s="595" t="str">
        <f>VLOOKUP(UTK[[#This Row],[ID]],DRIVER[],6,FALSE)</f>
        <v>JUGAL KISHOR MOHANTA</v>
      </c>
    </row>
    <row r="3681" spans="1:18" ht="14.4">
      <c r="A3681" s="1">
        <v>409</v>
      </c>
      <c r="B3681" s="591" t="str">
        <f>UTK[[#This Row],[DATE]]&amp;UTK[[#This Row],[VEHICLE NO]]&amp;UTK[[#This Row],[TRIP NO]]</f>
        <v>45556OD04Q67881</v>
      </c>
      <c r="C3681" s="25">
        <v>45556</v>
      </c>
      <c r="D3681" s="1">
        <v>65309</v>
      </c>
      <c r="E3681" s="12">
        <v>312216</v>
      </c>
      <c r="F3681" s="17">
        <v>2888</v>
      </c>
      <c r="G3681" s="24" t="s">
        <v>20</v>
      </c>
      <c r="H3681" s="593">
        <v>55.5</v>
      </c>
      <c r="I3681" s="593">
        <v>17.760000000000002</v>
      </c>
      <c r="J3681" s="593">
        <f t="shared" si="261"/>
        <v>37.739999999999995</v>
      </c>
      <c r="K3681" s="594">
        <v>37.380000000000003</v>
      </c>
      <c r="L3681" s="596">
        <v>45557</v>
      </c>
      <c r="M3681" s="593">
        <f t="shared" si="262"/>
        <v>0.35999999999999233</v>
      </c>
      <c r="N3681" s="582">
        <v>1</v>
      </c>
      <c r="O3681" s="552" t="s">
        <v>50</v>
      </c>
      <c r="P3681" s="1" t="s">
        <v>53</v>
      </c>
      <c r="Q3681" s="595" t="str">
        <f>VLOOKUP(UTK[[#This Row],[ID]],DRIVER[],6,FALSE)</f>
        <v>AJAYA KUMAR MAHANTA</v>
      </c>
    </row>
    <row r="3682" spans="1:18" ht="14.4">
      <c r="A3682" s="1">
        <v>410</v>
      </c>
      <c r="B3682" s="591" t="str">
        <f>UTK[[#This Row],[DATE]]&amp;UTK[[#This Row],[VEHICLE NO]]&amp;UTK[[#This Row],[TRIP NO]]</f>
        <v>45556OD04Q41181</v>
      </c>
      <c r="C3682" s="25">
        <v>45556</v>
      </c>
      <c r="D3682" s="1">
        <v>65310</v>
      </c>
      <c r="E3682" s="12">
        <v>312216</v>
      </c>
      <c r="F3682" s="17">
        <v>2905</v>
      </c>
      <c r="G3682" s="24" t="s">
        <v>26</v>
      </c>
      <c r="H3682" s="593">
        <v>53.02</v>
      </c>
      <c r="I3682" s="593">
        <v>17.32</v>
      </c>
      <c r="J3682" s="593">
        <f t="shared" si="261"/>
        <v>35.700000000000003</v>
      </c>
      <c r="K3682" s="594">
        <v>35.32</v>
      </c>
      <c r="L3682" s="596">
        <v>45557</v>
      </c>
      <c r="M3682" s="593">
        <f t="shared" si="262"/>
        <v>0.38000000000000256</v>
      </c>
      <c r="N3682" s="582">
        <v>1</v>
      </c>
      <c r="O3682" s="552" t="s">
        <v>50</v>
      </c>
      <c r="P3682" s="1" t="s">
        <v>53</v>
      </c>
      <c r="Q3682" s="595" t="str">
        <f>VLOOKUP(UTK[[#This Row],[ID]],DRIVER[],6,FALSE)</f>
        <v>MIRZA KAMAL BEG</v>
      </c>
    </row>
    <row r="3683" spans="1:18" ht="14.4">
      <c r="A3683" s="1">
        <v>411</v>
      </c>
      <c r="B3683" s="591" t="str">
        <f>UTK[[#This Row],[DATE]]&amp;UTK[[#This Row],[VEHICLE NO]]&amp;UTK[[#This Row],[TRIP NO]]</f>
        <v>45556OD04Q41781</v>
      </c>
      <c r="C3683" s="25">
        <v>45556</v>
      </c>
      <c r="D3683" s="1">
        <v>65311</v>
      </c>
      <c r="E3683" s="12">
        <v>312216</v>
      </c>
      <c r="F3683" s="17">
        <v>2906</v>
      </c>
      <c r="G3683" s="24" t="s">
        <v>25</v>
      </c>
      <c r="H3683" s="593">
        <v>54.72</v>
      </c>
      <c r="I3683" s="593">
        <v>17.64</v>
      </c>
      <c r="J3683" s="593">
        <f t="shared" si="261"/>
        <v>37.08</v>
      </c>
      <c r="K3683" s="594">
        <v>36.74</v>
      </c>
      <c r="L3683" s="596">
        <v>45557</v>
      </c>
      <c r="M3683" s="593">
        <f t="shared" si="262"/>
        <v>0.33999999999999631</v>
      </c>
      <c r="N3683" s="582">
        <v>1</v>
      </c>
      <c r="O3683" s="552" t="s">
        <v>50</v>
      </c>
      <c r="P3683" s="1" t="s">
        <v>53</v>
      </c>
      <c r="Q3683" s="595" t="str">
        <f>VLOOKUP(UTK[[#This Row],[ID]],DRIVER[],6,FALSE)</f>
        <v>KABIRAJ SAHANI</v>
      </c>
    </row>
    <row r="3684" spans="1:18" ht="14.4">
      <c r="A3684" s="1">
        <v>412</v>
      </c>
      <c r="B3684" s="591" t="str">
        <f>UTK[[#This Row],[DATE]]&amp;UTK[[#This Row],[VEHICLE NO]]&amp;UTK[[#This Row],[TRIP NO]]</f>
        <v>45557OD34S26681</v>
      </c>
      <c r="C3684" s="25">
        <v>45557</v>
      </c>
      <c r="D3684" s="1">
        <v>65312</v>
      </c>
      <c r="E3684" s="12">
        <v>312216</v>
      </c>
      <c r="F3684" s="17">
        <v>2933</v>
      </c>
      <c r="G3684" s="24" t="s">
        <v>42</v>
      </c>
      <c r="H3684" s="593">
        <v>53.78</v>
      </c>
      <c r="I3684" s="593">
        <v>17.079999999999998</v>
      </c>
      <c r="J3684" s="593">
        <f t="shared" ref="J3684:J3702" si="263">H3684-I3684</f>
        <v>36.700000000000003</v>
      </c>
      <c r="K3684" s="594">
        <v>35.979999999999997</v>
      </c>
      <c r="L3684" s="596">
        <v>45557</v>
      </c>
      <c r="M3684" s="593">
        <f t="shared" ref="M3684:M3702" si="264">J3684-K3684</f>
        <v>0.72000000000000597</v>
      </c>
      <c r="N3684" s="604">
        <v>1</v>
      </c>
      <c r="O3684" s="552" t="s">
        <v>50</v>
      </c>
      <c r="P3684" s="1" t="s">
        <v>53</v>
      </c>
      <c r="Q3684" s="595" t="str">
        <f>VLOOKUP(UTK[[#This Row],[ID]],DRIVER[],6,FALSE)</f>
        <v>KALI CH KAR</v>
      </c>
      <c r="R3684" s="1">
        <v>210</v>
      </c>
    </row>
    <row r="3685" spans="1:18" ht="14.4">
      <c r="A3685" s="1">
        <v>413</v>
      </c>
      <c r="B3685" s="591" t="str">
        <f>UTK[[#This Row],[DATE]]&amp;UTK[[#This Row],[VEHICLE NO]]&amp;UTK[[#This Row],[TRIP NO]]</f>
        <v>45557OD04Q41261</v>
      </c>
      <c r="C3685" s="25">
        <v>45557</v>
      </c>
      <c r="D3685" s="1">
        <v>65313</v>
      </c>
      <c r="E3685" s="12">
        <v>312216</v>
      </c>
      <c r="F3685" s="17">
        <v>2932</v>
      </c>
      <c r="G3685" s="24" t="s">
        <v>23</v>
      </c>
      <c r="H3685" s="593">
        <v>54.5</v>
      </c>
      <c r="I3685" s="593">
        <v>17.5</v>
      </c>
      <c r="J3685" s="593">
        <f t="shared" si="263"/>
        <v>37</v>
      </c>
      <c r="K3685" s="594">
        <v>36.54</v>
      </c>
      <c r="L3685" s="596">
        <v>45557</v>
      </c>
      <c r="M3685" s="593">
        <f t="shared" si="264"/>
        <v>0.46000000000000085</v>
      </c>
      <c r="N3685" s="604">
        <v>1</v>
      </c>
      <c r="O3685" s="552" t="s">
        <v>50</v>
      </c>
      <c r="P3685" s="1" t="s">
        <v>53</v>
      </c>
      <c r="Q3685" s="595" t="str">
        <f>VLOOKUP(UTK[[#This Row],[ID]],DRIVER[],6,FALSE)</f>
        <v>JUGAL KISHOR MOHANTA</v>
      </c>
    </row>
    <row r="3686" spans="1:18" ht="14.4">
      <c r="A3686" s="1">
        <v>414</v>
      </c>
      <c r="B3686" s="591" t="str">
        <f>UTK[[#This Row],[DATE]]&amp;UTK[[#This Row],[VEHICLE NO]]&amp;UTK[[#This Row],[TRIP NO]]</f>
        <v>45557OD34S61371</v>
      </c>
      <c r="C3686" s="25">
        <v>45557</v>
      </c>
      <c r="D3686" s="1">
        <v>65314</v>
      </c>
      <c r="E3686" s="12">
        <v>312216</v>
      </c>
      <c r="F3686" s="17">
        <v>2937</v>
      </c>
      <c r="G3686" s="24" t="s">
        <v>44</v>
      </c>
      <c r="H3686" s="593">
        <v>53.96</v>
      </c>
      <c r="I3686" s="593">
        <v>17.559999999999999</v>
      </c>
      <c r="J3686" s="593">
        <f t="shared" si="263"/>
        <v>36.400000000000006</v>
      </c>
      <c r="K3686" s="594">
        <v>36.06</v>
      </c>
      <c r="L3686" s="596">
        <v>45557</v>
      </c>
      <c r="M3686" s="593">
        <f t="shared" si="264"/>
        <v>0.34000000000000341</v>
      </c>
      <c r="N3686" s="604">
        <v>1</v>
      </c>
      <c r="O3686" s="552" t="s">
        <v>50</v>
      </c>
      <c r="P3686" s="1" t="s">
        <v>53</v>
      </c>
      <c r="Q3686" s="595" t="str">
        <f>VLOOKUP(UTK[[#This Row],[ID]],DRIVER[],6,FALSE)</f>
        <v>BANAJ ROUT</v>
      </c>
      <c r="R3686" s="1">
        <v>191</v>
      </c>
    </row>
    <row r="3687" spans="1:18" ht="14.4">
      <c r="A3687" s="1">
        <v>415</v>
      </c>
      <c r="B3687" s="591" t="str">
        <f>UTK[[#This Row],[DATE]]&amp;UTK[[#This Row],[VEHICLE NO]]&amp;UTK[[#This Row],[TRIP NO]]</f>
        <v>45557OD04Q67881</v>
      </c>
      <c r="C3687" s="25">
        <v>45557</v>
      </c>
      <c r="D3687" s="1">
        <v>65315</v>
      </c>
      <c r="E3687" s="12">
        <v>312216</v>
      </c>
      <c r="F3687" s="17">
        <v>2939</v>
      </c>
      <c r="G3687" s="24" t="s">
        <v>20</v>
      </c>
      <c r="H3687" s="593">
        <v>55.08</v>
      </c>
      <c r="I3687" s="593">
        <v>17.78</v>
      </c>
      <c r="J3687" s="593">
        <f t="shared" si="263"/>
        <v>37.299999999999997</v>
      </c>
      <c r="K3687" s="594">
        <v>36.94</v>
      </c>
      <c r="L3687" s="596">
        <v>45557</v>
      </c>
      <c r="M3687" s="593">
        <f t="shared" si="264"/>
        <v>0.35999999999999943</v>
      </c>
      <c r="N3687" s="604">
        <v>1</v>
      </c>
      <c r="O3687" s="552" t="s">
        <v>50</v>
      </c>
      <c r="P3687" s="1" t="s">
        <v>53</v>
      </c>
      <c r="Q3687" s="595" t="str">
        <f>VLOOKUP(UTK[[#This Row],[ID]],DRIVER[],6,FALSE)</f>
        <v>AJAYA KUMAR MAHANTA</v>
      </c>
    </row>
    <row r="3688" spans="1:18" ht="14.4">
      <c r="A3688" s="1">
        <v>416</v>
      </c>
      <c r="B3688" s="591" t="str">
        <f>UTK[[#This Row],[DATE]]&amp;UTK[[#This Row],[VEHICLE NO]]&amp;UTK[[#This Row],[TRIP NO]]</f>
        <v>45557OD04Q41781</v>
      </c>
      <c r="C3688" s="25">
        <v>45557</v>
      </c>
      <c r="D3688" s="1">
        <v>65316</v>
      </c>
      <c r="E3688" s="12">
        <v>312216</v>
      </c>
      <c r="F3688" s="17">
        <v>2951</v>
      </c>
      <c r="G3688" s="24" t="s">
        <v>25</v>
      </c>
      <c r="H3688" s="593">
        <v>55.72</v>
      </c>
      <c r="I3688" s="593">
        <v>17.62</v>
      </c>
      <c r="J3688" s="593">
        <f t="shared" si="263"/>
        <v>38.099999999999994</v>
      </c>
      <c r="K3688" s="594">
        <v>37.659999999999997</v>
      </c>
      <c r="L3688" s="596">
        <v>45557</v>
      </c>
      <c r="M3688" s="593">
        <f t="shared" si="264"/>
        <v>0.43999999999999773</v>
      </c>
      <c r="N3688" s="604">
        <v>1</v>
      </c>
      <c r="O3688" s="552" t="s">
        <v>50</v>
      </c>
      <c r="P3688" s="1" t="s">
        <v>53</v>
      </c>
      <c r="Q3688" s="595" t="str">
        <f>VLOOKUP(UTK[[#This Row],[ID]],DRIVER[],6,FALSE)</f>
        <v>BHARAT CH MOHANTA</v>
      </c>
    </row>
    <row r="3689" spans="1:18" ht="14.4">
      <c r="A3689" s="1">
        <v>417</v>
      </c>
      <c r="B3689" s="591" t="str">
        <f>UTK[[#This Row],[DATE]]&amp;UTK[[#This Row],[VEHICLE NO]]&amp;UTK[[#This Row],[TRIP NO]]</f>
        <v>45557OD04Q41281</v>
      </c>
      <c r="C3689" s="25">
        <v>45557</v>
      </c>
      <c r="D3689" s="1">
        <v>65317</v>
      </c>
      <c r="E3689" s="12">
        <v>312216</v>
      </c>
      <c r="F3689" s="17">
        <v>2953</v>
      </c>
      <c r="G3689" s="24" t="s">
        <v>41</v>
      </c>
      <c r="H3689" s="593">
        <v>34.299999999999997</v>
      </c>
      <c r="I3689" s="593">
        <v>10.46</v>
      </c>
      <c r="J3689" s="593">
        <f t="shared" si="263"/>
        <v>23.839999999999996</v>
      </c>
      <c r="K3689" s="594">
        <v>23.7</v>
      </c>
      <c r="L3689" s="596">
        <v>45557</v>
      </c>
      <c r="M3689" s="593">
        <f t="shared" si="264"/>
        <v>0.13999999999999702</v>
      </c>
      <c r="N3689" s="604">
        <v>1</v>
      </c>
      <c r="O3689" s="552" t="s">
        <v>50</v>
      </c>
      <c r="P3689" s="1" t="s">
        <v>53</v>
      </c>
      <c r="Q3689" s="595" t="str">
        <f>VLOOKUP(UTK[[#This Row],[ID]],DRIVER[],6,FALSE)</f>
        <v>KAMAN MUNDA</v>
      </c>
      <c r="R3689" s="1">
        <v>234</v>
      </c>
    </row>
    <row r="3690" spans="1:18" ht="14.4">
      <c r="A3690" s="1">
        <v>418</v>
      </c>
      <c r="B3690" s="591" t="str">
        <f>UTK[[#This Row],[DATE]]&amp;UTK[[#This Row],[VEHICLE NO]]&amp;UTK[[#This Row],[TRIP NO]]</f>
        <v>45557OD34S40341</v>
      </c>
      <c r="C3690" s="25">
        <v>45557</v>
      </c>
      <c r="D3690" s="1">
        <v>65318</v>
      </c>
      <c r="E3690" s="12">
        <v>312216</v>
      </c>
      <c r="F3690" s="17">
        <v>2980</v>
      </c>
      <c r="G3690" s="24" t="s">
        <v>129</v>
      </c>
      <c r="H3690" s="593">
        <v>49.58</v>
      </c>
      <c r="I3690" s="593">
        <v>17.7</v>
      </c>
      <c r="J3690" s="593">
        <f t="shared" si="263"/>
        <v>31.88</v>
      </c>
      <c r="K3690" s="594">
        <v>31.52</v>
      </c>
      <c r="L3690" s="596">
        <v>45557</v>
      </c>
      <c r="M3690" s="593">
        <f t="shared" si="264"/>
        <v>0.35999999999999943</v>
      </c>
      <c r="N3690" s="604">
        <v>1</v>
      </c>
      <c r="O3690" s="552" t="s">
        <v>50</v>
      </c>
      <c r="P3690" s="1" t="s">
        <v>53</v>
      </c>
      <c r="Q3690" s="595" t="str">
        <f>VLOOKUP(UTK[[#This Row],[ID]],DRIVER[],6,FALSE)</f>
        <v>AKSHAYA KU SAHOO</v>
      </c>
    </row>
    <row r="3691" spans="1:18" ht="14.4">
      <c r="A3691" s="1">
        <v>419</v>
      </c>
      <c r="B3691" s="591" t="str">
        <f>UTK[[#This Row],[DATE]]&amp;UTK[[#This Row],[VEHICLE NO]]&amp;UTK[[#This Row],[TRIP NO]]</f>
        <v>45557OD34S61391</v>
      </c>
      <c r="C3691" s="25">
        <v>45557</v>
      </c>
      <c r="D3691" s="1">
        <v>65319</v>
      </c>
      <c r="E3691" s="12">
        <v>312216</v>
      </c>
      <c r="F3691" s="17">
        <v>2981</v>
      </c>
      <c r="G3691" s="24" t="s">
        <v>52</v>
      </c>
      <c r="H3691" s="593">
        <v>52.74</v>
      </c>
      <c r="I3691" s="593">
        <v>17.600000000000001</v>
      </c>
      <c r="J3691" s="593">
        <f t="shared" si="263"/>
        <v>35.14</v>
      </c>
      <c r="K3691" s="605">
        <v>34.72</v>
      </c>
      <c r="L3691" s="596">
        <v>45557</v>
      </c>
      <c r="M3691" s="593">
        <f t="shared" si="264"/>
        <v>0.42000000000000171</v>
      </c>
      <c r="N3691" s="604">
        <v>1</v>
      </c>
      <c r="O3691" s="552" t="s">
        <v>50</v>
      </c>
      <c r="P3691" s="1" t="s">
        <v>53</v>
      </c>
      <c r="Q3691" s="595" t="str">
        <f>VLOOKUP(UTK[[#This Row],[ID]],DRIVER[],6,FALSE)</f>
        <v>PRADIPA MALIK</v>
      </c>
    </row>
    <row r="3692" spans="1:18" ht="14.4">
      <c r="A3692" s="1">
        <v>420</v>
      </c>
      <c r="B3692" s="591" t="str">
        <f>UTK[[#This Row],[DATE]]&amp;UTK[[#This Row],[VEHICLE NO]]&amp;UTK[[#This Row],[TRIP NO]]</f>
        <v>45557OD04Q41181</v>
      </c>
      <c r="C3692" s="25">
        <v>45557</v>
      </c>
      <c r="D3692" s="1">
        <v>65320</v>
      </c>
      <c r="E3692" s="12">
        <v>312216</v>
      </c>
      <c r="F3692" s="17">
        <v>2983</v>
      </c>
      <c r="G3692" s="24" t="s">
        <v>26</v>
      </c>
      <c r="H3692" s="593">
        <v>51.32</v>
      </c>
      <c r="I3692" s="593">
        <v>17.22</v>
      </c>
      <c r="J3692" s="593">
        <f t="shared" si="263"/>
        <v>34.1</v>
      </c>
      <c r="K3692" s="594">
        <v>33.82</v>
      </c>
      <c r="L3692" s="596">
        <v>45557</v>
      </c>
      <c r="M3692" s="593">
        <f t="shared" si="264"/>
        <v>0.28000000000000114</v>
      </c>
      <c r="N3692" s="604">
        <v>1</v>
      </c>
      <c r="O3692" s="552" t="s">
        <v>50</v>
      </c>
      <c r="P3692" s="1" t="s">
        <v>53</v>
      </c>
      <c r="Q3692" s="595" t="str">
        <f>VLOOKUP(UTK[[#This Row],[ID]],DRIVER[],6,FALSE)</f>
        <v>ABHIMANYU JENA</v>
      </c>
    </row>
    <row r="3693" spans="1:18" ht="14.4">
      <c r="A3693" s="1">
        <v>421</v>
      </c>
      <c r="B3693" s="591" t="str">
        <f>UTK[[#This Row],[DATE]]&amp;UTK[[#This Row],[VEHICLE NO]]&amp;UTK[[#This Row],[TRIP NO]]</f>
        <v>45557OD34S26661</v>
      </c>
      <c r="C3693" s="25">
        <v>45557</v>
      </c>
      <c r="D3693" s="1">
        <v>65321</v>
      </c>
      <c r="E3693" s="12">
        <v>312216</v>
      </c>
      <c r="F3693" s="17">
        <v>2986</v>
      </c>
      <c r="G3693" s="24" t="s">
        <v>45</v>
      </c>
      <c r="H3693" s="593">
        <v>52.24</v>
      </c>
      <c r="I3693" s="593">
        <v>17.579999999999998</v>
      </c>
      <c r="J3693" s="593">
        <f t="shared" si="263"/>
        <v>34.660000000000004</v>
      </c>
      <c r="K3693" s="594">
        <v>34.26</v>
      </c>
      <c r="L3693" s="596">
        <v>45557</v>
      </c>
      <c r="M3693" s="593">
        <f t="shared" si="264"/>
        <v>0.40000000000000568</v>
      </c>
      <c r="N3693" s="604">
        <v>1</v>
      </c>
      <c r="O3693" s="552" t="s">
        <v>50</v>
      </c>
      <c r="P3693" s="1" t="s">
        <v>53</v>
      </c>
      <c r="Q3693" s="595" t="str">
        <f>VLOOKUP(UTK[[#This Row],[ID]],DRIVER[],6,FALSE)</f>
        <v>PRAHALLAD KUMAR DAS</v>
      </c>
    </row>
    <row r="3694" spans="1:18" ht="14.4">
      <c r="A3694" s="1">
        <v>422</v>
      </c>
      <c r="B3694" s="591" t="str">
        <f>UTK[[#This Row],[DATE]]&amp;UTK[[#This Row],[VEHICLE NO]]&amp;UTK[[#This Row],[TRIP NO]]</f>
        <v>45557OD04Q41231</v>
      </c>
      <c r="C3694" s="25">
        <v>45557</v>
      </c>
      <c r="D3694" s="1">
        <v>65322</v>
      </c>
      <c r="E3694" s="12">
        <v>312216</v>
      </c>
      <c r="F3694" s="17">
        <v>2987</v>
      </c>
      <c r="G3694" s="24" t="s">
        <v>39</v>
      </c>
      <c r="H3694" s="593">
        <v>52.9</v>
      </c>
      <c r="I3694" s="593">
        <v>17.36</v>
      </c>
      <c r="J3694" s="593">
        <f t="shared" si="263"/>
        <v>35.54</v>
      </c>
      <c r="K3694" s="594">
        <v>35.1</v>
      </c>
      <c r="L3694" s="596">
        <v>45557</v>
      </c>
      <c r="M3694" s="593">
        <f t="shared" si="264"/>
        <v>0.43999999999999773</v>
      </c>
      <c r="N3694" s="604">
        <v>1</v>
      </c>
      <c r="O3694" s="552" t="s">
        <v>50</v>
      </c>
      <c r="P3694" s="1" t="s">
        <v>53</v>
      </c>
      <c r="Q3694" s="595" t="str">
        <f>VLOOKUP(UTK[[#This Row],[ID]],DRIVER[],6,FALSE)</f>
        <v>KALICHARAN MOHANTA</v>
      </c>
    </row>
    <row r="3695" spans="1:18" ht="14.4">
      <c r="A3695" s="1">
        <v>423</v>
      </c>
      <c r="B3695" s="591" t="str">
        <f>UTK[[#This Row],[DATE]]&amp;UTK[[#This Row],[VEHICLE NO]]&amp;UTK[[#This Row],[TRIP NO]]</f>
        <v>45557OD34S26151</v>
      </c>
      <c r="C3695" s="25">
        <v>45557</v>
      </c>
      <c r="D3695" s="1">
        <v>65323</v>
      </c>
      <c r="E3695" s="12">
        <v>312216</v>
      </c>
      <c r="F3695" s="17">
        <v>2997</v>
      </c>
      <c r="G3695" s="24" t="s">
        <v>40</v>
      </c>
      <c r="H3695" s="593">
        <v>51.64</v>
      </c>
      <c r="I3695" s="593">
        <v>17.440000000000001</v>
      </c>
      <c r="J3695" s="593">
        <f t="shared" si="263"/>
        <v>34.200000000000003</v>
      </c>
      <c r="K3695" s="594">
        <v>34.020000000000003</v>
      </c>
      <c r="L3695" s="596">
        <v>45557</v>
      </c>
      <c r="M3695" s="593">
        <f t="shared" si="264"/>
        <v>0.17999999999999972</v>
      </c>
      <c r="N3695" s="604">
        <v>1</v>
      </c>
      <c r="O3695" s="552" t="s">
        <v>50</v>
      </c>
      <c r="P3695" s="1" t="s">
        <v>53</v>
      </c>
      <c r="Q3695" s="595" t="str">
        <f>VLOOKUP(UTK[[#This Row],[ID]],DRIVER[],6,FALSE)</f>
        <v>DHULESWAR PERAI</v>
      </c>
    </row>
    <row r="3696" spans="1:18" ht="14.4">
      <c r="A3696" s="1">
        <v>424</v>
      </c>
      <c r="B3696" s="591" t="str">
        <f>UTK[[#This Row],[DATE]]&amp;UTK[[#This Row],[VEHICLE NO]]&amp;UTK[[#This Row],[TRIP NO]]</f>
        <v>45557OD04Q41262</v>
      </c>
      <c r="C3696" s="25">
        <v>45557</v>
      </c>
      <c r="D3696" s="1">
        <v>65324</v>
      </c>
      <c r="E3696" s="12">
        <v>312216</v>
      </c>
      <c r="F3696" s="17">
        <v>2998</v>
      </c>
      <c r="G3696" s="24" t="s">
        <v>23</v>
      </c>
      <c r="H3696" s="593">
        <v>52.46</v>
      </c>
      <c r="I3696" s="593">
        <v>17.48</v>
      </c>
      <c r="J3696" s="593">
        <f t="shared" si="263"/>
        <v>34.980000000000004</v>
      </c>
      <c r="K3696" s="594">
        <v>34.659999999999997</v>
      </c>
      <c r="L3696" s="596">
        <v>45557</v>
      </c>
      <c r="M3696" s="593">
        <f t="shared" si="264"/>
        <v>0.32000000000000739</v>
      </c>
      <c r="N3696" s="604">
        <v>2</v>
      </c>
      <c r="O3696" s="552" t="s">
        <v>50</v>
      </c>
      <c r="P3696" s="1" t="s">
        <v>53</v>
      </c>
      <c r="Q3696" s="595" t="str">
        <f>VLOOKUP(UTK[[#This Row],[ID]],DRIVER[],6,FALSE)</f>
        <v>JUGAL KISHOR MOHANTA</v>
      </c>
    </row>
    <row r="3697" spans="1:18" ht="14.4">
      <c r="A3697" s="1">
        <v>425</v>
      </c>
      <c r="B3697" s="591" t="str">
        <f>UTK[[#This Row],[DATE]]&amp;UTK[[#This Row],[VEHICLE NO]]&amp;UTK[[#This Row],[TRIP NO]]</f>
        <v>45557OD34S26682</v>
      </c>
      <c r="C3697" s="25">
        <v>45557</v>
      </c>
      <c r="D3697" s="1">
        <v>65325</v>
      </c>
      <c r="E3697" s="12">
        <v>312216</v>
      </c>
      <c r="F3697" s="17">
        <v>3000</v>
      </c>
      <c r="G3697" s="24" t="s">
        <v>42</v>
      </c>
      <c r="H3697" s="593">
        <v>50.54</v>
      </c>
      <c r="I3697" s="593">
        <v>17.18</v>
      </c>
      <c r="J3697" s="593">
        <f t="shared" si="263"/>
        <v>33.36</v>
      </c>
      <c r="K3697" s="594">
        <v>32.92</v>
      </c>
      <c r="L3697" s="596">
        <v>45557</v>
      </c>
      <c r="M3697" s="593">
        <f t="shared" si="264"/>
        <v>0.43999999999999773</v>
      </c>
      <c r="N3697" s="604">
        <v>2</v>
      </c>
      <c r="O3697" s="552" t="s">
        <v>50</v>
      </c>
      <c r="P3697" s="1" t="s">
        <v>53</v>
      </c>
      <c r="Q3697" s="595" t="str">
        <f>VLOOKUP(UTK[[#This Row],[ID]],DRIVER[],6,FALSE)</f>
        <v>KALI CH KAR</v>
      </c>
    </row>
    <row r="3698" spans="1:18" ht="14.4">
      <c r="A3698" s="1">
        <v>426</v>
      </c>
      <c r="B3698" s="591" t="str">
        <f>UTK[[#This Row],[DATE]]&amp;UTK[[#This Row],[VEHICLE NO]]&amp;UTK[[#This Row],[TRIP NO]]</f>
        <v>45557OD04Q41782</v>
      </c>
      <c r="C3698" s="25">
        <v>45557</v>
      </c>
      <c r="D3698" s="1">
        <v>65326</v>
      </c>
      <c r="E3698" s="12">
        <v>312216</v>
      </c>
      <c r="F3698" s="17">
        <v>3041</v>
      </c>
      <c r="G3698" s="24" t="s">
        <v>25</v>
      </c>
      <c r="H3698" s="593">
        <v>54.8</v>
      </c>
      <c r="I3698" s="593">
        <v>17.579999999999998</v>
      </c>
      <c r="J3698" s="593">
        <f t="shared" si="263"/>
        <v>37.22</v>
      </c>
      <c r="K3698" s="594">
        <v>36.86</v>
      </c>
      <c r="L3698" s="596">
        <v>45557</v>
      </c>
      <c r="M3698" s="593">
        <f t="shared" si="264"/>
        <v>0.35999999999999943</v>
      </c>
      <c r="N3698" s="604">
        <v>2</v>
      </c>
      <c r="O3698" s="552" t="s">
        <v>50</v>
      </c>
      <c r="P3698" s="1" t="s">
        <v>53</v>
      </c>
      <c r="Q3698" s="595" t="str">
        <f>VLOOKUP(UTK[[#This Row],[ID]],DRIVER[],6,FALSE)</f>
        <v>BHARAT CH MOHANTA</v>
      </c>
    </row>
    <row r="3699" spans="1:18" ht="14.4">
      <c r="A3699" s="1">
        <v>427</v>
      </c>
      <c r="B3699" s="591" t="str">
        <f>UTK[[#This Row],[DATE]]&amp;UTK[[#This Row],[VEHICLE NO]]&amp;UTK[[#This Row],[TRIP NO]]</f>
        <v>45557OD34S61372</v>
      </c>
      <c r="C3699" s="25">
        <v>45557</v>
      </c>
      <c r="D3699" s="1">
        <v>65327</v>
      </c>
      <c r="E3699" s="12">
        <v>312216</v>
      </c>
      <c r="F3699" s="17">
        <v>3035</v>
      </c>
      <c r="G3699" s="24" t="s">
        <v>44</v>
      </c>
      <c r="H3699" s="593">
        <v>54.56</v>
      </c>
      <c r="I3699" s="593">
        <v>17.66</v>
      </c>
      <c r="J3699" s="593">
        <f t="shared" si="263"/>
        <v>36.900000000000006</v>
      </c>
      <c r="K3699" s="594">
        <v>36.36</v>
      </c>
      <c r="L3699" s="596">
        <v>45557</v>
      </c>
      <c r="M3699" s="593">
        <f t="shared" si="264"/>
        <v>0.54000000000000625</v>
      </c>
      <c r="N3699" s="604">
        <v>2</v>
      </c>
      <c r="O3699" s="552" t="s">
        <v>50</v>
      </c>
      <c r="P3699" s="1" t="s">
        <v>53</v>
      </c>
      <c r="Q3699" s="595" t="str">
        <f>VLOOKUP(UTK[[#This Row],[ID]],DRIVER[],6,FALSE)</f>
        <v>BANAJ ROUT</v>
      </c>
    </row>
    <row r="3700" spans="1:18" ht="14.4">
      <c r="A3700" s="1">
        <v>428</v>
      </c>
      <c r="B3700" s="591" t="str">
        <f>UTK[[#This Row],[DATE]]&amp;UTK[[#This Row],[VEHICLE NO]]&amp;UTK[[#This Row],[TRIP NO]]</f>
        <v>45557OD04Q41282</v>
      </c>
      <c r="C3700" s="25">
        <v>45557</v>
      </c>
      <c r="D3700" s="1">
        <v>65328</v>
      </c>
      <c r="E3700" s="12">
        <v>312216</v>
      </c>
      <c r="F3700" s="17">
        <v>3059</v>
      </c>
      <c r="G3700" s="24" t="s">
        <v>41</v>
      </c>
      <c r="H3700" s="593">
        <v>35.64</v>
      </c>
      <c r="I3700" s="593">
        <v>10.62</v>
      </c>
      <c r="J3700" s="593">
        <f t="shared" si="263"/>
        <v>25.020000000000003</v>
      </c>
      <c r="K3700" s="594">
        <v>24.88</v>
      </c>
      <c r="L3700" s="596">
        <v>45557</v>
      </c>
      <c r="M3700" s="593">
        <f t="shared" si="264"/>
        <v>0.14000000000000412</v>
      </c>
      <c r="N3700" s="604">
        <v>2</v>
      </c>
      <c r="O3700" s="552" t="s">
        <v>50</v>
      </c>
      <c r="P3700" s="1" t="s">
        <v>53</v>
      </c>
      <c r="Q3700" s="595" t="str">
        <f>VLOOKUP(UTK[[#This Row],[ID]],DRIVER[],6,FALSE)</f>
        <v>KAMAN MUNDA</v>
      </c>
    </row>
    <row r="3701" spans="1:18" ht="14.4">
      <c r="A3701" s="1">
        <v>429</v>
      </c>
      <c r="B3701" s="591" t="str">
        <f>UTK[[#This Row],[DATE]]&amp;UTK[[#This Row],[VEHICLE NO]]&amp;UTK[[#This Row],[TRIP NO]]</f>
        <v>45557OD04Q67882</v>
      </c>
      <c r="C3701" s="25">
        <v>45557</v>
      </c>
      <c r="D3701" s="1">
        <v>65329</v>
      </c>
      <c r="E3701" s="12">
        <v>312216</v>
      </c>
      <c r="F3701" s="17">
        <v>3060</v>
      </c>
      <c r="G3701" s="24" t="s">
        <v>20</v>
      </c>
      <c r="H3701" s="593">
        <v>56.4</v>
      </c>
      <c r="I3701" s="593">
        <v>17.72</v>
      </c>
      <c r="J3701" s="593">
        <f t="shared" si="263"/>
        <v>38.68</v>
      </c>
      <c r="K3701" s="594">
        <v>38.22</v>
      </c>
      <c r="L3701" s="596">
        <v>45557</v>
      </c>
      <c r="M3701" s="593">
        <f t="shared" si="264"/>
        <v>0.46000000000000085</v>
      </c>
      <c r="N3701" s="604">
        <v>2</v>
      </c>
      <c r="O3701" s="552" t="s">
        <v>50</v>
      </c>
      <c r="P3701" s="1" t="s">
        <v>53</v>
      </c>
      <c r="Q3701" s="595" t="str">
        <f>VLOOKUP(UTK[[#This Row],[ID]],DRIVER[],6,FALSE)</f>
        <v>AJAYA KUMAR MAHANTA</v>
      </c>
    </row>
    <row r="3702" spans="1:18" ht="14.4">
      <c r="A3702" s="1">
        <v>430</v>
      </c>
      <c r="B3702" s="591" t="str">
        <f>UTK[[#This Row],[DATE]]&amp;UTK[[#This Row],[VEHICLE NO]]&amp;UTK[[#This Row],[TRIP NO]]</f>
        <v>45557OD34S40342</v>
      </c>
      <c r="C3702" s="25">
        <v>45557</v>
      </c>
      <c r="D3702" s="1">
        <v>65330</v>
      </c>
      <c r="E3702" s="12">
        <v>312216</v>
      </c>
      <c r="F3702" s="17">
        <v>3068</v>
      </c>
      <c r="G3702" s="24" t="s">
        <v>129</v>
      </c>
      <c r="H3702" s="593">
        <v>55.38</v>
      </c>
      <c r="I3702" s="593">
        <v>17.7</v>
      </c>
      <c r="J3702" s="593">
        <f t="shared" si="263"/>
        <v>37.680000000000007</v>
      </c>
      <c r="K3702" s="594">
        <v>37.28</v>
      </c>
      <c r="L3702" s="596">
        <v>45558</v>
      </c>
      <c r="M3702" s="593">
        <f t="shared" si="264"/>
        <v>0.40000000000000568</v>
      </c>
      <c r="N3702" s="604">
        <v>2</v>
      </c>
      <c r="O3702" s="552" t="s">
        <v>50</v>
      </c>
      <c r="P3702" s="1" t="s">
        <v>53</v>
      </c>
      <c r="Q3702" s="595" t="str">
        <f>VLOOKUP(UTK[[#This Row],[ID]],DRIVER[],6,FALSE)</f>
        <v>AKSHAYA KU SAHOO</v>
      </c>
    </row>
    <row r="3703" spans="1:18" ht="14.4">
      <c r="A3703" s="1">
        <v>431</v>
      </c>
      <c r="B3703" s="606" t="str">
        <f>UTK[[#This Row],[DATE]]&amp;UTK[[#This Row],[VEHICLE NO]]&amp;UTK[[#This Row],[TRIP NO]]</f>
        <v>45558OD34S40341</v>
      </c>
      <c r="C3703" s="25">
        <v>45558</v>
      </c>
      <c r="D3703" s="1">
        <v>65331</v>
      </c>
      <c r="E3703" s="12">
        <v>312216</v>
      </c>
      <c r="F3703" s="17">
        <v>3079</v>
      </c>
      <c r="G3703" s="24" t="s">
        <v>129</v>
      </c>
      <c r="H3703" s="608">
        <v>53.06</v>
      </c>
      <c r="I3703" s="608">
        <v>17.7</v>
      </c>
      <c r="J3703" s="608">
        <f t="shared" ref="J3703:J3726" si="265">H3703-I3703</f>
        <v>35.36</v>
      </c>
      <c r="K3703" s="609">
        <v>35.020000000000003</v>
      </c>
      <c r="L3703" s="596">
        <v>45558</v>
      </c>
      <c r="M3703" s="608">
        <f t="shared" ref="M3703:M3726" si="266">J3703-K3703</f>
        <v>0.33999999999999631</v>
      </c>
      <c r="N3703" s="613">
        <v>1</v>
      </c>
      <c r="O3703" s="552" t="s">
        <v>50</v>
      </c>
      <c r="P3703" s="1" t="s">
        <v>53</v>
      </c>
      <c r="Q3703" s="611" t="str">
        <f>VLOOKUP(UTK[[#This Row],[ID]],DRIVER[],6,FALSE)</f>
        <v>AKSHAYA KU SAHOO</v>
      </c>
    </row>
    <row r="3704" spans="1:18" ht="14.4">
      <c r="A3704" s="1">
        <v>432</v>
      </c>
      <c r="B3704" s="606" t="str">
        <f>UTK[[#This Row],[DATE]]&amp;UTK[[#This Row],[VEHICLE NO]]&amp;UTK[[#This Row],[TRIP NO]]</f>
        <v>45558OD04Q41231</v>
      </c>
      <c r="C3704" s="25">
        <v>45558</v>
      </c>
      <c r="D3704" s="1">
        <v>65332</v>
      </c>
      <c r="E3704" s="12">
        <v>312216</v>
      </c>
      <c r="F3704" s="17">
        <v>3083</v>
      </c>
      <c r="G3704" s="24" t="s">
        <v>39</v>
      </c>
      <c r="H3704" s="608">
        <v>53.64</v>
      </c>
      <c r="I3704" s="608">
        <v>17.399999999999999</v>
      </c>
      <c r="J3704" s="608">
        <f t="shared" si="265"/>
        <v>36.24</v>
      </c>
      <c r="K3704" s="609">
        <v>35.840000000000003</v>
      </c>
      <c r="L3704" s="596">
        <v>45558</v>
      </c>
      <c r="M3704" s="608">
        <f t="shared" si="266"/>
        <v>0.39999999999999858</v>
      </c>
      <c r="N3704" s="613">
        <v>1</v>
      </c>
      <c r="O3704" s="552" t="s">
        <v>50</v>
      </c>
      <c r="P3704" s="1" t="s">
        <v>53</v>
      </c>
      <c r="Q3704" s="611" t="str">
        <f>VLOOKUP(UTK[[#This Row],[ID]],DRIVER[],6,FALSE)</f>
        <v>RAHID</v>
      </c>
      <c r="R3704" s="1">
        <v>190</v>
      </c>
    </row>
    <row r="3705" spans="1:18" ht="14.4">
      <c r="A3705" s="1">
        <v>433</v>
      </c>
      <c r="B3705" s="606" t="str">
        <f>UTK[[#This Row],[DATE]]&amp;UTK[[#This Row],[VEHICLE NO]]&amp;UTK[[#This Row],[TRIP NO]]</f>
        <v>45558OD04Q67881</v>
      </c>
      <c r="C3705" s="25">
        <v>45558</v>
      </c>
      <c r="D3705" s="1">
        <v>65333</v>
      </c>
      <c r="E3705" s="12">
        <v>312216</v>
      </c>
      <c r="F3705" s="17">
        <v>3085</v>
      </c>
      <c r="G3705" s="24" t="s">
        <v>20</v>
      </c>
      <c r="H3705" s="608">
        <v>52.72</v>
      </c>
      <c r="I3705" s="608">
        <v>17.739999999999998</v>
      </c>
      <c r="J3705" s="608">
        <f t="shared" si="265"/>
        <v>34.980000000000004</v>
      </c>
      <c r="K3705" s="609">
        <v>34.619999999999997</v>
      </c>
      <c r="L3705" s="596">
        <v>45558</v>
      </c>
      <c r="M3705" s="608">
        <f t="shared" si="266"/>
        <v>0.36000000000000654</v>
      </c>
      <c r="N3705" s="613">
        <v>1</v>
      </c>
      <c r="O3705" s="552" t="s">
        <v>50</v>
      </c>
      <c r="P3705" s="1" t="s">
        <v>53</v>
      </c>
      <c r="Q3705" s="611" t="str">
        <f>VLOOKUP(UTK[[#This Row],[ID]],DRIVER[],6,FALSE)</f>
        <v>AJAYA KUMAR MAHANTA</v>
      </c>
    </row>
    <row r="3706" spans="1:18" ht="14.4">
      <c r="A3706" s="1">
        <v>434</v>
      </c>
      <c r="B3706" s="606" t="str">
        <f>UTK[[#This Row],[DATE]]&amp;UTK[[#This Row],[VEHICLE NO]]&amp;UTK[[#This Row],[TRIP NO]]</f>
        <v>45558OD34S61391</v>
      </c>
      <c r="C3706" s="25">
        <v>45558</v>
      </c>
      <c r="D3706" s="1">
        <v>65334</v>
      </c>
      <c r="E3706" s="12">
        <v>312216</v>
      </c>
      <c r="F3706" s="17">
        <v>3087</v>
      </c>
      <c r="G3706" s="24" t="s">
        <v>52</v>
      </c>
      <c r="H3706" s="608">
        <v>53.62</v>
      </c>
      <c r="I3706" s="608">
        <v>17.579999999999998</v>
      </c>
      <c r="J3706" s="608">
        <f t="shared" si="265"/>
        <v>36.04</v>
      </c>
      <c r="K3706" s="609">
        <v>35.700000000000003</v>
      </c>
      <c r="L3706" s="596">
        <v>45558</v>
      </c>
      <c r="M3706" s="608">
        <f t="shared" si="266"/>
        <v>0.33999999999999631</v>
      </c>
      <c r="N3706" s="613">
        <v>1</v>
      </c>
      <c r="O3706" s="552" t="s">
        <v>50</v>
      </c>
      <c r="P3706" s="1" t="s">
        <v>53</v>
      </c>
      <c r="Q3706" s="611" t="str">
        <f>VLOOKUP(UTK[[#This Row],[ID]],DRIVER[],6,FALSE)</f>
        <v>PRADIPA MALIK</v>
      </c>
    </row>
    <row r="3707" spans="1:18" ht="14.4">
      <c r="A3707" s="1">
        <v>435</v>
      </c>
      <c r="B3707" s="606" t="str">
        <f>UTK[[#This Row],[DATE]]&amp;UTK[[#This Row],[VEHICLE NO]]&amp;UTK[[#This Row],[TRIP NO]]</f>
        <v>45558OD04Q41261</v>
      </c>
      <c r="C3707" s="25">
        <v>45558</v>
      </c>
      <c r="D3707" s="1">
        <v>65335</v>
      </c>
      <c r="E3707" s="12">
        <v>312216</v>
      </c>
      <c r="F3707" s="17">
        <v>3089</v>
      </c>
      <c r="G3707" s="24" t="s">
        <v>23</v>
      </c>
      <c r="H3707" s="608">
        <v>57.12</v>
      </c>
      <c r="I3707" s="608">
        <v>17.5</v>
      </c>
      <c r="J3707" s="608">
        <f t="shared" si="265"/>
        <v>39.619999999999997</v>
      </c>
      <c r="K3707" s="609">
        <v>39.28</v>
      </c>
      <c r="L3707" s="596">
        <v>45558</v>
      </c>
      <c r="M3707" s="608">
        <f t="shared" si="266"/>
        <v>0.33999999999999631</v>
      </c>
      <c r="N3707" s="613">
        <v>1</v>
      </c>
      <c r="O3707" s="552" t="s">
        <v>50</v>
      </c>
      <c r="P3707" s="1" t="s">
        <v>53</v>
      </c>
      <c r="Q3707" s="611" t="str">
        <f>VLOOKUP(UTK[[#This Row],[ID]],DRIVER[],6,FALSE)</f>
        <v>ABHIMANYU JENA</v>
      </c>
    </row>
    <row r="3708" spans="1:18" ht="14.4">
      <c r="A3708" s="1">
        <v>436</v>
      </c>
      <c r="B3708" s="606" t="str">
        <f>UTK[[#This Row],[DATE]]&amp;UTK[[#This Row],[VEHICLE NO]]&amp;UTK[[#This Row],[TRIP NO]]</f>
        <v>45558OD34S26661</v>
      </c>
      <c r="C3708" s="25">
        <v>45558</v>
      </c>
      <c r="D3708" s="1">
        <v>65336</v>
      </c>
      <c r="E3708" s="12">
        <v>312216</v>
      </c>
      <c r="F3708" s="17">
        <v>3096</v>
      </c>
      <c r="G3708" s="24" t="s">
        <v>45</v>
      </c>
      <c r="H3708" s="608">
        <v>52.8</v>
      </c>
      <c r="I3708" s="608">
        <v>17.559999999999999</v>
      </c>
      <c r="J3708" s="608">
        <f t="shared" si="265"/>
        <v>35.239999999999995</v>
      </c>
      <c r="K3708" s="609">
        <v>34.72</v>
      </c>
      <c r="L3708" s="596">
        <v>45558</v>
      </c>
      <c r="M3708" s="608">
        <f t="shared" si="266"/>
        <v>0.51999999999999602</v>
      </c>
      <c r="N3708" s="613">
        <v>1</v>
      </c>
      <c r="O3708" s="552" t="s">
        <v>50</v>
      </c>
      <c r="P3708" s="1" t="s">
        <v>53</v>
      </c>
      <c r="Q3708" s="611" t="str">
        <f>VLOOKUP(UTK[[#This Row],[ID]],DRIVER[],6,FALSE)</f>
        <v>PRAHALLAD KUMAR DAS</v>
      </c>
    </row>
    <row r="3709" spans="1:18" ht="14.4">
      <c r="A3709" s="1">
        <v>437</v>
      </c>
      <c r="B3709" s="606" t="str">
        <f>UTK[[#This Row],[DATE]]&amp;UTK[[#This Row],[VEHICLE NO]]&amp;UTK[[#This Row],[TRIP NO]]</f>
        <v>45558OD04Q41281</v>
      </c>
      <c r="C3709" s="25">
        <v>45558</v>
      </c>
      <c r="D3709" s="1">
        <v>65337</v>
      </c>
      <c r="E3709" s="12">
        <v>312216</v>
      </c>
      <c r="F3709" s="17">
        <v>3110</v>
      </c>
      <c r="G3709" s="24" t="s">
        <v>41</v>
      </c>
      <c r="H3709" s="608">
        <v>33.76</v>
      </c>
      <c r="I3709" s="608">
        <v>10.6</v>
      </c>
      <c r="J3709" s="608">
        <f t="shared" si="265"/>
        <v>23.159999999999997</v>
      </c>
      <c r="K3709" s="609">
        <v>22.8</v>
      </c>
      <c r="L3709" s="596">
        <v>45558</v>
      </c>
      <c r="M3709" s="608">
        <f t="shared" si="266"/>
        <v>0.35999999999999588</v>
      </c>
      <c r="N3709" s="613">
        <v>1</v>
      </c>
      <c r="O3709" s="552" t="s">
        <v>50</v>
      </c>
      <c r="P3709" s="1" t="s">
        <v>53</v>
      </c>
      <c r="Q3709" s="611" t="str">
        <f>VLOOKUP(UTK[[#This Row],[ID]],DRIVER[],6,FALSE)</f>
        <v>KAMAN MUNDA</v>
      </c>
    </row>
    <row r="3710" spans="1:18" ht="14.4">
      <c r="A3710" s="1">
        <v>438</v>
      </c>
      <c r="B3710" s="606" t="str">
        <f>UTK[[#This Row],[DATE]]&amp;UTK[[#This Row],[VEHICLE NO]]&amp;UTK[[#This Row],[TRIP NO]]</f>
        <v>45558OD34S26151</v>
      </c>
      <c r="C3710" s="25">
        <v>45558</v>
      </c>
      <c r="D3710" s="1">
        <v>65338</v>
      </c>
      <c r="E3710" s="12">
        <v>312216</v>
      </c>
      <c r="F3710" s="17">
        <v>3116</v>
      </c>
      <c r="G3710" s="24" t="s">
        <v>40</v>
      </c>
      <c r="H3710" s="608">
        <v>53.96</v>
      </c>
      <c r="I3710" s="608">
        <v>17.239999999999998</v>
      </c>
      <c r="J3710" s="608">
        <f t="shared" si="265"/>
        <v>36.72</v>
      </c>
      <c r="K3710" s="609">
        <v>35.96</v>
      </c>
      <c r="L3710" s="596">
        <v>45558</v>
      </c>
      <c r="M3710" s="608">
        <f t="shared" si="266"/>
        <v>0.75999999999999801</v>
      </c>
      <c r="N3710" s="613">
        <v>1</v>
      </c>
      <c r="O3710" s="552" t="s">
        <v>50</v>
      </c>
      <c r="P3710" s="1" t="s">
        <v>53</v>
      </c>
      <c r="Q3710" s="611" t="str">
        <f>VLOOKUP(UTK[[#This Row],[ID]],DRIVER[],6,FALSE)</f>
        <v>DHULESWAR PERAI</v>
      </c>
    </row>
    <row r="3711" spans="1:18" ht="14.4">
      <c r="A3711" s="1">
        <v>439</v>
      </c>
      <c r="B3711" s="606" t="str">
        <f>UTK[[#This Row],[DATE]]&amp;UTK[[#This Row],[VEHICLE NO]]&amp;UTK[[#This Row],[TRIP NO]]</f>
        <v>45558OD04Q41181</v>
      </c>
      <c r="C3711" s="25">
        <v>45558</v>
      </c>
      <c r="D3711" s="1">
        <v>65339</v>
      </c>
      <c r="E3711" s="12">
        <v>312216</v>
      </c>
      <c r="F3711" s="17">
        <v>3107</v>
      </c>
      <c r="G3711" s="24" t="s">
        <v>26</v>
      </c>
      <c r="H3711" s="608">
        <v>51.94</v>
      </c>
      <c r="I3711" s="608">
        <v>17.18</v>
      </c>
      <c r="J3711" s="608">
        <f t="shared" si="265"/>
        <v>34.76</v>
      </c>
      <c r="K3711" s="609">
        <v>34.380000000000003</v>
      </c>
      <c r="L3711" s="596">
        <v>45558</v>
      </c>
      <c r="M3711" s="608">
        <f t="shared" si="266"/>
        <v>0.37999999999999545</v>
      </c>
      <c r="N3711" s="613">
        <v>1</v>
      </c>
      <c r="O3711" s="552" t="s">
        <v>50</v>
      </c>
      <c r="P3711" s="1" t="s">
        <v>53</v>
      </c>
      <c r="Q3711" s="611" t="str">
        <f>VLOOKUP(UTK[[#This Row],[ID]],DRIVER[],6,FALSE)</f>
        <v>MIRZA KAMAL BEG</v>
      </c>
    </row>
    <row r="3712" spans="1:18" ht="14.4">
      <c r="A3712" s="1">
        <v>440</v>
      </c>
      <c r="B3712" s="606" t="str">
        <f>UTK[[#This Row],[DATE]]&amp;UTK[[#This Row],[VEHICLE NO]]&amp;UTK[[#This Row],[TRIP NO]]</f>
        <v>45558OD04Q41781</v>
      </c>
      <c r="C3712" s="25">
        <v>45558</v>
      </c>
      <c r="D3712" s="1">
        <v>65340</v>
      </c>
      <c r="E3712" s="12">
        <v>312216</v>
      </c>
      <c r="F3712" s="17">
        <v>3118</v>
      </c>
      <c r="G3712" s="24" t="s">
        <v>25</v>
      </c>
      <c r="H3712" s="608">
        <v>54.78</v>
      </c>
      <c r="I3712" s="608">
        <v>17.579999999999998</v>
      </c>
      <c r="J3712" s="608">
        <f t="shared" si="265"/>
        <v>37.200000000000003</v>
      </c>
      <c r="K3712" s="609">
        <v>36.200000000000003</v>
      </c>
      <c r="L3712" s="596">
        <v>45558</v>
      </c>
      <c r="M3712" s="608">
        <f t="shared" si="266"/>
        <v>1</v>
      </c>
      <c r="N3712" s="613">
        <v>1</v>
      </c>
      <c r="O3712" s="552" t="s">
        <v>50</v>
      </c>
      <c r="P3712" s="1" t="s">
        <v>53</v>
      </c>
      <c r="Q3712" s="611" t="str">
        <f>VLOOKUP(UTK[[#This Row],[ID]],DRIVER[],6,FALSE)</f>
        <v>CHANDRAMANI MOHANTY</v>
      </c>
    </row>
    <row r="3713" spans="1:18" ht="14.4">
      <c r="A3713" s="1">
        <v>441</v>
      </c>
      <c r="B3713" s="606" t="str">
        <f>UTK[[#This Row],[DATE]]&amp;UTK[[#This Row],[VEHICLE NO]]&amp;UTK[[#This Row],[TRIP NO]]</f>
        <v>45558OD34S26681</v>
      </c>
      <c r="C3713" s="25">
        <v>45558</v>
      </c>
      <c r="D3713" s="1">
        <v>65341</v>
      </c>
      <c r="E3713" s="12">
        <v>312216</v>
      </c>
      <c r="F3713" s="17">
        <v>3117</v>
      </c>
      <c r="G3713" s="24" t="s">
        <v>42</v>
      </c>
      <c r="H3713" s="608">
        <v>53.32</v>
      </c>
      <c r="I3713" s="608">
        <v>17.239999999999998</v>
      </c>
      <c r="J3713" s="608">
        <f t="shared" si="265"/>
        <v>36.08</v>
      </c>
      <c r="K3713" s="609">
        <v>35.6</v>
      </c>
      <c r="L3713" s="596">
        <v>45558</v>
      </c>
      <c r="M3713" s="608">
        <f t="shared" si="266"/>
        <v>0.47999999999999687</v>
      </c>
      <c r="N3713" s="613">
        <v>1</v>
      </c>
      <c r="O3713" s="552" t="s">
        <v>50</v>
      </c>
      <c r="P3713" s="1" t="s">
        <v>53</v>
      </c>
      <c r="Q3713" s="611" t="str">
        <f>VLOOKUP(UTK[[#This Row],[ID]],DRIVER[],6,FALSE)</f>
        <v>KALI CH KAR</v>
      </c>
    </row>
    <row r="3714" spans="1:18" ht="14.4">
      <c r="A3714" s="1">
        <v>442</v>
      </c>
      <c r="B3714" s="606" t="str">
        <f>UTK[[#This Row],[DATE]]&amp;UTK[[#This Row],[VEHICLE NO]]&amp;UTK[[#This Row],[TRIP NO]]</f>
        <v>45558OD34S61371</v>
      </c>
      <c r="C3714" s="25">
        <v>45558</v>
      </c>
      <c r="D3714" s="1">
        <v>65342</v>
      </c>
      <c r="E3714" s="12">
        <v>312216</v>
      </c>
      <c r="F3714" s="17">
        <v>3122</v>
      </c>
      <c r="G3714" s="24" t="s">
        <v>44</v>
      </c>
      <c r="H3714" s="608">
        <v>56.32</v>
      </c>
      <c r="I3714" s="608">
        <v>17.88</v>
      </c>
      <c r="J3714" s="608">
        <f t="shared" si="265"/>
        <v>38.44</v>
      </c>
      <c r="K3714" s="609">
        <v>37.76</v>
      </c>
      <c r="L3714" s="596">
        <v>45558</v>
      </c>
      <c r="M3714" s="608">
        <f t="shared" si="266"/>
        <v>0.67999999999999972</v>
      </c>
      <c r="N3714" s="613">
        <v>1</v>
      </c>
      <c r="O3714" s="552" t="s">
        <v>50</v>
      </c>
      <c r="P3714" s="1" t="s">
        <v>53</v>
      </c>
      <c r="Q3714" s="611" t="str">
        <f>VLOOKUP(UTK[[#This Row],[ID]],DRIVER[],6,FALSE)</f>
        <v>BANAJ ROUT</v>
      </c>
    </row>
    <row r="3715" spans="1:18" ht="14.4">
      <c r="A3715" s="1">
        <v>443</v>
      </c>
      <c r="B3715" s="606" t="str">
        <f>UTK[[#This Row],[DATE]]&amp;UTK[[#This Row],[VEHICLE NO]]&amp;UTK[[#This Row],[TRIP NO]]</f>
        <v>45558OD04Q67611</v>
      </c>
      <c r="C3715" s="25">
        <v>45558</v>
      </c>
      <c r="D3715" s="1">
        <v>65343</v>
      </c>
      <c r="E3715" s="12">
        <v>312216</v>
      </c>
      <c r="F3715" s="17">
        <v>3129</v>
      </c>
      <c r="G3715" s="24" t="s">
        <v>24</v>
      </c>
      <c r="H3715" s="608">
        <v>50.92</v>
      </c>
      <c r="I3715" s="608">
        <v>17.579999999999998</v>
      </c>
      <c r="J3715" s="608">
        <f t="shared" si="265"/>
        <v>33.340000000000003</v>
      </c>
      <c r="K3715" s="609">
        <v>32.9</v>
      </c>
      <c r="L3715" s="596">
        <v>45558</v>
      </c>
      <c r="M3715" s="608">
        <f t="shared" si="266"/>
        <v>0.44000000000000483</v>
      </c>
      <c r="N3715" s="613">
        <v>1</v>
      </c>
      <c r="O3715" s="552" t="s">
        <v>50</v>
      </c>
      <c r="P3715" s="1" t="s">
        <v>53</v>
      </c>
      <c r="Q3715" s="611" t="str">
        <f>VLOOKUP(UTK[[#This Row],[ID]],DRIVER[],6,FALSE)</f>
        <v>KALICHARAN MOHANTA</v>
      </c>
    </row>
    <row r="3716" spans="1:18" ht="14.4">
      <c r="A3716" s="1">
        <v>444</v>
      </c>
      <c r="B3716" s="606" t="str">
        <f>UTK[[#This Row],[DATE]]&amp;UTK[[#This Row],[VEHICLE NO]]&amp;UTK[[#This Row],[TRIP NO]]</f>
        <v>45558OD34S65081</v>
      </c>
      <c r="C3716" s="25">
        <v>45558</v>
      </c>
      <c r="D3716" s="1">
        <v>65344</v>
      </c>
      <c r="E3716" s="12">
        <v>312216</v>
      </c>
      <c r="F3716" s="17">
        <v>3128</v>
      </c>
      <c r="G3716" s="24" t="s">
        <v>57</v>
      </c>
      <c r="H3716" s="608">
        <v>56.82</v>
      </c>
      <c r="I3716" s="608">
        <v>17.5</v>
      </c>
      <c r="J3716" s="608">
        <f t="shared" si="265"/>
        <v>39.32</v>
      </c>
      <c r="K3716" s="609">
        <v>38.82</v>
      </c>
      <c r="L3716" s="596">
        <v>45558</v>
      </c>
      <c r="M3716" s="608">
        <f t="shared" si="266"/>
        <v>0.5</v>
      </c>
      <c r="N3716" s="613">
        <v>1</v>
      </c>
      <c r="O3716" s="552" t="s">
        <v>50</v>
      </c>
      <c r="P3716" s="1" t="s">
        <v>53</v>
      </c>
      <c r="Q3716" s="611" t="str">
        <f>VLOOKUP(UTK[[#This Row],[ID]],DRIVER[],6,FALSE)</f>
        <v>NATABAR MOHANTA</v>
      </c>
      <c r="R3716" s="1">
        <v>255</v>
      </c>
    </row>
    <row r="3717" spans="1:18" ht="14.4">
      <c r="A3717" s="1">
        <v>445</v>
      </c>
      <c r="B3717" s="606" t="str">
        <f>UTK[[#This Row],[DATE]]&amp;UTK[[#This Row],[VEHICLE NO]]&amp;UTK[[#This Row],[TRIP NO]]</f>
        <v>45558OD34S40342</v>
      </c>
      <c r="C3717" s="25">
        <v>45558</v>
      </c>
      <c r="D3717" s="1">
        <v>65345</v>
      </c>
      <c r="E3717" s="12">
        <v>312216</v>
      </c>
      <c r="F3717" s="17">
        <v>3150</v>
      </c>
      <c r="G3717" s="24" t="s">
        <v>129</v>
      </c>
      <c r="H3717" s="608">
        <v>57.54</v>
      </c>
      <c r="I3717" s="608">
        <v>17.66</v>
      </c>
      <c r="J3717" s="608">
        <f t="shared" si="265"/>
        <v>39.879999999999995</v>
      </c>
      <c r="K3717" s="609">
        <v>39.380000000000003</v>
      </c>
      <c r="L3717" s="596">
        <v>45558</v>
      </c>
      <c r="M3717" s="608">
        <f t="shared" si="266"/>
        <v>0.49999999999999289</v>
      </c>
      <c r="N3717" s="613">
        <v>2</v>
      </c>
      <c r="O3717" s="552" t="s">
        <v>50</v>
      </c>
      <c r="P3717" s="1" t="s">
        <v>53</v>
      </c>
      <c r="Q3717" s="611" t="str">
        <f>VLOOKUP(UTK[[#This Row],[ID]],DRIVER[],6,FALSE)</f>
        <v>AKSHAYA KU SAHOO</v>
      </c>
    </row>
    <row r="3718" spans="1:18" ht="14.4">
      <c r="A3718" s="1">
        <v>446</v>
      </c>
      <c r="B3718" s="606" t="str">
        <f>UTK[[#This Row],[DATE]]&amp;UTK[[#This Row],[VEHICLE NO]]&amp;UTK[[#This Row],[TRIP NO]]</f>
        <v>45558OD34S61392</v>
      </c>
      <c r="C3718" s="25">
        <v>45558</v>
      </c>
      <c r="D3718" s="1">
        <v>65346</v>
      </c>
      <c r="E3718" s="12">
        <v>312216</v>
      </c>
      <c r="F3718" s="17">
        <v>3160</v>
      </c>
      <c r="G3718" s="24" t="s">
        <v>52</v>
      </c>
      <c r="H3718" s="608">
        <v>56.5</v>
      </c>
      <c r="I3718" s="608">
        <v>17.62</v>
      </c>
      <c r="J3718" s="608">
        <f t="shared" si="265"/>
        <v>38.879999999999995</v>
      </c>
      <c r="K3718" s="609">
        <v>38.299999999999997</v>
      </c>
      <c r="L3718" s="596">
        <v>45558</v>
      </c>
      <c r="M3718" s="608">
        <f t="shared" si="266"/>
        <v>0.57999999999999829</v>
      </c>
      <c r="N3718" s="613">
        <v>2</v>
      </c>
      <c r="O3718" s="552" t="s">
        <v>50</v>
      </c>
      <c r="P3718" s="1" t="s">
        <v>53</v>
      </c>
      <c r="Q3718" s="611" t="str">
        <f>VLOOKUP(UTK[[#This Row],[ID]],DRIVER[],6,FALSE)</f>
        <v>PRADIPA MALIK</v>
      </c>
    </row>
    <row r="3719" spans="1:18" ht="14.4">
      <c r="A3719" s="1">
        <v>447</v>
      </c>
      <c r="B3719" s="606" t="str">
        <f>UTK[[#This Row],[DATE]]&amp;UTK[[#This Row],[VEHICLE NO]]&amp;UTK[[#This Row],[TRIP NO]]</f>
        <v>45558OD04Q41262</v>
      </c>
      <c r="C3719" s="25">
        <v>45558</v>
      </c>
      <c r="D3719" s="1">
        <v>65347</v>
      </c>
      <c r="E3719" s="12">
        <v>312216</v>
      </c>
      <c r="F3719" s="17">
        <v>3162</v>
      </c>
      <c r="G3719" s="24" t="s">
        <v>23</v>
      </c>
      <c r="H3719" s="608">
        <v>57.24</v>
      </c>
      <c r="I3719" s="608">
        <v>17.54</v>
      </c>
      <c r="J3719" s="608">
        <f t="shared" si="265"/>
        <v>39.700000000000003</v>
      </c>
      <c r="K3719" s="609">
        <v>39.14</v>
      </c>
      <c r="L3719" s="596">
        <v>45558</v>
      </c>
      <c r="M3719" s="608">
        <f t="shared" si="266"/>
        <v>0.56000000000000227</v>
      </c>
      <c r="N3719" s="613">
        <v>2</v>
      </c>
      <c r="O3719" s="552" t="s">
        <v>50</v>
      </c>
      <c r="P3719" s="1" t="s">
        <v>53</v>
      </c>
      <c r="Q3719" s="611" t="str">
        <f>VLOOKUP(UTK[[#This Row],[ID]],DRIVER[],6,FALSE)</f>
        <v>ABHIMANYU JENA</v>
      </c>
    </row>
    <row r="3720" spans="1:18" ht="14.4">
      <c r="A3720" s="1">
        <v>448</v>
      </c>
      <c r="B3720" s="606" t="str">
        <f>UTK[[#This Row],[DATE]]&amp;UTK[[#This Row],[VEHICLE NO]]&amp;UTK[[#This Row],[TRIP NO]]</f>
        <v>45558OD04Q67882</v>
      </c>
      <c r="C3720" s="25">
        <v>45558</v>
      </c>
      <c r="D3720" s="1">
        <v>65348</v>
      </c>
      <c r="E3720" s="12">
        <v>312216</v>
      </c>
      <c r="F3720" s="17">
        <v>3166</v>
      </c>
      <c r="G3720" s="24" t="s">
        <v>20</v>
      </c>
      <c r="H3720" s="608">
        <v>58.12</v>
      </c>
      <c r="I3720" s="608">
        <v>17.78</v>
      </c>
      <c r="J3720" s="608">
        <f t="shared" si="265"/>
        <v>40.339999999999996</v>
      </c>
      <c r="K3720" s="609">
        <v>39.86</v>
      </c>
      <c r="L3720" s="596">
        <v>45558</v>
      </c>
      <c r="M3720" s="608">
        <f t="shared" si="266"/>
        <v>0.47999999999999687</v>
      </c>
      <c r="N3720" s="613">
        <v>2</v>
      </c>
      <c r="O3720" s="552" t="s">
        <v>50</v>
      </c>
      <c r="P3720" s="1" t="s">
        <v>53</v>
      </c>
      <c r="Q3720" s="611" t="str">
        <f>VLOOKUP(UTK[[#This Row],[ID]],DRIVER[],6,FALSE)</f>
        <v>AJAYA KUMAR MAHANTA</v>
      </c>
    </row>
    <row r="3721" spans="1:18" ht="14.4">
      <c r="A3721" s="1">
        <v>449</v>
      </c>
      <c r="B3721" s="606" t="str">
        <f>UTK[[#This Row],[DATE]]&amp;UTK[[#This Row],[VEHICLE NO]]&amp;UTK[[#This Row],[TRIP NO]]</f>
        <v>45558OD04Q41232</v>
      </c>
      <c r="C3721" s="25">
        <v>45558</v>
      </c>
      <c r="D3721" s="1">
        <v>65349</v>
      </c>
      <c r="E3721" s="12">
        <v>312216</v>
      </c>
      <c r="F3721" s="17">
        <v>3172</v>
      </c>
      <c r="G3721" s="24" t="s">
        <v>39</v>
      </c>
      <c r="H3721" s="608">
        <v>55.44</v>
      </c>
      <c r="I3721" s="608">
        <v>17.579999999999998</v>
      </c>
      <c r="J3721" s="608">
        <f t="shared" si="265"/>
        <v>37.86</v>
      </c>
      <c r="K3721" s="609">
        <v>36.92</v>
      </c>
      <c r="L3721" s="596">
        <v>45558</v>
      </c>
      <c r="M3721" s="608">
        <f t="shared" si="266"/>
        <v>0.93999999999999773</v>
      </c>
      <c r="N3721" s="613">
        <v>2</v>
      </c>
      <c r="O3721" s="552" t="s">
        <v>50</v>
      </c>
      <c r="P3721" s="1" t="s">
        <v>53</v>
      </c>
      <c r="Q3721" s="611" t="str">
        <f>VLOOKUP(UTK[[#This Row],[ID]],DRIVER[],6,FALSE)</f>
        <v>RAHID</v>
      </c>
    </row>
    <row r="3722" spans="1:18" ht="14.4">
      <c r="A3722" s="1">
        <v>450</v>
      </c>
      <c r="B3722" s="606" t="str">
        <f>UTK[[#This Row],[DATE]]&amp;UTK[[#This Row],[VEHICLE NO]]&amp;UTK[[#This Row],[TRIP NO]]</f>
        <v>45558OD34S26662</v>
      </c>
      <c r="C3722" s="25">
        <v>45558</v>
      </c>
      <c r="D3722" s="1">
        <v>65351</v>
      </c>
      <c r="E3722" s="12">
        <v>312216</v>
      </c>
      <c r="F3722" s="17">
        <v>3175</v>
      </c>
      <c r="G3722" s="24" t="s">
        <v>45</v>
      </c>
      <c r="H3722" s="608">
        <v>52.94</v>
      </c>
      <c r="I3722" s="608">
        <v>17.62</v>
      </c>
      <c r="J3722" s="608">
        <f t="shared" si="265"/>
        <v>35.319999999999993</v>
      </c>
      <c r="K3722" s="609">
        <v>34.58</v>
      </c>
      <c r="L3722" s="596">
        <v>45558</v>
      </c>
      <c r="M3722" s="608">
        <f t="shared" si="266"/>
        <v>0.73999999999999488</v>
      </c>
      <c r="N3722" s="613">
        <v>2</v>
      </c>
      <c r="O3722" s="552" t="s">
        <v>50</v>
      </c>
      <c r="P3722" s="1" t="s">
        <v>53</v>
      </c>
      <c r="Q3722" s="611" t="str">
        <f>VLOOKUP(UTK[[#This Row],[ID]],DRIVER[],6,FALSE)</f>
        <v>PRAHALLAD KUMAR DAS</v>
      </c>
    </row>
    <row r="3723" spans="1:18" ht="14.4">
      <c r="A3723" s="1">
        <v>451</v>
      </c>
      <c r="B3723" s="606" t="str">
        <f>UTK[[#This Row],[DATE]]&amp;UTK[[#This Row],[VEHICLE NO]]&amp;UTK[[#This Row],[TRIP NO]]</f>
        <v>45558OD04Q41282</v>
      </c>
      <c r="C3723" s="25">
        <v>45558</v>
      </c>
      <c r="D3723" s="1">
        <v>65352</v>
      </c>
      <c r="E3723" s="12">
        <v>312216</v>
      </c>
      <c r="F3723" s="17">
        <v>3177</v>
      </c>
      <c r="G3723" s="24" t="s">
        <v>41</v>
      </c>
      <c r="H3723" s="608">
        <v>34.14</v>
      </c>
      <c r="I3723" s="608">
        <v>10.66</v>
      </c>
      <c r="J3723" s="608">
        <f t="shared" si="265"/>
        <v>23.48</v>
      </c>
      <c r="K3723" s="609">
        <v>23</v>
      </c>
      <c r="L3723" s="596">
        <v>45558</v>
      </c>
      <c r="M3723" s="608">
        <f t="shared" si="266"/>
        <v>0.48000000000000043</v>
      </c>
      <c r="N3723" s="613">
        <v>2</v>
      </c>
      <c r="O3723" s="552" t="s">
        <v>50</v>
      </c>
      <c r="P3723" s="1" t="s">
        <v>53</v>
      </c>
      <c r="Q3723" s="611" t="str">
        <f>VLOOKUP(UTK[[#This Row],[ID]],DRIVER[],6,FALSE)</f>
        <v>KAMAN MUNDA</v>
      </c>
    </row>
    <row r="3724" spans="1:18" ht="14.4">
      <c r="A3724" s="1">
        <v>452</v>
      </c>
      <c r="B3724" s="606" t="str">
        <f>UTK[[#This Row],[DATE]]&amp;UTK[[#This Row],[VEHICLE NO]]&amp;UTK[[#This Row],[TRIP NO]]</f>
        <v>45558OD34S26152</v>
      </c>
      <c r="C3724" s="25">
        <v>45558</v>
      </c>
      <c r="D3724" s="1">
        <v>65353</v>
      </c>
      <c r="E3724" s="12">
        <v>312216</v>
      </c>
      <c r="F3724" s="17">
        <v>3189</v>
      </c>
      <c r="G3724" s="24" t="s">
        <v>40</v>
      </c>
      <c r="H3724" s="608">
        <v>53.8</v>
      </c>
      <c r="I3724" s="608">
        <v>17.36</v>
      </c>
      <c r="J3724" s="608">
        <f t="shared" si="265"/>
        <v>36.44</v>
      </c>
      <c r="K3724" s="609">
        <v>35.880000000000003</v>
      </c>
      <c r="L3724" s="612">
        <v>45559</v>
      </c>
      <c r="M3724" s="608">
        <f t="shared" si="266"/>
        <v>0.55999999999999517</v>
      </c>
      <c r="N3724" s="613">
        <v>2</v>
      </c>
      <c r="O3724" s="552" t="s">
        <v>50</v>
      </c>
      <c r="P3724" s="1" t="s">
        <v>53</v>
      </c>
      <c r="Q3724" s="611" t="str">
        <f>VLOOKUP(UTK[[#This Row],[ID]],DRIVER[],6,FALSE)</f>
        <v>DHULESWAR PERAI</v>
      </c>
    </row>
    <row r="3725" spans="1:18" ht="14.4">
      <c r="A3725" s="1">
        <v>453</v>
      </c>
      <c r="B3725" s="606" t="str">
        <f>UTK[[#This Row],[DATE]]&amp;UTK[[#This Row],[VEHICLE NO]]&amp;UTK[[#This Row],[TRIP NO]]</f>
        <v>45558OD34S61372</v>
      </c>
      <c r="C3725" s="25">
        <v>45558</v>
      </c>
      <c r="D3725" s="1">
        <v>65354</v>
      </c>
      <c r="E3725" s="12">
        <v>312216</v>
      </c>
      <c r="F3725" s="17">
        <v>3194</v>
      </c>
      <c r="G3725" s="24" t="s">
        <v>44</v>
      </c>
      <c r="H3725" s="608">
        <v>55.16</v>
      </c>
      <c r="I3725" s="608">
        <v>17.84</v>
      </c>
      <c r="J3725" s="608">
        <f t="shared" si="265"/>
        <v>37.319999999999993</v>
      </c>
      <c r="K3725" s="609">
        <v>37.020000000000003</v>
      </c>
      <c r="L3725" s="612">
        <v>45559</v>
      </c>
      <c r="M3725" s="608">
        <f t="shared" si="266"/>
        <v>0.29999999999999005</v>
      </c>
      <c r="N3725" s="613">
        <v>2</v>
      </c>
      <c r="O3725" s="552" t="s">
        <v>50</v>
      </c>
      <c r="P3725" s="1" t="s">
        <v>53</v>
      </c>
      <c r="Q3725" s="611" t="str">
        <f>VLOOKUP(UTK[[#This Row],[ID]],DRIVER[],6,FALSE)</f>
        <v>BANAJ ROUT</v>
      </c>
    </row>
    <row r="3726" spans="1:18" ht="14.4">
      <c r="A3726" s="1">
        <v>454</v>
      </c>
      <c r="B3726" s="606" t="str">
        <f>UTK[[#This Row],[DATE]]&amp;UTK[[#This Row],[VEHICLE NO]]&amp;UTK[[#This Row],[TRIP NO]]</f>
        <v>45558OD04Q41182</v>
      </c>
      <c r="C3726" s="25">
        <v>45558</v>
      </c>
      <c r="D3726" s="1">
        <v>65355</v>
      </c>
      <c r="E3726" s="12">
        <v>312216</v>
      </c>
      <c r="F3726" s="17">
        <v>3190</v>
      </c>
      <c r="G3726" s="24" t="s">
        <v>26</v>
      </c>
      <c r="H3726" s="608">
        <v>55.02</v>
      </c>
      <c r="I3726" s="608">
        <v>17.239999999999998</v>
      </c>
      <c r="J3726" s="608">
        <f t="shared" si="265"/>
        <v>37.78</v>
      </c>
      <c r="K3726" s="609">
        <v>36.82</v>
      </c>
      <c r="L3726" s="612">
        <v>45559</v>
      </c>
      <c r="M3726" s="608">
        <f t="shared" si="266"/>
        <v>0.96000000000000085</v>
      </c>
      <c r="N3726" s="613">
        <v>2</v>
      </c>
      <c r="O3726" s="552" t="s">
        <v>50</v>
      </c>
      <c r="P3726" s="1" t="s">
        <v>53</v>
      </c>
      <c r="Q3726" s="611" t="str">
        <f>VLOOKUP(UTK[[#This Row],[ID]],DRIVER[],6,FALSE)</f>
        <v>MIRZA KAMAL BEG</v>
      </c>
    </row>
    <row r="3727" spans="1:18" ht="14.4">
      <c r="A3727" s="1">
        <v>455</v>
      </c>
      <c r="B3727" s="606" t="str">
        <f>UTK[[#This Row],[DATE]]&amp;UTK[[#This Row],[VEHICLE NO]]&amp;UTK[[#This Row],[TRIP NO]]</f>
        <v>45559OD04Q41231</v>
      </c>
      <c r="C3727" s="25">
        <v>45559</v>
      </c>
      <c r="D3727" s="1">
        <v>65356</v>
      </c>
      <c r="E3727" s="12">
        <v>312216</v>
      </c>
      <c r="F3727" s="17">
        <v>3200</v>
      </c>
      <c r="G3727" s="24" t="s">
        <v>39</v>
      </c>
      <c r="H3727" s="608">
        <v>54.76</v>
      </c>
      <c r="I3727" s="608">
        <v>17.579999999999998</v>
      </c>
      <c r="J3727" s="608">
        <f t="shared" ref="J3727:J3746" si="267">H3727-I3727</f>
        <v>37.18</v>
      </c>
      <c r="K3727" s="609">
        <v>36.880000000000003</v>
      </c>
      <c r="L3727" s="612">
        <v>45559</v>
      </c>
      <c r="M3727" s="608">
        <f t="shared" ref="M3727:M3746" si="268">J3727-K3727</f>
        <v>0.29999999999999716</v>
      </c>
      <c r="N3727" s="613">
        <v>1</v>
      </c>
      <c r="O3727" s="552" t="s">
        <v>50</v>
      </c>
      <c r="P3727" s="1" t="s">
        <v>53</v>
      </c>
      <c r="Q3727" s="611" t="str">
        <f>VLOOKUP(UTK[[#This Row],[ID]],DRIVER[],6,FALSE)</f>
        <v>RAHID</v>
      </c>
    </row>
    <row r="3728" spans="1:18" ht="14.4">
      <c r="A3728" s="1">
        <v>456</v>
      </c>
      <c r="B3728" s="606" t="str">
        <f>UTK[[#This Row],[DATE]]&amp;UTK[[#This Row],[VEHICLE NO]]&amp;UTK[[#This Row],[TRIP NO]]</f>
        <v>45559OD34S61371</v>
      </c>
      <c r="C3728" s="25">
        <v>45559</v>
      </c>
      <c r="D3728" s="1">
        <v>65357</v>
      </c>
      <c r="E3728" s="12">
        <v>312216</v>
      </c>
      <c r="F3728" s="17">
        <v>3212</v>
      </c>
      <c r="G3728" s="24" t="s">
        <v>44</v>
      </c>
      <c r="H3728" s="608">
        <v>54.66</v>
      </c>
      <c r="I3728" s="608">
        <v>17.8</v>
      </c>
      <c r="J3728" s="608">
        <f t="shared" si="267"/>
        <v>36.86</v>
      </c>
      <c r="K3728" s="609">
        <v>36.56</v>
      </c>
      <c r="L3728" s="612">
        <v>45559</v>
      </c>
      <c r="M3728" s="608">
        <f t="shared" si="268"/>
        <v>0.29999999999999716</v>
      </c>
      <c r="N3728" s="613">
        <v>1</v>
      </c>
      <c r="O3728" s="552" t="s">
        <v>50</v>
      </c>
      <c r="P3728" s="1" t="s">
        <v>53</v>
      </c>
      <c r="Q3728" s="611" t="str">
        <f>VLOOKUP(UTK[[#This Row],[ID]],DRIVER[],6,FALSE)</f>
        <v>BANAJ ROUT</v>
      </c>
    </row>
    <row r="3729" spans="1:18" ht="14.4">
      <c r="A3729" s="1">
        <v>457</v>
      </c>
      <c r="B3729" s="606" t="str">
        <f>UTK[[#This Row],[DATE]]&amp;UTK[[#This Row],[VEHICLE NO]]&amp;UTK[[#This Row],[TRIP NO]]</f>
        <v>45559OD34S65081</v>
      </c>
      <c r="C3729" s="25">
        <v>45559</v>
      </c>
      <c r="D3729" s="1">
        <v>65358</v>
      </c>
      <c r="E3729" s="12">
        <v>312216</v>
      </c>
      <c r="F3729" s="17">
        <v>3220</v>
      </c>
      <c r="G3729" s="24" t="s">
        <v>57</v>
      </c>
      <c r="H3729" s="608">
        <v>55.44</v>
      </c>
      <c r="I3729" s="608">
        <v>17.579999999999998</v>
      </c>
      <c r="J3729" s="608">
        <f t="shared" si="267"/>
        <v>37.86</v>
      </c>
      <c r="K3729" s="609">
        <v>37.479999999999997</v>
      </c>
      <c r="L3729" s="612">
        <v>45559</v>
      </c>
      <c r="M3729" s="608">
        <f t="shared" si="268"/>
        <v>0.38000000000000256</v>
      </c>
      <c r="N3729" s="613">
        <v>1</v>
      </c>
      <c r="O3729" s="552" t="s">
        <v>50</v>
      </c>
      <c r="P3729" s="1" t="s">
        <v>53</v>
      </c>
      <c r="Q3729" s="611" t="str">
        <f>VLOOKUP(UTK[[#This Row],[ID]],DRIVER[],6,FALSE)</f>
        <v>ABHIMANYU JENA</v>
      </c>
    </row>
    <row r="3730" spans="1:18" ht="14.4">
      <c r="A3730" s="1">
        <v>458</v>
      </c>
      <c r="B3730" s="606" t="str">
        <f>UTK[[#This Row],[DATE]]&amp;UTK[[#This Row],[VEHICLE NO]]&amp;UTK[[#This Row],[TRIP NO]]</f>
        <v>45559OD34S26151</v>
      </c>
      <c r="C3730" s="25">
        <v>45559</v>
      </c>
      <c r="D3730" s="1">
        <v>65359</v>
      </c>
      <c r="E3730" s="12">
        <v>312216</v>
      </c>
      <c r="F3730" s="17">
        <v>3232</v>
      </c>
      <c r="G3730" s="24" t="s">
        <v>40</v>
      </c>
      <c r="H3730" s="608">
        <v>51.62</v>
      </c>
      <c r="I3730" s="608">
        <v>17.32</v>
      </c>
      <c r="J3730" s="608">
        <f t="shared" si="267"/>
        <v>34.299999999999997</v>
      </c>
      <c r="K3730" s="609">
        <v>33.4</v>
      </c>
      <c r="L3730" s="612">
        <v>45559</v>
      </c>
      <c r="M3730" s="608">
        <f t="shared" si="268"/>
        <v>0.89999999999999858</v>
      </c>
      <c r="N3730" s="613">
        <v>1</v>
      </c>
      <c r="O3730" s="552" t="s">
        <v>50</v>
      </c>
      <c r="P3730" s="1" t="s">
        <v>53</v>
      </c>
      <c r="Q3730" s="611" t="str">
        <f>VLOOKUP(UTK[[#This Row],[ID]],DRIVER[],6,FALSE)</f>
        <v>DHULESWAR PERAI</v>
      </c>
    </row>
    <row r="3731" spans="1:18" ht="14.4">
      <c r="A3731" s="1">
        <v>459</v>
      </c>
      <c r="B3731" s="606" t="str">
        <f>UTK[[#This Row],[DATE]]&amp;UTK[[#This Row],[VEHICLE NO]]&amp;UTK[[#This Row],[TRIP NO]]</f>
        <v>45559OD04Q67881</v>
      </c>
      <c r="C3731" s="25">
        <v>45559</v>
      </c>
      <c r="D3731" s="1">
        <v>65360</v>
      </c>
      <c r="E3731" s="12">
        <v>312216</v>
      </c>
      <c r="F3731" s="17">
        <v>3235</v>
      </c>
      <c r="G3731" s="24" t="s">
        <v>20</v>
      </c>
      <c r="H3731" s="608">
        <v>52.04</v>
      </c>
      <c r="I3731" s="608">
        <v>17.78</v>
      </c>
      <c r="J3731" s="608">
        <f t="shared" si="267"/>
        <v>34.26</v>
      </c>
      <c r="K3731" s="609">
        <v>33.299999999999997</v>
      </c>
      <c r="L3731" s="612">
        <v>45559</v>
      </c>
      <c r="M3731" s="608">
        <f t="shared" si="268"/>
        <v>0.96000000000000085</v>
      </c>
      <c r="N3731" s="613">
        <v>1</v>
      </c>
      <c r="O3731" s="552" t="s">
        <v>50</v>
      </c>
      <c r="P3731" s="1" t="s">
        <v>53</v>
      </c>
      <c r="Q3731" s="611" t="str">
        <f>VLOOKUP(UTK[[#This Row],[ID]],DRIVER[],6,FALSE)</f>
        <v>AJAYA KUMAR MAHANTA</v>
      </c>
    </row>
    <row r="3732" spans="1:18" ht="14.4">
      <c r="A3732" s="1">
        <v>460</v>
      </c>
      <c r="B3732" s="606" t="str">
        <f>UTK[[#This Row],[DATE]]&amp;UTK[[#This Row],[VEHICLE NO]]&amp;UTK[[#This Row],[TRIP NO]]</f>
        <v>45559OD04Q41781</v>
      </c>
      <c r="C3732" s="25">
        <v>45559</v>
      </c>
      <c r="D3732" s="1">
        <v>65361</v>
      </c>
      <c r="E3732" s="12">
        <v>312216</v>
      </c>
      <c r="F3732" s="17">
        <v>3250</v>
      </c>
      <c r="G3732" s="24" t="s">
        <v>25</v>
      </c>
      <c r="H3732" s="608">
        <v>51.18</v>
      </c>
      <c r="I3732" s="608">
        <v>17.600000000000001</v>
      </c>
      <c r="J3732" s="608">
        <f t="shared" si="267"/>
        <v>33.58</v>
      </c>
      <c r="K3732" s="609">
        <v>32.9</v>
      </c>
      <c r="L3732" s="612">
        <v>45559</v>
      </c>
      <c r="M3732" s="608">
        <f t="shared" si="268"/>
        <v>0.67999999999999972</v>
      </c>
      <c r="N3732" s="613">
        <v>1</v>
      </c>
      <c r="O3732" s="552" t="s">
        <v>50</v>
      </c>
      <c r="P3732" s="1" t="s">
        <v>53</v>
      </c>
      <c r="Q3732" s="611" t="str">
        <f>VLOOKUP(UTK[[#This Row],[ID]],DRIVER[],6,FALSE)</f>
        <v>BHARAT CH MOHANTA</v>
      </c>
    </row>
    <row r="3733" spans="1:18" ht="14.4">
      <c r="A3733" s="1">
        <v>461</v>
      </c>
      <c r="B3733" s="606" t="str">
        <f>UTK[[#This Row],[DATE]]&amp;UTK[[#This Row],[VEHICLE NO]]&amp;UTK[[#This Row],[TRIP NO]]</f>
        <v>45559OD34S26681</v>
      </c>
      <c r="C3733" s="25">
        <v>45559</v>
      </c>
      <c r="D3733" s="1">
        <v>65362</v>
      </c>
      <c r="E3733" s="12">
        <v>312216</v>
      </c>
      <c r="F3733" s="17">
        <v>3238</v>
      </c>
      <c r="G3733" s="24" t="s">
        <v>42</v>
      </c>
      <c r="H3733" s="608">
        <v>49.76</v>
      </c>
      <c r="I3733" s="608">
        <v>17.02</v>
      </c>
      <c r="J3733" s="608">
        <f t="shared" si="267"/>
        <v>32.739999999999995</v>
      </c>
      <c r="K3733" s="609">
        <v>32.22</v>
      </c>
      <c r="L3733" s="612">
        <v>45559</v>
      </c>
      <c r="M3733" s="608">
        <f t="shared" si="268"/>
        <v>0.51999999999999602</v>
      </c>
      <c r="N3733" s="613">
        <v>1</v>
      </c>
      <c r="O3733" s="552" t="s">
        <v>50</v>
      </c>
      <c r="P3733" s="1" t="s">
        <v>53</v>
      </c>
      <c r="Q3733" s="611" t="str">
        <f>VLOOKUP(UTK[[#This Row],[ID]],DRIVER[],6,FALSE)</f>
        <v>KALI CH KAR</v>
      </c>
    </row>
    <row r="3734" spans="1:18" ht="14.4">
      <c r="A3734" s="1">
        <v>462</v>
      </c>
      <c r="B3734" s="606" t="str">
        <f>UTK[[#This Row],[DATE]]&amp;UTK[[#This Row],[VEHICLE NO]]&amp;UTK[[#This Row],[TRIP NO]]</f>
        <v>45559OD34S61391</v>
      </c>
      <c r="C3734" s="25">
        <v>45559</v>
      </c>
      <c r="D3734" s="1">
        <v>65363</v>
      </c>
      <c r="E3734" s="12">
        <v>312216</v>
      </c>
      <c r="F3734" s="17">
        <v>3251</v>
      </c>
      <c r="G3734" s="24" t="s">
        <v>52</v>
      </c>
      <c r="H3734" s="608">
        <v>49.42</v>
      </c>
      <c r="I3734" s="608">
        <v>17.62</v>
      </c>
      <c r="J3734" s="608">
        <f t="shared" si="267"/>
        <v>31.8</v>
      </c>
      <c r="K3734" s="609">
        <v>31.3</v>
      </c>
      <c r="L3734" s="612">
        <v>45559</v>
      </c>
      <c r="M3734" s="608">
        <f t="shared" si="268"/>
        <v>0.5</v>
      </c>
      <c r="N3734" s="613">
        <v>1</v>
      </c>
      <c r="O3734" s="552" t="s">
        <v>50</v>
      </c>
      <c r="P3734" s="1" t="s">
        <v>53</v>
      </c>
      <c r="Q3734" s="611" t="str">
        <f>VLOOKUP(UTK[[#This Row],[ID]],DRIVER[],6,FALSE)</f>
        <v>PRADIPA MALIK</v>
      </c>
    </row>
    <row r="3735" spans="1:18" ht="14.4">
      <c r="A3735" s="1">
        <v>463</v>
      </c>
      <c r="B3735" s="606" t="str">
        <f>UTK[[#This Row],[DATE]]&amp;UTK[[#This Row],[VEHICLE NO]]&amp;UTK[[#This Row],[TRIP NO]]</f>
        <v>45559OD04Q41281</v>
      </c>
      <c r="C3735" s="25">
        <v>45559</v>
      </c>
      <c r="D3735" s="1">
        <v>65364</v>
      </c>
      <c r="E3735" s="12">
        <v>312216</v>
      </c>
      <c r="F3735" s="17">
        <v>3259</v>
      </c>
      <c r="G3735" s="24" t="s">
        <v>41</v>
      </c>
      <c r="H3735" s="608">
        <v>33.159999999999997</v>
      </c>
      <c r="I3735" s="608">
        <v>10.68</v>
      </c>
      <c r="J3735" s="608">
        <f t="shared" si="267"/>
        <v>22.479999999999997</v>
      </c>
      <c r="K3735" s="609">
        <v>22.12</v>
      </c>
      <c r="L3735" s="612">
        <v>45559</v>
      </c>
      <c r="M3735" s="608">
        <f t="shared" si="268"/>
        <v>0.35999999999999588</v>
      </c>
      <c r="N3735" s="613">
        <v>1</v>
      </c>
      <c r="O3735" s="552" t="s">
        <v>50</v>
      </c>
      <c r="P3735" s="1" t="s">
        <v>53</v>
      </c>
      <c r="Q3735" s="611" t="str">
        <f>VLOOKUP(UTK[[#This Row],[ID]],DRIVER[],6,FALSE)</f>
        <v>KAMAN MUNDA</v>
      </c>
    </row>
    <row r="3736" spans="1:18" ht="14.4">
      <c r="A3736" s="1">
        <v>464</v>
      </c>
      <c r="B3736" s="606" t="str">
        <f>UTK[[#This Row],[DATE]]&amp;UTK[[#This Row],[VEHICLE NO]]&amp;UTK[[#This Row],[TRIP NO]]</f>
        <v>45559OD04Q67611</v>
      </c>
      <c r="C3736" s="25">
        <v>45559</v>
      </c>
      <c r="D3736" s="1">
        <v>65365</v>
      </c>
      <c r="E3736" s="12">
        <v>312216</v>
      </c>
      <c r="F3736" s="17">
        <v>3261</v>
      </c>
      <c r="G3736" s="24" t="s">
        <v>24</v>
      </c>
      <c r="H3736" s="608">
        <v>51.94</v>
      </c>
      <c r="I3736" s="608">
        <v>17.7</v>
      </c>
      <c r="J3736" s="608">
        <f t="shared" si="267"/>
        <v>34.239999999999995</v>
      </c>
      <c r="K3736" s="609">
        <v>33.840000000000003</v>
      </c>
      <c r="L3736" s="612">
        <v>45559</v>
      </c>
      <c r="M3736" s="608">
        <f t="shared" si="268"/>
        <v>0.39999999999999147</v>
      </c>
      <c r="N3736" s="613">
        <v>1</v>
      </c>
      <c r="O3736" s="552" t="s">
        <v>50</v>
      </c>
      <c r="P3736" s="1" t="s">
        <v>53</v>
      </c>
      <c r="Q3736" s="611" t="str">
        <f>VLOOKUP(UTK[[#This Row],[ID]],DRIVER[],6,FALSE)</f>
        <v>KALICHARAN MOHANTA</v>
      </c>
    </row>
    <row r="3737" spans="1:18" ht="14.4">
      <c r="A3737" s="1">
        <v>465</v>
      </c>
      <c r="B3737" s="606" t="str">
        <f>UTK[[#This Row],[DATE]]&amp;UTK[[#This Row],[VEHICLE NO]]&amp;UTK[[#This Row],[TRIP NO]]</f>
        <v>45559OD04Q41261</v>
      </c>
      <c r="C3737" s="25">
        <v>45559</v>
      </c>
      <c r="D3737" s="1">
        <v>65366</v>
      </c>
      <c r="E3737" s="12">
        <v>312216</v>
      </c>
      <c r="F3737" s="17">
        <v>3272</v>
      </c>
      <c r="G3737" s="24" t="s">
        <v>23</v>
      </c>
      <c r="H3737" s="608">
        <v>50.82</v>
      </c>
      <c r="I3737" s="608">
        <v>17.48</v>
      </c>
      <c r="J3737" s="608">
        <f t="shared" si="267"/>
        <v>33.340000000000003</v>
      </c>
      <c r="K3737" s="609">
        <v>33.340000000000003</v>
      </c>
      <c r="L3737" s="612">
        <v>45559</v>
      </c>
      <c r="M3737" s="608">
        <f t="shared" si="268"/>
        <v>0</v>
      </c>
      <c r="N3737" s="613">
        <v>1</v>
      </c>
      <c r="O3737" s="552" t="s">
        <v>50</v>
      </c>
      <c r="P3737" s="1" t="s">
        <v>53</v>
      </c>
      <c r="Q3737" s="611" t="str">
        <f>VLOOKUP(UTK[[#This Row],[ID]],DRIVER[],6,FALSE)</f>
        <v>JUGAL KISHOR MOHANTA</v>
      </c>
      <c r="R3737" s="1">
        <v>154</v>
      </c>
    </row>
    <row r="3738" spans="1:18" ht="14.4">
      <c r="A3738" s="1">
        <v>466</v>
      </c>
      <c r="B3738" s="606" t="str">
        <f>UTK[[#This Row],[DATE]]&amp;UTK[[#This Row],[VEHICLE NO]]&amp;UTK[[#This Row],[TRIP NO]]</f>
        <v>45559OD34S40341</v>
      </c>
      <c r="C3738" s="25">
        <v>45559</v>
      </c>
      <c r="D3738" s="1">
        <v>65367</v>
      </c>
      <c r="E3738" s="12">
        <v>312216</v>
      </c>
      <c r="F3738" s="17">
        <v>3274</v>
      </c>
      <c r="G3738" s="24" t="s">
        <v>129</v>
      </c>
      <c r="H3738" s="608">
        <v>52.44</v>
      </c>
      <c r="I3738" s="608">
        <v>17.7</v>
      </c>
      <c r="J3738" s="608">
        <f t="shared" si="267"/>
        <v>34.739999999999995</v>
      </c>
      <c r="K3738" s="609">
        <v>34.479999999999997</v>
      </c>
      <c r="L3738" s="612">
        <v>45559</v>
      </c>
      <c r="M3738" s="608">
        <f t="shared" si="268"/>
        <v>0.25999999999999801</v>
      </c>
      <c r="N3738" s="613">
        <v>1</v>
      </c>
      <c r="O3738" s="552" t="s">
        <v>50</v>
      </c>
      <c r="P3738" s="1" t="s">
        <v>53</v>
      </c>
      <c r="Q3738" s="611" t="str">
        <f>VLOOKUP(UTK[[#This Row],[ID]],DRIVER[],6,FALSE)</f>
        <v>AKSHAYA KU SAHOO</v>
      </c>
      <c r="R3738" s="1">
        <v>50</v>
      </c>
    </row>
    <row r="3739" spans="1:18" ht="14.4">
      <c r="A3739" s="1">
        <v>467</v>
      </c>
      <c r="B3739" s="606" t="str">
        <f>UTK[[#This Row],[DATE]]&amp;UTK[[#This Row],[VEHICLE NO]]&amp;UTK[[#This Row],[TRIP NO]]</f>
        <v>45559OD04Q41181</v>
      </c>
      <c r="C3739" s="25">
        <v>45559</v>
      </c>
      <c r="D3739" s="1">
        <v>65368</v>
      </c>
      <c r="E3739" s="12">
        <v>312216</v>
      </c>
      <c r="F3739" s="17">
        <v>3275</v>
      </c>
      <c r="G3739" s="24" t="s">
        <v>26</v>
      </c>
      <c r="H3739" s="608">
        <v>52.74</v>
      </c>
      <c r="I3739" s="608">
        <v>17.3</v>
      </c>
      <c r="J3739" s="608">
        <f t="shared" si="267"/>
        <v>35.44</v>
      </c>
      <c r="K3739" s="609">
        <v>35.04</v>
      </c>
      <c r="L3739" s="612">
        <v>45559</v>
      </c>
      <c r="M3739" s="608">
        <f t="shared" si="268"/>
        <v>0.39999999999999858</v>
      </c>
      <c r="N3739" s="613">
        <v>1</v>
      </c>
      <c r="O3739" s="552" t="s">
        <v>50</v>
      </c>
      <c r="P3739" s="1" t="s">
        <v>53</v>
      </c>
      <c r="Q3739" s="611" t="str">
        <f>VLOOKUP(UTK[[#This Row],[ID]],DRIVER[],6,FALSE)</f>
        <v>MIRZA KAMAL BEG</v>
      </c>
    </row>
    <row r="3740" spans="1:18" ht="14.4">
      <c r="A3740" s="1">
        <v>468</v>
      </c>
      <c r="B3740" s="606" t="str">
        <f>UTK[[#This Row],[DATE]]&amp;UTK[[#This Row],[VEHICLE NO]]&amp;UTK[[#This Row],[TRIP NO]]</f>
        <v>45559OD34S26661</v>
      </c>
      <c r="C3740" s="25">
        <v>45559</v>
      </c>
      <c r="D3740" s="1">
        <v>65369</v>
      </c>
      <c r="E3740" s="12">
        <v>312216</v>
      </c>
      <c r="F3740" s="17">
        <v>3278</v>
      </c>
      <c r="G3740" s="24" t="s">
        <v>45</v>
      </c>
      <c r="H3740" s="608">
        <v>55.56</v>
      </c>
      <c r="I3740" s="608">
        <v>17.559999999999999</v>
      </c>
      <c r="J3740" s="608">
        <f t="shared" si="267"/>
        <v>38</v>
      </c>
      <c r="K3740" s="609">
        <v>37.520000000000003</v>
      </c>
      <c r="L3740" s="612">
        <v>45559</v>
      </c>
      <c r="M3740" s="608">
        <f t="shared" si="268"/>
        <v>0.47999999999999687</v>
      </c>
      <c r="N3740" s="613">
        <v>1</v>
      </c>
      <c r="O3740" s="552" t="s">
        <v>50</v>
      </c>
      <c r="P3740" s="1" t="s">
        <v>53</v>
      </c>
      <c r="Q3740" s="611" t="str">
        <f>VLOOKUP(UTK[[#This Row],[ID]],DRIVER[],6,FALSE)</f>
        <v>PRAHALLAD KUMAR DAS</v>
      </c>
    </row>
    <row r="3741" spans="1:18" ht="14.4">
      <c r="A3741" s="1">
        <v>469</v>
      </c>
      <c r="B3741" s="606" t="str">
        <f>UTK[[#This Row],[DATE]]&amp;UTK[[#This Row],[VEHICLE NO]]&amp;UTK[[#This Row],[TRIP NO]]</f>
        <v>45559OD34S61372</v>
      </c>
      <c r="C3741" s="25">
        <v>45559</v>
      </c>
      <c r="D3741" s="1">
        <v>65370</v>
      </c>
      <c r="E3741" s="12">
        <v>312216</v>
      </c>
      <c r="F3741" s="17">
        <v>3329</v>
      </c>
      <c r="G3741" s="24" t="s">
        <v>44</v>
      </c>
      <c r="H3741" s="608">
        <v>54.04</v>
      </c>
      <c r="I3741" s="608">
        <v>17.8</v>
      </c>
      <c r="J3741" s="608">
        <f t="shared" si="267"/>
        <v>36.239999999999995</v>
      </c>
      <c r="K3741" s="609">
        <v>36</v>
      </c>
      <c r="L3741" s="612">
        <v>45560</v>
      </c>
      <c r="M3741" s="608">
        <f t="shared" si="268"/>
        <v>0.23999999999999488</v>
      </c>
      <c r="N3741" s="613">
        <v>2</v>
      </c>
      <c r="O3741" s="552" t="s">
        <v>50</v>
      </c>
      <c r="P3741" s="1" t="s">
        <v>53</v>
      </c>
      <c r="Q3741" s="611" t="str">
        <f>VLOOKUP(UTK[[#This Row],[ID]],DRIVER[],6,FALSE)</f>
        <v>BANAJ ROUT</v>
      </c>
      <c r="R3741" s="1">
        <v>60</v>
      </c>
    </row>
    <row r="3742" spans="1:18" ht="14.4">
      <c r="A3742" s="1">
        <v>470</v>
      </c>
      <c r="B3742" s="606" t="str">
        <f>UTK[[#This Row],[DATE]]&amp;UTK[[#This Row],[VEHICLE NO]]&amp;UTK[[#This Row],[TRIP NO]]</f>
        <v>45559OD04Q41232</v>
      </c>
      <c r="C3742" s="25">
        <v>45559</v>
      </c>
      <c r="D3742" s="1">
        <v>65371</v>
      </c>
      <c r="E3742" s="12">
        <v>312216</v>
      </c>
      <c r="F3742" s="17">
        <v>3232</v>
      </c>
      <c r="G3742" s="24" t="s">
        <v>39</v>
      </c>
      <c r="H3742" s="608">
        <v>54.66</v>
      </c>
      <c r="I3742" s="608">
        <v>17.579999999999998</v>
      </c>
      <c r="J3742" s="608">
        <f t="shared" si="267"/>
        <v>37.08</v>
      </c>
      <c r="K3742" s="609">
        <v>36.86</v>
      </c>
      <c r="L3742" s="612">
        <v>45560</v>
      </c>
      <c r="M3742" s="608">
        <f t="shared" si="268"/>
        <v>0.21999999999999886</v>
      </c>
      <c r="N3742" s="613">
        <v>2</v>
      </c>
      <c r="O3742" s="552" t="s">
        <v>50</v>
      </c>
      <c r="P3742" s="1" t="s">
        <v>53</v>
      </c>
      <c r="Q3742" s="611" t="str">
        <f>VLOOKUP(UTK[[#This Row],[ID]],DRIVER[],6,FALSE)</f>
        <v>RAHID</v>
      </c>
    </row>
    <row r="3743" spans="1:18" ht="14.4">
      <c r="A3743" s="1">
        <v>471</v>
      </c>
      <c r="B3743" s="606" t="str">
        <f>UTK[[#This Row],[DATE]]&amp;UTK[[#This Row],[VEHICLE NO]]&amp;UTK[[#This Row],[TRIP NO]]</f>
        <v>45559OD34S26152</v>
      </c>
      <c r="C3743" s="25">
        <v>45559</v>
      </c>
      <c r="D3743" s="1">
        <v>65372</v>
      </c>
      <c r="E3743" s="12">
        <v>312216</v>
      </c>
      <c r="F3743" s="17">
        <v>3359</v>
      </c>
      <c r="G3743" s="24" t="s">
        <v>40</v>
      </c>
      <c r="H3743" s="608">
        <v>50.48</v>
      </c>
      <c r="I3743" s="608">
        <v>17.34</v>
      </c>
      <c r="J3743" s="608">
        <f t="shared" si="267"/>
        <v>33.14</v>
      </c>
      <c r="K3743" s="609">
        <v>32.9</v>
      </c>
      <c r="L3743" s="612">
        <v>45560</v>
      </c>
      <c r="M3743" s="608">
        <f t="shared" si="268"/>
        <v>0.24000000000000199</v>
      </c>
      <c r="N3743" s="613">
        <v>2</v>
      </c>
      <c r="O3743" s="552" t="s">
        <v>50</v>
      </c>
      <c r="P3743" s="1" t="s">
        <v>53</v>
      </c>
      <c r="Q3743" s="611" t="str">
        <f>VLOOKUP(UTK[[#This Row],[ID]],DRIVER[],6,FALSE)</f>
        <v>DHULESWAR PERAI</v>
      </c>
    </row>
    <row r="3744" spans="1:18" ht="14.4">
      <c r="A3744" s="1">
        <v>472</v>
      </c>
      <c r="B3744" s="606" t="str">
        <f>UTK[[#This Row],[DATE]]&amp;UTK[[#This Row],[VEHICLE NO]]&amp;UTK[[#This Row],[TRIP NO]]</f>
        <v>45559OD34S65082</v>
      </c>
      <c r="C3744" s="25">
        <v>45559</v>
      </c>
      <c r="D3744" s="1">
        <v>65373</v>
      </c>
      <c r="E3744" s="12">
        <v>312216</v>
      </c>
      <c r="F3744" s="17">
        <v>3353</v>
      </c>
      <c r="G3744" s="24" t="s">
        <v>57</v>
      </c>
      <c r="H3744" s="608">
        <v>55.74</v>
      </c>
      <c r="I3744" s="608">
        <v>17.68</v>
      </c>
      <c r="J3744" s="608">
        <f t="shared" si="267"/>
        <v>38.06</v>
      </c>
      <c r="K3744" s="609">
        <v>37.4</v>
      </c>
      <c r="L3744" s="612">
        <v>45560</v>
      </c>
      <c r="M3744" s="608">
        <f t="shared" si="268"/>
        <v>0.66000000000000369</v>
      </c>
      <c r="N3744" s="613">
        <v>2</v>
      </c>
      <c r="O3744" s="552" t="s">
        <v>50</v>
      </c>
      <c r="P3744" s="1" t="s">
        <v>53</v>
      </c>
      <c r="Q3744" s="611" t="str">
        <f>VLOOKUP(UTK[[#This Row],[ID]],DRIVER[],6,FALSE)</f>
        <v>ABHIMANYU JENA</v>
      </c>
    </row>
    <row r="3745" spans="1:18" ht="14.4">
      <c r="A3745" s="1">
        <v>473</v>
      </c>
      <c r="B3745" s="606" t="str">
        <f>UTK[[#This Row],[DATE]]&amp;UTK[[#This Row],[VEHICLE NO]]&amp;UTK[[#This Row],[TRIP NO]]</f>
        <v>45559OD04Q67882</v>
      </c>
      <c r="C3745" s="25">
        <v>45559</v>
      </c>
      <c r="D3745" s="1">
        <v>65374</v>
      </c>
      <c r="E3745" s="12">
        <v>312216</v>
      </c>
      <c r="F3745" s="17">
        <v>3369</v>
      </c>
      <c r="G3745" s="24" t="s">
        <v>20</v>
      </c>
      <c r="H3745" s="608">
        <v>57.38</v>
      </c>
      <c r="I3745" s="608">
        <v>17.84</v>
      </c>
      <c r="J3745" s="608">
        <f t="shared" si="267"/>
        <v>39.540000000000006</v>
      </c>
      <c r="K3745" s="609">
        <v>38.659999999999997</v>
      </c>
      <c r="L3745" s="612">
        <v>45560</v>
      </c>
      <c r="M3745" s="608">
        <f t="shared" si="268"/>
        <v>0.88000000000000966</v>
      </c>
      <c r="N3745" s="613">
        <v>2</v>
      </c>
      <c r="O3745" s="552" t="s">
        <v>50</v>
      </c>
      <c r="P3745" s="1" t="s">
        <v>53</v>
      </c>
      <c r="Q3745" s="611" t="str">
        <f>VLOOKUP(UTK[[#This Row],[ID]],DRIVER[],6,FALSE)</f>
        <v>AJAYA KUMAR MAHANTA</v>
      </c>
    </row>
    <row r="3746" spans="1:18" ht="14.4">
      <c r="A3746" s="1">
        <v>474</v>
      </c>
      <c r="B3746" s="606" t="str">
        <f>UTK[[#This Row],[DATE]]&amp;UTK[[#This Row],[VEHICLE NO]]&amp;UTK[[#This Row],[TRIP NO]]</f>
        <v>45559OD34S61521</v>
      </c>
      <c r="C3746" s="25">
        <v>45559</v>
      </c>
      <c r="D3746" s="1">
        <v>65375</v>
      </c>
      <c r="E3746" s="12">
        <v>312216</v>
      </c>
      <c r="F3746" s="17">
        <v>3370</v>
      </c>
      <c r="G3746" s="24" t="s">
        <v>43</v>
      </c>
      <c r="H3746" s="608">
        <v>51.88</v>
      </c>
      <c r="I3746" s="608">
        <v>17.34</v>
      </c>
      <c r="J3746" s="608">
        <f t="shared" si="267"/>
        <v>34.540000000000006</v>
      </c>
      <c r="K3746" s="609">
        <v>34.26</v>
      </c>
      <c r="L3746" s="612">
        <v>45560</v>
      </c>
      <c r="M3746" s="608">
        <f t="shared" si="268"/>
        <v>0.28000000000000824</v>
      </c>
      <c r="N3746" s="613">
        <v>1</v>
      </c>
      <c r="O3746" s="552" t="s">
        <v>50</v>
      </c>
      <c r="P3746" s="1" t="s">
        <v>53</v>
      </c>
      <c r="Q3746" s="611" t="str">
        <f>VLOOKUP(UTK[[#This Row],[ID]],DRIVER[],6,FALSE)</f>
        <v>DIBAS NAYAK</v>
      </c>
    </row>
    <row r="3747" spans="1:18" ht="14.4">
      <c r="A3747" s="1">
        <v>475</v>
      </c>
      <c r="B3747" s="619" t="str">
        <f>UTK[[#This Row],[DATE]]&amp;UTK[[#This Row],[VEHICLE NO]]&amp;UTK[[#This Row],[TRIP NO]]</f>
        <v>45560OD34S65081</v>
      </c>
      <c r="C3747" s="25">
        <v>45560</v>
      </c>
      <c r="D3747" s="1">
        <v>65376</v>
      </c>
      <c r="E3747" s="12">
        <v>312216</v>
      </c>
      <c r="F3747" s="17">
        <v>3380</v>
      </c>
      <c r="G3747" s="24" t="s">
        <v>57</v>
      </c>
      <c r="H3747" s="621">
        <v>55.08</v>
      </c>
      <c r="I3747" s="621">
        <v>17.579999999999998</v>
      </c>
      <c r="J3747" s="621">
        <f t="shared" ref="J3747:J3763" si="269">H3747-I3747</f>
        <v>37.5</v>
      </c>
      <c r="K3747" s="622">
        <v>36.76</v>
      </c>
      <c r="L3747" s="612">
        <v>45560</v>
      </c>
      <c r="M3747" s="621">
        <f t="shared" ref="M3747:M3763" si="270">J3747-K3747</f>
        <v>0.74000000000000199</v>
      </c>
      <c r="N3747" s="613">
        <v>1</v>
      </c>
      <c r="O3747" s="552" t="s">
        <v>50</v>
      </c>
      <c r="P3747" s="1" t="s">
        <v>53</v>
      </c>
      <c r="Q3747" s="625" t="str">
        <f>VLOOKUP(UTK[[#This Row],[ID]],DRIVER[],6,FALSE)</f>
        <v>ABHIMANYU JENA</v>
      </c>
    </row>
    <row r="3748" spans="1:18" ht="14.4">
      <c r="A3748" s="1">
        <v>476</v>
      </c>
      <c r="B3748" s="619" t="str">
        <f>UTK[[#This Row],[DATE]]&amp;UTK[[#This Row],[VEHICLE NO]]&amp;UTK[[#This Row],[TRIP NO]]</f>
        <v>45560OD04Q67881</v>
      </c>
      <c r="C3748" s="25">
        <v>45560</v>
      </c>
      <c r="D3748" s="1">
        <v>65377</v>
      </c>
      <c r="E3748" s="12">
        <v>312216</v>
      </c>
      <c r="F3748" s="17">
        <v>3384</v>
      </c>
      <c r="G3748" s="24" t="s">
        <v>20</v>
      </c>
      <c r="H3748" s="621">
        <v>56.64</v>
      </c>
      <c r="I3748" s="621">
        <v>17.84</v>
      </c>
      <c r="J3748" s="621">
        <f t="shared" si="269"/>
        <v>38.799999999999997</v>
      </c>
      <c r="K3748" s="622">
        <v>38.44</v>
      </c>
      <c r="L3748" s="612">
        <v>45560</v>
      </c>
      <c r="M3748" s="621">
        <f t="shared" si="270"/>
        <v>0.35999999999999943</v>
      </c>
      <c r="N3748" s="613">
        <v>1</v>
      </c>
      <c r="O3748" s="552" t="s">
        <v>50</v>
      </c>
      <c r="P3748" s="1" t="s">
        <v>53</v>
      </c>
      <c r="Q3748" s="625" t="str">
        <f>VLOOKUP(UTK[[#This Row],[ID]],DRIVER[],6,FALSE)</f>
        <v>AJAYA KUMAR MAHANTA</v>
      </c>
      <c r="R3748" s="1">
        <v>39</v>
      </c>
    </row>
    <row r="3749" spans="1:18" ht="14.4">
      <c r="A3749" s="1">
        <v>477</v>
      </c>
      <c r="B3749" s="619" t="str">
        <f>UTK[[#This Row],[DATE]]&amp;UTK[[#This Row],[VEHICLE NO]]&amp;UTK[[#This Row],[TRIP NO]]</f>
        <v>45560OD04Q67611</v>
      </c>
      <c r="C3749" s="25">
        <v>45560</v>
      </c>
      <c r="D3749" s="1">
        <v>65378</v>
      </c>
      <c r="E3749" s="12">
        <v>312216</v>
      </c>
      <c r="F3749" s="17">
        <v>3401</v>
      </c>
      <c r="G3749" s="24" t="s">
        <v>24</v>
      </c>
      <c r="H3749" s="621">
        <v>57.6</v>
      </c>
      <c r="I3749" s="621">
        <v>17.8</v>
      </c>
      <c r="J3749" s="621">
        <f t="shared" si="269"/>
        <v>39.799999999999997</v>
      </c>
      <c r="K3749" s="622">
        <v>38.619999999999997</v>
      </c>
      <c r="L3749" s="612">
        <v>45560</v>
      </c>
      <c r="M3749" s="621">
        <f t="shared" si="270"/>
        <v>1.1799999999999997</v>
      </c>
      <c r="N3749" s="613">
        <v>1</v>
      </c>
      <c r="O3749" s="552" t="s">
        <v>50</v>
      </c>
      <c r="P3749" s="1" t="s">
        <v>53</v>
      </c>
      <c r="Q3749" s="625" t="str">
        <f>VLOOKUP(UTK[[#This Row],[ID]],DRIVER[],6,FALSE)</f>
        <v>KALICHARAN MOHANTA</v>
      </c>
    </row>
    <row r="3750" spans="1:18" ht="14.4">
      <c r="A3750" s="1">
        <v>478</v>
      </c>
      <c r="B3750" s="619" t="str">
        <f>UTK[[#This Row],[DATE]]&amp;UTK[[#This Row],[VEHICLE NO]]&amp;UTK[[#This Row],[TRIP NO]]</f>
        <v>45560OD04Q41231</v>
      </c>
      <c r="C3750" s="25">
        <v>45560</v>
      </c>
      <c r="D3750" s="1">
        <v>65379</v>
      </c>
      <c r="E3750" s="12">
        <v>312216</v>
      </c>
      <c r="F3750" s="17">
        <v>3408</v>
      </c>
      <c r="G3750" s="24" t="s">
        <v>39</v>
      </c>
      <c r="H3750" s="621">
        <v>55.52</v>
      </c>
      <c r="I3750" s="621">
        <v>17.62</v>
      </c>
      <c r="J3750" s="621">
        <f t="shared" si="269"/>
        <v>37.900000000000006</v>
      </c>
      <c r="K3750" s="622">
        <v>37.479999999999997</v>
      </c>
      <c r="L3750" s="612">
        <v>45560</v>
      </c>
      <c r="M3750" s="621">
        <f t="shared" si="270"/>
        <v>0.42000000000000881</v>
      </c>
      <c r="N3750" s="613">
        <v>1</v>
      </c>
      <c r="O3750" s="552" t="s">
        <v>50</v>
      </c>
      <c r="P3750" s="1" t="s">
        <v>53</v>
      </c>
      <c r="Q3750" s="625" t="str">
        <f>VLOOKUP(UTK[[#This Row],[ID]],DRIVER[],6,FALSE)</f>
        <v>RAHID</v>
      </c>
    </row>
    <row r="3751" spans="1:18" ht="14.4">
      <c r="A3751" s="1">
        <v>479</v>
      </c>
      <c r="B3751" s="619" t="str">
        <f>UTK[[#This Row],[DATE]]&amp;UTK[[#This Row],[VEHICLE NO]]&amp;UTK[[#This Row],[TRIP NO]]</f>
        <v>45560OD34S61521</v>
      </c>
      <c r="C3751" s="25">
        <v>45560</v>
      </c>
      <c r="D3751" s="1">
        <v>65380</v>
      </c>
      <c r="E3751" s="12">
        <v>312216</v>
      </c>
      <c r="F3751" s="17">
        <v>3425</v>
      </c>
      <c r="G3751" s="24" t="s">
        <v>43</v>
      </c>
      <c r="H3751" s="621">
        <v>52.96</v>
      </c>
      <c r="I3751" s="621">
        <v>17.22</v>
      </c>
      <c r="J3751" s="621">
        <f t="shared" si="269"/>
        <v>35.74</v>
      </c>
      <c r="K3751" s="622">
        <v>35.74</v>
      </c>
      <c r="L3751" s="612">
        <v>45560</v>
      </c>
      <c r="M3751" s="621">
        <f t="shared" si="270"/>
        <v>0</v>
      </c>
      <c r="N3751" s="613">
        <v>1</v>
      </c>
      <c r="O3751" s="552" t="s">
        <v>50</v>
      </c>
      <c r="P3751" s="1" t="s">
        <v>53</v>
      </c>
      <c r="Q3751" s="625" t="str">
        <f>VLOOKUP(UTK[[#This Row],[ID]],DRIVER[],6,FALSE)</f>
        <v>NATABAR MOHANTA</v>
      </c>
    </row>
    <row r="3752" spans="1:18" ht="14.4">
      <c r="A3752" s="1">
        <v>480</v>
      </c>
      <c r="B3752" s="619" t="str">
        <f>UTK[[#This Row],[DATE]]&amp;UTK[[#This Row],[VEHICLE NO]]&amp;UTK[[#This Row],[TRIP NO]]</f>
        <v>45560OD04Q41281</v>
      </c>
      <c r="C3752" s="25">
        <v>45560</v>
      </c>
      <c r="D3752" s="1">
        <v>65381</v>
      </c>
      <c r="E3752" s="12">
        <v>312216</v>
      </c>
      <c r="F3752" s="17">
        <v>3424</v>
      </c>
      <c r="G3752" s="24" t="s">
        <v>41</v>
      </c>
      <c r="H3752" s="621">
        <v>34.479999999999997</v>
      </c>
      <c r="I3752" s="621">
        <v>10.74</v>
      </c>
      <c r="J3752" s="621">
        <f t="shared" si="269"/>
        <v>23.739999999999995</v>
      </c>
      <c r="K3752" s="622">
        <v>23.74</v>
      </c>
      <c r="L3752" s="612">
        <v>45560</v>
      </c>
      <c r="M3752" s="621">
        <f t="shared" si="270"/>
        <v>0</v>
      </c>
      <c r="N3752" s="613">
        <v>1</v>
      </c>
      <c r="O3752" s="552" t="s">
        <v>50</v>
      </c>
      <c r="P3752" s="1" t="s">
        <v>53</v>
      </c>
      <c r="Q3752" s="625" t="str">
        <f>VLOOKUP(UTK[[#This Row],[ID]],DRIVER[],6,FALSE)</f>
        <v>KAMAN MUNDA</v>
      </c>
    </row>
    <row r="3753" spans="1:18" ht="14.4">
      <c r="A3753" s="1">
        <v>481</v>
      </c>
      <c r="B3753" s="619" t="str">
        <f>UTK[[#This Row],[DATE]]&amp;UTK[[#This Row],[VEHICLE NO]]&amp;UTK[[#This Row],[TRIP NO]]</f>
        <v>45560OD04Q41261</v>
      </c>
      <c r="C3753" s="25">
        <v>45560</v>
      </c>
      <c r="D3753" s="1">
        <v>65382</v>
      </c>
      <c r="E3753" s="12">
        <v>312216</v>
      </c>
      <c r="F3753" s="17">
        <v>3423</v>
      </c>
      <c r="G3753" s="24" t="s">
        <v>23</v>
      </c>
      <c r="H3753" s="621">
        <v>55.84</v>
      </c>
      <c r="I3753" s="621">
        <v>17.64</v>
      </c>
      <c r="J3753" s="621">
        <f t="shared" si="269"/>
        <v>38.200000000000003</v>
      </c>
      <c r="K3753" s="622">
        <v>37.96</v>
      </c>
      <c r="L3753" s="612">
        <v>45560</v>
      </c>
      <c r="M3753" s="621">
        <f t="shared" si="270"/>
        <v>0.24000000000000199</v>
      </c>
      <c r="N3753" s="613">
        <v>1</v>
      </c>
      <c r="O3753" s="552" t="s">
        <v>50</v>
      </c>
      <c r="P3753" s="1" t="s">
        <v>53</v>
      </c>
      <c r="Q3753" s="625" t="str">
        <f>VLOOKUP(UTK[[#This Row],[ID]],DRIVER[],6,FALSE)</f>
        <v>JUGAL KISHOR MOHANTA</v>
      </c>
    </row>
    <row r="3754" spans="1:18" ht="14.4">
      <c r="A3754" s="1">
        <v>482</v>
      </c>
      <c r="B3754" s="619" t="str">
        <f>UTK[[#This Row],[DATE]]&amp;UTK[[#This Row],[VEHICLE NO]]&amp;UTK[[#This Row],[TRIP NO]]</f>
        <v>45560OD04Q41181</v>
      </c>
      <c r="C3754" s="25">
        <v>45560</v>
      </c>
      <c r="D3754" s="1">
        <v>65383</v>
      </c>
      <c r="E3754" s="12">
        <v>312216</v>
      </c>
      <c r="F3754" s="17">
        <v>3426</v>
      </c>
      <c r="G3754" s="24" t="s">
        <v>26</v>
      </c>
      <c r="H3754" s="621">
        <v>53.72</v>
      </c>
      <c r="I3754" s="621">
        <v>17.32</v>
      </c>
      <c r="J3754" s="621">
        <f t="shared" si="269"/>
        <v>36.4</v>
      </c>
      <c r="K3754" s="622">
        <v>36.4</v>
      </c>
      <c r="L3754" s="612">
        <v>45560</v>
      </c>
      <c r="M3754" s="621">
        <f t="shared" si="270"/>
        <v>0</v>
      </c>
      <c r="N3754" s="613">
        <v>1</v>
      </c>
      <c r="O3754" s="552" t="s">
        <v>50</v>
      </c>
      <c r="P3754" s="1" t="s">
        <v>53</v>
      </c>
      <c r="Q3754" s="625" t="str">
        <f>VLOOKUP(UTK[[#This Row],[ID]],DRIVER[],6,FALSE)</f>
        <v>MIRZA KAMAL BEG</v>
      </c>
    </row>
    <row r="3755" spans="1:18" ht="14.4">
      <c r="A3755" s="1">
        <v>483</v>
      </c>
      <c r="B3755" s="619" t="str">
        <f>UTK[[#This Row],[DATE]]&amp;UTK[[#This Row],[VEHICLE NO]]&amp;UTK[[#This Row],[TRIP NO]]</f>
        <v>45560OD34S40341</v>
      </c>
      <c r="C3755" s="25">
        <v>45560</v>
      </c>
      <c r="D3755" s="1">
        <v>65384</v>
      </c>
      <c r="E3755" s="12">
        <v>312216</v>
      </c>
      <c r="F3755" s="17">
        <v>3432</v>
      </c>
      <c r="G3755" s="24" t="s">
        <v>129</v>
      </c>
      <c r="H3755" s="621">
        <v>54.1</v>
      </c>
      <c r="I3755" s="621">
        <v>17.760000000000002</v>
      </c>
      <c r="J3755" s="621">
        <f t="shared" si="269"/>
        <v>36.340000000000003</v>
      </c>
      <c r="K3755" s="622">
        <v>36.340000000000003</v>
      </c>
      <c r="L3755" s="612">
        <v>45560</v>
      </c>
      <c r="M3755" s="621">
        <f t="shared" si="270"/>
        <v>0</v>
      </c>
      <c r="N3755" s="613">
        <v>1</v>
      </c>
      <c r="O3755" s="552" t="s">
        <v>50</v>
      </c>
      <c r="P3755" s="1" t="s">
        <v>53</v>
      </c>
      <c r="Q3755" s="625" t="str">
        <f>VLOOKUP(UTK[[#This Row],[ID]],DRIVER[],6,FALSE)</f>
        <v>AKSHAYA KU SAHOO</v>
      </c>
    </row>
    <row r="3756" spans="1:18" ht="14.4">
      <c r="A3756" s="1">
        <v>484</v>
      </c>
      <c r="B3756" s="619" t="str">
        <f>UTK[[#This Row],[DATE]]&amp;UTK[[#This Row],[VEHICLE NO]]&amp;UTK[[#This Row],[TRIP NO]]</f>
        <v>45560OD34S26151</v>
      </c>
      <c r="C3756" s="25">
        <v>45560</v>
      </c>
      <c r="D3756" s="1">
        <v>65385</v>
      </c>
      <c r="E3756" s="12">
        <v>312216</v>
      </c>
      <c r="F3756" s="17">
        <v>3431</v>
      </c>
      <c r="G3756" s="24" t="s">
        <v>40</v>
      </c>
      <c r="H3756" s="621">
        <v>54.72</v>
      </c>
      <c r="I3756" s="621">
        <v>17.22</v>
      </c>
      <c r="J3756" s="621">
        <f t="shared" si="269"/>
        <v>37.5</v>
      </c>
      <c r="K3756" s="622">
        <v>37.5</v>
      </c>
      <c r="L3756" s="612">
        <v>45560</v>
      </c>
      <c r="M3756" s="621">
        <f t="shared" si="270"/>
        <v>0</v>
      </c>
      <c r="N3756" s="613">
        <v>1</v>
      </c>
      <c r="O3756" s="552" t="s">
        <v>50</v>
      </c>
      <c r="P3756" s="1" t="s">
        <v>53</v>
      </c>
      <c r="Q3756" s="625" t="str">
        <f>VLOOKUP(UTK[[#This Row],[ID]],DRIVER[],6,FALSE)</f>
        <v>BENUDHAR PRADHAN</v>
      </c>
    </row>
    <row r="3757" spans="1:18" ht="14.4">
      <c r="A3757" s="1">
        <v>485</v>
      </c>
      <c r="B3757" s="619" t="str">
        <f>UTK[[#This Row],[DATE]]&amp;UTK[[#This Row],[VEHICLE NO]]&amp;UTK[[#This Row],[TRIP NO]]</f>
        <v>45560OD34S26681</v>
      </c>
      <c r="C3757" s="25">
        <v>45560</v>
      </c>
      <c r="D3757" s="1">
        <v>65386</v>
      </c>
      <c r="E3757" s="12">
        <v>312216</v>
      </c>
      <c r="F3757" s="17">
        <v>3428</v>
      </c>
      <c r="G3757" s="24" t="s">
        <v>42</v>
      </c>
      <c r="H3757" s="621">
        <v>53.24</v>
      </c>
      <c r="I3757" s="621">
        <v>17.100000000000001</v>
      </c>
      <c r="J3757" s="621">
        <f t="shared" si="269"/>
        <v>36.14</v>
      </c>
      <c r="K3757" s="622">
        <v>36.14</v>
      </c>
      <c r="L3757" s="612">
        <v>45560</v>
      </c>
      <c r="M3757" s="621">
        <f t="shared" si="270"/>
        <v>0</v>
      </c>
      <c r="N3757" s="613">
        <v>1</v>
      </c>
      <c r="O3757" s="552" t="s">
        <v>50</v>
      </c>
      <c r="P3757" s="1" t="s">
        <v>53</v>
      </c>
      <c r="Q3757" s="625" t="str">
        <f>VLOOKUP(UTK[[#This Row],[ID]],DRIVER[],6,FALSE)</f>
        <v>KALI CH KAR</v>
      </c>
    </row>
    <row r="3758" spans="1:18" ht="14.4">
      <c r="A3758" s="1">
        <v>486</v>
      </c>
      <c r="B3758" s="619" t="str">
        <f>UTK[[#This Row],[DATE]]&amp;UTK[[#This Row],[VEHICLE NO]]&amp;UTK[[#This Row],[TRIP NO]]</f>
        <v>45560OD34S61391</v>
      </c>
      <c r="C3758" s="25">
        <v>45560</v>
      </c>
      <c r="D3758" s="1">
        <v>65387</v>
      </c>
      <c r="E3758" s="12">
        <v>312216</v>
      </c>
      <c r="F3758" s="17">
        <v>3438</v>
      </c>
      <c r="G3758" s="24" t="s">
        <v>52</v>
      </c>
      <c r="H3758" s="621">
        <v>54.7</v>
      </c>
      <c r="I3758" s="621">
        <v>17.64</v>
      </c>
      <c r="J3758" s="621">
        <f t="shared" si="269"/>
        <v>37.06</v>
      </c>
      <c r="K3758" s="622">
        <v>37.06</v>
      </c>
      <c r="L3758" s="612">
        <v>45560</v>
      </c>
      <c r="M3758" s="621">
        <f t="shared" si="270"/>
        <v>0</v>
      </c>
      <c r="N3758" s="613">
        <v>1</v>
      </c>
      <c r="O3758" s="552" t="s">
        <v>50</v>
      </c>
      <c r="P3758" s="1" t="s">
        <v>53</v>
      </c>
      <c r="Q3758" s="625" t="str">
        <f>VLOOKUP(UTK[[#This Row],[ID]],DRIVER[],6,FALSE)</f>
        <v>BANAJ ROUT</v>
      </c>
    </row>
    <row r="3759" spans="1:18" ht="14.4">
      <c r="A3759" s="1">
        <v>487</v>
      </c>
      <c r="B3759" s="619" t="str">
        <f>UTK[[#This Row],[DATE]]&amp;UTK[[#This Row],[VEHICLE NO]]&amp;UTK[[#This Row],[TRIP NO]]</f>
        <v>45560OD34S26661</v>
      </c>
      <c r="C3759" s="25">
        <v>45560</v>
      </c>
      <c r="D3759" s="1">
        <v>65388</v>
      </c>
      <c r="E3759" s="12">
        <v>312216</v>
      </c>
      <c r="F3759" s="17">
        <v>3465</v>
      </c>
      <c r="G3759" s="24" t="s">
        <v>45</v>
      </c>
      <c r="H3759" s="621">
        <v>54.82</v>
      </c>
      <c r="I3759" s="621">
        <v>17.62</v>
      </c>
      <c r="J3759" s="621">
        <f t="shared" si="269"/>
        <v>37.200000000000003</v>
      </c>
      <c r="K3759" s="622">
        <v>36.979999999999997</v>
      </c>
      <c r="L3759" s="612">
        <v>45560</v>
      </c>
      <c r="M3759" s="621">
        <f t="shared" si="270"/>
        <v>0.22000000000000597</v>
      </c>
      <c r="N3759" s="627">
        <v>1</v>
      </c>
      <c r="O3759" s="552" t="s">
        <v>50</v>
      </c>
      <c r="P3759" s="1" t="s">
        <v>53</v>
      </c>
      <c r="Q3759" s="625" t="str">
        <f>VLOOKUP(UTK[[#This Row],[ID]],DRIVER[],6,FALSE)</f>
        <v>CHANDRAMANI MOHANTY</v>
      </c>
    </row>
    <row r="3760" spans="1:18" ht="14.4">
      <c r="A3760" s="1">
        <v>488</v>
      </c>
      <c r="B3760" s="619" t="str">
        <f>UTK[[#This Row],[DATE]]&amp;UTK[[#This Row],[VEHICLE NO]]&amp;UTK[[#This Row],[TRIP NO]]</f>
        <v>45560OD34S65082</v>
      </c>
      <c r="C3760" s="25">
        <v>45560</v>
      </c>
      <c r="D3760" s="1">
        <v>65389</v>
      </c>
      <c r="E3760" s="12">
        <v>312216</v>
      </c>
      <c r="F3760" s="17">
        <v>3471</v>
      </c>
      <c r="G3760" s="24" t="s">
        <v>57</v>
      </c>
      <c r="H3760" s="621">
        <v>56.02</v>
      </c>
      <c r="I3760" s="621">
        <v>17.62</v>
      </c>
      <c r="J3760" s="621">
        <f t="shared" si="269"/>
        <v>38.400000000000006</v>
      </c>
      <c r="K3760" s="622">
        <v>38.14</v>
      </c>
      <c r="L3760" s="612">
        <v>45560</v>
      </c>
      <c r="M3760" s="621">
        <f t="shared" si="270"/>
        <v>0.26000000000000512</v>
      </c>
      <c r="N3760" s="627">
        <v>2</v>
      </c>
      <c r="O3760" s="552" t="s">
        <v>50</v>
      </c>
      <c r="P3760" s="1" t="s">
        <v>53</v>
      </c>
      <c r="Q3760" s="625" t="str">
        <f>VLOOKUP(UTK[[#This Row],[ID]],DRIVER[],6,FALSE)</f>
        <v>ABHIMANYU JENA</v>
      </c>
    </row>
    <row r="3761" spans="1:18" ht="14.4">
      <c r="A3761" s="1">
        <v>489</v>
      </c>
      <c r="B3761" s="619" t="str">
        <f>UTK[[#This Row],[DATE]]&amp;UTK[[#This Row],[VEHICLE NO]]&amp;UTK[[#This Row],[TRIP NO]]</f>
        <v>45560OD34S61371</v>
      </c>
      <c r="C3761" s="25">
        <v>45560</v>
      </c>
      <c r="D3761" s="1">
        <v>65391</v>
      </c>
      <c r="E3761" s="12">
        <v>312216</v>
      </c>
      <c r="F3761" s="17">
        <v>3482</v>
      </c>
      <c r="G3761" s="24" t="s">
        <v>44</v>
      </c>
      <c r="H3761" s="621">
        <v>54.52</v>
      </c>
      <c r="I3761" s="621">
        <v>17.899999999999999</v>
      </c>
      <c r="J3761" s="621">
        <f t="shared" si="269"/>
        <v>36.620000000000005</v>
      </c>
      <c r="K3761" s="622">
        <v>36.44</v>
      </c>
      <c r="L3761" s="612">
        <v>45560</v>
      </c>
      <c r="M3761" s="621">
        <f t="shared" si="270"/>
        <v>0.18000000000000682</v>
      </c>
      <c r="N3761" s="627">
        <v>1</v>
      </c>
      <c r="O3761" s="552" t="s">
        <v>50</v>
      </c>
      <c r="P3761" s="1" t="s">
        <v>53</v>
      </c>
      <c r="Q3761" s="625" t="str">
        <f>VLOOKUP(UTK[[#This Row],[ID]],DRIVER[],6,FALSE)</f>
        <v>SUSANT KUMAR BAG</v>
      </c>
    </row>
    <row r="3762" spans="1:18" ht="14.4">
      <c r="A3762" s="1">
        <v>490</v>
      </c>
      <c r="B3762" s="619" t="str">
        <f>UTK[[#This Row],[DATE]]&amp;UTK[[#This Row],[VEHICLE NO]]&amp;UTK[[#This Row],[TRIP NO]]</f>
        <v>45560OD04Q67882</v>
      </c>
      <c r="C3762" s="25">
        <v>45560</v>
      </c>
      <c r="D3762" s="1">
        <v>65392</v>
      </c>
      <c r="E3762" s="12">
        <v>312216</v>
      </c>
      <c r="F3762" s="17">
        <v>3492</v>
      </c>
      <c r="G3762" s="24" t="s">
        <v>20</v>
      </c>
      <c r="H3762" s="621">
        <v>57.18</v>
      </c>
      <c r="I3762" s="621">
        <v>17.760000000000002</v>
      </c>
      <c r="J3762" s="621">
        <f t="shared" si="269"/>
        <v>39.42</v>
      </c>
      <c r="K3762" s="622">
        <v>39.26</v>
      </c>
      <c r="L3762" s="626">
        <v>45561</v>
      </c>
      <c r="M3762" s="621">
        <f t="shared" si="270"/>
        <v>0.16000000000000369</v>
      </c>
      <c r="N3762" s="627">
        <v>2</v>
      </c>
      <c r="O3762" s="552" t="s">
        <v>50</v>
      </c>
      <c r="P3762" s="1" t="s">
        <v>53</v>
      </c>
      <c r="Q3762" s="625" t="str">
        <f>VLOOKUP(UTK[[#This Row],[ID]],DRIVER[],6,FALSE)</f>
        <v>AJAYA KUMAR MAHANTA</v>
      </c>
    </row>
    <row r="3763" spans="1:18" ht="14.4">
      <c r="A3763" s="1">
        <v>491</v>
      </c>
      <c r="B3763" s="619" t="str">
        <f>UTK[[#This Row],[DATE]]&amp;UTK[[#This Row],[VEHICLE NO]]&amp;UTK[[#This Row],[TRIP NO]]</f>
        <v>45560OD04Q67612</v>
      </c>
      <c r="C3763" s="25">
        <v>45560</v>
      </c>
      <c r="D3763" s="1">
        <v>65393</v>
      </c>
      <c r="E3763" s="12">
        <v>312216</v>
      </c>
      <c r="F3763" s="17">
        <v>3513</v>
      </c>
      <c r="G3763" s="24" t="s">
        <v>24</v>
      </c>
      <c r="H3763" s="621">
        <v>56.62</v>
      </c>
      <c r="I3763" s="621">
        <v>17.78</v>
      </c>
      <c r="J3763" s="621">
        <f t="shared" si="269"/>
        <v>38.839999999999996</v>
      </c>
      <c r="K3763" s="622">
        <v>38.74</v>
      </c>
      <c r="L3763" s="626">
        <v>45561</v>
      </c>
      <c r="M3763" s="621">
        <f t="shared" si="270"/>
        <v>9.9999999999994316E-2</v>
      </c>
      <c r="N3763" s="627">
        <v>2</v>
      </c>
      <c r="O3763" s="552" t="s">
        <v>50</v>
      </c>
      <c r="P3763" s="1" t="s">
        <v>53</v>
      </c>
      <c r="Q3763" s="625" t="str">
        <f>VLOOKUP(UTK[[#This Row],[ID]],DRIVER[],6,FALSE)</f>
        <v>KALICHARAN MOHANTA</v>
      </c>
    </row>
    <row r="3764" spans="1:18" ht="14.4">
      <c r="A3764" s="1">
        <v>492</v>
      </c>
      <c r="B3764" s="1" t="str">
        <f>UTK[[#This Row],[DATE]]&amp;UTK[[#This Row],[VEHICLE NO]]&amp;UTK[[#This Row],[TRIP NO]]</f>
        <v>45561OD04Q41231</v>
      </c>
      <c r="C3764" s="25">
        <v>45561</v>
      </c>
      <c r="D3764" s="1">
        <v>65394</v>
      </c>
      <c r="E3764" s="12">
        <v>312216</v>
      </c>
      <c r="F3764" s="17">
        <v>3524</v>
      </c>
      <c r="G3764" s="24" t="s">
        <v>39</v>
      </c>
      <c r="H3764" s="26">
        <v>54.02</v>
      </c>
      <c r="I3764" s="26">
        <v>17.66</v>
      </c>
      <c r="J3764" s="26">
        <f t="shared" ref="J3764:J3783" si="271">H3764-I3764</f>
        <v>36.36</v>
      </c>
      <c r="K3764" s="49">
        <v>36.340000000000003</v>
      </c>
      <c r="L3764" s="626">
        <v>45561</v>
      </c>
      <c r="M3764" s="26">
        <f t="shared" ref="M3764:M3783" si="272">J3764-K3764</f>
        <v>1.9999999999996021E-2</v>
      </c>
      <c r="N3764" s="217">
        <v>1</v>
      </c>
      <c r="O3764" s="552" t="s">
        <v>50</v>
      </c>
      <c r="P3764" s="1" t="s">
        <v>53</v>
      </c>
      <c r="Q3764" s="91" t="str">
        <f>VLOOKUP(UTK[[#This Row],[ID]],DRIVER[],6,FALSE)</f>
        <v>RAHID</v>
      </c>
    </row>
    <row r="3765" spans="1:18" ht="14.4">
      <c r="A3765" s="1">
        <v>493</v>
      </c>
      <c r="B3765" s="1" t="str">
        <f>UTK[[#This Row],[DATE]]&amp;UTK[[#This Row],[VEHICLE NO]]&amp;UTK[[#This Row],[TRIP NO]]</f>
        <v>45561OD34S65081</v>
      </c>
      <c r="C3765" s="25">
        <v>45561</v>
      </c>
      <c r="D3765" s="1">
        <v>65395</v>
      </c>
      <c r="E3765" s="12">
        <v>312216</v>
      </c>
      <c r="F3765" s="17">
        <v>3528</v>
      </c>
      <c r="G3765" s="24" t="s">
        <v>57</v>
      </c>
      <c r="H3765" s="26">
        <v>53.94</v>
      </c>
      <c r="I3765" s="26">
        <v>17.64</v>
      </c>
      <c r="J3765" s="26">
        <f t="shared" si="271"/>
        <v>36.299999999999997</v>
      </c>
      <c r="K3765" s="49">
        <v>36.28</v>
      </c>
      <c r="L3765" s="626">
        <v>45561</v>
      </c>
      <c r="M3765" s="26">
        <f t="shared" si="272"/>
        <v>1.9999999999996021E-2</v>
      </c>
      <c r="N3765" s="217">
        <v>1</v>
      </c>
      <c r="O3765" s="552" t="s">
        <v>50</v>
      </c>
      <c r="P3765" s="1" t="s">
        <v>53</v>
      </c>
      <c r="Q3765" s="91" t="str">
        <f>VLOOKUP(UTK[[#This Row],[ID]],DRIVER[],6,FALSE)</f>
        <v>ABHIMANYU JENA</v>
      </c>
    </row>
    <row r="3766" spans="1:18" ht="14.4">
      <c r="A3766" s="1">
        <v>494</v>
      </c>
      <c r="B3766" s="1" t="str">
        <f>UTK[[#This Row],[DATE]]&amp;UTK[[#This Row],[VEHICLE NO]]&amp;UTK[[#This Row],[TRIP NO]]</f>
        <v>45561OD34S61371</v>
      </c>
      <c r="C3766" s="25">
        <v>45561</v>
      </c>
      <c r="D3766" s="1">
        <v>65396</v>
      </c>
      <c r="E3766" s="12">
        <v>312216</v>
      </c>
      <c r="F3766" s="17">
        <v>3546</v>
      </c>
      <c r="G3766" s="24" t="s">
        <v>44</v>
      </c>
      <c r="H3766" s="26">
        <v>55.22</v>
      </c>
      <c r="I3766" s="26">
        <v>17.88</v>
      </c>
      <c r="J3766" s="26">
        <f t="shared" si="271"/>
        <v>37.340000000000003</v>
      </c>
      <c r="K3766" s="49">
        <v>37.020000000000003</v>
      </c>
      <c r="L3766" s="626">
        <v>45561</v>
      </c>
      <c r="M3766" s="26">
        <f t="shared" si="272"/>
        <v>0.32000000000000028</v>
      </c>
      <c r="N3766" s="217">
        <v>1</v>
      </c>
      <c r="O3766" s="552" t="s">
        <v>50</v>
      </c>
      <c r="P3766" s="1" t="s">
        <v>53</v>
      </c>
      <c r="Q3766" s="91" t="str">
        <f>VLOOKUP(UTK[[#This Row],[ID]],DRIVER[],6,FALSE)</f>
        <v>BANAJ ROUT</v>
      </c>
    </row>
    <row r="3767" spans="1:18" ht="14.4">
      <c r="A3767" s="1">
        <v>495</v>
      </c>
      <c r="B3767" s="1" t="str">
        <f>UTK[[#This Row],[DATE]]&amp;UTK[[#This Row],[VEHICLE NO]]&amp;UTK[[#This Row],[TRIP NO]]</f>
        <v>45561OD34S26661</v>
      </c>
      <c r="C3767" s="25">
        <v>45561</v>
      </c>
      <c r="D3767" s="1">
        <v>65397</v>
      </c>
      <c r="E3767" s="12">
        <v>312216</v>
      </c>
      <c r="F3767" s="17">
        <v>3544</v>
      </c>
      <c r="G3767" s="24" t="s">
        <v>45</v>
      </c>
      <c r="H3767" s="26">
        <v>56.08</v>
      </c>
      <c r="I3767" s="26">
        <v>17.66</v>
      </c>
      <c r="J3767" s="26">
        <f t="shared" si="271"/>
        <v>38.42</v>
      </c>
      <c r="K3767" s="49">
        <v>37.96</v>
      </c>
      <c r="L3767" s="626">
        <v>45561</v>
      </c>
      <c r="M3767" s="26">
        <f t="shared" si="272"/>
        <v>0.46000000000000085</v>
      </c>
      <c r="N3767" s="217">
        <v>1</v>
      </c>
      <c r="O3767" s="552" t="s">
        <v>50</v>
      </c>
      <c r="P3767" s="1" t="s">
        <v>53</v>
      </c>
      <c r="Q3767" s="91" t="str">
        <f>VLOOKUP(UTK[[#This Row],[ID]],DRIVER[],6,FALSE)</f>
        <v>PRAHALLAD KUMAR DAS</v>
      </c>
      <c r="R3767" s="1">
        <v>226</v>
      </c>
    </row>
    <row r="3768" spans="1:18" ht="14.4">
      <c r="A3768" s="1">
        <v>496</v>
      </c>
      <c r="B3768" s="1" t="str">
        <f>UTK[[#This Row],[DATE]]&amp;UTK[[#This Row],[VEHICLE NO]]&amp;UTK[[#This Row],[TRIP NO]]</f>
        <v>45561OD34S26151</v>
      </c>
      <c r="C3768" s="25">
        <v>45561</v>
      </c>
      <c r="D3768" s="1">
        <v>65398</v>
      </c>
      <c r="E3768" s="12">
        <v>312216</v>
      </c>
      <c r="F3768" s="17">
        <v>3550</v>
      </c>
      <c r="G3768" s="24" t="s">
        <v>40</v>
      </c>
      <c r="H3768" s="26">
        <v>51.38</v>
      </c>
      <c r="I3768" s="26">
        <v>17.28</v>
      </c>
      <c r="J3768" s="26">
        <f t="shared" si="271"/>
        <v>34.1</v>
      </c>
      <c r="K3768" s="49">
        <v>33.96</v>
      </c>
      <c r="L3768" s="626">
        <v>45561</v>
      </c>
      <c r="M3768" s="26">
        <f t="shared" si="272"/>
        <v>0.14000000000000057</v>
      </c>
      <c r="N3768" s="217">
        <v>1</v>
      </c>
      <c r="O3768" s="552" t="s">
        <v>50</v>
      </c>
      <c r="P3768" s="1" t="s">
        <v>53</v>
      </c>
      <c r="Q3768" s="91" t="str">
        <f>VLOOKUP(UTK[[#This Row],[ID]],DRIVER[],6,FALSE)</f>
        <v>SUSANT KUMAR BAG</v>
      </c>
      <c r="R3768" s="1">
        <v>237</v>
      </c>
    </row>
    <row r="3769" spans="1:18" ht="14.4">
      <c r="A3769" s="1">
        <v>497</v>
      </c>
      <c r="B3769" s="1" t="str">
        <f>UTK[[#This Row],[DATE]]&amp;UTK[[#This Row],[VEHICLE NO]]&amp;UTK[[#This Row],[TRIP NO]]</f>
        <v>45561OD04Q67881</v>
      </c>
      <c r="C3769" s="25">
        <v>45561</v>
      </c>
      <c r="D3769" s="1">
        <v>65399</v>
      </c>
      <c r="E3769" s="12">
        <v>312216</v>
      </c>
      <c r="F3769" s="17">
        <v>3552</v>
      </c>
      <c r="G3769" s="24" t="s">
        <v>20</v>
      </c>
      <c r="H3769" s="26">
        <v>51.78</v>
      </c>
      <c r="I3769" s="26">
        <v>17.8</v>
      </c>
      <c r="J3769" s="26">
        <f t="shared" si="271"/>
        <v>33.980000000000004</v>
      </c>
      <c r="K3769" s="49">
        <v>33.4</v>
      </c>
      <c r="L3769" s="626">
        <v>45561</v>
      </c>
      <c r="M3769" s="26">
        <f t="shared" si="272"/>
        <v>0.5800000000000054</v>
      </c>
      <c r="N3769" s="217">
        <v>1</v>
      </c>
      <c r="O3769" s="552" t="s">
        <v>50</v>
      </c>
      <c r="P3769" s="1" t="s">
        <v>53</v>
      </c>
      <c r="Q3769" s="91" t="str">
        <f>VLOOKUP(UTK[[#This Row],[ID]],DRIVER[],6,FALSE)</f>
        <v>AJAYA KUMAR MAHANTA</v>
      </c>
      <c r="R3769" s="1">
        <v>244</v>
      </c>
    </row>
    <row r="3770" spans="1:18" ht="14.4">
      <c r="A3770" s="1">
        <v>498</v>
      </c>
      <c r="B3770" s="1" t="str">
        <f>UTK[[#This Row],[DATE]]&amp;UTK[[#This Row],[VEHICLE NO]]&amp;UTK[[#This Row],[TRIP NO]]</f>
        <v>45561OD34S61391</v>
      </c>
      <c r="C3770" s="25">
        <v>45561</v>
      </c>
      <c r="D3770" s="1">
        <v>65400</v>
      </c>
      <c r="E3770" s="12">
        <v>312216</v>
      </c>
      <c r="F3770" s="17">
        <v>3551</v>
      </c>
      <c r="G3770" s="24" t="s">
        <v>52</v>
      </c>
      <c r="H3770" s="26">
        <v>53.16</v>
      </c>
      <c r="I3770" s="26">
        <v>17.68</v>
      </c>
      <c r="J3770" s="26">
        <f t="shared" si="271"/>
        <v>35.479999999999997</v>
      </c>
      <c r="K3770" s="49">
        <v>35.18</v>
      </c>
      <c r="L3770" s="626">
        <v>45561</v>
      </c>
      <c r="M3770" s="26">
        <f t="shared" si="272"/>
        <v>0.29999999999999716</v>
      </c>
      <c r="N3770" s="217">
        <v>1</v>
      </c>
      <c r="O3770" s="552" t="s">
        <v>50</v>
      </c>
      <c r="P3770" s="1" t="s">
        <v>53</v>
      </c>
      <c r="Q3770" s="91" t="str">
        <f>VLOOKUP(UTK[[#This Row],[ID]],DRIVER[],6,FALSE)</f>
        <v>PRADIPA MALIK</v>
      </c>
      <c r="R3770" s="1">
        <v>242</v>
      </c>
    </row>
    <row r="3771" spans="1:18" ht="14.4">
      <c r="A3771" s="1">
        <v>499</v>
      </c>
      <c r="B3771" s="1" t="str">
        <f>UTK[[#This Row],[DATE]]&amp;UTK[[#This Row],[VEHICLE NO]]&amp;UTK[[#This Row],[TRIP NO]]</f>
        <v>45561OD04Q67611</v>
      </c>
      <c r="C3771" s="25">
        <v>45561</v>
      </c>
      <c r="D3771" s="1">
        <v>65401</v>
      </c>
      <c r="E3771" s="12">
        <v>312216</v>
      </c>
      <c r="F3771" s="17">
        <v>3553</v>
      </c>
      <c r="G3771" s="24" t="s">
        <v>24</v>
      </c>
      <c r="H3771" s="26">
        <v>52.2</v>
      </c>
      <c r="I3771" s="26">
        <v>17.8</v>
      </c>
      <c r="J3771" s="26">
        <f t="shared" si="271"/>
        <v>34.400000000000006</v>
      </c>
      <c r="K3771" s="49">
        <v>33.700000000000003</v>
      </c>
      <c r="L3771" s="626">
        <v>45561</v>
      </c>
      <c r="M3771" s="26">
        <f t="shared" si="272"/>
        <v>0.70000000000000284</v>
      </c>
      <c r="N3771" s="217">
        <v>1</v>
      </c>
      <c r="O3771" s="552" t="s">
        <v>50</v>
      </c>
      <c r="P3771" s="1" t="s">
        <v>53</v>
      </c>
      <c r="Q3771" s="91" t="str">
        <f>VLOOKUP(UTK[[#This Row],[ID]],DRIVER[],6,FALSE)</f>
        <v>KALICHARAN MOHANTA</v>
      </c>
      <c r="R3771" s="1">
        <v>232</v>
      </c>
    </row>
    <row r="3772" spans="1:18" ht="14.4">
      <c r="A3772" s="1">
        <v>500</v>
      </c>
      <c r="B3772" s="1" t="str">
        <f>UTK[[#This Row],[DATE]]&amp;UTK[[#This Row],[VEHICLE NO]]&amp;UTK[[#This Row],[TRIP NO]]</f>
        <v>45561OD34S40341</v>
      </c>
      <c r="C3772" s="25">
        <v>45561</v>
      </c>
      <c r="D3772" s="1">
        <v>65402</v>
      </c>
      <c r="E3772" s="12">
        <v>312216</v>
      </c>
      <c r="F3772" s="17">
        <v>3573</v>
      </c>
      <c r="G3772" s="24" t="s">
        <v>129</v>
      </c>
      <c r="H3772" s="26">
        <v>54.9</v>
      </c>
      <c r="I3772" s="26">
        <v>17.760000000000002</v>
      </c>
      <c r="J3772" s="26">
        <f t="shared" si="271"/>
        <v>37.14</v>
      </c>
      <c r="K3772" s="49">
        <v>37</v>
      </c>
      <c r="L3772" s="626">
        <v>45561</v>
      </c>
      <c r="M3772" s="26">
        <f t="shared" si="272"/>
        <v>0.14000000000000057</v>
      </c>
      <c r="N3772" s="217">
        <v>1</v>
      </c>
      <c r="O3772" s="552" t="s">
        <v>50</v>
      </c>
      <c r="P3772" s="1" t="s">
        <v>53</v>
      </c>
      <c r="Q3772" s="91" t="str">
        <f>VLOOKUP(UTK[[#This Row],[ID]],DRIVER[],6,FALSE)</f>
        <v>AKSHAYA KU SAHOO</v>
      </c>
      <c r="R3772" s="1">
        <v>214</v>
      </c>
    </row>
    <row r="3773" spans="1:18" ht="14.4">
      <c r="A3773" s="1">
        <v>501</v>
      </c>
      <c r="B3773" s="1" t="str">
        <f>UTK[[#This Row],[DATE]]&amp;UTK[[#This Row],[VEHICLE NO]]&amp;UTK[[#This Row],[TRIP NO]]</f>
        <v>45561OD34S61521</v>
      </c>
      <c r="C3773" s="25">
        <v>45561</v>
      </c>
      <c r="D3773" s="1">
        <v>65403</v>
      </c>
      <c r="E3773" s="12">
        <v>312216</v>
      </c>
      <c r="F3773" s="17">
        <v>3576</v>
      </c>
      <c r="G3773" s="24" t="s">
        <v>43</v>
      </c>
      <c r="H3773" s="26">
        <v>52.32</v>
      </c>
      <c r="I3773" s="26">
        <v>17.239999999999998</v>
      </c>
      <c r="J3773" s="26">
        <f t="shared" si="271"/>
        <v>35.08</v>
      </c>
      <c r="K3773" s="49">
        <v>34.840000000000003</v>
      </c>
      <c r="L3773" s="626">
        <v>45561</v>
      </c>
      <c r="M3773" s="26">
        <f t="shared" si="272"/>
        <v>0.23999999999999488</v>
      </c>
      <c r="N3773" s="217">
        <v>1</v>
      </c>
      <c r="O3773" s="552" t="s">
        <v>50</v>
      </c>
      <c r="P3773" s="1" t="s">
        <v>53</v>
      </c>
      <c r="Q3773" s="91" t="str">
        <f>VLOOKUP(UTK[[#This Row],[ID]],DRIVER[],6,FALSE)</f>
        <v>DHULESWAR PERAI</v>
      </c>
    </row>
    <row r="3774" spans="1:18" ht="14.4">
      <c r="A3774" s="1">
        <v>502</v>
      </c>
      <c r="B3774" s="1" t="str">
        <f>UTK[[#This Row],[DATE]]&amp;UTK[[#This Row],[VEHICLE NO]]&amp;UTK[[#This Row],[TRIP NO]]</f>
        <v>45561OD34S26681</v>
      </c>
      <c r="C3774" s="25">
        <v>45561</v>
      </c>
      <c r="D3774" s="1">
        <v>65404</v>
      </c>
      <c r="E3774" s="12">
        <v>312216</v>
      </c>
      <c r="F3774" s="17">
        <v>3583</v>
      </c>
      <c r="G3774" s="24" t="s">
        <v>42</v>
      </c>
      <c r="H3774" s="26">
        <v>54.98</v>
      </c>
      <c r="I3774" s="26">
        <v>17.12</v>
      </c>
      <c r="J3774" s="26">
        <f t="shared" si="271"/>
        <v>37.86</v>
      </c>
      <c r="K3774" s="49">
        <v>37.76</v>
      </c>
      <c r="L3774" s="626">
        <v>45561</v>
      </c>
      <c r="M3774" s="26">
        <f t="shared" si="272"/>
        <v>0.10000000000000142</v>
      </c>
      <c r="N3774" s="217">
        <v>1</v>
      </c>
      <c r="O3774" s="552" t="s">
        <v>50</v>
      </c>
      <c r="P3774" s="1" t="s">
        <v>53</v>
      </c>
      <c r="Q3774" s="91" t="str">
        <f>VLOOKUP(UTK[[#This Row],[ID]],DRIVER[],6,FALSE)</f>
        <v>KALI CH KAR</v>
      </c>
    </row>
    <row r="3775" spans="1:18" ht="14.4">
      <c r="A3775" s="1">
        <v>503</v>
      </c>
      <c r="B3775" s="1" t="str">
        <f>UTK[[#This Row],[DATE]]&amp;UTK[[#This Row],[VEHICLE NO]]&amp;UTK[[#This Row],[TRIP NO]]</f>
        <v>45561OD04Q41261</v>
      </c>
      <c r="C3775" s="25">
        <v>45561</v>
      </c>
      <c r="D3775" s="1">
        <v>65405</v>
      </c>
      <c r="E3775" s="12">
        <v>312216</v>
      </c>
      <c r="F3775" s="17">
        <v>3582</v>
      </c>
      <c r="G3775" s="24" t="s">
        <v>23</v>
      </c>
      <c r="H3775" s="26">
        <v>55.22</v>
      </c>
      <c r="I3775" s="26">
        <v>17.600000000000001</v>
      </c>
      <c r="J3775" s="26">
        <f t="shared" si="271"/>
        <v>37.619999999999997</v>
      </c>
      <c r="K3775" s="49">
        <v>37.619999999999997</v>
      </c>
      <c r="L3775" s="626">
        <v>45561</v>
      </c>
      <c r="M3775" s="26">
        <f t="shared" si="272"/>
        <v>0</v>
      </c>
      <c r="N3775" s="217">
        <v>1</v>
      </c>
      <c r="O3775" s="552" t="s">
        <v>50</v>
      </c>
      <c r="P3775" s="1" t="s">
        <v>53</v>
      </c>
      <c r="Q3775" s="91" t="str">
        <f>VLOOKUP(UTK[[#This Row],[ID]],DRIVER[],6,FALSE)</f>
        <v>JUGAL KISHOR MOHANTA</v>
      </c>
    </row>
    <row r="3776" spans="1:18" ht="14.4">
      <c r="A3776" s="1">
        <v>504</v>
      </c>
      <c r="B3776" s="1" t="str">
        <f>UTK[[#This Row],[DATE]]&amp;UTK[[#This Row],[VEHICLE NO]]&amp;UTK[[#This Row],[TRIP NO]]</f>
        <v>45561OD04Q41181</v>
      </c>
      <c r="C3776" s="25">
        <v>45561</v>
      </c>
      <c r="D3776" s="1">
        <v>65406</v>
      </c>
      <c r="E3776" s="12">
        <v>312216</v>
      </c>
      <c r="F3776" s="17">
        <v>3584</v>
      </c>
      <c r="G3776" s="24" t="s">
        <v>26</v>
      </c>
      <c r="H3776" s="26">
        <v>54.86</v>
      </c>
      <c r="I3776" s="26">
        <v>17.34</v>
      </c>
      <c r="J3776" s="26">
        <f t="shared" si="271"/>
        <v>37.519999999999996</v>
      </c>
      <c r="K3776" s="49">
        <v>37.299999999999997</v>
      </c>
      <c r="L3776" s="626">
        <v>45561</v>
      </c>
      <c r="M3776" s="26">
        <f t="shared" si="272"/>
        <v>0.21999999999999886</v>
      </c>
      <c r="N3776" s="217">
        <v>1</v>
      </c>
      <c r="O3776" s="552" t="s">
        <v>50</v>
      </c>
      <c r="P3776" s="1" t="s">
        <v>53</v>
      </c>
      <c r="Q3776" s="91" t="str">
        <f>VLOOKUP(UTK[[#This Row],[ID]],DRIVER[],6,FALSE)</f>
        <v>MIRZA KAMAL BEG</v>
      </c>
      <c r="R3776" s="1">
        <v>168</v>
      </c>
    </row>
    <row r="3777" spans="1:18" ht="14.4">
      <c r="A3777" s="1">
        <v>505</v>
      </c>
      <c r="B3777" s="1" t="str">
        <f>UTK[[#This Row],[DATE]]&amp;UTK[[#This Row],[VEHICLE NO]]&amp;UTK[[#This Row],[TRIP NO]]</f>
        <v>45561OD04Q41281</v>
      </c>
      <c r="C3777" s="25">
        <v>45561</v>
      </c>
      <c r="D3777" s="1">
        <v>65407</v>
      </c>
      <c r="E3777" s="12">
        <v>312216</v>
      </c>
      <c r="F3777" s="17">
        <v>3585</v>
      </c>
      <c r="G3777" s="24" t="s">
        <v>41</v>
      </c>
      <c r="H3777" s="26">
        <v>33</v>
      </c>
      <c r="I3777" s="26">
        <v>10.62</v>
      </c>
      <c r="J3777" s="26">
        <f t="shared" si="271"/>
        <v>22.380000000000003</v>
      </c>
      <c r="K3777" s="49">
        <v>22.38</v>
      </c>
      <c r="L3777" s="626">
        <v>45561</v>
      </c>
      <c r="M3777" s="26">
        <f t="shared" si="272"/>
        <v>0</v>
      </c>
      <c r="N3777" s="217">
        <v>1</v>
      </c>
      <c r="O3777" s="552" t="s">
        <v>50</v>
      </c>
      <c r="P3777" s="1" t="s">
        <v>53</v>
      </c>
      <c r="Q3777" s="91" t="str">
        <f>VLOOKUP(UTK[[#This Row],[ID]],DRIVER[],6,FALSE)</f>
        <v>RAJESWAR MAHANTA</v>
      </c>
    </row>
    <row r="3778" spans="1:18" ht="14.4">
      <c r="A3778" s="1">
        <v>506</v>
      </c>
      <c r="B3778" s="1" t="str">
        <f>UTK[[#This Row],[DATE]]&amp;UTK[[#This Row],[VEHICLE NO]]&amp;UTK[[#This Row],[TRIP NO]]</f>
        <v>45561OD04Q41232</v>
      </c>
      <c r="C3778" s="25">
        <v>45561</v>
      </c>
      <c r="D3778" s="1">
        <v>65408</v>
      </c>
      <c r="E3778" s="12">
        <v>312216</v>
      </c>
      <c r="F3778" s="17">
        <v>3605</v>
      </c>
      <c r="G3778" s="24" t="s">
        <v>39</v>
      </c>
      <c r="H3778" s="26">
        <v>56.7</v>
      </c>
      <c r="I3778" s="26">
        <v>17.600000000000001</v>
      </c>
      <c r="J3778" s="26">
        <f t="shared" si="271"/>
        <v>39.1</v>
      </c>
      <c r="K3778" s="49">
        <v>39.1</v>
      </c>
      <c r="L3778" s="626">
        <v>45561</v>
      </c>
      <c r="M3778" s="26">
        <f t="shared" si="272"/>
        <v>0</v>
      </c>
      <c r="N3778" s="217">
        <v>2</v>
      </c>
      <c r="O3778" s="552" t="s">
        <v>50</v>
      </c>
      <c r="P3778" s="1" t="s">
        <v>53</v>
      </c>
      <c r="Q3778" s="91" t="str">
        <f>VLOOKUP(UTK[[#This Row],[ID]],DRIVER[],6,FALSE)</f>
        <v>RAHID</v>
      </c>
    </row>
    <row r="3779" spans="1:18" ht="14.4">
      <c r="A3779" s="1">
        <v>507</v>
      </c>
      <c r="B3779" s="1" t="str">
        <f>UTK[[#This Row],[DATE]]&amp;UTK[[#This Row],[VEHICLE NO]]&amp;UTK[[#This Row],[TRIP NO]]</f>
        <v>45561OD34S65082</v>
      </c>
      <c r="C3779" s="25">
        <v>45561</v>
      </c>
      <c r="D3779" s="1">
        <v>65409</v>
      </c>
      <c r="E3779" s="12">
        <v>312216</v>
      </c>
      <c r="F3779" s="17">
        <v>3614</v>
      </c>
      <c r="G3779" s="24" t="s">
        <v>57</v>
      </c>
      <c r="H3779" s="26">
        <v>56.78</v>
      </c>
      <c r="I3779" s="26">
        <v>17.62</v>
      </c>
      <c r="J3779" s="26">
        <f t="shared" si="271"/>
        <v>39.159999999999997</v>
      </c>
      <c r="K3779" s="49">
        <v>39.159999999999997</v>
      </c>
      <c r="L3779" s="626">
        <v>45561</v>
      </c>
      <c r="M3779" s="26">
        <f t="shared" si="272"/>
        <v>0</v>
      </c>
      <c r="N3779" s="217">
        <v>2</v>
      </c>
      <c r="O3779" s="552" t="s">
        <v>50</v>
      </c>
      <c r="P3779" s="1" t="s">
        <v>53</v>
      </c>
      <c r="Q3779" s="91" t="str">
        <f>VLOOKUP(UTK[[#This Row],[ID]],DRIVER[],6,FALSE)</f>
        <v>ABHIMANYU JENA</v>
      </c>
    </row>
    <row r="3780" spans="1:18" ht="14.4">
      <c r="A3780" s="1">
        <v>508</v>
      </c>
      <c r="B3780" s="1" t="str">
        <f>UTK[[#This Row],[DATE]]&amp;UTK[[#This Row],[VEHICLE NO]]&amp;UTK[[#This Row],[TRIP NO]]</f>
        <v>45561OD34S26662</v>
      </c>
      <c r="C3780" s="25">
        <v>45561</v>
      </c>
      <c r="D3780" s="1">
        <v>65410</v>
      </c>
      <c r="E3780" s="12">
        <v>312216</v>
      </c>
      <c r="F3780" s="17">
        <v>3665</v>
      </c>
      <c r="G3780" s="24" t="s">
        <v>45</v>
      </c>
      <c r="H3780" s="26">
        <v>53.52</v>
      </c>
      <c r="I3780" s="26">
        <v>17.84</v>
      </c>
      <c r="J3780" s="26">
        <f t="shared" si="271"/>
        <v>35.680000000000007</v>
      </c>
      <c r="K3780" s="49">
        <v>35.119999999999997</v>
      </c>
      <c r="L3780" s="626">
        <v>45561</v>
      </c>
      <c r="M3780" s="26">
        <f t="shared" si="272"/>
        <v>0.56000000000000938</v>
      </c>
      <c r="N3780" s="217">
        <v>2</v>
      </c>
      <c r="O3780" s="552" t="s">
        <v>50</v>
      </c>
      <c r="P3780" s="1" t="s">
        <v>53</v>
      </c>
      <c r="Q3780" s="91" t="str">
        <f>VLOOKUP(UTK[[#This Row],[ID]],DRIVER[],6,FALSE)</f>
        <v>PRAHALLAD KUMAR DAS</v>
      </c>
    </row>
    <row r="3781" spans="1:18" ht="14.4">
      <c r="A3781" s="1">
        <v>509</v>
      </c>
      <c r="B3781" s="1" t="str">
        <f>UTK[[#This Row],[DATE]]&amp;UTK[[#This Row],[VEHICLE NO]]&amp;UTK[[#This Row],[TRIP NO]]</f>
        <v>45561OD34S61372</v>
      </c>
      <c r="C3781" s="25">
        <v>45561</v>
      </c>
      <c r="D3781" s="1">
        <v>65411</v>
      </c>
      <c r="E3781" s="12">
        <v>312216</v>
      </c>
      <c r="F3781" s="17">
        <v>3669</v>
      </c>
      <c r="G3781" s="24" t="s">
        <v>44</v>
      </c>
      <c r="H3781" s="26">
        <v>54.48</v>
      </c>
      <c r="I3781" s="26">
        <v>17.899999999999999</v>
      </c>
      <c r="J3781" s="26">
        <f t="shared" si="271"/>
        <v>36.58</v>
      </c>
      <c r="K3781" s="49">
        <v>36.479999999999997</v>
      </c>
      <c r="L3781" s="626">
        <v>45561</v>
      </c>
      <c r="M3781" s="26">
        <f t="shared" si="272"/>
        <v>0.10000000000000142</v>
      </c>
      <c r="N3781" s="217">
        <v>2</v>
      </c>
      <c r="O3781" s="552" t="s">
        <v>50</v>
      </c>
      <c r="P3781" s="1" t="s">
        <v>53</v>
      </c>
      <c r="Q3781" s="91" t="str">
        <f>VLOOKUP(UTK[[#This Row],[ID]],DRIVER[],6,FALSE)</f>
        <v>BANAJ ROUT</v>
      </c>
    </row>
    <row r="3782" spans="1:18" ht="14.4">
      <c r="A3782" s="1">
        <v>510</v>
      </c>
      <c r="B3782" s="1" t="str">
        <f>UTK[[#This Row],[DATE]]&amp;UTK[[#This Row],[VEHICLE NO]]&amp;UTK[[#This Row],[TRIP NO]]</f>
        <v>45561OD34S26152</v>
      </c>
      <c r="C3782" s="25">
        <v>45561</v>
      </c>
      <c r="D3782" s="1">
        <v>65412</v>
      </c>
      <c r="E3782" s="12">
        <v>312216</v>
      </c>
      <c r="F3782" s="17">
        <v>3675</v>
      </c>
      <c r="G3782" s="24" t="s">
        <v>40</v>
      </c>
      <c r="H3782" s="26">
        <v>53.6</v>
      </c>
      <c r="I3782" s="26">
        <v>17.46</v>
      </c>
      <c r="J3782" s="26">
        <f t="shared" si="271"/>
        <v>36.14</v>
      </c>
      <c r="K3782" s="49">
        <v>36</v>
      </c>
      <c r="L3782" s="50">
        <v>45562</v>
      </c>
      <c r="M3782" s="26">
        <f t="shared" si="272"/>
        <v>0.14000000000000057</v>
      </c>
      <c r="N3782" s="217">
        <v>2</v>
      </c>
      <c r="O3782" s="552" t="s">
        <v>50</v>
      </c>
      <c r="P3782" s="1" t="s">
        <v>53</v>
      </c>
      <c r="Q3782" s="91" t="str">
        <f>VLOOKUP(UTK[[#This Row],[ID]],DRIVER[],6,FALSE)</f>
        <v>SUSANT KUMAR BAG</v>
      </c>
    </row>
    <row r="3783" spans="1:18" ht="14.4">
      <c r="A3783" s="1">
        <v>511</v>
      </c>
      <c r="B3783" s="1" t="str">
        <f>UTK[[#This Row],[DATE]]&amp;UTK[[#This Row],[VEHICLE NO]]&amp;UTK[[#This Row],[TRIP NO]]</f>
        <v>45561OD04Q67882</v>
      </c>
      <c r="C3783" s="25">
        <v>45561</v>
      </c>
      <c r="D3783" s="1">
        <v>65413</v>
      </c>
      <c r="E3783" s="12">
        <v>312216</v>
      </c>
      <c r="F3783" s="17">
        <v>3687</v>
      </c>
      <c r="G3783" s="24" t="s">
        <v>20</v>
      </c>
      <c r="H3783" s="26">
        <v>57.32</v>
      </c>
      <c r="I3783" s="26">
        <v>17.920000000000002</v>
      </c>
      <c r="J3783" s="26">
        <f t="shared" si="271"/>
        <v>39.4</v>
      </c>
      <c r="K3783" s="49">
        <v>39.04</v>
      </c>
      <c r="L3783" s="50">
        <v>45562</v>
      </c>
      <c r="M3783" s="26">
        <f t="shared" si="272"/>
        <v>0.35999999999999943</v>
      </c>
      <c r="N3783" s="217">
        <v>2</v>
      </c>
      <c r="O3783" s="552" t="s">
        <v>50</v>
      </c>
      <c r="P3783" s="1" t="s">
        <v>53</v>
      </c>
      <c r="Q3783" s="91" t="str">
        <f>VLOOKUP(UTK[[#This Row],[ID]],DRIVER[],6,FALSE)</f>
        <v>AJAYA KUMAR MAHANTA</v>
      </c>
    </row>
    <row r="3784" spans="1:18" ht="14.4">
      <c r="A3784" s="1">
        <v>512</v>
      </c>
      <c r="B3784" s="633" t="str">
        <f>UTK[[#This Row],[DATE]]&amp;UTK[[#This Row],[VEHICLE NO]]&amp;UTK[[#This Row],[TRIP NO]]</f>
        <v>45562OD04Q41231</v>
      </c>
      <c r="C3784" s="25">
        <v>45562</v>
      </c>
      <c r="D3784" s="1">
        <v>65414</v>
      </c>
      <c r="E3784" s="12">
        <v>312216</v>
      </c>
      <c r="F3784" s="17">
        <v>3701</v>
      </c>
      <c r="G3784" s="24" t="s">
        <v>39</v>
      </c>
      <c r="H3784" s="635">
        <v>53.12</v>
      </c>
      <c r="I3784" s="635">
        <v>17.62</v>
      </c>
      <c r="J3784" s="635">
        <f t="shared" ref="J3784:J3806" si="273">H3784-I3784</f>
        <v>35.5</v>
      </c>
      <c r="K3784" s="636">
        <v>34.86</v>
      </c>
      <c r="L3784" s="50">
        <v>45562</v>
      </c>
      <c r="M3784" s="635">
        <f t="shared" ref="M3784:M3806" si="274">J3784-K3784</f>
        <v>0.64000000000000057</v>
      </c>
      <c r="N3784" s="641">
        <v>1</v>
      </c>
      <c r="O3784" s="552" t="s">
        <v>50</v>
      </c>
      <c r="P3784" s="1" t="s">
        <v>53</v>
      </c>
      <c r="Q3784" s="639" t="str">
        <f>VLOOKUP(UTK[[#This Row],[ID]],DRIVER[],6,FALSE)</f>
        <v>RAHID</v>
      </c>
    </row>
    <row r="3785" spans="1:18" ht="14.4">
      <c r="A3785" s="1">
        <v>513</v>
      </c>
      <c r="B3785" s="633" t="str">
        <f>UTK[[#This Row],[DATE]]&amp;UTK[[#This Row],[VEHICLE NO]]&amp;UTK[[#This Row],[TRIP NO]]</f>
        <v>45562OD04Q41261</v>
      </c>
      <c r="C3785" s="25">
        <v>45562</v>
      </c>
      <c r="D3785" s="1">
        <v>65415</v>
      </c>
      <c r="E3785" s="12">
        <v>312216</v>
      </c>
      <c r="F3785" s="17">
        <v>3706</v>
      </c>
      <c r="G3785" s="24" t="s">
        <v>23</v>
      </c>
      <c r="H3785" s="635">
        <v>53.92</v>
      </c>
      <c r="I3785" s="635">
        <v>17.64</v>
      </c>
      <c r="J3785" s="635">
        <f t="shared" si="273"/>
        <v>36.28</v>
      </c>
      <c r="K3785" s="636">
        <v>36.26</v>
      </c>
      <c r="L3785" s="50">
        <v>45562</v>
      </c>
      <c r="M3785" s="635">
        <f t="shared" si="274"/>
        <v>2.0000000000003126E-2</v>
      </c>
      <c r="N3785" s="641">
        <v>1</v>
      </c>
      <c r="O3785" s="552" t="s">
        <v>50</v>
      </c>
      <c r="P3785" s="1" t="s">
        <v>53</v>
      </c>
      <c r="Q3785" s="639" t="str">
        <f>VLOOKUP(UTK[[#This Row],[ID]],DRIVER[],6,FALSE)</f>
        <v>JUGAL KISHOR MOHANTA</v>
      </c>
    </row>
    <row r="3786" spans="1:18" ht="14.4">
      <c r="A3786" s="1">
        <v>514</v>
      </c>
      <c r="B3786" s="633" t="str">
        <f>UTK[[#This Row],[DATE]]&amp;UTK[[#This Row],[VEHICLE NO]]&amp;UTK[[#This Row],[TRIP NO]]</f>
        <v>45562OD34S61371</v>
      </c>
      <c r="C3786" s="25">
        <v>45562</v>
      </c>
      <c r="D3786" s="1">
        <v>65416</v>
      </c>
      <c r="E3786" s="12">
        <v>312216</v>
      </c>
      <c r="F3786" s="17">
        <v>3717</v>
      </c>
      <c r="G3786" s="24" t="s">
        <v>44</v>
      </c>
      <c r="H3786" s="635">
        <v>55.48</v>
      </c>
      <c r="I3786" s="635">
        <v>17.88</v>
      </c>
      <c r="J3786" s="635">
        <f t="shared" si="273"/>
        <v>37.599999999999994</v>
      </c>
      <c r="K3786" s="636">
        <v>37</v>
      </c>
      <c r="L3786" s="50">
        <v>45562</v>
      </c>
      <c r="M3786" s="635">
        <f t="shared" si="274"/>
        <v>0.59999999999999432</v>
      </c>
      <c r="N3786" s="641">
        <v>1</v>
      </c>
      <c r="O3786" s="552" t="s">
        <v>50</v>
      </c>
      <c r="P3786" s="1" t="s">
        <v>53</v>
      </c>
      <c r="Q3786" s="639" t="str">
        <f>VLOOKUP(UTK[[#This Row],[ID]],DRIVER[],6,FALSE)</f>
        <v>BANAJ ROUT</v>
      </c>
      <c r="R3786" s="1">
        <v>168</v>
      </c>
    </row>
    <row r="3787" spans="1:18" ht="14.4">
      <c r="A3787" s="1">
        <v>515</v>
      </c>
      <c r="B3787" s="633" t="str">
        <f>UTK[[#This Row],[DATE]]&amp;UTK[[#This Row],[VEHICLE NO]]&amp;UTK[[#This Row],[TRIP NO]]</f>
        <v>45562OD34S65081</v>
      </c>
      <c r="C3787" s="25">
        <v>45562</v>
      </c>
      <c r="D3787" s="1">
        <v>65417</v>
      </c>
      <c r="E3787" s="12">
        <v>312216</v>
      </c>
      <c r="F3787" s="17">
        <v>3718</v>
      </c>
      <c r="G3787" s="24" t="s">
        <v>57</v>
      </c>
      <c r="H3787" s="635">
        <v>56.76</v>
      </c>
      <c r="I3787" s="635">
        <v>17.600000000000001</v>
      </c>
      <c r="J3787" s="635">
        <f t="shared" si="273"/>
        <v>39.159999999999997</v>
      </c>
      <c r="K3787" s="636">
        <v>38.92</v>
      </c>
      <c r="L3787" s="50">
        <v>45562</v>
      </c>
      <c r="M3787" s="635">
        <f t="shared" si="274"/>
        <v>0.23999999999999488</v>
      </c>
      <c r="N3787" s="641">
        <v>1</v>
      </c>
      <c r="O3787" s="552" t="s">
        <v>50</v>
      </c>
      <c r="P3787" s="1" t="s">
        <v>53</v>
      </c>
      <c r="Q3787" s="639" t="str">
        <f>VLOOKUP(UTK[[#This Row],[ID]],DRIVER[],6,FALSE)</f>
        <v>ABHIMANYU JENA</v>
      </c>
    </row>
    <row r="3788" spans="1:18" ht="14.4">
      <c r="A3788" s="1">
        <v>516</v>
      </c>
      <c r="B3788" s="633" t="str">
        <f>UTK[[#This Row],[DATE]]&amp;UTK[[#This Row],[VEHICLE NO]]&amp;UTK[[#This Row],[TRIP NO]]</f>
        <v>45562OD34S26151</v>
      </c>
      <c r="C3788" s="25">
        <v>45562</v>
      </c>
      <c r="D3788" s="1">
        <v>65418</v>
      </c>
      <c r="E3788" s="12">
        <v>312216</v>
      </c>
      <c r="F3788" s="17">
        <v>3720</v>
      </c>
      <c r="G3788" s="24" t="s">
        <v>40</v>
      </c>
      <c r="H3788" s="635">
        <v>55.8</v>
      </c>
      <c r="I3788" s="635">
        <v>17.5</v>
      </c>
      <c r="J3788" s="635">
        <f t="shared" si="273"/>
        <v>38.299999999999997</v>
      </c>
      <c r="K3788" s="636">
        <v>37.520000000000003</v>
      </c>
      <c r="L3788" s="50">
        <v>45562</v>
      </c>
      <c r="M3788" s="635">
        <f t="shared" si="274"/>
        <v>0.77999999999999403</v>
      </c>
      <c r="N3788" s="641">
        <v>1</v>
      </c>
      <c r="O3788" s="552" t="s">
        <v>50</v>
      </c>
      <c r="P3788" s="1" t="s">
        <v>53</v>
      </c>
      <c r="Q3788" s="639" t="str">
        <f>VLOOKUP(UTK[[#This Row],[ID]],DRIVER[],6,FALSE)</f>
        <v>SUSANT KUMAR BAG</v>
      </c>
    </row>
    <row r="3789" spans="1:18" ht="14.4">
      <c r="A3789" s="1">
        <v>517</v>
      </c>
      <c r="B3789" s="633" t="str">
        <f>UTK[[#This Row],[DATE]]&amp;UTK[[#This Row],[VEHICLE NO]]&amp;UTK[[#This Row],[TRIP NO]]</f>
        <v>45562OD04Q67881</v>
      </c>
      <c r="C3789" s="25">
        <v>45562</v>
      </c>
      <c r="D3789" s="1">
        <v>65419</v>
      </c>
      <c r="E3789" s="12">
        <v>312216</v>
      </c>
      <c r="F3789" s="17">
        <v>3726</v>
      </c>
      <c r="G3789" s="24" t="s">
        <v>20</v>
      </c>
      <c r="H3789" s="635">
        <v>54.3</v>
      </c>
      <c r="I3789" s="635">
        <v>17.940000000000001</v>
      </c>
      <c r="J3789" s="635">
        <f t="shared" si="273"/>
        <v>36.36</v>
      </c>
      <c r="K3789" s="636">
        <v>36.119999999999997</v>
      </c>
      <c r="L3789" s="50">
        <v>45562</v>
      </c>
      <c r="M3789" s="635">
        <f t="shared" si="274"/>
        <v>0.24000000000000199</v>
      </c>
      <c r="N3789" s="641">
        <v>1</v>
      </c>
      <c r="O3789" s="552" t="s">
        <v>50</v>
      </c>
      <c r="P3789" s="1" t="s">
        <v>53</v>
      </c>
      <c r="Q3789" s="639" t="str">
        <f>VLOOKUP(UTK[[#This Row],[ID]],DRIVER[],6,FALSE)</f>
        <v>AJAYA KUMAR MAHANTA</v>
      </c>
    </row>
    <row r="3790" spans="1:18" ht="14.4">
      <c r="A3790" s="1">
        <v>518</v>
      </c>
      <c r="B3790" s="633" t="str">
        <f>UTK[[#This Row],[DATE]]&amp;UTK[[#This Row],[VEHICLE NO]]&amp;UTK[[#This Row],[TRIP NO]]</f>
        <v>45562OD04Q41281</v>
      </c>
      <c r="C3790" s="25">
        <v>45562</v>
      </c>
      <c r="D3790" s="1">
        <v>65420</v>
      </c>
      <c r="E3790" s="12">
        <v>312216</v>
      </c>
      <c r="F3790" s="17">
        <v>3724</v>
      </c>
      <c r="G3790" s="24" t="s">
        <v>41</v>
      </c>
      <c r="H3790" s="635">
        <v>34.700000000000003</v>
      </c>
      <c r="I3790" s="635">
        <v>10.64</v>
      </c>
      <c r="J3790" s="635">
        <f t="shared" si="273"/>
        <v>24.060000000000002</v>
      </c>
      <c r="K3790" s="636">
        <v>23.68</v>
      </c>
      <c r="L3790" s="50">
        <v>45562</v>
      </c>
      <c r="M3790" s="635">
        <f t="shared" si="274"/>
        <v>0.38000000000000256</v>
      </c>
      <c r="N3790" s="641">
        <v>1</v>
      </c>
      <c r="O3790" s="552" t="s">
        <v>50</v>
      </c>
      <c r="P3790" s="1" t="s">
        <v>53</v>
      </c>
      <c r="Q3790" s="639" t="str">
        <f>VLOOKUP(UTK[[#This Row],[ID]],DRIVER[],6,FALSE)</f>
        <v>RAJESWAR MAHANTA</v>
      </c>
    </row>
    <row r="3791" spans="1:18" ht="14.4">
      <c r="A3791" s="1">
        <v>519</v>
      </c>
      <c r="B3791" s="633" t="str">
        <f>UTK[[#This Row],[DATE]]&amp;UTK[[#This Row],[VEHICLE NO]]&amp;UTK[[#This Row],[TRIP NO]]</f>
        <v>45562OD34S26661</v>
      </c>
      <c r="C3791" s="25">
        <v>45562</v>
      </c>
      <c r="D3791" s="1">
        <v>65421</v>
      </c>
      <c r="E3791" s="12">
        <v>312216</v>
      </c>
      <c r="F3791" s="17">
        <v>3747</v>
      </c>
      <c r="G3791" s="24" t="s">
        <v>45</v>
      </c>
      <c r="H3791" s="635">
        <v>56.64</v>
      </c>
      <c r="I3791" s="635">
        <v>17.760000000000002</v>
      </c>
      <c r="J3791" s="635">
        <f t="shared" si="273"/>
        <v>38.879999999999995</v>
      </c>
      <c r="K3791" s="636">
        <v>37.9</v>
      </c>
      <c r="L3791" s="50">
        <v>45562</v>
      </c>
      <c r="M3791" s="635">
        <f t="shared" si="274"/>
        <v>0.97999999999999687</v>
      </c>
      <c r="N3791" s="641">
        <v>1</v>
      </c>
      <c r="O3791" s="552" t="s">
        <v>50</v>
      </c>
      <c r="P3791" s="1" t="s">
        <v>53</v>
      </c>
      <c r="Q3791" s="639" t="str">
        <f>VLOOKUP(UTK[[#This Row],[ID]],DRIVER[],6,FALSE)</f>
        <v>PRAHALLAD KUMAR DAS</v>
      </c>
    </row>
    <row r="3792" spans="1:18" ht="14.4">
      <c r="A3792" s="1">
        <v>520</v>
      </c>
      <c r="B3792" s="633" t="str">
        <f>UTK[[#This Row],[DATE]]&amp;UTK[[#This Row],[VEHICLE NO]]&amp;UTK[[#This Row],[TRIP NO]]</f>
        <v>45562OD34S26681</v>
      </c>
      <c r="C3792" s="25">
        <v>45562</v>
      </c>
      <c r="D3792" s="1">
        <v>65422</v>
      </c>
      <c r="E3792" s="12">
        <v>312216</v>
      </c>
      <c r="F3792" s="17">
        <v>3744</v>
      </c>
      <c r="G3792" s="24" t="s">
        <v>42</v>
      </c>
      <c r="H3792" s="635">
        <v>52.34</v>
      </c>
      <c r="I3792" s="635">
        <v>17.100000000000001</v>
      </c>
      <c r="J3792" s="635">
        <f t="shared" si="273"/>
        <v>35.24</v>
      </c>
      <c r="K3792" s="636">
        <v>34.44</v>
      </c>
      <c r="L3792" s="50">
        <v>45562</v>
      </c>
      <c r="M3792" s="635">
        <f t="shared" si="274"/>
        <v>0.80000000000000426</v>
      </c>
      <c r="N3792" s="641">
        <v>1</v>
      </c>
      <c r="O3792" s="552" t="s">
        <v>50</v>
      </c>
      <c r="P3792" s="1" t="s">
        <v>53</v>
      </c>
      <c r="Q3792" s="639" t="str">
        <f>VLOOKUP(UTK[[#This Row],[ID]],DRIVER[],6,FALSE)</f>
        <v>KALI CH KAR</v>
      </c>
    </row>
    <row r="3793" spans="1:17" ht="14.4">
      <c r="A3793" s="1">
        <v>521</v>
      </c>
      <c r="B3793" s="633" t="str">
        <f>UTK[[#This Row],[DATE]]&amp;UTK[[#This Row],[VEHICLE NO]]&amp;UTK[[#This Row],[TRIP NO]]</f>
        <v>45562OD34S40341</v>
      </c>
      <c r="C3793" s="25">
        <v>45562</v>
      </c>
      <c r="D3793" s="1">
        <v>65423</v>
      </c>
      <c r="E3793" s="12">
        <v>312216</v>
      </c>
      <c r="F3793" s="17">
        <v>3751</v>
      </c>
      <c r="G3793" s="24" t="s">
        <v>129</v>
      </c>
      <c r="H3793" s="635">
        <v>57.86</v>
      </c>
      <c r="I3793" s="635">
        <v>17.899999999999999</v>
      </c>
      <c r="J3793" s="635">
        <f t="shared" si="273"/>
        <v>39.96</v>
      </c>
      <c r="K3793" s="636">
        <v>39.159999999999997</v>
      </c>
      <c r="L3793" s="50">
        <v>45562</v>
      </c>
      <c r="M3793" s="635">
        <f t="shared" si="274"/>
        <v>0.80000000000000426</v>
      </c>
      <c r="N3793" s="641">
        <v>1</v>
      </c>
      <c r="O3793" s="552" t="s">
        <v>50</v>
      </c>
      <c r="P3793" s="1" t="s">
        <v>53</v>
      </c>
      <c r="Q3793" s="639" t="str">
        <f>VLOOKUP(UTK[[#This Row],[ID]],DRIVER[],6,FALSE)</f>
        <v>AKSHAYA KU SAHOO</v>
      </c>
    </row>
    <row r="3794" spans="1:17" ht="14.4">
      <c r="A3794" s="1">
        <v>522</v>
      </c>
      <c r="B3794" s="633" t="str">
        <f>UTK[[#This Row],[DATE]]&amp;UTK[[#This Row],[VEHICLE NO]]&amp;UTK[[#This Row],[TRIP NO]]</f>
        <v>45562OD04Q67611</v>
      </c>
      <c r="C3794" s="25">
        <v>45562</v>
      </c>
      <c r="D3794" s="1">
        <v>65424</v>
      </c>
      <c r="E3794" s="12">
        <v>312216</v>
      </c>
      <c r="F3794" s="17">
        <v>3750</v>
      </c>
      <c r="G3794" s="24" t="s">
        <v>24</v>
      </c>
      <c r="H3794" s="635">
        <v>53.28</v>
      </c>
      <c r="I3794" s="635">
        <v>17.86</v>
      </c>
      <c r="J3794" s="635">
        <f t="shared" si="273"/>
        <v>35.42</v>
      </c>
      <c r="K3794" s="636">
        <v>34.74</v>
      </c>
      <c r="L3794" s="50">
        <v>45562</v>
      </c>
      <c r="M3794" s="635">
        <f t="shared" si="274"/>
        <v>0.67999999999999972</v>
      </c>
      <c r="N3794" s="641">
        <v>1</v>
      </c>
      <c r="O3794" s="552" t="s">
        <v>50</v>
      </c>
      <c r="P3794" s="1" t="s">
        <v>53</v>
      </c>
      <c r="Q3794" s="639" t="str">
        <f>VLOOKUP(UTK[[#This Row],[ID]],DRIVER[],6,FALSE)</f>
        <v>KALICHARAN MOHANTA</v>
      </c>
    </row>
    <row r="3795" spans="1:17" ht="14.4">
      <c r="A3795" s="1">
        <v>523</v>
      </c>
      <c r="B3795" s="633" t="str">
        <f>UTK[[#This Row],[DATE]]&amp;UTK[[#This Row],[VEHICLE NO]]&amp;UTK[[#This Row],[TRIP NO]]</f>
        <v>45562OD04Q41181</v>
      </c>
      <c r="C3795" s="25">
        <v>45562</v>
      </c>
      <c r="D3795" s="1">
        <v>65425</v>
      </c>
      <c r="E3795" s="12">
        <v>312216</v>
      </c>
      <c r="F3795" s="17">
        <v>3759</v>
      </c>
      <c r="G3795" s="24" t="s">
        <v>26</v>
      </c>
      <c r="H3795" s="635">
        <v>54.6</v>
      </c>
      <c r="I3795" s="635">
        <v>17.46</v>
      </c>
      <c r="J3795" s="635">
        <f t="shared" si="273"/>
        <v>37.14</v>
      </c>
      <c r="K3795" s="636">
        <v>36.18</v>
      </c>
      <c r="L3795" s="50">
        <v>45562</v>
      </c>
      <c r="M3795" s="635">
        <f t="shared" si="274"/>
        <v>0.96000000000000085</v>
      </c>
      <c r="N3795" s="641">
        <v>1</v>
      </c>
      <c r="O3795" s="552" t="s">
        <v>50</v>
      </c>
      <c r="P3795" s="1" t="s">
        <v>53</v>
      </c>
      <c r="Q3795" s="639" t="str">
        <f>VLOOKUP(UTK[[#This Row],[ID]],DRIVER[],6,FALSE)</f>
        <v>DHULESWAR PERAI</v>
      </c>
    </row>
    <row r="3796" spans="1:17" ht="14.4">
      <c r="A3796" s="1">
        <v>524</v>
      </c>
      <c r="B3796" s="633" t="str">
        <f>UTK[[#This Row],[DATE]]&amp;UTK[[#This Row],[VEHICLE NO]]&amp;UTK[[#This Row],[TRIP NO]]</f>
        <v>45562OD34S61391</v>
      </c>
      <c r="C3796" s="25">
        <v>45562</v>
      </c>
      <c r="D3796" s="1">
        <v>65426</v>
      </c>
      <c r="E3796" s="12">
        <v>312216</v>
      </c>
      <c r="F3796" s="17">
        <v>3768</v>
      </c>
      <c r="G3796" s="24" t="s">
        <v>52</v>
      </c>
      <c r="H3796" s="635">
        <v>51.68</v>
      </c>
      <c r="I3796" s="635">
        <v>17.7</v>
      </c>
      <c r="J3796" s="635">
        <f t="shared" si="273"/>
        <v>33.980000000000004</v>
      </c>
      <c r="K3796" s="636">
        <v>32.299999999999997</v>
      </c>
      <c r="L3796" s="50">
        <v>45563</v>
      </c>
      <c r="M3796" s="635">
        <f t="shared" si="274"/>
        <v>1.6800000000000068</v>
      </c>
      <c r="N3796" s="641">
        <v>1</v>
      </c>
      <c r="O3796" s="552" t="s">
        <v>50</v>
      </c>
      <c r="P3796" s="1" t="s">
        <v>53</v>
      </c>
      <c r="Q3796" s="639" t="str">
        <f>VLOOKUP(UTK[[#This Row],[ID]],DRIVER[],6,FALSE)</f>
        <v>PRADIPA MALIK</v>
      </c>
    </row>
    <row r="3797" spans="1:17" ht="14.4">
      <c r="A3797" s="1">
        <v>525</v>
      </c>
      <c r="B3797" s="633" t="str">
        <f>UTK[[#This Row],[DATE]]&amp;UTK[[#This Row],[VEHICLE NO]]&amp;UTK[[#This Row],[TRIP NO]]</f>
        <v>45562OD04Q41232</v>
      </c>
      <c r="C3797" s="25">
        <v>45562</v>
      </c>
      <c r="D3797" s="1">
        <v>65427</v>
      </c>
      <c r="E3797" s="12">
        <v>312216</v>
      </c>
      <c r="F3797" s="17">
        <v>3780</v>
      </c>
      <c r="G3797" s="24" t="s">
        <v>39</v>
      </c>
      <c r="H3797" s="635">
        <v>53.7</v>
      </c>
      <c r="I3797" s="635">
        <v>17.579999999999998</v>
      </c>
      <c r="J3797" s="635">
        <f t="shared" si="273"/>
        <v>36.120000000000005</v>
      </c>
      <c r="K3797" s="636">
        <v>35.36</v>
      </c>
      <c r="L3797" s="50">
        <v>45562</v>
      </c>
      <c r="M3797" s="635">
        <f t="shared" si="274"/>
        <v>0.76000000000000512</v>
      </c>
      <c r="N3797" s="641">
        <v>2</v>
      </c>
      <c r="O3797" s="552" t="s">
        <v>50</v>
      </c>
      <c r="P3797" s="1" t="s">
        <v>53</v>
      </c>
      <c r="Q3797" s="639" t="str">
        <f>VLOOKUP(UTK[[#This Row],[ID]],DRIVER[],6,FALSE)</f>
        <v>RAHID</v>
      </c>
    </row>
    <row r="3798" spans="1:17" ht="14.4">
      <c r="A3798" s="1">
        <v>526</v>
      </c>
      <c r="B3798" s="633" t="str">
        <f>UTK[[#This Row],[DATE]]&amp;UTK[[#This Row],[VEHICLE NO]]&amp;UTK[[#This Row],[TRIP NO]]</f>
        <v>45562OD04Q41262</v>
      </c>
      <c r="C3798" s="25">
        <v>45562</v>
      </c>
      <c r="D3798" s="1">
        <v>65428</v>
      </c>
      <c r="E3798" s="12">
        <v>312216</v>
      </c>
      <c r="F3798" s="17">
        <v>3782</v>
      </c>
      <c r="G3798" s="24" t="s">
        <v>23</v>
      </c>
      <c r="H3798" s="635">
        <v>54.66</v>
      </c>
      <c r="I3798" s="635">
        <v>17.579999999999998</v>
      </c>
      <c r="J3798" s="635">
        <f t="shared" si="273"/>
        <v>37.08</v>
      </c>
      <c r="K3798" s="636">
        <v>36.78</v>
      </c>
      <c r="L3798" s="50">
        <v>45562</v>
      </c>
      <c r="M3798" s="635">
        <f t="shared" si="274"/>
        <v>0.29999999999999716</v>
      </c>
      <c r="N3798" s="641">
        <v>2</v>
      </c>
      <c r="O3798" s="552" t="s">
        <v>50</v>
      </c>
      <c r="P3798" s="1" t="s">
        <v>53</v>
      </c>
      <c r="Q3798" s="639" t="str">
        <f>VLOOKUP(UTK[[#This Row],[ID]],DRIVER[],6,FALSE)</f>
        <v>JUGAL KISHOR MOHANTA</v>
      </c>
    </row>
    <row r="3799" spans="1:17" ht="14.4">
      <c r="A3799" s="1">
        <v>527</v>
      </c>
      <c r="B3799" s="633" t="str">
        <f>UTK[[#This Row],[DATE]]&amp;UTK[[#This Row],[VEHICLE NO]]&amp;UTK[[#This Row],[TRIP NO]]</f>
        <v>45562OD34S65082</v>
      </c>
      <c r="C3799" s="25">
        <v>45562</v>
      </c>
      <c r="D3799" s="1">
        <v>65429</v>
      </c>
      <c r="E3799" s="12">
        <v>312216</v>
      </c>
      <c r="F3799" s="17">
        <v>3807</v>
      </c>
      <c r="G3799" s="24" t="s">
        <v>57</v>
      </c>
      <c r="H3799" s="635">
        <v>49.06</v>
      </c>
      <c r="I3799" s="635">
        <v>17.52</v>
      </c>
      <c r="J3799" s="635">
        <f t="shared" si="273"/>
        <v>31.540000000000003</v>
      </c>
      <c r="K3799" s="636">
        <v>31.26</v>
      </c>
      <c r="L3799" s="50">
        <v>45562</v>
      </c>
      <c r="M3799" s="635">
        <f t="shared" si="274"/>
        <v>0.28000000000000114</v>
      </c>
      <c r="N3799" s="641">
        <v>2</v>
      </c>
      <c r="O3799" s="552" t="s">
        <v>50</v>
      </c>
      <c r="P3799" s="1" t="s">
        <v>53</v>
      </c>
      <c r="Q3799" s="639" t="str">
        <f>VLOOKUP(UTK[[#This Row],[ID]],DRIVER[],6,FALSE)</f>
        <v>ABHIMANYU JENA</v>
      </c>
    </row>
    <row r="3800" spans="1:17" ht="14.4">
      <c r="A3800" s="1">
        <v>528</v>
      </c>
      <c r="B3800" s="633" t="str">
        <f>UTK[[#This Row],[DATE]]&amp;UTK[[#This Row],[VEHICLE NO]]&amp;UTK[[#This Row],[TRIP NO]]</f>
        <v>45562OD04Q41282</v>
      </c>
      <c r="C3800" s="25">
        <v>45562</v>
      </c>
      <c r="D3800" s="1">
        <v>65430</v>
      </c>
      <c r="E3800" s="12">
        <v>312216</v>
      </c>
      <c r="F3800" s="17">
        <v>3816</v>
      </c>
      <c r="G3800" s="24" t="s">
        <v>41</v>
      </c>
      <c r="H3800" s="635">
        <v>35.200000000000003</v>
      </c>
      <c r="I3800" s="635">
        <v>10.6</v>
      </c>
      <c r="J3800" s="635">
        <f t="shared" si="273"/>
        <v>24.6</v>
      </c>
      <c r="K3800" s="636">
        <v>24.42</v>
      </c>
      <c r="L3800" s="640">
        <v>45563</v>
      </c>
      <c r="M3800" s="635">
        <f t="shared" si="274"/>
        <v>0.17999999999999972</v>
      </c>
      <c r="N3800" s="641">
        <v>2</v>
      </c>
      <c r="O3800" s="552" t="s">
        <v>50</v>
      </c>
      <c r="P3800" s="1" t="s">
        <v>53</v>
      </c>
      <c r="Q3800" s="639" t="str">
        <f>VLOOKUP(UTK[[#This Row],[ID]],DRIVER[],6,FALSE)</f>
        <v>RAJESWAR MAHANTA</v>
      </c>
    </row>
    <row r="3801" spans="1:17" ht="14.4">
      <c r="A3801" s="1">
        <v>529</v>
      </c>
      <c r="B3801" s="633" t="str">
        <f>UTK[[#This Row],[DATE]]&amp;UTK[[#This Row],[VEHICLE NO]]&amp;UTK[[#This Row],[TRIP NO]]</f>
        <v>45562OD34S61372</v>
      </c>
      <c r="C3801" s="25">
        <v>45562</v>
      </c>
      <c r="D3801" s="1">
        <v>65431</v>
      </c>
      <c r="E3801" s="12">
        <v>312216</v>
      </c>
      <c r="F3801" s="17">
        <v>3822</v>
      </c>
      <c r="G3801" s="24" t="s">
        <v>44</v>
      </c>
      <c r="H3801" s="635">
        <v>51.2</v>
      </c>
      <c r="I3801" s="635">
        <v>17.7</v>
      </c>
      <c r="J3801" s="635">
        <f t="shared" si="273"/>
        <v>33.5</v>
      </c>
      <c r="K3801" s="636">
        <v>33.06</v>
      </c>
      <c r="L3801" s="640">
        <v>45563</v>
      </c>
      <c r="M3801" s="635">
        <f t="shared" si="274"/>
        <v>0.43999999999999773</v>
      </c>
      <c r="N3801" s="641">
        <v>2</v>
      </c>
      <c r="O3801" s="552" t="s">
        <v>50</v>
      </c>
      <c r="P3801" s="1" t="s">
        <v>53</v>
      </c>
      <c r="Q3801" s="639" t="str">
        <f>VLOOKUP(UTK[[#This Row],[ID]],DRIVER[],6,FALSE)</f>
        <v>BANAJ ROUT</v>
      </c>
    </row>
    <row r="3802" spans="1:17" ht="14.4">
      <c r="A3802" s="1">
        <v>530</v>
      </c>
      <c r="B3802" s="633" t="str">
        <f>UTK[[#This Row],[DATE]]&amp;UTK[[#This Row],[VEHICLE NO]]&amp;UTK[[#This Row],[TRIP NO]]</f>
        <v>45562OD34S26662</v>
      </c>
      <c r="C3802" s="25">
        <v>45562</v>
      </c>
      <c r="D3802" s="1">
        <v>65432</v>
      </c>
      <c r="E3802" s="12">
        <v>312216</v>
      </c>
      <c r="F3802" s="17">
        <v>3824</v>
      </c>
      <c r="G3802" s="24" t="s">
        <v>45</v>
      </c>
      <c r="H3802" s="635">
        <v>53.72</v>
      </c>
      <c r="I3802" s="635">
        <v>17.739999999999998</v>
      </c>
      <c r="J3802" s="635">
        <f t="shared" si="273"/>
        <v>35.980000000000004</v>
      </c>
      <c r="K3802" s="636">
        <v>35.619999999999997</v>
      </c>
      <c r="L3802" s="640">
        <v>45563</v>
      </c>
      <c r="M3802" s="635">
        <f t="shared" si="274"/>
        <v>0.36000000000000654</v>
      </c>
      <c r="N3802" s="641">
        <v>2</v>
      </c>
      <c r="O3802" s="552" t="s">
        <v>50</v>
      </c>
      <c r="P3802" s="1" t="s">
        <v>53</v>
      </c>
      <c r="Q3802" s="639" t="str">
        <f>VLOOKUP(UTK[[#This Row],[ID]],DRIVER[],6,FALSE)</f>
        <v>PRAHALLAD KUMAR DAS</v>
      </c>
    </row>
    <row r="3803" spans="1:17" ht="14.4">
      <c r="A3803" s="1">
        <v>531</v>
      </c>
      <c r="B3803" s="633" t="str">
        <f>UTK[[#This Row],[DATE]]&amp;UTK[[#This Row],[VEHICLE NO]]&amp;UTK[[#This Row],[TRIP NO]]</f>
        <v>45562OD34S26152</v>
      </c>
      <c r="C3803" s="25">
        <v>45562</v>
      </c>
      <c r="D3803" s="1">
        <v>65433</v>
      </c>
      <c r="E3803" s="12">
        <v>312216</v>
      </c>
      <c r="F3803" s="17">
        <v>3828</v>
      </c>
      <c r="G3803" s="24" t="s">
        <v>40</v>
      </c>
      <c r="H3803" s="635">
        <v>46.58</v>
      </c>
      <c r="I3803" s="635">
        <v>17.399999999999999</v>
      </c>
      <c r="J3803" s="635">
        <f t="shared" si="273"/>
        <v>29.18</v>
      </c>
      <c r="K3803" s="636">
        <v>28.94</v>
      </c>
      <c r="L3803" s="640">
        <v>45563</v>
      </c>
      <c r="M3803" s="635">
        <f t="shared" si="274"/>
        <v>0.23999999999999844</v>
      </c>
      <c r="N3803" s="641">
        <v>2</v>
      </c>
      <c r="O3803" s="552" t="s">
        <v>50</v>
      </c>
      <c r="P3803" s="1" t="s">
        <v>53</v>
      </c>
      <c r="Q3803" s="639" t="str">
        <f>VLOOKUP(UTK[[#This Row],[ID]],DRIVER[],6,FALSE)</f>
        <v>SUSANT KUMAR BAG</v>
      </c>
    </row>
    <row r="3804" spans="1:17" ht="14.4">
      <c r="A3804" s="1">
        <v>532</v>
      </c>
      <c r="B3804" s="633" t="str">
        <f>UTK[[#This Row],[DATE]]&amp;UTK[[#This Row],[VEHICLE NO]]&amp;UTK[[#This Row],[TRIP NO]]</f>
        <v>45562OD04Q67882</v>
      </c>
      <c r="C3804" s="25">
        <v>45562</v>
      </c>
      <c r="D3804" s="1">
        <v>65434</v>
      </c>
      <c r="E3804" s="12">
        <v>312216</v>
      </c>
      <c r="F3804" s="17">
        <v>3833</v>
      </c>
      <c r="G3804" s="24" t="s">
        <v>20</v>
      </c>
      <c r="H3804" s="635">
        <v>50.74</v>
      </c>
      <c r="I3804" s="635">
        <v>17.88</v>
      </c>
      <c r="J3804" s="635">
        <f t="shared" si="273"/>
        <v>32.86</v>
      </c>
      <c r="K3804" s="636">
        <v>32.619999999999997</v>
      </c>
      <c r="L3804" s="640">
        <v>45563</v>
      </c>
      <c r="M3804" s="635">
        <f t="shared" si="274"/>
        <v>0.24000000000000199</v>
      </c>
      <c r="N3804" s="641">
        <v>2</v>
      </c>
      <c r="O3804" s="552" t="s">
        <v>50</v>
      </c>
      <c r="P3804" s="1" t="s">
        <v>53</v>
      </c>
      <c r="Q3804" s="639" t="str">
        <f>VLOOKUP(UTK[[#This Row],[ID]],DRIVER[],6,FALSE)</f>
        <v>AJAYA KUMAR MAHANTA</v>
      </c>
    </row>
    <row r="3805" spans="1:17" ht="14.4">
      <c r="A3805" s="1">
        <v>533</v>
      </c>
      <c r="B3805" s="633" t="str">
        <f>UTK[[#This Row],[DATE]]&amp;UTK[[#This Row],[VEHICLE NO]]&amp;UTK[[#This Row],[TRIP NO]]</f>
        <v>45562OD04Q67612</v>
      </c>
      <c r="C3805" s="25">
        <v>45562</v>
      </c>
      <c r="D3805" s="1">
        <v>65435</v>
      </c>
      <c r="E3805" s="12">
        <v>312216</v>
      </c>
      <c r="F3805" s="17">
        <v>3839</v>
      </c>
      <c r="G3805" s="24" t="s">
        <v>24</v>
      </c>
      <c r="H3805" s="635">
        <v>55.22</v>
      </c>
      <c r="I3805" s="635">
        <v>17.8</v>
      </c>
      <c r="J3805" s="635">
        <f t="shared" si="273"/>
        <v>37.42</v>
      </c>
      <c r="K3805" s="636">
        <v>37.020000000000003</v>
      </c>
      <c r="L3805" s="640">
        <v>45563</v>
      </c>
      <c r="M3805" s="635">
        <f t="shared" si="274"/>
        <v>0.39999999999999858</v>
      </c>
      <c r="N3805" s="641">
        <v>2</v>
      </c>
      <c r="O3805" s="552" t="s">
        <v>50</v>
      </c>
      <c r="P3805" s="1" t="s">
        <v>53</v>
      </c>
      <c r="Q3805" s="639" t="str">
        <f>VLOOKUP(UTK[[#This Row],[ID]],DRIVER[],6,FALSE)</f>
        <v>KALICHARAN MOHANTA</v>
      </c>
    </row>
    <row r="3806" spans="1:17" ht="14.4">
      <c r="A3806" s="1">
        <v>534</v>
      </c>
      <c r="B3806" s="633" t="str">
        <f>UTK[[#This Row],[DATE]]&amp;UTK[[#This Row],[VEHICLE NO]]&amp;UTK[[#This Row],[TRIP NO]]</f>
        <v>45562OD34S40342</v>
      </c>
      <c r="C3806" s="25">
        <v>45562</v>
      </c>
      <c r="D3806" s="1">
        <v>65436</v>
      </c>
      <c r="E3806" s="12">
        <v>312216</v>
      </c>
      <c r="F3806" s="17">
        <v>3849</v>
      </c>
      <c r="G3806" s="24" t="s">
        <v>129</v>
      </c>
      <c r="H3806" s="635">
        <v>52.92</v>
      </c>
      <c r="I3806" s="635">
        <v>17.84</v>
      </c>
      <c r="J3806" s="635">
        <f t="shared" si="273"/>
        <v>35.08</v>
      </c>
      <c r="K3806" s="636">
        <v>34.659999999999997</v>
      </c>
      <c r="L3806" s="640">
        <v>45563</v>
      </c>
      <c r="M3806" s="635">
        <f t="shared" si="274"/>
        <v>0.42000000000000171</v>
      </c>
      <c r="N3806" s="641">
        <v>2</v>
      </c>
      <c r="O3806" s="552" t="s">
        <v>50</v>
      </c>
      <c r="P3806" s="1" t="s">
        <v>53</v>
      </c>
      <c r="Q3806" s="639" t="str">
        <f>VLOOKUP(UTK[[#This Row],[ID]],DRIVER[],6,FALSE)</f>
        <v>AKSHAYA KU SAHOO</v>
      </c>
    </row>
    <row r="3807" spans="1:17" ht="14.4">
      <c r="A3807" s="1">
        <v>535</v>
      </c>
      <c r="B3807" s="633" t="str">
        <f>UTK[[#This Row],[DATE]]&amp;UTK[[#This Row],[VEHICLE NO]]&amp;UTK[[#This Row],[TRIP NO]]</f>
        <v>45563OD34S40341</v>
      </c>
      <c r="C3807" s="25">
        <v>45563</v>
      </c>
      <c r="D3807" s="1">
        <v>65437</v>
      </c>
      <c r="E3807" s="12">
        <v>312216</v>
      </c>
      <c r="F3807" s="17">
        <v>3816</v>
      </c>
      <c r="G3807" s="24" t="s">
        <v>129</v>
      </c>
      <c r="H3807" s="635">
        <v>54.36</v>
      </c>
      <c r="I3807" s="635">
        <v>17.86</v>
      </c>
      <c r="J3807" s="635">
        <f t="shared" ref="J3807:J3833" si="275">H3807-I3807</f>
        <v>36.5</v>
      </c>
      <c r="K3807" s="636">
        <v>36.24</v>
      </c>
      <c r="L3807" s="640">
        <v>45563</v>
      </c>
      <c r="M3807" s="635">
        <f t="shared" ref="M3807:M3833" si="276">J3807-K3807</f>
        <v>0.25999999999999801</v>
      </c>
      <c r="N3807" s="641">
        <v>1</v>
      </c>
      <c r="O3807" s="552" t="s">
        <v>50</v>
      </c>
      <c r="P3807" s="1" t="s">
        <v>53</v>
      </c>
      <c r="Q3807" s="639" t="str">
        <f>VLOOKUP(UTK[[#This Row],[ID]],DRIVER[],6,FALSE)</f>
        <v>AKSHAYA KU SAHOO</v>
      </c>
    </row>
    <row r="3808" spans="1:17" ht="14.4">
      <c r="A3808" s="1">
        <v>536</v>
      </c>
      <c r="B3808" s="633" t="str">
        <f>UTK[[#This Row],[DATE]]&amp;UTK[[#This Row],[VEHICLE NO]]&amp;UTK[[#This Row],[TRIP NO]]</f>
        <v>45563OD04Q67611</v>
      </c>
      <c r="C3808" s="25">
        <v>45563</v>
      </c>
      <c r="D3808" s="1">
        <v>65438</v>
      </c>
      <c r="E3808" s="12">
        <v>312216</v>
      </c>
      <c r="F3808" s="17">
        <v>3867</v>
      </c>
      <c r="G3808" s="24" t="s">
        <v>24</v>
      </c>
      <c r="H3808" s="635">
        <v>55.12</v>
      </c>
      <c r="I3808" s="635">
        <v>17.8</v>
      </c>
      <c r="J3808" s="635">
        <f t="shared" si="275"/>
        <v>37.319999999999993</v>
      </c>
      <c r="K3808" s="636">
        <v>36.72</v>
      </c>
      <c r="L3808" s="640">
        <v>45563</v>
      </c>
      <c r="M3808" s="635">
        <f t="shared" si="276"/>
        <v>0.59999999999999432</v>
      </c>
      <c r="N3808" s="641">
        <v>1</v>
      </c>
      <c r="O3808" s="552" t="s">
        <v>50</v>
      </c>
      <c r="P3808" s="1" t="s">
        <v>53</v>
      </c>
      <c r="Q3808" s="639" t="str">
        <f>VLOOKUP(UTK[[#This Row],[ID]],DRIVER[],6,FALSE)</f>
        <v>KALICHARAN MOHANTA</v>
      </c>
    </row>
    <row r="3809" spans="1:18" ht="14.4">
      <c r="A3809" s="1">
        <v>537</v>
      </c>
      <c r="B3809" s="633" t="str">
        <f>UTK[[#This Row],[DATE]]&amp;UTK[[#This Row],[VEHICLE NO]]&amp;UTK[[#This Row],[TRIP NO]]</f>
        <v>45563OD04Q67881</v>
      </c>
      <c r="C3809" s="25">
        <v>45563</v>
      </c>
      <c r="D3809" s="1">
        <v>65439</v>
      </c>
      <c r="E3809" s="12">
        <v>312216</v>
      </c>
      <c r="F3809" s="17">
        <v>3887</v>
      </c>
      <c r="G3809" s="24" t="s">
        <v>20</v>
      </c>
      <c r="H3809" s="635">
        <v>55.8</v>
      </c>
      <c r="I3809" s="635">
        <v>17.84</v>
      </c>
      <c r="J3809" s="635">
        <f t="shared" si="275"/>
        <v>37.959999999999994</v>
      </c>
      <c r="K3809" s="636">
        <v>37.32</v>
      </c>
      <c r="L3809" s="640">
        <v>45563</v>
      </c>
      <c r="M3809" s="635">
        <f t="shared" si="276"/>
        <v>0.63999999999999346</v>
      </c>
      <c r="N3809" s="641">
        <v>1</v>
      </c>
      <c r="O3809" s="552" t="s">
        <v>50</v>
      </c>
      <c r="P3809" s="1" t="s">
        <v>53</v>
      </c>
      <c r="Q3809" s="639" t="str">
        <f>VLOOKUP(UTK[[#This Row],[ID]],DRIVER[],6,FALSE)</f>
        <v>AJAYA KUMAR MAHANTA</v>
      </c>
    </row>
    <row r="3810" spans="1:18" ht="14.4">
      <c r="A3810" s="1">
        <v>538</v>
      </c>
      <c r="B3810" s="633" t="str">
        <f>UTK[[#This Row],[DATE]]&amp;UTK[[#This Row],[VEHICLE NO]]&amp;UTK[[#This Row],[TRIP NO]]</f>
        <v>45563OD04Q41781</v>
      </c>
      <c r="C3810" s="25">
        <v>45563</v>
      </c>
      <c r="D3810" s="1">
        <v>65440</v>
      </c>
      <c r="E3810" s="12">
        <v>312216</v>
      </c>
      <c r="F3810" s="17">
        <v>3888</v>
      </c>
      <c r="G3810" s="24" t="s">
        <v>25</v>
      </c>
      <c r="H3810" s="635">
        <v>54.94</v>
      </c>
      <c r="I3810" s="635">
        <v>17.579999999999998</v>
      </c>
      <c r="J3810" s="635">
        <f t="shared" si="275"/>
        <v>37.36</v>
      </c>
      <c r="K3810" s="636">
        <v>36.520000000000003</v>
      </c>
      <c r="L3810" s="640">
        <v>45563</v>
      </c>
      <c r="M3810" s="635">
        <f t="shared" si="276"/>
        <v>0.83999999999999631</v>
      </c>
      <c r="N3810" s="641">
        <v>1</v>
      </c>
      <c r="O3810" s="552" t="s">
        <v>50</v>
      </c>
      <c r="P3810" s="1" t="s">
        <v>53</v>
      </c>
      <c r="Q3810" s="639" t="str">
        <f>VLOOKUP(UTK[[#This Row],[ID]],DRIVER[],6,FALSE)</f>
        <v>BHARAT CH MOHANTA</v>
      </c>
    </row>
    <row r="3811" spans="1:18" ht="14.4">
      <c r="A3811" s="1">
        <v>539</v>
      </c>
      <c r="B3811" s="633" t="str">
        <f>UTK[[#This Row],[DATE]]&amp;UTK[[#This Row],[VEHICLE NO]]&amp;UTK[[#This Row],[TRIP NO]]</f>
        <v>45563OD34S65081</v>
      </c>
      <c r="C3811" s="25">
        <v>45563</v>
      </c>
      <c r="D3811" s="1">
        <v>65441</v>
      </c>
      <c r="E3811" s="12">
        <v>312216</v>
      </c>
      <c r="F3811" s="17">
        <v>3889</v>
      </c>
      <c r="G3811" s="24" t="s">
        <v>57</v>
      </c>
      <c r="H3811" s="635">
        <v>54.44</v>
      </c>
      <c r="I3811" s="635">
        <v>17.5</v>
      </c>
      <c r="J3811" s="635">
        <f t="shared" si="275"/>
        <v>36.94</v>
      </c>
      <c r="K3811" s="636">
        <v>36.22</v>
      </c>
      <c r="L3811" s="640">
        <v>45563</v>
      </c>
      <c r="M3811" s="635">
        <f t="shared" si="276"/>
        <v>0.71999999999999886</v>
      </c>
      <c r="N3811" s="641">
        <v>1</v>
      </c>
      <c r="O3811" s="552" t="s">
        <v>50</v>
      </c>
      <c r="P3811" s="1" t="s">
        <v>53</v>
      </c>
      <c r="Q3811" s="639" t="str">
        <f>VLOOKUP(UTK[[#This Row],[ID]],DRIVER[],6,FALSE)</f>
        <v>BENUDHAR PRADHAN</v>
      </c>
    </row>
    <row r="3812" spans="1:18" ht="14.4">
      <c r="A3812" s="1">
        <v>540</v>
      </c>
      <c r="B3812" s="633" t="str">
        <f>UTK[[#This Row],[DATE]]&amp;UTK[[#This Row],[VEHICLE NO]]&amp;UTK[[#This Row],[TRIP NO]]</f>
        <v>45563OD34S61371</v>
      </c>
      <c r="C3812" s="25">
        <v>45563</v>
      </c>
      <c r="D3812" s="1">
        <v>65442</v>
      </c>
      <c r="E3812" s="12">
        <v>312216</v>
      </c>
      <c r="F3812" s="17">
        <v>3892</v>
      </c>
      <c r="G3812" s="24" t="s">
        <v>44</v>
      </c>
      <c r="H3812" s="635">
        <v>54.68</v>
      </c>
      <c r="I3812" s="635">
        <v>17.8</v>
      </c>
      <c r="J3812" s="635">
        <f t="shared" si="275"/>
        <v>36.879999999999995</v>
      </c>
      <c r="K3812" s="636">
        <v>36.159999999999997</v>
      </c>
      <c r="L3812" s="640">
        <v>45563</v>
      </c>
      <c r="M3812" s="635">
        <f t="shared" si="276"/>
        <v>0.71999999999999886</v>
      </c>
      <c r="N3812" s="641">
        <v>1</v>
      </c>
      <c r="O3812" s="552" t="s">
        <v>50</v>
      </c>
      <c r="P3812" s="1" t="s">
        <v>53</v>
      </c>
      <c r="Q3812" s="639" t="str">
        <f>VLOOKUP(UTK[[#This Row],[ID]],DRIVER[],6,FALSE)</f>
        <v>BANAJ ROUT</v>
      </c>
    </row>
    <row r="3813" spans="1:18" ht="14.4">
      <c r="A3813" s="1">
        <v>541</v>
      </c>
      <c r="B3813" s="633" t="str">
        <f>UTK[[#This Row],[DATE]]&amp;UTK[[#This Row],[VEHICLE NO]]&amp;UTK[[#This Row],[TRIP NO]]</f>
        <v>45563OD34S26151</v>
      </c>
      <c r="C3813" s="25">
        <v>45563</v>
      </c>
      <c r="D3813" s="1">
        <v>65443</v>
      </c>
      <c r="E3813" s="12">
        <v>312216</v>
      </c>
      <c r="F3813" s="17">
        <v>3894</v>
      </c>
      <c r="G3813" s="24" t="s">
        <v>40</v>
      </c>
      <c r="H3813" s="635">
        <v>52.06</v>
      </c>
      <c r="I3813" s="635">
        <v>17.38</v>
      </c>
      <c r="J3813" s="635">
        <f t="shared" si="275"/>
        <v>34.680000000000007</v>
      </c>
      <c r="K3813" s="636">
        <v>34.06</v>
      </c>
      <c r="L3813" s="640">
        <v>45563</v>
      </c>
      <c r="M3813" s="635">
        <f t="shared" si="276"/>
        <v>0.62000000000000455</v>
      </c>
      <c r="N3813" s="641">
        <v>1</v>
      </c>
      <c r="O3813" s="552" t="s">
        <v>50</v>
      </c>
      <c r="P3813" s="1" t="s">
        <v>53</v>
      </c>
      <c r="Q3813" s="639" t="str">
        <f>VLOOKUP(UTK[[#This Row],[ID]],DRIVER[],6,FALSE)</f>
        <v>SUSANT KUMAR BAG</v>
      </c>
    </row>
    <row r="3814" spans="1:18" ht="14.4">
      <c r="A3814" s="1">
        <v>542</v>
      </c>
      <c r="B3814" s="633" t="str">
        <f>UTK[[#This Row],[DATE]]&amp;UTK[[#This Row],[VEHICLE NO]]&amp;UTK[[#This Row],[TRIP NO]]</f>
        <v>45563OD04Q41281</v>
      </c>
      <c r="C3814" s="25">
        <v>45563</v>
      </c>
      <c r="D3814" s="1">
        <v>65444</v>
      </c>
      <c r="E3814" s="12">
        <v>312216</v>
      </c>
      <c r="F3814" s="17">
        <v>3908</v>
      </c>
      <c r="G3814" s="24" t="s">
        <v>41</v>
      </c>
      <c r="H3814" s="635">
        <v>31.56</v>
      </c>
      <c r="I3814" s="635">
        <v>10.58</v>
      </c>
      <c r="J3814" s="635">
        <f t="shared" si="275"/>
        <v>20.979999999999997</v>
      </c>
      <c r="K3814" s="636">
        <v>20.98</v>
      </c>
      <c r="L3814" s="640">
        <v>45563</v>
      </c>
      <c r="M3814" s="635">
        <f t="shared" si="276"/>
        <v>0</v>
      </c>
      <c r="N3814" s="641">
        <v>1</v>
      </c>
      <c r="O3814" s="552" t="s">
        <v>50</v>
      </c>
      <c r="P3814" s="1" t="s">
        <v>53</v>
      </c>
      <c r="Q3814" s="639" t="str">
        <f>VLOOKUP(UTK[[#This Row],[ID]],DRIVER[],6,FALSE)</f>
        <v>KAMAN MUNDA</v>
      </c>
    </row>
    <row r="3815" spans="1:18" ht="14.4">
      <c r="A3815" s="1">
        <v>543</v>
      </c>
      <c r="B3815" s="633" t="str">
        <f>UTK[[#This Row],[DATE]]&amp;UTK[[#This Row],[VEHICLE NO]]&amp;UTK[[#This Row],[TRIP NO]]</f>
        <v>45563OD04Q41261</v>
      </c>
      <c r="C3815" s="25">
        <v>45563</v>
      </c>
      <c r="D3815" s="1">
        <v>65445</v>
      </c>
      <c r="E3815" s="12">
        <v>312216</v>
      </c>
      <c r="F3815" s="17">
        <v>3907</v>
      </c>
      <c r="G3815" s="24" t="s">
        <v>23</v>
      </c>
      <c r="H3815" s="635">
        <v>52.3</v>
      </c>
      <c r="I3815" s="635">
        <v>17.54</v>
      </c>
      <c r="J3815" s="635">
        <f t="shared" si="275"/>
        <v>34.76</v>
      </c>
      <c r="K3815" s="636">
        <v>34.340000000000003</v>
      </c>
      <c r="L3815" s="640">
        <v>45563</v>
      </c>
      <c r="M3815" s="635">
        <f t="shared" si="276"/>
        <v>0.4199999999999946</v>
      </c>
      <c r="N3815" s="641">
        <v>1</v>
      </c>
      <c r="O3815" s="552" t="s">
        <v>50</v>
      </c>
      <c r="P3815" s="1" t="s">
        <v>53</v>
      </c>
      <c r="Q3815" s="639" t="str">
        <f>VLOOKUP(UTK[[#This Row],[ID]],DRIVER[],6,FALSE)</f>
        <v>JUGAL KISHOR MOHANTA</v>
      </c>
    </row>
    <row r="3816" spans="1:18" ht="14.4">
      <c r="A3816" s="1">
        <v>544</v>
      </c>
      <c r="B3816" s="633" t="str">
        <f>UTK[[#This Row],[DATE]]&amp;UTK[[#This Row],[VEHICLE NO]]&amp;UTK[[#This Row],[TRIP NO]]</f>
        <v>45563OD04Q41181</v>
      </c>
      <c r="C3816" s="25">
        <v>45563</v>
      </c>
      <c r="D3816" s="1">
        <v>65446</v>
      </c>
      <c r="E3816" s="12">
        <v>312216</v>
      </c>
      <c r="F3816" s="17">
        <v>3911</v>
      </c>
      <c r="G3816" s="24" t="s">
        <v>26</v>
      </c>
      <c r="H3816" s="635">
        <v>53.64</v>
      </c>
      <c r="I3816" s="635">
        <v>17.38</v>
      </c>
      <c r="J3816" s="635">
        <f t="shared" si="275"/>
        <v>36.260000000000005</v>
      </c>
      <c r="K3816" s="636">
        <v>35.880000000000003</v>
      </c>
      <c r="L3816" s="640">
        <v>45563</v>
      </c>
      <c r="M3816" s="635">
        <f t="shared" si="276"/>
        <v>0.38000000000000256</v>
      </c>
      <c r="N3816" s="641">
        <v>1</v>
      </c>
      <c r="O3816" s="552" t="s">
        <v>50</v>
      </c>
      <c r="P3816" s="1" t="s">
        <v>53</v>
      </c>
      <c r="Q3816" s="639" t="str">
        <f>VLOOKUP(UTK[[#This Row],[ID]],DRIVER[],6,FALSE)</f>
        <v>MIRZA KAMAL BEG</v>
      </c>
    </row>
    <row r="3817" spans="1:18" ht="14.4">
      <c r="A3817" s="1">
        <v>545</v>
      </c>
      <c r="B3817" s="633" t="str">
        <f>UTK[[#This Row],[DATE]]&amp;UTK[[#This Row],[VEHICLE NO]]&amp;UTK[[#This Row],[TRIP NO]]</f>
        <v>45563OD04Q41231</v>
      </c>
      <c r="C3817" s="25">
        <v>45563</v>
      </c>
      <c r="D3817" s="1">
        <v>65447</v>
      </c>
      <c r="E3817" s="12">
        <v>312216</v>
      </c>
      <c r="F3817" s="17">
        <v>3916</v>
      </c>
      <c r="G3817" s="24" t="s">
        <v>39</v>
      </c>
      <c r="H3817" s="635">
        <v>53.66</v>
      </c>
      <c r="I3817" s="635">
        <v>17.62</v>
      </c>
      <c r="J3817" s="635">
        <f t="shared" si="275"/>
        <v>36.039999999999992</v>
      </c>
      <c r="K3817" s="636">
        <v>35.58</v>
      </c>
      <c r="L3817" s="640">
        <v>45563</v>
      </c>
      <c r="M3817" s="635">
        <f t="shared" si="276"/>
        <v>0.45999999999999375</v>
      </c>
      <c r="N3817" s="641">
        <v>1</v>
      </c>
      <c r="O3817" s="552" t="s">
        <v>50</v>
      </c>
      <c r="P3817" s="1" t="s">
        <v>53</v>
      </c>
      <c r="Q3817" s="639" t="str">
        <f>VLOOKUP(UTK[[#This Row],[ID]],DRIVER[],6,FALSE)</f>
        <v>RAHID</v>
      </c>
      <c r="R3817" s="1">
        <v>197</v>
      </c>
    </row>
    <row r="3818" spans="1:18" ht="14.4">
      <c r="A3818" s="1">
        <v>546</v>
      </c>
      <c r="B3818" s="633" t="str">
        <f>UTK[[#This Row],[DATE]]&amp;UTK[[#This Row],[VEHICLE NO]]&amp;UTK[[#This Row],[TRIP NO]]</f>
        <v>45563OD34S26681</v>
      </c>
      <c r="C3818" s="25">
        <v>45563</v>
      </c>
      <c r="D3818" s="1">
        <v>65448</v>
      </c>
      <c r="E3818" s="12">
        <v>312216</v>
      </c>
      <c r="F3818" s="17">
        <v>3913</v>
      </c>
      <c r="G3818" s="24" t="s">
        <v>42</v>
      </c>
      <c r="H3818" s="635">
        <v>49.52</v>
      </c>
      <c r="I3818" s="635">
        <v>17.059999999999999</v>
      </c>
      <c r="J3818" s="635">
        <f t="shared" si="275"/>
        <v>32.460000000000008</v>
      </c>
      <c r="K3818" s="636">
        <v>30.1</v>
      </c>
      <c r="L3818" s="640">
        <v>45563</v>
      </c>
      <c r="M3818" s="635">
        <f t="shared" si="276"/>
        <v>2.3600000000000065</v>
      </c>
      <c r="N3818" s="641">
        <v>1</v>
      </c>
      <c r="O3818" s="552" t="s">
        <v>50</v>
      </c>
      <c r="P3818" s="1" t="s">
        <v>53</v>
      </c>
      <c r="Q3818" s="639" t="str">
        <f>VLOOKUP(UTK[[#This Row],[ID]],DRIVER[],6,FALSE)</f>
        <v>KALI CH KAR</v>
      </c>
    </row>
    <row r="3819" spans="1:18" ht="14.4">
      <c r="A3819" s="1">
        <v>547</v>
      </c>
      <c r="B3819" s="633" t="str">
        <f>UTK[[#This Row],[DATE]]&amp;UTK[[#This Row],[VEHICLE NO]]&amp;UTK[[#This Row],[TRIP NO]]</f>
        <v>45563OD34S26661</v>
      </c>
      <c r="C3819" s="25">
        <v>45563</v>
      </c>
      <c r="D3819" s="1">
        <v>65449</v>
      </c>
      <c r="E3819" s="12">
        <v>312216</v>
      </c>
      <c r="F3819" s="17">
        <v>3924</v>
      </c>
      <c r="G3819" s="24" t="s">
        <v>45</v>
      </c>
      <c r="H3819" s="635">
        <v>50.82</v>
      </c>
      <c r="I3819" s="635">
        <v>17.7</v>
      </c>
      <c r="J3819" s="635">
        <f t="shared" si="275"/>
        <v>33.120000000000005</v>
      </c>
      <c r="K3819" s="636">
        <v>30.72</v>
      </c>
      <c r="L3819" s="640">
        <v>45563</v>
      </c>
      <c r="M3819" s="635">
        <f t="shared" si="276"/>
        <v>2.4000000000000057</v>
      </c>
      <c r="N3819" s="641">
        <v>1</v>
      </c>
      <c r="O3819" s="552" t="s">
        <v>50</v>
      </c>
      <c r="P3819" s="1" t="s">
        <v>53</v>
      </c>
      <c r="Q3819" s="639" t="str">
        <f>VLOOKUP(UTK[[#This Row],[ID]],DRIVER[],6,FALSE)</f>
        <v>PRAHALLAD KUMAR DAS</v>
      </c>
    </row>
    <row r="3820" spans="1:18" ht="14.4">
      <c r="A3820" s="1">
        <v>548</v>
      </c>
      <c r="B3820" s="633" t="str">
        <f>UTK[[#This Row],[DATE]]&amp;UTK[[#This Row],[VEHICLE NO]]&amp;UTK[[#This Row],[TRIP NO]]</f>
        <v>45563OD34S61521</v>
      </c>
      <c r="C3820" s="25">
        <v>45563</v>
      </c>
      <c r="D3820" s="1">
        <v>65450</v>
      </c>
      <c r="E3820" s="12">
        <v>312216</v>
      </c>
      <c r="F3820" s="17">
        <v>3934</v>
      </c>
      <c r="G3820" s="24" t="s">
        <v>43</v>
      </c>
      <c r="H3820" s="635">
        <v>51.7</v>
      </c>
      <c r="I3820" s="635">
        <v>17.059999999999999</v>
      </c>
      <c r="J3820" s="635">
        <f t="shared" si="275"/>
        <v>34.64</v>
      </c>
      <c r="K3820" s="636">
        <v>34.18</v>
      </c>
      <c r="L3820" s="640">
        <v>45563</v>
      </c>
      <c r="M3820" s="635">
        <f t="shared" si="276"/>
        <v>0.46000000000000085</v>
      </c>
      <c r="N3820" s="641">
        <v>1</v>
      </c>
      <c r="O3820" s="552" t="s">
        <v>50</v>
      </c>
      <c r="P3820" s="1" t="s">
        <v>53</v>
      </c>
      <c r="Q3820" s="639" t="str">
        <f>VLOOKUP(UTK[[#This Row],[ID]],DRIVER[],6,FALSE)</f>
        <v>DHULESWAR PERAI</v>
      </c>
    </row>
    <row r="3821" spans="1:18" ht="14.4">
      <c r="A3821" s="1">
        <v>549</v>
      </c>
      <c r="B3821" s="633" t="str">
        <f>UTK[[#This Row],[DATE]]&amp;UTK[[#This Row],[VEHICLE NO]]&amp;UTK[[#This Row],[TRIP NO]]</f>
        <v>45563OD34S40342</v>
      </c>
      <c r="C3821" s="25">
        <v>45563</v>
      </c>
      <c r="D3821" s="1">
        <v>65451</v>
      </c>
      <c r="E3821" s="12">
        <v>312216</v>
      </c>
      <c r="F3821" s="17">
        <v>3963</v>
      </c>
      <c r="G3821" s="24" t="s">
        <v>129</v>
      </c>
      <c r="H3821" s="635">
        <v>53.1</v>
      </c>
      <c r="I3821" s="635">
        <v>17.8</v>
      </c>
      <c r="J3821" s="635">
        <f t="shared" si="275"/>
        <v>35.299999999999997</v>
      </c>
      <c r="K3821" s="636">
        <v>34.840000000000003</v>
      </c>
      <c r="L3821" s="640">
        <v>45563</v>
      </c>
      <c r="M3821" s="635">
        <f t="shared" si="276"/>
        <v>0.45999999999999375</v>
      </c>
      <c r="N3821" s="641">
        <v>2</v>
      </c>
      <c r="O3821" s="552" t="s">
        <v>50</v>
      </c>
      <c r="P3821" s="1" t="s">
        <v>53</v>
      </c>
      <c r="Q3821" s="639" t="str">
        <f>VLOOKUP(UTK[[#This Row],[ID]],DRIVER[],6,FALSE)</f>
        <v>AKSHAYA KU SAHOO</v>
      </c>
    </row>
    <row r="3822" spans="1:18" ht="14.4">
      <c r="A3822" s="1">
        <v>550</v>
      </c>
      <c r="B3822" s="633" t="str">
        <f>UTK[[#This Row],[DATE]]&amp;UTK[[#This Row],[VEHICLE NO]]&amp;UTK[[#This Row],[TRIP NO]]</f>
        <v>45563OD04Q67612</v>
      </c>
      <c r="C3822" s="25">
        <v>45563</v>
      </c>
      <c r="D3822" s="1">
        <v>65452</v>
      </c>
      <c r="E3822" s="12">
        <v>312216</v>
      </c>
      <c r="F3822" s="17">
        <v>3967</v>
      </c>
      <c r="G3822" s="24" t="s">
        <v>24</v>
      </c>
      <c r="H3822" s="635">
        <v>51.12</v>
      </c>
      <c r="I3822" s="635">
        <v>17.739999999999998</v>
      </c>
      <c r="J3822" s="635">
        <f t="shared" si="275"/>
        <v>33.379999999999995</v>
      </c>
      <c r="K3822" s="636">
        <v>32.979999999999997</v>
      </c>
      <c r="L3822" s="640">
        <v>45563</v>
      </c>
      <c r="M3822" s="635">
        <f t="shared" si="276"/>
        <v>0.39999999999999858</v>
      </c>
      <c r="N3822" s="641">
        <v>2</v>
      </c>
      <c r="O3822" s="552" t="s">
        <v>50</v>
      </c>
      <c r="P3822" s="1" t="s">
        <v>53</v>
      </c>
      <c r="Q3822" s="639" t="str">
        <f>VLOOKUP(UTK[[#This Row],[ID]],DRIVER[],6,FALSE)</f>
        <v>KALICHARAN MOHANTA</v>
      </c>
    </row>
    <row r="3823" spans="1:18" ht="14.4">
      <c r="A3823" s="1">
        <v>551</v>
      </c>
      <c r="B3823" s="633" t="str">
        <f>UTK[[#This Row],[DATE]]&amp;UTK[[#This Row],[VEHICLE NO]]&amp;UTK[[#This Row],[TRIP NO]]</f>
        <v>45563OD34S65082</v>
      </c>
      <c r="C3823" s="25">
        <v>45563</v>
      </c>
      <c r="D3823" s="1">
        <v>65453</v>
      </c>
      <c r="E3823" s="12">
        <v>312216</v>
      </c>
      <c r="F3823" s="17">
        <v>3976</v>
      </c>
      <c r="G3823" s="24" t="s">
        <v>57</v>
      </c>
      <c r="H3823" s="635">
        <v>50.22</v>
      </c>
      <c r="I3823" s="635">
        <v>17.440000000000001</v>
      </c>
      <c r="J3823" s="635">
        <f t="shared" si="275"/>
        <v>32.78</v>
      </c>
      <c r="K3823" s="636">
        <v>32.1</v>
      </c>
      <c r="L3823" s="640">
        <v>45563</v>
      </c>
      <c r="M3823" s="635">
        <f t="shared" si="276"/>
        <v>0.67999999999999972</v>
      </c>
      <c r="N3823" s="641">
        <v>2</v>
      </c>
      <c r="O3823" s="552" t="s">
        <v>50</v>
      </c>
      <c r="P3823" s="1" t="s">
        <v>53</v>
      </c>
      <c r="Q3823" s="639" t="str">
        <f>VLOOKUP(UTK[[#This Row],[ID]],DRIVER[],6,FALSE)</f>
        <v>BENUDHAR PRADHAN</v>
      </c>
    </row>
    <row r="3824" spans="1:18" ht="14.4">
      <c r="A3824" s="1">
        <v>552</v>
      </c>
      <c r="B3824" s="633" t="str">
        <f>UTK[[#This Row],[DATE]]&amp;UTK[[#This Row],[VEHICLE NO]]&amp;UTK[[#This Row],[TRIP NO]]</f>
        <v>45563OD04Q41782</v>
      </c>
      <c r="C3824" s="25">
        <v>45563</v>
      </c>
      <c r="D3824" s="1">
        <v>65454</v>
      </c>
      <c r="E3824" s="12">
        <v>312216</v>
      </c>
      <c r="F3824" s="17">
        <v>3977</v>
      </c>
      <c r="G3824" s="24" t="s">
        <v>25</v>
      </c>
      <c r="H3824" s="635">
        <v>50.72</v>
      </c>
      <c r="I3824" s="635">
        <v>17.54</v>
      </c>
      <c r="J3824" s="635">
        <f t="shared" si="275"/>
        <v>33.18</v>
      </c>
      <c r="K3824" s="636">
        <v>32.380000000000003</v>
      </c>
      <c r="L3824" s="640">
        <v>45563</v>
      </c>
      <c r="M3824" s="635">
        <f t="shared" si="276"/>
        <v>0.79999999999999716</v>
      </c>
      <c r="N3824" s="641">
        <v>2</v>
      </c>
      <c r="O3824" s="552" t="s">
        <v>50</v>
      </c>
      <c r="P3824" s="1" t="s">
        <v>53</v>
      </c>
      <c r="Q3824" s="639" t="str">
        <f>VLOOKUP(UTK[[#This Row],[ID]],DRIVER[],6,FALSE)</f>
        <v>BHARAT CH MOHANTA</v>
      </c>
    </row>
    <row r="3825" spans="1:18" ht="14.4">
      <c r="A3825" s="1">
        <v>553</v>
      </c>
      <c r="B3825" s="633" t="str">
        <f>UTK[[#This Row],[DATE]]&amp;UTK[[#This Row],[VEHICLE NO]]&amp;UTK[[#This Row],[TRIP NO]]</f>
        <v>45563OD34S61372</v>
      </c>
      <c r="C3825" s="25">
        <v>45563</v>
      </c>
      <c r="D3825" s="1">
        <v>65455</v>
      </c>
      <c r="E3825" s="12">
        <v>312216</v>
      </c>
      <c r="F3825" s="17">
        <v>3987</v>
      </c>
      <c r="G3825" s="24" t="s">
        <v>44</v>
      </c>
      <c r="H3825" s="635">
        <v>48.2</v>
      </c>
      <c r="I3825" s="635">
        <v>17.84</v>
      </c>
      <c r="J3825" s="635">
        <f t="shared" si="275"/>
        <v>30.360000000000003</v>
      </c>
      <c r="K3825" s="636">
        <v>30.24</v>
      </c>
      <c r="L3825" s="640">
        <v>45564</v>
      </c>
      <c r="M3825" s="635">
        <f t="shared" si="276"/>
        <v>0.12000000000000455</v>
      </c>
      <c r="N3825" s="641">
        <v>2</v>
      </c>
      <c r="O3825" s="552" t="s">
        <v>50</v>
      </c>
      <c r="P3825" s="1" t="s">
        <v>53</v>
      </c>
      <c r="Q3825" s="639" t="str">
        <f>VLOOKUP(UTK[[#This Row],[ID]],DRIVER[],6,FALSE)</f>
        <v>BANAJ ROUT</v>
      </c>
    </row>
    <row r="3826" spans="1:18" ht="14.4">
      <c r="A3826" s="1">
        <v>554</v>
      </c>
      <c r="B3826" s="633" t="str">
        <f>UTK[[#This Row],[DATE]]&amp;UTK[[#This Row],[VEHICLE NO]]&amp;UTK[[#This Row],[TRIP NO]]</f>
        <v>45563OD34S26152</v>
      </c>
      <c r="C3826" s="25">
        <v>45563</v>
      </c>
      <c r="D3826" s="1">
        <v>65456</v>
      </c>
      <c r="E3826" s="12">
        <v>312216</v>
      </c>
      <c r="F3826" s="17">
        <v>4003</v>
      </c>
      <c r="G3826" s="24" t="s">
        <v>40</v>
      </c>
      <c r="H3826" s="635">
        <v>49.52</v>
      </c>
      <c r="I3826" s="635">
        <v>17.32</v>
      </c>
      <c r="J3826" s="635">
        <f t="shared" si="275"/>
        <v>32.200000000000003</v>
      </c>
      <c r="K3826" s="636">
        <v>31.76</v>
      </c>
      <c r="L3826" s="640">
        <v>45564</v>
      </c>
      <c r="M3826" s="635">
        <f t="shared" si="276"/>
        <v>0.44000000000000128</v>
      </c>
      <c r="N3826" s="641">
        <v>2</v>
      </c>
      <c r="O3826" s="552" t="s">
        <v>50</v>
      </c>
      <c r="P3826" s="1" t="s">
        <v>53</v>
      </c>
      <c r="Q3826" s="639" t="str">
        <f>VLOOKUP(UTK[[#This Row],[ID]],DRIVER[],6,FALSE)</f>
        <v>SUSANT KUMAR BAG</v>
      </c>
    </row>
    <row r="3827" spans="1:18" ht="14.4">
      <c r="A3827" s="1">
        <v>555</v>
      </c>
      <c r="B3827" s="633" t="str">
        <f>UTK[[#This Row],[DATE]]&amp;UTK[[#This Row],[VEHICLE NO]]&amp;UTK[[#This Row],[TRIP NO]]</f>
        <v>45563OD04Q67882</v>
      </c>
      <c r="C3827" s="25">
        <v>45563</v>
      </c>
      <c r="D3827" s="1">
        <v>65457</v>
      </c>
      <c r="E3827" s="12">
        <v>312216</v>
      </c>
      <c r="F3827" s="17">
        <v>4001</v>
      </c>
      <c r="G3827" s="24" t="s">
        <v>20</v>
      </c>
      <c r="H3827" s="635">
        <v>52.7</v>
      </c>
      <c r="I3827" s="635">
        <v>17.78</v>
      </c>
      <c r="J3827" s="635">
        <f t="shared" si="275"/>
        <v>34.92</v>
      </c>
      <c r="K3827" s="636">
        <v>34.5</v>
      </c>
      <c r="L3827" s="640">
        <v>45564</v>
      </c>
      <c r="M3827" s="635">
        <f t="shared" si="276"/>
        <v>0.42000000000000171</v>
      </c>
      <c r="N3827" s="641">
        <v>2</v>
      </c>
      <c r="O3827" s="552" t="s">
        <v>50</v>
      </c>
      <c r="P3827" s="1" t="s">
        <v>53</v>
      </c>
      <c r="Q3827" s="639" t="str">
        <f>VLOOKUP(UTK[[#This Row],[ID]],DRIVER[],6,FALSE)</f>
        <v>AJAYA KUMAR MAHANTA</v>
      </c>
    </row>
    <row r="3828" spans="1:18" ht="14.4">
      <c r="A3828" s="1">
        <v>556</v>
      </c>
      <c r="B3828" s="633" t="str">
        <f>UTK[[#This Row],[DATE]]&amp;UTK[[#This Row],[VEHICLE NO]]&amp;UTK[[#This Row],[TRIP NO]]</f>
        <v>45563OD04Q41262</v>
      </c>
      <c r="C3828" s="25">
        <v>45563</v>
      </c>
      <c r="D3828" s="1">
        <v>65458</v>
      </c>
      <c r="E3828" s="12">
        <v>312216</v>
      </c>
      <c r="F3828" s="17">
        <v>4007</v>
      </c>
      <c r="G3828" s="24" t="s">
        <v>23</v>
      </c>
      <c r="H3828" s="635">
        <v>53.54</v>
      </c>
      <c r="I3828" s="635">
        <v>17.48</v>
      </c>
      <c r="J3828" s="635">
        <f t="shared" si="275"/>
        <v>36.06</v>
      </c>
      <c r="K3828" s="636">
        <v>35.619999999999997</v>
      </c>
      <c r="L3828" s="640">
        <v>45564</v>
      </c>
      <c r="M3828" s="635">
        <f t="shared" si="276"/>
        <v>0.44000000000000483</v>
      </c>
      <c r="N3828" s="641">
        <v>2</v>
      </c>
      <c r="O3828" s="552" t="s">
        <v>50</v>
      </c>
      <c r="P3828" s="1" t="s">
        <v>53</v>
      </c>
      <c r="Q3828" s="639" t="str">
        <f>VLOOKUP(UTK[[#This Row],[ID]],DRIVER[],6,FALSE)</f>
        <v>JUGAL KISHOR MOHANTA</v>
      </c>
      <c r="R3828" s="1">
        <v>199</v>
      </c>
    </row>
    <row r="3829" spans="1:18" ht="14.4">
      <c r="A3829" s="1">
        <v>557</v>
      </c>
      <c r="B3829" s="633" t="str">
        <f>UTK[[#This Row],[DATE]]&amp;UTK[[#This Row],[VEHICLE NO]]&amp;UTK[[#This Row],[TRIP NO]]</f>
        <v>45563OD04Q41282</v>
      </c>
      <c r="C3829" s="25">
        <v>45563</v>
      </c>
      <c r="D3829" s="1">
        <v>65459</v>
      </c>
      <c r="E3829" s="12">
        <v>312216</v>
      </c>
      <c r="F3829" s="17">
        <v>4008</v>
      </c>
      <c r="G3829" s="24" t="s">
        <v>41</v>
      </c>
      <c r="H3829" s="635">
        <v>31.8</v>
      </c>
      <c r="I3829" s="635">
        <v>10.5</v>
      </c>
      <c r="J3829" s="635">
        <f t="shared" si="275"/>
        <v>21.3</v>
      </c>
      <c r="K3829" s="636">
        <v>21.04</v>
      </c>
      <c r="L3829" s="640">
        <v>45564</v>
      </c>
      <c r="M3829" s="635">
        <f t="shared" si="276"/>
        <v>0.26000000000000156</v>
      </c>
      <c r="N3829" s="641">
        <v>2</v>
      </c>
      <c r="O3829" s="552" t="s">
        <v>50</v>
      </c>
      <c r="P3829" s="1" t="s">
        <v>53</v>
      </c>
      <c r="Q3829" s="639" t="str">
        <f>VLOOKUP(UTK[[#This Row],[ID]],DRIVER[],6,FALSE)</f>
        <v>RAJESWAR MAHANTA</v>
      </c>
    </row>
    <row r="3830" spans="1:18" ht="14.4">
      <c r="A3830" s="1">
        <v>558</v>
      </c>
      <c r="B3830" s="633" t="str">
        <f>UTK[[#This Row],[DATE]]&amp;UTK[[#This Row],[VEHICLE NO]]&amp;UTK[[#This Row],[TRIP NO]]</f>
        <v>45563OD34S61391</v>
      </c>
      <c r="C3830" s="25">
        <v>45563</v>
      </c>
      <c r="D3830" s="1">
        <v>65460</v>
      </c>
      <c r="E3830" s="12">
        <v>312216</v>
      </c>
      <c r="F3830" s="17">
        <v>4027</v>
      </c>
      <c r="G3830" s="24" t="s">
        <v>52</v>
      </c>
      <c r="H3830" s="635">
        <v>53.96</v>
      </c>
      <c r="I3830" s="635">
        <v>17.7</v>
      </c>
      <c r="J3830" s="635">
        <f t="shared" si="275"/>
        <v>36.260000000000005</v>
      </c>
      <c r="K3830" s="636">
        <v>35.76</v>
      </c>
      <c r="L3830" s="640">
        <v>45564</v>
      </c>
      <c r="M3830" s="635">
        <f t="shared" si="276"/>
        <v>0.50000000000000711</v>
      </c>
      <c r="N3830" s="641">
        <v>1</v>
      </c>
      <c r="O3830" s="552" t="s">
        <v>50</v>
      </c>
      <c r="P3830" s="1" t="s">
        <v>53</v>
      </c>
      <c r="Q3830" s="639" t="str">
        <f>VLOOKUP(UTK[[#This Row],[ID]],DRIVER[],6,FALSE)</f>
        <v>PRADIPA MALIK</v>
      </c>
    </row>
    <row r="3831" spans="1:18" ht="14.4">
      <c r="A3831" s="1">
        <v>559</v>
      </c>
      <c r="B3831" s="633" t="str">
        <f>UTK[[#This Row],[DATE]]&amp;UTK[[#This Row],[VEHICLE NO]]&amp;UTK[[#This Row],[TRIP NO]]</f>
        <v>45563OD04Q41182</v>
      </c>
      <c r="C3831" s="25">
        <v>45563</v>
      </c>
      <c r="D3831" s="1">
        <v>65461</v>
      </c>
      <c r="E3831" s="12">
        <v>312216</v>
      </c>
      <c r="F3831" s="17">
        <v>4023</v>
      </c>
      <c r="G3831" s="24" t="s">
        <v>26</v>
      </c>
      <c r="H3831" s="635">
        <v>51.08</v>
      </c>
      <c r="I3831" s="635">
        <v>17.32</v>
      </c>
      <c r="J3831" s="635">
        <f t="shared" si="275"/>
        <v>33.76</v>
      </c>
      <c r="K3831" s="636">
        <v>33.44</v>
      </c>
      <c r="L3831" s="640">
        <v>45564</v>
      </c>
      <c r="M3831" s="635">
        <f t="shared" si="276"/>
        <v>0.32000000000000028</v>
      </c>
      <c r="N3831" s="641">
        <v>2</v>
      </c>
      <c r="O3831" s="552" t="s">
        <v>50</v>
      </c>
      <c r="P3831" s="1" t="s">
        <v>53</v>
      </c>
      <c r="Q3831" s="639" t="str">
        <f>VLOOKUP(UTK[[#This Row],[ID]],DRIVER[],6,FALSE)</f>
        <v>MIRZA KAMAL BEG</v>
      </c>
    </row>
    <row r="3832" spans="1:18" ht="14.4">
      <c r="A3832" s="1">
        <v>560</v>
      </c>
      <c r="B3832" s="633" t="str">
        <f>UTK[[#This Row],[DATE]]&amp;UTK[[#This Row],[VEHICLE NO]]&amp;UTK[[#This Row],[TRIP NO]]</f>
        <v>45563OD04Q41232</v>
      </c>
      <c r="C3832" s="25">
        <v>45563</v>
      </c>
      <c r="D3832" s="1">
        <v>65462</v>
      </c>
      <c r="E3832" s="12">
        <v>312216</v>
      </c>
      <c r="F3832" s="17">
        <v>4030</v>
      </c>
      <c r="G3832" s="24" t="s">
        <v>39</v>
      </c>
      <c r="H3832" s="635">
        <v>49.02</v>
      </c>
      <c r="I3832" s="635">
        <v>17.48</v>
      </c>
      <c r="J3832" s="635">
        <f t="shared" si="275"/>
        <v>31.540000000000003</v>
      </c>
      <c r="K3832" s="636">
        <v>31.14</v>
      </c>
      <c r="L3832" s="640">
        <v>45564</v>
      </c>
      <c r="M3832" s="635">
        <f t="shared" si="276"/>
        <v>0.40000000000000213</v>
      </c>
      <c r="N3832" s="641">
        <v>2</v>
      </c>
      <c r="O3832" s="552" t="s">
        <v>50</v>
      </c>
      <c r="P3832" s="1" t="s">
        <v>53</v>
      </c>
      <c r="Q3832" s="639" t="str">
        <f>VLOOKUP(UTK[[#This Row],[ID]],DRIVER[],6,FALSE)</f>
        <v>RAHID</v>
      </c>
    </row>
    <row r="3833" spans="1:18" ht="14.4">
      <c r="A3833" s="1">
        <v>561</v>
      </c>
      <c r="B3833" s="633" t="str">
        <f>UTK[[#This Row],[DATE]]&amp;UTK[[#This Row],[VEHICLE NO]]&amp;UTK[[#This Row],[TRIP NO]]</f>
        <v>45563OD34S26682</v>
      </c>
      <c r="C3833" s="25">
        <v>45563</v>
      </c>
      <c r="D3833" s="1">
        <v>65463</v>
      </c>
      <c r="E3833" s="12">
        <v>312216</v>
      </c>
      <c r="F3833" s="17">
        <v>4039</v>
      </c>
      <c r="G3833" s="24" t="s">
        <v>42</v>
      </c>
      <c r="H3833" s="635">
        <v>52.38</v>
      </c>
      <c r="I3833" s="635">
        <v>16.920000000000002</v>
      </c>
      <c r="J3833" s="635">
        <f t="shared" si="275"/>
        <v>35.46</v>
      </c>
      <c r="K3833" s="636">
        <v>34.1</v>
      </c>
      <c r="L3833" s="640">
        <v>45564</v>
      </c>
      <c r="M3833" s="635">
        <f t="shared" si="276"/>
        <v>1.3599999999999994</v>
      </c>
      <c r="N3833" s="641">
        <v>2</v>
      </c>
      <c r="O3833" s="552" t="s">
        <v>50</v>
      </c>
      <c r="P3833" s="1" t="s">
        <v>53</v>
      </c>
      <c r="Q3833" s="639" t="str">
        <f>VLOOKUP(UTK[[#This Row],[ID]],DRIVER[],6,FALSE)</f>
        <v>KALI CH KAR</v>
      </c>
    </row>
    <row r="3834" spans="1:18" ht="14.4">
      <c r="A3834" s="1">
        <v>562</v>
      </c>
      <c r="B3834" s="647" t="str">
        <f>UTK[[#This Row],[DATE]]&amp;UTK[[#This Row],[VEHICLE NO]]&amp;UTK[[#This Row],[TRIP NO]]</f>
        <v>45564OD34S61391</v>
      </c>
      <c r="C3834" s="25">
        <v>45564</v>
      </c>
      <c r="D3834" s="1">
        <v>65464</v>
      </c>
      <c r="E3834" s="12">
        <v>312216</v>
      </c>
      <c r="F3834" s="17">
        <v>4072</v>
      </c>
      <c r="G3834" s="24" t="s">
        <v>52</v>
      </c>
      <c r="H3834" s="649">
        <v>54.18</v>
      </c>
      <c r="I3834" s="649">
        <v>17.72</v>
      </c>
      <c r="J3834" s="649">
        <f t="shared" ref="J3834:J3855" si="277">H3834-I3834</f>
        <v>36.46</v>
      </c>
      <c r="K3834" s="650">
        <v>36.1</v>
      </c>
      <c r="L3834" s="640">
        <v>45564</v>
      </c>
      <c r="M3834" s="649">
        <f t="shared" ref="M3834:M3855" si="278">J3834-K3834</f>
        <v>0.35999999999999943</v>
      </c>
      <c r="N3834" s="654">
        <v>1</v>
      </c>
      <c r="O3834" s="552" t="s">
        <v>50</v>
      </c>
      <c r="P3834" s="1" t="s">
        <v>53</v>
      </c>
      <c r="Q3834" s="652" t="str">
        <f>VLOOKUP(UTK[[#This Row],[ID]],DRIVER[],6,FALSE)</f>
        <v>PRADIPA MALIK</v>
      </c>
    </row>
    <row r="3835" spans="1:18" ht="14.4">
      <c r="A3835" s="1">
        <v>563</v>
      </c>
      <c r="B3835" s="647" t="str">
        <f>UTK[[#This Row],[DATE]]&amp;UTK[[#This Row],[VEHICLE NO]]&amp;UTK[[#This Row],[TRIP NO]]</f>
        <v>45564OD34S26681</v>
      </c>
      <c r="C3835" s="25">
        <v>45564</v>
      </c>
      <c r="D3835" s="1">
        <v>65465</v>
      </c>
      <c r="E3835" s="12">
        <v>312216</v>
      </c>
      <c r="F3835" s="17">
        <v>4078</v>
      </c>
      <c r="G3835" s="24" t="s">
        <v>42</v>
      </c>
      <c r="H3835" s="649">
        <v>53.3</v>
      </c>
      <c r="I3835" s="649">
        <v>16.940000000000001</v>
      </c>
      <c r="J3835" s="649">
        <f t="shared" si="277"/>
        <v>36.36</v>
      </c>
      <c r="K3835" s="650">
        <v>35.9</v>
      </c>
      <c r="L3835" s="640">
        <v>45564</v>
      </c>
      <c r="M3835" s="649">
        <f t="shared" si="278"/>
        <v>0.46000000000000085</v>
      </c>
      <c r="N3835" s="654">
        <v>1</v>
      </c>
      <c r="O3835" s="552" t="s">
        <v>50</v>
      </c>
      <c r="P3835" s="1" t="s">
        <v>53</v>
      </c>
      <c r="Q3835" s="652" t="str">
        <f>VLOOKUP(UTK[[#This Row],[ID]],DRIVER[],6,FALSE)</f>
        <v>KALI CH KAR</v>
      </c>
    </row>
    <row r="3836" spans="1:18" ht="14.4">
      <c r="A3836" s="1">
        <v>564</v>
      </c>
      <c r="B3836" s="647" t="str">
        <f>UTK[[#This Row],[DATE]]&amp;UTK[[#This Row],[VEHICLE NO]]&amp;UTK[[#This Row],[TRIP NO]]</f>
        <v>45564OD04Q41261</v>
      </c>
      <c r="C3836" s="25">
        <v>45564</v>
      </c>
      <c r="D3836" s="1">
        <v>65466</v>
      </c>
      <c r="E3836" s="12">
        <v>312216</v>
      </c>
      <c r="F3836" s="17">
        <v>4079</v>
      </c>
      <c r="G3836" s="24" t="s">
        <v>23</v>
      </c>
      <c r="H3836" s="649">
        <v>54.28</v>
      </c>
      <c r="I3836" s="649">
        <v>17.62</v>
      </c>
      <c r="J3836" s="649">
        <f t="shared" si="277"/>
        <v>36.659999999999997</v>
      </c>
      <c r="K3836" s="650">
        <v>36.18</v>
      </c>
      <c r="L3836" s="640">
        <v>45564</v>
      </c>
      <c r="M3836" s="649">
        <f t="shared" si="278"/>
        <v>0.47999999999999687</v>
      </c>
      <c r="N3836" s="654">
        <v>1</v>
      </c>
      <c r="O3836" s="552" t="s">
        <v>50</v>
      </c>
      <c r="P3836" s="1" t="s">
        <v>53</v>
      </c>
      <c r="Q3836" s="652" t="str">
        <f>VLOOKUP(UTK[[#This Row],[ID]],DRIVER[],6,FALSE)</f>
        <v>JUGAL KISHOR MOHANTA</v>
      </c>
    </row>
    <row r="3837" spans="1:18" ht="14.4">
      <c r="A3837" s="1">
        <v>565</v>
      </c>
      <c r="B3837" s="647" t="str">
        <f>UTK[[#This Row],[DATE]]&amp;UTK[[#This Row],[VEHICLE NO]]&amp;UTK[[#This Row],[TRIP NO]]</f>
        <v>45564OD34S65081</v>
      </c>
      <c r="C3837" s="25">
        <v>45564</v>
      </c>
      <c r="D3837" s="1">
        <v>65467</v>
      </c>
      <c r="E3837" s="12">
        <v>312216</v>
      </c>
      <c r="F3837" s="17">
        <v>4081</v>
      </c>
      <c r="G3837" s="24" t="s">
        <v>57</v>
      </c>
      <c r="H3837" s="649">
        <v>53.28</v>
      </c>
      <c r="I3837" s="649">
        <v>17.46</v>
      </c>
      <c r="J3837" s="649">
        <f t="shared" si="277"/>
        <v>35.82</v>
      </c>
      <c r="K3837" s="650">
        <v>34.9</v>
      </c>
      <c r="L3837" s="640">
        <v>45564</v>
      </c>
      <c r="M3837" s="649">
        <f t="shared" si="278"/>
        <v>0.92000000000000171</v>
      </c>
      <c r="N3837" s="654">
        <v>1</v>
      </c>
      <c r="O3837" s="552" t="s">
        <v>50</v>
      </c>
      <c r="P3837" s="1" t="s">
        <v>53</v>
      </c>
      <c r="Q3837" s="652" t="str">
        <f>VLOOKUP(UTK[[#This Row],[ID]],DRIVER[],6,FALSE)</f>
        <v>ABHIMANYU JENA</v>
      </c>
      <c r="R3837" s="1">
        <v>275</v>
      </c>
    </row>
    <row r="3838" spans="1:18" ht="14.4">
      <c r="A3838" s="1">
        <v>566</v>
      </c>
      <c r="B3838" s="647" t="str">
        <f>UTK[[#This Row],[DATE]]&amp;UTK[[#This Row],[VEHICLE NO]]&amp;UTK[[#This Row],[TRIP NO]]</f>
        <v>45564OD34S40341</v>
      </c>
      <c r="C3838" s="25">
        <v>45564</v>
      </c>
      <c r="D3838" s="1">
        <v>65468</v>
      </c>
      <c r="E3838" s="12">
        <v>312216</v>
      </c>
      <c r="F3838" s="17">
        <v>4085</v>
      </c>
      <c r="G3838" s="24" t="s">
        <v>129</v>
      </c>
      <c r="H3838" s="649">
        <v>53.26</v>
      </c>
      <c r="I3838" s="649">
        <v>17.82</v>
      </c>
      <c r="J3838" s="649">
        <f t="shared" si="277"/>
        <v>35.44</v>
      </c>
      <c r="K3838" s="650">
        <v>34.299999999999997</v>
      </c>
      <c r="L3838" s="640">
        <v>45564</v>
      </c>
      <c r="M3838" s="649">
        <f t="shared" si="278"/>
        <v>1.1400000000000006</v>
      </c>
      <c r="N3838" s="654">
        <v>1</v>
      </c>
      <c r="O3838" s="552" t="s">
        <v>50</v>
      </c>
      <c r="P3838" s="1" t="s">
        <v>53</v>
      </c>
      <c r="Q3838" s="652" t="str">
        <f>VLOOKUP(UTK[[#This Row],[ID]],DRIVER[],6,FALSE)</f>
        <v>AKSHAYA KU SAHOO</v>
      </c>
    </row>
    <row r="3839" spans="1:18" ht="14.4">
      <c r="A3839" s="1">
        <v>567</v>
      </c>
      <c r="B3839" s="647" t="str">
        <f>UTK[[#This Row],[DATE]]&amp;UTK[[#This Row],[VEHICLE NO]]&amp;UTK[[#This Row],[TRIP NO]]</f>
        <v>45564OD34S61521</v>
      </c>
      <c r="C3839" s="25">
        <v>45564</v>
      </c>
      <c r="D3839" s="1">
        <v>65469</v>
      </c>
      <c r="E3839" s="12">
        <v>312216</v>
      </c>
      <c r="F3839" s="17">
        <v>4087</v>
      </c>
      <c r="G3839" s="24" t="s">
        <v>43</v>
      </c>
      <c r="H3839" s="649">
        <v>53.52</v>
      </c>
      <c r="I3839" s="649">
        <v>17.079999999999998</v>
      </c>
      <c r="J3839" s="649">
        <f t="shared" si="277"/>
        <v>36.440000000000005</v>
      </c>
      <c r="K3839" s="650">
        <v>35.58</v>
      </c>
      <c r="L3839" s="640">
        <v>45564</v>
      </c>
      <c r="M3839" s="649">
        <f t="shared" si="278"/>
        <v>0.86000000000000654</v>
      </c>
      <c r="N3839" s="654">
        <v>1</v>
      </c>
      <c r="O3839" s="552" t="s">
        <v>50</v>
      </c>
      <c r="P3839" s="1" t="s">
        <v>53</v>
      </c>
      <c r="Q3839" s="652" t="str">
        <f>VLOOKUP(UTK[[#This Row],[ID]],DRIVER[],6,FALSE)</f>
        <v>DHULESWAR PERAI</v>
      </c>
    </row>
    <row r="3840" spans="1:18" ht="14.4">
      <c r="A3840" s="1">
        <v>568</v>
      </c>
      <c r="B3840" s="647" t="str">
        <f>UTK[[#This Row],[DATE]]&amp;UTK[[#This Row],[VEHICLE NO]]&amp;UTK[[#This Row],[TRIP NO]]</f>
        <v>45564OD04Q41781</v>
      </c>
      <c r="C3840" s="25">
        <v>45564</v>
      </c>
      <c r="D3840" s="1">
        <v>65470</v>
      </c>
      <c r="E3840" s="12">
        <v>312216</v>
      </c>
      <c r="F3840" s="17">
        <v>4086</v>
      </c>
      <c r="G3840" s="24" t="s">
        <v>25</v>
      </c>
      <c r="H3840" s="649">
        <v>54.24</v>
      </c>
      <c r="I3840" s="649">
        <v>17.54</v>
      </c>
      <c r="J3840" s="649">
        <f t="shared" si="277"/>
        <v>36.700000000000003</v>
      </c>
      <c r="K3840" s="650">
        <v>34.880000000000003</v>
      </c>
      <c r="L3840" s="640">
        <v>45564</v>
      </c>
      <c r="M3840" s="649">
        <f t="shared" si="278"/>
        <v>1.8200000000000003</v>
      </c>
      <c r="N3840" s="654">
        <v>1</v>
      </c>
      <c r="O3840" s="552" t="s">
        <v>50</v>
      </c>
      <c r="P3840" s="1" t="s">
        <v>53</v>
      </c>
      <c r="Q3840" s="652" t="str">
        <f>VLOOKUP(UTK[[#This Row],[ID]],DRIVER[],6,FALSE)</f>
        <v>CHANDRAMANI MOHANTY</v>
      </c>
    </row>
    <row r="3841" spans="1:18" ht="14.4">
      <c r="A3841" s="1">
        <v>569</v>
      </c>
      <c r="B3841" s="647" t="str">
        <f>UTK[[#This Row],[DATE]]&amp;UTK[[#This Row],[VEHICLE NO]]&amp;UTK[[#This Row],[TRIP NO]]</f>
        <v>45564OD04Q41281</v>
      </c>
      <c r="C3841" s="25">
        <v>45564</v>
      </c>
      <c r="D3841" s="1">
        <v>65471</v>
      </c>
      <c r="E3841" s="12">
        <v>312216</v>
      </c>
      <c r="F3841" s="17">
        <v>4088</v>
      </c>
      <c r="G3841" s="24" t="s">
        <v>41</v>
      </c>
      <c r="H3841" s="649">
        <v>33.32</v>
      </c>
      <c r="I3841" s="649">
        <v>10.52</v>
      </c>
      <c r="J3841" s="649">
        <f t="shared" si="277"/>
        <v>22.8</v>
      </c>
      <c r="K3841" s="650">
        <v>22.34</v>
      </c>
      <c r="L3841" s="640">
        <v>45564</v>
      </c>
      <c r="M3841" s="649">
        <f t="shared" si="278"/>
        <v>0.46000000000000085</v>
      </c>
      <c r="N3841" s="654">
        <v>1</v>
      </c>
      <c r="O3841" s="552" t="s">
        <v>50</v>
      </c>
      <c r="P3841" s="1" t="s">
        <v>53</v>
      </c>
      <c r="Q3841" s="652" t="str">
        <f>VLOOKUP(UTK[[#This Row],[ID]],DRIVER[],6,FALSE)</f>
        <v>RAJESWAR MAHANTA</v>
      </c>
    </row>
    <row r="3842" spans="1:18" ht="14.4">
      <c r="A3842" s="1">
        <v>570</v>
      </c>
      <c r="B3842" s="647" t="str">
        <f>UTK[[#This Row],[DATE]]&amp;UTK[[#This Row],[VEHICLE NO]]&amp;UTK[[#This Row],[TRIP NO]]</f>
        <v>45564OD34S26661</v>
      </c>
      <c r="C3842" s="25">
        <v>45564</v>
      </c>
      <c r="D3842" s="1">
        <v>65472</v>
      </c>
      <c r="E3842" s="12">
        <v>312216</v>
      </c>
      <c r="F3842" s="17">
        <v>4091</v>
      </c>
      <c r="G3842" s="24" t="s">
        <v>45</v>
      </c>
      <c r="H3842" s="649">
        <v>52.08</v>
      </c>
      <c r="I3842" s="649">
        <v>17.64</v>
      </c>
      <c r="J3842" s="649">
        <f t="shared" si="277"/>
        <v>34.44</v>
      </c>
      <c r="K3842" s="650">
        <v>33.299999999999997</v>
      </c>
      <c r="L3842" s="640">
        <v>45564</v>
      </c>
      <c r="M3842" s="649">
        <f t="shared" si="278"/>
        <v>1.1400000000000006</v>
      </c>
      <c r="N3842" s="654">
        <v>1</v>
      </c>
      <c r="O3842" s="552" t="s">
        <v>50</v>
      </c>
      <c r="P3842" s="1" t="s">
        <v>53</v>
      </c>
      <c r="Q3842" s="652" t="str">
        <f>VLOOKUP(UTK[[#This Row],[ID]],DRIVER[],6,FALSE)</f>
        <v>PRAHALLAD KUMAR DAS</v>
      </c>
    </row>
    <row r="3843" spans="1:18" ht="14.4">
      <c r="A3843" s="1">
        <v>572</v>
      </c>
      <c r="B3843" s="647" t="str">
        <f>UTK[[#This Row],[DATE]]&amp;UTK[[#This Row],[VEHICLE NO]]&amp;UTK[[#This Row],[TRIP NO]]</f>
        <v>45564OD34S26151</v>
      </c>
      <c r="C3843" s="25">
        <v>45564</v>
      </c>
      <c r="D3843" s="1">
        <v>65473</v>
      </c>
      <c r="E3843" s="12">
        <v>312216</v>
      </c>
      <c r="F3843" s="17">
        <v>4095</v>
      </c>
      <c r="G3843" s="24" t="s">
        <v>40</v>
      </c>
      <c r="H3843" s="649">
        <v>51.56</v>
      </c>
      <c r="I3843" s="649">
        <v>17.34</v>
      </c>
      <c r="J3843" s="649">
        <f t="shared" si="277"/>
        <v>34.22</v>
      </c>
      <c r="K3843" s="650">
        <v>33.520000000000003</v>
      </c>
      <c r="L3843" s="640">
        <v>45564</v>
      </c>
      <c r="M3843" s="649">
        <f t="shared" si="278"/>
        <v>0.69999999999999574</v>
      </c>
      <c r="N3843" s="654">
        <v>1</v>
      </c>
      <c r="O3843" s="552" t="s">
        <v>50</v>
      </c>
      <c r="P3843" s="1" t="s">
        <v>53</v>
      </c>
      <c r="Q3843" s="652" t="str">
        <f>VLOOKUP(UTK[[#This Row],[ID]],DRIVER[],6,FALSE)</f>
        <v>SUSANT KUMAR BAG</v>
      </c>
    </row>
    <row r="3844" spans="1:18" ht="14.4">
      <c r="A3844" s="1">
        <v>573</v>
      </c>
      <c r="B3844" s="647" t="str">
        <f>UTK[[#This Row],[DATE]]&amp;UTK[[#This Row],[VEHICLE NO]]&amp;UTK[[#This Row],[TRIP NO]]</f>
        <v>45564OD04Q67881</v>
      </c>
      <c r="C3844" s="25">
        <v>45564</v>
      </c>
      <c r="D3844" s="1">
        <v>65474</v>
      </c>
      <c r="E3844" s="12">
        <v>312216</v>
      </c>
      <c r="F3844" s="17">
        <v>4105</v>
      </c>
      <c r="G3844" s="24" t="s">
        <v>20</v>
      </c>
      <c r="H3844" s="649">
        <v>51.44</v>
      </c>
      <c r="I3844" s="649">
        <v>17.78</v>
      </c>
      <c r="J3844" s="649">
        <f t="shared" si="277"/>
        <v>33.659999999999997</v>
      </c>
      <c r="K3844" s="650">
        <v>32.56</v>
      </c>
      <c r="L3844" s="640">
        <v>45564</v>
      </c>
      <c r="M3844" s="649">
        <f t="shared" si="278"/>
        <v>1.0999999999999943</v>
      </c>
      <c r="N3844" s="654">
        <v>1</v>
      </c>
      <c r="O3844" s="552" t="s">
        <v>50</v>
      </c>
      <c r="P3844" s="1" t="s">
        <v>53</v>
      </c>
      <c r="Q3844" s="652" t="str">
        <f>VLOOKUP(UTK[[#This Row],[ID]],DRIVER[],6,FALSE)</f>
        <v>AJAYA KUMAR MAHANTA</v>
      </c>
    </row>
    <row r="3845" spans="1:18" ht="14.4">
      <c r="A3845" s="1">
        <v>574</v>
      </c>
      <c r="B3845" s="647" t="str">
        <f>UTK[[#This Row],[DATE]]&amp;UTK[[#This Row],[VEHICLE NO]]&amp;UTK[[#This Row],[TRIP NO]]</f>
        <v>45564OD04Q41231</v>
      </c>
      <c r="C3845" s="25">
        <v>45564</v>
      </c>
      <c r="D3845" s="1">
        <v>65475</v>
      </c>
      <c r="E3845" s="12">
        <v>312216</v>
      </c>
      <c r="F3845" s="17">
        <v>4096</v>
      </c>
      <c r="G3845" s="24" t="s">
        <v>39</v>
      </c>
      <c r="H3845" s="649">
        <v>52.98</v>
      </c>
      <c r="I3845" s="649">
        <v>17.52</v>
      </c>
      <c r="J3845" s="649">
        <f t="shared" si="277"/>
        <v>35.459999999999994</v>
      </c>
      <c r="K3845" s="650">
        <v>33.6</v>
      </c>
      <c r="L3845" s="640">
        <v>45564</v>
      </c>
      <c r="M3845" s="649">
        <f t="shared" si="278"/>
        <v>1.8599999999999923</v>
      </c>
      <c r="N3845" s="654">
        <v>1</v>
      </c>
      <c r="O3845" s="552" t="s">
        <v>50</v>
      </c>
      <c r="P3845" s="1" t="s">
        <v>53</v>
      </c>
      <c r="Q3845" s="652" t="str">
        <f>VLOOKUP(UTK[[#This Row],[ID]],DRIVER[],6,FALSE)</f>
        <v>RAHID</v>
      </c>
    </row>
    <row r="3846" spans="1:18" ht="14.4">
      <c r="A3846" s="1">
        <v>575</v>
      </c>
      <c r="B3846" s="647" t="str">
        <f>UTK[[#This Row],[DATE]]&amp;UTK[[#This Row],[VEHICLE NO]]&amp;UTK[[#This Row],[TRIP NO]]</f>
        <v>45564OD04Q67611</v>
      </c>
      <c r="C3846" s="25">
        <v>45564</v>
      </c>
      <c r="D3846" s="1">
        <v>65476</v>
      </c>
      <c r="E3846" s="12">
        <v>312216</v>
      </c>
      <c r="F3846" s="17">
        <v>4114</v>
      </c>
      <c r="G3846" s="24" t="s">
        <v>24</v>
      </c>
      <c r="H3846" s="649">
        <v>53.68</v>
      </c>
      <c r="I3846" s="649">
        <v>17.72</v>
      </c>
      <c r="J3846" s="649">
        <f t="shared" si="277"/>
        <v>35.96</v>
      </c>
      <c r="K3846" s="650">
        <v>35.36</v>
      </c>
      <c r="L3846" s="640">
        <v>45564</v>
      </c>
      <c r="M3846" s="649">
        <f t="shared" si="278"/>
        <v>0.60000000000000142</v>
      </c>
      <c r="N3846" s="654">
        <v>1</v>
      </c>
      <c r="O3846" s="552" t="s">
        <v>50</v>
      </c>
      <c r="P3846" s="1" t="s">
        <v>53</v>
      </c>
      <c r="Q3846" s="652" t="str">
        <f>VLOOKUP(UTK[[#This Row],[ID]],DRIVER[],6,FALSE)</f>
        <v>KALICHARAN MOHANTA</v>
      </c>
    </row>
    <row r="3847" spans="1:18" ht="14.4">
      <c r="A3847" s="1">
        <v>576</v>
      </c>
      <c r="B3847" s="647" t="str">
        <f>UTK[[#This Row],[DATE]]&amp;UTK[[#This Row],[VEHICLE NO]]&amp;UTK[[#This Row],[TRIP NO]]</f>
        <v>45564OD04Q41181</v>
      </c>
      <c r="C3847" s="25">
        <v>45564</v>
      </c>
      <c r="D3847" s="1">
        <v>65477</v>
      </c>
      <c r="E3847" s="12">
        <v>312216</v>
      </c>
      <c r="F3847" s="17">
        <v>4107</v>
      </c>
      <c r="G3847" s="24" t="s">
        <v>26</v>
      </c>
      <c r="H3847" s="649">
        <v>50.34</v>
      </c>
      <c r="I3847" s="649">
        <v>17.28</v>
      </c>
      <c r="J3847" s="649">
        <f t="shared" si="277"/>
        <v>33.06</v>
      </c>
      <c r="K3847" s="650">
        <v>32.5</v>
      </c>
      <c r="L3847" s="640">
        <v>45564</v>
      </c>
      <c r="M3847" s="649">
        <f t="shared" si="278"/>
        <v>0.56000000000000227</v>
      </c>
      <c r="N3847" s="654">
        <v>1</v>
      </c>
      <c r="O3847" s="552" t="s">
        <v>50</v>
      </c>
      <c r="P3847" s="1" t="s">
        <v>53</v>
      </c>
      <c r="Q3847" s="652" t="str">
        <f>VLOOKUP(UTK[[#This Row],[ID]],DRIVER[],6,FALSE)</f>
        <v>PRADEEP KUMAR</v>
      </c>
    </row>
    <row r="3848" spans="1:18" ht="14.4">
      <c r="A3848" s="1">
        <v>571</v>
      </c>
      <c r="B3848" s="647" t="str">
        <f>UTK[[#This Row],[DATE]]&amp;UTK[[#This Row],[VEHICLE NO]]&amp;UTK[[#This Row],[TRIP NO]]</f>
        <v>45564OD34S61371</v>
      </c>
      <c r="C3848" s="25">
        <v>45564</v>
      </c>
      <c r="D3848" s="1">
        <v>65478</v>
      </c>
      <c r="E3848" s="12">
        <v>312216</v>
      </c>
      <c r="F3848" s="17">
        <v>4118</v>
      </c>
      <c r="G3848" s="24" t="s">
        <v>44</v>
      </c>
      <c r="H3848" s="649">
        <v>51.86</v>
      </c>
      <c r="I3848" s="649">
        <v>17.68</v>
      </c>
      <c r="J3848" s="649">
        <f>H3848-I3848</f>
        <v>34.18</v>
      </c>
      <c r="K3848" s="650">
        <v>33.56</v>
      </c>
      <c r="L3848" s="640">
        <v>45564</v>
      </c>
      <c r="M3848" s="649">
        <f>J3848-K3848</f>
        <v>0.61999999999999744</v>
      </c>
      <c r="N3848" s="654">
        <v>1</v>
      </c>
      <c r="O3848" s="552" t="s">
        <v>50</v>
      </c>
      <c r="P3848" s="1" t="s">
        <v>53</v>
      </c>
      <c r="Q3848" s="652" t="str">
        <f>VLOOKUP(UTK[[#This Row],[ID]],DRIVER[],6,FALSE)</f>
        <v>BANAJ ROUT</v>
      </c>
    </row>
    <row r="3849" spans="1:18" ht="14.4">
      <c r="A3849" s="1">
        <v>577</v>
      </c>
      <c r="B3849" s="647" t="str">
        <f>UTK[[#This Row],[DATE]]&amp;UTK[[#This Row],[VEHICLE NO]]&amp;UTK[[#This Row],[TRIP NO]]</f>
        <v>45564OD34S26682</v>
      </c>
      <c r="C3849" s="25">
        <v>45564</v>
      </c>
      <c r="D3849" s="1">
        <v>65479</v>
      </c>
      <c r="E3849" s="12">
        <v>312216</v>
      </c>
      <c r="F3849" s="17">
        <v>4163</v>
      </c>
      <c r="G3849" s="24" t="s">
        <v>42</v>
      </c>
      <c r="H3849" s="649">
        <v>51.26</v>
      </c>
      <c r="I3849" s="649">
        <v>16.86</v>
      </c>
      <c r="J3849" s="649">
        <f t="shared" si="277"/>
        <v>34.4</v>
      </c>
      <c r="K3849" s="650">
        <v>33.76</v>
      </c>
      <c r="L3849" s="640">
        <v>45564</v>
      </c>
      <c r="M3849" s="649">
        <f t="shared" si="278"/>
        <v>0.64000000000000057</v>
      </c>
      <c r="N3849" s="654">
        <v>2</v>
      </c>
      <c r="O3849" s="552" t="s">
        <v>50</v>
      </c>
      <c r="P3849" s="1" t="s">
        <v>53</v>
      </c>
      <c r="Q3849" s="652" t="str">
        <f>VLOOKUP(UTK[[#This Row],[ID]],DRIVER[],6,FALSE)</f>
        <v>KALI CH KAR</v>
      </c>
      <c r="R3849" s="1">
        <v>40</v>
      </c>
    </row>
    <row r="3850" spans="1:18" ht="14.4">
      <c r="A3850" s="1">
        <v>578</v>
      </c>
      <c r="B3850" s="647" t="str">
        <f>UTK[[#This Row],[DATE]]&amp;UTK[[#This Row],[VEHICLE NO]]&amp;UTK[[#This Row],[TRIP NO]]</f>
        <v>45564OD04Q41262</v>
      </c>
      <c r="C3850" s="25">
        <v>45564</v>
      </c>
      <c r="D3850" s="1">
        <v>65480</v>
      </c>
      <c r="E3850" s="12">
        <v>312216</v>
      </c>
      <c r="F3850" s="17">
        <v>4166</v>
      </c>
      <c r="G3850" s="24" t="s">
        <v>23</v>
      </c>
      <c r="H3850" s="649">
        <v>51.88</v>
      </c>
      <c r="I3850" s="649">
        <v>17.579999999999998</v>
      </c>
      <c r="J3850" s="649">
        <f t="shared" si="277"/>
        <v>34.300000000000004</v>
      </c>
      <c r="K3850" s="650">
        <v>33.46</v>
      </c>
      <c r="L3850" s="640">
        <v>45564</v>
      </c>
      <c r="M3850" s="649">
        <f t="shared" si="278"/>
        <v>0.84000000000000341</v>
      </c>
      <c r="N3850" s="654">
        <v>2</v>
      </c>
      <c r="O3850" s="552" t="s">
        <v>50</v>
      </c>
      <c r="P3850" s="1" t="s">
        <v>53</v>
      </c>
      <c r="Q3850" s="652" t="str">
        <f>VLOOKUP(UTK[[#This Row],[ID]],DRIVER[],6,FALSE)</f>
        <v>JUGAL KISHOR MOHANTA</v>
      </c>
    </row>
    <row r="3851" spans="1:18" ht="14.4">
      <c r="A3851" s="1">
        <v>579</v>
      </c>
      <c r="B3851" s="647" t="str">
        <f>UTK[[#This Row],[DATE]]&amp;UTK[[#This Row],[VEHICLE NO]]&amp;UTK[[#This Row],[TRIP NO]]</f>
        <v>45564OD34S65082</v>
      </c>
      <c r="C3851" s="25">
        <v>45564</v>
      </c>
      <c r="D3851" s="1">
        <v>65481</v>
      </c>
      <c r="E3851" s="12">
        <v>312216</v>
      </c>
      <c r="F3851" s="17">
        <v>4177</v>
      </c>
      <c r="G3851" s="24" t="s">
        <v>57</v>
      </c>
      <c r="H3851" s="649">
        <v>51.78</v>
      </c>
      <c r="I3851" s="649">
        <v>17.440000000000001</v>
      </c>
      <c r="J3851" s="649">
        <f t="shared" si="277"/>
        <v>34.340000000000003</v>
      </c>
      <c r="K3851" s="650">
        <v>34.08</v>
      </c>
      <c r="L3851" s="640">
        <v>45564</v>
      </c>
      <c r="M3851" s="649">
        <f t="shared" si="278"/>
        <v>0.26000000000000512</v>
      </c>
      <c r="N3851" s="654">
        <v>2</v>
      </c>
      <c r="O3851" s="552" t="s">
        <v>50</v>
      </c>
      <c r="P3851" s="1" t="s">
        <v>53</v>
      </c>
      <c r="Q3851" s="652" t="str">
        <f>VLOOKUP(UTK[[#This Row],[ID]],DRIVER[],6,FALSE)</f>
        <v>ABHIMANYU JENA</v>
      </c>
    </row>
    <row r="3852" spans="1:18" ht="14.4">
      <c r="A3852" s="1">
        <v>580</v>
      </c>
      <c r="B3852" s="647" t="str">
        <f>UTK[[#This Row],[DATE]]&amp;UTK[[#This Row],[VEHICLE NO]]&amp;UTK[[#This Row],[TRIP NO]]</f>
        <v>45564OD34S61392</v>
      </c>
      <c r="C3852" s="25">
        <v>45564</v>
      </c>
      <c r="D3852" s="1">
        <v>65482</v>
      </c>
      <c r="E3852" s="12">
        <v>312216</v>
      </c>
      <c r="F3852" s="17">
        <v>4193</v>
      </c>
      <c r="G3852" s="24" t="s">
        <v>52</v>
      </c>
      <c r="H3852" s="649">
        <v>49.16</v>
      </c>
      <c r="I3852" s="649">
        <v>17.66</v>
      </c>
      <c r="J3852" s="649">
        <f t="shared" si="277"/>
        <v>31.499999999999996</v>
      </c>
      <c r="K3852" s="650">
        <v>31.1</v>
      </c>
      <c r="L3852" s="640">
        <v>45564</v>
      </c>
      <c r="M3852" s="649">
        <f t="shared" si="278"/>
        <v>0.39999999999999503</v>
      </c>
      <c r="N3852" s="654">
        <v>2</v>
      </c>
      <c r="O3852" s="552" t="s">
        <v>50</v>
      </c>
      <c r="P3852" s="1" t="s">
        <v>53</v>
      </c>
      <c r="Q3852" s="652" t="str">
        <f>VLOOKUP(UTK[[#This Row],[ID]],DRIVER[],6,FALSE)</f>
        <v>AKSHAYA KU SAHOO</v>
      </c>
    </row>
    <row r="3853" spans="1:18" ht="14.4">
      <c r="A3853" s="1">
        <v>581</v>
      </c>
      <c r="B3853" s="647" t="str">
        <f>UTK[[#This Row],[DATE]]&amp;UTK[[#This Row],[VEHICLE NO]]&amp;UTK[[#This Row],[TRIP NO]]</f>
        <v>45564OD34S61522</v>
      </c>
      <c r="C3853" s="25">
        <v>45564</v>
      </c>
      <c r="D3853" s="1">
        <v>65483</v>
      </c>
      <c r="E3853" s="12">
        <v>312216</v>
      </c>
      <c r="F3853" s="17">
        <v>4186</v>
      </c>
      <c r="G3853" s="24" t="s">
        <v>43</v>
      </c>
      <c r="H3853" s="649">
        <v>50.76</v>
      </c>
      <c r="I3853" s="649">
        <v>17.04</v>
      </c>
      <c r="J3853" s="649">
        <f t="shared" si="277"/>
        <v>33.72</v>
      </c>
      <c r="K3853" s="650">
        <v>31.64</v>
      </c>
      <c r="L3853" s="640">
        <v>45564</v>
      </c>
      <c r="M3853" s="649">
        <f t="shared" si="278"/>
        <v>2.0799999999999983</v>
      </c>
      <c r="N3853" s="654">
        <v>2</v>
      </c>
      <c r="O3853" s="552" t="s">
        <v>50</v>
      </c>
      <c r="P3853" s="1" t="s">
        <v>53</v>
      </c>
      <c r="Q3853" s="652" t="str">
        <f>VLOOKUP(UTK[[#This Row],[ID]],DRIVER[],6,FALSE)</f>
        <v>DHULESWAR PERAI</v>
      </c>
      <c r="R3853" s="1">
        <v>237</v>
      </c>
    </row>
    <row r="3854" spans="1:18" ht="14.4">
      <c r="A3854" s="1">
        <v>582</v>
      </c>
      <c r="B3854" s="647" t="str">
        <f>UTK[[#This Row],[DATE]]&amp;UTK[[#This Row],[VEHICLE NO]]&amp;UTK[[#This Row],[TRIP NO]]</f>
        <v>45564OD04Q41282</v>
      </c>
      <c r="C3854" s="25">
        <v>45564</v>
      </c>
      <c r="D3854" s="1">
        <v>65484</v>
      </c>
      <c r="E3854" s="12">
        <v>312216</v>
      </c>
      <c r="F3854" s="17">
        <v>4202</v>
      </c>
      <c r="G3854" s="24" t="s">
        <v>41</v>
      </c>
      <c r="H3854" s="649">
        <v>31.56</v>
      </c>
      <c r="I3854" s="649">
        <v>10.52</v>
      </c>
      <c r="J3854" s="649">
        <f t="shared" si="277"/>
        <v>21.04</v>
      </c>
      <c r="K3854" s="650">
        <v>20.52</v>
      </c>
      <c r="L3854" s="653">
        <v>45565</v>
      </c>
      <c r="M3854" s="649">
        <f t="shared" si="278"/>
        <v>0.51999999999999957</v>
      </c>
      <c r="N3854" s="654">
        <v>2</v>
      </c>
      <c r="O3854" s="552" t="s">
        <v>50</v>
      </c>
      <c r="P3854" s="1" t="s">
        <v>53</v>
      </c>
      <c r="Q3854" s="652" t="str">
        <f>VLOOKUP(UTK[[#This Row],[ID]],DRIVER[],6,FALSE)</f>
        <v>RAJESWAR MAHANTA</v>
      </c>
    </row>
    <row r="3855" spans="1:18" ht="14.4">
      <c r="A3855" s="1">
        <v>583</v>
      </c>
      <c r="B3855" s="647" t="str">
        <f>UTK[[#This Row],[DATE]]&amp;UTK[[#This Row],[VEHICLE NO]]&amp;UTK[[#This Row],[TRIP NO]]</f>
        <v>45564OD04Q67882</v>
      </c>
      <c r="C3855" s="25">
        <v>45564</v>
      </c>
      <c r="D3855" s="1">
        <v>65485</v>
      </c>
      <c r="E3855" s="12">
        <v>312216</v>
      </c>
      <c r="F3855" s="17">
        <v>4201</v>
      </c>
      <c r="G3855" s="24" t="s">
        <v>20</v>
      </c>
      <c r="H3855" s="649">
        <v>49.9</v>
      </c>
      <c r="I3855" s="649">
        <v>17.760000000000002</v>
      </c>
      <c r="J3855" s="649">
        <f t="shared" si="277"/>
        <v>32.14</v>
      </c>
      <c r="K3855" s="650">
        <v>31.52</v>
      </c>
      <c r="L3855" s="653">
        <v>45565</v>
      </c>
      <c r="M3855" s="649">
        <f t="shared" si="278"/>
        <v>0.62000000000000099</v>
      </c>
      <c r="N3855" s="654">
        <v>2</v>
      </c>
      <c r="O3855" s="552" t="s">
        <v>50</v>
      </c>
      <c r="P3855" s="1" t="s">
        <v>53</v>
      </c>
      <c r="Q3855" s="652" t="str">
        <f>VLOOKUP(UTK[[#This Row],[ID]],DRIVER[],6,FALSE)</f>
        <v>AJAYA KUMAR MAHANTA</v>
      </c>
    </row>
    <row r="3856" spans="1:18" ht="14.4">
      <c r="A3856" s="1">
        <v>584</v>
      </c>
      <c r="B3856" s="655" t="str">
        <f>UTK[[#This Row],[DATE]]&amp;UTK[[#This Row],[VEHICLE NO]]&amp;UTK[[#This Row],[TRIP NO]]</f>
        <v>45565OD04Q41231</v>
      </c>
      <c r="C3856" s="25">
        <v>45565</v>
      </c>
      <c r="D3856" s="1">
        <v>65486</v>
      </c>
      <c r="E3856" s="12">
        <v>312216</v>
      </c>
      <c r="F3856" s="17">
        <v>4232</v>
      </c>
      <c r="G3856" s="24" t="s">
        <v>39</v>
      </c>
      <c r="H3856" s="657">
        <v>56.38</v>
      </c>
      <c r="I3856" s="657">
        <v>17.52</v>
      </c>
      <c r="J3856" s="657">
        <f t="shared" ref="J3856:J3881" si="279">H3856-I3856</f>
        <v>38.86</v>
      </c>
      <c r="K3856" s="658">
        <v>38.659999999999997</v>
      </c>
      <c r="L3856" s="653">
        <v>45565</v>
      </c>
      <c r="M3856" s="657">
        <f t="shared" ref="M3856:M3881" si="280">J3856-K3856</f>
        <v>0.20000000000000284</v>
      </c>
      <c r="N3856" s="663">
        <v>1</v>
      </c>
      <c r="O3856" s="552" t="s">
        <v>50</v>
      </c>
      <c r="P3856" s="1" t="s">
        <v>53</v>
      </c>
      <c r="Q3856" s="661" t="str">
        <f>VLOOKUP(UTK[[#This Row],[ID]],DRIVER[],6,FALSE)</f>
        <v>RAHID</v>
      </c>
    </row>
    <row r="3857" spans="1:18" ht="14.4">
      <c r="A3857" s="1">
        <v>585</v>
      </c>
      <c r="B3857" s="655" t="str">
        <f>UTK[[#This Row],[DATE]]&amp;UTK[[#This Row],[VEHICLE NO]]&amp;UTK[[#This Row],[TRIP NO]]</f>
        <v>45565OD04Q67611</v>
      </c>
      <c r="C3857" s="25">
        <v>45565</v>
      </c>
      <c r="D3857" s="1">
        <v>65487</v>
      </c>
      <c r="E3857" s="12">
        <v>312216</v>
      </c>
      <c r="F3857" s="17">
        <v>4247</v>
      </c>
      <c r="G3857" s="24" t="s">
        <v>24</v>
      </c>
      <c r="H3857" s="657">
        <v>54.1</v>
      </c>
      <c r="I3857" s="657">
        <v>17.68</v>
      </c>
      <c r="J3857" s="657">
        <f t="shared" si="279"/>
        <v>36.42</v>
      </c>
      <c r="K3857" s="658">
        <v>35.64</v>
      </c>
      <c r="L3857" s="653">
        <v>45565</v>
      </c>
      <c r="M3857" s="657">
        <f t="shared" si="280"/>
        <v>0.78000000000000114</v>
      </c>
      <c r="N3857" s="663">
        <v>1</v>
      </c>
      <c r="O3857" s="552" t="s">
        <v>50</v>
      </c>
      <c r="P3857" s="1" t="s">
        <v>53</v>
      </c>
      <c r="Q3857" s="661" t="str">
        <f>VLOOKUP(UTK[[#This Row],[ID]],DRIVER[],6,FALSE)</f>
        <v>KALICHARAN MOHANTA</v>
      </c>
    </row>
    <row r="3858" spans="1:18" ht="14.4">
      <c r="A3858" s="1">
        <v>586</v>
      </c>
      <c r="B3858" s="655" t="str">
        <f>UTK[[#This Row],[DATE]]&amp;UTK[[#This Row],[VEHICLE NO]]&amp;UTK[[#This Row],[TRIP NO]]</f>
        <v>45565OD04Q41781</v>
      </c>
      <c r="C3858" s="25">
        <v>45565</v>
      </c>
      <c r="D3858" s="1">
        <v>65488</v>
      </c>
      <c r="E3858" s="12">
        <v>312216</v>
      </c>
      <c r="F3858" s="17">
        <v>4254</v>
      </c>
      <c r="G3858" s="24" t="s">
        <v>25</v>
      </c>
      <c r="H3858" s="657">
        <v>51.94</v>
      </c>
      <c r="I3858" s="657">
        <v>17.5</v>
      </c>
      <c r="J3858" s="657">
        <f t="shared" si="279"/>
        <v>34.44</v>
      </c>
      <c r="K3858" s="658">
        <v>34.22</v>
      </c>
      <c r="L3858" s="653">
        <v>45565</v>
      </c>
      <c r="M3858" s="657">
        <f t="shared" si="280"/>
        <v>0.21999999999999886</v>
      </c>
      <c r="N3858" s="663">
        <v>1</v>
      </c>
      <c r="O3858" s="552" t="s">
        <v>50</v>
      </c>
      <c r="P3858" s="1" t="s">
        <v>53</v>
      </c>
      <c r="Q3858" s="661" t="str">
        <f>VLOOKUP(UTK[[#This Row],[ID]],DRIVER[],6,FALSE)</f>
        <v>BHARAT CH MOHANTA</v>
      </c>
      <c r="R3858" s="1">
        <v>205</v>
      </c>
    </row>
    <row r="3859" spans="1:18" ht="14.4">
      <c r="A3859" s="1">
        <v>587</v>
      </c>
      <c r="B3859" s="655" t="str">
        <f>UTK[[#This Row],[DATE]]&amp;UTK[[#This Row],[VEHICLE NO]]&amp;UTK[[#This Row],[TRIP NO]]</f>
        <v>45565OD04Q67881</v>
      </c>
      <c r="C3859" s="25">
        <v>45565</v>
      </c>
      <c r="D3859" s="1">
        <v>65489</v>
      </c>
      <c r="E3859" s="12">
        <v>312216</v>
      </c>
      <c r="F3859" s="17">
        <v>4264</v>
      </c>
      <c r="G3859" s="24" t="s">
        <v>20</v>
      </c>
      <c r="H3859" s="657">
        <v>55.58</v>
      </c>
      <c r="I3859" s="657">
        <v>17.68</v>
      </c>
      <c r="J3859" s="657">
        <f t="shared" si="279"/>
        <v>37.9</v>
      </c>
      <c r="K3859" s="658">
        <v>37.200000000000003</v>
      </c>
      <c r="L3859" s="653">
        <v>45565</v>
      </c>
      <c r="M3859" s="657">
        <f t="shared" si="280"/>
        <v>0.69999999999999574</v>
      </c>
      <c r="N3859" s="663">
        <v>1</v>
      </c>
      <c r="O3859" s="552" t="s">
        <v>50</v>
      </c>
      <c r="P3859" s="1" t="s">
        <v>53</v>
      </c>
      <c r="Q3859" s="661" t="str">
        <f>VLOOKUP(UTK[[#This Row],[ID]],DRIVER[],6,FALSE)</f>
        <v>AJAYA KUMAR MAHANTA</v>
      </c>
    </row>
    <row r="3860" spans="1:18" ht="14.4">
      <c r="A3860" s="1">
        <v>588</v>
      </c>
      <c r="B3860" s="655" t="str">
        <f>UTK[[#This Row],[DATE]]&amp;UTK[[#This Row],[VEHICLE NO]]&amp;UTK[[#This Row],[TRIP NO]]</f>
        <v>45565OD34S61371</v>
      </c>
      <c r="C3860" s="25">
        <v>45565</v>
      </c>
      <c r="D3860" s="1">
        <v>65490</v>
      </c>
      <c r="E3860" s="12">
        <v>312216</v>
      </c>
      <c r="F3860" s="17">
        <v>4272</v>
      </c>
      <c r="G3860" s="24" t="s">
        <v>44</v>
      </c>
      <c r="H3860" s="657">
        <v>56.64</v>
      </c>
      <c r="I3860" s="657">
        <v>17.64</v>
      </c>
      <c r="J3860" s="657">
        <f t="shared" si="279"/>
        <v>39</v>
      </c>
      <c r="K3860" s="658">
        <v>38.18</v>
      </c>
      <c r="L3860" s="653">
        <v>45565</v>
      </c>
      <c r="M3860" s="657">
        <f t="shared" si="280"/>
        <v>0.82000000000000028</v>
      </c>
      <c r="N3860" s="663">
        <v>1</v>
      </c>
      <c r="O3860" s="552" t="s">
        <v>50</v>
      </c>
      <c r="P3860" s="1" t="s">
        <v>53</v>
      </c>
      <c r="Q3860" s="661" t="str">
        <f>VLOOKUP(UTK[[#This Row],[ID]],DRIVER[],6,FALSE)</f>
        <v>BANAJ ROUT</v>
      </c>
    </row>
    <row r="3861" spans="1:18" ht="14.4">
      <c r="A3861" s="1">
        <v>589</v>
      </c>
      <c r="B3861" s="655" t="str">
        <f>UTK[[#This Row],[DATE]]&amp;UTK[[#This Row],[VEHICLE NO]]&amp;UTK[[#This Row],[TRIP NO]]</f>
        <v>45565OD04Q41441</v>
      </c>
      <c r="C3861" s="25">
        <v>45565</v>
      </c>
      <c r="D3861" s="1">
        <v>65491</v>
      </c>
      <c r="E3861" s="12">
        <v>312216</v>
      </c>
      <c r="F3861" s="17">
        <v>4274</v>
      </c>
      <c r="G3861" s="24" t="s">
        <v>38</v>
      </c>
      <c r="H3861" s="657">
        <v>31.28</v>
      </c>
      <c r="I3861" s="657">
        <v>10.82</v>
      </c>
      <c r="J3861" s="657">
        <f t="shared" si="279"/>
        <v>20.46</v>
      </c>
      <c r="K3861" s="658">
        <v>20.12</v>
      </c>
      <c r="L3861" s="653">
        <v>45565</v>
      </c>
      <c r="M3861" s="657">
        <f t="shared" si="280"/>
        <v>0.33999999999999986</v>
      </c>
      <c r="N3861" s="663">
        <v>1</v>
      </c>
      <c r="O3861" s="552" t="s">
        <v>50</v>
      </c>
      <c r="P3861" s="1" t="s">
        <v>53</v>
      </c>
      <c r="Q3861" s="661" t="str">
        <f>VLOOKUP(UTK[[#This Row],[ID]],DRIVER[],6,FALSE)</f>
        <v>RAJESWAR MAHANTA</v>
      </c>
      <c r="R3861" s="1">
        <v>247</v>
      </c>
    </row>
    <row r="3862" spans="1:18" ht="14.4">
      <c r="A3862" s="1">
        <v>590</v>
      </c>
      <c r="B3862" s="655" t="str">
        <f>UTK[[#This Row],[DATE]]&amp;UTK[[#This Row],[VEHICLE NO]]&amp;UTK[[#This Row],[TRIP NO]]</f>
        <v>45565OD34S26151</v>
      </c>
      <c r="C3862" s="25">
        <v>45565</v>
      </c>
      <c r="D3862" s="1">
        <v>65492</v>
      </c>
      <c r="E3862" s="12">
        <v>312216</v>
      </c>
      <c r="F3862" s="17">
        <v>4277</v>
      </c>
      <c r="G3862" s="24" t="s">
        <v>40</v>
      </c>
      <c r="H3862" s="657">
        <v>52</v>
      </c>
      <c r="I3862" s="657">
        <v>17.260000000000002</v>
      </c>
      <c r="J3862" s="657">
        <f t="shared" si="279"/>
        <v>34.739999999999995</v>
      </c>
      <c r="K3862" s="658">
        <v>33.659999999999997</v>
      </c>
      <c r="L3862" s="653">
        <v>45565</v>
      </c>
      <c r="M3862" s="657">
        <f t="shared" si="280"/>
        <v>1.0799999999999983</v>
      </c>
      <c r="N3862" s="663">
        <v>1</v>
      </c>
      <c r="O3862" s="552" t="s">
        <v>50</v>
      </c>
      <c r="P3862" s="1" t="s">
        <v>53</v>
      </c>
      <c r="Q3862" s="661" t="str">
        <f>VLOOKUP(UTK[[#This Row],[ID]],DRIVER[],6,FALSE)</f>
        <v>SUSANT KUMAR BAG</v>
      </c>
    </row>
    <row r="3863" spans="1:18" ht="14.4">
      <c r="A3863" s="1">
        <v>591</v>
      </c>
      <c r="B3863" s="655" t="str">
        <f>UTK[[#This Row],[DATE]]&amp;UTK[[#This Row],[VEHICLE NO]]&amp;UTK[[#This Row],[TRIP NO]]</f>
        <v>45565OD34S61391</v>
      </c>
      <c r="C3863" s="25">
        <v>45565</v>
      </c>
      <c r="D3863" s="1">
        <v>65493</v>
      </c>
      <c r="E3863" s="12">
        <v>312216</v>
      </c>
      <c r="F3863" s="17">
        <v>4279</v>
      </c>
      <c r="G3863" s="24" t="s">
        <v>52</v>
      </c>
      <c r="H3863" s="657">
        <v>54.28</v>
      </c>
      <c r="I3863" s="657">
        <v>17.62</v>
      </c>
      <c r="J3863" s="657">
        <f t="shared" si="279"/>
        <v>36.659999999999997</v>
      </c>
      <c r="K3863" s="658">
        <v>35.82</v>
      </c>
      <c r="L3863" s="653">
        <v>45565</v>
      </c>
      <c r="M3863" s="657">
        <f t="shared" si="280"/>
        <v>0.83999999999999631</v>
      </c>
      <c r="N3863" s="663">
        <v>1</v>
      </c>
      <c r="O3863" s="552" t="s">
        <v>50</v>
      </c>
      <c r="P3863" s="1" t="s">
        <v>53</v>
      </c>
      <c r="Q3863" s="661" t="str">
        <f>VLOOKUP(UTK[[#This Row],[ID]],DRIVER[],6,FALSE)</f>
        <v>PRADIPA MALIK</v>
      </c>
    </row>
    <row r="3864" spans="1:18" ht="14.4">
      <c r="A3864" s="1">
        <v>592</v>
      </c>
      <c r="B3864" s="655" t="str">
        <f>UTK[[#This Row],[DATE]]&amp;UTK[[#This Row],[VEHICLE NO]]&amp;UTK[[#This Row],[TRIP NO]]</f>
        <v>45565OD04Q41281</v>
      </c>
      <c r="C3864" s="25">
        <v>45565</v>
      </c>
      <c r="D3864" s="1">
        <v>65494</v>
      </c>
      <c r="E3864" s="12">
        <v>312216</v>
      </c>
      <c r="F3864" s="17">
        <v>4285</v>
      </c>
      <c r="G3864" s="24" t="s">
        <v>41</v>
      </c>
      <c r="H3864" s="657">
        <v>34.06</v>
      </c>
      <c r="I3864" s="657">
        <v>10.52</v>
      </c>
      <c r="J3864" s="657">
        <f t="shared" si="279"/>
        <v>23.540000000000003</v>
      </c>
      <c r="K3864" s="658">
        <v>22.8</v>
      </c>
      <c r="L3864" s="653">
        <v>45565</v>
      </c>
      <c r="M3864" s="657">
        <f t="shared" si="280"/>
        <v>0.74000000000000199</v>
      </c>
      <c r="N3864" s="663">
        <v>1</v>
      </c>
      <c r="O3864" s="552" t="s">
        <v>50</v>
      </c>
      <c r="P3864" s="1" t="s">
        <v>53</v>
      </c>
      <c r="Q3864" s="661" t="str">
        <f>VLOOKUP(UTK[[#This Row],[ID]],DRIVER[],6,FALSE)</f>
        <v>KAMAN MUNDA</v>
      </c>
    </row>
    <row r="3865" spans="1:18" ht="14.4">
      <c r="A3865" s="1">
        <v>593</v>
      </c>
      <c r="B3865" s="655" t="str">
        <f>UTK[[#This Row],[DATE]]&amp;UTK[[#This Row],[VEHICLE NO]]&amp;UTK[[#This Row],[TRIP NO]]</f>
        <v>45565OD34S26681</v>
      </c>
      <c r="C3865" s="25">
        <v>45565</v>
      </c>
      <c r="D3865" s="1">
        <v>65495</v>
      </c>
      <c r="E3865" s="12">
        <v>312216</v>
      </c>
      <c r="F3865" s="17">
        <v>4282</v>
      </c>
      <c r="G3865" s="24" t="s">
        <v>42</v>
      </c>
      <c r="H3865" s="657">
        <v>53.66</v>
      </c>
      <c r="I3865" s="657">
        <v>16.68</v>
      </c>
      <c r="J3865" s="657">
        <f t="shared" si="279"/>
        <v>36.979999999999997</v>
      </c>
      <c r="K3865" s="658">
        <v>34.78</v>
      </c>
      <c r="L3865" s="653">
        <v>45565</v>
      </c>
      <c r="M3865" s="657">
        <f t="shared" si="280"/>
        <v>2.1999999999999957</v>
      </c>
      <c r="N3865" s="663">
        <v>1</v>
      </c>
      <c r="O3865" s="552" t="s">
        <v>50</v>
      </c>
      <c r="P3865" s="1" t="s">
        <v>53</v>
      </c>
      <c r="Q3865" s="661" t="str">
        <f>VLOOKUP(UTK[[#This Row],[ID]],DRIVER[],6,FALSE)</f>
        <v>KALI CH KAR</v>
      </c>
    </row>
    <row r="3866" spans="1:18" ht="14.4">
      <c r="A3866" s="1">
        <v>594</v>
      </c>
      <c r="B3866" s="655" t="str">
        <f>UTK[[#This Row],[DATE]]&amp;UTK[[#This Row],[VEHICLE NO]]&amp;UTK[[#This Row],[TRIP NO]]</f>
        <v>45565OD34S61521</v>
      </c>
      <c r="C3866" s="25">
        <v>45565</v>
      </c>
      <c r="D3866" s="1">
        <v>65496</v>
      </c>
      <c r="E3866" s="12">
        <v>312216</v>
      </c>
      <c r="F3866" s="17">
        <v>4286</v>
      </c>
      <c r="G3866" s="24" t="s">
        <v>43</v>
      </c>
      <c r="H3866" s="657">
        <v>53.62</v>
      </c>
      <c r="I3866" s="657">
        <v>17.260000000000002</v>
      </c>
      <c r="J3866" s="657">
        <f t="shared" si="279"/>
        <v>36.36</v>
      </c>
      <c r="K3866" s="658">
        <v>34.92</v>
      </c>
      <c r="L3866" s="653">
        <v>45565</v>
      </c>
      <c r="M3866" s="657">
        <f t="shared" si="280"/>
        <v>1.4399999999999977</v>
      </c>
      <c r="N3866" s="663">
        <v>1</v>
      </c>
      <c r="O3866" s="552" t="s">
        <v>50</v>
      </c>
      <c r="P3866" s="1" t="s">
        <v>53</v>
      </c>
      <c r="Q3866" s="661" t="str">
        <f>VLOOKUP(UTK[[#This Row],[ID]],DRIVER[],6,FALSE)</f>
        <v>DHULESWAR PERAI</v>
      </c>
    </row>
    <row r="3867" spans="1:18" ht="14.4">
      <c r="A3867" s="1">
        <v>595</v>
      </c>
      <c r="B3867" s="655" t="str">
        <f>UTK[[#This Row],[DATE]]&amp;UTK[[#This Row],[VEHICLE NO]]&amp;UTK[[#This Row],[TRIP NO]]</f>
        <v>45565OD34S65081</v>
      </c>
      <c r="C3867" s="25">
        <v>45565</v>
      </c>
      <c r="D3867" s="1">
        <v>65497</v>
      </c>
      <c r="E3867" s="12">
        <v>312216</v>
      </c>
      <c r="F3867" s="17">
        <v>4289</v>
      </c>
      <c r="G3867" s="24" t="s">
        <v>57</v>
      </c>
      <c r="H3867" s="657">
        <v>53.68</v>
      </c>
      <c r="I3867" s="657">
        <v>17.600000000000001</v>
      </c>
      <c r="J3867" s="657">
        <f t="shared" si="279"/>
        <v>36.08</v>
      </c>
      <c r="K3867" s="658">
        <v>34.64</v>
      </c>
      <c r="L3867" s="653">
        <v>45565</v>
      </c>
      <c r="M3867" s="657">
        <f t="shared" si="280"/>
        <v>1.4399999999999977</v>
      </c>
      <c r="N3867" s="663">
        <v>1</v>
      </c>
      <c r="O3867" s="552" t="s">
        <v>50</v>
      </c>
      <c r="P3867" s="1" t="s">
        <v>53</v>
      </c>
      <c r="Q3867" s="661" t="str">
        <f>VLOOKUP(UTK[[#This Row],[ID]],DRIVER[],6,FALSE)</f>
        <v>ABHIMANYU JENA</v>
      </c>
    </row>
    <row r="3868" spans="1:18" ht="14.4">
      <c r="A3868" s="1">
        <v>596</v>
      </c>
      <c r="B3868" s="655" t="str">
        <f>UTK[[#This Row],[DATE]]&amp;UTK[[#This Row],[VEHICLE NO]]&amp;UTK[[#This Row],[TRIP NO]]</f>
        <v>45565OD04Q41261</v>
      </c>
      <c r="C3868" s="25">
        <v>45565</v>
      </c>
      <c r="D3868" s="1">
        <v>65498</v>
      </c>
      <c r="E3868" s="12">
        <v>312216</v>
      </c>
      <c r="F3868" s="17">
        <v>4290</v>
      </c>
      <c r="G3868" s="24" t="s">
        <v>23</v>
      </c>
      <c r="H3868" s="657">
        <v>57.06</v>
      </c>
      <c r="I3868" s="657">
        <v>17.579999999999998</v>
      </c>
      <c r="J3868" s="657">
        <f t="shared" si="279"/>
        <v>39.480000000000004</v>
      </c>
      <c r="K3868" s="658">
        <v>37.96</v>
      </c>
      <c r="L3868" s="653">
        <v>45565</v>
      </c>
      <c r="M3868" s="657">
        <f t="shared" si="280"/>
        <v>1.5200000000000031</v>
      </c>
      <c r="N3868" s="663">
        <v>1</v>
      </c>
      <c r="O3868" s="552" t="s">
        <v>50</v>
      </c>
      <c r="P3868" s="1" t="s">
        <v>53</v>
      </c>
      <c r="Q3868" s="661" t="str">
        <f>VLOOKUP(UTK[[#This Row],[ID]],DRIVER[],6,FALSE)</f>
        <v>JUGAL KISHOR MOHANTA</v>
      </c>
    </row>
    <row r="3869" spans="1:18" ht="14.4">
      <c r="A3869" s="1">
        <v>597</v>
      </c>
      <c r="B3869" s="655" t="str">
        <f>UTK[[#This Row],[DATE]]&amp;UTK[[#This Row],[VEHICLE NO]]&amp;UTK[[#This Row],[TRIP NO]]</f>
        <v>45565OD04Q41181</v>
      </c>
      <c r="C3869" s="25">
        <v>45565</v>
      </c>
      <c r="D3869" s="1">
        <v>65499</v>
      </c>
      <c r="E3869" s="12">
        <v>312216</v>
      </c>
      <c r="F3869" s="17">
        <v>4287</v>
      </c>
      <c r="G3869" s="24" t="s">
        <v>26</v>
      </c>
      <c r="H3869" s="657">
        <v>55.04</v>
      </c>
      <c r="I3869" s="657">
        <v>17.2</v>
      </c>
      <c r="J3869" s="657">
        <f t="shared" si="279"/>
        <v>37.840000000000003</v>
      </c>
      <c r="K3869" s="658">
        <v>36.22</v>
      </c>
      <c r="L3869" s="653">
        <v>45565</v>
      </c>
      <c r="M3869" s="657">
        <f t="shared" si="280"/>
        <v>1.6200000000000045</v>
      </c>
      <c r="N3869" s="663">
        <v>1</v>
      </c>
      <c r="O3869" s="552" t="s">
        <v>50</v>
      </c>
      <c r="P3869" s="1" t="s">
        <v>53</v>
      </c>
      <c r="Q3869" s="661" t="str">
        <f>VLOOKUP(UTK[[#This Row],[ID]],DRIVER[],6,FALSE)</f>
        <v>PRADEEP KUMAR</v>
      </c>
    </row>
    <row r="3870" spans="1:18" ht="14.4">
      <c r="A3870" s="1">
        <v>598</v>
      </c>
      <c r="B3870" s="655" t="str">
        <f>UTK[[#This Row],[DATE]]&amp;UTK[[#This Row],[VEHICLE NO]]&amp;UTK[[#This Row],[TRIP NO]]</f>
        <v>45565OD34S26661</v>
      </c>
      <c r="C3870" s="25">
        <v>45565</v>
      </c>
      <c r="D3870" s="1">
        <v>65500</v>
      </c>
      <c r="E3870" s="12">
        <v>312216</v>
      </c>
      <c r="F3870" s="17">
        <v>4297</v>
      </c>
      <c r="G3870" s="24" t="s">
        <v>45</v>
      </c>
      <c r="H3870" s="657">
        <v>53.18</v>
      </c>
      <c r="I3870" s="657">
        <v>17.579999999999998</v>
      </c>
      <c r="J3870" s="657">
        <f t="shared" si="279"/>
        <v>35.6</v>
      </c>
      <c r="K3870" s="658">
        <v>34.78</v>
      </c>
      <c r="L3870" s="653">
        <v>45565</v>
      </c>
      <c r="M3870" s="657">
        <f t="shared" si="280"/>
        <v>0.82000000000000028</v>
      </c>
      <c r="N3870" s="663">
        <v>1</v>
      </c>
      <c r="O3870" s="552" t="s">
        <v>50</v>
      </c>
      <c r="P3870" s="1" t="s">
        <v>53</v>
      </c>
      <c r="Q3870" s="661" t="str">
        <f>VLOOKUP(UTK[[#This Row],[ID]],DRIVER[],6,FALSE)</f>
        <v>AKSHAYA KU SAHOO</v>
      </c>
    </row>
    <row r="3871" spans="1:18" ht="14.4">
      <c r="A3871" s="1">
        <v>599</v>
      </c>
      <c r="B3871" s="655" t="str">
        <f>UTK[[#This Row],[DATE]]&amp;UTK[[#This Row],[VEHICLE NO]]&amp;UTK[[#This Row],[TRIP NO]]</f>
        <v>45565OD04Q67612</v>
      </c>
      <c r="C3871" s="25">
        <v>45565</v>
      </c>
      <c r="D3871" s="1">
        <v>65501</v>
      </c>
      <c r="E3871" s="12">
        <v>312216</v>
      </c>
      <c r="F3871" s="17">
        <v>4352</v>
      </c>
      <c r="G3871" s="24" t="s">
        <v>24</v>
      </c>
      <c r="H3871" s="657">
        <v>51.44</v>
      </c>
      <c r="I3871" s="657">
        <v>17.66</v>
      </c>
      <c r="J3871" s="657">
        <f t="shared" si="279"/>
        <v>33.78</v>
      </c>
      <c r="K3871" s="658">
        <v>32.700000000000003</v>
      </c>
      <c r="L3871" s="653">
        <v>45565</v>
      </c>
      <c r="M3871" s="657">
        <f t="shared" si="280"/>
        <v>1.0799999999999983</v>
      </c>
      <c r="N3871" s="663">
        <v>2</v>
      </c>
      <c r="O3871" s="552" t="s">
        <v>50</v>
      </c>
      <c r="P3871" s="1" t="s">
        <v>53</v>
      </c>
      <c r="Q3871" s="661" t="str">
        <f>VLOOKUP(UTK[[#This Row],[ID]],DRIVER[],6,FALSE)</f>
        <v>KALICHARAN MOHANTA</v>
      </c>
    </row>
    <row r="3872" spans="1:18" ht="14.4">
      <c r="A3872" s="1">
        <v>600</v>
      </c>
      <c r="B3872" s="655" t="str">
        <f>UTK[[#This Row],[DATE]]&amp;UTK[[#This Row],[VEHICLE NO]]&amp;UTK[[#This Row],[TRIP NO]]</f>
        <v>45565OD04Q41782</v>
      </c>
      <c r="C3872" s="25">
        <v>45565</v>
      </c>
      <c r="D3872" s="1">
        <v>65502</v>
      </c>
      <c r="E3872" s="12">
        <v>312216</v>
      </c>
      <c r="F3872" s="17">
        <v>4360</v>
      </c>
      <c r="G3872" s="24" t="s">
        <v>25</v>
      </c>
      <c r="H3872" s="657">
        <v>54.38</v>
      </c>
      <c r="I3872" s="657">
        <v>17.64</v>
      </c>
      <c r="J3872" s="657">
        <f t="shared" si="279"/>
        <v>36.74</v>
      </c>
      <c r="K3872" s="658">
        <v>35.56</v>
      </c>
      <c r="L3872" s="653">
        <v>45565</v>
      </c>
      <c r="M3872" s="657">
        <f t="shared" si="280"/>
        <v>1.1799999999999997</v>
      </c>
      <c r="N3872" s="663">
        <v>2</v>
      </c>
      <c r="O3872" s="552" t="s">
        <v>50</v>
      </c>
      <c r="P3872" s="1" t="s">
        <v>53</v>
      </c>
      <c r="Q3872" s="661" t="str">
        <f>VLOOKUP(UTK[[#This Row],[ID]],DRIVER[],6,FALSE)</f>
        <v>BHARAT CH MOHANTA</v>
      </c>
    </row>
    <row r="3873" spans="1:17" ht="14.4">
      <c r="A3873" s="1">
        <v>601</v>
      </c>
      <c r="B3873" s="655" t="str">
        <f>UTK[[#This Row],[DATE]]&amp;UTK[[#This Row],[VEHICLE NO]]&amp;UTK[[#This Row],[TRIP NO]]</f>
        <v>45565OD04Q67882</v>
      </c>
      <c r="C3873" s="25">
        <v>45565</v>
      </c>
      <c r="D3873" s="1">
        <v>66503</v>
      </c>
      <c r="E3873" s="12">
        <v>312216</v>
      </c>
      <c r="F3873" s="17">
        <v>4367</v>
      </c>
      <c r="G3873" s="24" t="s">
        <v>20</v>
      </c>
      <c r="H3873" s="657">
        <v>53.12</v>
      </c>
      <c r="I3873" s="657">
        <v>17.72</v>
      </c>
      <c r="J3873" s="657">
        <f>H3873-I3873</f>
        <v>35.4</v>
      </c>
      <c r="K3873" s="658">
        <v>34.9</v>
      </c>
      <c r="L3873" s="662">
        <v>45566</v>
      </c>
      <c r="M3873" s="657">
        <f>J3873-K3873</f>
        <v>0.5</v>
      </c>
      <c r="N3873" s="663">
        <v>2</v>
      </c>
      <c r="O3873" s="552" t="s">
        <v>50</v>
      </c>
      <c r="P3873" s="1" t="s">
        <v>53</v>
      </c>
      <c r="Q3873" s="661" t="str">
        <f>VLOOKUP(UTK[[#This Row],[ID]],DRIVER[],6,FALSE)</f>
        <v>AJAYA KUMAR MAHANTA</v>
      </c>
    </row>
    <row r="3874" spans="1:17" ht="14.4">
      <c r="A3874" s="1">
        <v>602</v>
      </c>
      <c r="B3874" s="655" t="str">
        <f>UTK[[#This Row],[DATE]]&amp;UTK[[#This Row],[VEHICLE NO]]&amp;UTK[[#This Row],[TRIP NO]]</f>
        <v>45565OD34S26152</v>
      </c>
      <c r="C3874" s="25">
        <v>45565</v>
      </c>
      <c r="D3874" s="1">
        <v>65504</v>
      </c>
      <c r="E3874" s="12">
        <v>312216</v>
      </c>
      <c r="F3874" s="17">
        <v>3477</v>
      </c>
      <c r="G3874" s="24" t="s">
        <v>40</v>
      </c>
      <c r="H3874" s="657">
        <v>52.08</v>
      </c>
      <c r="I3874" s="657">
        <v>17.3</v>
      </c>
      <c r="J3874" s="657">
        <f t="shared" si="279"/>
        <v>34.78</v>
      </c>
      <c r="K3874" s="658">
        <v>34.32</v>
      </c>
      <c r="L3874" s="662">
        <v>45566</v>
      </c>
      <c r="M3874" s="657">
        <f t="shared" si="280"/>
        <v>0.46000000000000085</v>
      </c>
      <c r="N3874" s="663">
        <v>2</v>
      </c>
      <c r="O3874" s="552" t="s">
        <v>50</v>
      </c>
      <c r="P3874" s="1" t="s">
        <v>53</v>
      </c>
      <c r="Q3874" s="661" t="str">
        <f>VLOOKUP(UTK[[#This Row],[ID]],DRIVER[],6,FALSE)</f>
        <v>SUSANT KUMAR BAG</v>
      </c>
    </row>
    <row r="3875" spans="1:17" ht="14.4">
      <c r="A3875" s="1">
        <v>603</v>
      </c>
      <c r="B3875" s="655" t="str">
        <f>UTK[[#This Row],[DATE]]&amp;UTK[[#This Row],[VEHICLE NO]]&amp;UTK[[#This Row],[TRIP NO]]</f>
        <v>45565OD04Q41282</v>
      </c>
      <c r="C3875" s="25">
        <v>45565</v>
      </c>
      <c r="D3875" s="1">
        <v>65505</v>
      </c>
      <c r="E3875" s="12">
        <v>312216</v>
      </c>
      <c r="F3875" s="17">
        <v>4378</v>
      </c>
      <c r="G3875" s="24" t="s">
        <v>41</v>
      </c>
      <c r="H3875" s="657">
        <v>30.96</v>
      </c>
      <c r="I3875" s="657">
        <v>10.5</v>
      </c>
      <c r="J3875" s="657">
        <f t="shared" si="279"/>
        <v>20.46</v>
      </c>
      <c r="K3875" s="658">
        <v>19.66</v>
      </c>
      <c r="L3875" s="662">
        <v>45566</v>
      </c>
      <c r="M3875" s="657">
        <f t="shared" si="280"/>
        <v>0.80000000000000071</v>
      </c>
      <c r="N3875" s="663">
        <v>2</v>
      </c>
      <c r="O3875" s="552" t="s">
        <v>50</v>
      </c>
      <c r="P3875" s="1" t="s">
        <v>53</v>
      </c>
      <c r="Q3875" s="661" t="str">
        <f>VLOOKUP(UTK[[#This Row],[ID]],DRIVER[],6,FALSE)</f>
        <v>KAMAN MUNDA</v>
      </c>
    </row>
    <row r="3876" spans="1:17" ht="14.4">
      <c r="A3876" s="1">
        <v>604</v>
      </c>
      <c r="B3876" s="655" t="str">
        <f>UTK[[#This Row],[DATE]]&amp;UTK[[#This Row],[VEHICLE NO]]&amp;UTK[[#This Row],[TRIP NO]]</f>
        <v>45565OD34S61522</v>
      </c>
      <c r="C3876" s="25">
        <v>45565</v>
      </c>
      <c r="D3876" s="1">
        <v>65506</v>
      </c>
      <c r="E3876" s="12">
        <v>312216</v>
      </c>
      <c r="F3876" s="17">
        <v>4380</v>
      </c>
      <c r="G3876" s="24" t="s">
        <v>43</v>
      </c>
      <c r="H3876" s="657">
        <v>51.74</v>
      </c>
      <c r="I3876" s="657">
        <v>17.28</v>
      </c>
      <c r="J3876" s="657">
        <f t="shared" si="279"/>
        <v>34.46</v>
      </c>
      <c r="K3876" s="658">
        <v>32.36</v>
      </c>
      <c r="L3876" s="662">
        <v>45566</v>
      </c>
      <c r="M3876" s="657">
        <f t="shared" si="280"/>
        <v>2.1000000000000014</v>
      </c>
      <c r="N3876" s="663">
        <v>2</v>
      </c>
      <c r="O3876" s="552" t="s">
        <v>50</v>
      </c>
      <c r="P3876" s="1" t="s">
        <v>53</v>
      </c>
      <c r="Q3876" s="661" t="str">
        <f>VLOOKUP(UTK[[#This Row],[ID]],DRIVER[],6,FALSE)</f>
        <v>DHULESWAR PERAI</v>
      </c>
    </row>
    <row r="3877" spans="1:17" ht="14.4">
      <c r="A3877" s="1">
        <v>605</v>
      </c>
      <c r="B3877" s="655" t="str">
        <f>UTK[[#This Row],[DATE]]&amp;UTK[[#This Row],[VEHICLE NO]]&amp;UTK[[#This Row],[TRIP NO]]</f>
        <v>45565OD04Q41442</v>
      </c>
      <c r="C3877" s="25">
        <v>45565</v>
      </c>
      <c r="D3877" s="1">
        <v>65507</v>
      </c>
      <c r="E3877" s="12">
        <v>312216</v>
      </c>
      <c r="F3877" s="17">
        <v>4379</v>
      </c>
      <c r="G3877" s="24" t="s">
        <v>38</v>
      </c>
      <c r="H3877" s="657">
        <v>32.5</v>
      </c>
      <c r="I3877" s="657">
        <v>10.8</v>
      </c>
      <c r="J3877" s="657">
        <f t="shared" si="279"/>
        <v>21.7</v>
      </c>
      <c r="K3877" s="658">
        <v>21.1</v>
      </c>
      <c r="L3877" s="662">
        <v>45566</v>
      </c>
      <c r="M3877" s="657">
        <f t="shared" si="280"/>
        <v>0.59999999999999787</v>
      </c>
      <c r="N3877" s="663">
        <v>2</v>
      </c>
      <c r="O3877" s="552" t="s">
        <v>50</v>
      </c>
      <c r="P3877" s="1" t="s">
        <v>53</v>
      </c>
      <c r="Q3877" s="661" t="str">
        <f>VLOOKUP(UTK[[#This Row],[ID]],DRIVER[],6,FALSE)</f>
        <v>RAJESWAR MAHANTA</v>
      </c>
    </row>
    <row r="3878" spans="1:17" ht="14.4">
      <c r="A3878" s="1">
        <v>606</v>
      </c>
      <c r="B3878" s="655" t="str">
        <f>UTK[[#This Row],[DATE]]&amp;UTK[[#This Row],[VEHICLE NO]]&amp;UTK[[#This Row],[TRIP NO]]</f>
        <v>45565OD34S40341</v>
      </c>
      <c r="C3878" s="25">
        <v>45565</v>
      </c>
      <c r="D3878" s="1">
        <v>65508</v>
      </c>
      <c r="E3878" s="12">
        <v>312216</v>
      </c>
      <c r="F3878" s="17">
        <v>4382</v>
      </c>
      <c r="G3878" s="24" t="s">
        <v>129</v>
      </c>
      <c r="H3878" s="657">
        <v>51.28</v>
      </c>
      <c r="I3878" s="657">
        <v>17.72</v>
      </c>
      <c r="J3878" s="657">
        <f t="shared" si="279"/>
        <v>33.56</v>
      </c>
      <c r="K3878" s="658">
        <v>32.659999999999997</v>
      </c>
      <c r="L3878" s="662">
        <v>45566</v>
      </c>
      <c r="M3878" s="657">
        <f t="shared" si="280"/>
        <v>0.90000000000000568</v>
      </c>
      <c r="N3878" s="663">
        <v>1</v>
      </c>
      <c r="O3878" s="552" t="s">
        <v>50</v>
      </c>
      <c r="P3878" s="1" t="s">
        <v>53</v>
      </c>
      <c r="Q3878" s="661" t="str">
        <f>VLOOKUP(UTK[[#This Row],[ID]],DRIVER[],6,FALSE)</f>
        <v>AKSHAYA KU SAHOO</v>
      </c>
    </row>
    <row r="3879" spans="1:17" ht="14.4">
      <c r="A3879" s="1">
        <v>607</v>
      </c>
      <c r="B3879" s="655" t="str">
        <f>UTK[[#This Row],[DATE]]&amp;UTK[[#This Row],[VEHICLE NO]]&amp;UTK[[#This Row],[TRIP NO]]</f>
        <v>45565OD04Q41262</v>
      </c>
      <c r="C3879" s="25">
        <v>45565</v>
      </c>
      <c r="D3879" s="1">
        <v>65509</v>
      </c>
      <c r="E3879" s="12">
        <v>312216</v>
      </c>
      <c r="F3879" s="17">
        <v>4388</v>
      </c>
      <c r="G3879" s="24" t="s">
        <v>23</v>
      </c>
      <c r="H3879" s="657">
        <v>52.44</v>
      </c>
      <c r="I3879" s="657">
        <v>17.600000000000001</v>
      </c>
      <c r="J3879" s="657">
        <f t="shared" si="279"/>
        <v>34.839999999999996</v>
      </c>
      <c r="K3879" s="658">
        <v>33.619999999999997</v>
      </c>
      <c r="L3879" s="662">
        <v>45566</v>
      </c>
      <c r="M3879" s="657">
        <f t="shared" si="280"/>
        <v>1.2199999999999989</v>
      </c>
      <c r="N3879" s="663">
        <v>2</v>
      </c>
      <c r="O3879" s="552" t="s">
        <v>50</v>
      </c>
      <c r="P3879" s="1" t="s">
        <v>53</v>
      </c>
      <c r="Q3879" s="661" t="str">
        <f>VLOOKUP(UTK[[#This Row],[ID]],DRIVER[],6,FALSE)</f>
        <v>JUGAL KISHOR MOHANTA</v>
      </c>
    </row>
    <row r="3880" spans="1:17" ht="14.4">
      <c r="A3880" s="1">
        <v>608</v>
      </c>
      <c r="B3880" s="655" t="str">
        <f>UTK[[#This Row],[DATE]]&amp;UTK[[#This Row],[VEHICLE NO]]&amp;UTK[[#This Row],[TRIP NO]]</f>
        <v>45565OD34S65082</v>
      </c>
      <c r="C3880" s="25">
        <v>45565</v>
      </c>
      <c r="D3880" s="1">
        <v>65510</v>
      </c>
      <c r="E3880" s="12">
        <v>312216</v>
      </c>
      <c r="F3880" s="17">
        <v>4389</v>
      </c>
      <c r="G3880" s="24" t="s">
        <v>57</v>
      </c>
      <c r="H3880" s="657">
        <v>54.24</v>
      </c>
      <c r="I3880" s="657">
        <v>17.62</v>
      </c>
      <c r="J3880" s="657">
        <f t="shared" si="279"/>
        <v>36.620000000000005</v>
      </c>
      <c r="K3880" s="658">
        <v>35.619999999999997</v>
      </c>
      <c r="L3880" s="662">
        <v>45566</v>
      </c>
      <c r="M3880" s="657">
        <f t="shared" si="280"/>
        <v>1.0000000000000071</v>
      </c>
      <c r="N3880" s="663">
        <v>2</v>
      </c>
      <c r="O3880" s="552" t="s">
        <v>50</v>
      </c>
      <c r="P3880" s="1" t="s">
        <v>53</v>
      </c>
      <c r="Q3880" s="661" t="str">
        <f>VLOOKUP(UTK[[#This Row],[ID]],DRIVER[],6,FALSE)</f>
        <v>ABHIMANYU JENA</v>
      </c>
    </row>
    <row r="3881" spans="1:17" ht="14.4">
      <c r="A3881" s="1">
        <v>609</v>
      </c>
      <c r="B3881" s="655" t="str">
        <f>UTK[[#This Row],[DATE]]&amp;UTK[[#This Row],[VEHICLE NO]]&amp;UTK[[#This Row],[TRIP NO]]</f>
        <v>45565OD34S61372</v>
      </c>
      <c r="C3881" s="25">
        <v>45565</v>
      </c>
      <c r="D3881" s="1">
        <v>65511</v>
      </c>
      <c r="E3881" s="12">
        <v>312216</v>
      </c>
      <c r="F3881" s="17">
        <v>4398</v>
      </c>
      <c r="G3881" s="24" t="s">
        <v>44</v>
      </c>
      <c r="H3881" s="657">
        <v>49.82</v>
      </c>
      <c r="I3881" s="657">
        <v>17.62</v>
      </c>
      <c r="J3881" s="657">
        <f t="shared" si="279"/>
        <v>32.200000000000003</v>
      </c>
      <c r="K3881" s="658">
        <v>31.92</v>
      </c>
      <c r="L3881" s="662">
        <v>45566</v>
      </c>
      <c r="M3881" s="657">
        <f t="shared" si="280"/>
        <v>0.28000000000000114</v>
      </c>
      <c r="N3881" s="663">
        <v>2</v>
      </c>
      <c r="O3881" s="552" t="s">
        <v>50</v>
      </c>
      <c r="P3881" s="1" t="s">
        <v>53</v>
      </c>
      <c r="Q3881" s="661" t="str">
        <f>VLOOKUP(UTK[[#This Row],[ID]],DRIVER[],6,FALSE)</f>
        <v>BANAJ ROUT</v>
      </c>
    </row>
    <row r="3882" spans="1:17" ht="14.4">
      <c r="A3882" s="1">
        <v>1</v>
      </c>
      <c r="B3882" s="655" t="str">
        <f>UTK[[#This Row],[DATE]]&amp;UTK[[#This Row],[VEHICLE NO]]&amp;UTK[[#This Row],[TRIP NO]]</f>
        <v>45566OD34S40341</v>
      </c>
      <c r="C3882" s="25">
        <v>45566</v>
      </c>
      <c r="D3882" s="1">
        <v>65512</v>
      </c>
      <c r="E3882" s="12">
        <v>312216</v>
      </c>
      <c r="F3882" s="17">
        <v>4413</v>
      </c>
      <c r="G3882" s="24" t="s">
        <v>129</v>
      </c>
      <c r="H3882" s="657">
        <v>56.08</v>
      </c>
      <c r="I3882" s="657">
        <v>17.739999999999998</v>
      </c>
      <c r="J3882" s="657">
        <f t="shared" ref="J3882:J3894" si="281">H3882-I3882</f>
        <v>38.340000000000003</v>
      </c>
      <c r="K3882" s="658">
        <v>37.82</v>
      </c>
      <c r="L3882" s="662">
        <v>45566</v>
      </c>
      <c r="M3882" s="657">
        <f t="shared" ref="M3882:M3894" si="282">J3882-K3882</f>
        <v>0.52000000000000313</v>
      </c>
      <c r="N3882" s="663">
        <v>1</v>
      </c>
      <c r="O3882" s="552" t="s">
        <v>50</v>
      </c>
      <c r="P3882" s="1" t="s">
        <v>53</v>
      </c>
      <c r="Q3882" s="661" t="str">
        <f>VLOOKUP(UTK[[#This Row],[ID]],DRIVER[],6,FALSE)</f>
        <v>AKSHAYA KU SAHOO</v>
      </c>
    </row>
    <row r="3883" spans="1:17" ht="14.4">
      <c r="A3883" s="1">
        <v>2</v>
      </c>
      <c r="B3883" s="655" t="str">
        <f>UTK[[#This Row],[DATE]]&amp;UTK[[#This Row],[VEHICLE NO]]&amp;UTK[[#This Row],[TRIP NO]]</f>
        <v>45566OD34S61391</v>
      </c>
      <c r="C3883" s="25">
        <v>45566</v>
      </c>
      <c r="D3883" s="1">
        <v>65513</v>
      </c>
      <c r="E3883" s="12">
        <v>312216</v>
      </c>
      <c r="F3883" s="17">
        <v>4414</v>
      </c>
      <c r="G3883" s="24" t="s">
        <v>52</v>
      </c>
      <c r="H3883" s="657">
        <v>56.06</v>
      </c>
      <c r="I3883" s="657">
        <v>17.64</v>
      </c>
      <c r="J3883" s="657">
        <f t="shared" si="281"/>
        <v>38.42</v>
      </c>
      <c r="K3883" s="658">
        <v>38.119999999999997</v>
      </c>
      <c r="L3883" s="662">
        <v>45566</v>
      </c>
      <c r="M3883" s="657">
        <f t="shared" si="282"/>
        <v>0.30000000000000426</v>
      </c>
      <c r="N3883" s="663">
        <v>1</v>
      </c>
      <c r="O3883" s="552" t="s">
        <v>50</v>
      </c>
      <c r="P3883" s="1" t="s">
        <v>53</v>
      </c>
      <c r="Q3883" s="661" t="str">
        <f>VLOOKUP(UTK[[#This Row],[ID]],DRIVER[],6,FALSE)</f>
        <v>PRADIPA MALIK</v>
      </c>
    </row>
    <row r="3884" spans="1:17" ht="14.4">
      <c r="A3884" s="1">
        <v>3</v>
      </c>
      <c r="B3884" s="655" t="str">
        <f>UTK[[#This Row],[DATE]]&amp;UTK[[#This Row],[VEHICLE NO]]&amp;UTK[[#This Row],[TRIP NO]]</f>
        <v>45566OD34S26661</v>
      </c>
      <c r="C3884" s="25">
        <v>45566</v>
      </c>
      <c r="D3884" s="1">
        <v>65514</v>
      </c>
      <c r="E3884" s="12">
        <v>312216</v>
      </c>
      <c r="F3884" s="17">
        <v>4416</v>
      </c>
      <c r="G3884" s="24" t="s">
        <v>45</v>
      </c>
      <c r="H3884" s="657">
        <v>52.06</v>
      </c>
      <c r="I3884" s="657">
        <v>17.64</v>
      </c>
      <c r="J3884" s="657">
        <f t="shared" si="281"/>
        <v>34.42</v>
      </c>
      <c r="K3884" s="658">
        <v>33.96</v>
      </c>
      <c r="L3884" s="662">
        <v>45566</v>
      </c>
      <c r="M3884" s="657">
        <f t="shared" si="282"/>
        <v>0.46000000000000085</v>
      </c>
      <c r="N3884" s="663">
        <v>1</v>
      </c>
      <c r="O3884" s="552" t="s">
        <v>50</v>
      </c>
      <c r="P3884" s="1" t="s">
        <v>53</v>
      </c>
      <c r="Q3884" s="661" t="str">
        <f>VLOOKUP(UTK[[#This Row],[ID]],DRIVER[],6,FALSE)</f>
        <v>PRAHALLAD KUMAR DAS</v>
      </c>
    </row>
    <row r="3885" spans="1:17" ht="14.4">
      <c r="A3885" s="1">
        <v>4</v>
      </c>
      <c r="B3885" s="655" t="str">
        <f>UTK[[#This Row],[DATE]]&amp;UTK[[#This Row],[VEHICLE NO]]&amp;UTK[[#This Row],[TRIP NO]]</f>
        <v>45566OD04Q67611</v>
      </c>
      <c r="C3885" s="25">
        <v>45566</v>
      </c>
      <c r="D3885" s="1">
        <v>65515</v>
      </c>
      <c r="E3885" s="12">
        <v>312216</v>
      </c>
      <c r="F3885" s="17">
        <v>4415</v>
      </c>
      <c r="G3885" s="24" t="s">
        <v>24</v>
      </c>
      <c r="H3885" s="657">
        <v>48.66</v>
      </c>
      <c r="I3885" s="657">
        <v>17.68</v>
      </c>
      <c r="J3885" s="657">
        <f t="shared" si="281"/>
        <v>30.979999999999997</v>
      </c>
      <c r="K3885" s="658">
        <v>29.86</v>
      </c>
      <c r="L3885" s="662">
        <v>45566</v>
      </c>
      <c r="M3885" s="657">
        <f t="shared" si="282"/>
        <v>1.1199999999999974</v>
      </c>
      <c r="N3885" s="663">
        <v>1</v>
      </c>
      <c r="O3885" s="552" t="s">
        <v>50</v>
      </c>
      <c r="P3885" s="1" t="s">
        <v>53</v>
      </c>
      <c r="Q3885" s="661" t="str">
        <f>VLOOKUP(UTK[[#This Row],[ID]],DRIVER[],6,FALSE)</f>
        <v>KALICHARAN MOHANTA</v>
      </c>
    </row>
    <row r="3886" spans="1:17" ht="14.4">
      <c r="A3886" s="1">
        <v>5</v>
      </c>
      <c r="B3886" s="655" t="str">
        <f>UTK[[#This Row],[DATE]]&amp;UTK[[#This Row],[VEHICLE NO]]&amp;UTK[[#This Row],[TRIP NO]]</f>
        <v>45566OD34S65081</v>
      </c>
      <c r="C3886" s="25">
        <v>45566</v>
      </c>
      <c r="D3886" s="1">
        <v>65516</v>
      </c>
      <c r="E3886" s="12">
        <v>312216</v>
      </c>
      <c r="F3886" s="17">
        <v>4417</v>
      </c>
      <c r="G3886" s="24" t="s">
        <v>57</v>
      </c>
      <c r="H3886" s="657">
        <v>57.74</v>
      </c>
      <c r="I3886" s="657">
        <v>17.62</v>
      </c>
      <c r="J3886" s="657">
        <f t="shared" si="281"/>
        <v>40.120000000000005</v>
      </c>
      <c r="K3886" s="658">
        <v>39.76</v>
      </c>
      <c r="L3886" s="662">
        <v>45566</v>
      </c>
      <c r="M3886" s="657">
        <f t="shared" si="282"/>
        <v>0.36000000000000654</v>
      </c>
      <c r="N3886" s="663">
        <v>1</v>
      </c>
      <c r="O3886" s="552" t="s">
        <v>50</v>
      </c>
      <c r="P3886" s="1" t="s">
        <v>53</v>
      </c>
      <c r="Q3886" s="661" t="str">
        <f>VLOOKUP(UTK[[#This Row],[ID]],DRIVER[],6,FALSE)</f>
        <v>ABHIMANYU JENA</v>
      </c>
    </row>
    <row r="3887" spans="1:17" ht="14.4">
      <c r="A3887" s="1">
        <v>6</v>
      </c>
      <c r="B3887" s="655" t="str">
        <f>UTK[[#This Row],[DATE]]&amp;UTK[[#This Row],[VEHICLE NO]]&amp;UTK[[#This Row],[TRIP NO]]</f>
        <v>45566OD04Q41441</v>
      </c>
      <c r="C3887" s="25">
        <v>45566</v>
      </c>
      <c r="D3887" s="1">
        <v>65517</v>
      </c>
      <c r="E3887" s="12">
        <v>312216</v>
      </c>
      <c r="F3887" s="17">
        <v>4421</v>
      </c>
      <c r="G3887" s="24" t="s">
        <v>38</v>
      </c>
      <c r="H3887" s="657">
        <v>35.18</v>
      </c>
      <c r="I3887" s="657">
        <v>10.82</v>
      </c>
      <c r="J3887" s="657">
        <f t="shared" si="281"/>
        <v>24.36</v>
      </c>
      <c r="K3887" s="658">
        <v>24.22</v>
      </c>
      <c r="L3887" s="662">
        <v>45566</v>
      </c>
      <c r="M3887" s="657">
        <f t="shared" si="282"/>
        <v>0.14000000000000057</v>
      </c>
      <c r="N3887" s="663">
        <v>1</v>
      </c>
      <c r="O3887" s="552" t="s">
        <v>50</v>
      </c>
      <c r="P3887" s="1" t="s">
        <v>53</v>
      </c>
      <c r="Q3887" s="661" t="str">
        <f>VLOOKUP(UTK[[#This Row],[ID]],DRIVER[],6,FALSE)</f>
        <v>RAJESWAR MAHANTA</v>
      </c>
    </row>
    <row r="3888" spans="1:17" ht="14.4">
      <c r="A3888" s="1">
        <v>7</v>
      </c>
      <c r="B3888" s="655" t="str">
        <f>UTK[[#This Row],[DATE]]&amp;UTK[[#This Row],[VEHICLE NO]]&amp;UTK[[#This Row],[TRIP NO]]</f>
        <v>45566OD04Q67881</v>
      </c>
      <c r="C3888" s="25">
        <v>45566</v>
      </c>
      <c r="D3888" s="1">
        <v>65518</v>
      </c>
      <c r="E3888" s="12">
        <v>312216</v>
      </c>
      <c r="F3888" s="17">
        <v>4420</v>
      </c>
      <c r="G3888" s="24" t="s">
        <v>20</v>
      </c>
      <c r="H3888" s="657">
        <v>51.86</v>
      </c>
      <c r="I3888" s="657">
        <v>17.72</v>
      </c>
      <c r="J3888" s="657">
        <f t="shared" si="281"/>
        <v>34.14</v>
      </c>
      <c r="K3888" s="658">
        <v>33.96</v>
      </c>
      <c r="L3888" s="662">
        <v>45566</v>
      </c>
      <c r="M3888" s="657">
        <f t="shared" si="282"/>
        <v>0.17999999999999972</v>
      </c>
      <c r="N3888" s="663">
        <v>1</v>
      </c>
      <c r="O3888" s="552" t="s">
        <v>50</v>
      </c>
      <c r="P3888" s="1" t="s">
        <v>53</v>
      </c>
      <c r="Q3888" s="661" t="str">
        <f>VLOOKUP(UTK[[#This Row],[ID]],DRIVER[],6,FALSE)</f>
        <v>AJAYA KUMAR MAHANTA</v>
      </c>
    </row>
    <row r="3889" spans="1:18" ht="14.4">
      <c r="A3889" s="1">
        <v>8</v>
      </c>
      <c r="B3889" s="655" t="str">
        <f>UTK[[#This Row],[DATE]]&amp;UTK[[#This Row],[VEHICLE NO]]&amp;UTK[[#This Row],[TRIP NO]]</f>
        <v>45566OD04Q41781</v>
      </c>
      <c r="C3889" s="25">
        <v>45566</v>
      </c>
      <c r="D3889" s="1">
        <v>65519</v>
      </c>
      <c r="E3889" s="12">
        <v>312216</v>
      </c>
      <c r="F3889" s="17">
        <v>4430</v>
      </c>
      <c r="G3889" s="24" t="s">
        <v>25</v>
      </c>
      <c r="H3889" s="657">
        <v>54.16</v>
      </c>
      <c r="I3889" s="657">
        <v>17.64</v>
      </c>
      <c r="J3889" s="657">
        <f t="shared" si="281"/>
        <v>36.519999999999996</v>
      </c>
      <c r="K3889" s="658">
        <v>36.14</v>
      </c>
      <c r="L3889" s="662">
        <v>45566</v>
      </c>
      <c r="M3889" s="657">
        <f t="shared" si="282"/>
        <v>0.37999999999999545</v>
      </c>
      <c r="N3889" s="663">
        <v>1</v>
      </c>
      <c r="O3889" s="552" t="s">
        <v>50</v>
      </c>
      <c r="P3889" s="1" t="s">
        <v>53</v>
      </c>
      <c r="Q3889" s="661" t="str">
        <f>VLOOKUP(UTK[[#This Row],[ID]],DRIVER[],6,FALSE)</f>
        <v>CHANDRAMANI MOHANTY</v>
      </c>
    </row>
    <row r="3890" spans="1:18" ht="14.4">
      <c r="A3890" s="1">
        <v>9</v>
      </c>
      <c r="B3890" s="655" t="str">
        <f>UTK[[#This Row],[DATE]]&amp;UTK[[#This Row],[VEHICLE NO]]&amp;UTK[[#This Row],[TRIP NO]]</f>
        <v>45566OD34S26151</v>
      </c>
      <c r="C3890" s="25">
        <v>45566</v>
      </c>
      <c r="D3890" s="1">
        <v>65520</v>
      </c>
      <c r="E3890" s="12">
        <v>312216</v>
      </c>
      <c r="F3890" s="17">
        <v>4431</v>
      </c>
      <c r="G3890" s="24" t="s">
        <v>40</v>
      </c>
      <c r="H3890" s="657">
        <v>52.82</v>
      </c>
      <c r="I3890" s="657">
        <v>17.260000000000002</v>
      </c>
      <c r="J3890" s="657">
        <f t="shared" si="281"/>
        <v>35.56</v>
      </c>
      <c r="K3890" s="658">
        <v>35.24</v>
      </c>
      <c r="L3890" s="662">
        <v>45566</v>
      </c>
      <c r="M3890" s="657">
        <f t="shared" si="282"/>
        <v>0.32000000000000028</v>
      </c>
      <c r="N3890" s="663">
        <v>1</v>
      </c>
      <c r="O3890" s="552" t="s">
        <v>50</v>
      </c>
      <c r="P3890" s="1" t="s">
        <v>53</v>
      </c>
      <c r="Q3890" s="661" t="str">
        <f>VLOOKUP(UTK[[#This Row],[ID]],DRIVER[],6,FALSE)</f>
        <v>SUSANT KUMAR BAG</v>
      </c>
      <c r="R3890" s="1">
        <v>40</v>
      </c>
    </row>
    <row r="3891" spans="1:18" ht="14.4">
      <c r="A3891" s="1">
        <v>10</v>
      </c>
      <c r="B3891" s="655" t="str">
        <f>UTK[[#This Row],[DATE]]&amp;UTK[[#This Row],[VEHICLE NO]]&amp;UTK[[#This Row],[TRIP NO]]</f>
        <v>45566OD04Q41181</v>
      </c>
      <c r="C3891" s="25">
        <v>45566</v>
      </c>
      <c r="D3891" s="1">
        <v>65521</v>
      </c>
      <c r="E3891" s="12">
        <v>312216</v>
      </c>
      <c r="F3891" s="17">
        <v>4429</v>
      </c>
      <c r="G3891" s="24" t="s">
        <v>26</v>
      </c>
      <c r="H3891" s="657">
        <v>54.48</v>
      </c>
      <c r="I3891" s="657">
        <v>17.239999999999998</v>
      </c>
      <c r="J3891" s="657">
        <f t="shared" si="281"/>
        <v>37.239999999999995</v>
      </c>
      <c r="K3891" s="658">
        <v>36.74</v>
      </c>
      <c r="L3891" s="662">
        <v>45566</v>
      </c>
      <c r="M3891" s="657">
        <f t="shared" si="282"/>
        <v>0.49999999999999289</v>
      </c>
      <c r="N3891" s="663">
        <v>1</v>
      </c>
      <c r="O3891" s="552" t="s">
        <v>50</v>
      </c>
      <c r="P3891" s="1" t="s">
        <v>53</v>
      </c>
      <c r="Q3891" s="661" t="str">
        <f>VLOOKUP(UTK[[#This Row],[ID]],DRIVER[],6,FALSE)</f>
        <v>MIRZA KAMAL BEG</v>
      </c>
    </row>
    <row r="3892" spans="1:18" ht="14.4">
      <c r="A3892" s="1">
        <v>11</v>
      </c>
      <c r="B3892" s="655" t="str">
        <f>UTK[[#This Row],[DATE]]&amp;UTK[[#This Row],[VEHICLE NO]]&amp;UTK[[#This Row],[TRIP NO]]</f>
        <v>45566OD04Q41281</v>
      </c>
      <c r="C3892" s="25">
        <v>45566</v>
      </c>
      <c r="D3892" s="1">
        <v>65522</v>
      </c>
      <c r="E3892" s="12">
        <v>312216</v>
      </c>
      <c r="F3892" s="17">
        <v>4433</v>
      </c>
      <c r="G3892" s="24" t="s">
        <v>41</v>
      </c>
      <c r="H3892" s="657">
        <v>34.58</v>
      </c>
      <c r="I3892" s="657">
        <v>10.48</v>
      </c>
      <c r="J3892" s="657">
        <f t="shared" si="281"/>
        <v>24.099999999999998</v>
      </c>
      <c r="K3892" s="658">
        <v>23.72</v>
      </c>
      <c r="L3892" s="662">
        <v>45566</v>
      </c>
      <c r="M3892" s="657">
        <f t="shared" si="282"/>
        <v>0.37999999999999901</v>
      </c>
      <c r="N3892" s="663">
        <v>1</v>
      </c>
      <c r="O3892" s="552" t="s">
        <v>50</v>
      </c>
      <c r="P3892" s="1" t="s">
        <v>53</v>
      </c>
      <c r="Q3892" s="661" t="str">
        <f>VLOOKUP(UTK[[#This Row],[ID]],DRIVER[],6,FALSE)</f>
        <v>KAMAN MUNDA</v>
      </c>
    </row>
    <row r="3893" spans="1:18" ht="14.4">
      <c r="A3893" s="1">
        <v>12</v>
      </c>
      <c r="B3893" s="655" t="str">
        <f>UTK[[#This Row],[DATE]]&amp;UTK[[#This Row],[VEHICLE NO]]&amp;UTK[[#This Row],[TRIP NO]]</f>
        <v>45566OD34S61371</v>
      </c>
      <c r="C3893" s="25">
        <v>45566</v>
      </c>
      <c r="D3893" s="1">
        <v>65523</v>
      </c>
      <c r="E3893" s="12">
        <v>312216</v>
      </c>
      <c r="F3893" s="17">
        <v>4441</v>
      </c>
      <c r="G3893" s="24" t="s">
        <v>44</v>
      </c>
      <c r="H3893" s="657">
        <v>54.32</v>
      </c>
      <c r="I3893" s="657">
        <v>17.600000000000001</v>
      </c>
      <c r="J3893" s="657">
        <f t="shared" si="281"/>
        <v>36.72</v>
      </c>
      <c r="K3893" s="658">
        <v>36.32</v>
      </c>
      <c r="L3893" s="662">
        <v>45566</v>
      </c>
      <c r="M3893" s="657">
        <f t="shared" si="282"/>
        <v>0.39999999999999858</v>
      </c>
      <c r="N3893" s="663">
        <v>1</v>
      </c>
      <c r="O3893" s="552" t="s">
        <v>50</v>
      </c>
      <c r="P3893" s="1" t="s">
        <v>53</v>
      </c>
      <c r="Q3893" s="661" t="str">
        <f>VLOOKUP(UTK[[#This Row],[ID]],DRIVER[],6,FALSE)</f>
        <v>BANAJ ROUT</v>
      </c>
    </row>
    <row r="3894" spans="1:18" ht="14.4">
      <c r="A3894" s="1">
        <v>13</v>
      </c>
      <c r="B3894" s="655" t="str">
        <f>UTK[[#This Row],[DATE]]&amp;UTK[[#This Row],[VEHICLE NO]]&amp;UTK[[#This Row],[TRIP NO]]</f>
        <v>45566OD04Q41261</v>
      </c>
      <c r="C3894" s="25">
        <v>45566</v>
      </c>
      <c r="D3894" s="1">
        <v>65524</v>
      </c>
      <c r="E3894" s="12">
        <v>312216</v>
      </c>
      <c r="F3894" s="17">
        <v>4436</v>
      </c>
      <c r="G3894" s="24" t="s">
        <v>23</v>
      </c>
      <c r="H3894" s="657">
        <v>54</v>
      </c>
      <c r="I3894" s="657">
        <v>17.559999999999999</v>
      </c>
      <c r="J3894" s="657">
        <f t="shared" si="281"/>
        <v>36.44</v>
      </c>
      <c r="K3894" s="658">
        <v>36</v>
      </c>
      <c r="L3894" s="662">
        <v>45566</v>
      </c>
      <c r="M3894" s="657">
        <f t="shared" si="282"/>
        <v>0.43999999999999773</v>
      </c>
      <c r="N3894" s="663">
        <v>1</v>
      </c>
      <c r="O3894" s="552" t="s">
        <v>50</v>
      </c>
      <c r="P3894" s="1" t="s">
        <v>53</v>
      </c>
      <c r="Q3894" s="661" t="str">
        <f>VLOOKUP(UTK[[#This Row],[ID]],DRIVER[],6,FALSE)</f>
        <v>PRADEEP KUMAR</v>
      </c>
    </row>
    <row r="3895" spans="1:18" ht="14.4">
      <c r="A3895" s="1">
        <v>14</v>
      </c>
      <c r="B3895" s="669" t="str">
        <f>UTK[[#This Row],[DATE]]&amp;UTK[[#This Row],[VEHICLE NO]]&amp;UTK[[#This Row],[TRIP NO]]</f>
        <v>45567OD04Q41441</v>
      </c>
      <c r="C3895" s="25">
        <v>45567</v>
      </c>
      <c r="D3895" s="1">
        <v>65525</v>
      </c>
      <c r="E3895" s="12">
        <v>312216</v>
      </c>
      <c r="F3895" s="17">
        <v>4511</v>
      </c>
      <c r="G3895" s="24" t="s">
        <v>38</v>
      </c>
      <c r="H3895" s="670">
        <v>35.36</v>
      </c>
      <c r="I3895" s="670">
        <v>10.76</v>
      </c>
      <c r="J3895" s="670">
        <f t="shared" ref="J3895:J3921" si="283">H3895-I3895</f>
        <v>24.6</v>
      </c>
      <c r="K3895" s="671">
        <v>24.34</v>
      </c>
      <c r="L3895" s="662">
        <v>45567</v>
      </c>
      <c r="M3895" s="670">
        <f t="shared" ref="M3895:M3921" si="284">J3895-K3895</f>
        <v>0.26000000000000156</v>
      </c>
      <c r="N3895" s="672">
        <v>1</v>
      </c>
      <c r="O3895" s="552" t="s">
        <v>50</v>
      </c>
      <c r="P3895" s="1" t="s">
        <v>53</v>
      </c>
      <c r="Q3895" s="673" t="str">
        <f>VLOOKUP(UTK[[#This Row],[ID]],DRIVER[],6,FALSE)</f>
        <v>RAJESWAR MAHANTA</v>
      </c>
    </row>
    <row r="3896" spans="1:18" ht="14.4">
      <c r="A3896" s="1">
        <v>15</v>
      </c>
      <c r="B3896" s="669" t="str">
        <f>UTK[[#This Row],[DATE]]&amp;UTK[[#This Row],[VEHICLE NO]]&amp;UTK[[#This Row],[TRIP NO]]</f>
        <v>45567OD34S65081</v>
      </c>
      <c r="C3896" s="25">
        <v>45567</v>
      </c>
      <c r="D3896" s="1">
        <v>65526</v>
      </c>
      <c r="E3896" s="12">
        <v>312216</v>
      </c>
      <c r="F3896" s="17">
        <v>4509</v>
      </c>
      <c r="G3896" s="24" t="s">
        <v>57</v>
      </c>
      <c r="H3896" s="670">
        <v>56.74</v>
      </c>
      <c r="I3896" s="670">
        <v>17.52</v>
      </c>
      <c r="J3896" s="670">
        <f t="shared" si="283"/>
        <v>39.22</v>
      </c>
      <c r="K3896" s="671">
        <v>38.36</v>
      </c>
      <c r="L3896" s="662">
        <v>45567</v>
      </c>
      <c r="M3896" s="670">
        <f t="shared" si="284"/>
        <v>0.85999999999999943</v>
      </c>
      <c r="N3896" s="672">
        <v>1</v>
      </c>
      <c r="O3896" s="552" t="s">
        <v>50</v>
      </c>
      <c r="P3896" s="1" t="s">
        <v>53</v>
      </c>
      <c r="Q3896" s="673" t="str">
        <f>VLOOKUP(UTK[[#This Row],[ID]],DRIVER[],6,FALSE)</f>
        <v>ABHIMANYU JENA</v>
      </c>
    </row>
    <row r="3897" spans="1:18" ht="14.4">
      <c r="A3897" s="1">
        <v>16</v>
      </c>
      <c r="B3897" s="669" t="str">
        <f>UTK[[#This Row],[DATE]]&amp;UTK[[#This Row],[VEHICLE NO]]&amp;UTK[[#This Row],[TRIP NO]]</f>
        <v>45567OD34S61371</v>
      </c>
      <c r="C3897" s="25">
        <v>45567</v>
      </c>
      <c r="D3897" s="1">
        <v>65527</v>
      </c>
      <c r="E3897" s="12">
        <v>312216</v>
      </c>
      <c r="F3897" s="17">
        <v>4510</v>
      </c>
      <c r="G3897" s="24" t="s">
        <v>44</v>
      </c>
      <c r="H3897" s="670">
        <v>53.64</v>
      </c>
      <c r="I3897" s="670">
        <v>17.600000000000001</v>
      </c>
      <c r="J3897" s="670">
        <f t="shared" si="283"/>
        <v>36.04</v>
      </c>
      <c r="K3897" s="671">
        <v>35.479999999999997</v>
      </c>
      <c r="L3897" s="662">
        <v>45567</v>
      </c>
      <c r="M3897" s="670">
        <f t="shared" si="284"/>
        <v>0.56000000000000227</v>
      </c>
      <c r="N3897" s="672">
        <v>1</v>
      </c>
      <c r="O3897" s="552" t="s">
        <v>50</v>
      </c>
      <c r="P3897" s="1" t="s">
        <v>53</v>
      </c>
      <c r="Q3897" s="673" t="str">
        <f>VLOOKUP(UTK[[#This Row],[ID]],DRIVER[],6,FALSE)</f>
        <v>BANAJ ROUT</v>
      </c>
      <c r="R3897" s="1">
        <v>220</v>
      </c>
    </row>
    <row r="3898" spans="1:18" ht="14.4">
      <c r="A3898" s="1">
        <v>17</v>
      </c>
      <c r="B3898" s="669" t="str">
        <f>UTK[[#This Row],[DATE]]&amp;UTK[[#This Row],[VEHICLE NO]]&amp;UTK[[#This Row],[TRIP NO]]</f>
        <v>45567OD04Q41781</v>
      </c>
      <c r="C3898" s="25">
        <v>45567</v>
      </c>
      <c r="D3898" s="1">
        <v>65528</v>
      </c>
      <c r="E3898" s="12">
        <v>312216</v>
      </c>
      <c r="F3898" s="17">
        <v>4512</v>
      </c>
      <c r="G3898" s="24" t="s">
        <v>25</v>
      </c>
      <c r="H3898" s="670">
        <v>57.56</v>
      </c>
      <c r="I3898" s="670">
        <v>17.600000000000001</v>
      </c>
      <c r="J3898" s="670">
        <f t="shared" si="283"/>
        <v>39.96</v>
      </c>
      <c r="K3898" s="671">
        <v>39.340000000000003</v>
      </c>
      <c r="L3898" s="662">
        <v>45567</v>
      </c>
      <c r="M3898" s="670">
        <f t="shared" si="284"/>
        <v>0.61999999999999744</v>
      </c>
      <c r="N3898" s="672">
        <v>1</v>
      </c>
      <c r="O3898" s="552" t="s">
        <v>50</v>
      </c>
      <c r="P3898" s="1" t="s">
        <v>53</v>
      </c>
      <c r="Q3898" s="673" t="str">
        <f>VLOOKUP(UTK[[#This Row],[ID]],DRIVER[],6,FALSE)</f>
        <v>BHARAT CH MOHANTA</v>
      </c>
    </row>
    <row r="3899" spans="1:18" ht="14.4">
      <c r="A3899" s="1">
        <v>18</v>
      </c>
      <c r="B3899" s="669" t="str">
        <f>UTK[[#This Row],[DATE]]&amp;UTK[[#This Row],[VEHICLE NO]]&amp;UTK[[#This Row],[TRIP NO]]</f>
        <v>45567OD04Q41281</v>
      </c>
      <c r="C3899" s="25">
        <v>45567</v>
      </c>
      <c r="D3899" s="1">
        <v>65529</v>
      </c>
      <c r="E3899" s="12">
        <v>312216</v>
      </c>
      <c r="F3899" s="17">
        <v>4515</v>
      </c>
      <c r="G3899" s="24" t="s">
        <v>41</v>
      </c>
      <c r="H3899" s="670">
        <v>34.14</v>
      </c>
      <c r="I3899" s="670">
        <v>10.44</v>
      </c>
      <c r="J3899" s="670">
        <f t="shared" si="283"/>
        <v>23.700000000000003</v>
      </c>
      <c r="K3899" s="671">
        <v>23.46</v>
      </c>
      <c r="L3899" s="662">
        <v>45567</v>
      </c>
      <c r="M3899" s="670">
        <f t="shared" si="284"/>
        <v>0.24000000000000199</v>
      </c>
      <c r="N3899" s="672">
        <v>1</v>
      </c>
      <c r="O3899" s="552" t="s">
        <v>50</v>
      </c>
      <c r="P3899" s="1" t="s">
        <v>53</v>
      </c>
      <c r="Q3899" s="673" t="str">
        <f>VLOOKUP(UTK[[#This Row],[ID]],DRIVER[],6,FALSE)</f>
        <v>KAMAN MUNDA</v>
      </c>
    </row>
    <row r="3900" spans="1:18" ht="14.4">
      <c r="A3900" s="1">
        <v>19</v>
      </c>
      <c r="B3900" s="669" t="str">
        <f>UTK[[#This Row],[DATE]]&amp;UTK[[#This Row],[VEHICLE NO]]&amp;UTK[[#This Row],[TRIP NO]]</f>
        <v>45567OD04Q67881</v>
      </c>
      <c r="C3900" s="25">
        <v>45567</v>
      </c>
      <c r="D3900" s="1">
        <v>65530</v>
      </c>
      <c r="E3900" s="12">
        <v>312216</v>
      </c>
      <c r="F3900" s="17">
        <v>4520</v>
      </c>
      <c r="G3900" s="24" t="s">
        <v>20</v>
      </c>
      <c r="H3900" s="670">
        <v>55.3</v>
      </c>
      <c r="I3900" s="670">
        <v>17.64</v>
      </c>
      <c r="J3900" s="670">
        <f t="shared" si="283"/>
        <v>37.659999999999997</v>
      </c>
      <c r="K3900" s="671">
        <v>37.14</v>
      </c>
      <c r="L3900" s="662">
        <v>45567</v>
      </c>
      <c r="M3900" s="670">
        <f t="shared" si="284"/>
        <v>0.51999999999999602</v>
      </c>
      <c r="N3900" s="672">
        <v>1</v>
      </c>
      <c r="O3900" s="552" t="s">
        <v>50</v>
      </c>
      <c r="P3900" s="1" t="s">
        <v>53</v>
      </c>
      <c r="Q3900" s="673" t="str">
        <f>VLOOKUP(UTK[[#This Row],[ID]],DRIVER[],6,FALSE)</f>
        <v>AJAYA KUMAR MAHANTA</v>
      </c>
      <c r="R3900" s="1">
        <v>245</v>
      </c>
    </row>
    <row r="3901" spans="1:18" ht="14.4">
      <c r="A3901" s="1">
        <v>20</v>
      </c>
      <c r="B3901" s="669" t="str">
        <f>UTK[[#This Row],[DATE]]&amp;UTK[[#This Row],[VEHICLE NO]]&amp;UTK[[#This Row],[TRIP NO]]</f>
        <v>45567OD04Q41181</v>
      </c>
      <c r="C3901" s="25">
        <v>45567</v>
      </c>
      <c r="D3901" s="1">
        <v>65531</v>
      </c>
      <c r="E3901" s="12">
        <v>312216</v>
      </c>
      <c r="F3901" s="17">
        <v>4524</v>
      </c>
      <c r="G3901" s="24" t="s">
        <v>26</v>
      </c>
      <c r="H3901" s="670">
        <v>52.36</v>
      </c>
      <c r="I3901" s="670">
        <v>17.100000000000001</v>
      </c>
      <c r="J3901" s="670">
        <f t="shared" si="283"/>
        <v>35.26</v>
      </c>
      <c r="K3901" s="671">
        <v>34.72</v>
      </c>
      <c r="L3901" s="662">
        <v>45567</v>
      </c>
      <c r="M3901" s="670">
        <f t="shared" si="284"/>
        <v>0.53999999999999915</v>
      </c>
      <c r="N3901" s="672">
        <v>1</v>
      </c>
      <c r="O3901" s="552" t="s">
        <v>50</v>
      </c>
      <c r="P3901" s="1" t="s">
        <v>53</v>
      </c>
      <c r="Q3901" s="673" t="str">
        <f>VLOOKUP(UTK[[#This Row],[ID]],DRIVER[],6,FALSE)</f>
        <v>MIRZA KAMAL BEG</v>
      </c>
    </row>
    <row r="3902" spans="1:18" ht="14.4">
      <c r="A3902" s="1">
        <v>21</v>
      </c>
      <c r="B3902" s="669" t="str">
        <f>UTK[[#This Row],[DATE]]&amp;UTK[[#This Row],[VEHICLE NO]]&amp;UTK[[#This Row],[TRIP NO]]</f>
        <v>45567OD04Q41261</v>
      </c>
      <c r="C3902" s="25">
        <v>45567</v>
      </c>
      <c r="D3902" s="1">
        <v>65532</v>
      </c>
      <c r="E3902" s="12">
        <v>312216</v>
      </c>
      <c r="F3902" s="17">
        <v>4527</v>
      </c>
      <c r="G3902" s="24" t="s">
        <v>23</v>
      </c>
      <c r="H3902" s="670">
        <v>52.12</v>
      </c>
      <c r="I3902" s="670">
        <v>17.54</v>
      </c>
      <c r="J3902" s="670">
        <f t="shared" si="283"/>
        <v>34.58</v>
      </c>
      <c r="K3902" s="671">
        <v>33.340000000000003</v>
      </c>
      <c r="L3902" s="662">
        <v>45567</v>
      </c>
      <c r="M3902" s="670">
        <f t="shared" si="284"/>
        <v>1.2399999999999949</v>
      </c>
      <c r="N3902" s="672">
        <v>1</v>
      </c>
      <c r="O3902" s="552" t="s">
        <v>50</v>
      </c>
      <c r="P3902" s="1" t="s">
        <v>53</v>
      </c>
      <c r="Q3902" s="673" t="str">
        <f>VLOOKUP(UTK[[#This Row],[ID]],DRIVER[],6,FALSE)</f>
        <v>JUGAL KISHOR MOHANTA</v>
      </c>
    </row>
    <row r="3903" spans="1:18" ht="14.4">
      <c r="A3903" s="1">
        <v>22</v>
      </c>
      <c r="B3903" s="669" t="str">
        <f>UTK[[#This Row],[DATE]]&amp;UTK[[#This Row],[VEHICLE NO]]&amp;UTK[[#This Row],[TRIP NO]]</f>
        <v>45567OD04Q67611</v>
      </c>
      <c r="C3903" s="25">
        <v>45567</v>
      </c>
      <c r="D3903" s="1">
        <v>65533</v>
      </c>
      <c r="E3903" s="12">
        <v>312216</v>
      </c>
      <c r="F3903" s="17">
        <v>4528</v>
      </c>
      <c r="G3903" s="24" t="s">
        <v>24</v>
      </c>
      <c r="H3903" s="670">
        <v>51.72</v>
      </c>
      <c r="I3903" s="670">
        <v>17.579999999999998</v>
      </c>
      <c r="J3903" s="670">
        <f t="shared" si="283"/>
        <v>34.14</v>
      </c>
      <c r="K3903" s="671">
        <v>31.44</v>
      </c>
      <c r="L3903" s="662">
        <v>45567</v>
      </c>
      <c r="M3903" s="670">
        <f t="shared" si="284"/>
        <v>2.6999999999999993</v>
      </c>
      <c r="N3903" s="672">
        <v>1</v>
      </c>
      <c r="O3903" s="552" t="s">
        <v>50</v>
      </c>
      <c r="P3903" s="1" t="s">
        <v>53</v>
      </c>
      <c r="Q3903" s="673" t="str">
        <f>VLOOKUP(UTK[[#This Row],[ID]],DRIVER[],6,FALSE)</f>
        <v>KALICHARAN MOHANTA</v>
      </c>
    </row>
    <row r="3904" spans="1:18" ht="14.4">
      <c r="A3904" s="1">
        <v>23</v>
      </c>
      <c r="B3904" s="669" t="str">
        <f>UTK[[#This Row],[DATE]]&amp;UTK[[#This Row],[VEHICLE NO]]&amp;UTK[[#This Row],[TRIP NO]]</f>
        <v>45567OD34S61391</v>
      </c>
      <c r="C3904" s="25">
        <v>45567</v>
      </c>
      <c r="D3904" s="1">
        <v>65534</v>
      </c>
      <c r="E3904" s="12">
        <v>312216</v>
      </c>
      <c r="F3904" s="17">
        <v>4533</v>
      </c>
      <c r="G3904" s="24" t="s">
        <v>52</v>
      </c>
      <c r="H3904" s="670">
        <v>52.32</v>
      </c>
      <c r="I3904" s="670">
        <v>17.48</v>
      </c>
      <c r="J3904" s="670">
        <f t="shared" si="283"/>
        <v>34.840000000000003</v>
      </c>
      <c r="K3904" s="671">
        <v>33.18</v>
      </c>
      <c r="L3904" s="662">
        <v>45567</v>
      </c>
      <c r="M3904" s="670">
        <f t="shared" si="284"/>
        <v>1.6600000000000037</v>
      </c>
      <c r="N3904" s="672">
        <v>1</v>
      </c>
      <c r="O3904" s="552" t="s">
        <v>50</v>
      </c>
      <c r="P3904" s="1" t="s">
        <v>53</v>
      </c>
      <c r="Q3904" s="673" t="str">
        <f>VLOOKUP(UTK[[#This Row],[ID]],DRIVER[],6,FALSE)</f>
        <v>PRADIPA MALIK</v>
      </c>
    </row>
    <row r="3905" spans="1:18" ht="14.4">
      <c r="A3905" s="1">
        <v>24</v>
      </c>
      <c r="B3905" s="669" t="str">
        <f>UTK[[#This Row],[DATE]]&amp;UTK[[#This Row],[VEHICLE NO]]&amp;UTK[[#This Row],[TRIP NO]]</f>
        <v>45567OD34S40341</v>
      </c>
      <c r="C3905" s="25">
        <v>45567</v>
      </c>
      <c r="D3905" s="1">
        <v>65535</v>
      </c>
      <c r="E3905" s="12">
        <v>312216</v>
      </c>
      <c r="F3905" s="17">
        <v>4532</v>
      </c>
      <c r="G3905" s="24" t="s">
        <v>129</v>
      </c>
      <c r="H3905" s="670">
        <v>54.38</v>
      </c>
      <c r="I3905" s="670">
        <v>17.62</v>
      </c>
      <c r="J3905" s="670">
        <f t="shared" si="283"/>
        <v>36.760000000000005</v>
      </c>
      <c r="K3905" s="671">
        <v>35.26</v>
      </c>
      <c r="L3905" s="662">
        <v>45567</v>
      </c>
      <c r="M3905" s="670">
        <f t="shared" si="284"/>
        <v>1.5000000000000071</v>
      </c>
      <c r="N3905" s="672">
        <v>1</v>
      </c>
      <c r="O3905" s="552" t="s">
        <v>50</v>
      </c>
      <c r="P3905" s="1" t="s">
        <v>53</v>
      </c>
      <c r="Q3905" s="673" t="str">
        <f>VLOOKUP(UTK[[#This Row],[ID]],DRIVER[],6,FALSE)</f>
        <v>NATABAR MOHANTA</v>
      </c>
      <c r="R3905" s="1">
        <v>182</v>
      </c>
    </row>
    <row r="3906" spans="1:18" ht="14.4">
      <c r="A3906" s="1">
        <v>25</v>
      </c>
      <c r="B3906" s="669" t="str">
        <f>UTK[[#This Row],[DATE]]&amp;UTK[[#This Row],[VEHICLE NO]]&amp;UTK[[#This Row],[TRIP NO]]</f>
        <v>45567OD34S26661</v>
      </c>
      <c r="C3906" s="25">
        <v>45567</v>
      </c>
      <c r="D3906" s="1">
        <v>65536</v>
      </c>
      <c r="E3906" s="12">
        <v>312216</v>
      </c>
      <c r="F3906" s="17">
        <v>4535</v>
      </c>
      <c r="G3906" s="24" t="s">
        <v>45</v>
      </c>
      <c r="H3906" s="670">
        <v>51.74</v>
      </c>
      <c r="I3906" s="670">
        <v>17.600000000000001</v>
      </c>
      <c r="J3906" s="670">
        <f t="shared" si="283"/>
        <v>34.14</v>
      </c>
      <c r="K3906" s="671">
        <v>32.36</v>
      </c>
      <c r="L3906" s="662">
        <v>45567</v>
      </c>
      <c r="M3906" s="670">
        <f t="shared" si="284"/>
        <v>1.7800000000000011</v>
      </c>
      <c r="N3906" s="672">
        <v>1</v>
      </c>
      <c r="O3906" s="552" t="s">
        <v>50</v>
      </c>
      <c r="P3906" s="1" t="s">
        <v>53</v>
      </c>
      <c r="Q3906" s="673" t="str">
        <f>VLOOKUP(UTK[[#This Row],[ID]],DRIVER[],6,FALSE)</f>
        <v>PRAHALLAD KUMAR DAS</v>
      </c>
    </row>
    <row r="3907" spans="1:18" ht="14.4">
      <c r="A3907" s="1">
        <v>26</v>
      </c>
      <c r="B3907" s="669" t="str">
        <f>UTK[[#This Row],[DATE]]&amp;UTK[[#This Row],[VEHICLE NO]]&amp;UTK[[#This Row],[TRIP NO]]</f>
        <v>45567OD34S61521</v>
      </c>
      <c r="C3907" s="25">
        <v>45567</v>
      </c>
      <c r="D3907" s="1">
        <v>65537</v>
      </c>
      <c r="E3907" s="12">
        <v>312216</v>
      </c>
      <c r="F3907" s="17">
        <v>4537</v>
      </c>
      <c r="G3907" s="24" t="s">
        <v>43</v>
      </c>
      <c r="H3907" s="670">
        <v>51.08</v>
      </c>
      <c r="I3907" s="670">
        <v>17.260000000000002</v>
      </c>
      <c r="J3907" s="670">
        <f t="shared" si="283"/>
        <v>33.819999999999993</v>
      </c>
      <c r="K3907" s="671">
        <v>32.36</v>
      </c>
      <c r="L3907" s="662">
        <v>45567</v>
      </c>
      <c r="M3907" s="670">
        <f t="shared" si="284"/>
        <v>1.4599999999999937</v>
      </c>
      <c r="N3907" s="672">
        <v>1</v>
      </c>
      <c r="O3907" s="552" t="s">
        <v>50</v>
      </c>
      <c r="P3907" s="1" t="s">
        <v>53</v>
      </c>
      <c r="Q3907" s="673" t="str">
        <f>VLOOKUP(UTK[[#This Row],[ID]],DRIVER[],6,FALSE)</f>
        <v>DHULESWAR PERAI</v>
      </c>
    </row>
    <row r="3908" spans="1:18" ht="14.4">
      <c r="A3908" s="1">
        <v>27</v>
      </c>
      <c r="B3908" s="669" t="str">
        <f>UTK[[#This Row],[DATE]]&amp;UTK[[#This Row],[VEHICLE NO]]&amp;UTK[[#This Row],[TRIP NO]]</f>
        <v>45567OD04Q41231</v>
      </c>
      <c r="C3908" s="25">
        <v>45567</v>
      </c>
      <c r="D3908" s="1">
        <v>65538</v>
      </c>
      <c r="E3908" s="12">
        <v>312216</v>
      </c>
      <c r="F3908" s="17">
        <v>4531</v>
      </c>
      <c r="G3908" s="24" t="s">
        <v>39</v>
      </c>
      <c r="H3908" s="670">
        <v>50.8</v>
      </c>
      <c r="I3908" s="670">
        <v>17.440000000000001</v>
      </c>
      <c r="J3908" s="670">
        <f t="shared" si="283"/>
        <v>33.36</v>
      </c>
      <c r="K3908" s="671">
        <v>30.8</v>
      </c>
      <c r="L3908" s="662">
        <v>45567</v>
      </c>
      <c r="M3908" s="670">
        <f t="shared" si="284"/>
        <v>2.5599999999999987</v>
      </c>
      <c r="N3908" s="672">
        <v>1</v>
      </c>
      <c r="O3908" s="552" t="s">
        <v>50</v>
      </c>
      <c r="P3908" s="1" t="s">
        <v>53</v>
      </c>
      <c r="Q3908" s="673" t="str">
        <f>VLOOKUP(UTK[[#This Row],[ID]],DRIVER[],6,FALSE)</f>
        <v>PRADEEP KUMAR</v>
      </c>
    </row>
    <row r="3909" spans="1:18" ht="14.4">
      <c r="A3909" s="1">
        <v>28</v>
      </c>
      <c r="B3909" s="669" t="str">
        <f>UTK[[#This Row],[DATE]]&amp;UTK[[#This Row],[VEHICLE NO]]&amp;UTK[[#This Row],[TRIP NO]]</f>
        <v>45567OD04Q41281</v>
      </c>
      <c r="C3909" s="25">
        <v>45567</v>
      </c>
      <c r="D3909" s="1">
        <v>65539</v>
      </c>
      <c r="E3909" s="12">
        <v>312216</v>
      </c>
      <c r="F3909" s="17">
        <v>4567</v>
      </c>
      <c r="G3909" s="24" t="s">
        <v>41</v>
      </c>
      <c r="H3909" s="670">
        <v>32.68</v>
      </c>
      <c r="I3909" s="670">
        <v>10.48</v>
      </c>
      <c r="J3909" s="670">
        <f t="shared" si="283"/>
        <v>22.2</v>
      </c>
      <c r="K3909" s="671">
        <v>21.3</v>
      </c>
      <c r="L3909" s="662">
        <v>45567</v>
      </c>
      <c r="M3909" s="670">
        <f t="shared" si="284"/>
        <v>0.89999999999999858</v>
      </c>
      <c r="N3909" s="672">
        <v>1</v>
      </c>
      <c r="O3909" s="552" t="s">
        <v>50</v>
      </c>
      <c r="P3909" s="1" t="s">
        <v>53</v>
      </c>
      <c r="Q3909" s="673" t="str">
        <f>VLOOKUP(UTK[[#This Row],[ID]],DRIVER[],6,FALSE)</f>
        <v>KAMAN MUNDA</v>
      </c>
      <c r="R3909" s="1">
        <v>240</v>
      </c>
    </row>
    <row r="3910" spans="1:18" ht="14.4">
      <c r="A3910" s="1">
        <v>29</v>
      </c>
      <c r="B3910" s="669" t="str">
        <f>UTK[[#This Row],[DATE]]&amp;UTK[[#This Row],[VEHICLE NO]]&amp;UTK[[#This Row],[TRIP NO]]</f>
        <v>45567OD34S65082</v>
      </c>
      <c r="C3910" s="25">
        <v>45567</v>
      </c>
      <c r="D3910" s="1">
        <v>65540</v>
      </c>
      <c r="E3910" s="12">
        <v>312216</v>
      </c>
      <c r="F3910" s="17">
        <v>4568</v>
      </c>
      <c r="G3910" s="24" t="s">
        <v>57</v>
      </c>
      <c r="H3910" s="670">
        <v>53.56</v>
      </c>
      <c r="I3910" s="670">
        <v>17.64</v>
      </c>
      <c r="J3910" s="670">
        <f t="shared" si="283"/>
        <v>35.92</v>
      </c>
      <c r="K3910" s="671">
        <v>35.479999999999997</v>
      </c>
      <c r="L3910" s="662">
        <v>45567</v>
      </c>
      <c r="M3910" s="670">
        <f t="shared" si="284"/>
        <v>0.44000000000000483</v>
      </c>
      <c r="N3910" s="672">
        <v>2</v>
      </c>
      <c r="O3910" s="552" t="s">
        <v>50</v>
      </c>
      <c r="P3910" s="1" t="s">
        <v>53</v>
      </c>
      <c r="Q3910" s="673" t="str">
        <f>VLOOKUP(UTK[[#This Row],[ID]],DRIVER[],6,FALSE)</f>
        <v>ABHIMANYU JENA</v>
      </c>
    </row>
    <row r="3911" spans="1:18" ht="14.4">
      <c r="A3911" s="1">
        <v>30</v>
      </c>
      <c r="B3911" s="669" t="str">
        <f>UTK[[#This Row],[DATE]]&amp;UTK[[#This Row],[VEHICLE NO]]&amp;UTK[[#This Row],[TRIP NO]]</f>
        <v>45567OD04Q41782</v>
      </c>
      <c r="C3911" s="25">
        <v>45567</v>
      </c>
      <c r="D3911" s="1">
        <v>65541</v>
      </c>
      <c r="E3911" s="12">
        <v>312216</v>
      </c>
      <c r="F3911" s="17">
        <v>4570</v>
      </c>
      <c r="G3911" s="24" t="s">
        <v>25</v>
      </c>
      <c r="H3911" s="670">
        <v>51.88</v>
      </c>
      <c r="I3911" s="670">
        <v>17.64</v>
      </c>
      <c r="J3911" s="670">
        <f t="shared" si="283"/>
        <v>34.24</v>
      </c>
      <c r="K3911" s="671">
        <v>33.659999999999997</v>
      </c>
      <c r="L3911" s="662">
        <v>45567</v>
      </c>
      <c r="M3911" s="670">
        <f t="shared" si="284"/>
        <v>0.5800000000000054</v>
      </c>
      <c r="N3911" s="672">
        <v>2</v>
      </c>
      <c r="O3911" s="552" t="s">
        <v>50</v>
      </c>
      <c r="P3911" s="1" t="s">
        <v>53</v>
      </c>
      <c r="Q3911" s="673" t="str">
        <f>VLOOKUP(UTK[[#This Row],[ID]],DRIVER[],6,FALSE)</f>
        <v>BHARAT CH MOHANTA</v>
      </c>
    </row>
    <row r="3912" spans="1:18" ht="14.4">
      <c r="A3912" s="1">
        <v>31</v>
      </c>
      <c r="B3912" s="669" t="str">
        <f>UTK[[#This Row],[DATE]]&amp;UTK[[#This Row],[VEHICLE NO]]&amp;UTK[[#This Row],[TRIP NO]]</f>
        <v>45567OD04Q41442</v>
      </c>
      <c r="C3912" s="25">
        <v>45567</v>
      </c>
      <c r="D3912" s="1">
        <v>65542</v>
      </c>
      <c r="E3912" s="12">
        <v>312216</v>
      </c>
      <c r="F3912" s="17">
        <v>4573</v>
      </c>
      <c r="G3912" s="24" t="s">
        <v>38</v>
      </c>
      <c r="H3912" s="670">
        <v>30.66</v>
      </c>
      <c r="I3912" s="670">
        <v>10.8</v>
      </c>
      <c r="J3912" s="670">
        <f t="shared" si="283"/>
        <v>19.86</v>
      </c>
      <c r="K3912" s="671">
        <v>19.5</v>
      </c>
      <c r="L3912" s="662">
        <v>45567</v>
      </c>
      <c r="M3912" s="670">
        <f t="shared" si="284"/>
        <v>0.35999999999999943</v>
      </c>
      <c r="N3912" s="672">
        <v>2</v>
      </c>
      <c r="O3912" s="552" t="s">
        <v>50</v>
      </c>
      <c r="P3912" s="1" t="s">
        <v>53</v>
      </c>
      <c r="Q3912" s="673" t="str">
        <f>VLOOKUP(UTK[[#This Row],[ID]],DRIVER[],6,FALSE)</f>
        <v>RAJESWAR MAHANTA</v>
      </c>
    </row>
    <row r="3913" spans="1:18" ht="14.4">
      <c r="A3913" s="1">
        <v>32</v>
      </c>
      <c r="B3913" s="669" t="str">
        <f>UTK[[#This Row],[DATE]]&amp;UTK[[#This Row],[VEHICLE NO]]&amp;UTK[[#This Row],[TRIP NO]]</f>
        <v>45567OD34S61372</v>
      </c>
      <c r="C3913" s="25">
        <v>45567</v>
      </c>
      <c r="D3913" s="1">
        <v>65543</v>
      </c>
      <c r="E3913" s="12">
        <v>312216</v>
      </c>
      <c r="F3913" s="17">
        <v>4582</v>
      </c>
      <c r="G3913" s="24" t="s">
        <v>44</v>
      </c>
      <c r="H3913" s="670">
        <v>51.4</v>
      </c>
      <c r="I3913" s="670">
        <v>17.940000000000001</v>
      </c>
      <c r="J3913" s="670">
        <f t="shared" si="283"/>
        <v>33.459999999999994</v>
      </c>
      <c r="K3913" s="671">
        <v>32.94</v>
      </c>
      <c r="L3913" s="662">
        <v>45567</v>
      </c>
      <c r="M3913" s="670">
        <f t="shared" si="284"/>
        <v>0.51999999999999602</v>
      </c>
      <c r="N3913" s="672">
        <v>2</v>
      </c>
      <c r="O3913" s="552" t="s">
        <v>50</v>
      </c>
      <c r="P3913" s="1" t="s">
        <v>53</v>
      </c>
      <c r="Q3913" s="673" t="str">
        <f>VLOOKUP(UTK[[#This Row],[ID]],DRIVER[],6,FALSE)</f>
        <v>BANAJ ROUT</v>
      </c>
    </row>
    <row r="3914" spans="1:18" ht="14.4">
      <c r="A3914" s="1">
        <v>33</v>
      </c>
      <c r="B3914" s="669" t="str">
        <f>UTK[[#This Row],[DATE]]&amp;UTK[[#This Row],[VEHICLE NO]]&amp;UTK[[#This Row],[TRIP NO]]</f>
        <v>45567OD04Q41262</v>
      </c>
      <c r="C3914" s="25">
        <v>45567</v>
      </c>
      <c r="D3914" s="1">
        <v>65544</v>
      </c>
      <c r="E3914" s="12">
        <v>312216</v>
      </c>
      <c r="F3914" s="17">
        <v>4585</v>
      </c>
      <c r="G3914" s="24" t="s">
        <v>23</v>
      </c>
      <c r="H3914" s="670">
        <v>56.06</v>
      </c>
      <c r="I3914" s="670">
        <v>17.559999999999999</v>
      </c>
      <c r="J3914" s="670">
        <f t="shared" si="283"/>
        <v>38.5</v>
      </c>
      <c r="K3914" s="671">
        <v>36.74</v>
      </c>
      <c r="L3914" s="662">
        <v>45567</v>
      </c>
      <c r="M3914" s="670">
        <f t="shared" si="284"/>
        <v>1.759999999999998</v>
      </c>
      <c r="N3914" s="672">
        <v>2</v>
      </c>
      <c r="O3914" s="552" t="s">
        <v>50</v>
      </c>
      <c r="P3914" s="1" t="s">
        <v>53</v>
      </c>
      <c r="Q3914" s="673" t="str">
        <f>VLOOKUP(UTK[[#This Row],[ID]],DRIVER[],6,FALSE)</f>
        <v>JUGAL KISHOR MOHANTA</v>
      </c>
    </row>
    <row r="3915" spans="1:18" ht="14.4">
      <c r="A3915" s="1">
        <v>34</v>
      </c>
      <c r="B3915" s="669" t="str">
        <f>UTK[[#This Row],[DATE]]&amp;UTK[[#This Row],[VEHICLE NO]]&amp;UTK[[#This Row],[TRIP NO]]</f>
        <v>45567OD04Q41182</v>
      </c>
      <c r="C3915" s="25">
        <v>45567</v>
      </c>
      <c r="D3915" s="1">
        <v>65545</v>
      </c>
      <c r="E3915" s="12">
        <v>312216</v>
      </c>
      <c r="F3915" s="17">
        <v>4586</v>
      </c>
      <c r="G3915" s="24" t="s">
        <v>26</v>
      </c>
      <c r="H3915" s="670">
        <v>51.82</v>
      </c>
      <c r="I3915" s="670">
        <v>17.239999999999998</v>
      </c>
      <c r="J3915" s="670">
        <f t="shared" si="283"/>
        <v>34.58</v>
      </c>
      <c r="K3915" s="671">
        <v>33.340000000000003</v>
      </c>
      <c r="L3915" s="662">
        <v>45567</v>
      </c>
      <c r="M3915" s="670">
        <f t="shared" si="284"/>
        <v>1.2399999999999949</v>
      </c>
      <c r="N3915" s="672">
        <v>2</v>
      </c>
      <c r="O3915" s="552" t="s">
        <v>50</v>
      </c>
      <c r="P3915" s="1" t="s">
        <v>53</v>
      </c>
      <c r="Q3915" s="673" t="str">
        <f>VLOOKUP(UTK[[#This Row],[ID]],DRIVER[],6,FALSE)</f>
        <v>MIRZA KAMAL BEG</v>
      </c>
    </row>
    <row r="3916" spans="1:18" ht="14.4">
      <c r="A3916" s="1">
        <v>35</v>
      </c>
      <c r="B3916" s="669" t="str">
        <f>UTK[[#This Row],[DATE]]&amp;UTK[[#This Row],[VEHICLE NO]]&amp;UTK[[#This Row],[TRIP NO]]</f>
        <v>45567OD34S61522</v>
      </c>
      <c r="C3916" s="25">
        <v>45567</v>
      </c>
      <c r="D3916" s="1">
        <v>65546</v>
      </c>
      <c r="E3916" s="12">
        <v>312216</v>
      </c>
      <c r="F3916" s="17">
        <v>4590</v>
      </c>
      <c r="G3916" s="24" t="s">
        <v>43</v>
      </c>
      <c r="H3916" s="670">
        <v>50.82</v>
      </c>
      <c r="I3916" s="670">
        <v>17.32</v>
      </c>
      <c r="J3916" s="670">
        <f t="shared" si="283"/>
        <v>33.5</v>
      </c>
      <c r="K3916" s="671">
        <v>33.04</v>
      </c>
      <c r="L3916" s="662">
        <v>45567</v>
      </c>
      <c r="M3916" s="670">
        <f t="shared" si="284"/>
        <v>0.46000000000000085</v>
      </c>
      <c r="N3916" s="672">
        <v>2</v>
      </c>
      <c r="O3916" s="552" t="s">
        <v>50</v>
      </c>
      <c r="P3916" s="1" t="s">
        <v>53</v>
      </c>
      <c r="Q3916" s="673" t="str">
        <f>VLOOKUP(UTK[[#This Row],[ID]],DRIVER[],6,FALSE)</f>
        <v>DHULESWAR PERAI</v>
      </c>
    </row>
    <row r="3917" spans="1:18" ht="14.4">
      <c r="A3917" s="1">
        <v>36</v>
      </c>
      <c r="B3917" s="669" t="str">
        <f>UTK[[#This Row],[DATE]]&amp;UTK[[#This Row],[VEHICLE NO]]&amp;UTK[[#This Row],[TRIP NO]]</f>
        <v>45567OD34S40342</v>
      </c>
      <c r="C3917" s="25">
        <v>45567</v>
      </c>
      <c r="D3917" s="1">
        <v>65547</v>
      </c>
      <c r="E3917" s="12">
        <v>312216</v>
      </c>
      <c r="F3917" s="17">
        <v>4591</v>
      </c>
      <c r="G3917" s="24" t="s">
        <v>129</v>
      </c>
      <c r="H3917" s="670">
        <v>54.6</v>
      </c>
      <c r="I3917" s="670">
        <v>17.88</v>
      </c>
      <c r="J3917" s="670">
        <f t="shared" si="283"/>
        <v>36.72</v>
      </c>
      <c r="K3917" s="671">
        <v>36.24</v>
      </c>
      <c r="L3917" s="662">
        <v>45567</v>
      </c>
      <c r="M3917" s="670">
        <f t="shared" si="284"/>
        <v>0.47999999999999687</v>
      </c>
      <c r="N3917" s="672">
        <v>2</v>
      </c>
      <c r="O3917" s="552" t="s">
        <v>50</v>
      </c>
      <c r="P3917" s="1" t="s">
        <v>53</v>
      </c>
      <c r="Q3917" s="673" t="str">
        <f>VLOOKUP(UTK[[#This Row],[ID]],DRIVER[],6,FALSE)</f>
        <v>NATABAR MOHANTA</v>
      </c>
    </row>
    <row r="3918" spans="1:18" ht="14.4">
      <c r="A3918" s="1">
        <v>37</v>
      </c>
      <c r="B3918" s="669" t="str">
        <f>UTK[[#This Row],[DATE]]&amp;UTK[[#This Row],[VEHICLE NO]]&amp;UTK[[#This Row],[TRIP NO]]</f>
        <v>45567OD34S61392</v>
      </c>
      <c r="C3918" s="25">
        <v>45567</v>
      </c>
      <c r="D3918" s="1">
        <v>65548</v>
      </c>
      <c r="E3918" s="12">
        <v>312216</v>
      </c>
      <c r="F3918" s="17">
        <v>4593</v>
      </c>
      <c r="G3918" s="24" t="s">
        <v>52</v>
      </c>
      <c r="H3918" s="670">
        <v>52.18</v>
      </c>
      <c r="I3918" s="670">
        <v>17.62</v>
      </c>
      <c r="J3918" s="670">
        <f t="shared" si="283"/>
        <v>34.56</v>
      </c>
      <c r="K3918" s="671">
        <v>34.1</v>
      </c>
      <c r="L3918" s="662">
        <v>45567</v>
      </c>
      <c r="M3918" s="670">
        <f t="shared" si="284"/>
        <v>0.46000000000000085</v>
      </c>
      <c r="N3918" s="672">
        <v>2</v>
      </c>
      <c r="O3918" s="552" t="s">
        <v>50</v>
      </c>
      <c r="P3918" s="1" t="s">
        <v>53</v>
      </c>
      <c r="Q3918" s="673" t="str">
        <f>VLOOKUP(UTK[[#This Row],[ID]],DRIVER[],6,FALSE)</f>
        <v>PRADIPA MALIK</v>
      </c>
    </row>
    <row r="3919" spans="1:18" ht="14.4">
      <c r="A3919" s="1">
        <v>38</v>
      </c>
      <c r="B3919" s="669" t="str">
        <f>UTK[[#This Row],[DATE]]&amp;UTK[[#This Row],[VEHICLE NO]]&amp;UTK[[#This Row],[TRIP NO]]</f>
        <v>45567OD34S26662</v>
      </c>
      <c r="C3919" s="25">
        <v>45567</v>
      </c>
      <c r="D3919" s="1">
        <v>65550</v>
      </c>
      <c r="E3919" s="12">
        <v>312216</v>
      </c>
      <c r="F3919" s="17">
        <v>4592</v>
      </c>
      <c r="G3919" s="24" t="s">
        <v>45</v>
      </c>
      <c r="H3919" s="670">
        <v>51.36</v>
      </c>
      <c r="I3919" s="670">
        <v>17.62</v>
      </c>
      <c r="J3919" s="670">
        <f t="shared" si="283"/>
        <v>33.739999999999995</v>
      </c>
      <c r="K3919" s="671">
        <v>33.32</v>
      </c>
      <c r="L3919" s="662">
        <v>45567</v>
      </c>
      <c r="M3919" s="670">
        <f t="shared" si="284"/>
        <v>0.4199999999999946</v>
      </c>
      <c r="N3919" s="672">
        <v>2</v>
      </c>
      <c r="O3919" s="552" t="s">
        <v>50</v>
      </c>
      <c r="P3919" s="1" t="s">
        <v>53</v>
      </c>
      <c r="Q3919" s="673" t="str">
        <f>VLOOKUP(UTK[[#This Row],[ID]],DRIVER[],6,FALSE)</f>
        <v>PRAHALLAD KUMAR DAS</v>
      </c>
    </row>
    <row r="3920" spans="1:18" ht="14.4">
      <c r="A3920" s="1">
        <v>39</v>
      </c>
      <c r="B3920" s="669" t="str">
        <f>UTK[[#This Row],[DATE]]&amp;UTK[[#This Row],[VEHICLE NO]]&amp;UTK[[#This Row],[TRIP NO]]</f>
        <v>45567OD04Q67612</v>
      </c>
      <c r="C3920" s="25">
        <v>45567</v>
      </c>
      <c r="D3920" s="1">
        <v>65551</v>
      </c>
      <c r="E3920" s="12">
        <v>312216</v>
      </c>
      <c r="F3920" s="17">
        <v>4596</v>
      </c>
      <c r="G3920" s="24" t="s">
        <v>24</v>
      </c>
      <c r="H3920" s="670">
        <v>52.38</v>
      </c>
      <c r="I3920" s="670">
        <v>17.68</v>
      </c>
      <c r="J3920" s="670">
        <f t="shared" si="283"/>
        <v>34.700000000000003</v>
      </c>
      <c r="K3920" s="671">
        <v>34.14</v>
      </c>
      <c r="L3920" s="662">
        <v>45567</v>
      </c>
      <c r="M3920" s="670">
        <f t="shared" si="284"/>
        <v>0.56000000000000227</v>
      </c>
      <c r="N3920" s="672">
        <v>2</v>
      </c>
      <c r="O3920" s="552" t="s">
        <v>50</v>
      </c>
      <c r="P3920" s="1" t="s">
        <v>53</v>
      </c>
      <c r="Q3920" s="673" t="str">
        <f>VLOOKUP(UTK[[#This Row],[ID]],DRIVER[],6,FALSE)</f>
        <v>KALICHARAN MOHANTA</v>
      </c>
    </row>
    <row r="3921" spans="1:18" ht="14.4">
      <c r="A3921" s="1">
        <v>40</v>
      </c>
      <c r="B3921" s="669" t="str">
        <f>UTK[[#This Row],[DATE]]&amp;UTK[[#This Row],[VEHICLE NO]]&amp;UTK[[#This Row],[TRIP NO]]</f>
        <v>45567OD04Q41232</v>
      </c>
      <c r="C3921" s="25">
        <v>45567</v>
      </c>
      <c r="D3921" s="1">
        <v>65552</v>
      </c>
      <c r="E3921" s="12">
        <v>312216</v>
      </c>
      <c r="F3921" s="17">
        <v>4601</v>
      </c>
      <c r="G3921" s="24" t="s">
        <v>39</v>
      </c>
      <c r="H3921" s="670">
        <v>54.28</v>
      </c>
      <c r="I3921" s="670">
        <v>17.420000000000002</v>
      </c>
      <c r="J3921" s="670">
        <f t="shared" si="283"/>
        <v>36.86</v>
      </c>
      <c r="K3921" s="671">
        <v>36.32</v>
      </c>
      <c r="L3921" s="662">
        <v>45567</v>
      </c>
      <c r="M3921" s="670">
        <f t="shared" si="284"/>
        <v>0.53999999999999915</v>
      </c>
      <c r="N3921" s="672">
        <v>2</v>
      </c>
      <c r="O3921" s="552" t="s">
        <v>50</v>
      </c>
      <c r="P3921" s="1" t="s">
        <v>53</v>
      </c>
      <c r="Q3921" s="673" t="str">
        <f>VLOOKUP(UTK[[#This Row],[ID]],DRIVER[],6,FALSE)</f>
        <v>PRADEEP KUMAR</v>
      </c>
    </row>
    <row r="3922" spans="1:18" ht="14.4">
      <c r="A3922" s="1">
        <v>41</v>
      </c>
      <c r="B3922" s="669" t="str">
        <f>UTK[[#This Row],[DATE]]&amp;UTK[[#This Row],[VEHICLE NO]]&amp;UTK[[#This Row],[TRIP NO]]</f>
        <v>45568OD34S65081</v>
      </c>
      <c r="C3922" s="25">
        <v>45568</v>
      </c>
      <c r="D3922" s="1">
        <v>65553</v>
      </c>
      <c r="E3922" s="12">
        <v>312216</v>
      </c>
      <c r="F3922" s="17">
        <v>4605</v>
      </c>
      <c r="G3922" s="24" t="s">
        <v>57</v>
      </c>
      <c r="H3922" s="670">
        <v>53.46</v>
      </c>
      <c r="I3922" s="670">
        <v>17.559999999999999</v>
      </c>
      <c r="J3922" s="670">
        <f t="shared" ref="J3922:J3948" si="285">H3922-I3922</f>
        <v>35.900000000000006</v>
      </c>
      <c r="K3922" s="671">
        <v>35.54</v>
      </c>
      <c r="L3922" s="662">
        <v>45568</v>
      </c>
      <c r="M3922" s="670">
        <f t="shared" ref="M3922:M3948" si="286">J3922-K3922</f>
        <v>0.36000000000000654</v>
      </c>
      <c r="N3922" s="672">
        <v>1</v>
      </c>
      <c r="O3922" s="552" t="s">
        <v>50</v>
      </c>
      <c r="P3922" s="1" t="s">
        <v>53</v>
      </c>
      <c r="Q3922" s="673" t="str">
        <f>VLOOKUP(UTK[[#This Row],[ID]],DRIVER[],6,FALSE)</f>
        <v>ABHIMANYU JENA</v>
      </c>
    </row>
    <row r="3923" spans="1:18" ht="14.4">
      <c r="A3923" s="1">
        <v>42</v>
      </c>
      <c r="B3923" s="669" t="str">
        <f>UTK[[#This Row],[DATE]]&amp;UTK[[#This Row],[VEHICLE NO]]&amp;UTK[[#This Row],[TRIP NO]]</f>
        <v>45568OD34S61521</v>
      </c>
      <c r="C3923" s="25">
        <v>45568</v>
      </c>
      <c r="D3923" s="1">
        <v>65554</v>
      </c>
      <c r="E3923" s="12">
        <v>312216</v>
      </c>
      <c r="F3923" s="17">
        <v>4606</v>
      </c>
      <c r="G3923" s="24" t="s">
        <v>43</v>
      </c>
      <c r="H3923" s="670">
        <v>51.98</v>
      </c>
      <c r="I3923" s="670">
        <v>17.3</v>
      </c>
      <c r="J3923" s="670">
        <f t="shared" si="285"/>
        <v>34.679999999999993</v>
      </c>
      <c r="K3923" s="671">
        <v>34.18</v>
      </c>
      <c r="L3923" s="662">
        <v>45568</v>
      </c>
      <c r="M3923" s="670">
        <f t="shared" si="286"/>
        <v>0.49999999999999289</v>
      </c>
      <c r="N3923" s="672">
        <v>1</v>
      </c>
      <c r="O3923" s="552" t="s">
        <v>50</v>
      </c>
      <c r="P3923" s="1" t="s">
        <v>53</v>
      </c>
      <c r="Q3923" s="673" t="str">
        <f>VLOOKUP(UTK[[#This Row],[ID]],DRIVER[],6,FALSE)</f>
        <v>DHULESWAR PERAI</v>
      </c>
    </row>
    <row r="3924" spans="1:18" ht="14.4">
      <c r="A3924" s="1">
        <v>43</v>
      </c>
      <c r="B3924" s="669" t="str">
        <f>UTK[[#This Row],[DATE]]&amp;UTK[[#This Row],[VEHICLE NO]]&amp;UTK[[#This Row],[TRIP NO]]</f>
        <v>45568OD04Q41441</v>
      </c>
      <c r="C3924" s="25">
        <v>45568</v>
      </c>
      <c r="D3924" s="1">
        <v>65555</v>
      </c>
      <c r="E3924" s="12">
        <v>312216</v>
      </c>
      <c r="F3924" s="17">
        <v>4609</v>
      </c>
      <c r="G3924" s="24" t="s">
        <v>38</v>
      </c>
      <c r="H3924" s="670">
        <v>34.28</v>
      </c>
      <c r="I3924" s="670">
        <v>10.78</v>
      </c>
      <c r="J3924" s="670">
        <f t="shared" si="285"/>
        <v>23.5</v>
      </c>
      <c r="K3924" s="671">
        <v>23.24</v>
      </c>
      <c r="L3924" s="662">
        <v>45568</v>
      </c>
      <c r="M3924" s="670">
        <f t="shared" si="286"/>
        <v>0.26000000000000156</v>
      </c>
      <c r="N3924" s="672">
        <v>1</v>
      </c>
      <c r="O3924" s="552" t="s">
        <v>50</v>
      </c>
      <c r="P3924" s="1" t="s">
        <v>53</v>
      </c>
      <c r="Q3924" s="673" t="str">
        <f>VLOOKUP(UTK[[#This Row],[ID]],DRIVER[],6,FALSE)</f>
        <v>RAJESWAR MAHANTA</v>
      </c>
    </row>
    <row r="3925" spans="1:18" ht="14.4">
      <c r="A3925" s="1">
        <v>44</v>
      </c>
      <c r="B3925" s="669" t="str">
        <f>UTK[[#This Row],[DATE]]&amp;UTK[[#This Row],[VEHICLE NO]]&amp;UTK[[#This Row],[TRIP NO]]</f>
        <v>45568OD04Q41181</v>
      </c>
      <c r="C3925" s="25">
        <v>45568</v>
      </c>
      <c r="D3925" s="1">
        <v>65556</v>
      </c>
      <c r="E3925" s="12">
        <v>312216</v>
      </c>
      <c r="F3925" s="17">
        <v>4610</v>
      </c>
      <c r="G3925" s="24" t="s">
        <v>26</v>
      </c>
      <c r="H3925" s="670">
        <v>52.16</v>
      </c>
      <c r="I3925" s="670">
        <v>17.22</v>
      </c>
      <c r="J3925" s="670">
        <f t="shared" si="285"/>
        <v>34.94</v>
      </c>
      <c r="K3925" s="671">
        <v>34.42</v>
      </c>
      <c r="L3925" s="662">
        <v>45568</v>
      </c>
      <c r="M3925" s="670">
        <f t="shared" si="286"/>
        <v>0.51999999999999602</v>
      </c>
      <c r="N3925" s="672">
        <v>1</v>
      </c>
      <c r="O3925" s="552" t="s">
        <v>50</v>
      </c>
      <c r="P3925" s="1" t="s">
        <v>53</v>
      </c>
      <c r="Q3925" s="673" t="str">
        <f>VLOOKUP(UTK[[#This Row],[ID]],DRIVER[],6,FALSE)</f>
        <v>MIRZA KAMAL BEG</v>
      </c>
      <c r="R3925" s="1">
        <v>200</v>
      </c>
    </row>
    <row r="3926" spans="1:18" ht="14.4">
      <c r="A3926" s="1">
        <v>45</v>
      </c>
      <c r="B3926" s="669" t="str">
        <f>UTK[[#This Row],[DATE]]&amp;UTK[[#This Row],[VEHICLE NO]]&amp;UTK[[#This Row],[TRIP NO]]</f>
        <v>45568OD34S61371</v>
      </c>
      <c r="C3926" s="25">
        <v>45568</v>
      </c>
      <c r="D3926" s="1">
        <v>65557</v>
      </c>
      <c r="E3926" s="12">
        <v>312216</v>
      </c>
      <c r="F3926" s="17">
        <v>4611</v>
      </c>
      <c r="G3926" s="24" t="s">
        <v>44</v>
      </c>
      <c r="H3926" s="670">
        <v>52.56</v>
      </c>
      <c r="I3926" s="670">
        <v>17.84</v>
      </c>
      <c r="J3926" s="670">
        <f t="shared" si="285"/>
        <v>34.72</v>
      </c>
      <c r="K3926" s="671">
        <v>34.18</v>
      </c>
      <c r="L3926" s="662">
        <v>45568</v>
      </c>
      <c r="M3926" s="670">
        <f t="shared" si="286"/>
        <v>0.53999999999999915</v>
      </c>
      <c r="N3926" s="672">
        <v>1</v>
      </c>
      <c r="O3926" s="552" t="s">
        <v>50</v>
      </c>
      <c r="P3926" s="1" t="s">
        <v>53</v>
      </c>
      <c r="Q3926" s="673" t="str">
        <f>VLOOKUP(UTK[[#This Row],[ID]],DRIVER[],6,FALSE)</f>
        <v>BANAJ ROUT</v>
      </c>
    </row>
    <row r="3927" spans="1:18" ht="14.4">
      <c r="A3927" s="1">
        <v>46</v>
      </c>
      <c r="B3927" s="669" t="str">
        <f>UTK[[#This Row],[DATE]]&amp;UTK[[#This Row],[VEHICLE NO]]&amp;UTK[[#This Row],[TRIP NO]]</f>
        <v>45568OD34S40341</v>
      </c>
      <c r="C3927" s="25">
        <v>45568</v>
      </c>
      <c r="D3927" s="1">
        <v>65558</v>
      </c>
      <c r="E3927" s="12">
        <v>312216</v>
      </c>
      <c r="F3927" s="17">
        <v>4612</v>
      </c>
      <c r="G3927" s="24" t="s">
        <v>129</v>
      </c>
      <c r="H3927" s="670">
        <v>50.06</v>
      </c>
      <c r="I3927" s="670">
        <v>17.84</v>
      </c>
      <c r="J3927" s="670">
        <f t="shared" si="285"/>
        <v>32.22</v>
      </c>
      <c r="K3927" s="671">
        <v>31.84</v>
      </c>
      <c r="L3927" s="662">
        <v>45568</v>
      </c>
      <c r="M3927" s="670">
        <f t="shared" si="286"/>
        <v>0.37999999999999901</v>
      </c>
      <c r="N3927" s="672">
        <v>1</v>
      </c>
      <c r="O3927" s="552" t="s">
        <v>50</v>
      </c>
      <c r="P3927" s="1" t="s">
        <v>53</v>
      </c>
      <c r="Q3927" s="673" t="str">
        <f>VLOOKUP(UTK[[#This Row],[ID]],DRIVER[],6,FALSE)</f>
        <v>AKSHAYA KU SAHOO</v>
      </c>
    </row>
    <row r="3928" spans="1:18" ht="14.4">
      <c r="A3928" s="1">
        <v>47</v>
      </c>
      <c r="B3928" s="669" t="str">
        <f>UTK[[#This Row],[DATE]]&amp;UTK[[#This Row],[VEHICLE NO]]&amp;UTK[[#This Row],[TRIP NO]]</f>
        <v>45568OD34S26661</v>
      </c>
      <c r="C3928" s="25">
        <v>45568</v>
      </c>
      <c r="D3928" s="1">
        <v>65559</v>
      </c>
      <c r="E3928" s="12">
        <v>312216</v>
      </c>
      <c r="F3928" s="17">
        <v>4618</v>
      </c>
      <c r="G3928" s="24" t="s">
        <v>45</v>
      </c>
      <c r="H3928" s="670">
        <v>51.46</v>
      </c>
      <c r="I3928" s="670">
        <v>17.559999999999999</v>
      </c>
      <c r="J3928" s="670">
        <f t="shared" si="285"/>
        <v>33.900000000000006</v>
      </c>
      <c r="K3928" s="671">
        <v>33.54</v>
      </c>
      <c r="L3928" s="662">
        <v>45568</v>
      </c>
      <c r="M3928" s="670">
        <f t="shared" si="286"/>
        <v>0.36000000000000654</v>
      </c>
      <c r="N3928" s="672">
        <v>1</v>
      </c>
      <c r="O3928" s="552" t="s">
        <v>50</v>
      </c>
      <c r="P3928" s="1" t="s">
        <v>53</v>
      </c>
      <c r="Q3928" s="673" t="str">
        <f>VLOOKUP(UTK[[#This Row],[ID]],DRIVER[],6,FALSE)</f>
        <v>PRAHALLAD KUMAR DAS</v>
      </c>
    </row>
    <row r="3929" spans="1:18" ht="14.4">
      <c r="A3929" s="1">
        <v>48</v>
      </c>
      <c r="B3929" s="669" t="str">
        <f>UTK[[#This Row],[DATE]]&amp;UTK[[#This Row],[VEHICLE NO]]&amp;UTK[[#This Row],[TRIP NO]]</f>
        <v>45568OD04Q41281</v>
      </c>
      <c r="C3929" s="25">
        <v>45568</v>
      </c>
      <c r="D3929" s="1">
        <v>65560</v>
      </c>
      <c r="E3929" s="12">
        <v>312216</v>
      </c>
      <c r="F3929" s="17">
        <v>4619</v>
      </c>
      <c r="G3929" s="24" t="s">
        <v>41</v>
      </c>
      <c r="H3929" s="670">
        <v>35.36</v>
      </c>
      <c r="I3929" s="670">
        <v>10.64</v>
      </c>
      <c r="J3929" s="670">
        <f t="shared" si="285"/>
        <v>24.72</v>
      </c>
      <c r="K3929" s="671">
        <v>24.34</v>
      </c>
      <c r="L3929" s="662">
        <v>45568</v>
      </c>
      <c r="M3929" s="670">
        <f t="shared" si="286"/>
        <v>0.37999999999999901</v>
      </c>
      <c r="N3929" s="672">
        <v>1</v>
      </c>
      <c r="O3929" s="552" t="s">
        <v>50</v>
      </c>
      <c r="P3929" s="1" t="s">
        <v>53</v>
      </c>
      <c r="Q3929" s="673" t="str">
        <f>VLOOKUP(UTK[[#This Row],[ID]],DRIVER[],6,FALSE)</f>
        <v>KAMAN MUNDA</v>
      </c>
    </row>
    <row r="3930" spans="1:18" ht="14.4">
      <c r="A3930" s="1">
        <v>49</v>
      </c>
      <c r="B3930" s="669" t="str">
        <f>UTK[[#This Row],[DATE]]&amp;UTK[[#This Row],[VEHICLE NO]]&amp;UTK[[#This Row],[TRIP NO]]</f>
        <v>45568OD04Q41781</v>
      </c>
      <c r="C3930" s="25">
        <v>45568</v>
      </c>
      <c r="D3930" s="1">
        <v>65561</v>
      </c>
      <c r="E3930" s="12">
        <v>312216</v>
      </c>
      <c r="F3930" s="17">
        <v>4620</v>
      </c>
      <c r="G3930" s="24" t="s">
        <v>25</v>
      </c>
      <c r="H3930" s="670">
        <v>51.18</v>
      </c>
      <c r="I3930" s="670">
        <v>17.62</v>
      </c>
      <c r="J3930" s="670">
        <f t="shared" si="285"/>
        <v>33.56</v>
      </c>
      <c r="K3930" s="671">
        <v>33.18</v>
      </c>
      <c r="L3930" s="662">
        <v>45568</v>
      </c>
      <c r="M3930" s="670">
        <f t="shared" si="286"/>
        <v>0.38000000000000256</v>
      </c>
      <c r="N3930" s="672">
        <v>1</v>
      </c>
      <c r="O3930" s="552" t="s">
        <v>50</v>
      </c>
      <c r="P3930" s="1" t="s">
        <v>53</v>
      </c>
      <c r="Q3930" s="673" t="str">
        <f>VLOOKUP(UTK[[#This Row],[ID]],DRIVER[],6,FALSE)</f>
        <v>CHANDRAMANI MOHANTY</v>
      </c>
    </row>
    <row r="3931" spans="1:18" ht="14.4">
      <c r="A3931" s="1">
        <v>50</v>
      </c>
      <c r="B3931" s="669" t="str">
        <f>UTK[[#This Row],[DATE]]&amp;UTK[[#This Row],[VEHICLE NO]]&amp;UTK[[#This Row],[TRIP NO]]</f>
        <v>45568OD34S61391</v>
      </c>
      <c r="C3931" s="25">
        <v>45568</v>
      </c>
      <c r="D3931" s="1">
        <v>65562</v>
      </c>
      <c r="E3931" s="12">
        <v>312216</v>
      </c>
      <c r="F3931" s="17">
        <v>4625</v>
      </c>
      <c r="G3931" s="24" t="s">
        <v>52</v>
      </c>
      <c r="H3931" s="670">
        <v>49.76</v>
      </c>
      <c r="I3931" s="670">
        <v>17.62</v>
      </c>
      <c r="J3931" s="670">
        <f t="shared" si="285"/>
        <v>32.14</v>
      </c>
      <c r="K3931" s="671">
        <v>31.84</v>
      </c>
      <c r="L3931" s="662">
        <v>45568</v>
      </c>
      <c r="M3931" s="670">
        <f t="shared" si="286"/>
        <v>0.30000000000000071</v>
      </c>
      <c r="N3931" s="672">
        <v>1</v>
      </c>
      <c r="O3931" s="552" t="s">
        <v>50</v>
      </c>
      <c r="P3931" s="1" t="s">
        <v>53</v>
      </c>
      <c r="Q3931" s="673" t="str">
        <f>VLOOKUP(UTK[[#This Row],[ID]],DRIVER[],6,FALSE)</f>
        <v>PRADIPA MALIK</v>
      </c>
    </row>
    <row r="3932" spans="1:18" ht="14.4">
      <c r="A3932" s="1">
        <v>51</v>
      </c>
      <c r="B3932" s="669" t="str">
        <f>UTK[[#This Row],[DATE]]&amp;UTK[[#This Row],[VEHICLE NO]]&amp;UTK[[#This Row],[TRIP NO]]</f>
        <v>45568OD04Q67611</v>
      </c>
      <c r="C3932" s="25">
        <v>45568</v>
      </c>
      <c r="D3932" s="1">
        <v>65563</v>
      </c>
      <c r="E3932" s="12">
        <v>312216</v>
      </c>
      <c r="F3932" s="17">
        <v>4621</v>
      </c>
      <c r="G3932" s="24" t="s">
        <v>24</v>
      </c>
      <c r="H3932" s="670">
        <v>53.52</v>
      </c>
      <c r="I3932" s="670">
        <v>17.68</v>
      </c>
      <c r="J3932" s="670">
        <f t="shared" si="285"/>
        <v>35.840000000000003</v>
      </c>
      <c r="K3932" s="671">
        <v>35.44</v>
      </c>
      <c r="L3932" s="662">
        <v>45568</v>
      </c>
      <c r="M3932" s="670">
        <f t="shared" si="286"/>
        <v>0.40000000000000568</v>
      </c>
      <c r="N3932" s="672">
        <v>1</v>
      </c>
      <c r="O3932" s="552" t="s">
        <v>50</v>
      </c>
      <c r="P3932" s="1" t="s">
        <v>53</v>
      </c>
      <c r="Q3932" s="673" t="str">
        <f>VLOOKUP(UTK[[#This Row],[ID]],DRIVER[],6,FALSE)</f>
        <v>KALICHARAN MOHANTA</v>
      </c>
      <c r="R3932" s="1">
        <v>80</v>
      </c>
    </row>
    <row r="3933" spans="1:18" ht="14.4">
      <c r="A3933" s="1">
        <v>52</v>
      </c>
      <c r="B3933" s="669" t="str">
        <f>UTK[[#This Row],[DATE]]&amp;UTK[[#This Row],[VEHICLE NO]]&amp;UTK[[#This Row],[TRIP NO]]</f>
        <v>45568OD04Q41231</v>
      </c>
      <c r="C3933" s="25">
        <v>45568</v>
      </c>
      <c r="D3933" s="1">
        <v>65564</v>
      </c>
      <c r="E3933" s="12">
        <v>312216</v>
      </c>
      <c r="F3933" s="17">
        <v>4624</v>
      </c>
      <c r="G3933" s="24" t="s">
        <v>39</v>
      </c>
      <c r="H3933" s="670">
        <v>53.22</v>
      </c>
      <c r="I3933" s="670">
        <v>17.420000000000002</v>
      </c>
      <c r="J3933" s="670">
        <f t="shared" si="285"/>
        <v>35.799999999999997</v>
      </c>
      <c r="K3933" s="671">
        <v>35.32</v>
      </c>
      <c r="L3933" s="662">
        <v>45568</v>
      </c>
      <c r="M3933" s="670">
        <f t="shared" si="286"/>
        <v>0.47999999999999687</v>
      </c>
      <c r="N3933" s="672">
        <v>1</v>
      </c>
      <c r="O3933" s="552" t="s">
        <v>50</v>
      </c>
      <c r="P3933" s="1" t="s">
        <v>53</v>
      </c>
      <c r="Q3933" s="673" t="str">
        <f>VLOOKUP(UTK[[#This Row],[ID]],DRIVER[],6,FALSE)</f>
        <v>PRADEEP KUMAR</v>
      </c>
    </row>
    <row r="3934" spans="1:18" ht="14.4">
      <c r="A3934" s="1">
        <v>53</v>
      </c>
      <c r="B3934" s="669" t="str">
        <f>UTK[[#This Row],[DATE]]&amp;UTK[[#This Row],[VEHICLE NO]]&amp;UTK[[#This Row],[TRIP NO]]</f>
        <v>45568OD04Q41261</v>
      </c>
      <c r="C3934" s="25">
        <v>45568</v>
      </c>
      <c r="D3934" s="1">
        <v>65565</v>
      </c>
      <c r="E3934" s="12">
        <v>312216</v>
      </c>
      <c r="F3934" s="17">
        <v>4626</v>
      </c>
      <c r="G3934" s="24" t="s">
        <v>23</v>
      </c>
      <c r="H3934" s="670">
        <v>57.5</v>
      </c>
      <c r="I3934" s="670">
        <v>17.559999999999999</v>
      </c>
      <c r="J3934" s="670">
        <f t="shared" si="285"/>
        <v>39.94</v>
      </c>
      <c r="K3934" s="671">
        <v>39.5</v>
      </c>
      <c r="L3934" s="662">
        <v>45568</v>
      </c>
      <c r="M3934" s="670">
        <f t="shared" si="286"/>
        <v>0.43999999999999773</v>
      </c>
      <c r="N3934" s="672">
        <v>1</v>
      </c>
      <c r="O3934" s="552" t="s">
        <v>50</v>
      </c>
      <c r="P3934" s="1" t="s">
        <v>53</v>
      </c>
      <c r="Q3934" s="673" t="str">
        <f>VLOOKUP(UTK[[#This Row],[ID]],DRIVER[],6,FALSE)</f>
        <v>JUGAL KISHOR MOHANTA</v>
      </c>
    </row>
    <row r="3935" spans="1:18" ht="14.4">
      <c r="A3935" s="1">
        <v>54</v>
      </c>
      <c r="B3935" s="669" t="str">
        <f>UTK[[#This Row],[DATE]]&amp;UTK[[#This Row],[VEHICLE NO]]&amp;UTK[[#This Row],[TRIP NO]]</f>
        <v>45568OD34S61522</v>
      </c>
      <c r="C3935" s="25">
        <v>45568</v>
      </c>
      <c r="D3935" s="1">
        <v>65566</v>
      </c>
      <c r="E3935" s="12">
        <v>312216</v>
      </c>
      <c r="F3935" s="17">
        <v>4649</v>
      </c>
      <c r="G3935" s="24" t="s">
        <v>43</v>
      </c>
      <c r="H3935" s="670">
        <v>51.94</v>
      </c>
      <c r="I3935" s="670">
        <v>17.32</v>
      </c>
      <c r="J3935" s="670">
        <f t="shared" si="285"/>
        <v>34.619999999999997</v>
      </c>
      <c r="K3935" s="671">
        <v>32.520000000000003</v>
      </c>
      <c r="L3935" s="662">
        <v>45568</v>
      </c>
      <c r="M3935" s="670">
        <f t="shared" si="286"/>
        <v>2.0999999999999943</v>
      </c>
      <c r="N3935" s="672">
        <v>2</v>
      </c>
      <c r="O3935" s="552" t="s">
        <v>50</v>
      </c>
      <c r="P3935" s="1" t="s">
        <v>53</v>
      </c>
      <c r="Q3935" s="673" t="str">
        <f>VLOOKUP(UTK[[#This Row],[ID]],DRIVER[],6,FALSE)</f>
        <v>DHULESWAR PERAI</v>
      </c>
    </row>
    <row r="3936" spans="1:18" ht="14.4">
      <c r="A3936" s="1">
        <v>55</v>
      </c>
      <c r="B3936" s="669" t="str">
        <f>UTK[[#This Row],[DATE]]&amp;UTK[[#This Row],[VEHICLE NO]]&amp;UTK[[#This Row],[TRIP NO]]</f>
        <v>45568OD34S65082</v>
      </c>
      <c r="C3936" s="25">
        <v>45568</v>
      </c>
      <c r="D3936" s="1">
        <v>65567</v>
      </c>
      <c r="E3936" s="12">
        <v>312216</v>
      </c>
      <c r="F3936" s="17">
        <v>4646</v>
      </c>
      <c r="G3936" s="24" t="s">
        <v>57</v>
      </c>
      <c r="H3936" s="670">
        <v>54.42</v>
      </c>
      <c r="I3936" s="670">
        <v>17.62</v>
      </c>
      <c r="J3936" s="670">
        <f t="shared" si="285"/>
        <v>36.799999999999997</v>
      </c>
      <c r="K3936" s="671">
        <v>35.68</v>
      </c>
      <c r="L3936" s="662">
        <v>45568</v>
      </c>
      <c r="M3936" s="670">
        <f t="shared" si="286"/>
        <v>1.1199999999999974</v>
      </c>
      <c r="N3936" s="672">
        <v>2</v>
      </c>
      <c r="O3936" s="552" t="s">
        <v>50</v>
      </c>
      <c r="P3936" s="1" t="s">
        <v>53</v>
      </c>
      <c r="Q3936" s="673" t="str">
        <f>VLOOKUP(UTK[[#This Row],[ID]],DRIVER[],6,FALSE)</f>
        <v>ABHIMANYU JENA</v>
      </c>
    </row>
    <row r="3937" spans="1:17" ht="14.4">
      <c r="A3937" s="1">
        <v>56</v>
      </c>
      <c r="B3937" s="669" t="str">
        <f>UTK[[#This Row],[DATE]]&amp;UTK[[#This Row],[VEHICLE NO]]&amp;UTK[[#This Row],[TRIP NO]]</f>
        <v>45568OD34S40342</v>
      </c>
      <c r="C3937" s="25">
        <v>45568</v>
      </c>
      <c r="D3937" s="1">
        <v>65568</v>
      </c>
      <c r="E3937" s="12">
        <v>312216</v>
      </c>
      <c r="F3937" s="17">
        <v>4653</v>
      </c>
      <c r="G3937" s="24" t="s">
        <v>129</v>
      </c>
      <c r="H3937" s="670">
        <v>53.5</v>
      </c>
      <c r="I3937" s="670">
        <v>17.84</v>
      </c>
      <c r="J3937" s="670">
        <f t="shared" si="285"/>
        <v>35.659999999999997</v>
      </c>
      <c r="K3937" s="671">
        <v>32.979999999999997</v>
      </c>
      <c r="L3937" s="662">
        <v>45568</v>
      </c>
      <c r="M3937" s="670">
        <f t="shared" si="286"/>
        <v>2.6799999999999997</v>
      </c>
      <c r="N3937" s="672">
        <v>2</v>
      </c>
      <c r="O3937" s="552" t="s">
        <v>50</v>
      </c>
      <c r="P3937" s="1" t="s">
        <v>53</v>
      </c>
      <c r="Q3937" s="673" t="str">
        <f>VLOOKUP(UTK[[#This Row],[ID]],DRIVER[],6,FALSE)</f>
        <v>AKSHAYA KU SAHOO</v>
      </c>
    </row>
    <row r="3938" spans="1:17" ht="14.4">
      <c r="A3938" s="1">
        <v>57</v>
      </c>
      <c r="B3938" s="669" t="str">
        <f>UTK[[#This Row],[DATE]]&amp;UTK[[#This Row],[VEHICLE NO]]&amp;UTK[[#This Row],[TRIP NO]]</f>
        <v>45568OD34S61372</v>
      </c>
      <c r="C3938" s="25">
        <v>45568</v>
      </c>
      <c r="D3938" s="1">
        <v>65569</v>
      </c>
      <c r="E3938" s="12">
        <v>312216</v>
      </c>
      <c r="F3938" s="17">
        <v>4656</v>
      </c>
      <c r="G3938" s="24" t="s">
        <v>44</v>
      </c>
      <c r="H3938" s="670">
        <v>53.88</v>
      </c>
      <c r="I3938" s="670">
        <v>17.68</v>
      </c>
      <c r="J3938" s="670">
        <f t="shared" si="285"/>
        <v>36.200000000000003</v>
      </c>
      <c r="K3938" s="671">
        <v>35.380000000000003</v>
      </c>
      <c r="L3938" s="662">
        <v>45568</v>
      </c>
      <c r="M3938" s="670">
        <f t="shared" si="286"/>
        <v>0.82000000000000028</v>
      </c>
      <c r="N3938" s="672">
        <v>2</v>
      </c>
      <c r="O3938" s="552" t="s">
        <v>50</v>
      </c>
      <c r="P3938" s="1" t="s">
        <v>53</v>
      </c>
      <c r="Q3938" s="673" t="str">
        <f>VLOOKUP(UTK[[#This Row],[ID]],DRIVER[],6,FALSE)</f>
        <v>BANAJ ROUT</v>
      </c>
    </row>
    <row r="3939" spans="1:17" ht="14.4">
      <c r="A3939" s="1">
        <v>58</v>
      </c>
      <c r="B3939" s="669" t="str">
        <f>UTK[[#This Row],[DATE]]&amp;UTK[[#This Row],[VEHICLE NO]]&amp;UTK[[#This Row],[TRIP NO]]</f>
        <v>45568OD34S26662</v>
      </c>
      <c r="C3939" s="25">
        <v>45568</v>
      </c>
      <c r="D3939" s="1">
        <v>65570</v>
      </c>
      <c r="E3939" s="12">
        <v>312216</v>
      </c>
      <c r="F3939" s="17">
        <v>4658</v>
      </c>
      <c r="G3939" s="24" t="s">
        <v>45</v>
      </c>
      <c r="H3939" s="670">
        <v>57.14</v>
      </c>
      <c r="I3939" s="670">
        <v>17.559999999999999</v>
      </c>
      <c r="J3939" s="670">
        <f t="shared" si="285"/>
        <v>39.58</v>
      </c>
      <c r="K3939" s="671">
        <v>39.08</v>
      </c>
      <c r="L3939" s="662">
        <v>45568</v>
      </c>
      <c r="M3939" s="670">
        <f t="shared" si="286"/>
        <v>0.5</v>
      </c>
      <c r="N3939" s="672">
        <v>2</v>
      </c>
      <c r="O3939" s="552" t="s">
        <v>50</v>
      </c>
      <c r="P3939" s="1" t="s">
        <v>53</v>
      </c>
      <c r="Q3939" s="673" t="str">
        <f>VLOOKUP(UTK[[#This Row],[ID]],DRIVER[],6,FALSE)</f>
        <v>PRAHALLAD KUMAR DAS</v>
      </c>
    </row>
    <row r="3940" spans="1:17" ht="14.4">
      <c r="A3940" s="1">
        <v>59</v>
      </c>
      <c r="B3940" s="669" t="str">
        <f>UTK[[#This Row],[DATE]]&amp;UTK[[#This Row],[VEHICLE NO]]&amp;UTK[[#This Row],[TRIP NO]]</f>
        <v>45568OD34S61392</v>
      </c>
      <c r="C3940" s="25">
        <v>45568</v>
      </c>
      <c r="D3940" s="1">
        <v>65571</v>
      </c>
      <c r="E3940" s="12">
        <v>312216</v>
      </c>
      <c r="F3940" s="17">
        <v>4660</v>
      </c>
      <c r="G3940" s="24" t="s">
        <v>52</v>
      </c>
      <c r="H3940" s="670">
        <v>55.78</v>
      </c>
      <c r="I3940" s="670">
        <v>17.579999999999998</v>
      </c>
      <c r="J3940" s="670">
        <f t="shared" si="285"/>
        <v>38.200000000000003</v>
      </c>
      <c r="K3940" s="671">
        <v>37.78</v>
      </c>
      <c r="L3940" s="662">
        <v>45568</v>
      </c>
      <c r="M3940" s="670">
        <f t="shared" si="286"/>
        <v>0.42000000000000171</v>
      </c>
      <c r="N3940" s="672">
        <v>2</v>
      </c>
      <c r="O3940" s="552" t="s">
        <v>50</v>
      </c>
      <c r="P3940" s="1" t="s">
        <v>53</v>
      </c>
      <c r="Q3940" s="673" t="str">
        <f>VLOOKUP(UTK[[#This Row],[ID]],DRIVER[],6,FALSE)</f>
        <v>PRADIPA MALIK</v>
      </c>
    </row>
    <row r="3941" spans="1:17" ht="14.4">
      <c r="A3941" s="1">
        <v>60</v>
      </c>
      <c r="B3941" s="669" t="str">
        <f>UTK[[#This Row],[DATE]]&amp;UTK[[#This Row],[VEHICLE NO]]&amp;UTK[[#This Row],[TRIP NO]]</f>
        <v>45568OD04Q41182</v>
      </c>
      <c r="C3941" s="25">
        <v>45568</v>
      </c>
      <c r="D3941" s="1">
        <v>65572</v>
      </c>
      <c r="E3941" s="12">
        <v>312216</v>
      </c>
      <c r="F3941" s="17">
        <v>4667</v>
      </c>
      <c r="G3941" s="24" t="s">
        <v>26</v>
      </c>
      <c r="H3941" s="670">
        <v>52.48</v>
      </c>
      <c r="I3941" s="670">
        <v>17.34</v>
      </c>
      <c r="J3941" s="670">
        <f t="shared" si="285"/>
        <v>35.14</v>
      </c>
      <c r="K3941" s="671">
        <v>34.56</v>
      </c>
      <c r="L3941" s="662">
        <v>45568</v>
      </c>
      <c r="M3941" s="670">
        <f t="shared" si="286"/>
        <v>0.57999999999999829</v>
      </c>
      <c r="N3941" s="672">
        <v>2</v>
      </c>
      <c r="O3941" s="552" t="s">
        <v>50</v>
      </c>
      <c r="P3941" s="1" t="s">
        <v>53</v>
      </c>
      <c r="Q3941" s="673" t="str">
        <f>VLOOKUP(UTK[[#This Row],[ID]],DRIVER[],6,FALSE)</f>
        <v>MIRZA KAMAL BEG</v>
      </c>
    </row>
    <row r="3942" spans="1:17" ht="14.4">
      <c r="A3942" s="1">
        <v>61</v>
      </c>
      <c r="B3942" s="669" t="str">
        <f>UTK[[#This Row],[DATE]]&amp;UTK[[#This Row],[VEHICLE NO]]&amp;UTK[[#This Row],[TRIP NO]]</f>
        <v>45568OD04Q41262</v>
      </c>
      <c r="C3942" s="25">
        <v>45568</v>
      </c>
      <c r="D3942" s="1">
        <v>65573</v>
      </c>
      <c r="E3942" s="12">
        <v>312216</v>
      </c>
      <c r="F3942" s="17">
        <v>4670</v>
      </c>
      <c r="G3942" s="24" t="s">
        <v>23</v>
      </c>
      <c r="H3942" s="670">
        <v>52.22</v>
      </c>
      <c r="I3942" s="670">
        <v>17.54</v>
      </c>
      <c r="J3942" s="670">
        <f t="shared" si="285"/>
        <v>34.68</v>
      </c>
      <c r="K3942" s="671">
        <v>34.32</v>
      </c>
      <c r="L3942" s="662">
        <v>45568</v>
      </c>
      <c r="M3942" s="670">
        <f t="shared" si="286"/>
        <v>0.35999999999999943</v>
      </c>
      <c r="N3942" s="672">
        <v>2</v>
      </c>
      <c r="O3942" s="552" t="s">
        <v>50</v>
      </c>
      <c r="P3942" s="1" t="s">
        <v>53</v>
      </c>
      <c r="Q3942" s="673" t="str">
        <f>VLOOKUP(UTK[[#This Row],[ID]],DRIVER[],6,FALSE)</f>
        <v>JUGAL KISHOR MOHANTA</v>
      </c>
    </row>
    <row r="3943" spans="1:17" ht="14.4">
      <c r="A3943" s="1">
        <v>62</v>
      </c>
      <c r="B3943" s="669" t="str">
        <f>UTK[[#This Row],[DATE]]&amp;UTK[[#This Row],[VEHICLE NO]]&amp;UTK[[#This Row],[TRIP NO]]</f>
        <v>45568OD04Q67881</v>
      </c>
      <c r="C3943" s="25">
        <v>45568</v>
      </c>
      <c r="D3943" s="1">
        <v>65574</v>
      </c>
      <c r="E3943" s="12">
        <v>312216</v>
      </c>
      <c r="F3943" s="17">
        <v>4669</v>
      </c>
      <c r="G3943" s="24" t="s">
        <v>20</v>
      </c>
      <c r="H3943" s="670">
        <v>52.56</v>
      </c>
      <c r="I3943" s="670">
        <v>17.88</v>
      </c>
      <c r="J3943" s="670">
        <f t="shared" si="285"/>
        <v>34.680000000000007</v>
      </c>
      <c r="K3943" s="671">
        <v>34.42</v>
      </c>
      <c r="L3943" s="662">
        <v>45568</v>
      </c>
      <c r="M3943" s="670">
        <f t="shared" si="286"/>
        <v>0.26000000000000512</v>
      </c>
      <c r="N3943" s="672">
        <v>1</v>
      </c>
      <c r="O3943" s="552" t="s">
        <v>50</v>
      </c>
      <c r="P3943" s="1" t="s">
        <v>53</v>
      </c>
      <c r="Q3943" s="673" t="str">
        <f>VLOOKUP(UTK[[#This Row],[ID]],DRIVER[],6,FALSE)</f>
        <v>AJAYA KUMAR MAHANTA</v>
      </c>
    </row>
    <row r="3944" spans="1:17" ht="14.4">
      <c r="A3944" s="1">
        <v>63</v>
      </c>
      <c r="B3944" s="669" t="str">
        <f>UTK[[#This Row],[DATE]]&amp;UTK[[#This Row],[VEHICLE NO]]&amp;UTK[[#This Row],[TRIP NO]]</f>
        <v>45568OD04Q67612</v>
      </c>
      <c r="C3944" s="25">
        <v>45568</v>
      </c>
      <c r="D3944" s="1">
        <v>65575</v>
      </c>
      <c r="E3944" s="12">
        <v>312216</v>
      </c>
      <c r="F3944" s="17">
        <v>4671</v>
      </c>
      <c r="G3944" s="24" t="s">
        <v>24</v>
      </c>
      <c r="H3944" s="670">
        <v>50.28</v>
      </c>
      <c r="I3944" s="670">
        <v>17.760000000000002</v>
      </c>
      <c r="J3944" s="670">
        <f t="shared" si="285"/>
        <v>32.519999999999996</v>
      </c>
      <c r="K3944" s="671">
        <v>32.299999999999997</v>
      </c>
      <c r="L3944" s="662">
        <v>45568</v>
      </c>
      <c r="M3944" s="670">
        <f t="shared" si="286"/>
        <v>0.21999999999999886</v>
      </c>
      <c r="N3944" s="672">
        <v>2</v>
      </c>
      <c r="O3944" s="552" t="s">
        <v>50</v>
      </c>
      <c r="P3944" s="1" t="s">
        <v>53</v>
      </c>
      <c r="Q3944" s="673" t="str">
        <f>VLOOKUP(UTK[[#This Row],[ID]],DRIVER[],6,FALSE)</f>
        <v>KALICHARAN MOHANTA</v>
      </c>
    </row>
    <row r="3945" spans="1:17" ht="14.4">
      <c r="A3945" s="1">
        <v>64</v>
      </c>
      <c r="B3945" s="669" t="str">
        <f>UTK[[#This Row],[DATE]]&amp;UTK[[#This Row],[VEHICLE NO]]&amp;UTK[[#This Row],[TRIP NO]]</f>
        <v>45568OD04Q41282</v>
      </c>
      <c r="C3945" s="25">
        <v>45568</v>
      </c>
      <c r="D3945" s="1">
        <v>65576</v>
      </c>
      <c r="E3945" s="12">
        <v>312216</v>
      </c>
      <c r="F3945" s="17">
        <v>4677</v>
      </c>
      <c r="G3945" s="24" t="s">
        <v>41</v>
      </c>
      <c r="H3945" s="670">
        <v>33.64</v>
      </c>
      <c r="I3945" s="670">
        <v>10.62</v>
      </c>
      <c r="J3945" s="670">
        <f t="shared" si="285"/>
        <v>23.020000000000003</v>
      </c>
      <c r="K3945" s="671">
        <v>22.9</v>
      </c>
      <c r="L3945" s="662">
        <v>45568</v>
      </c>
      <c r="M3945" s="670">
        <f t="shared" si="286"/>
        <v>0.12000000000000455</v>
      </c>
      <c r="N3945" s="672">
        <v>2</v>
      </c>
      <c r="O3945" s="552" t="s">
        <v>50</v>
      </c>
      <c r="P3945" s="1" t="s">
        <v>53</v>
      </c>
      <c r="Q3945" s="673" t="str">
        <f>VLOOKUP(UTK[[#This Row],[ID]],DRIVER[],6,FALSE)</f>
        <v>KAMAN MUNDA</v>
      </c>
    </row>
    <row r="3946" spans="1:17" ht="14.4">
      <c r="A3946" s="1">
        <v>65</v>
      </c>
      <c r="B3946" s="669" t="str">
        <f>UTK[[#This Row],[DATE]]&amp;UTK[[#This Row],[VEHICLE NO]]&amp;UTK[[#This Row],[TRIP NO]]</f>
        <v>45568OD04Q41442</v>
      </c>
      <c r="C3946" s="25">
        <v>45568</v>
      </c>
      <c r="D3946" s="1">
        <v>65577</v>
      </c>
      <c r="E3946" s="12">
        <v>312216</v>
      </c>
      <c r="F3946" s="17">
        <v>4679</v>
      </c>
      <c r="G3946" s="24" t="s">
        <v>38</v>
      </c>
      <c r="H3946" s="670">
        <v>33.14</v>
      </c>
      <c r="I3946" s="670">
        <v>10.76</v>
      </c>
      <c r="J3946" s="670">
        <f t="shared" si="285"/>
        <v>22.380000000000003</v>
      </c>
      <c r="K3946" s="671">
        <v>22.04</v>
      </c>
      <c r="L3946" s="662">
        <v>45568</v>
      </c>
      <c r="M3946" s="670">
        <f t="shared" si="286"/>
        <v>0.34000000000000341</v>
      </c>
      <c r="N3946" s="672">
        <v>2</v>
      </c>
      <c r="O3946" s="552" t="s">
        <v>50</v>
      </c>
      <c r="P3946" s="1" t="s">
        <v>53</v>
      </c>
      <c r="Q3946" s="673" t="str">
        <f>VLOOKUP(UTK[[#This Row],[ID]],DRIVER[],6,FALSE)</f>
        <v>RAJESWAR MAHANTA</v>
      </c>
    </row>
    <row r="3947" spans="1:17" ht="14.4">
      <c r="A3947" s="1">
        <v>66</v>
      </c>
      <c r="B3947" s="669" t="str">
        <f>UTK[[#This Row],[DATE]]&amp;UTK[[#This Row],[VEHICLE NO]]&amp;UTK[[#This Row],[TRIP NO]]</f>
        <v>45568OD04Q41782</v>
      </c>
      <c r="C3947" s="25">
        <v>45568</v>
      </c>
      <c r="D3947" s="1">
        <v>65578</v>
      </c>
      <c r="E3947" s="12">
        <v>312216</v>
      </c>
      <c r="F3947" s="17">
        <v>4682</v>
      </c>
      <c r="G3947" s="24" t="s">
        <v>25</v>
      </c>
      <c r="H3947" s="670">
        <v>55.16</v>
      </c>
      <c r="I3947" s="670">
        <v>17.579999999999998</v>
      </c>
      <c r="J3947" s="670">
        <f t="shared" si="285"/>
        <v>37.58</v>
      </c>
      <c r="K3947" s="671">
        <v>37.24</v>
      </c>
      <c r="L3947" s="662">
        <v>45568</v>
      </c>
      <c r="M3947" s="670">
        <f t="shared" si="286"/>
        <v>0.33999999999999631</v>
      </c>
      <c r="N3947" s="672">
        <v>2</v>
      </c>
      <c r="O3947" s="552" t="s">
        <v>50</v>
      </c>
      <c r="P3947" s="1" t="s">
        <v>53</v>
      </c>
      <c r="Q3947" s="673" t="str">
        <f>VLOOKUP(UTK[[#This Row],[ID]],DRIVER[],6,FALSE)</f>
        <v>CHANDRAMANI MOHANTY</v>
      </c>
    </row>
    <row r="3948" spans="1:17" ht="14.4">
      <c r="A3948" s="1">
        <v>67</v>
      </c>
      <c r="B3948" s="669" t="str">
        <f>UTK[[#This Row],[DATE]]&amp;UTK[[#This Row],[VEHICLE NO]]&amp;UTK[[#This Row],[TRIP NO]]</f>
        <v>45568OD04Q41232</v>
      </c>
      <c r="C3948" s="25">
        <v>45568</v>
      </c>
      <c r="D3948" s="1">
        <v>65579</v>
      </c>
      <c r="E3948" s="12">
        <v>312216</v>
      </c>
      <c r="F3948" s="17">
        <v>4683</v>
      </c>
      <c r="G3948" s="24" t="s">
        <v>39</v>
      </c>
      <c r="H3948" s="670">
        <v>54.22</v>
      </c>
      <c r="I3948" s="670">
        <v>17.399999999999999</v>
      </c>
      <c r="J3948" s="670">
        <f t="shared" si="285"/>
        <v>36.82</v>
      </c>
      <c r="K3948" s="671">
        <v>35.619999999999997</v>
      </c>
      <c r="L3948" s="662">
        <v>45568</v>
      </c>
      <c r="M3948" s="670">
        <f t="shared" si="286"/>
        <v>1.2000000000000028</v>
      </c>
      <c r="N3948" s="672">
        <v>2</v>
      </c>
      <c r="O3948" s="552" t="s">
        <v>50</v>
      </c>
      <c r="P3948" s="1" t="s">
        <v>53</v>
      </c>
      <c r="Q3948" s="673" t="str">
        <f>VLOOKUP(UTK[[#This Row],[ID]],DRIVER[],6,FALSE)</f>
        <v>PRADEEP KUMAR</v>
      </c>
    </row>
    <row r="3949" spans="1:17" ht="14.4">
      <c r="A3949" s="1">
        <v>68</v>
      </c>
      <c r="B3949" s="679" t="str">
        <f>UTK[[#This Row],[DATE]]&amp;UTK[[#This Row],[VEHICLE NO]]&amp;UTK[[#This Row],[TRIP NO]]</f>
        <v>45569OD34S61371</v>
      </c>
      <c r="C3949" s="25">
        <v>45569</v>
      </c>
      <c r="D3949" s="1">
        <v>65580</v>
      </c>
      <c r="E3949" s="12">
        <v>312216</v>
      </c>
      <c r="F3949" s="17">
        <v>4687</v>
      </c>
      <c r="G3949" s="24" t="s">
        <v>44</v>
      </c>
      <c r="H3949" s="680">
        <v>56</v>
      </c>
      <c r="I3949" s="680">
        <v>17.68</v>
      </c>
      <c r="J3949" s="680">
        <f t="shared" ref="J3949:J3977" si="287">H3949-I3949</f>
        <v>38.32</v>
      </c>
      <c r="K3949" s="681">
        <v>37.86</v>
      </c>
      <c r="L3949" s="662">
        <v>45569</v>
      </c>
      <c r="M3949" s="680">
        <f t="shared" ref="M3949:M3977" si="288">J3949-K3949</f>
        <v>0.46000000000000085</v>
      </c>
      <c r="N3949" s="683">
        <v>1</v>
      </c>
      <c r="O3949" s="552" t="s">
        <v>50</v>
      </c>
      <c r="P3949" s="1" t="s">
        <v>53</v>
      </c>
      <c r="Q3949" s="684" t="str">
        <f>VLOOKUP(UTK[[#This Row],[ID]],DRIVER[],6,FALSE)</f>
        <v>BANAJ ROUT</v>
      </c>
    </row>
    <row r="3950" spans="1:17" ht="14.4">
      <c r="A3950" s="1">
        <v>69</v>
      </c>
      <c r="B3950" s="679" t="str">
        <f>UTK[[#This Row],[DATE]]&amp;UTK[[#This Row],[VEHICLE NO]]&amp;UTK[[#This Row],[TRIP NO]]</f>
        <v>45569OD04Q41441</v>
      </c>
      <c r="C3950" s="25">
        <v>45569</v>
      </c>
      <c r="D3950" s="1">
        <v>65581</v>
      </c>
      <c r="E3950" s="12">
        <v>312216</v>
      </c>
      <c r="F3950" s="17">
        <v>4689</v>
      </c>
      <c r="G3950" s="24" t="s">
        <v>38</v>
      </c>
      <c r="H3950" s="680">
        <v>30.62</v>
      </c>
      <c r="I3950" s="680">
        <v>10.76</v>
      </c>
      <c r="J3950" s="680">
        <f t="shared" si="287"/>
        <v>19.86</v>
      </c>
      <c r="K3950" s="681">
        <v>18.559999999999999</v>
      </c>
      <c r="L3950" s="662">
        <v>45569</v>
      </c>
      <c r="M3950" s="680">
        <f t="shared" si="288"/>
        <v>1.3000000000000007</v>
      </c>
      <c r="N3950" s="683">
        <v>1</v>
      </c>
      <c r="O3950" s="552" t="s">
        <v>50</v>
      </c>
      <c r="P3950" s="1" t="s">
        <v>53</v>
      </c>
      <c r="Q3950" s="684" t="str">
        <f>VLOOKUP(UTK[[#This Row],[ID]],DRIVER[],6,FALSE)</f>
        <v>RAJESWAR MAHANTA</v>
      </c>
    </row>
    <row r="3951" spans="1:17" ht="14.4">
      <c r="A3951" s="1">
        <v>70</v>
      </c>
      <c r="B3951" s="679" t="str">
        <f>UTK[[#This Row],[DATE]]&amp;UTK[[#This Row],[VEHICLE NO]]&amp;UTK[[#This Row],[TRIP NO]]</f>
        <v>45569OD34S65081</v>
      </c>
      <c r="C3951" s="25">
        <v>45569</v>
      </c>
      <c r="D3951" s="1">
        <v>65582</v>
      </c>
      <c r="E3951" s="12">
        <v>312216</v>
      </c>
      <c r="F3951" s="17">
        <v>4690</v>
      </c>
      <c r="G3951" s="24" t="s">
        <v>57</v>
      </c>
      <c r="H3951" s="680">
        <v>53.36</v>
      </c>
      <c r="I3951" s="680">
        <v>17.5</v>
      </c>
      <c r="J3951" s="680">
        <f t="shared" si="287"/>
        <v>35.86</v>
      </c>
      <c r="K3951" s="681">
        <v>34.46</v>
      </c>
      <c r="L3951" s="662">
        <v>45569</v>
      </c>
      <c r="M3951" s="680">
        <f t="shared" si="288"/>
        <v>1.3999999999999986</v>
      </c>
      <c r="N3951" s="683">
        <v>1</v>
      </c>
      <c r="O3951" s="552" t="s">
        <v>50</v>
      </c>
      <c r="P3951" s="1" t="s">
        <v>53</v>
      </c>
      <c r="Q3951" s="684" t="str">
        <f>VLOOKUP(UTK[[#This Row],[ID]],DRIVER[],6,FALSE)</f>
        <v>ABHIMANYU JENA</v>
      </c>
    </row>
    <row r="3952" spans="1:17" ht="14.4">
      <c r="A3952" s="1">
        <v>71</v>
      </c>
      <c r="B3952" s="679" t="str">
        <f>UTK[[#This Row],[DATE]]&amp;UTK[[#This Row],[VEHICLE NO]]&amp;UTK[[#This Row],[TRIP NO]]</f>
        <v>45569OD34S26151</v>
      </c>
      <c r="C3952" s="25">
        <v>45569</v>
      </c>
      <c r="D3952" s="1">
        <v>65583</v>
      </c>
      <c r="E3952" s="12">
        <v>312216</v>
      </c>
      <c r="F3952" s="17">
        <v>4691</v>
      </c>
      <c r="G3952" s="24" t="s">
        <v>40</v>
      </c>
      <c r="H3952" s="680">
        <v>50.96</v>
      </c>
      <c r="I3952" s="680">
        <v>17.239999999999998</v>
      </c>
      <c r="J3952" s="680">
        <f t="shared" si="287"/>
        <v>33.72</v>
      </c>
      <c r="K3952" s="681">
        <v>32.979999999999997</v>
      </c>
      <c r="L3952" s="662">
        <v>45569</v>
      </c>
      <c r="M3952" s="680">
        <f t="shared" si="288"/>
        <v>0.74000000000000199</v>
      </c>
      <c r="N3952" s="683">
        <v>1</v>
      </c>
      <c r="O3952" s="552" t="s">
        <v>50</v>
      </c>
      <c r="P3952" s="1" t="s">
        <v>53</v>
      </c>
      <c r="Q3952" s="684" t="str">
        <f>VLOOKUP(UTK[[#This Row],[ID]],DRIVER[],6,FALSE)</f>
        <v>SUSANT KUMAR BAG</v>
      </c>
    </row>
    <row r="3953" spans="1:18" ht="14.4">
      <c r="A3953" s="1">
        <v>72</v>
      </c>
      <c r="B3953" s="679" t="str">
        <f>UTK[[#This Row],[DATE]]&amp;UTK[[#This Row],[VEHICLE NO]]&amp;UTK[[#This Row],[TRIP NO]]</f>
        <v>45569OD04Q67881</v>
      </c>
      <c r="C3953" s="25">
        <v>45569</v>
      </c>
      <c r="D3953" s="1">
        <v>65584</v>
      </c>
      <c r="E3953" s="12">
        <v>312216</v>
      </c>
      <c r="F3953" s="17">
        <v>4692</v>
      </c>
      <c r="G3953" s="24" t="s">
        <v>20</v>
      </c>
      <c r="H3953" s="680">
        <v>55.76</v>
      </c>
      <c r="I3953" s="680">
        <v>17.82</v>
      </c>
      <c r="J3953" s="680">
        <f t="shared" si="287"/>
        <v>37.94</v>
      </c>
      <c r="K3953" s="681">
        <v>37.380000000000003</v>
      </c>
      <c r="L3953" s="662">
        <v>45569</v>
      </c>
      <c r="M3953" s="680">
        <f t="shared" si="288"/>
        <v>0.55999999999999517</v>
      </c>
      <c r="N3953" s="683">
        <v>1</v>
      </c>
      <c r="O3953" s="552" t="s">
        <v>50</v>
      </c>
      <c r="P3953" s="1" t="s">
        <v>53</v>
      </c>
      <c r="Q3953" s="684" t="str">
        <f>VLOOKUP(UTK[[#This Row],[ID]],DRIVER[],6,FALSE)</f>
        <v>NATABAR MOHANTA</v>
      </c>
    </row>
    <row r="3954" spans="1:18" ht="14.4">
      <c r="A3954" s="1">
        <v>73</v>
      </c>
      <c r="B3954" s="679" t="str">
        <f>UTK[[#This Row],[DATE]]&amp;UTK[[#This Row],[VEHICLE NO]]&amp;UTK[[#This Row],[TRIP NO]]</f>
        <v>45569OD34S40341</v>
      </c>
      <c r="C3954" s="25">
        <v>45569</v>
      </c>
      <c r="D3954" s="1">
        <v>65585</v>
      </c>
      <c r="E3954" s="12">
        <v>312216</v>
      </c>
      <c r="F3954" s="17">
        <v>4693</v>
      </c>
      <c r="G3954" s="24" t="s">
        <v>129</v>
      </c>
      <c r="H3954" s="680">
        <v>56.16</v>
      </c>
      <c r="I3954" s="680">
        <v>17.8</v>
      </c>
      <c r="J3954" s="680">
        <f t="shared" si="287"/>
        <v>38.36</v>
      </c>
      <c r="K3954" s="681">
        <v>37.58</v>
      </c>
      <c r="L3954" s="662">
        <v>45569</v>
      </c>
      <c r="M3954" s="680">
        <f t="shared" si="288"/>
        <v>0.78000000000000114</v>
      </c>
      <c r="N3954" s="683">
        <v>1</v>
      </c>
      <c r="O3954" s="552" t="s">
        <v>50</v>
      </c>
      <c r="P3954" s="1" t="s">
        <v>53</v>
      </c>
      <c r="Q3954" s="684" t="str">
        <f>VLOOKUP(UTK[[#This Row],[ID]],DRIVER[],6,FALSE)</f>
        <v>AKSHAYA KU SAHOO</v>
      </c>
    </row>
    <row r="3955" spans="1:18" ht="14.4">
      <c r="A3955" s="1">
        <v>74</v>
      </c>
      <c r="B3955" s="679" t="str">
        <f>UTK[[#This Row],[DATE]]&amp;UTK[[#This Row],[VEHICLE NO]]&amp;UTK[[#This Row],[TRIP NO]]</f>
        <v>45569OD34S26681</v>
      </c>
      <c r="C3955" s="25">
        <v>45569</v>
      </c>
      <c r="D3955" s="1">
        <v>65586</v>
      </c>
      <c r="E3955" s="12">
        <v>312216</v>
      </c>
      <c r="F3955" s="17">
        <v>4695</v>
      </c>
      <c r="G3955" s="24" t="s">
        <v>42</v>
      </c>
      <c r="H3955" s="680">
        <v>48.22</v>
      </c>
      <c r="I3955" s="680">
        <v>16.84</v>
      </c>
      <c r="J3955" s="680">
        <f t="shared" si="287"/>
        <v>31.38</v>
      </c>
      <c r="K3955" s="681">
        <v>31.14</v>
      </c>
      <c r="L3955" s="662">
        <v>45569</v>
      </c>
      <c r="M3955" s="680">
        <f t="shared" si="288"/>
        <v>0.23999999999999844</v>
      </c>
      <c r="N3955" s="683">
        <v>1</v>
      </c>
      <c r="O3955" s="552" t="s">
        <v>50</v>
      </c>
      <c r="P3955" s="1" t="s">
        <v>53</v>
      </c>
      <c r="Q3955" s="684" t="str">
        <f>VLOOKUP(UTK[[#This Row],[ID]],DRIVER[],6,FALSE)</f>
        <v>KALI CH KAR</v>
      </c>
      <c r="R3955" s="1">
        <v>30</v>
      </c>
    </row>
    <row r="3956" spans="1:18" ht="14.4">
      <c r="A3956" s="1">
        <v>75</v>
      </c>
      <c r="B3956" s="679" t="str">
        <f>UTK[[#This Row],[DATE]]&amp;UTK[[#This Row],[VEHICLE NO]]&amp;UTK[[#This Row],[TRIP NO]]</f>
        <v>45569OD34S61521</v>
      </c>
      <c r="C3956" s="25">
        <v>45569</v>
      </c>
      <c r="D3956" s="1">
        <v>65587</v>
      </c>
      <c r="E3956" s="12">
        <v>312216</v>
      </c>
      <c r="F3956" s="17">
        <v>4706</v>
      </c>
      <c r="G3956" s="24" t="s">
        <v>43</v>
      </c>
      <c r="H3956" s="680">
        <v>50.52</v>
      </c>
      <c r="I3956" s="680">
        <v>17.34</v>
      </c>
      <c r="J3956" s="680">
        <f t="shared" si="287"/>
        <v>33.180000000000007</v>
      </c>
      <c r="K3956" s="681">
        <v>32.74</v>
      </c>
      <c r="L3956" s="662">
        <v>45569</v>
      </c>
      <c r="M3956" s="680">
        <f t="shared" si="288"/>
        <v>0.44000000000000483</v>
      </c>
      <c r="N3956" s="683">
        <v>1</v>
      </c>
      <c r="O3956" s="552" t="s">
        <v>50</v>
      </c>
      <c r="P3956" s="1" t="s">
        <v>53</v>
      </c>
      <c r="Q3956" s="684" t="str">
        <f>VLOOKUP(UTK[[#This Row],[ID]],DRIVER[],6,FALSE)</f>
        <v>DHULESWAR PERAI</v>
      </c>
    </row>
    <row r="3957" spans="1:18" ht="14.4">
      <c r="A3957" s="1">
        <v>76</v>
      </c>
      <c r="B3957" s="679" t="str">
        <f>UTK[[#This Row],[DATE]]&amp;UTK[[#This Row],[VEHICLE NO]]&amp;UTK[[#This Row],[TRIP NO]]</f>
        <v>45569OD04Q67611</v>
      </c>
      <c r="C3957" s="25">
        <v>45569</v>
      </c>
      <c r="D3957" s="1">
        <v>65588</v>
      </c>
      <c r="E3957" s="12">
        <v>312216</v>
      </c>
      <c r="F3957" s="17">
        <v>4699</v>
      </c>
      <c r="G3957" s="24" t="s">
        <v>24</v>
      </c>
      <c r="H3957" s="680">
        <v>49.72</v>
      </c>
      <c r="I3957" s="680">
        <v>17.7</v>
      </c>
      <c r="J3957" s="680">
        <f t="shared" si="287"/>
        <v>32.019999999999996</v>
      </c>
      <c r="K3957" s="681">
        <v>31.78</v>
      </c>
      <c r="L3957" s="662">
        <v>45569</v>
      </c>
      <c r="M3957" s="680">
        <f t="shared" si="288"/>
        <v>0.23999999999999488</v>
      </c>
      <c r="N3957" s="683">
        <v>1</v>
      </c>
      <c r="O3957" s="552" t="s">
        <v>50</v>
      </c>
      <c r="P3957" s="1" t="s">
        <v>53</v>
      </c>
      <c r="Q3957" s="684" t="str">
        <f>VLOOKUP(UTK[[#This Row],[ID]],DRIVER[],6,FALSE)</f>
        <v>KALICHARAN MOHANTA</v>
      </c>
    </row>
    <row r="3958" spans="1:18" ht="14.4">
      <c r="A3958" s="1">
        <v>77</v>
      </c>
      <c r="B3958" s="679" t="str">
        <f>UTK[[#This Row],[DATE]]&amp;UTK[[#This Row],[VEHICLE NO]]&amp;UTK[[#This Row],[TRIP NO]]</f>
        <v>45569OD04Q41261</v>
      </c>
      <c r="C3958" s="25">
        <v>45569</v>
      </c>
      <c r="D3958" s="1">
        <v>65589</v>
      </c>
      <c r="E3958" s="12">
        <v>312216</v>
      </c>
      <c r="F3958" s="17">
        <v>4707</v>
      </c>
      <c r="G3958" s="24" t="s">
        <v>23</v>
      </c>
      <c r="H3958" s="680">
        <v>57.66</v>
      </c>
      <c r="I3958" s="680">
        <v>17.52</v>
      </c>
      <c r="J3958" s="680">
        <f t="shared" si="287"/>
        <v>40.14</v>
      </c>
      <c r="K3958" s="681">
        <v>39.74</v>
      </c>
      <c r="L3958" s="662">
        <v>45569</v>
      </c>
      <c r="M3958" s="680">
        <f t="shared" si="288"/>
        <v>0.39999999999999858</v>
      </c>
      <c r="N3958" s="683">
        <v>1</v>
      </c>
      <c r="O3958" s="552" t="s">
        <v>50</v>
      </c>
      <c r="P3958" s="1" t="s">
        <v>53</v>
      </c>
      <c r="Q3958" s="684" t="str">
        <f>VLOOKUP(UTK[[#This Row],[ID]],DRIVER[],6,FALSE)</f>
        <v>JUGAL KISHOR MOHANTA</v>
      </c>
    </row>
    <row r="3959" spans="1:18" ht="14.4">
      <c r="A3959" s="1">
        <v>78</v>
      </c>
      <c r="B3959" s="679" t="str">
        <f>UTK[[#This Row],[DATE]]&amp;UTK[[#This Row],[VEHICLE NO]]&amp;UTK[[#This Row],[TRIP NO]]</f>
        <v>45569OD04Q41231</v>
      </c>
      <c r="C3959" s="25">
        <v>45569</v>
      </c>
      <c r="D3959" s="1">
        <v>65590</v>
      </c>
      <c r="E3959" s="12">
        <v>312216</v>
      </c>
      <c r="F3959" s="17">
        <v>4708</v>
      </c>
      <c r="G3959" s="24" t="s">
        <v>39</v>
      </c>
      <c r="H3959" s="680">
        <v>50.84</v>
      </c>
      <c r="I3959" s="680">
        <v>17.420000000000002</v>
      </c>
      <c r="J3959" s="680">
        <f t="shared" si="287"/>
        <v>33.42</v>
      </c>
      <c r="K3959" s="681">
        <v>33.06</v>
      </c>
      <c r="L3959" s="662">
        <v>45569</v>
      </c>
      <c r="M3959" s="680">
        <f t="shared" si="288"/>
        <v>0.35999999999999943</v>
      </c>
      <c r="N3959" s="683">
        <v>1</v>
      </c>
      <c r="O3959" s="552" t="s">
        <v>50</v>
      </c>
      <c r="P3959" s="1" t="s">
        <v>53</v>
      </c>
      <c r="Q3959" s="684" t="str">
        <f>VLOOKUP(UTK[[#This Row],[ID]],DRIVER[],6,FALSE)</f>
        <v>PRADEEP KUMAR</v>
      </c>
    </row>
    <row r="3960" spans="1:18" ht="14.4">
      <c r="A3960" s="1">
        <v>79</v>
      </c>
      <c r="B3960" s="679" t="str">
        <f>UTK[[#This Row],[DATE]]&amp;UTK[[#This Row],[VEHICLE NO]]&amp;UTK[[#This Row],[TRIP NO]]</f>
        <v>45569OD34S61391</v>
      </c>
      <c r="C3960" s="25">
        <v>45569</v>
      </c>
      <c r="D3960" s="1">
        <v>65591</v>
      </c>
      <c r="E3960" s="12">
        <v>312216</v>
      </c>
      <c r="F3960" s="17">
        <v>4723</v>
      </c>
      <c r="G3960" s="24" t="s">
        <v>52</v>
      </c>
      <c r="H3960" s="680">
        <v>52.3</v>
      </c>
      <c r="I3960" s="680">
        <v>17.54</v>
      </c>
      <c r="J3960" s="680">
        <f t="shared" si="287"/>
        <v>34.76</v>
      </c>
      <c r="K3960" s="681">
        <v>34.1</v>
      </c>
      <c r="L3960" s="662">
        <v>45569</v>
      </c>
      <c r="M3960" s="680">
        <f t="shared" si="288"/>
        <v>0.65999999999999659</v>
      </c>
      <c r="N3960" s="683">
        <v>1</v>
      </c>
      <c r="O3960" s="552" t="s">
        <v>50</v>
      </c>
      <c r="P3960" s="1" t="s">
        <v>53</v>
      </c>
      <c r="Q3960" s="684" t="str">
        <f>VLOOKUP(UTK[[#This Row],[ID]],DRIVER[],6,FALSE)</f>
        <v>PRADIPA MALIK</v>
      </c>
      <c r="R3960" s="1">
        <v>60</v>
      </c>
    </row>
    <row r="3961" spans="1:18" ht="14.4">
      <c r="A3961" s="1">
        <v>80</v>
      </c>
      <c r="B3961" s="679" t="str">
        <f>UTK[[#This Row],[DATE]]&amp;UTK[[#This Row],[VEHICLE NO]]&amp;UTK[[#This Row],[TRIP NO]]</f>
        <v>45569OD04Q41281</v>
      </c>
      <c r="C3961" s="25">
        <v>45569</v>
      </c>
      <c r="D3961" s="1">
        <v>65592</v>
      </c>
      <c r="E3961" s="12">
        <v>312216</v>
      </c>
      <c r="F3961" s="17">
        <v>4721</v>
      </c>
      <c r="G3961" s="24" t="s">
        <v>41</v>
      </c>
      <c r="H3961" s="680">
        <v>34.28</v>
      </c>
      <c r="I3961" s="680">
        <v>10.62</v>
      </c>
      <c r="J3961" s="680">
        <f t="shared" si="287"/>
        <v>23.660000000000004</v>
      </c>
      <c r="K3961" s="681">
        <v>22.9</v>
      </c>
      <c r="L3961" s="662">
        <v>45569</v>
      </c>
      <c r="M3961" s="680">
        <f t="shared" si="288"/>
        <v>0.76000000000000512</v>
      </c>
      <c r="N3961" s="683">
        <v>1</v>
      </c>
      <c r="O3961" s="552" t="s">
        <v>50</v>
      </c>
      <c r="P3961" s="1" t="s">
        <v>53</v>
      </c>
      <c r="Q3961" s="684" t="str">
        <f>VLOOKUP(UTK[[#This Row],[ID]],DRIVER[],6,FALSE)</f>
        <v>KAMAN MUNDA</v>
      </c>
    </row>
    <row r="3962" spans="1:18" ht="14.4">
      <c r="A3962" s="1">
        <v>81</v>
      </c>
      <c r="B3962" s="679" t="str">
        <f>UTK[[#This Row],[DATE]]&amp;UTK[[#This Row],[VEHICLE NO]]&amp;UTK[[#This Row],[TRIP NO]]</f>
        <v>45569OD04Q41181</v>
      </c>
      <c r="C3962" s="25">
        <v>45569</v>
      </c>
      <c r="D3962" s="1">
        <v>65593</v>
      </c>
      <c r="E3962" s="12">
        <v>312216</v>
      </c>
      <c r="F3962" s="17">
        <v>4722</v>
      </c>
      <c r="G3962" s="24" t="s">
        <v>26</v>
      </c>
      <c r="H3962" s="680">
        <v>54.32</v>
      </c>
      <c r="I3962" s="680">
        <v>17.34</v>
      </c>
      <c r="J3962" s="680">
        <f t="shared" si="287"/>
        <v>36.980000000000004</v>
      </c>
      <c r="K3962" s="681">
        <v>36.380000000000003</v>
      </c>
      <c r="L3962" s="662">
        <v>45569</v>
      </c>
      <c r="M3962" s="680">
        <f t="shared" si="288"/>
        <v>0.60000000000000142</v>
      </c>
      <c r="N3962" s="683">
        <v>1</v>
      </c>
      <c r="O3962" s="552" t="s">
        <v>50</v>
      </c>
      <c r="P3962" s="1" t="s">
        <v>53</v>
      </c>
      <c r="Q3962" s="684" t="str">
        <f>VLOOKUP(UTK[[#This Row],[ID]],DRIVER[],6,FALSE)</f>
        <v>MIRZA KAMAL BEG</v>
      </c>
    </row>
    <row r="3963" spans="1:18" ht="14.4">
      <c r="A3963" s="1">
        <v>82</v>
      </c>
      <c r="B3963" s="679" t="str">
        <f>UTK[[#This Row],[DATE]]&amp;UTK[[#This Row],[VEHICLE NO]]&amp;UTK[[#This Row],[TRIP NO]]</f>
        <v>45569OD34S61372</v>
      </c>
      <c r="C3963" s="25">
        <v>45569</v>
      </c>
      <c r="D3963" s="1">
        <v>65594</v>
      </c>
      <c r="E3963" s="12">
        <v>312216</v>
      </c>
      <c r="F3963" s="17">
        <v>4732</v>
      </c>
      <c r="G3963" s="24" t="s">
        <v>44</v>
      </c>
      <c r="H3963" s="680">
        <v>53.6</v>
      </c>
      <c r="I3963" s="680">
        <v>17.7</v>
      </c>
      <c r="J3963" s="680">
        <f t="shared" si="287"/>
        <v>35.900000000000006</v>
      </c>
      <c r="K3963" s="681">
        <v>35.24</v>
      </c>
      <c r="L3963" s="662">
        <v>45569</v>
      </c>
      <c r="M3963" s="680">
        <f t="shared" si="288"/>
        <v>0.66000000000000369</v>
      </c>
      <c r="N3963" s="683">
        <v>2</v>
      </c>
      <c r="O3963" s="552" t="s">
        <v>50</v>
      </c>
      <c r="P3963" s="1" t="s">
        <v>53</v>
      </c>
      <c r="Q3963" s="684" t="str">
        <f>VLOOKUP(UTK[[#This Row],[ID]],DRIVER[],6,FALSE)</f>
        <v>BANAJ ROUT</v>
      </c>
    </row>
    <row r="3964" spans="1:18" ht="14.4">
      <c r="A3964" s="1">
        <v>83</v>
      </c>
      <c r="B3964" s="679" t="str">
        <f>UTK[[#This Row],[DATE]]&amp;UTK[[#This Row],[VEHICLE NO]]&amp;UTK[[#This Row],[TRIP NO]]</f>
        <v>45569OD34S65082</v>
      </c>
      <c r="C3964" s="25">
        <v>45569</v>
      </c>
      <c r="D3964" s="1">
        <v>65595</v>
      </c>
      <c r="E3964" s="12">
        <v>312216</v>
      </c>
      <c r="F3964" s="17">
        <v>4769</v>
      </c>
      <c r="G3964" s="24" t="s">
        <v>57</v>
      </c>
      <c r="H3964" s="680">
        <v>53.7</v>
      </c>
      <c r="I3964" s="680">
        <v>17.440000000000001</v>
      </c>
      <c r="J3964" s="680">
        <f t="shared" si="287"/>
        <v>36.260000000000005</v>
      </c>
      <c r="K3964" s="681">
        <v>35.86</v>
      </c>
      <c r="L3964" s="662">
        <v>45569</v>
      </c>
      <c r="M3964" s="680">
        <f t="shared" si="288"/>
        <v>0.40000000000000568</v>
      </c>
      <c r="N3964" s="683">
        <v>2</v>
      </c>
      <c r="O3964" s="552" t="s">
        <v>50</v>
      </c>
      <c r="P3964" s="1" t="s">
        <v>53</v>
      </c>
      <c r="Q3964" s="684" t="str">
        <f>VLOOKUP(UTK[[#This Row],[ID]],DRIVER[],6,FALSE)</f>
        <v>ABHIMANYU JENA</v>
      </c>
    </row>
    <row r="3965" spans="1:18" ht="14.4">
      <c r="A3965" s="1">
        <v>84</v>
      </c>
      <c r="B3965" s="679" t="str">
        <f>UTK[[#This Row],[DATE]]&amp;UTK[[#This Row],[VEHICLE NO]]&amp;UTK[[#This Row],[TRIP NO]]</f>
        <v>45569OD04Q67882</v>
      </c>
      <c r="C3965" s="25">
        <v>45569</v>
      </c>
      <c r="D3965" s="1">
        <v>65596</v>
      </c>
      <c r="E3965" s="12">
        <v>312216</v>
      </c>
      <c r="F3965" s="17">
        <v>4779</v>
      </c>
      <c r="G3965" s="24" t="s">
        <v>20</v>
      </c>
      <c r="H3965" s="680">
        <v>55.22</v>
      </c>
      <c r="I3965" s="680">
        <v>17.8</v>
      </c>
      <c r="J3965" s="680">
        <f t="shared" si="287"/>
        <v>37.42</v>
      </c>
      <c r="K3965" s="681">
        <v>37.200000000000003</v>
      </c>
      <c r="L3965" s="662">
        <v>45569</v>
      </c>
      <c r="M3965" s="680">
        <f t="shared" si="288"/>
        <v>0.21999999999999886</v>
      </c>
      <c r="N3965" s="683">
        <v>2</v>
      </c>
      <c r="O3965" s="552" t="s">
        <v>50</v>
      </c>
      <c r="P3965" s="1" t="s">
        <v>53</v>
      </c>
      <c r="Q3965" s="684" t="str">
        <f>VLOOKUP(UTK[[#This Row],[ID]],DRIVER[],6,FALSE)</f>
        <v>NATABAR MOHANTA</v>
      </c>
    </row>
    <row r="3966" spans="1:18" ht="14.4">
      <c r="A3966" s="1">
        <v>85</v>
      </c>
      <c r="B3966" s="679" t="str">
        <f>UTK[[#This Row],[DATE]]&amp;UTK[[#This Row],[VEHICLE NO]]&amp;UTK[[#This Row],[TRIP NO]]</f>
        <v>45569OD34S40342</v>
      </c>
      <c r="C3966" s="25">
        <v>45569</v>
      </c>
      <c r="D3966" s="1">
        <v>65597</v>
      </c>
      <c r="E3966" s="12">
        <v>312216</v>
      </c>
      <c r="F3966" s="17">
        <v>4782</v>
      </c>
      <c r="G3966" s="24" t="s">
        <v>129</v>
      </c>
      <c r="H3966" s="680">
        <v>53.66</v>
      </c>
      <c r="I3966" s="680">
        <v>17.82</v>
      </c>
      <c r="J3966" s="680">
        <f t="shared" si="287"/>
        <v>35.839999999999996</v>
      </c>
      <c r="K3966" s="681">
        <v>35.520000000000003</v>
      </c>
      <c r="L3966" s="662">
        <v>45569</v>
      </c>
      <c r="M3966" s="680">
        <f t="shared" si="288"/>
        <v>0.31999999999999318</v>
      </c>
      <c r="N3966" s="683">
        <v>2</v>
      </c>
      <c r="O3966" s="552" t="s">
        <v>50</v>
      </c>
      <c r="P3966" s="1" t="s">
        <v>53</v>
      </c>
      <c r="Q3966" s="684" t="str">
        <f>VLOOKUP(UTK[[#This Row],[ID]],DRIVER[],6,FALSE)</f>
        <v>AKSHAYA KU SAHOO</v>
      </c>
    </row>
    <row r="3967" spans="1:18" ht="14.4">
      <c r="A3967" s="1">
        <v>86</v>
      </c>
      <c r="B3967" s="679" t="str">
        <f>UTK[[#This Row],[DATE]]&amp;UTK[[#This Row],[VEHICLE NO]]&amp;UTK[[#This Row],[TRIP NO]]</f>
        <v>45569OD34S26682</v>
      </c>
      <c r="C3967" s="25">
        <v>45569</v>
      </c>
      <c r="D3967" s="1">
        <v>65598</v>
      </c>
      <c r="E3967" s="12">
        <v>312216</v>
      </c>
      <c r="F3967" s="17">
        <v>4784</v>
      </c>
      <c r="G3967" s="24" t="s">
        <v>42</v>
      </c>
      <c r="H3967" s="680">
        <v>50.88</v>
      </c>
      <c r="I3967" s="680">
        <v>16.82</v>
      </c>
      <c r="J3967" s="680">
        <f t="shared" si="287"/>
        <v>34.06</v>
      </c>
      <c r="K3967" s="681">
        <v>33.78</v>
      </c>
      <c r="L3967" s="662">
        <v>45569</v>
      </c>
      <c r="M3967" s="680">
        <f t="shared" si="288"/>
        <v>0.28000000000000114</v>
      </c>
      <c r="N3967" s="683">
        <v>2</v>
      </c>
      <c r="O3967" s="552" t="s">
        <v>50</v>
      </c>
      <c r="P3967" s="1" t="s">
        <v>53</v>
      </c>
      <c r="Q3967" s="684" t="str">
        <f>VLOOKUP(UTK[[#This Row],[ID]],DRIVER[],6,FALSE)</f>
        <v>KALI CH KAR</v>
      </c>
    </row>
    <row r="3968" spans="1:18" ht="14.4">
      <c r="A3968" s="1">
        <v>87</v>
      </c>
      <c r="B3968" s="679" t="str">
        <f>UTK[[#This Row],[DATE]]&amp;UTK[[#This Row],[VEHICLE NO]]&amp;UTK[[#This Row],[TRIP NO]]</f>
        <v>45569OD04Q41442</v>
      </c>
      <c r="C3968" s="25">
        <v>45569</v>
      </c>
      <c r="D3968" s="1">
        <v>65599</v>
      </c>
      <c r="E3968" s="12">
        <v>312216</v>
      </c>
      <c r="F3968" s="17">
        <v>4781</v>
      </c>
      <c r="G3968" s="24" t="s">
        <v>38</v>
      </c>
      <c r="H3968" s="680">
        <v>34.76</v>
      </c>
      <c r="I3968" s="680">
        <v>10.72</v>
      </c>
      <c r="J3968" s="680">
        <f t="shared" si="287"/>
        <v>24.04</v>
      </c>
      <c r="K3968" s="681">
        <v>23.8</v>
      </c>
      <c r="L3968" s="662">
        <v>45569</v>
      </c>
      <c r="M3968" s="680">
        <f t="shared" si="288"/>
        <v>0.23999999999999844</v>
      </c>
      <c r="N3968" s="683">
        <v>2</v>
      </c>
      <c r="O3968" s="552" t="s">
        <v>50</v>
      </c>
      <c r="P3968" s="1" t="s">
        <v>53</v>
      </c>
      <c r="Q3968" s="684" t="str">
        <f>VLOOKUP(UTK[[#This Row],[ID]],DRIVER[],6,FALSE)</f>
        <v>RAJESWAR MAHANTA</v>
      </c>
    </row>
    <row r="3969" spans="1:18" ht="14.4">
      <c r="A3969" s="1">
        <v>88</v>
      </c>
      <c r="B3969" s="679" t="str">
        <f>UTK[[#This Row],[DATE]]&amp;UTK[[#This Row],[VEHICLE NO]]&amp;UTK[[#This Row],[TRIP NO]]</f>
        <v>45569OD34S26661</v>
      </c>
      <c r="C3969" s="25">
        <v>45569</v>
      </c>
      <c r="D3969" s="1">
        <v>65600</v>
      </c>
      <c r="E3969" s="12">
        <v>312216</v>
      </c>
      <c r="F3969" s="17">
        <v>4783</v>
      </c>
      <c r="G3969" s="24" t="s">
        <v>45</v>
      </c>
      <c r="H3969" s="680">
        <v>51.48</v>
      </c>
      <c r="I3969" s="680">
        <v>17.54</v>
      </c>
      <c r="J3969" s="680">
        <f t="shared" si="287"/>
        <v>33.94</v>
      </c>
      <c r="K3969" s="681">
        <v>33.64</v>
      </c>
      <c r="L3969" s="662">
        <v>45569</v>
      </c>
      <c r="M3969" s="680">
        <f t="shared" si="288"/>
        <v>0.29999999999999716</v>
      </c>
      <c r="N3969" s="683">
        <v>1</v>
      </c>
      <c r="O3969" s="552" t="s">
        <v>50</v>
      </c>
      <c r="P3969" s="1" t="s">
        <v>53</v>
      </c>
      <c r="Q3969" s="684" t="str">
        <f>VLOOKUP(UTK[[#This Row],[ID]],DRIVER[],6,FALSE)</f>
        <v>PRAHALLAD KUMAR DAS</v>
      </c>
    </row>
    <row r="3970" spans="1:18" ht="14.4">
      <c r="A3970" s="1">
        <v>89</v>
      </c>
      <c r="B3970" s="679" t="str">
        <f>UTK[[#This Row],[DATE]]&amp;UTK[[#This Row],[VEHICLE NO]]&amp;UTK[[#This Row],[TRIP NO]]</f>
        <v>45569OD34S26152</v>
      </c>
      <c r="C3970" s="25">
        <v>45569</v>
      </c>
      <c r="D3970" s="1">
        <v>65601</v>
      </c>
      <c r="E3970" s="12">
        <v>312216</v>
      </c>
      <c r="F3970" s="17">
        <v>4792</v>
      </c>
      <c r="G3970" s="24" t="s">
        <v>40</v>
      </c>
      <c r="H3970" s="680">
        <v>50.2</v>
      </c>
      <c r="I3970" s="680">
        <v>17.260000000000002</v>
      </c>
      <c r="J3970" s="680">
        <f t="shared" si="287"/>
        <v>32.94</v>
      </c>
      <c r="K3970" s="681">
        <v>32.76</v>
      </c>
      <c r="L3970" s="662">
        <v>45569</v>
      </c>
      <c r="M3970" s="680">
        <f t="shared" si="288"/>
        <v>0.17999999999999972</v>
      </c>
      <c r="N3970" s="683">
        <v>2</v>
      </c>
      <c r="O3970" s="552" t="s">
        <v>50</v>
      </c>
      <c r="P3970" s="1" t="s">
        <v>53</v>
      </c>
      <c r="Q3970" s="684" t="str">
        <f>VLOOKUP(UTK[[#This Row],[ID]],DRIVER[],6,FALSE)</f>
        <v>SUSANT KUMAR BAG</v>
      </c>
    </row>
    <row r="3971" spans="1:18" ht="14.4">
      <c r="A3971" s="1">
        <v>90</v>
      </c>
      <c r="B3971" s="679" t="str">
        <f>UTK[[#This Row],[DATE]]&amp;UTK[[#This Row],[VEHICLE NO]]&amp;UTK[[#This Row],[TRIP NO]]</f>
        <v>45569OD04Q41262</v>
      </c>
      <c r="C3971" s="25">
        <v>45569</v>
      </c>
      <c r="D3971" s="1">
        <v>65602</v>
      </c>
      <c r="E3971" s="12">
        <v>312216</v>
      </c>
      <c r="F3971" s="17">
        <v>4797</v>
      </c>
      <c r="G3971" s="24" t="s">
        <v>23</v>
      </c>
      <c r="H3971" s="680">
        <v>52.34</v>
      </c>
      <c r="I3971" s="680">
        <v>17.5</v>
      </c>
      <c r="J3971" s="680">
        <f t="shared" si="287"/>
        <v>34.840000000000003</v>
      </c>
      <c r="K3971" s="681">
        <v>34.44</v>
      </c>
      <c r="L3971" s="682">
        <v>45570</v>
      </c>
      <c r="M3971" s="680">
        <f t="shared" si="288"/>
        <v>0.40000000000000568</v>
      </c>
      <c r="N3971" s="683">
        <v>2</v>
      </c>
      <c r="O3971" s="552" t="s">
        <v>50</v>
      </c>
      <c r="P3971" s="1" t="s">
        <v>53</v>
      </c>
      <c r="Q3971" s="684" t="str">
        <f>VLOOKUP(UTK[[#This Row],[ID]],DRIVER[],6,FALSE)</f>
        <v>JUGAL KISHOR MOHANTA</v>
      </c>
    </row>
    <row r="3972" spans="1:18" ht="14.4">
      <c r="A3972" s="1">
        <v>91</v>
      </c>
      <c r="B3972" s="679" t="str">
        <f>UTK[[#This Row],[DATE]]&amp;UTK[[#This Row],[VEHICLE NO]]&amp;UTK[[#This Row],[TRIP NO]]</f>
        <v>45569OD04Q41232</v>
      </c>
      <c r="C3972" s="25">
        <v>45569</v>
      </c>
      <c r="D3972" s="1">
        <v>65603</v>
      </c>
      <c r="E3972" s="12">
        <v>312216</v>
      </c>
      <c r="F3972" s="17">
        <v>4803</v>
      </c>
      <c r="G3972" s="24" t="s">
        <v>39</v>
      </c>
      <c r="H3972" s="680">
        <v>53.08</v>
      </c>
      <c r="I3972" s="680">
        <v>17.38</v>
      </c>
      <c r="J3972" s="680">
        <f t="shared" si="287"/>
        <v>35.700000000000003</v>
      </c>
      <c r="K3972" s="681">
        <v>35.32</v>
      </c>
      <c r="L3972" s="682">
        <v>45570</v>
      </c>
      <c r="M3972" s="680">
        <f t="shared" si="288"/>
        <v>0.38000000000000256</v>
      </c>
      <c r="N3972" s="683">
        <v>2</v>
      </c>
      <c r="O3972" s="552" t="s">
        <v>50</v>
      </c>
      <c r="P3972" s="1" t="s">
        <v>53</v>
      </c>
      <c r="Q3972" s="684" t="str">
        <f>VLOOKUP(UTK[[#This Row],[ID]],DRIVER[],6,FALSE)</f>
        <v>PRADEEP KUMAR</v>
      </c>
    </row>
    <row r="3973" spans="1:18" ht="14.4">
      <c r="A3973" s="1">
        <v>92</v>
      </c>
      <c r="B3973" s="679" t="str">
        <f>UTK[[#This Row],[DATE]]&amp;UTK[[#This Row],[VEHICLE NO]]&amp;UTK[[#This Row],[TRIP NO]]</f>
        <v>45569OD04Q67612</v>
      </c>
      <c r="C3973" s="25">
        <v>45569</v>
      </c>
      <c r="D3973" s="1">
        <v>65604</v>
      </c>
      <c r="E3973" s="12">
        <v>312216</v>
      </c>
      <c r="F3973" s="17">
        <v>4807</v>
      </c>
      <c r="G3973" s="24" t="s">
        <v>24</v>
      </c>
      <c r="H3973" s="680">
        <v>52.24</v>
      </c>
      <c r="I3973" s="680">
        <v>17.64</v>
      </c>
      <c r="J3973" s="680">
        <f t="shared" si="287"/>
        <v>34.6</v>
      </c>
      <c r="K3973" s="681">
        <v>34.32</v>
      </c>
      <c r="L3973" s="682">
        <v>45570</v>
      </c>
      <c r="M3973" s="680">
        <f t="shared" si="288"/>
        <v>0.28000000000000114</v>
      </c>
      <c r="N3973" s="683">
        <v>2</v>
      </c>
      <c r="O3973" s="552" t="s">
        <v>50</v>
      </c>
      <c r="P3973" s="1" t="s">
        <v>53</v>
      </c>
      <c r="Q3973" s="684" t="str">
        <f>VLOOKUP(UTK[[#This Row],[ID]],DRIVER[],6,FALSE)</f>
        <v>KALICHARAN MOHANTA</v>
      </c>
    </row>
    <row r="3974" spans="1:18" ht="14.4">
      <c r="A3974" s="1">
        <v>93</v>
      </c>
      <c r="B3974" s="679" t="str">
        <f>UTK[[#This Row],[DATE]]&amp;UTK[[#This Row],[VEHICLE NO]]&amp;UTK[[#This Row],[TRIP NO]]</f>
        <v>45569OD04Q41282</v>
      </c>
      <c r="C3974" s="25">
        <v>45569</v>
      </c>
      <c r="D3974" s="1">
        <v>65605</v>
      </c>
      <c r="E3974" s="12">
        <v>312216</v>
      </c>
      <c r="F3974" s="17">
        <v>4809</v>
      </c>
      <c r="G3974" s="24" t="s">
        <v>41</v>
      </c>
      <c r="H3974" s="680">
        <v>31</v>
      </c>
      <c r="I3974" s="680">
        <v>10.6</v>
      </c>
      <c r="J3974" s="680">
        <f t="shared" si="287"/>
        <v>20.399999999999999</v>
      </c>
      <c r="K3974" s="681">
        <v>20.28</v>
      </c>
      <c r="L3974" s="682">
        <v>45570</v>
      </c>
      <c r="M3974" s="680">
        <f t="shared" si="288"/>
        <v>0.11999999999999744</v>
      </c>
      <c r="N3974" s="683">
        <v>2</v>
      </c>
      <c r="O3974" s="552" t="s">
        <v>50</v>
      </c>
      <c r="P3974" s="1" t="s">
        <v>53</v>
      </c>
      <c r="Q3974" s="684" t="str">
        <f>VLOOKUP(UTK[[#This Row],[ID]],DRIVER[],6,FALSE)</f>
        <v>KAMAN MUNDA</v>
      </c>
    </row>
    <row r="3975" spans="1:18" ht="14.4">
      <c r="A3975" s="1">
        <v>94</v>
      </c>
      <c r="B3975" s="679" t="str">
        <f>UTK[[#This Row],[DATE]]&amp;UTK[[#This Row],[VEHICLE NO]]&amp;UTK[[#This Row],[TRIP NO]]</f>
        <v>45569OD04Q41182</v>
      </c>
      <c r="C3975" s="25">
        <v>45569</v>
      </c>
      <c r="D3975" s="1">
        <v>65606</v>
      </c>
      <c r="E3975" s="12">
        <v>312216</v>
      </c>
      <c r="F3975" s="17">
        <v>4812</v>
      </c>
      <c r="G3975" s="24" t="s">
        <v>26</v>
      </c>
      <c r="H3975" s="680">
        <v>53.66</v>
      </c>
      <c r="I3975" s="680">
        <v>17.28</v>
      </c>
      <c r="J3975" s="680">
        <f t="shared" si="287"/>
        <v>36.379999999999995</v>
      </c>
      <c r="K3975" s="681">
        <v>36.08</v>
      </c>
      <c r="L3975" s="682">
        <v>45570</v>
      </c>
      <c r="M3975" s="680">
        <f t="shared" si="288"/>
        <v>0.29999999999999716</v>
      </c>
      <c r="N3975" s="683">
        <v>2</v>
      </c>
      <c r="O3975" s="552" t="s">
        <v>50</v>
      </c>
      <c r="P3975" s="1" t="s">
        <v>53</v>
      </c>
      <c r="Q3975" s="684" t="str">
        <f>VLOOKUP(UTK[[#This Row],[ID]],DRIVER[],6,FALSE)</f>
        <v>MIRZA KAMAL BEG</v>
      </c>
    </row>
    <row r="3976" spans="1:18" ht="14.4">
      <c r="A3976" s="1">
        <v>95</v>
      </c>
      <c r="B3976" s="679" t="str">
        <f>UTK[[#This Row],[DATE]]&amp;UTK[[#This Row],[VEHICLE NO]]&amp;UTK[[#This Row],[TRIP NO]]</f>
        <v>45569OD34S61392</v>
      </c>
      <c r="C3976" s="25">
        <v>45569</v>
      </c>
      <c r="D3976" s="1">
        <v>65607</v>
      </c>
      <c r="E3976" s="12">
        <v>312216</v>
      </c>
      <c r="F3976" s="17">
        <v>4814</v>
      </c>
      <c r="G3976" s="24" t="s">
        <v>52</v>
      </c>
      <c r="H3976" s="680">
        <v>52.56</v>
      </c>
      <c r="I3976" s="680">
        <v>17.54</v>
      </c>
      <c r="J3976" s="680">
        <f t="shared" si="287"/>
        <v>35.020000000000003</v>
      </c>
      <c r="K3976" s="681">
        <v>34.78</v>
      </c>
      <c r="L3976" s="682">
        <v>45570</v>
      </c>
      <c r="M3976" s="680">
        <f t="shared" si="288"/>
        <v>0.24000000000000199</v>
      </c>
      <c r="N3976" s="683">
        <v>2</v>
      </c>
      <c r="O3976" s="552" t="s">
        <v>50</v>
      </c>
      <c r="P3976" s="1" t="s">
        <v>53</v>
      </c>
      <c r="Q3976" s="684" t="str">
        <f>VLOOKUP(UTK[[#This Row],[ID]],DRIVER[],6,FALSE)</f>
        <v>PRADIPA MALIK</v>
      </c>
    </row>
    <row r="3977" spans="1:18" ht="14.4">
      <c r="A3977" s="1">
        <v>96</v>
      </c>
      <c r="B3977" s="679" t="str">
        <f>UTK[[#This Row],[DATE]]&amp;UTK[[#This Row],[VEHICLE NO]]&amp;UTK[[#This Row],[TRIP NO]]</f>
        <v>45569OD34S61522</v>
      </c>
      <c r="C3977" s="25">
        <v>45569</v>
      </c>
      <c r="D3977" s="1">
        <v>65608</v>
      </c>
      <c r="E3977" s="12">
        <v>312216</v>
      </c>
      <c r="F3977" s="17">
        <v>4796</v>
      </c>
      <c r="G3977" s="24" t="s">
        <v>43</v>
      </c>
      <c r="H3977" s="680">
        <v>55.92</v>
      </c>
      <c r="I3977" s="680">
        <v>17.3</v>
      </c>
      <c r="J3977" s="680">
        <f t="shared" si="287"/>
        <v>38.620000000000005</v>
      </c>
      <c r="K3977" s="681">
        <v>38.18</v>
      </c>
      <c r="L3977" s="682">
        <v>45570</v>
      </c>
      <c r="M3977" s="680">
        <f t="shared" si="288"/>
        <v>0.44000000000000483</v>
      </c>
      <c r="N3977" s="683">
        <v>2</v>
      </c>
      <c r="O3977" s="552" t="s">
        <v>50</v>
      </c>
      <c r="P3977" s="1" t="s">
        <v>53</v>
      </c>
      <c r="Q3977" s="684" t="str">
        <f>VLOOKUP(UTK[[#This Row],[ID]],DRIVER[],6,FALSE)</f>
        <v>DHULESWAR PERAI</v>
      </c>
    </row>
    <row r="3978" spans="1:18" ht="14.4">
      <c r="A3978" s="1">
        <v>97</v>
      </c>
      <c r="B3978" s="679" t="str">
        <f>UTK[[#This Row],[DATE]]&amp;UTK[[#This Row],[VEHICLE NO]]&amp;UTK[[#This Row],[TRIP NO]]</f>
        <v>45570OD34S61371</v>
      </c>
      <c r="C3978" s="25">
        <v>45570</v>
      </c>
      <c r="D3978" s="1">
        <v>65609</v>
      </c>
      <c r="E3978" s="12">
        <v>312216</v>
      </c>
      <c r="F3978" s="17">
        <v>4830</v>
      </c>
      <c r="G3978" s="24" t="s">
        <v>44</v>
      </c>
      <c r="H3978" s="680">
        <v>53.46</v>
      </c>
      <c r="I3978" s="680">
        <v>17.68</v>
      </c>
      <c r="J3978" s="680">
        <f t="shared" ref="J3978:J3996" si="289">H3978-I3978</f>
        <v>35.78</v>
      </c>
      <c r="K3978" s="681">
        <v>35.5</v>
      </c>
      <c r="L3978" s="682">
        <v>45570</v>
      </c>
      <c r="M3978" s="680">
        <f t="shared" ref="M3978:M3996" si="290">J3978-K3978</f>
        <v>0.28000000000000114</v>
      </c>
      <c r="N3978" s="683">
        <v>1</v>
      </c>
      <c r="O3978" s="552" t="s">
        <v>50</v>
      </c>
      <c r="P3978" s="1" t="s">
        <v>53</v>
      </c>
      <c r="Q3978" s="684" t="str">
        <f>VLOOKUP(UTK[[#This Row],[ID]],DRIVER[],6,FALSE)</f>
        <v>BANAJ ROUT</v>
      </c>
    </row>
    <row r="3979" spans="1:18" ht="14.4">
      <c r="A3979" s="1">
        <v>98</v>
      </c>
      <c r="B3979" s="679" t="str">
        <f>UTK[[#This Row],[DATE]]&amp;UTK[[#This Row],[VEHICLE NO]]&amp;UTK[[#This Row],[TRIP NO]]</f>
        <v>45570OD04Q41441</v>
      </c>
      <c r="C3979" s="25">
        <v>45570</v>
      </c>
      <c r="D3979" s="1">
        <v>65610</v>
      </c>
      <c r="E3979" s="12">
        <v>312216</v>
      </c>
      <c r="F3979" s="17">
        <v>4840</v>
      </c>
      <c r="G3979" s="24" t="s">
        <v>38</v>
      </c>
      <c r="H3979" s="680">
        <v>34.200000000000003</v>
      </c>
      <c r="I3979" s="680">
        <v>10.76</v>
      </c>
      <c r="J3979" s="680">
        <f t="shared" si="289"/>
        <v>23.440000000000005</v>
      </c>
      <c r="K3979" s="681">
        <v>23.18</v>
      </c>
      <c r="L3979" s="682">
        <v>45570</v>
      </c>
      <c r="M3979" s="680">
        <f t="shared" si="290"/>
        <v>0.26000000000000512</v>
      </c>
      <c r="N3979" s="683">
        <v>1</v>
      </c>
      <c r="O3979" s="552" t="s">
        <v>50</v>
      </c>
      <c r="P3979" s="1" t="s">
        <v>53</v>
      </c>
      <c r="Q3979" s="684" t="str">
        <f>VLOOKUP(UTK[[#This Row],[ID]],DRIVER[],6,FALSE)</f>
        <v>RAJESWAR MAHANTA</v>
      </c>
    </row>
    <row r="3980" spans="1:18" ht="14.4">
      <c r="A3980" s="1">
        <v>99</v>
      </c>
      <c r="B3980" s="679" t="str">
        <f>UTK[[#This Row],[DATE]]&amp;UTK[[#This Row],[VEHICLE NO]]&amp;UTK[[#This Row],[TRIP NO]]</f>
        <v>45570OD34S61521</v>
      </c>
      <c r="C3980" s="25">
        <v>45570</v>
      </c>
      <c r="D3980" s="1">
        <v>65611</v>
      </c>
      <c r="E3980" s="12">
        <v>312216</v>
      </c>
      <c r="F3980" s="17">
        <v>4844</v>
      </c>
      <c r="G3980" s="24" t="s">
        <v>43</v>
      </c>
      <c r="H3980" s="680">
        <v>52.04</v>
      </c>
      <c r="I3980" s="680">
        <v>17.32</v>
      </c>
      <c r="J3980" s="680">
        <f t="shared" si="289"/>
        <v>34.72</v>
      </c>
      <c r="K3980" s="681">
        <v>34.22</v>
      </c>
      <c r="L3980" s="682">
        <v>45570</v>
      </c>
      <c r="M3980" s="680">
        <f t="shared" si="290"/>
        <v>0.5</v>
      </c>
      <c r="N3980" s="683">
        <v>1</v>
      </c>
      <c r="O3980" s="552" t="s">
        <v>50</v>
      </c>
      <c r="P3980" s="1" t="s">
        <v>53</v>
      </c>
      <c r="Q3980" s="684" t="str">
        <f>VLOOKUP(UTK[[#This Row],[ID]],DRIVER[],6,FALSE)</f>
        <v>DHULESWAR PERAI</v>
      </c>
      <c r="R3980" s="1">
        <v>201</v>
      </c>
    </row>
    <row r="3981" spans="1:18" ht="14.4">
      <c r="A3981" s="1">
        <v>100</v>
      </c>
      <c r="B3981" s="679" t="str">
        <f>UTK[[#This Row],[DATE]]&amp;UTK[[#This Row],[VEHICLE NO]]&amp;UTK[[#This Row],[TRIP NO]]</f>
        <v>45570OD34S26681</v>
      </c>
      <c r="C3981" s="25">
        <v>45570</v>
      </c>
      <c r="D3981" s="1">
        <v>65612</v>
      </c>
      <c r="E3981" s="12">
        <v>312216</v>
      </c>
      <c r="F3981" s="17">
        <v>4845</v>
      </c>
      <c r="G3981" s="24" t="s">
        <v>42</v>
      </c>
      <c r="H3981" s="680">
        <v>49.4</v>
      </c>
      <c r="I3981" s="680">
        <v>16.86</v>
      </c>
      <c r="J3981" s="680">
        <f t="shared" si="289"/>
        <v>32.54</v>
      </c>
      <c r="K3981" s="681">
        <v>32.26</v>
      </c>
      <c r="L3981" s="682">
        <v>45570</v>
      </c>
      <c r="M3981" s="680">
        <f t="shared" si="290"/>
        <v>0.28000000000000114</v>
      </c>
      <c r="N3981" s="683">
        <v>1</v>
      </c>
      <c r="O3981" s="552" t="s">
        <v>50</v>
      </c>
      <c r="P3981" s="1" t="s">
        <v>53</v>
      </c>
      <c r="Q3981" s="684" t="str">
        <f>VLOOKUP(UTK[[#This Row],[ID]],DRIVER[],6,FALSE)</f>
        <v>KALI CH KAR</v>
      </c>
      <c r="R3981" s="1">
        <v>250</v>
      </c>
    </row>
    <row r="3982" spans="1:18" ht="14.4">
      <c r="A3982" s="1">
        <v>101</v>
      </c>
      <c r="B3982" s="679" t="str">
        <f>UTK[[#This Row],[DATE]]&amp;UTK[[#This Row],[VEHICLE NO]]&amp;UTK[[#This Row],[TRIP NO]]</f>
        <v>45570OD04Q41261</v>
      </c>
      <c r="C3982" s="25">
        <v>45570</v>
      </c>
      <c r="D3982" s="1">
        <v>65613</v>
      </c>
      <c r="E3982" s="12">
        <v>312216</v>
      </c>
      <c r="F3982" s="17">
        <v>4843</v>
      </c>
      <c r="G3982" s="24" t="s">
        <v>23</v>
      </c>
      <c r="H3982" s="680">
        <v>52.46</v>
      </c>
      <c r="I3982" s="680">
        <v>17.54</v>
      </c>
      <c r="J3982" s="680">
        <f t="shared" si="289"/>
        <v>34.92</v>
      </c>
      <c r="K3982" s="681">
        <v>34.479999999999997</v>
      </c>
      <c r="L3982" s="682">
        <v>45570</v>
      </c>
      <c r="M3982" s="680">
        <f t="shared" si="290"/>
        <v>0.44000000000000483</v>
      </c>
      <c r="N3982" s="683">
        <v>1</v>
      </c>
      <c r="O3982" s="552" t="s">
        <v>50</v>
      </c>
      <c r="P3982" s="1" t="s">
        <v>53</v>
      </c>
      <c r="Q3982" s="684" t="str">
        <f>VLOOKUP(UTK[[#This Row],[ID]],DRIVER[],6,FALSE)</f>
        <v>JUGAL KISHOR MOHANTA</v>
      </c>
      <c r="R3982" s="1">
        <v>228</v>
      </c>
    </row>
    <row r="3983" spans="1:18" ht="14.4">
      <c r="A3983" s="1">
        <v>102</v>
      </c>
      <c r="B3983" s="679" t="str">
        <f>UTK[[#This Row],[DATE]]&amp;UTK[[#This Row],[VEHICLE NO]]&amp;UTK[[#This Row],[TRIP NO]]</f>
        <v>45570OD34S61391</v>
      </c>
      <c r="C3983" s="25">
        <v>45570</v>
      </c>
      <c r="D3983" s="1">
        <v>65614</v>
      </c>
      <c r="E3983" s="12">
        <v>312216</v>
      </c>
      <c r="F3983" s="17">
        <v>4847</v>
      </c>
      <c r="G3983" s="24" t="s">
        <v>52</v>
      </c>
      <c r="H3983" s="680">
        <v>52.62</v>
      </c>
      <c r="I3983" s="680">
        <v>17.52</v>
      </c>
      <c r="J3983" s="680">
        <f t="shared" si="289"/>
        <v>35.099999999999994</v>
      </c>
      <c r="K3983" s="681">
        <v>34.659999999999997</v>
      </c>
      <c r="L3983" s="682">
        <v>45570</v>
      </c>
      <c r="M3983" s="680">
        <f t="shared" si="290"/>
        <v>0.43999999999999773</v>
      </c>
      <c r="N3983" s="683">
        <v>1</v>
      </c>
      <c r="O3983" s="552" t="s">
        <v>50</v>
      </c>
      <c r="P3983" s="1" t="s">
        <v>53</v>
      </c>
      <c r="Q3983" s="684" t="str">
        <f>VLOOKUP(UTK[[#This Row],[ID]],DRIVER[],6,FALSE)</f>
        <v>NATABAR MOHANTA</v>
      </c>
      <c r="R3983" s="1">
        <v>210</v>
      </c>
    </row>
    <row r="3984" spans="1:18" ht="14.4">
      <c r="A3984" s="1">
        <v>103</v>
      </c>
      <c r="B3984" s="679" t="str">
        <f>UTK[[#This Row],[DATE]]&amp;UTK[[#This Row],[VEHICLE NO]]&amp;UTK[[#This Row],[TRIP NO]]</f>
        <v>45570OD34S26151</v>
      </c>
      <c r="C3984" s="25">
        <v>45570</v>
      </c>
      <c r="D3984" s="1">
        <v>65615</v>
      </c>
      <c r="E3984" s="12">
        <v>312216</v>
      </c>
      <c r="F3984" s="17">
        <v>4848</v>
      </c>
      <c r="G3984" s="24" t="s">
        <v>40</v>
      </c>
      <c r="H3984" s="680">
        <v>51.22</v>
      </c>
      <c r="I3984" s="680">
        <v>17.28</v>
      </c>
      <c r="J3984" s="680">
        <f t="shared" si="289"/>
        <v>33.94</v>
      </c>
      <c r="K3984" s="681">
        <v>33.659999999999997</v>
      </c>
      <c r="L3984" s="682">
        <v>45570</v>
      </c>
      <c r="M3984" s="680">
        <f t="shared" si="290"/>
        <v>0.28000000000000114</v>
      </c>
      <c r="N3984" s="683">
        <v>1</v>
      </c>
      <c r="O3984" s="552" t="s">
        <v>50</v>
      </c>
      <c r="P3984" s="1" t="s">
        <v>53</v>
      </c>
      <c r="Q3984" s="684" t="str">
        <f>VLOOKUP(UTK[[#This Row],[ID]],DRIVER[],6,FALSE)</f>
        <v>SUSANT KUMAR BAG</v>
      </c>
      <c r="R3984" s="1">
        <v>270</v>
      </c>
    </row>
    <row r="3985" spans="1:18" ht="14.4">
      <c r="A3985" s="1">
        <v>104</v>
      </c>
      <c r="B3985" s="679" t="str">
        <f>UTK[[#This Row],[DATE]]&amp;UTK[[#This Row],[VEHICLE NO]]&amp;UTK[[#This Row],[TRIP NO]]</f>
        <v>45570OD34S26661</v>
      </c>
      <c r="C3985" s="25">
        <v>45570</v>
      </c>
      <c r="D3985" s="1">
        <v>65616</v>
      </c>
      <c r="E3985" s="12">
        <v>312216</v>
      </c>
      <c r="F3985" s="17">
        <v>4849</v>
      </c>
      <c r="G3985" s="24" t="s">
        <v>45</v>
      </c>
      <c r="H3985" s="680">
        <v>52.86</v>
      </c>
      <c r="I3985" s="680">
        <v>17.559999999999999</v>
      </c>
      <c r="J3985" s="680">
        <f t="shared" si="289"/>
        <v>35.299999999999997</v>
      </c>
      <c r="K3985" s="681">
        <v>34.94</v>
      </c>
      <c r="L3985" s="682">
        <v>45570</v>
      </c>
      <c r="M3985" s="680">
        <f t="shared" si="290"/>
        <v>0.35999999999999943</v>
      </c>
      <c r="N3985" s="683">
        <v>1</v>
      </c>
      <c r="O3985" s="552" t="s">
        <v>50</v>
      </c>
      <c r="P3985" s="1" t="s">
        <v>53</v>
      </c>
      <c r="Q3985" s="684" t="str">
        <f>VLOOKUP(UTK[[#This Row],[ID]],DRIVER[],6,FALSE)</f>
        <v>PRAHALLAD KUMAR DAS</v>
      </c>
      <c r="R3985" s="1">
        <v>258</v>
      </c>
    </row>
    <row r="3986" spans="1:18" ht="14.4">
      <c r="A3986" s="1">
        <v>105</v>
      </c>
      <c r="B3986" s="679" t="str">
        <f>UTK[[#This Row],[DATE]]&amp;UTK[[#This Row],[VEHICLE NO]]&amp;UTK[[#This Row],[TRIP NO]]</f>
        <v>45570OD04Q41181</v>
      </c>
      <c r="C3986" s="25">
        <v>45570</v>
      </c>
      <c r="D3986" s="1">
        <v>65617</v>
      </c>
      <c r="E3986" s="12">
        <v>312216</v>
      </c>
      <c r="F3986" s="17">
        <v>4856</v>
      </c>
      <c r="G3986" s="24" t="s">
        <v>26</v>
      </c>
      <c r="H3986" s="680">
        <v>51.5</v>
      </c>
      <c r="I3986" s="680">
        <v>17.3</v>
      </c>
      <c r="J3986" s="680">
        <f t="shared" si="289"/>
        <v>34.200000000000003</v>
      </c>
      <c r="K3986" s="681">
        <v>33.840000000000003</v>
      </c>
      <c r="L3986" s="682">
        <v>45570</v>
      </c>
      <c r="M3986" s="680">
        <f t="shared" si="290"/>
        <v>0.35999999999999943</v>
      </c>
      <c r="N3986" s="683">
        <v>1</v>
      </c>
      <c r="O3986" s="552" t="s">
        <v>50</v>
      </c>
      <c r="P3986" s="1" t="s">
        <v>53</v>
      </c>
      <c r="Q3986" s="684" t="str">
        <f>VLOOKUP(UTK[[#This Row],[ID]],DRIVER[],6,FALSE)</f>
        <v>MIRZA KAMAL BEG</v>
      </c>
    </row>
    <row r="3987" spans="1:18" ht="14.4">
      <c r="A3987" s="1">
        <v>106</v>
      </c>
      <c r="B3987" s="679" t="str">
        <f>UTK[[#This Row],[DATE]]&amp;UTK[[#This Row],[VEHICLE NO]]&amp;UTK[[#This Row],[TRIP NO]]</f>
        <v>45570OD34S40341</v>
      </c>
      <c r="C3987" s="25">
        <v>45570</v>
      </c>
      <c r="D3987" s="1">
        <v>65618</v>
      </c>
      <c r="E3987" s="12">
        <v>312216</v>
      </c>
      <c r="F3987" s="17">
        <v>4858</v>
      </c>
      <c r="G3987" s="24" t="s">
        <v>129</v>
      </c>
      <c r="H3987" s="680">
        <v>56.64</v>
      </c>
      <c r="I3987" s="680">
        <v>17.8</v>
      </c>
      <c r="J3987" s="680">
        <f t="shared" si="289"/>
        <v>38.840000000000003</v>
      </c>
      <c r="K3987" s="681">
        <v>38.380000000000003</v>
      </c>
      <c r="L3987" s="682">
        <v>45570</v>
      </c>
      <c r="M3987" s="680">
        <f t="shared" si="290"/>
        <v>0.46000000000000085</v>
      </c>
      <c r="N3987" s="683">
        <v>1</v>
      </c>
      <c r="O3987" s="552" t="s">
        <v>50</v>
      </c>
      <c r="P3987" s="1" t="s">
        <v>53</v>
      </c>
      <c r="Q3987" s="684" t="str">
        <f>VLOOKUP(UTK[[#This Row],[ID]],DRIVER[],6,FALSE)</f>
        <v>AKSHAYA KU SAHOO</v>
      </c>
    </row>
    <row r="3988" spans="1:18" ht="14.4">
      <c r="A3988" s="1">
        <v>107</v>
      </c>
      <c r="B3988" s="679" t="str">
        <f>UTK[[#This Row],[DATE]]&amp;UTK[[#This Row],[VEHICLE NO]]&amp;UTK[[#This Row],[TRIP NO]]</f>
        <v>45570OD04Q41231</v>
      </c>
      <c r="C3988" s="25">
        <v>45570</v>
      </c>
      <c r="D3988" s="1">
        <v>65619</v>
      </c>
      <c r="E3988" s="12">
        <v>312216</v>
      </c>
      <c r="F3988" s="17">
        <v>4866</v>
      </c>
      <c r="G3988" s="24" t="s">
        <v>39</v>
      </c>
      <c r="H3988" s="680">
        <v>52.36</v>
      </c>
      <c r="I3988" s="680">
        <v>17.36</v>
      </c>
      <c r="J3988" s="680">
        <f t="shared" si="289"/>
        <v>35</v>
      </c>
      <c r="K3988" s="681">
        <v>34.659999999999997</v>
      </c>
      <c r="L3988" s="682">
        <v>45570</v>
      </c>
      <c r="M3988" s="680">
        <f t="shared" si="290"/>
        <v>0.34000000000000341</v>
      </c>
      <c r="N3988" s="683">
        <v>1</v>
      </c>
      <c r="O3988" s="552" t="s">
        <v>50</v>
      </c>
      <c r="P3988" s="1" t="s">
        <v>53</v>
      </c>
      <c r="Q3988" s="684" t="str">
        <f>VLOOKUP(UTK[[#This Row],[ID]],DRIVER[],6,FALSE)</f>
        <v>PRADEEP KUMAR</v>
      </c>
    </row>
    <row r="3989" spans="1:18" ht="14.4">
      <c r="A3989" s="1">
        <v>108</v>
      </c>
      <c r="B3989" s="679" t="str">
        <f>UTK[[#This Row],[DATE]]&amp;UTK[[#This Row],[VEHICLE NO]]&amp;UTK[[#This Row],[TRIP NO]]</f>
        <v>45570OD04Q41281</v>
      </c>
      <c r="C3989" s="25">
        <v>45570</v>
      </c>
      <c r="D3989" s="1">
        <v>65620</v>
      </c>
      <c r="E3989" s="12">
        <v>312216</v>
      </c>
      <c r="F3989" s="17">
        <v>4887</v>
      </c>
      <c r="G3989" s="24" t="s">
        <v>41</v>
      </c>
      <c r="H3989" s="680">
        <v>34.92</v>
      </c>
      <c r="I3989" s="680">
        <v>10.56</v>
      </c>
      <c r="J3989" s="680">
        <f t="shared" si="289"/>
        <v>24.36</v>
      </c>
      <c r="K3989" s="681">
        <v>24.16</v>
      </c>
      <c r="L3989" s="682">
        <v>45570</v>
      </c>
      <c r="M3989" s="680">
        <f t="shared" si="290"/>
        <v>0.19999999999999929</v>
      </c>
      <c r="N3989" s="683">
        <v>1</v>
      </c>
      <c r="O3989" s="552" t="s">
        <v>50</v>
      </c>
      <c r="P3989" s="1" t="s">
        <v>53</v>
      </c>
      <c r="Q3989" s="684" t="str">
        <f>VLOOKUP(UTK[[#This Row],[ID]],DRIVER[],6,FALSE)</f>
        <v>AJAYA KUMAR MAHANTA</v>
      </c>
    </row>
    <row r="3990" spans="1:18" ht="14.4">
      <c r="A3990" s="1">
        <v>109</v>
      </c>
      <c r="B3990" s="679" t="str">
        <f>UTK[[#This Row],[DATE]]&amp;UTK[[#This Row],[VEHICLE NO]]&amp;UTK[[#This Row],[TRIP NO]]</f>
        <v>45570OD04Q67881</v>
      </c>
      <c r="C3990" s="25">
        <v>45570</v>
      </c>
      <c r="D3990" s="1">
        <v>65621</v>
      </c>
      <c r="E3990" s="12">
        <v>312216</v>
      </c>
      <c r="F3990" s="17">
        <v>4888</v>
      </c>
      <c r="G3990" s="24" t="s">
        <v>20</v>
      </c>
      <c r="H3990" s="680">
        <v>52.78</v>
      </c>
      <c r="I3990" s="680">
        <v>17.739999999999998</v>
      </c>
      <c r="J3990" s="680">
        <f t="shared" si="289"/>
        <v>35.040000000000006</v>
      </c>
      <c r="K3990" s="681">
        <v>34.700000000000003</v>
      </c>
      <c r="L3990" s="682">
        <v>45570</v>
      </c>
      <c r="M3990" s="680">
        <f t="shared" si="290"/>
        <v>0.34000000000000341</v>
      </c>
      <c r="N3990" s="683">
        <v>1</v>
      </c>
      <c r="O3990" s="552" t="s">
        <v>50</v>
      </c>
      <c r="P3990" s="1" t="s">
        <v>53</v>
      </c>
      <c r="Q3990" s="684" t="str">
        <f>VLOOKUP(UTK[[#This Row],[ID]],DRIVER[],6,FALSE)</f>
        <v>DINABANDHU ROUT</v>
      </c>
    </row>
    <row r="3991" spans="1:18" ht="14.4">
      <c r="A3991" s="1">
        <v>110</v>
      </c>
      <c r="B3991" s="679" t="str">
        <f>UTK[[#This Row],[DATE]]&amp;UTK[[#This Row],[VEHICLE NO]]&amp;UTK[[#This Row],[TRIP NO]]</f>
        <v>45570OD34S65081</v>
      </c>
      <c r="C3991" s="25">
        <v>45570</v>
      </c>
      <c r="D3991" s="1">
        <v>65622</v>
      </c>
      <c r="E3991" s="12">
        <v>312216</v>
      </c>
      <c r="F3991" s="17">
        <v>4900</v>
      </c>
      <c r="G3991" s="24" t="s">
        <v>57</v>
      </c>
      <c r="H3991" s="680">
        <v>55.12</v>
      </c>
      <c r="I3991" s="680">
        <v>17.52</v>
      </c>
      <c r="J3991" s="680">
        <f t="shared" si="289"/>
        <v>37.599999999999994</v>
      </c>
      <c r="K3991" s="681">
        <v>37.340000000000003</v>
      </c>
      <c r="L3991" s="682">
        <v>45570</v>
      </c>
      <c r="M3991" s="680">
        <f t="shared" si="290"/>
        <v>0.25999999999999091</v>
      </c>
      <c r="N3991" s="683">
        <v>1</v>
      </c>
      <c r="O3991" s="552" t="s">
        <v>50</v>
      </c>
      <c r="P3991" s="1" t="s">
        <v>53</v>
      </c>
      <c r="Q3991" s="684" t="str">
        <f>VLOOKUP(UTK[[#This Row],[ID]],DRIVER[],6,FALSE)</f>
        <v>AMULYA KUMAR SAHOO</v>
      </c>
    </row>
    <row r="3992" spans="1:18" ht="14.4">
      <c r="A3992" s="1">
        <v>111</v>
      </c>
      <c r="B3992" s="679" t="str">
        <f>UTK[[#This Row],[DATE]]&amp;UTK[[#This Row],[VEHICLE NO]]&amp;UTK[[#This Row],[TRIP NO]]</f>
        <v>45570OD34S61372</v>
      </c>
      <c r="C3992" s="25">
        <v>45570</v>
      </c>
      <c r="D3992" s="1">
        <v>65623</v>
      </c>
      <c r="E3992" s="12">
        <v>312216</v>
      </c>
      <c r="F3992" s="17">
        <v>4908</v>
      </c>
      <c r="G3992" s="24" t="s">
        <v>44</v>
      </c>
      <c r="H3992" s="680">
        <v>55.62</v>
      </c>
      <c r="I3992" s="680">
        <v>17.64</v>
      </c>
      <c r="J3992" s="680">
        <f t="shared" si="289"/>
        <v>37.979999999999997</v>
      </c>
      <c r="K3992" s="681">
        <v>37.74</v>
      </c>
      <c r="L3992" s="682">
        <v>45570</v>
      </c>
      <c r="M3992" s="680">
        <f t="shared" si="290"/>
        <v>0.23999999999999488</v>
      </c>
      <c r="N3992" s="683">
        <v>2</v>
      </c>
      <c r="O3992" s="552" t="s">
        <v>50</v>
      </c>
      <c r="P3992" s="1" t="s">
        <v>53</v>
      </c>
      <c r="Q3992" s="684" t="str">
        <f>VLOOKUP(UTK[[#This Row],[ID]],DRIVER[],6,FALSE)</f>
        <v>BANAJ ROUT</v>
      </c>
    </row>
    <row r="3993" spans="1:18" ht="14.4">
      <c r="A3993" s="1">
        <v>112</v>
      </c>
      <c r="B3993" s="679" t="str">
        <f>UTK[[#This Row],[DATE]]&amp;UTK[[#This Row],[VEHICLE NO]]&amp;UTK[[#This Row],[TRIP NO]]</f>
        <v>45570OD34S61522</v>
      </c>
      <c r="C3993" s="25">
        <v>45570</v>
      </c>
      <c r="D3993" s="1">
        <v>65624</v>
      </c>
      <c r="E3993" s="12">
        <v>312216</v>
      </c>
      <c r="F3993" s="17">
        <v>4921</v>
      </c>
      <c r="G3993" s="24" t="s">
        <v>43</v>
      </c>
      <c r="H3993" s="680">
        <v>53.72</v>
      </c>
      <c r="I3993" s="680">
        <v>17.46</v>
      </c>
      <c r="J3993" s="680">
        <f t="shared" si="289"/>
        <v>36.26</v>
      </c>
      <c r="K3993" s="681">
        <v>36.04</v>
      </c>
      <c r="L3993" s="682">
        <v>45570</v>
      </c>
      <c r="M3993" s="680">
        <f t="shared" si="290"/>
        <v>0.21999999999999886</v>
      </c>
      <c r="N3993" s="683">
        <v>2</v>
      </c>
      <c r="O3993" s="552" t="s">
        <v>50</v>
      </c>
      <c r="P3993" s="1" t="s">
        <v>53</v>
      </c>
      <c r="Q3993" s="684" t="str">
        <f>VLOOKUP(UTK[[#This Row],[ID]],DRIVER[],6,FALSE)</f>
        <v>DHULESWAR PERAI</v>
      </c>
    </row>
    <row r="3994" spans="1:18" ht="14.4">
      <c r="A3994" s="1">
        <v>113</v>
      </c>
      <c r="B3994" s="679" t="str">
        <f>UTK[[#This Row],[DATE]]&amp;UTK[[#This Row],[VEHICLE NO]]&amp;UTK[[#This Row],[TRIP NO]]</f>
        <v>45570OD04Q41262</v>
      </c>
      <c r="C3994" s="25">
        <v>45570</v>
      </c>
      <c r="D3994" s="1">
        <v>65625</v>
      </c>
      <c r="E3994" s="12">
        <v>312216</v>
      </c>
      <c r="F3994" s="17">
        <v>4922</v>
      </c>
      <c r="G3994" s="24" t="s">
        <v>23</v>
      </c>
      <c r="H3994" s="680">
        <v>51.54</v>
      </c>
      <c r="I3994" s="680">
        <v>17.66</v>
      </c>
      <c r="J3994" s="680">
        <f t="shared" si="289"/>
        <v>33.879999999999995</v>
      </c>
      <c r="K3994" s="681">
        <v>33.659999999999997</v>
      </c>
      <c r="L3994" s="682">
        <v>45570</v>
      </c>
      <c r="M3994" s="680">
        <f t="shared" si="290"/>
        <v>0.21999999999999886</v>
      </c>
      <c r="N3994" s="683">
        <v>2</v>
      </c>
      <c r="O3994" s="552" t="s">
        <v>50</v>
      </c>
      <c r="P3994" s="1" t="s">
        <v>53</v>
      </c>
      <c r="Q3994" s="684" t="str">
        <f>VLOOKUP(UTK[[#This Row],[ID]],DRIVER[],6,FALSE)</f>
        <v>JUGAL KISHOR MOHANTA</v>
      </c>
    </row>
    <row r="3995" spans="1:18" ht="14.4">
      <c r="A3995" s="1">
        <v>114</v>
      </c>
      <c r="B3995" s="679" t="str">
        <f>UTK[[#This Row],[DATE]]&amp;UTK[[#This Row],[VEHICLE NO]]&amp;UTK[[#This Row],[TRIP NO]]</f>
        <v>45570OD34S26152</v>
      </c>
      <c r="C3995" s="25">
        <v>45570</v>
      </c>
      <c r="D3995" s="1">
        <v>65626</v>
      </c>
      <c r="E3995" s="12">
        <v>312216</v>
      </c>
      <c r="F3995" s="17">
        <v>4936</v>
      </c>
      <c r="G3995" s="24" t="s">
        <v>40</v>
      </c>
      <c r="H3995" s="680">
        <v>52.34</v>
      </c>
      <c r="I3995" s="680">
        <v>17.420000000000002</v>
      </c>
      <c r="J3995" s="680">
        <f t="shared" si="289"/>
        <v>34.92</v>
      </c>
      <c r="K3995" s="681">
        <v>34.700000000000003</v>
      </c>
      <c r="L3995" s="682">
        <v>45570</v>
      </c>
      <c r="M3995" s="680">
        <f t="shared" si="290"/>
        <v>0.21999999999999886</v>
      </c>
      <c r="N3995" s="683">
        <v>2</v>
      </c>
      <c r="O3995" s="552" t="s">
        <v>50</v>
      </c>
      <c r="P3995" s="1" t="s">
        <v>53</v>
      </c>
      <c r="Q3995" s="684" t="str">
        <f>VLOOKUP(UTK[[#This Row],[ID]],DRIVER[],6,FALSE)</f>
        <v>SUSANT KUMAR BAG</v>
      </c>
    </row>
    <row r="3996" spans="1:18" ht="14.4">
      <c r="A3996" s="1">
        <v>115</v>
      </c>
      <c r="B3996" s="679" t="str">
        <f>UTK[[#This Row],[DATE]]&amp;UTK[[#This Row],[VEHICLE NO]]&amp;UTK[[#This Row],[TRIP NO]]</f>
        <v>45570OD04Q67611</v>
      </c>
      <c r="C3996" s="25">
        <v>45570</v>
      </c>
      <c r="D3996" s="1">
        <v>65627</v>
      </c>
      <c r="E3996" s="12">
        <v>312216</v>
      </c>
      <c r="F3996" s="17">
        <v>4868</v>
      </c>
      <c r="G3996" s="24" t="s">
        <v>24</v>
      </c>
      <c r="H3996" s="680">
        <v>50.68</v>
      </c>
      <c r="I3996" s="680">
        <v>17.62</v>
      </c>
      <c r="J3996" s="680">
        <f t="shared" si="289"/>
        <v>33.06</v>
      </c>
      <c r="K3996" s="681">
        <v>33</v>
      </c>
      <c r="L3996" s="682">
        <v>45571</v>
      </c>
      <c r="M3996" s="680">
        <f t="shared" si="290"/>
        <v>6.0000000000002274E-2</v>
      </c>
      <c r="N3996" s="683">
        <v>1</v>
      </c>
      <c r="O3996" s="552" t="s">
        <v>50</v>
      </c>
      <c r="P3996" s="1" t="s">
        <v>53</v>
      </c>
      <c r="Q3996" s="684" t="str">
        <f>VLOOKUP(UTK[[#This Row],[ID]],DRIVER[],6,FALSE)</f>
        <v>KALICHARAN MOHANTA</v>
      </c>
      <c r="R3996" s="1">
        <v>246</v>
      </c>
    </row>
    <row r="3997" spans="1:18" ht="14.4">
      <c r="A3997" s="1">
        <v>116</v>
      </c>
      <c r="B3997" s="679" t="str">
        <f>UTK[[#This Row],[DATE]]&amp;UTK[[#This Row],[VEHICLE NO]]&amp;UTK[[#This Row],[TRIP NO]]</f>
        <v>45571OD34S26661</v>
      </c>
      <c r="C3997" s="25">
        <v>45571</v>
      </c>
      <c r="D3997" s="1">
        <v>65628</v>
      </c>
      <c r="E3997" s="12">
        <v>312216</v>
      </c>
      <c r="F3997" s="17">
        <v>4972</v>
      </c>
      <c r="G3997" s="24" t="s">
        <v>45</v>
      </c>
      <c r="H3997" s="680">
        <v>55.06</v>
      </c>
      <c r="I3997" s="680">
        <v>17.760000000000002</v>
      </c>
      <c r="J3997" s="680">
        <f t="shared" ref="J3997:J4025" si="291">H3997-I3997</f>
        <v>37.299999999999997</v>
      </c>
      <c r="K3997" s="681">
        <v>36.6</v>
      </c>
      <c r="L3997" s="682">
        <v>45571</v>
      </c>
      <c r="M3997" s="680">
        <f t="shared" ref="M3997:M4025" si="292">J3997-K3997</f>
        <v>0.69999999999999574</v>
      </c>
      <c r="N3997" s="683">
        <v>1</v>
      </c>
      <c r="O3997" s="552" t="s">
        <v>50</v>
      </c>
      <c r="P3997" s="1" t="s">
        <v>53</v>
      </c>
      <c r="Q3997" s="684" t="str">
        <f>VLOOKUP(UTK[[#This Row],[ID]],DRIVER[],6,FALSE)</f>
        <v>PRAHALLAD KUMAR DAS</v>
      </c>
    </row>
    <row r="3998" spans="1:18" ht="14.4">
      <c r="A3998" s="1">
        <v>117</v>
      </c>
      <c r="B3998" s="679" t="str">
        <f>UTK[[#This Row],[DATE]]&amp;UTK[[#This Row],[VEHICLE NO]]&amp;UTK[[#This Row],[TRIP NO]]</f>
        <v>45571OD34S61371</v>
      </c>
      <c r="C3998" s="25">
        <v>45571</v>
      </c>
      <c r="D3998" s="1">
        <v>65629</v>
      </c>
      <c r="E3998" s="12">
        <v>312216</v>
      </c>
      <c r="F3998" s="17">
        <v>4976</v>
      </c>
      <c r="G3998" s="24" t="s">
        <v>44</v>
      </c>
      <c r="H3998" s="680">
        <v>55.18</v>
      </c>
      <c r="I3998" s="680">
        <v>17.64</v>
      </c>
      <c r="J3998" s="680">
        <f t="shared" si="291"/>
        <v>37.54</v>
      </c>
      <c r="K3998" s="681">
        <v>37.28</v>
      </c>
      <c r="L3998" s="682">
        <v>45571</v>
      </c>
      <c r="M3998" s="680">
        <f t="shared" si="292"/>
        <v>0.25999999999999801</v>
      </c>
      <c r="N3998" s="683">
        <v>1</v>
      </c>
      <c r="O3998" s="552" t="s">
        <v>50</v>
      </c>
      <c r="P3998" s="1" t="s">
        <v>53</v>
      </c>
      <c r="Q3998" s="684" t="str">
        <f>VLOOKUP(UTK[[#This Row],[ID]],DRIVER[],6,FALSE)</f>
        <v>BANAJ ROUT</v>
      </c>
      <c r="R3998" s="1">
        <v>159</v>
      </c>
    </row>
    <row r="3999" spans="1:18" ht="14.4">
      <c r="A3999" s="1">
        <v>118</v>
      </c>
      <c r="B3999" s="679" t="str">
        <f>UTK[[#This Row],[DATE]]&amp;UTK[[#This Row],[VEHICLE NO]]&amp;UTK[[#This Row],[TRIP NO]]</f>
        <v>45571OD04Q41781</v>
      </c>
      <c r="C3999" s="25">
        <v>45571</v>
      </c>
      <c r="D3999" s="1">
        <v>65630</v>
      </c>
      <c r="E3999" s="12">
        <v>312216</v>
      </c>
      <c r="F3999" s="17">
        <v>4983</v>
      </c>
      <c r="G3999" s="24" t="s">
        <v>25</v>
      </c>
      <c r="H3999" s="680">
        <v>55.22</v>
      </c>
      <c r="I3999" s="680">
        <v>17.54</v>
      </c>
      <c r="J3999" s="680">
        <f t="shared" si="291"/>
        <v>37.68</v>
      </c>
      <c r="K3999" s="681">
        <v>36.380000000000003</v>
      </c>
      <c r="L3999" s="682">
        <v>45571</v>
      </c>
      <c r="M3999" s="680">
        <f t="shared" si="292"/>
        <v>1.2999999999999972</v>
      </c>
      <c r="N3999" s="683">
        <v>1</v>
      </c>
      <c r="O3999" s="552" t="s">
        <v>50</v>
      </c>
      <c r="P3999" s="1" t="s">
        <v>53</v>
      </c>
      <c r="Q3999" s="684" t="str">
        <f>VLOOKUP(UTK[[#This Row],[ID]],DRIVER[],6,FALSE)</f>
        <v>BHARAT CH MOHANTA</v>
      </c>
    </row>
    <row r="4000" spans="1:18" ht="14.4">
      <c r="A4000" s="1">
        <v>119</v>
      </c>
      <c r="B4000" s="679" t="str">
        <f>UTK[[#This Row],[DATE]]&amp;UTK[[#This Row],[VEHICLE NO]]&amp;UTK[[#This Row],[TRIP NO]]</f>
        <v>45571OD04Q41441</v>
      </c>
      <c r="C4000" s="25">
        <v>45571</v>
      </c>
      <c r="D4000" s="1">
        <v>65631</v>
      </c>
      <c r="E4000" s="12">
        <v>312216</v>
      </c>
      <c r="F4000" s="17">
        <v>4984</v>
      </c>
      <c r="G4000" s="24" t="s">
        <v>38</v>
      </c>
      <c r="H4000" s="680">
        <v>34.619999999999997</v>
      </c>
      <c r="I4000" s="680">
        <v>10.72</v>
      </c>
      <c r="J4000" s="680">
        <f t="shared" si="291"/>
        <v>23.9</v>
      </c>
      <c r="K4000" s="681">
        <v>23.04</v>
      </c>
      <c r="L4000" s="682">
        <v>45571</v>
      </c>
      <c r="M4000" s="680">
        <f t="shared" si="292"/>
        <v>0.85999999999999943</v>
      </c>
      <c r="N4000" s="683">
        <v>1</v>
      </c>
      <c r="O4000" s="552" t="s">
        <v>50</v>
      </c>
      <c r="P4000" s="1" t="s">
        <v>53</v>
      </c>
      <c r="Q4000" s="684" t="str">
        <f>VLOOKUP(UTK[[#This Row],[ID]],DRIVER[],6,FALSE)</f>
        <v>RAJESWAR MAHANTA</v>
      </c>
    </row>
    <row r="4001" spans="1:18" ht="14.4">
      <c r="A4001" s="1">
        <v>120</v>
      </c>
      <c r="B4001" s="679" t="str">
        <f>UTK[[#This Row],[DATE]]&amp;UTK[[#This Row],[VEHICLE NO]]&amp;UTK[[#This Row],[TRIP NO]]</f>
        <v>45571OD34S40341</v>
      </c>
      <c r="C4001" s="25">
        <v>45571</v>
      </c>
      <c r="D4001" s="1">
        <v>65632</v>
      </c>
      <c r="E4001" s="12">
        <v>312216</v>
      </c>
      <c r="F4001" s="17">
        <v>4990</v>
      </c>
      <c r="G4001" s="24" t="s">
        <v>129</v>
      </c>
      <c r="H4001" s="680">
        <v>57.18</v>
      </c>
      <c r="I4001" s="680">
        <v>17.78</v>
      </c>
      <c r="J4001" s="680">
        <f t="shared" si="291"/>
        <v>39.4</v>
      </c>
      <c r="K4001" s="681">
        <v>38.5</v>
      </c>
      <c r="L4001" s="682">
        <v>45571</v>
      </c>
      <c r="M4001" s="680">
        <f t="shared" si="292"/>
        <v>0.89999999999999858</v>
      </c>
      <c r="N4001" s="683">
        <v>1</v>
      </c>
      <c r="O4001" s="552" t="s">
        <v>50</v>
      </c>
      <c r="P4001" s="1" t="s">
        <v>53</v>
      </c>
      <c r="Q4001" s="684" t="str">
        <f>VLOOKUP(UTK[[#This Row],[ID]],DRIVER[],6,FALSE)</f>
        <v>AKSHAYA KU SAHOO</v>
      </c>
    </row>
    <row r="4002" spans="1:18" ht="14.4">
      <c r="A4002" s="1">
        <v>121</v>
      </c>
      <c r="B4002" s="679" t="str">
        <f>UTK[[#This Row],[DATE]]&amp;UTK[[#This Row],[VEHICLE NO]]&amp;UTK[[#This Row],[TRIP NO]]</f>
        <v>45571OD34S26151</v>
      </c>
      <c r="C4002" s="25">
        <v>45571</v>
      </c>
      <c r="D4002" s="1">
        <v>65633</v>
      </c>
      <c r="E4002" s="12">
        <v>312216</v>
      </c>
      <c r="F4002" s="17">
        <v>4991</v>
      </c>
      <c r="G4002" s="24" t="s">
        <v>40</v>
      </c>
      <c r="H4002" s="680">
        <v>51.08</v>
      </c>
      <c r="I4002" s="680">
        <v>17.420000000000002</v>
      </c>
      <c r="J4002" s="680">
        <f t="shared" si="291"/>
        <v>33.659999999999997</v>
      </c>
      <c r="K4002" s="681">
        <v>32.94</v>
      </c>
      <c r="L4002" s="682">
        <v>45571</v>
      </c>
      <c r="M4002" s="680">
        <f t="shared" si="292"/>
        <v>0.71999999999999886</v>
      </c>
      <c r="N4002" s="683">
        <v>1</v>
      </c>
      <c r="O4002" s="552" t="s">
        <v>50</v>
      </c>
      <c r="P4002" s="1" t="s">
        <v>53</v>
      </c>
      <c r="Q4002" s="684" t="str">
        <f>VLOOKUP(UTK[[#This Row],[ID]],DRIVER[],6,FALSE)</f>
        <v>SUSANT KUMAR BAG</v>
      </c>
    </row>
    <row r="4003" spans="1:18" ht="14.4">
      <c r="A4003" s="1">
        <v>122</v>
      </c>
      <c r="B4003" s="679" t="str">
        <f>UTK[[#This Row],[DATE]]&amp;UTK[[#This Row],[VEHICLE NO]]&amp;UTK[[#This Row],[TRIP NO]]</f>
        <v>45571OD04Q41281</v>
      </c>
      <c r="C4003" s="25">
        <v>45571</v>
      </c>
      <c r="D4003" s="1">
        <v>65634</v>
      </c>
      <c r="E4003" s="12">
        <v>312216</v>
      </c>
      <c r="F4003" s="17">
        <v>4992</v>
      </c>
      <c r="G4003" s="24" t="s">
        <v>41</v>
      </c>
      <c r="H4003" s="680">
        <v>33.380000000000003</v>
      </c>
      <c r="I4003" s="680">
        <v>10.58</v>
      </c>
      <c r="J4003" s="680">
        <f t="shared" si="291"/>
        <v>22.800000000000004</v>
      </c>
      <c r="K4003" s="681">
        <v>22.7</v>
      </c>
      <c r="L4003" s="682">
        <v>45571</v>
      </c>
      <c r="M4003" s="680">
        <f t="shared" si="292"/>
        <v>0.10000000000000497</v>
      </c>
      <c r="N4003" s="683">
        <v>1</v>
      </c>
      <c r="O4003" s="552" t="s">
        <v>50</v>
      </c>
      <c r="P4003" s="1" t="s">
        <v>53</v>
      </c>
      <c r="Q4003" s="684" t="str">
        <f>VLOOKUP(UTK[[#This Row],[ID]],DRIVER[],6,FALSE)</f>
        <v>AJAYA KUMAR MAHANTA</v>
      </c>
    </row>
    <row r="4004" spans="1:18" ht="14.4">
      <c r="A4004" s="1">
        <v>123</v>
      </c>
      <c r="B4004" s="679" t="str">
        <f>UTK[[#This Row],[DATE]]&amp;UTK[[#This Row],[VEHICLE NO]]&amp;UTK[[#This Row],[TRIP NO]]</f>
        <v>45571OD04Q41261</v>
      </c>
      <c r="C4004" s="25">
        <v>45571</v>
      </c>
      <c r="D4004" s="1">
        <v>65635</v>
      </c>
      <c r="E4004" s="12">
        <v>312216</v>
      </c>
      <c r="F4004" s="17">
        <v>4995</v>
      </c>
      <c r="G4004" s="24" t="s">
        <v>23</v>
      </c>
      <c r="H4004" s="680">
        <v>51.46</v>
      </c>
      <c r="I4004" s="680">
        <v>17.64</v>
      </c>
      <c r="J4004" s="680">
        <f t="shared" si="291"/>
        <v>33.82</v>
      </c>
      <c r="K4004" s="681">
        <v>33.46</v>
      </c>
      <c r="L4004" s="682">
        <v>45571</v>
      </c>
      <c r="M4004" s="680">
        <f t="shared" si="292"/>
        <v>0.35999999999999943</v>
      </c>
      <c r="N4004" s="683">
        <v>1</v>
      </c>
      <c r="O4004" s="552" t="s">
        <v>50</v>
      </c>
      <c r="P4004" s="1" t="s">
        <v>53</v>
      </c>
      <c r="Q4004" s="684" t="str">
        <f>VLOOKUP(UTK[[#This Row],[ID]],DRIVER[],6,FALSE)</f>
        <v>BENUDHAR PRADHAN</v>
      </c>
    </row>
    <row r="4005" spans="1:18" ht="14.4">
      <c r="A4005" s="1">
        <v>124</v>
      </c>
      <c r="B4005" s="679" t="str">
        <f>UTK[[#This Row],[DATE]]&amp;UTK[[#This Row],[VEHICLE NO]]&amp;UTK[[#This Row],[TRIP NO]]</f>
        <v>45571OD34S61391</v>
      </c>
      <c r="C4005" s="25">
        <v>45571</v>
      </c>
      <c r="D4005" s="1">
        <v>65636</v>
      </c>
      <c r="E4005" s="12">
        <v>312216</v>
      </c>
      <c r="F4005" s="17">
        <v>4993</v>
      </c>
      <c r="G4005" s="24" t="s">
        <v>52</v>
      </c>
      <c r="H4005" s="680">
        <v>53.68</v>
      </c>
      <c r="I4005" s="680">
        <v>17.66</v>
      </c>
      <c r="J4005" s="680">
        <f t="shared" si="291"/>
        <v>36.019999999999996</v>
      </c>
      <c r="K4005" s="681">
        <v>35.479999999999997</v>
      </c>
      <c r="L4005" s="682">
        <v>45571</v>
      </c>
      <c r="M4005" s="680">
        <f t="shared" si="292"/>
        <v>0.53999999999999915</v>
      </c>
      <c r="N4005" s="683">
        <v>1</v>
      </c>
      <c r="O4005" s="552" t="s">
        <v>50</v>
      </c>
      <c r="P4005" s="1" t="s">
        <v>53</v>
      </c>
      <c r="Q4005" s="684" t="str">
        <f>VLOOKUP(UTK[[#This Row],[ID]],DRIVER[],6,FALSE)</f>
        <v>PRADIPA MALIK</v>
      </c>
    </row>
    <row r="4006" spans="1:18" ht="14.4">
      <c r="A4006" s="1">
        <v>125</v>
      </c>
      <c r="B4006" s="679" t="str">
        <f>UTK[[#This Row],[DATE]]&amp;UTK[[#This Row],[VEHICLE NO]]&amp;UTK[[#This Row],[TRIP NO]]</f>
        <v>45571OD04Q41231</v>
      </c>
      <c r="C4006" s="25">
        <v>45571</v>
      </c>
      <c r="D4006" s="1">
        <v>65637</v>
      </c>
      <c r="E4006" s="12">
        <v>312216</v>
      </c>
      <c r="F4006" s="17">
        <v>5000</v>
      </c>
      <c r="G4006" s="24" t="s">
        <v>39</v>
      </c>
      <c r="H4006" s="680">
        <v>51.86</v>
      </c>
      <c r="I4006" s="680">
        <v>17.36</v>
      </c>
      <c r="J4006" s="680">
        <f t="shared" si="291"/>
        <v>34.5</v>
      </c>
      <c r="K4006" s="681">
        <v>33.14</v>
      </c>
      <c r="L4006" s="682">
        <v>45571</v>
      </c>
      <c r="M4006" s="680">
        <f t="shared" si="292"/>
        <v>1.3599999999999994</v>
      </c>
      <c r="N4006" s="683">
        <v>1</v>
      </c>
      <c r="O4006" s="552" t="s">
        <v>50</v>
      </c>
      <c r="P4006" s="1" t="s">
        <v>53</v>
      </c>
      <c r="Q4006" s="684" t="str">
        <f>VLOOKUP(UTK[[#This Row],[ID]],DRIVER[],6,FALSE)</f>
        <v>PRADEEP KUMAR</v>
      </c>
      <c r="R4006" s="1">
        <v>228</v>
      </c>
    </row>
    <row r="4007" spans="1:18" ht="14.4">
      <c r="A4007" s="1">
        <v>126</v>
      </c>
      <c r="B4007" s="679" t="str">
        <f>UTK[[#This Row],[DATE]]&amp;UTK[[#This Row],[VEHICLE NO]]&amp;UTK[[#This Row],[TRIP NO]]</f>
        <v>45571OD04Q41181</v>
      </c>
      <c r="C4007" s="25">
        <v>45571</v>
      </c>
      <c r="D4007" s="1">
        <v>65638</v>
      </c>
      <c r="E4007" s="12">
        <v>312216</v>
      </c>
      <c r="F4007" s="17">
        <v>5010</v>
      </c>
      <c r="G4007" s="24" t="s">
        <v>26</v>
      </c>
      <c r="H4007" s="680">
        <v>52.66</v>
      </c>
      <c r="I4007" s="680">
        <v>17.260000000000002</v>
      </c>
      <c r="J4007" s="680">
        <f t="shared" si="291"/>
        <v>35.399999999999991</v>
      </c>
      <c r="K4007" s="681">
        <v>35.08</v>
      </c>
      <c r="L4007" s="682">
        <v>45571</v>
      </c>
      <c r="M4007" s="680">
        <f t="shared" si="292"/>
        <v>0.31999999999999318</v>
      </c>
      <c r="N4007" s="683">
        <v>1</v>
      </c>
      <c r="O4007" s="552" t="s">
        <v>50</v>
      </c>
      <c r="P4007" s="1" t="s">
        <v>53</v>
      </c>
      <c r="Q4007" s="684" t="str">
        <f>VLOOKUP(UTK[[#This Row],[ID]],DRIVER[],6,FALSE)</f>
        <v>MIRZA KAMAL BEG</v>
      </c>
    </row>
    <row r="4008" spans="1:18" ht="14.4">
      <c r="A4008" s="1">
        <v>127</v>
      </c>
      <c r="B4008" s="679" t="str">
        <f>UTK[[#This Row],[DATE]]&amp;UTK[[#This Row],[VEHICLE NO]]&amp;UTK[[#This Row],[TRIP NO]]</f>
        <v>45571OD34S26662</v>
      </c>
      <c r="C4008" s="25">
        <v>45571</v>
      </c>
      <c r="D4008" s="1">
        <v>65639</v>
      </c>
      <c r="E4008" s="12">
        <v>312216</v>
      </c>
      <c r="F4008" s="17">
        <v>5020</v>
      </c>
      <c r="G4008" s="24" t="s">
        <v>45</v>
      </c>
      <c r="H4008" s="680">
        <v>52.92</v>
      </c>
      <c r="I4008" s="680">
        <v>17.72</v>
      </c>
      <c r="J4008" s="680">
        <f t="shared" si="291"/>
        <v>35.200000000000003</v>
      </c>
      <c r="K4008" s="681">
        <v>34.479999999999997</v>
      </c>
      <c r="L4008" s="682">
        <v>45571</v>
      </c>
      <c r="M4008" s="680">
        <f t="shared" si="292"/>
        <v>0.72000000000000597</v>
      </c>
      <c r="N4008" s="683">
        <v>2</v>
      </c>
      <c r="O4008" s="552" t="s">
        <v>50</v>
      </c>
      <c r="P4008" s="1" t="s">
        <v>53</v>
      </c>
      <c r="Q4008" s="684" t="str">
        <f>VLOOKUP(UTK[[#This Row],[ID]],DRIVER[],6,FALSE)</f>
        <v>PRAHALLAD KUMAR DAS</v>
      </c>
    </row>
    <row r="4009" spans="1:18" ht="14.4">
      <c r="A4009" s="1">
        <v>128</v>
      </c>
      <c r="B4009" s="679" t="str">
        <f>UTK[[#This Row],[DATE]]&amp;UTK[[#This Row],[VEHICLE NO]]&amp;UTK[[#This Row],[TRIP NO]]</f>
        <v>45571OD04Q67881</v>
      </c>
      <c r="C4009" s="25">
        <v>45571</v>
      </c>
      <c r="D4009" s="1">
        <v>65640</v>
      </c>
      <c r="E4009" s="12">
        <v>312216</v>
      </c>
      <c r="F4009" s="17">
        <v>5018</v>
      </c>
      <c r="G4009" s="24" t="s">
        <v>20</v>
      </c>
      <c r="H4009" s="680">
        <v>55.02</v>
      </c>
      <c r="I4009" s="680">
        <v>17.72</v>
      </c>
      <c r="J4009" s="680">
        <f t="shared" si="291"/>
        <v>37.300000000000004</v>
      </c>
      <c r="K4009" s="681">
        <v>37</v>
      </c>
      <c r="L4009" s="682">
        <v>45571</v>
      </c>
      <c r="M4009" s="680">
        <f t="shared" si="292"/>
        <v>0.30000000000000426</v>
      </c>
      <c r="N4009" s="683">
        <v>1</v>
      </c>
      <c r="O4009" s="552" t="s">
        <v>50</v>
      </c>
      <c r="P4009" s="1" t="s">
        <v>53</v>
      </c>
      <c r="Q4009" s="684" t="str">
        <f>VLOOKUP(UTK[[#This Row],[ID]],DRIVER[],6,FALSE)</f>
        <v>KALICHARAN MOHANTA</v>
      </c>
    </row>
    <row r="4010" spans="1:18" ht="14.4">
      <c r="A4010" s="1">
        <v>129</v>
      </c>
      <c r="B4010" s="679" t="str">
        <f>UTK[[#This Row],[DATE]]&amp;UTK[[#This Row],[VEHICLE NO]]&amp;UTK[[#This Row],[TRIP NO]]</f>
        <v>45571OD34S61521</v>
      </c>
      <c r="C4010" s="25">
        <v>45571</v>
      </c>
      <c r="D4010" s="1">
        <v>65641</v>
      </c>
      <c r="E4010" s="12">
        <v>312216</v>
      </c>
      <c r="F4010" s="17">
        <v>5013</v>
      </c>
      <c r="G4010" s="24" t="s">
        <v>43</v>
      </c>
      <c r="H4010" s="680">
        <v>52.68</v>
      </c>
      <c r="I4010" s="680">
        <v>17.36</v>
      </c>
      <c r="J4010" s="680">
        <f t="shared" si="291"/>
        <v>35.32</v>
      </c>
      <c r="K4010" s="681">
        <v>35.04</v>
      </c>
      <c r="L4010" s="682">
        <v>45571</v>
      </c>
      <c r="M4010" s="680">
        <f t="shared" si="292"/>
        <v>0.28000000000000114</v>
      </c>
      <c r="N4010" s="683">
        <v>1</v>
      </c>
      <c r="O4010" s="552" t="s">
        <v>50</v>
      </c>
      <c r="P4010" s="1" t="s">
        <v>53</v>
      </c>
      <c r="Q4010" s="684" t="str">
        <f>VLOOKUP(UTK[[#This Row],[ID]],DRIVER[],6,FALSE)</f>
        <v>MIRZA SORAB BAIG</v>
      </c>
    </row>
    <row r="4011" spans="1:18" ht="14.4">
      <c r="A4011" s="1">
        <v>130</v>
      </c>
      <c r="B4011" s="679" t="str">
        <f>UTK[[#This Row],[DATE]]&amp;UTK[[#This Row],[VEHICLE NO]]&amp;UTK[[#This Row],[TRIP NO]]</f>
        <v>45571OD34S65081</v>
      </c>
      <c r="C4011" s="25">
        <v>45571</v>
      </c>
      <c r="D4011" s="1">
        <v>65642</v>
      </c>
      <c r="E4011" s="12">
        <v>312216</v>
      </c>
      <c r="F4011" s="17">
        <v>5008</v>
      </c>
      <c r="G4011" s="24" t="s">
        <v>57</v>
      </c>
      <c r="H4011" s="680">
        <v>52.62</v>
      </c>
      <c r="I4011" s="680">
        <v>17.5</v>
      </c>
      <c r="J4011" s="680">
        <f t="shared" si="291"/>
        <v>35.119999999999997</v>
      </c>
      <c r="K4011" s="681">
        <v>33.58</v>
      </c>
      <c r="L4011" s="682">
        <v>45571</v>
      </c>
      <c r="M4011" s="680">
        <f t="shared" si="292"/>
        <v>1.5399999999999991</v>
      </c>
      <c r="N4011" s="683">
        <v>1</v>
      </c>
      <c r="O4011" s="552" t="s">
        <v>50</v>
      </c>
      <c r="P4011" s="1" t="s">
        <v>53</v>
      </c>
      <c r="Q4011" s="684" t="str">
        <f>VLOOKUP(UTK[[#This Row],[ID]],DRIVER[],6,FALSE)</f>
        <v>AMULYA KUMAR SAHOO</v>
      </c>
      <c r="R4011" s="1">
        <v>228</v>
      </c>
    </row>
    <row r="4012" spans="1:18" ht="14.4">
      <c r="A4012" s="1">
        <v>131</v>
      </c>
      <c r="B4012" s="679" t="str">
        <f>UTK[[#This Row],[DATE]]&amp;UTK[[#This Row],[VEHICLE NO]]&amp;UTK[[#This Row],[TRIP NO]]</f>
        <v>45571OD34S26681</v>
      </c>
      <c r="C4012" s="25">
        <v>45571</v>
      </c>
      <c r="D4012" s="1">
        <v>65643</v>
      </c>
      <c r="E4012" s="12">
        <v>312216</v>
      </c>
      <c r="F4012" s="17">
        <v>5007</v>
      </c>
      <c r="G4012" s="24" t="s">
        <v>42</v>
      </c>
      <c r="H4012" s="680">
        <v>52.78</v>
      </c>
      <c r="I4012" s="680">
        <v>17.04</v>
      </c>
      <c r="J4012" s="680">
        <f t="shared" si="291"/>
        <v>35.74</v>
      </c>
      <c r="K4012" s="681">
        <v>33.68</v>
      </c>
      <c r="L4012" s="682">
        <v>45571</v>
      </c>
      <c r="M4012" s="680">
        <f t="shared" si="292"/>
        <v>2.0600000000000023</v>
      </c>
      <c r="N4012" s="683">
        <v>1</v>
      </c>
      <c r="O4012" s="552" t="s">
        <v>50</v>
      </c>
      <c r="P4012" s="1" t="s">
        <v>53</v>
      </c>
      <c r="Q4012" s="684" t="str">
        <f>VLOOKUP(UTK[[#This Row],[ID]],DRIVER[],6,FALSE)</f>
        <v>DINABANDHU ROUT</v>
      </c>
    </row>
    <row r="4013" spans="1:18" ht="14.4">
      <c r="A4013" s="1">
        <v>132</v>
      </c>
      <c r="B4013" s="679" t="str">
        <f>UTK[[#This Row],[DATE]]&amp;UTK[[#This Row],[VEHICLE NO]]&amp;UTK[[#This Row],[TRIP NO]]</f>
        <v>45571OD04Q41782</v>
      </c>
      <c r="C4013" s="25">
        <v>45571</v>
      </c>
      <c r="D4013" s="1">
        <v>65644</v>
      </c>
      <c r="E4013" s="12">
        <v>312216</v>
      </c>
      <c r="F4013" s="17">
        <v>5034</v>
      </c>
      <c r="G4013" s="24" t="s">
        <v>25</v>
      </c>
      <c r="H4013" s="680">
        <v>54.08</v>
      </c>
      <c r="I4013" s="680">
        <v>17.54</v>
      </c>
      <c r="J4013" s="680">
        <f t="shared" si="291"/>
        <v>36.54</v>
      </c>
      <c r="K4013" s="681">
        <v>35.68</v>
      </c>
      <c r="L4013" s="682">
        <v>45571</v>
      </c>
      <c r="M4013" s="680">
        <f t="shared" si="292"/>
        <v>0.85999999999999943</v>
      </c>
      <c r="N4013" s="683">
        <v>2</v>
      </c>
      <c r="O4013" s="552" t="s">
        <v>50</v>
      </c>
      <c r="P4013" s="1" t="s">
        <v>53</v>
      </c>
      <c r="Q4013" s="684" t="str">
        <f>VLOOKUP(UTK[[#This Row],[ID]],DRIVER[],6,FALSE)</f>
        <v>BHARAT CH MOHANTA</v>
      </c>
    </row>
    <row r="4014" spans="1:18" ht="14.4">
      <c r="A4014" s="1">
        <v>133</v>
      </c>
      <c r="B4014" s="679" t="str">
        <f>UTK[[#This Row],[DATE]]&amp;UTK[[#This Row],[VEHICLE NO]]&amp;UTK[[#This Row],[TRIP NO]]</f>
        <v>45571OD04Q41442</v>
      </c>
      <c r="C4014" s="25">
        <v>45571</v>
      </c>
      <c r="D4014" s="1">
        <v>65645</v>
      </c>
      <c r="E4014" s="12">
        <v>312216</v>
      </c>
      <c r="F4014" s="17">
        <v>5044</v>
      </c>
      <c r="G4014" s="24" t="s">
        <v>38</v>
      </c>
      <c r="H4014" s="680">
        <v>33.06</v>
      </c>
      <c r="I4014" s="680">
        <v>10.74</v>
      </c>
      <c r="J4014" s="680">
        <f t="shared" si="291"/>
        <v>22.32</v>
      </c>
      <c r="K4014" s="681">
        <v>22.26</v>
      </c>
      <c r="L4014" s="682">
        <v>45571</v>
      </c>
      <c r="M4014" s="680">
        <f t="shared" si="292"/>
        <v>5.9999999999998721E-2</v>
      </c>
      <c r="N4014" s="683">
        <v>2</v>
      </c>
      <c r="O4014" s="552" t="s">
        <v>50</v>
      </c>
      <c r="P4014" s="1" t="s">
        <v>53</v>
      </c>
      <c r="Q4014" s="684" t="str">
        <f>VLOOKUP(UTK[[#This Row],[ID]],DRIVER[],6,FALSE)</f>
        <v>RAJESWAR MAHANTA</v>
      </c>
    </row>
    <row r="4015" spans="1:18" ht="14.4">
      <c r="A4015" s="1">
        <v>134</v>
      </c>
      <c r="B4015" s="679" t="str">
        <f>UTK[[#This Row],[DATE]]&amp;UTK[[#This Row],[VEHICLE NO]]&amp;UTK[[#This Row],[TRIP NO]]</f>
        <v>45571OD34S61372</v>
      </c>
      <c r="C4015" s="25">
        <v>45571</v>
      </c>
      <c r="D4015" s="1">
        <v>65646</v>
      </c>
      <c r="E4015" s="12">
        <v>312216</v>
      </c>
      <c r="F4015" s="17">
        <v>5040</v>
      </c>
      <c r="G4015" s="24" t="s">
        <v>44</v>
      </c>
      <c r="H4015" s="680">
        <v>53.74</v>
      </c>
      <c r="I4015" s="680">
        <v>17.78</v>
      </c>
      <c r="J4015" s="680">
        <f t="shared" si="291"/>
        <v>35.96</v>
      </c>
      <c r="K4015" s="681">
        <v>35.659999999999997</v>
      </c>
      <c r="L4015" s="682">
        <v>45571</v>
      </c>
      <c r="M4015" s="680">
        <f t="shared" si="292"/>
        <v>0.30000000000000426</v>
      </c>
      <c r="N4015" s="683">
        <v>2</v>
      </c>
      <c r="O4015" s="552" t="s">
        <v>50</v>
      </c>
      <c r="P4015" s="1" t="s">
        <v>53</v>
      </c>
      <c r="Q4015" s="684" t="str">
        <f>VLOOKUP(UTK[[#This Row],[ID]],DRIVER[],6,FALSE)</f>
        <v>BANAJ ROUT</v>
      </c>
    </row>
    <row r="4016" spans="1:18" ht="14.4">
      <c r="A4016" s="1">
        <v>135</v>
      </c>
      <c r="B4016" s="679" t="str">
        <f>UTK[[#This Row],[DATE]]&amp;UTK[[#This Row],[VEHICLE NO]]&amp;UTK[[#This Row],[TRIP NO]]</f>
        <v>45571OD34S40342</v>
      </c>
      <c r="C4016" s="25">
        <v>45571</v>
      </c>
      <c r="D4016" s="1">
        <v>65647</v>
      </c>
      <c r="E4016" s="12">
        <v>312216</v>
      </c>
      <c r="F4016" s="17">
        <v>5052</v>
      </c>
      <c r="G4016" s="24" t="s">
        <v>129</v>
      </c>
      <c r="H4016" s="680">
        <v>53.32</v>
      </c>
      <c r="I4016" s="680">
        <v>17.78</v>
      </c>
      <c r="J4016" s="680">
        <f t="shared" si="291"/>
        <v>35.54</v>
      </c>
      <c r="K4016" s="681">
        <v>34.880000000000003</v>
      </c>
      <c r="L4016" s="682">
        <v>45571</v>
      </c>
      <c r="M4016" s="680">
        <f t="shared" si="292"/>
        <v>0.65999999999999659</v>
      </c>
      <c r="N4016" s="683">
        <v>2</v>
      </c>
      <c r="O4016" s="552" t="s">
        <v>50</v>
      </c>
      <c r="P4016" s="1" t="s">
        <v>53</v>
      </c>
      <c r="Q4016" s="684" t="str">
        <f>VLOOKUP(UTK[[#This Row],[ID]],DRIVER[],6,FALSE)</f>
        <v>AKSHAYA KU SAHOO</v>
      </c>
    </row>
    <row r="4017" spans="1:17" ht="14.4">
      <c r="A4017" s="1">
        <v>136</v>
      </c>
      <c r="B4017" s="679" t="str">
        <f>UTK[[#This Row],[DATE]]&amp;UTK[[#This Row],[VEHICLE NO]]&amp;UTK[[#This Row],[TRIP NO]]</f>
        <v>45571OD04Q41262</v>
      </c>
      <c r="C4017" s="25">
        <v>45571</v>
      </c>
      <c r="D4017" s="1">
        <v>65648</v>
      </c>
      <c r="E4017" s="12">
        <v>312216</v>
      </c>
      <c r="F4017" s="17">
        <v>5056</v>
      </c>
      <c r="G4017" s="24" t="s">
        <v>23</v>
      </c>
      <c r="H4017" s="680">
        <v>52.1</v>
      </c>
      <c r="I4017" s="680">
        <v>17.64</v>
      </c>
      <c r="J4017" s="680">
        <f t="shared" si="291"/>
        <v>34.46</v>
      </c>
      <c r="K4017" s="681">
        <v>32.28</v>
      </c>
      <c r="L4017" s="682">
        <v>45571</v>
      </c>
      <c r="M4017" s="680">
        <f t="shared" si="292"/>
        <v>2.1799999999999997</v>
      </c>
      <c r="N4017" s="683">
        <v>2</v>
      </c>
      <c r="O4017" s="552" t="s">
        <v>50</v>
      </c>
      <c r="P4017" s="1" t="s">
        <v>53</v>
      </c>
      <c r="Q4017" s="684" t="str">
        <f>VLOOKUP(UTK[[#This Row],[ID]],DRIVER[],6,FALSE)</f>
        <v>BENUDHAR PRADHAN</v>
      </c>
    </row>
    <row r="4018" spans="1:17" ht="14.4">
      <c r="A4018" s="1">
        <v>137</v>
      </c>
      <c r="B4018" s="679" t="str">
        <f>UTK[[#This Row],[DATE]]&amp;UTK[[#This Row],[VEHICLE NO]]&amp;UTK[[#This Row],[TRIP NO]]</f>
        <v>45571OD34S61392</v>
      </c>
      <c r="C4018" s="25">
        <v>45571</v>
      </c>
      <c r="D4018" s="1">
        <v>65649</v>
      </c>
      <c r="E4018" s="12">
        <v>312216</v>
      </c>
      <c r="F4018" s="17">
        <v>5063</v>
      </c>
      <c r="G4018" s="24" t="s">
        <v>52</v>
      </c>
      <c r="H4018" s="680">
        <v>53.18</v>
      </c>
      <c r="I4018" s="680">
        <v>17.7</v>
      </c>
      <c r="J4018" s="680">
        <f t="shared" si="291"/>
        <v>35.480000000000004</v>
      </c>
      <c r="K4018" s="681">
        <v>35.200000000000003</v>
      </c>
      <c r="L4018" s="682">
        <v>45571</v>
      </c>
      <c r="M4018" s="680">
        <f t="shared" si="292"/>
        <v>0.28000000000000114</v>
      </c>
      <c r="N4018" s="683">
        <v>2</v>
      </c>
      <c r="O4018" s="552" t="s">
        <v>50</v>
      </c>
      <c r="P4018" s="1" t="s">
        <v>53</v>
      </c>
      <c r="Q4018" s="684" t="str">
        <f>VLOOKUP(UTK[[#This Row],[ID]],DRIVER[],6,FALSE)</f>
        <v>PRADIPA MALIK</v>
      </c>
    </row>
    <row r="4019" spans="1:17" ht="14.4">
      <c r="A4019" s="1">
        <v>138</v>
      </c>
      <c r="B4019" s="679" t="str">
        <f>UTK[[#This Row],[DATE]]&amp;UTK[[#This Row],[VEHICLE NO]]&amp;UTK[[#This Row],[TRIP NO]]</f>
        <v>45571OD34S26152</v>
      </c>
      <c r="C4019" s="25">
        <v>45571</v>
      </c>
      <c r="D4019" s="1">
        <v>65650</v>
      </c>
      <c r="E4019" s="12">
        <v>312216</v>
      </c>
      <c r="F4019" s="17">
        <v>5070</v>
      </c>
      <c r="G4019" s="24" t="s">
        <v>40</v>
      </c>
      <c r="H4019" s="680">
        <v>52.32</v>
      </c>
      <c r="I4019" s="680">
        <v>17.48</v>
      </c>
      <c r="J4019" s="680">
        <f>H4019-I4019</f>
        <v>34.840000000000003</v>
      </c>
      <c r="K4019" s="681">
        <v>34.4</v>
      </c>
      <c r="L4019" s="682">
        <v>45571</v>
      </c>
      <c r="M4019" s="680">
        <f t="shared" si="292"/>
        <v>0.44000000000000483</v>
      </c>
      <c r="N4019" s="683">
        <v>2</v>
      </c>
      <c r="O4019" s="552" t="s">
        <v>50</v>
      </c>
      <c r="P4019" s="1" t="s">
        <v>53</v>
      </c>
      <c r="Q4019" s="684" t="str">
        <f>VLOOKUP(UTK[[#This Row],[ID]],DRIVER[],6,FALSE)</f>
        <v>SUSANT KUMAR BAG</v>
      </c>
    </row>
    <row r="4020" spans="1:17" ht="14.4">
      <c r="A4020" s="1">
        <v>139</v>
      </c>
      <c r="B4020" s="679" t="str">
        <f>UTK[[#This Row],[DATE]]&amp;UTK[[#This Row],[VEHICLE NO]]&amp;UTK[[#This Row],[TRIP NO]]</f>
        <v>45571OD04Q41282</v>
      </c>
      <c r="C4020" s="25">
        <v>45571</v>
      </c>
      <c r="D4020" s="1">
        <v>65651</v>
      </c>
      <c r="E4020" s="12">
        <v>312216</v>
      </c>
      <c r="F4020" s="17">
        <v>5072</v>
      </c>
      <c r="G4020" s="24" t="s">
        <v>41</v>
      </c>
      <c r="H4020" s="680">
        <v>28.98</v>
      </c>
      <c r="I4020" s="680">
        <v>10.58</v>
      </c>
      <c r="J4020" s="680">
        <f t="shared" si="291"/>
        <v>18.399999999999999</v>
      </c>
      <c r="K4020" s="681">
        <v>18.32</v>
      </c>
      <c r="L4020" s="682">
        <v>45571</v>
      </c>
      <c r="M4020" s="680">
        <f t="shared" si="292"/>
        <v>7.9999999999998295E-2</v>
      </c>
      <c r="N4020" s="683">
        <v>2</v>
      </c>
      <c r="O4020" s="552" t="s">
        <v>50</v>
      </c>
      <c r="P4020" s="1" t="s">
        <v>53</v>
      </c>
      <c r="Q4020" s="684" t="str">
        <f>VLOOKUP(UTK[[#This Row],[ID]],DRIVER[],6,FALSE)</f>
        <v>AJAYA KUMAR MAHANTA</v>
      </c>
    </row>
    <row r="4021" spans="1:17" ht="14.4">
      <c r="A4021" s="1">
        <v>140</v>
      </c>
      <c r="B4021" s="679" t="str">
        <f>UTK[[#This Row],[DATE]]&amp;UTK[[#This Row],[VEHICLE NO]]&amp;UTK[[#This Row],[TRIP NO]]</f>
        <v>45571OD34S26663</v>
      </c>
      <c r="C4021" s="25">
        <v>45571</v>
      </c>
      <c r="D4021" s="1">
        <v>65652</v>
      </c>
      <c r="E4021" s="12">
        <v>312216</v>
      </c>
      <c r="F4021" s="17">
        <v>5080</v>
      </c>
      <c r="G4021" s="24" t="s">
        <v>45</v>
      </c>
      <c r="H4021" s="680">
        <v>53.9</v>
      </c>
      <c r="I4021" s="680">
        <v>17.78</v>
      </c>
      <c r="J4021" s="680">
        <f t="shared" si="291"/>
        <v>36.119999999999997</v>
      </c>
      <c r="K4021" s="681">
        <v>35.380000000000003</v>
      </c>
      <c r="L4021" s="682">
        <v>45571</v>
      </c>
      <c r="M4021" s="680">
        <f t="shared" si="292"/>
        <v>0.73999999999999488</v>
      </c>
      <c r="N4021" s="683">
        <v>3</v>
      </c>
      <c r="O4021" s="552" t="s">
        <v>50</v>
      </c>
      <c r="P4021" s="1" t="s">
        <v>53</v>
      </c>
      <c r="Q4021" s="684" t="str">
        <f>VLOOKUP(UTK[[#This Row],[ID]],DRIVER[],6,FALSE)</f>
        <v>PRAHALLAD KUMAR DAS</v>
      </c>
    </row>
    <row r="4022" spans="1:17" ht="14.4">
      <c r="A4022" s="1">
        <v>141</v>
      </c>
      <c r="B4022" s="679" t="str">
        <f>UTK[[#This Row],[DATE]]&amp;UTK[[#This Row],[VEHICLE NO]]&amp;UTK[[#This Row],[TRIP NO]]</f>
        <v>45571OD04Q41182</v>
      </c>
      <c r="C4022" s="25">
        <v>45571</v>
      </c>
      <c r="D4022" s="1">
        <v>65653</v>
      </c>
      <c r="E4022" s="12">
        <v>312216</v>
      </c>
      <c r="F4022" s="17">
        <v>5079</v>
      </c>
      <c r="G4022" s="24" t="s">
        <v>26</v>
      </c>
      <c r="H4022" s="680">
        <v>50.1</v>
      </c>
      <c r="I4022" s="680">
        <v>17.32</v>
      </c>
      <c r="J4022" s="680">
        <f t="shared" si="291"/>
        <v>32.78</v>
      </c>
      <c r="K4022" s="681">
        <v>31.02</v>
      </c>
      <c r="L4022" s="682">
        <v>45571</v>
      </c>
      <c r="M4022" s="680">
        <f t="shared" si="292"/>
        <v>1.7600000000000016</v>
      </c>
      <c r="N4022" s="683">
        <v>2</v>
      </c>
      <c r="O4022" s="552" t="s">
        <v>50</v>
      </c>
      <c r="P4022" s="1" t="s">
        <v>53</v>
      </c>
      <c r="Q4022" s="684" t="str">
        <f>VLOOKUP(UTK[[#This Row],[ID]],DRIVER[],6,FALSE)</f>
        <v>MIRZA KAMAL BEG</v>
      </c>
    </row>
    <row r="4023" spans="1:17" ht="14.4">
      <c r="A4023" s="1">
        <v>142</v>
      </c>
      <c r="B4023" s="679" t="str">
        <f>UTK[[#This Row],[DATE]]&amp;UTK[[#This Row],[VEHICLE NO]]&amp;UTK[[#This Row],[TRIP NO]]</f>
        <v>45571OD04Q67882</v>
      </c>
      <c r="C4023" s="25">
        <v>45571</v>
      </c>
      <c r="D4023" s="1">
        <v>65654</v>
      </c>
      <c r="E4023" s="12">
        <v>312216</v>
      </c>
      <c r="F4023" s="17">
        <v>5082</v>
      </c>
      <c r="G4023" s="24" t="s">
        <v>20</v>
      </c>
      <c r="H4023" s="680">
        <v>55.94</v>
      </c>
      <c r="I4023" s="680">
        <v>17.739999999999998</v>
      </c>
      <c r="J4023" s="680">
        <f t="shared" si="291"/>
        <v>38.200000000000003</v>
      </c>
      <c r="K4023" s="681">
        <v>37.840000000000003</v>
      </c>
      <c r="L4023" s="682">
        <v>45571</v>
      </c>
      <c r="M4023" s="680">
        <f t="shared" si="292"/>
        <v>0.35999999999999943</v>
      </c>
      <c r="N4023" s="683">
        <v>2</v>
      </c>
      <c r="O4023" s="552" t="s">
        <v>50</v>
      </c>
      <c r="P4023" s="1" t="s">
        <v>53</v>
      </c>
      <c r="Q4023" s="684" t="str">
        <f>VLOOKUP(UTK[[#This Row],[ID]],DRIVER[],6,FALSE)</f>
        <v>KALICHARAN MOHANTA</v>
      </c>
    </row>
    <row r="4024" spans="1:17" ht="14.4">
      <c r="A4024" s="1">
        <v>143</v>
      </c>
      <c r="B4024" s="679" t="str">
        <f>UTK[[#This Row],[DATE]]&amp;UTK[[#This Row],[VEHICLE NO]]&amp;UTK[[#This Row],[TRIP NO]]</f>
        <v>45571OD34S61522</v>
      </c>
      <c r="C4024" s="25">
        <v>45571</v>
      </c>
      <c r="D4024" s="1">
        <v>65655</v>
      </c>
      <c r="E4024" s="12">
        <v>312216</v>
      </c>
      <c r="F4024" s="17">
        <v>5083</v>
      </c>
      <c r="G4024" s="24" t="s">
        <v>43</v>
      </c>
      <c r="H4024" s="680">
        <v>45.56</v>
      </c>
      <c r="I4024" s="680">
        <v>17.46</v>
      </c>
      <c r="J4024" s="680">
        <f t="shared" si="291"/>
        <v>28.1</v>
      </c>
      <c r="K4024" s="681">
        <v>28.02</v>
      </c>
      <c r="L4024" s="682">
        <v>45571</v>
      </c>
      <c r="M4024" s="680">
        <f t="shared" si="292"/>
        <v>8.0000000000001847E-2</v>
      </c>
      <c r="N4024" s="683">
        <v>2</v>
      </c>
      <c r="O4024" s="552" t="s">
        <v>50</v>
      </c>
      <c r="P4024" s="1" t="s">
        <v>53</v>
      </c>
      <c r="Q4024" s="684" t="str">
        <f>VLOOKUP(UTK[[#This Row],[ID]],DRIVER[],6,FALSE)</f>
        <v>MIRZA SORAB BAIG</v>
      </c>
    </row>
    <row r="4025" spans="1:17" ht="14.4">
      <c r="A4025" s="1">
        <v>144</v>
      </c>
      <c r="B4025" s="679" t="str">
        <f>UTK[[#This Row],[DATE]]&amp;UTK[[#This Row],[VEHICLE NO]]&amp;UTK[[#This Row],[TRIP NO]]</f>
        <v>45571OD04Q41232</v>
      </c>
      <c r="C4025" s="25">
        <v>45571</v>
      </c>
      <c r="D4025" s="1">
        <v>65656</v>
      </c>
      <c r="E4025" s="12">
        <v>312216</v>
      </c>
      <c r="F4025" s="17">
        <v>5096</v>
      </c>
      <c r="G4025" s="24" t="s">
        <v>39</v>
      </c>
      <c r="H4025" s="680">
        <v>48.5</v>
      </c>
      <c r="I4025" s="680">
        <v>17.54</v>
      </c>
      <c r="J4025" s="680">
        <f t="shared" si="291"/>
        <v>30.96</v>
      </c>
      <c r="K4025" s="681">
        <v>29.98</v>
      </c>
      <c r="L4025" s="682">
        <v>45572</v>
      </c>
      <c r="M4025" s="680">
        <f t="shared" si="292"/>
        <v>0.98000000000000043</v>
      </c>
      <c r="N4025" s="683">
        <v>2</v>
      </c>
      <c r="O4025" s="552" t="s">
        <v>50</v>
      </c>
      <c r="P4025" s="1" t="s">
        <v>53</v>
      </c>
      <c r="Q4025" s="684" t="str">
        <f>VLOOKUP(UTK[[#This Row],[ID]],DRIVER[],6,FALSE)</f>
        <v>PRADEEP KUMAR</v>
      </c>
    </row>
    <row r="4026" spans="1:17" ht="14.4">
      <c r="A4026" s="1">
        <v>145</v>
      </c>
      <c r="B4026" s="679" t="str">
        <f>UTK[[#This Row],[DATE]]&amp;UTK[[#This Row],[VEHICLE NO]]&amp;UTK[[#This Row],[TRIP NO]]</f>
        <v>45572OD34S26151</v>
      </c>
      <c r="C4026" s="25">
        <v>45572</v>
      </c>
      <c r="D4026" s="1">
        <v>65657</v>
      </c>
      <c r="E4026" s="12">
        <v>312216</v>
      </c>
      <c r="F4026" s="17">
        <v>5118</v>
      </c>
      <c r="G4026" s="24" t="s">
        <v>40</v>
      </c>
      <c r="H4026" s="680">
        <v>51.66</v>
      </c>
      <c r="I4026" s="680">
        <v>17.66</v>
      </c>
      <c r="J4026" s="680">
        <f t="shared" ref="J4026:J4053" si="293">H4026-I4026</f>
        <v>34</v>
      </c>
      <c r="K4026" s="681">
        <v>33.340000000000003</v>
      </c>
      <c r="L4026" s="682">
        <v>45572</v>
      </c>
      <c r="M4026" s="680">
        <f t="shared" ref="M4026:M4053" si="294">J4026-K4026</f>
        <v>0.65999999999999659</v>
      </c>
      <c r="N4026" s="683">
        <v>1</v>
      </c>
      <c r="O4026" s="552" t="s">
        <v>50</v>
      </c>
      <c r="P4026" s="1" t="s">
        <v>53</v>
      </c>
      <c r="Q4026" s="684" t="str">
        <f>VLOOKUP(UTK[[#This Row],[ID]],DRIVER[],6,FALSE)</f>
        <v>SUSANT KUMAR BAG</v>
      </c>
    </row>
    <row r="4027" spans="1:17" ht="14.4">
      <c r="A4027" s="1">
        <v>146</v>
      </c>
      <c r="B4027" s="679" t="str">
        <f>UTK[[#This Row],[DATE]]&amp;UTK[[#This Row],[VEHICLE NO]]&amp;UTK[[#This Row],[TRIP NO]]</f>
        <v>45572OD04Q41441</v>
      </c>
      <c r="C4027" s="25">
        <v>45572</v>
      </c>
      <c r="D4027" s="1">
        <v>65658</v>
      </c>
      <c r="E4027" s="12">
        <v>312216</v>
      </c>
      <c r="F4027" s="17">
        <v>5119</v>
      </c>
      <c r="G4027" s="24" t="s">
        <v>38</v>
      </c>
      <c r="H4027" s="680">
        <v>35.22</v>
      </c>
      <c r="I4027" s="680">
        <v>10.72</v>
      </c>
      <c r="J4027" s="680">
        <f t="shared" si="293"/>
        <v>24.5</v>
      </c>
      <c r="K4027" s="681">
        <v>24.16</v>
      </c>
      <c r="L4027" s="682">
        <v>45572</v>
      </c>
      <c r="M4027" s="680">
        <f t="shared" si="294"/>
        <v>0.33999999999999986</v>
      </c>
      <c r="N4027" s="683">
        <v>1</v>
      </c>
      <c r="O4027" s="552" t="s">
        <v>50</v>
      </c>
      <c r="P4027" s="1" t="s">
        <v>53</v>
      </c>
      <c r="Q4027" s="684" t="str">
        <f>VLOOKUP(UTK[[#This Row],[ID]],DRIVER[],6,FALSE)</f>
        <v>AJAYA KUMAR MAHANTA</v>
      </c>
    </row>
    <row r="4028" spans="1:17" ht="14.4">
      <c r="A4028" s="1">
        <v>147</v>
      </c>
      <c r="B4028" s="679" t="str">
        <f>UTK[[#This Row],[DATE]]&amp;UTK[[#This Row],[VEHICLE NO]]&amp;UTK[[#This Row],[TRIP NO]]</f>
        <v>45572OD34S61391</v>
      </c>
      <c r="C4028" s="25">
        <v>45572</v>
      </c>
      <c r="D4028" s="1">
        <v>65659</v>
      </c>
      <c r="E4028" s="12">
        <v>312216</v>
      </c>
      <c r="F4028" s="17">
        <v>5120</v>
      </c>
      <c r="G4028" s="24" t="s">
        <v>52</v>
      </c>
      <c r="H4028" s="680">
        <v>57.54</v>
      </c>
      <c r="I4028" s="680">
        <v>17.8</v>
      </c>
      <c r="J4028" s="680">
        <f t="shared" si="293"/>
        <v>39.739999999999995</v>
      </c>
      <c r="K4028" s="681">
        <v>39.22</v>
      </c>
      <c r="L4028" s="682">
        <v>45572</v>
      </c>
      <c r="M4028" s="680">
        <f t="shared" si="294"/>
        <v>0.51999999999999602</v>
      </c>
      <c r="N4028" s="683">
        <v>1</v>
      </c>
      <c r="O4028" s="552" t="s">
        <v>50</v>
      </c>
      <c r="P4028" s="1" t="s">
        <v>53</v>
      </c>
      <c r="Q4028" s="684" t="str">
        <f>VLOOKUP(UTK[[#This Row],[ID]],DRIVER[],6,FALSE)</f>
        <v>PRADIPA MALIK</v>
      </c>
    </row>
    <row r="4029" spans="1:17" ht="14.4">
      <c r="A4029" s="1">
        <v>148</v>
      </c>
      <c r="B4029" s="679" t="str">
        <f>UTK[[#This Row],[DATE]]&amp;UTK[[#This Row],[VEHICLE NO]]&amp;UTK[[#This Row],[TRIP NO]]</f>
        <v>45572OD34S61371</v>
      </c>
      <c r="C4029" s="25">
        <v>45572</v>
      </c>
      <c r="D4029" s="1">
        <v>65660</v>
      </c>
      <c r="E4029" s="12">
        <v>312216</v>
      </c>
      <c r="F4029" s="17">
        <v>5121</v>
      </c>
      <c r="G4029" s="24" t="s">
        <v>44</v>
      </c>
      <c r="H4029" s="680">
        <v>57.68</v>
      </c>
      <c r="I4029" s="680">
        <v>17.82</v>
      </c>
      <c r="J4029" s="680">
        <f t="shared" si="293"/>
        <v>39.86</v>
      </c>
      <c r="K4029" s="681">
        <v>38.76</v>
      </c>
      <c r="L4029" s="682">
        <v>45572</v>
      </c>
      <c r="M4029" s="680">
        <f t="shared" si="294"/>
        <v>1.1000000000000014</v>
      </c>
      <c r="N4029" s="683">
        <v>1</v>
      </c>
      <c r="O4029" s="552" t="s">
        <v>50</v>
      </c>
      <c r="P4029" s="1" t="s">
        <v>53</v>
      </c>
      <c r="Q4029" s="684" t="str">
        <f>VLOOKUP(UTK[[#This Row],[ID]],DRIVER[],6,FALSE)</f>
        <v>BANAJ ROUT</v>
      </c>
    </row>
    <row r="4030" spans="1:17" ht="14.4">
      <c r="A4030" s="1">
        <v>149</v>
      </c>
      <c r="B4030" s="679" t="str">
        <f>UTK[[#This Row],[DATE]]&amp;UTK[[#This Row],[VEHICLE NO]]&amp;UTK[[#This Row],[TRIP NO]]</f>
        <v>45572OD34S26681</v>
      </c>
      <c r="C4030" s="25">
        <v>45572</v>
      </c>
      <c r="D4030" s="1">
        <v>65661</v>
      </c>
      <c r="E4030" s="12">
        <v>312216</v>
      </c>
      <c r="F4030" s="17">
        <v>5124</v>
      </c>
      <c r="G4030" s="24" t="s">
        <v>42</v>
      </c>
      <c r="H4030" s="680">
        <v>50.96</v>
      </c>
      <c r="I4030" s="680">
        <v>17.100000000000001</v>
      </c>
      <c r="J4030" s="680">
        <f t="shared" si="293"/>
        <v>33.86</v>
      </c>
      <c r="K4030" s="681">
        <v>33.520000000000003</v>
      </c>
      <c r="L4030" s="682">
        <v>45572</v>
      </c>
      <c r="M4030" s="680">
        <f t="shared" si="294"/>
        <v>0.33999999999999631</v>
      </c>
      <c r="N4030" s="683">
        <v>1</v>
      </c>
      <c r="O4030" s="552" t="s">
        <v>50</v>
      </c>
      <c r="P4030" s="1" t="s">
        <v>53</v>
      </c>
      <c r="Q4030" s="684" t="str">
        <f>VLOOKUP(UTK[[#This Row],[ID]],DRIVER[],6,FALSE)</f>
        <v>KALI CH KAR</v>
      </c>
    </row>
    <row r="4031" spans="1:17" ht="14.4">
      <c r="A4031" s="1">
        <v>150</v>
      </c>
      <c r="B4031" s="679" t="str">
        <f>UTK[[#This Row],[DATE]]&amp;UTK[[#This Row],[VEHICLE NO]]&amp;UTK[[#This Row],[TRIP NO]]</f>
        <v>45572OD04Q41231</v>
      </c>
      <c r="C4031" s="25">
        <v>45572</v>
      </c>
      <c r="D4031" s="1">
        <v>65662</v>
      </c>
      <c r="E4031" s="12">
        <v>312216</v>
      </c>
      <c r="F4031" s="17">
        <v>5128</v>
      </c>
      <c r="G4031" s="24" t="s">
        <v>39</v>
      </c>
      <c r="H4031" s="680">
        <v>52.88</v>
      </c>
      <c r="I4031" s="680">
        <v>17.5</v>
      </c>
      <c r="J4031" s="680">
        <f t="shared" si="293"/>
        <v>35.380000000000003</v>
      </c>
      <c r="K4031" s="681">
        <v>35.06</v>
      </c>
      <c r="L4031" s="682">
        <v>45572</v>
      </c>
      <c r="M4031" s="680">
        <f t="shared" si="294"/>
        <v>0.32000000000000028</v>
      </c>
      <c r="N4031" s="683">
        <v>1</v>
      </c>
      <c r="O4031" s="552" t="s">
        <v>50</v>
      </c>
      <c r="P4031" s="1" t="s">
        <v>53</v>
      </c>
      <c r="Q4031" s="684" t="str">
        <f>VLOOKUP(UTK[[#This Row],[ID]],DRIVER[],6,FALSE)</f>
        <v>PRADEEP KUMAR</v>
      </c>
    </row>
    <row r="4032" spans="1:17" ht="14.4">
      <c r="A4032" s="1">
        <v>151</v>
      </c>
      <c r="B4032" s="679" t="str">
        <f>UTK[[#This Row],[DATE]]&amp;UTK[[#This Row],[VEHICLE NO]]&amp;UTK[[#This Row],[TRIP NO]]</f>
        <v>45572OD34S40341</v>
      </c>
      <c r="C4032" s="25">
        <v>45572</v>
      </c>
      <c r="D4032" s="1">
        <v>65663</v>
      </c>
      <c r="E4032" s="12">
        <v>312216</v>
      </c>
      <c r="F4032" s="17">
        <v>5142</v>
      </c>
      <c r="G4032" s="24" t="s">
        <v>129</v>
      </c>
      <c r="H4032" s="680">
        <v>51.6</v>
      </c>
      <c r="I4032" s="680">
        <v>17.8</v>
      </c>
      <c r="J4032" s="680">
        <f t="shared" si="293"/>
        <v>33.799999999999997</v>
      </c>
      <c r="K4032" s="681">
        <v>33.64</v>
      </c>
      <c r="L4032" s="682">
        <v>45572</v>
      </c>
      <c r="M4032" s="680">
        <f t="shared" si="294"/>
        <v>0.15999999999999659</v>
      </c>
      <c r="N4032" s="683">
        <v>1</v>
      </c>
      <c r="O4032" s="552" t="s">
        <v>50</v>
      </c>
      <c r="P4032" s="1" t="s">
        <v>53</v>
      </c>
      <c r="Q4032" s="684" t="str">
        <f>VLOOKUP(UTK[[#This Row],[ID]],DRIVER[],6,FALSE)</f>
        <v>AKSHAYA KU SAHOO</v>
      </c>
    </row>
    <row r="4033" spans="1:18" ht="14.4">
      <c r="A4033" s="1">
        <v>152</v>
      </c>
      <c r="B4033" s="679" t="str">
        <f>UTK[[#This Row],[DATE]]&amp;UTK[[#This Row],[VEHICLE NO]]&amp;UTK[[#This Row],[TRIP NO]]</f>
        <v>45572OD04Q41181</v>
      </c>
      <c r="C4033" s="25">
        <v>45572</v>
      </c>
      <c r="D4033" s="1">
        <v>65664</v>
      </c>
      <c r="E4033" s="12">
        <v>312216</v>
      </c>
      <c r="F4033" s="17">
        <v>5139</v>
      </c>
      <c r="G4033" s="24" t="s">
        <v>26</v>
      </c>
      <c r="H4033" s="680">
        <v>51.72</v>
      </c>
      <c r="I4033" s="680">
        <v>17.34</v>
      </c>
      <c r="J4033" s="680">
        <f t="shared" si="293"/>
        <v>34.379999999999995</v>
      </c>
      <c r="K4033" s="681">
        <v>34.24</v>
      </c>
      <c r="L4033" s="682">
        <v>45572</v>
      </c>
      <c r="M4033" s="680">
        <f t="shared" si="294"/>
        <v>0.13999999999999346</v>
      </c>
      <c r="N4033" s="683">
        <v>1</v>
      </c>
      <c r="O4033" s="552" t="s">
        <v>50</v>
      </c>
      <c r="P4033" s="1" t="s">
        <v>53</v>
      </c>
      <c r="Q4033" s="684" t="str">
        <f>VLOOKUP(UTK[[#This Row],[ID]],DRIVER[],6,FALSE)</f>
        <v>BHARAT CH MOHANTA</v>
      </c>
    </row>
    <row r="4034" spans="1:18" ht="14.4">
      <c r="A4034" s="1">
        <v>153</v>
      </c>
      <c r="B4034" s="679" t="str">
        <f>UTK[[#This Row],[DATE]]&amp;UTK[[#This Row],[VEHICLE NO]]&amp;UTK[[#This Row],[TRIP NO]]</f>
        <v>45572OD04Q67611</v>
      </c>
      <c r="C4034" s="25">
        <v>45572</v>
      </c>
      <c r="D4034" s="1">
        <v>65665</v>
      </c>
      <c r="E4034" s="12">
        <v>312216</v>
      </c>
      <c r="F4034" s="17">
        <v>5141</v>
      </c>
      <c r="G4034" s="24" t="s">
        <v>24</v>
      </c>
      <c r="H4034" s="680">
        <v>53.94</v>
      </c>
      <c r="I4034" s="680">
        <v>17.760000000000002</v>
      </c>
      <c r="J4034" s="680">
        <f t="shared" si="293"/>
        <v>36.179999999999993</v>
      </c>
      <c r="K4034" s="681">
        <v>34.840000000000003</v>
      </c>
      <c r="L4034" s="682">
        <v>45572</v>
      </c>
      <c r="M4034" s="680">
        <f t="shared" si="294"/>
        <v>1.3399999999999892</v>
      </c>
      <c r="N4034" s="683">
        <v>1</v>
      </c>
      <c r="O4034" s="552" t="s">
        <v>50</v>
      </c>
      <c r="P4034" s="1" t="s">
        <v>53</v>
      </c>
      <c r="Q4034" s="684" t="str">
        <f>VLOOKUP(UTK[[#This Row],[ID]],DRIVER[],6,FALSE)</f>
        <v>KALICHARAN MOHANTA</v>
      </c>
    </row>
    <row r="4035" spans="1:18" ht="14.4">
      <c r="A4035" s="1">
        <v>154</v>
      </c>
      <c r="B4035" s="679" t="str">
        <f>UTK[[#This Row],[DATE]]&amp;UTK[[#This Row],[VEHICLE NO]]&amp;UTK[[#This Row],[TRIP NO]]</f>
        <v>45572OD34S61521</v>
      </c>
      <c r="C4035" s="25">
        <v>45572</v>
      </c>
      <c r="D4035" s="1">
        <v>65666</v>
      </c>
      <c r="E4035" s="12">
        <v>312216</v>
      </c>
      <c r="F4035" s="17">
        <v>5145</v>
      </c>
      <c r="G4035" s="24" t="s">
        <v>43</v>
      </c>
      <c r="H4035" s="680">
        <v>52.14</v>
      </c>
      <c r="I4035" s="680">
        <v>17.260000000000002</v>
      </c>
      <c r="J4035" s="680">
        <f t="shared" si="293"/>
        <v>34.879999999999995</v>
      </c>
      <c r="K4035" s="681">
        <v>33.56</v>
      </c>
      <c r="L4035" s="682">
        <v>45572</v>
      </c>
      <c r="M4035" s="680">
        <f t="shared" si="294"/>
        <v>1.3199999999999932</v>
      </c>
      <c r="N4035" s="683">
        <v>1</v>
      </c>
      <c r="O4035" s="552" t="s">
        <v>50</v>
      </c>
      <c r="P4035" s="1" t="s">
        <v>53</v>
      </c>
      <c r="Q4035" s="684" t="str">
        <f>VLOOKUP(UTK[[#This Row],[ID]],DRIVER[],6,FALSE)</f>
        <v>DHULESWAR PERAI</v>
      </c>
    </row>
    <row r="4036" spans="1:18" ht="14.4">
      <c r="A4036" s="1">
        <v>155</v>
      </c>
      <c r="B4036" s="679" t="str">
        <f>UTK[[#This Row],[DATE]]&amp;UTK[[#This Row],[VEHICLE NO]]&amp;UTK[[#This Row],[TRIP NO]]</f>
        <v>45572OD34S65081</v>
      </c>
      <c r="C4036" s="25">
        <v>45572</v>
      </c>
      <c r="D4036" s="1">
        <v>65667</v>
      </c>
      <c r="E4036" s="12">
        <v>312216</v>
      </c>
      <c r="F4036" s="17">
        <v>5147</v>
      </c>
      <c r="G4036" s="24" t="s">
        <v>57</v>
      </c>
      <c r="H4036" s="680">
        <v>55.06</v>
      </c>
      <c r="I4036" s="680">
        <v>17.64</v>
      </c>
      <c r="J4036" s="680">
        <f t="shared" si="293"/>
        <v>37.42</v>
      </c>
      <c r="K4036" s="681">
        <v>36.46</v>
      </c>
      <c r="L4036" s="682">
        <v>45572</v>
      </c>
      <c r="M4036" s="680">
        <f t="shared" si="294"/>
        <v>0.96000000000000085</v>
      </c>
      <c r="N4036" s="683">
        <v>1</v>
      </c>
      <c r="O4036" s="552" t="s">
        <v>50</v>
      </c>
      <c r="P4036" s="1" t="s">
        <v>53</v>
      </c>
      <c r="Q4036" s="684" t="str">
        <f>VLOOKUP(UTK[[#This Row],[ID]],DRIVER[],6,FALSE)</f>
        <v>AMULYA KUMAR SAHOO</v>
      </c>
    </row>
    <row r="4037" spans="1:18" ht="14.4">
      <c r="A4037" s="1">
        <v>156</v>
      </c>
      <c r="B4037" s="679" t="str">
        <f>UTK[[#This Row],[DATE]]&amp;UTK[[#This Row],[VEHICLE NO]]&amp;UTK[[#This Row],[TRIP NO]]</f>
        <v>45572OD04Q41281</v>
      </c>
      <c r="C4037" s="25">
        <v>45572</v>
      </c>
      <c r="D4037" s="1">
        <v>65668</v>
      </c>
      <c r="E4037" s="12">
        <v>312216</v>
      </c>
      <c r="F4037" s="17">
        <v>5151</v>
      </c>
      <c r="G4037" s="24" t="s">
        <v>41</v>
      </c>
      <c r="H4037" s="680">
        <v>33.36</v>
      </c>
      <c r="I4037" s="680">
        <v>10.62</v>
      </c>
      <c r="J4037" s="680">
        <f t="shared" si="293"/>
        <v>22.740000000000002</v>
      </c>
      <c r="K4037" s="681">
        <v>21.84</v>
      </c>
      <c r="L4037" s="682">
        <v>45572</v>
      </c>
      <c r="M4037" s="680">
        <f t="shared" si="294"/>
        <v>0.90000000000000213</v>
      </c>
      <c r="N4037" s="683">
        <v>1</v>
      </c>
      <c r="O4037" s="552" t="s">
        <v>50</v>
      </c>
      <c r="P4037" s="1" t="s">
        <v>53</v>
      </c>
      <c r="Q4037" s="684" t="str">
        <f>VLOOKUP(UTK[[#This Row],[ID]],DRIVER[],6,FALSE)</f>
        <v>KAMAN MUNDA</v>
      </c>
    </row>
    <row r="4038" spans="1:18" ht="14.4">
      <c r="A4038" s="1">
        <v>157</v>
      </c>
      <c r="B4038" s="679" t="str">
        <f>UTK[[#This Row],[DATE]]&amp;UTK[[#This Row],[VEHICLE NO]]&amp;UTK[[#This Row],[TRIP NO]]</f>
        <v>45572OD04Q67881</v>
      </c>
      <c r="C4038" s="25">
        <v>45572</v>
      </c>
      <c r="D4038" s="1">
        <v>65669</v>
      </c>
      <c r="E4038" s="12">
        <v>312216</v>
      </c>
      <c r="F4038" s="17">
        <v>5155</v>
      </c>
      <c r="G4038" s="24" t="s">
        <v>20</v>
      </c>
      <c r="H4038" s="680">
        <v>57.5</v>
      </c>
      <c r="I4038" s="680">
        <v>17.760000000000002</v>
      </c>
      <c r="J4038" s="680">
        <f t="shared" si="293"/>
        <v>39.739999999999995</v>
      </c>
      <c r="K4038" s="681">
        <v>38.06</v>
      </c>
      <c r="L4038" s="682">
        <v>45572</v>
      </c>
      <c r="M4038" s="680">
        <f t="shared" si="294"/>
        <v>1.6799999999999926</v>
      </c>
      <c r="N4038" s="683">
        <v>1</v>
      </c>
      <c r="O4038" s="552" t="s">
        <v>50</v>
      </c>
      <c r="P4038" s="1" t="s">
        <v>53</v>
      </c>
      <c r="Q4038" s="684" t="str">
        <f>VLOOKUP(UTK[[#This Row],[ID]],DRIVER[],6,FALSE)</f>
        <v>MURALIDHAR MOHANTA</v>
      </c>
    </row>
    <row r="4039" spans="1:18" ht="14.4">
      <c r="A4039" s="1">
        <v>158</v>
      </c>
      <c r="B4039" s="679" t="str">
        <f>UTK[[#This Row],[DATE]]&amp;UTK[[#This Row],[VEHICLE NO]]&amp;UTK[[#This Row],[TRIP NO]]</f>
        <v>45572OD04Q41261</v>
      </c>
      <c r="C4039" s="25">
        <v>45572</v>
      </c>
      <c r="D4039" s="1">
        <v>65670</v>
      </c>
      <c r="E4039" s="12">
        <v>312216</v>
      </c>
      <c r="F4039" s="17">
        <v>5158</v>
      </c>
      <c r="G4039" s="24" t="s">
        <v>23</v>
      </c>
      <c r="H4039" s="680">
        <v>53.16</v>
      </c>
      <c r="I4039" s="680">
        <v>17.66</v>
      </c>
      <c r="J4039" s="680">
        <f t="shared" si="293"/>
        <v>35.5</v>
      </c>
      <c r="K4039" s="681">
        <v>34.799999999999997</v>
      </c>
      <c r="L4039" s="682">
        <v>45572</v>
      </c>
      <c r="M4039" s="680">
        <f t="shared" si="294"/>
        <v>0.70000000000000284</v>
      </c>
      <c r="N4039" s="683">
        <v>1</v>
      </c>
      <c r="O4039" s="552" t="s">
        <v>50</v>
      </c>
      <c r="P4039" s="1" t="s">
        <v>53</v>
      </c>
      <c r="Q4039" s="684" t="str">
        <f>VLOOKUP(UTK[[#This Row],[ID]],DRIVER[],6,FALSE)</f>
        <v>JUGAL KISHOR MOHANTA</v>
      </c>
    </row>
    <row r="4040" spans="1:18" ht="14.4">
      <c r="A4040" s="1">
        <v>159</v>
      </c>
      <c r="B4040" s="679" t="str">
        <f>UTK[[#This Row],[DATE]]&amp;UTK[[#This Row],[VEHICLE NO]]&amp;UTK[[#This Row],[TRIP NO]]</f>
        <v>45572OD04Q41781</v>
      </c>
      <c r="C4040" s="25">
        <v>45572</v>
      </c>
      <c r="D4040" s="1">
        <v>65671</v>
      </c>
      <c r="E4040" s="12">
        <v>312216</v>
      </c>
      <c r="F4040" s="17">
        <v>5163</v>
      </c>
      <c r="G4040" s="24" t="s">
        <v>25</v>
      </c>
      <c r="H4040" s="680">
        <v>57.14</v>
      </c>
      <c r="I4040" s="680">
        <v>17.579999999999998</v>
      </c>
      <c r="J4040" s="680">
        <f t="shared" si="293"/>
        <v>39.56</v>
      </c>
      <c r="K4040" s="681">
        <v>38.659999999999997</v>
      </c>
      <c r="L4040" s="682">
        <v>45572</v>
      </c>
      <c r="M4040" s="680">
        <f t="shared" si="294"/>
        <v>0.90000000000000568</v>
      </c>
      <c r="N4040" s="683">
        <v>1</v>
      </c>
      <c r="O4040" s="552" t="s">
        <v>50</v>
      </c>
      <c r="P4040" s="1" t="s">
        <v>53</v>
      </c>
      <c r="Q4040" s="684" t="str">
        <f>VLOOKUP(UTK[[#This Row],[ID]],DRIVER[],6,FALSE)</f>
        <v>CHANDRAMANI MOHANTY</v>
      </c>
      <c r="R4040" s="1">
        <v>190</v>
      </c>
    </row>
    <row r="4041" spans="1:18" ht="14.4">
      <c r="A4041" s="1">
        <v>160</v>
      </c>
      <c r="B4041" s="679" t="str">
        <f>UTK[[#This Row],[DATE]]&amp;UTK[[#This Row],[VEHICLE NO]]&amp;UTK[[#This Row],[TRIP NO]]</f>
        <v>45572OD34S26682</v>
      </c>
      <c r="C4041" s="25">
        <v>45572</v>
      </c>
      <c r="D4041" s="1">
        <v>65672</v>
      </c>
      <c r="E4041" s="12">
        <v>312216</v>
      </c>
      <c r="F4041" s="17">
        <v>5189</v>
      </c>
      <c r="G4041" s="24" t="s">
        <v>42</v>
      </c>
      <c r="H4041" s="680">
        <v>53.04</v>
      </c>
      <c r="I4041" s="680">
        <v>17.02</v>
      </c>
      <c r="J4041" s="680">
        <f t="shared" si="293"/>
        <v>36.019999999999996</v>
      </c>
      <c r="K4041" s="681">
        <v>34.119999999999997</v>
      </c>
      <c r="L4041" s="682">
        <v>45572</v>
      </c>
      <c r="M4041" s="680">
        <f t="shared" si="294"/>
        <v>1.8999999999999986</v>
      </c>
      <c r="N4041" s="683">
        <v>2</v>
      </c>
      <c r="O4041" s="552" t="s">
        <v>50</v>
      </c>
      <c r="P4041" s="1" t="s">
        <v>53</v>
      </c>
      <c r="Q4041" s="684" t="str">
        <f>VLOOKUP(UTK[[#This Row],[ID]],DRIVER[],6,FALSE)</f>
        <v>KALI CH KAR</v>
      </c>
    </row>
    <row r="4042" spans="1:18" ht="14.4">
      <c r="A4042" s="1">
        <v>161</v>
      </c>
      <c r="B4042" s="679" t="str">
        <f>UTK[[#This Row],[DATE]]&amp;UTK[[#This Row],[VEHICLE NO]]&amp;UTK[[#This Row],[TRIP NO]]</f>
        <v>45572OD34S26152</v>
      </c>
      <c r="C4042" s="25">
        <v>45572</v>
      </c>
      <c r="D4042" s="1">
        <v>65673</v>
      </c>
      <c r="E4042" s="12">
        <v>312216</v>
      </c>
      <c r="F4042" s="17">
        <v>5194</v>
      </c>
      <c r="G4042" s="24" t="s">
        <v>40</v>
      </c>
      <c r="H4042" s="680">
        <v>54.96</v>
      </c>
      <c r="I4042" s="680">
        <v>17.52</v>
      </c>
      <c r="J4042" s="680">
        <f t="shared" si="293"/>
        <v>37.44</v>
      </c>
      <c r="K4042" s="681">
        <v>35.22</v>
      </c>
      <c r="L4042" s="682">
        <v>45572</v>
      </c>
      <c r="M4042" s="680">
        <f t="shared" si="294"/>
        <v>2.2199999999999989</v>
      </c>
      <c r="N4042" s="683">
        <v>2</v>
      </c>
      <c r="O4042" s="552" t="s">
        <v>50</v>
      </c>
      <c r="P4042" s="1" t="s">
        <v>53</v>
      </c>
      <c r="Q4042" s="684" t="str">
        <f>VLOOKUP(UTK[[#This Row],[ID]],DRIVER[],6,FALSE)</f>
        <v>SUSANT KUMAR BAG</v>
      </c>
    </row>
    <row r="4043" spans="1:18" ht="14.4">
      <c r="A4043" s="1">
        <v>162</v>
      </c>
      <c r="B4043" s="679" t="str">
        <f>UTK[[#This Row],[DATE]]&amp;UTK[[#This Row],[VEHICLE NO]]&amp;UTK[[#This Row],[TRIP NO]]</f>
        <v>45572OD34S61392</v>
      </c>
      <c r="C4043" s="25">
        <v>45572</v>
      </c>
      <c r="D4043" s="1">
        <v>65674</v>
      </c>
      <c r="E4043" s="12">
        <v>312216</v>
      </c>
      <c r="F4043" s="17">
        <v>5193</v>
      </c>
      <c r="G4043" s="24" t="s">
        <v>52</v>
      </c>
      <c r="H4043" s="680">
        <v>51.8</v>
      </c>
      <c r="I4043" s="680">
        <v>17.82</v>
      </c>
      <c r="J4043" s="680">
        <f t="shared" si="293"/>
        <v>33.979999999999997</v>
      </c>
      <c r="K4043" s="681">
        <v>33.68</v>
      </c>
      <c r="L4043" s="682">
        <v>45572</v>
      </c>
      <c r="M4043" s="680">
        <f t="shared" si="294"/>
        <v>0.29999999999999716</v>
      </c>
      <c r="N4043" s="683">
        <v>2</v>
      </c>
      <c r="O4043" s="552" t="s">
        <v>50</v>
      </c>
      <c r="P4043" s="1" t="s">
        <v>53</v>
      </c>
      <c r="Q4043" s="684" t="str">
        <f>VLOOKUP(UTK[[#This Row],[ID]],DRIVER[],6,FALSE)</f>
        <v>PRADIPA MALIK</v>
      </c>
    </row>
    <row r="4044" spans="1:18" ht="14.4">
      <c r="A4044" s="1">
        <v>163</v>
      </c>
      <c r="B4044" s="679" t="str">
        <f>UTK[[#This Row],[DATE]]&amp;UTK[[#This Row],[VEHICLE NO]]&amp;UTK[[#This Row],[TRIP NO]]</f>
        <v>45572OD04Q41442</v>
      </c>
      <c r="C4044" s="25">
        <v>45572</v>
      </c>
      <c r="D4044" s="1">
        <v>65675</v>
      </c>
      <c r="E4044" s="12">
        <v>312216</v>
      </c>
      <c r="F4044" s="17">
        <v>5196</v>
      </c>
      <c r="G4044" s="24" t="s">
        <v>38</v>
      </c>
      <c r="H4044" s="680">
        <v>34.020000000000003</v>
      </c>
      <c r="I4044" s="680">
        <v>10.7</v>
      </c>
      <c r="J4044" s="680">
        <f t="shared" si="293"/>
        <v>23.320000000000004</v>
      </c>
      <c r="K4044" s="681">
        <v>23.24</v>
      </c>
      <c r="L4044" s="682">
        <v>45572</v>
      </c>
      <c r="M4044" s="680">
        <f t="shared" si="294"/>
        <v>8.00000000000054E-2</v>
      </c>
      <c r="N4044" s="683">
        <v>2</v>
      </c>
      <c r="O4044" s="552" t="s">
        <v>50</v>
      </c>
      <c r="P4044" s="1" t="s">
        <v>53</v>
      </c>
      <c r="Q4044" s="684" t="str">
        <f>VLOOKUP(UTK[[#This Row],[ID]],DRIVER[],6,FALSE)</f>
        <v>AJAYA KUMAR MAHANTA</v>
      </c>
    </row>
    <row r="4045" spans="1:18" ht="14.4">
      <c r="A4045" s="1">
        <v>164</v>
      </c>
      <c r="B4045" s="679" t="str">
        <f>UTK[[#This Row],[DATE]]&amp;UTK[[#This Row],[VEHICLE NO]]&amp;UTK[[#This Row],[TRIP NO]]</f>
        <v>45572OD04Q41282</v>
      </c>
      <c r="C4045" s="25">
        <v>45572</v>
      </c>
      <c r="D4045" s="1">
        <v>65676</v>
      </c>
      <c r="E4045" s="12">
        <v>312216</v>
      </c>
      <c r="F4045" s="17">
        <v>5206</v>
      </c>
      <c r="G4045" s="24" t="s">
        <v>41</v>
      </c>
      <c r="H4045" s="680">
        <v>35.36</v>
      </c>
      <c r="I4045" s="680">
        <v>10.6</v>
      </c>
      <c r="J4045" s="680">
        <f t="shared" si="293"/>
        <v>24.759999999999998</v>
      </c>
      <c r="K4045" s="681">
        <v>24.58</v>
      </c>
      <c r="L4045" s="682">
        <v>45572</v>
      </c>
      <c r="M4045" s="680">
        <f t="shared" si="294"/>
        <v>0.17999999999999972</v>
      </c>
      <c r="N4045" s="683">
        <v>2</v>
      </c>
      <c r="O4045" s="552" t="s">
        <v>50</v>
      </c>
      <c r="P4045" s="1" t="s">
        <v>53</v>
      </c>
      <c r="Q4045" s="684" t="str">
        <f>VLOOKUP(UTK[[#This Row],[ID]],DRIVER[],6,FALSE)</f>
        <v>KAMAN MUNDA</v>
      </c>
    </row>
    <row r="4046" spans="1:18" ht="14.4">
      <c r="A4046" s="1">
        <v>165</v>
      </c>
      <c r="B4046" s="679" t="str">
        <f>UTK[[#This Row],[DATE]]&amp;UTK[[#This Row],[VEHICLE NO]]&amp;UTK[[#This Row],[TRIP NO]]</f>
        <v>45572OD34S40342</v>
      </c>
      <c r="C4046" s="25">
        <v>45572</v>
      </c>
      <c r="D4046" s="1">
        <v>65677</v>
      </c>
      <c r="E4046" s="12">
        <v>312216</v>
      </c>
      <c r="F4046" s="17">
        <v>5213</v>
      </c>
      <c r="G4046" s="24" t="s">
        <v>129</v>
      </c>
      <c r="H4046" s="680">
        <v>51.52</v>
      </c>
      <c r="I4046" s="680">
        <v>17.760000000000002</v>
      </c>
      <c r="J4046" s="680">
        <f t="shared" si="293"/>
        <v>33.760000000000005</v>
      </c>
      <c r="K4046" s="681">
        <v>33.5</v>
      </c>
      <c r="L4046" s="682">
        <v>45572</v>
      </c>
      <c r="M4046" s="680">
        <f t="shared" si="294"/>
        <v>0.26000000000000512</v>
      </c>
      <c r="N4046" s="683">
        <v>2</v>
      </c>
      <c r="O4046" s="552" t="s">
        <v>50</v>
      </c>
      <c r="P4046" s="1" t="s">
        <v>53</v>
      </c>
      <c r="Q4046" s="684" t="str">
        <f>VLOOKUP(UTK[[#This Row],[ID]],DRIVER[],6,FALSE)</f>
        <v>AKSHAYA KU SAHOO</v>
      </c>
    </row>
    <row r="4047" spans="1:18" ht="14.4">
      <c r="A4047" s="1">
        <v>166</v>
      </c>
      <c r="B4047" s="679" t="str">
        <f>UTK[[#This Row],[DATE]]&amp;UTK[[#This Row],[VEHICLE NO]]&amp;UTK[[#This Row],[TRIP NO]]</f>
        <v>45572OD04Q41182</v>
      </c>
      <c r="C4047" s="25">
        <v>45572</v>
      </c>
      <c r="D4047" s="1">
        <v>65678</v>
      </c>
      <c r="E4047" s="12">
        <v>312216</v>
      </c>
      <c r="F4047" s="17">
        <v>5216</v>
      </c>
      <c r="G4047" s="24" t="s">
        <v>26</v>
      </c>
      <c r="H4047" s="680">
        <v>51.32</v>
      </c>
      <c r="I4047" s="680">
        <v>17.28</v>
      </c>
      <c r="J4047" s="680">
        <f t="shared" si="293"/>
        <v>34.04</v>
      </c>
      <c r="K4047" s="681">
        <v>33.659999999999997</v>
      </c>
      <c r="L4047" s="682">
        <v>45572</v>
      </c>
      <c r="M4047" s="680">
        <f t="shared" si="294"/>
        <v>0.38000000000000256</v>
      </c>
      <c r="N4047" s="683">
        <v>2</v>
      </c>
      <c r="O4047" s="552" t="s">
        <v>50</v>
      </c>
      <c r="P4047" s="1" t="s">
        <v>53</v>
      </c>
      <c r="Q4047" s="684" t="str">
        <f>VLOOKUP(UTK[[#This Row],[ID]],DRIVER[],6,FALSE)</f>
        <v>BHARAT CH MOHANTA</v>
      </c>
    </row>
    <row r="4048" spans="1:18" ht="14.4">
      <c r="A4048" s="1">
        <v>167</v>
      </c>
      <c r="B4048" s="679" t="str">
        <f>UTK[[#This Row],[DATE]]&amp;UTK[[#This Row],[VEHICLE NO]]&amp;UTK[[#This Row],[TRIP NO]]</f>
        <v>45572OD34S61522</v>
      </c>
      <c r="C4048" s="25">
        <v>45572</v>
      </c>
      <c r="D4048" s="1">
        <v>65679</v>
      </c>
      <c r="E4048" s="12">
        <v>312216</v>
      </c>
      <c r="F4048" s="17">
        <v>5222</v>
      </c>
      <c r="G4048" s="24" t="s">
        <v>43</v>
      </c>
      <c r="H4048" s="680">
        <v>51.36</v>
      </c>
      <c r="I4048" s="680">
        <v>17.28</v>
      </c>
      <c r="J4048" s="680">
        <f t="shared" si="293"/>
        <v>34.08</v>
      </c>
      <c r="K4048" s="681">
        <v>33.22</v>
      </c>
      <c r="L4048" s="682">
        <v>45572</v>
      </c>
      <c r="M4048" s="680">
        <f t="shared" si="294"/>
        <v>0.85999999999999943</v>
      </c>
      <c r="N4048" s="683">
        <v>2</v>
      </c>
      <c r="O4048" s="552" t="s">
        <v>50</v>
      </c>
      <c r="P4048" s="1" t="s">
        <v>53</v>
      </c>
      <c r="Q4048" s="684" t="str">
        <f>VLOOKUP(UTK[[#This Row],[ID]],DRIVER[],6,FALSE)</f>
        <v>DHULESWAR PERAI</v>
      </c>
    </row>
    <row r="4049" spans="1:18" ht="14.4">
      <c r="A4049" s="1">
        <v>168</v>
      </c>
      <c r="B4049" s="679" t="str">
        <f>UTK[[#This Row],[DATE]]&amp;UTK[[#This Row],[VEHICLE NO]]&amp;UTK[[#This Row],[TRIP NO]]</f>
        <v>45572OD04Q41232</v>
      </c>
      <c r="C4049" s="25">
        <v>45572</v>
      </c>
      <c r="D4049" s="1">
        <v>65680</v>
      </c>
      <c r="E4049" s="12">
        <v>312216</v>
      </c>
      <c r="F4049" s="17">
        <v>5220</v>
      </c>
      <c r="G4049" s="24" t="s">
        <v>39</v>
      </c>
      <c r="H4049" s="680">
        <v>48.42</v>
      </c>
      <c r="I4049" s="680">
        <v>17.5</v>
      </c>
      <c r="J4049" s="680">
        <f t="shared" si="293"/>
        <v>30.92</v>
      </c>
      <c r="K4049" s="681">
        <v>29.74</v>
      </c>
      <c r="L4049" s="682">
        <v>45572</v>
      </c>
      <c r="M4049" s="680">
        <f t="shared" si="294"/>
        <v>1.1800000000000033</v>
      </c>
      <c r="N4049" s="683">
        <v>2</v>
      </c>
      <c r="O4049" s="552" t="s">
        <v>50</v>
      </c>
      <c r="P4049" s="1" t="s">
        <v>53</v>
      </c>
      <c r="Q4049" s="684" t="str">
        <f>VLOOKUP(UTK[[#This Row],[ID]],DRIVER[],6,FALSE)</f>
        <v>PRADEEP KUMAR</v>
      </c>
    </row>
    <row r="4050" spans="1:18" ht="14.4">
      <c r="A4050" s="1">
        <v>169</v>
      </c>
      <c r="B4050" s="679" t="str">
        <f>UTK[[#This Row],[DATE]]&amp;UTK[[#This Row],[VEHICLE NO]]&amp;UTK[[#This Row],[TRIP NO]]</f>
        <v>45572OD04Q67882</v>
      </c>
      <c r="C4050" s="25">
        <v>45572</v>
      </c>
      <c r="D4050" s="1">
        <v>65681</v>
      </c>
      <c r="E4050" s="12">
        <v>312216</v>
      </c>
      <c r="F4050" s="17">
        <v>5225</v>
      </c>
      <c r="G4050" s="24" t="s">
        <v>20</v>
      </c>
      <c r="H4050" s="680">
        <v>57.18</v>
      </c>
      <c r="I4050" s="680">
        <v>17.7</v>
      </c>
      <c r="J4050" s="680">
        <f t="shared" si="293"/>
        <v>39.480000000000004</v>
      </c>
      <c r="K4050" s="681">
        <v>39.119999999999997</v>
      </c>
      <c r="L4050" s="682">
        <v>45572</v>
      </c>
      <c r="M4050" s="680">
        <f t="shared" si="294"/>
        <v>0.36000000000000654</v>
      </c>
      <c r="N4050" s="683">
        <v>2</v>
      </c>
      <c r="O4050" s="552" t="s">
        <v>50</v>
      </c>
      <c r="P4050" s="1" t="s">
        <v>53</v>
      </c>
      <c r="Q4050" s="684" t="str">
        <f>VLOOKUP(UTK[[#This Row],[ID]],DRIVER[],6,FALSE)</f>
        <v>MURALIDHAR MOHANTA</v>
      </c>
    </row>
    <row r="4051" spans="1:18" ht="14.4">
      <c r="A4051" s="1">
        <v>170</v>
      </c>
      <c r="B4051" s="679" t="str">
        <f>UTK[[#This Row],[DATE]]&amp;UTK[[#This Row],[VEHICLE NO]]&amp;UTK[[#This Row],[TRIP NO]]</f>
        <v>45572OD04Q67612</v>
      </c>
      <c r="C4051" s="25">
        <v>45572</v>
      </c>
      <c r="D4051" s="1">
        <v>65682</v>
      </c>
      <c r="E4051" s="12">
        <v>312216</v>
      </c>
      <c r="F4051" s="17">
        <v>5224</v>
      </c>
      <c r="G4051" s="24" t="s">
        <v>24</v>
      </c>
      <c r="H4051" s="680">
        <v>55.4</v>
      </c>
      <c r="I4051" s="680">
        <v>17.82</v>
      </c>
      <c r="J4051" s="680">
        <f t="shared" si="293"/>
        <v>37.58</v>
      </c>
      <c r="K4051" s="681">
        <v>37.200000000000003</v>
      </c>
      <c r="L4051" s="682">
        <v>45572</v>
      </c>
      <c r="M4051" s="680">
        <f t="shared" si="294"/>
        <v>0.37999999999999545</v>
      </c>
      <c r="N4051" s="683">
        <v>2</v>
      </c>
      <c r="O4051" s="552" t="s">
        <v>50</v>
      </c>
      <c r="P4051" s="1" t="s">
        <v>53</v>
      </c>
      <c r="Q4051" s="684" t="str">
        <f>VLOOKUP(UTK[[#This Row],[ID]],DRIVER[],6,FALSE)</f>
        <v>KALICHARAN MOHANTA</v>
      </c>
    </row>
    <row r="4052" spans="1:18" ht="14.4">
      <c r="A4052" s="1">
        <v>171</v>
      </c>
      <c r="B4052" s="679" t="str">
        <f>UTK[[#This Row],[DATE]]&amp;UTK[[#This Row],[VEHICLE NO]]&amp;UTK[[#This Row],[TRIP NO]]</f>
        <v>45572OD34S61372</v>
      </c>
      <c r="C4052" s="25">
        <v>45572</v>
      </c>
      <c r="D4052" s="1">
        <v>65683</v>
      </c>
      <c r="E4052" s="12">
        <v>312216</v>
      </c>
      <c r="F4052" s="17">
        <v>5237</v>
      </c>
      <c r="G4052" s="24" t="s">
        <v>44</v>
      </c>
      <c r="H4052" s="680">
        <v>52.62</v>
      </c>
      <c r="I4052" s="680">
        <v>17.739999999999998</v>
      </c>
      <c r="J4052" s="680">
        <f t="shared" si="293"/>
        <v>34.879999999999995</v>
      </c>
      <c r="K4052" s="681">
        <v>33.64</v>
      </c>
      <c r="L4052" s="682">
        <v>45573</v>
      </c>
      <c r="M4052" s="680">
        <f t="shared" si="294"/>
        <v>1.2399999999999949</v>
      </c>
      <c r="N4052" s="683">
        <v>2</v>
      </c>
      <c r="O4052" s="552" t="s">
        <v>50</v>
      </c>
      <c r="P4052" s="1" t="s">
        <v>53</v>
      </c>
      <c r="Q4052" s="684" t="str">
        <f>VLOOKUP(UTK[[#This Row],[ID]],DRIVER[],6,FALSE)</f>
        <v>BANAJ ROUT</v>
      </c>
    </row>
    <row r="4053" spans="1:18" ht="14.4">
      <c r="A4053" s="1">
        <v>172</v>
      </c>
      <c r="B4053" s="679" t="str">
        <f>UTK[[#This Row],[DATE]]&amp;UTK[[#This Row],[VEHICLE NO]]&amp;UTK[[#This Row],[TRIP NO]]</f>
        <v>45572OD04Q41262</v>
      </c>
      <c r="C4053" s="25">
        <v>45572</v>
      </c>
      <c r="D4053" s="1">
        <v>65684</v>
      </c>
      <c r="E4053" s="12">
        <v>312216</v>
      </c>
      <c r="F4053" s="17">
        <v>5241</v>
      </c>
      <c r="G4053" s="24" t="s">
        <v>23</v>
      </c>
      <c r="H4053" s="680">
        <v>52.92</v>
      </c>
      <c r="I4053" s="680">
        <v>17.600000000000001</v>
      </c>
      <c r="J4053" s="680">
        <f t="shared" si="293"/>
        <v>35.32</v>
      </c>
      <c r="K4053" s="681">
        <v>34.1</v>
      </c>
      <c r="L4053" s="682">
        <v>45573</v>
      </c>
      <c r="M4053" s="680">
        <f t="shared" si="294"/>
        <v>1.2199999999999989</v>
      </c>
      <c r="N4053" s="683">
        <v>2</v>
      </c>
      <c r="O4053" s="552" t="s">
        <v>50</v>
      </c>
      <c r="P4053" s="1" t="s">
        <v>53</v>
      </c>
      <c r="Q4053" s="684" t="str">
        <f>VLOOKUP(UTK[[#This Row],[ID]],DRIVER[],6,FALSE)</f>
        <v>JUGAL KISHOR MOHANTA</v>
      </c>
    </row>
    <row r="4054" spans="1:18" ht="14.4">
      <c r="A4054" s="1">
        <v>173</v>
      </c>
      <c r="B4054" s="679" t="str">
        <f>UTK[[#This Row],[DATE]]&amp;UTK[[#This Row],[VEHICLE NO]]&amp;UTK[[#This Row],[TRIP NO]]</f>
        <v>45573OD34S40341</v>
      </c>
      <c r="C4054" s="25">
        <v>45573</v>
      </c>
      <c r="D4054" s="1">
        <v>65685</v>
      </c>
      <c r="E4054" s="12">
        <v>312216</v>
      </c>
      <c r="F4054" s="17">
        <v>5258</v>
      </c>
      <c r="G4054" s="24" t="s">
        <v>129</v>
      </c>
      <c r="H4054" s="680">
        <v>57.8</v>
      </c>
      <c r="I4054" s="680">
        <v>17.72</v>
      </c>
      <c r="J4054" s="680">
        <f t="shared" ref="J4054:J4081" si="295">H4054-I4054</f>
        <v>40.08</v>
      </c>
      <c r="K4054" s="681">
        <v>37.96</v>
      </c>
      <c r="L4054" s="682">
        <v>45573</v>
      </c>
      <c r="M4054" s="680">
        <f t="shared" ref="M4054:M4081" si="296">J4054-K4054</f>
        <v>2.1199999999999974</v>
      </c>
      <c r="N4054" s="683">
        <v>1</v>
      </c>
      <c r="O4054" s="552" t="s">
        <v>50</v>
      </c>
      <c r="P4054" s="1" t="s">
        <v>53</v>
      </c>
      <c r="Q4054" s="684" t="str">
        <f>VLOOKUP(UTK[[#This Row],[ID]],DRIVER[],6,FALSE)</f>
        <v>AKSHAYA KU SAHOO</v>
      </c>
      <c r="R4054" s="1">
        <v>215</v>
      </c>
    </row>
    <row r="4055" spans="1:18" ht="14.4">
      <c r="A4055" s="1">
        <v>174</v>
      </c>
      <c r="B4055" s="679" t="str">
        <f>UTK[[#This Row],[DATE]]&amp;UTK[[#This Row],[VEHICLE NO]]&amp;UTK[[#This Row],[TRIP NO]]</f>
        <v>45573OD04Q67611</v>
      </c>
      <c r="C4055" s="25">
        <v>45573</v>
      </c>
      <c r="D4055" s="1">
        <v>65686</v>
      </c>
      <c r="E4055" s="12">
        <v>312216</v>
      </c>
      <c r="F4055" s="17">
        <v>5264</v>
      </c>
      <c r="G4055" s="24" t="s">
        <v>24</v>
      </c>
      <c r="H4055" s="680">
        <v>54.52</v>
      </c>
      <c r="I4055" s="680">
        <v>17.8</v>
      </c>
      <c r="J4055" s="680">
        <f t="shared" si="295"/>
        <v>36.72</v>
      </c>
      <c r="K4055" s="681">
        <v>36.32</v>
      </c>
      <c r="L4055" s="682">
        <v>45573</v>
      </c>
      <c r="M4055" s="680">
        <f t="shared" si="296"/>
        <v>0.39999999999999858</v>
      </c>
      <c r="N4055" s="683">
        <v>1</v>
      </c>
      <c r="O4055" s="552" t="s">
        <v>50</v>
      </c>
      <c r="P4055" s="1" t="s">
        <v>53</v>
      </c>
      <c r="Q4055" s="684" t="str">
        <f>VLOOKUP(UTK[[#This Row],[ID]],DRIVER[],6,FALSE)</f>
        <v>KALICHARAN MOHANTA</v>
      </c>
    </row>
    <row r="4056" spans="1:18" ht="14.4">
      <c r="A4056" s="1">
        <v>175</v>
      </c>
      <c r="B4056" s="679" t="str">
        <f>UTK[[#This Row],[DATE]]&amp;UTK[[#This Row],[VEHICLE NO]]&amp;UTK[[#This Row],[TRIP NO]]</f>
        <v>45573OD34S61521</v>
      </c>
      <c r="C4056" s="25">
        <v>45573</v>
      </c>
      <c r="D4056" s="1">
        <v>65688</v>
      </c>
      <c r="E4056" s="12">
        <v>312216</v>
      </c>
      <c r="F4056" s="17">
        <v>5268</v>
      </c>
      <c r="G4056" s="24" t="s">
        <v>43</v>
      </c>
      <c r="H4056" s="680">
        <v>54.7</v>
      </c>
      <c r="I4056" s="680">
        <v>17.239999999999998</v>
      </c>
      <c r="J4056" s="680">
        <f t="shared" si="295"/>
        <v>37.460000000000008</v>
      </c>
      <c r="K4056" s="681">
        <v>36.200000000000003</v>
      </c>
      <c r="L4056" s="682">
        <v>45573</v>
      </c>
      <c r="M4056" s="680">
        <f t="shared" si="296"/>
        <v>1.2600000000000051</v>
      </c>
      <c r="N4056" s="683">
        <v>1</v>
      </c>
      <c r="O4056" s="552" t="s">
        <v>50</v>
      </c>
      <c r="P4056" s="1" t="s">
        <v>53</v>
      </c>
      <c r="Q4056" s="684" t="str">
        <f>VLOOKUP(UTK[[#This Row],[ID]],DRIVER[],6,FALSE)</f>
        <v>DHULESWAR PERAI</v>
      </c>
    </row>
    <row r="4057" spans="1:18" ht="14.4">
      <c r="A4057" s="1">
        <v>176</v>
      </c>
      <c r="B4057" s="679" t="str">
        <f>UTK[[#This Row],[DATE]]&amp;UTK[[#This Row],[VEHICLE NO]]&amp;UTK[[#This Row],[TRIP NO]]</f>
        <v>45573OD04Q41261</v>
      </c>
      <c r="C4057" s="25">
        <v>45573</v>
      </c>
      <c r="D4057" s="1">
        <v>65689</v>
      </c>
      <c r="E4057" s="12">
        <v>312216</v>
      </c>
      <c r="F4057" s="17">
        <v>5271</v>
      </c>
      <c r="G4057" s="24" t="s">
        <v>23</v>
      </c>
      <c r="H4057" s="680">
        <v>51.08</v>
      </c>
      <c r="I4057" s="680">
        <v>17.579999999999998</v>
      </c>
      <c r="J4057" s="680">
        <f t="shared" si="295"/>
        <v>33.5</v>
      </c>
      <c r="K4057" s="681">
        <v>33.14</v>
      </c>
      <c r="L4057" s="682">
        <v>45573</v>
      </c>
      <c r="M4057" s="680">
        <f t="shared" si="296"/>
        <v>0.35999999999999943</v>
      </c>
      <c r="N4057" s="683">
        <v>1</v>
      </c>
      <c r="O4057" s="552" t="s">
        <v>50</v>
      </c>
      <c r="P4057" s="1" t="s">
        <v>53</v>
      </c>
      <c r="Q4057" s="684" t="str">
        <f>VLOOKUP(UTK[[#This Row],[ID]],DRIVER[],6,FALSE)</f>
        <v>JUGAL KISHOR MOHANTA</v>
      </c>
    </row>
    <row r="4058" spans="1:18" ht="14.4">
      <c r="A4058" s="1">
        <v>177</v>
      </c>
      <c r="B4058" s="679" t="str">
        <f>UTK[[#This Row],[DATE]]&amp;UTK[[#This Row],[VEHICLE NO]]&amp;UTK[[#This Row],[TRIP NO]]</f>
        <v>45573OD34S61371</v>
      </c>
      <c r="C4058" s="25">
        <v>45573</v>
      </c>
      <c r="D4058" s="1">
        <v>65690</v>
      </c>
      <c r="E4058" s="12">
        <v>312216</v>
      </c>
      <c r="F4058" s="17">
        <v>5272</v>
      </c>
      <c r="G4058" s="24" t="s">
        <v>44</v>
      </c>
      <c r="H4058" s="680">
        <v>52.26</v>
      </c>
      <c r="I4058" s="680">
        <v>17.760000000000002</v>
      </c>
      <c r="J4058" s="680">
        <f t="shared" si="295"/>
        <v>34.5</v>
      </c>
      <c r="K4058" s="681">
        <v>34.200000000000003</v>
      </c>
      <c r="L4058" s="682">
        <v>45573</v>
      </c>
      <c r="M4058" s="680">
        <f t="shared" si="296"/>
        <v>0.29999999999999716</v>
      </c>
      <c r="N4058" s="683">
        <v>1</v>
      </c>
      <c r="O4058" s="552" t="s">
        <v>50</v>
      </c>
      <c r="P4058" s="1" t="s">
        <v>53</v>
      </c>
      <c r="Q4058" s="684" t="str">
        <f>VLOOKUP(UTK[[#This Row],[ID]],DRIVER[],6,FALSE)</f>
        <v>BANAJ ROUT</v>
      </c>
    </row>
    <row r="4059" spans="1:18" ht="14.4">
      <c r="A4059" s="1">
        <v>178</v>
      </c>
      <c r="B4059" s="679" t="str">
        <f>UTK[[#This Row],[DATE]]&amp;UTK[[#This Row],[VEHICLE NO]]&amp;UTK[[#This Row],[TRIP NO]]</f>
        <v>45573OD34S26661</v>
      </c>
      <c r="C4059" s="25">
        <v>45573</v>
      </c>
      <c r="D4059" s="1">
        <v>65691</v>
      </c>
      <c r="E4059" s="12">
        <v>312216</v>
      </c>
      <c r="F4059" s="17">
        <v>5275</v>
      </c>
      <c r="G4059" s="24" t="s">
        <v>45</v>
      </c>
      <c r="H4059" s="680">
        <v>55.66</v>
      </c>
      <c r="I4059" s="680">
        <v>17.62</v>
      </c>
      <c r="J4059" s="680">
        <f t="shared" si="295"/>
        <v>38.039999999999992</v>
      </c>
      <c r="K4059" s="681">
        <v>37.340000000000003</v>
      </c>
      <c r="L4059" s="682">
        <v>45573</v>
      </c>
      <c r="M4059" s="680">
        <f t="shared" si="296"/>
        <v>0.69999999999998863</v>
      </c>
      <c r="N4059" s="683">
        <v>1</v>
      </c>
      <c r="O4059" s="552" t="s">
        <v>50</v>
      </c>
      <c r="P4059" s="1" t="s">
        <v>53</v>
      </c>
      <c r="Q4059" s="684" t="str">
        <f>VLOOKUP(UTK[[#This Row],[ID]],DRIVER[],6,FALSE)</f>
        <v>PRAHALLAD KUMAR DAS</v>
      </c>
    </row>
    <row r="4060" spans="1:18" ht="14.4">
      <c r="A4060" s="1">
        <v>179</v>
      </c>
      <c r="B4060" s="679" t="str">
        <f>UTK[[#This Row],[DATE]]&amp;UTK[[#This Row],[VEHICLE NO]]&amp;UTK[[#This Row],[TRIP NO]]</f>
        <v>45573OD04Q67881</v>
      </c>
      <c r="C4060" s="25">
        <v>45573</v>
      </c>
      <c r="D4060" s="1">
        <v>65692</v>
      </c>
      <c r="E4060" s="12">
        <v>312216</v>
      </c>
      <c r="F4060" s="17">
        <v>5276</v>
      </c>
      <c r="G4060" s="24" t="s">
        <v>20</v>
      </c>
      <c r="H4060" s="680">
        <v>52.98</v>
      </c>
      <c r="I4060" s="680">
        <v>17.66</v>
      </c>
      <c r="J4060" s="680">
        <f t="shared" si="295"/>
        <v>35.319999999999993</v>
      </c>
      <c r="K4060" s="681">
        <v>34.54</v>
      </c>
      <c r="L4060" s="682">
        <v>45573</v>
      </c>
      <c r="M4060" s="680">
        <f t="shared" si="296"/>
        <v>0.77999999999999403</v>
      </c>
      <c r="N4060" s="683">
        <v>1</v>
      </c>
      <c r="O4060" s="552" t="s">
        <v>50</v>
      </c>
      <c r="P4060" s="1" t="s">
        <v>53</v>
      </c>
      <c r="Q4060" s="684" t="str">
        <f>VLOOKUP(UTK[[#This Row],[ID]],DRIVER[],6,FALSE)</f>
        <v>MURALIDHAR MOHANTA</v>
      </c>
    </row>
    <row r="4061" spans="1:18" ht="14.4">
      <c r="A4061" s="1">
        <v>180</v>
      </c>
      <c r="B4061" s="679" t="str">
        <f>UTK[[#This Row],[DATE]]&amp;UTK[[#This Row],[VEHICLE NO]]&amp;UTK[[#This Row],[TRIP NO]]</f>
        <v>45573OD04Q41441</v>
      </c>
      <c r="C4061" s="25">
        <v>45573</v>
      </c>
      <c r="D4061" s="1">
        <v>65693</v>
      </c>
      <c r="E4061" s="12">
        <v>312216</v>
      </c>
      <c r="F4061" s="17">
        <v>5277</v>
      </c>
      <c r="G4061" s="24" t="s">
        <v>38</v>
      </c>
      <c r="H4061" s="680">
        <v>34.06</v>
      </c>
      <c r="I4061" s="680">
        <v>10.7</v>
      </c>
      <c r="J4061" s="680">
        <f t="shared" si="295"/>
        <v>23.360000000000003</v>
      </c>
      <c r="K4061" s="681">
        <v>23.12</v>
      </c>
      <c r="L4061" s="682">
        <v>45573</v>
      </c>
      <c r="M4061" s="680">
        <f t="shared" si="296"/>
        <v>0.24000000000000199</v>
      </c>
      <c r="N4061" s="683">
        <v>1</v>
      </c>
      <c r="O4061" s="552" t="s">
        <v>50</v>
      </c>
      <c r="P4061" s="1" t="s">
        <v>53</v>
      </c>
      <c r="Q4061" s="684" t="str">
        <f>VLOOKUP(UTK[[#This Row],[ID]],DRIVER[],6,FALSE)</f>
        <v>AJAYA KUMAR MAHANTA</v>
      </c>
    </row>
    <row r="4062" spans="1:18" ht="14.4">
      <c r="A4062" s="1">
        <v>181</v>
      </c>
      <c r="B4062" s="679" t="str">
        <f>UTK[[#This Row],[DATE]]&amp;UTK[[#This Row],[VEHICLE NO]]&amp;UTK[[#This Row],[TRIP NO]]</f>
        <v>45573OD34S26151</v>
      </c>
      <c r="C4062" s="25">
        <v>45573</v>
      </c>
      <c r="D4062" s="1">
        <v>65694</v>
      </c>
      <c r="E4062" s="12">
        <v>312216</v>
      </c>
      <c r="F4062" s="17">
        <v>5278</v>
      </c>
      <c r="G4062" s="24" t="s">
        <v>40</v>
      </c>
      <c r="H4062" s="680">
        <v>54</v>
      </c>
      <c r="I4062" s="680">
        <v>17.420000000000002</v>
      </c>
      <c r="J4062" s="680">
        <f t="shared" si="295"/>
        <v>36.58</v>
      </c>
      <c r="K4062" s="681">
        <v>35.96</v>
      </c>
      <c r="L4062" s="682">
        <v>45573</v>
      </c>
      <c r="M4062" s="680">
        <f t="shared" si="296"/>
        <v>0.61999999999999744</v>
      </c>
      <c r="N4062" s="683">
        <v>1</v>
      </c>
      <c r="O4062" s="552" t="s">
        <v>50</v>
      </c>
      <c r="P4062" s="1" t="s">
        <v>53</v>
      </c>
      <c r="Q4062" s="684" t="str">
        <f>VLOOKUP(UTK[[#This Row],[ID]],DRIVER[],6,FALSE)</f>
        <v>SUSANT KUMAR BAG</v>
      </c>
    </row>
    <row r="4063" spans="1:18" ht="14.4">
      <c r="A4063" s="1">
        <v>182</v>
      </c>
      <c r="B4063" s="679" t="str">
        <f>UTK[[#This Row],[DATE]]&amp;UTK[[#This Row],[VEHICLE NO]]&amp;UTK[[#This Row],[TRIP NO]]</f>
        <v>45573OD04Q41281</v>
      </c>
      <c r="C4063" s="25">
        <v>45573</v>
      </c>
      <c r="D4063" s="1">
        <v>65695</v>
      </c>
      <c r="E4063" s="12">
        <v>312216</v>
      </c>
      <c r="F4063" s="17">
        <v>5295</v>
      </c>
      <c r="G4063" s="24" t="s">
        <v>41</v>
      </c>
      <c r="H4063" s="680">
        <v>34.36</v>
      </c>
      <c r="I4063" s="680">
        <v>10.58</v>
      </c>
      <c r="J4063" s="680">
        <f t="shared" si="295"/>
        <v>23.78</v>
      </c>
      <c r="K4063" s="681">
        <v>23.42</v>
      </c>
      <c r="L4063" s="682">
        <v>45573</v>
      </c>
      <c r="M4063" s="680">
        <f t="shared" si="296"/>
        <v>0.35999999999999943</v>
      </c>
      <c r="N4063" s="683">
        <v>1</v>
      </c>
      <c r="O4063" s="552" t="s">
        <v>50</v>
      </c>
      <c r="P4063" s="1" t="s">
        <v>53</v>
      </c>
      <c r="Q4063" s="684" t="str">
        <f>VLOOKUP(UTK[[#This Row],[ID]],DRIVER[],6,FALSE)</f>
        <v>KAMAN MUNDA</v>
      </c>
    </row>
    <row r="4064" spans="1:18" ht="14.4">
      <c r="A4064" s="1">
        <v>183</v>
      </c>
      <c r="B4064" s="679" t="str">
        <f>UTK[[#This Row],[DATE]]&amp;UTK[[#This Row],[VEHICLE NO]]&amp;UTK[[#This Row],[TRIP NO]]</f>
        <v>45573OD04Q41181</v>
      </c>
      <c r="C4064" s="25">
        <v>45573</v>
      </c>
      <c r="D4064" s="1">
        <v>65696</v>
      </c>
      <c r="E4064" s="12">
        <v>312216</v>
      </c>
      <c r="F4064" s="17">
        <v>5296</v>
      </c>
      <c r="G4064" s="24" t="s">
        <v>26</v>
      </c>
      <c r="H4064" s="680">
        <v>53.08</v>
      </c>
      <c r="I4064" s="680">
        <v>17.28</v>
      </c>
      <c r="J4064" s="680">
        <f t="shared" si="295"/>
        <v>35.799999999999997</v>
      </c>
      <c r="K4064" s="681">
        <v>34.520000000000003</v>
      </c>
      <c r="L4064" s="682">
        <v>45573</v>
      </c>
      <c r="M4064" s="680">
        <f t="shared" si="296"/>
        <v>1.279999999999994</v>
      </c>
      <c r="N4064" s="683">
        <v>1</v>
      </c>
      <c r="O4064" s="552" t="s">
        <v>50</v>
      </c>
      <c r="P4064" s="1" t="s">
        <v>53</v>
      </c>
      <c r="Q4064" s="684" t="str">
        <f>VLOOKUP(UTK[[#This Row],[ID]],DRIVER[],6,FALSE)</f>
        <v>MIRZA KAMAL BEG</v>
      </c>
    </row>
    <row r="4065" spans="1:17" ht="14.4">
      <c r="A4065" s="1">
        <v>184</v>
      </c>
      <c r="B4065" s="679" t="str">
        <f>UTK[[#This Row],[DATE]]&amp;UTK[[#This Row],[VEHICLE NO]]&amp;UTK[[#This Row],[TRIP NO]]</f>
        <v>45573OD34S61391</v>
      </c>
      <c r="C4065" s="25">
        <v>45573</v>
      </c>
      <c r="D4065" s="1">
        <v>65697</v>
      </c>
      <c r="E4065" s="12">
        <v>312216</v>
      </c>
      <c r="F4065" s="17">
        <v>5309</v>
      </c>
      <c r="G4065" s="24" t="s">
        <v>52</v>
      </c>
      <c r="H4065" s="680">
        <v>57.6</v>
      </c>
      <c r="I4065" s="680">
        <v>17.8</v>
      </c>
      <c r="J4065" s="680">
        <f t="shared" si="295"/>
        <v>39.799999999999997</v>
      </c>
      <c r="K4065" s="681">
        <v>38.06</v>
      </c>
      <c r="L4065" s="682">
        <v>45573</v>
      </c>
      <c r="M4065" s="680">
        <f t="shared" si="296"/>
        <v>1.7399999999999949</v>
      </c>
      <c r="N4065" s="683">
        <v>1</v>
      </c>
      <c r="O4065" s="552" t="s">
        <v>50</v>
      </c>
      <c r="P4065" s="1" t="s">
        <v>53</v>
      </c>
      <c r="Q4065" s="684" t="str">
        <f>VLOOKUP(UTK[[#This Row],[ID]],DRIVER[],6,FALSE)</f>
        <v>PRADIPA MALIK</v>
      </c>
    </row>
    <row r="4066" spans="1:17" ht="14.4">
      <c r="A4066" s="1">
        <v>185</v>
      </c>
      <c r="B4066" s="679" t="str">
        <f>UTK[[#This Row],[DATE]]&amp;UTK[[#This Row],[VEHICLE NO]]&amp;UTK[[#This Row],[TRIP NO]]</f>
        <v>45573OD04Q41231</v>
      </c>
      <c r="C4066" s="25">
        <v>45573</v>
      </c>
      <c r="D4066" s="1">
        <v>65698</v>
      </c>
      <c r="E4066" s="12">
        <v>312216</v>
      </c>
      <c r="F4066" s="17">
        <v>5306</v>
      </c>
      <c r="G4066" s="24" t="s">
        <v>39</v>
      </c>
      <c r="H4066" s="680">
        <v>53.94</v>
      </c>
      <c r="I4066" s="680">
        <v>17.48</v>
      </c>
      <c r="J4066" s="680">
        <f t="shared" si="295"/>
        <v>36.459999999999994</v>
      </c>
      <c r="K4066" s="681">
        <v>34.020000000000003</v>
      </c>
      <c r="L4066" s="682">
        <v>45573</v>
      </c>
      <c r="M4066" s="680">
        <f t="shared" si="296"/>
        <v>2.4399999999999906</v>
      </c>
      <c r="N4066" s="683">
        <v>1</v>
      </c>
      <c r="O4066" s="552" t="s">
        <v>50</v>
      </c>
      <c r="P4066" s="1" t="s">
        <v>53</v>
      </c>
      <c r="Q4066" s="684" t="str">
        <f>VLOOKUP(UTK[[#This Row],[ID]],DRIVER[],6,FALSE)</f>
        <v>PRADEEP KUMAR</v>
      </c>
    </row>
    <row r="4067" spans="1:17" ht="14.4">
      <c r="A4067" s="1">
        <v>186</v>
      </c>
      <c r="B4067" s="679" t="str">
        <f>UTK[[#This Row],[DATE]]&amp;UTK[[#This Row],[VEHICLE NO]]&amp;UTK[[#This Row],[TRIP NO]]</f>
        <v>45573OD04Q41781</v>
      </c>
      <c r="C4067" s="25">
        <v>45573</v>
      </c>
      <c r="D4067" s="1">
        <v>65699</v>
      </c>
      <c r="E4067" s="12">
        <v>312216</v>
      </c>
      <c r="F4067" s="17">
        <v>5316</v>
      </c>
      <c r="G4067" s="24" t="s">
        <v>25</v>
      </c>
      <c r="H4067" s="680">
        <v>56.5</v>
      </c>
      <c r="I4067" s="680">
        <v>17.68</v>
      </c>
      <c r="J4067" s="680">
        <f t="shared" si="295"/>
        <v>38.82</v>
      </c>
      <c r="K4067" s="681">
        <v>38.06</v>
      </c>
      <c r="L4067" s="682">
        <v>45573</v>
      </c>
      <c r="M4067" s="680">
        <f t="shared" si="296"/>
        <v>0.75999999999999801</v>
      </c>
      <c r="N4067" s="683">
        <v>1</v>
      </c>
      <c r="O4067" s="552" t="s">
        <v>50</v>
      </c>
      <c r="P4067" s="1" t="s">
        <v>53</v>
      </c>
      <c r="Q4067" s="684" t="str">
        <f>VLOOKUP(UTK[[#This Row],[ID]],DRIVER[],6,FALSE)</f>
        <v>BHARAT CH MOHANTA</v>
      </c>
    </row>
    <row r="4068" spans="1:17" ht="14.4">
      <c r="A4068" s="1">
        <v>187</v>
      </c>
      <c r="B4068" s="679" t="str">
        <f>UTK[[#This Row],[DATE]]&amp;UTK[[#This Row],[VEHICLE NO]]&amp;UTK[[#This Row],[TRIP NO]]</f>
        <v>45573OD34S65081</v>
      </c>
      <c r="C4068" s="25">
        <v>45573</v>
      </c>
      <c r="D4068" s="1">
        <v>65700</v>
      </c>
      <c r="E4068" s="12">
        <v>312216</v>
      </c>
      <c r="F4068" s="17">
        <v>5319</v>
      </c>
      <c r="G4068" s="24" t="s">
        <v>57</v>
      </c>
      <c r="H4068" s="680">
        <v>52.54</v>
      </c>
      <c r="I4068" s="680">
        <v>17.64</v>
      </c>
      <c r="J4068" s="680">
        <f t="shared" si="295"/>
        <v>34.9</v>
      </c>
      <c r="K4068" s="681">
        <v>34.28</v>
      </c>
      <c r="L4068" s="682">
        <v>45573</v>
      </c>
      <c r="M4068" s="680">
        <f t="shared" si="296"/>
        <v>0.61999999999999744</v>
      </c>
      <c r="N4068" s="683">
        <v>1</v>
      </c>
      <c r="O4068" s="552" t="s">
        <v>50</v>
      </c>
      <c r="P4068" s="1" t="s">
        <v>53</v>
      </c>
      <c r="Q4068" s="684" t="str">
        <f>VLOOKUP(UTK[[#This Row],[ID]],DRIVER[],6,FALSE)</f>
        <v>AMULYA KUMAR SAHOO</v>
      </c>
    </row>
    <row r="4069" spans="1:17" ht="14.4">
      <c r="A4069" s="1">
        <v>188</v>
      </c>
      <c r="B4069" s="679" t="str">
        <f>UTK[[#This Row],[DATE]]&amp;UTK[[#This Row],[VEHICLE NO]]&amp;UTK[[#This Row],[TRIP NO]]</f>
        <v>45573OD34S40342</v>
      </c>
      <c r="C4069" s="25">
        <v>45573</v>
      </c>
      <c r="D4069" s="1">
        <v>65701</v>
      </c>
      <c r="E4069" s="12">
        <v>312216</v>
      </c>
      <c r="F4069" s="17">
        <v>5358</v>
      </c>
      <c r="G4069" s="24" t="s">
        <v>129</v>
      </c>
      <c r="H4069" s="680">
        <v>57.62</v>
      </c>
      <c r="I4069" s="680">
        <v>17.88</v>
      </c>
      <c r="J4069" s="680">
        <f t="shared" si="295"/>
        <v>39.739999999999995</v>
      </c>
      <c r="K4069" s="681">
        <v>38.880000000000003</v>
      </c>
      <c r="L4069" s="682">
        <v>45573</v>
      </c>
      <c r="M4069" s="680">
        <f t="shared" si="296"/>
        <v>0.85999999999999233</v>
      </c>
      <c r="N4069" s="683">
        <v>2</v>
      </c>
      <c r="O4069" s="552" t="s">
        <v>50</v>
      </c>
      <c r="P4069" s="1" t="s">
        <v>53</v>
      </c>
      <c r="Q4069" s="684" t="str">
        <f>VLOOKUP(UTK[[#This Row],[ID]],DRIVER[],6,FALSE)</f>
        <v>AKSHAYA KU SAHOO</v>
      </c>
    </row>
    <row r="4070" spans="1:17" ht="14.4">
      <c r="A4070" s="1">
        <v>189</v>
      </c>
      <c r="B4070" s="679" t="str">
        <f>UTK[[#This Row],[DATE]]&amp;UTK[[#This Row],[VEHICLE NO]]&amp;UTK[[#This Row],[TRIP NO]]</f>
        <v>45573OD34S26662</v>
      </c>
      <c r="C4070" s="25">
        <v>45573</v>
      </c>
      <c r="D4070" s="1">
        <v>65702</v>
      </c>
      <c r="E4070" s="12">
        <v>312216</v>
      </c>
      <c r="F4070" s="17">
        <v>5357</v>
      </c>
      <c r="G4070" s="24" t="s">
        <v>45</v>
      </c>
      <c r="H4070" s="680">
        <v>51.38</v>
      </c>
      <c r="I4070" s="680">
        <v>17.739999999999998</v>
      </c>
      <c r="J4070" s="680">
        <f t="shared" si="295"/>
        <v>33.64</v>
      </c>
      <c r="K4070" s="681">
        <v>33.42</v>
      </c>
      <c r="L4070" s="682">
        <v>45573</v>
      </c>
      <c r="M4070" s="680">
        <f t="shared" si="296"/>
        <v>0.21999999999999886</v>
      </c>
      <c r="N4070" s="683">
        <v>2</v>
      </c>
      <c r="O4070" s="552" t="s">
        <v>50</v>
      </c>
      <c r="P4070" s="1" t="s">
        <v>53</v>
      </c>
      <c r="Q4070" s="684" t="str">
        <f>VLOOKUP(UTK[[#This Row],[ID]],DRIVER[],6,FALSE)</f>
        <v>PRAHALLAD KUMAR DAS</v>
      </c>
    </row>
    <row r="4071" spans="1:17" ht="14.4">
      <c r="A4071" s="1">
        <v>190</v>
      </c>
      <c r="B4071" s="679" t="str">
        <f>UTK[[#This Row],[DATE]]&amp;UTK[[#This Row],[VEHICLE NO]]&amp;UTK[[#This Row],[TRIP NO]]</f>
        <v>45573OD34S61372</v>
      </c>
      <c r="C4071" s="25">
        <v>45573</v>
      </c>
      <c r="D4071" s="1">
        <v>65703</v>
      </c>
      <c r="E4071" s="12">
        <v>312216</v>
      </c>
      <c r="F4071" s="17">
        <v>5355</v>
      </c>
      <c r="G4071" s="24" t="s">
        <v>44</v>
      </c>
      <c r="H4071" s="680">
        <v>52.36</v>
      </c>
      <c r="I4071" s="680">
        <v>17.72</v>
      </c>
      <c r="J4071" s="680">
        <f t="shared" si="295"/>
        <v>34.64</v>
      </c>
      <c r="K4071" s="681">
        <v>33.82</v>
      </c>
      <c r="L4071" s="682">
        <v>45573</v>
      </c>
      <c r="M4071" s="680">
        <f t="shared" si="296"/>
        <v>0.82000000000000028</v>
      </c>
      <c r="N4071" s="683">
        <v>2</v>
      </c>
      <c r="O4071" s="552" t="s">
        <v>50</v>
      </c>
      <c r="P4071" s="1" t="s">
        <v>53</v>
      </c>
      <c r="Q4071" s="684" t="str">
        <f>VLOOKUP(UTK[[#This Row],[ID]],DRIVER[],6,FALSE)</f>
        <v>BANAJ ROUT</v>
      </c>
    </row>
    <row r="4072" spans="1:17" ht="14.4">
      <c r="A4072" s="1">
        <v>191</v>
      </c>
      <c r="B4072" s="679" t="str">
        <f>UTK[[#This Row],[DATE]]&amp;UTK[[#This Row],[VEHICLE NO]]&amp;UTK[[#This Row],[TRIP NO]]</f>
        <v>45573OD04Q41262</v>
      </c>
      <c r="C4072" s="25">
        <v>45573</v>
      </c>
      <c r="D4072" s="1">
        <v>65704</v>
      </c>
      <c r="E4072" s="12">
        <v>312216</v>
      </c>
      <c r="F4072" s="17">
        <v>5361</v>
      </c>
      <c r="G4072" s="24" t="s">
        <v>23</v>
      </c>
      <c r="H4072" s="680">
        <v>57.2</v>
      </c>
      <c r="I4072" s="680">
        <v>17.559999999999999</v>
      </c>
      <c r="J4072" s="680">
        <f t="shared" si="295"/>
        <v>39.64</v>
      </c>
      <c r="K4072" s="681">
        <v>38.96</v>
      </c>
      <c r="L4072" s="682">
        <v>45573</v>
      </c>
      <c r="M4072" s="680">
        <f t="shared" si="296"/>
        <v>0.67999999999999972</v>
      </c>
      <c r="N4072" s="683">
        <v>2</v>
      </c>
      <c r="O4072" s="552" t="s">
        <v>50</v>
      </c>
      <c r="P4072" s="1" t="s">
        <v>53</v>
      </c>
      <c r="Q4072" s="684" t="str">
        <f>VLOOKUP(UTK[[#This Row],[ID]],DRIVER[],6,FALSE)</f>
        <v>JUGAL KISHOR MOHANTA</v>
      </c>
    </row>
    <row r="4073" spans="1:17" ht="14.4">
      <c r="A4073" s="1">
        <v>192</v>
      </c>
      <c r="B4073" s="679" t="str">
        <f>UTK[[#This Row],[DATE]]&amp;UTK[[#This Row],[VEHICLE NO]]&amp;UTK[[#This Row],[TRIP NO]]</f>
        <v>45573OD34S26681</v>
      </c>
      <c r="C4073" s="25">
        <v>45573</v>
      </c>
      <c r="D4073" s="1">
        <v>65705</v>
      </c>
      <c r="E4073" s="12">
        <v>312216</v>
      </c>
      <c r="F4073" s="17">
        <v>5360</v>
      </c>
      <c r="G4073" s="24" t="s">
        <v>42</v>
      </c>
      <c r="H4073" s="680">
        <v>53.04</v>
      </c>
      <c r="I4073" s="680">
        <v>17.04</v>
      </c>
      <c r="J4073" s="680">
        <f t="shared" si="295"/>
        <v>36</v>
      </c>
      <c r="K4073" s="681">
        <v>35.200000000000003</v>
      </c>
      <c r="L4073" s="682">
        <v>45573</v>
      </c>
      <c r="M4073" s="680">
        <f t="shared" si="296"/>
        <v>0.79999999999999716</v>
      </c>
      <c r="N4073" s="683">
        <v>1</v>
      </c>
      <c r="O4073" s="552" t="s">
        <v>50</v>
      </c>
      <c r="P4073" s="1" t="s">
        <v>53</v>
      </c>
      <c r="Q4073" s="684" t="str">
        <f>VLOOKUP(UTK[[#This Row],[ID]],DRIVER[],6,FALSE)</f>
        <v>DUHSHASAN PRADHAN</v>
      </c>
    </row>
    <row r="4074" spans="1:17" ht="14.4">
      <c r="A4074" s="1">
        <v>193</v>
      </c>
      <c r="B4074" s="679" t="str">
        <f>UTK[[#This Row],[DATE]]&amp;UTK[[#This Row],[VEHICLE NO]]&amp;UTK[[#This Row],[TRIP NO]]</f>
        <v>45573OD04Q67612</v>
      </c>
      <c r="C4074" s="25">
        <v>45573</v>
      </c>
      <c r="D4074" s="1">
        <v>65706</v>
      </c>
      <c r="E4074" s="12">
        <v>312216</v>
      </c>
      <c r="F4074" s="17">
        <v>5362</v>
      </c>
      <c r="G4074" s="24" t="s">
        <v>24</v>
      </c>
      <c r="H4074" s="680">
        <v>53.86</v>
      </c>
      <c r="I4074" s="680">
        <v>17.82</v>
      </c>
      <c r="J4074" s="680">
        <f t="shared" si="295"/>
        <v>36.04</v>
      </c>
      <c r="K4074" s="681">
        <v>35.22</v>
      </c>
      <c r="L4074" s="682">
        <v>45573</v>
      </c>
      <c r="M4074" s="680">
        <f t="shared" si="296"/>
        <v>0.82000000000000028</v>
      </c>
      <c r="N4074" s="683">
        <v>2</v>
      </c>
      <c r="O4074" s="552" t="s">
        <v>50</v>
      </c>
      <c r="P4074" s="1" t="s">
        <v>53</v>
      </c>
      <c r="Q4074" s="684" t="str">
        <f>VLOOKUP(UTK[[#This Row],[ID]],DRIVER[],6,FALSE)</f>
        <v>KALICHARAN MOHANTA</v>
      </c>
    </row>
    <row r="4075" spans="1:17" ht="14.4">
      <c r="A4075" s="1">
        <v>194</v>
      </c>
      <c r="B4075" s="679" t="str">
        <f>UTK[[#This Row],[DATE]]&amp;UTK[[#This Row],[VEHICLE NO]]&amp;UTK[[#This Row],[TRIP NO]]</f>
        <v>45573OD34S26152</v>
      </c>
      <c r="C4075" s="25">
        <v>45573</v>
      </c>
      <c r="D4075" s="1">
        <v>65708</v>
      </c>
      <c r="E4075" s="12">
        <v>312216</v>
      </c>
      <c r="F4075" s="17">
        <v>5363</v>
      </c>
      <c r="G4075" s="24" t="s">
        <v>40</v>
      </c>
      <c r="H4075" s="680">
        <v>48.18</v>
      </c>
      <c r="I4075" s="680">
        <v>17.399999999999999</v>
      </c>
      <c r="J4075" s="680">
        <f t="shared" si="295"/>
        <v>30.78</v>
      </c>
      <c r="K4075" s="681">
        <v>30.26</v>
      </c>
      <c r="L4075" s="682">
        <v>45573</v>
      </c>
      <c r="M4075" s="680">
        <f t="shared" si="296"/>
        <v>0.51999999999999957</v>
      </c>
      <c r="N4075" s="683">
        <v>2</v>
      </c>
      <c r="O4075" s="552" t="s">
        <v>50</v>
      </c>
      <c r="P4075" s="1" t="s">
        <v>53</v>
      </c>
      <c r="Q4075" s="684" t="str">
        <f>VLOOKUP(UTK[[#This Row],[ID]],DRIVER[],6,FALSE)</f>
        <v>SUSANT KUMAR BAG</v>
      </c>
    </row>
    <row r="4076" spans="1:17" ht="14.4">
      <c r="A4076" s="1">
        <v>195</v>
      </c>
      <c r="B4076" s="679" t="str">
        <f>UTK[[#This Row],[DATE]]&amp;UTK[[#This Row],[VEHICLE NO]]&amp;UTK[[#This Row],[TRIP NO]]</f>
        <v>45573OD04Q67882</v>
      </c>
      <c r="C4076" s="25">
        <v>45573</v>
      </c>
      <c r="D4076" s="1">
        <v>65709</v>
      </c>
      <c r="E4076" s="12">
        <v>312216</v>
      </c>
      <c r="F4076" s="17">
        <v>5364</v>
      </c>
      <c r="G4076" s="24" t="s">
        <v>20</v>
      </c>
      <c r="H4076" s="680">
        <v>52.88</v>
      </c>
      <c r="I4076" s="680">
        <v>17.64</v>
      </c>
      <c r="J4076" s="680">
        <f t="shared" si="295"/>
        <v>35.24</v>
      </c>
      <c r="K4076" s="681">
        <v>34.96</v>
      </c>
      <c r="L4076" s="682">
        <v>45573</v>
      </c>
      <c r="M4076" s="680">
        <f t="shared" si="296"/>
        <v>0.28000000000000114</v>
      </c>
      <c r="N4076" s="683">
        <v>2</v>
      </c>
      <c r="O4076" s="552" t="s">
        <v>50</v>
      </c>
      <c r="P4076" s="1" t="s">
        <v>53</v>
      </c>
      <c r="Q4076" s="684" t="str">
        <f>VLOOKUP(UTK[[#This Row],[ID]],DRIVER[],6,FALSE)</f>
        <v>MURALIDHAR MOHANTA</v>
      </c>
    </row>
    <row r="4077" spans="1:17" ht="14.4">
      <c r="A4077" s="1">
        <v>196</v>
      </c>
      <c r="B4077" s="679" t="str">
        <f>UTK[[#This Row],[DATE]]&amp;UTK[[#This Row],[VEHICLE NO]]&amp;UTK[[#This Row],[TRIP NO]]</f>
        <v>45573OD04Q41442</v>
      </c>
      <c r="C4077" s="25">
        <v>45573</v>
      </c>
      <c r="D4077" s="1">
        <v>65710</v>
      </c>
      <c r="E4077" s="12">
        <v>312216</v>
      </c>
      <c r="F4077" s="17">
        <v>5370</v>
      </c>
      <c r="G4077" s="24" t="s">
        <v>38</v>
      </c>
      <c r="H4077" s="680">
        <v>33.119999999999997</v>
      </c>
      <c r="I4077" s="680">
        <v>10.7</v>
      </c>
      <c r="J4077" s="680">
        <f t="shared" si="295"/>
        <v>22.419999999999998</v>
      </c>
      <c r="K4077" s="681">
        <v>22.3</v>
      </c>
      <c r="L4077" s="682">
        <v>45573</v>
      </c>
      <c r="M4077" s="680">
        <f t="shared" si="296"/>
        <v>0.11999999999999744</v>
      </c>
      <c r="N4077" s="683">
        <v>2</v>
      </c>
      <c r="O4077" s="552" t="s">
        <v>50</v>
      </c>
      <c r="P4077" s="1" t="s">
        <v>53</v>
      </c>
      <c r="Q4077" s="684" t="str">
        <f>VLOOKUP(UTK[[#This Row],[ID]],DRIVER[],6,FALSE)</f>
        <v>AJAYA KUMAR MAHANTA</v>
      </c>
    </row>
    <row r="4078" spans="1:17" ht="14.4">
      <c r="A4078" s="1">
        <v>197</v>
      </c>
      <c r="B4078" s="679" t="str">
        <f>UTK[[#This Row],[DATE]]&amp;UTK[[#This Row],[VEHICLE NO]]&amp;UTK[[#This Row],[TRIP NO]]</f>
        <v>45573OD04Q41282</v>
      </c>
      <c r="C4078" s="25">
        <v>45573</v>
      </c>
      <c r="D4078" s="1">
        <v>65711</v>
      </c>
      <c r="E4078" s="12">
        <v>312216</v>
      </c>
      <c r="F4078" s="17">
        <v>5371</v>
      </c>
      <c r="G4078" s="24" t="s">
        <v>41</v>
      </c>
      <c r="H4078" s="680">
        <v>31.7</v>
      </c>
      <c r="I4078" s="680">
        <v>10.58</v>
      </c>
      <c r="J4078" s="680">
        <f t="shared" si="295"/>
        <v>21.119999999999997</v>
      </c>
      <c r="K4078" s="681">
        <v>20.74</v>
      </c>
      <c r="L4078" s="682">
        <v>45573</v>
      </c>
      <c r="M4078" s="680">
        <f t="shared" si="296"/>
        <v>0.37999999999999901</v>
      </c>
      <c r="N4078" s="683">
        <v>2</v>
      </c>
      <c r="O4078" s="552" t="s">
        <v>50</v>
      </c>
      <c r="P4078" s="1" t="s">
        <v>53</v>
      </c>
      <c r="Q4078" s="684" t="str">
        <f>VLOOKUP(UTK[[#This Row],[ID]],DRIVER[],6,FALSE)</f>
        <v>KAMAN MUNDA</v>
      </c>
    </row>
    <row r="4079" spans="1:17" ht="14.4">
      <c r="A4079" s="1">
        <v>198</v>
      </c>
      <c r="B4079" s="679" t="str">
        <f>UTK[[#This Row],[DATE]]&amp;UTK[[#This Row],[VEHICLE NO]]&amp;UTK[[#This Row],[TRIP NO]]</f>
        <v>45573OD34S61392</v>
      </c>
      <c r="C4079" s="25">
        <v>45573</v>
      </c>
      <c r="D4079" s="1">
        <v>65712</v>
      </c>
      <c r="E4079" s="12">
        <v>312216</v>
      </c>
      <c r="F4079" s="17">
        <v>5375</v>
      </c>
      <c r="G4079" s="24" t="s">
        <v>52</v>
      </c>
      <c r="H4079" s="680">
        <v>49.34</v>
      </c>
      <c r="I4079" s="680">
        <v>17.78</v>
      </c>
      <c r="J4079" s="680">
        <f t="shared" si="295"/>
        <v>31.560000000000002</v>
      </c>
      <c r="K4079" s="681">
        <v>30.92</v>
      </c>
      <c r="L4079" s="682">
        <v>45573</v>
      </c>
      <c r="M4079" s="680">
        <f t="shared" si="296"/>
        <v>0.64000000000000057</v>
      </c>
      <c r="N4079" s="683">
        <v>2</v>
      </c>
      <c r="O4079" s="552" t="s">
        <v>50</v>
      </c>
      <c r="P4079" s="1" t="s">
        <v>53</v>
      </c>
      <c r="Q4079" s="684" t="str">
        <f>VLOOKUP(UTK[[#This Row],[ID]],DRIVER[],6,FALSE)</f>
        <v>PRADIPA MALIK</v>
      </c>
    </row>
    <row r="4080" spans="1:17" ht="14.4">
      <c r="A4080" s="1">
        <v>199</v>
      </c>
      <c r="B4080" s="679" t="str">
        <f>UTK[[#This Row],[DATE]]&amp;UTK[[#This Row],[VEHICLE NO]]&amp;UTK[[#This Row],[TRIP NO]]</f>
        <v>45573OD04Q41782</v>
      </c>
      <c r="C4080" s="25">
        <v>45573</v>
      </c>
      <c r="D4080" s="1">
        <v>65713</v>
      </c>
      <c r="E4080" s="12">
        <v>312216</v>
      </c>
      <c r="F4080" s="17">
        <v>5382</v>
      </c>
      <c r="G4080" s="24" t="s">
        <v>25</v>
      </c>
      <c r="H4080" s="680">
        <v>47.78</v>
      </c>
      <c r="I4080" s="680">
        <v>17.739999999999998</v>
      </c>
      <c r="J4080" s="680">
        <f t="shared" si="295"/>
        <v>30.040000000000003</v>
      </c>
      <c r="K4080" s="681">
        <v>29.3</v>
      </c>
      <c r="L4080" s="682">
        <v>45574</v>
      </c>
      <c r="M4080" s="680">
        <f t="shared" si="296"/>
        <v>0.74000000000000199</v>
      </c>
      <c r="N4080" s="683">
        <v>2</v>
      </c>
      <c r="O4080" s="552" t="s">
        <v>50</v>
      </c>
      <c r="P4080" s="1" t="s">
        <v>53</v>
      </c>
      <c r="Q4080" s="684" t="str">
        <f>VLOOKUP(UTK[[#This Row],[ID]],DRIVER[],6,FALSE)</f>
        <v>BHARAT CH MOHANTA</v>
      </c>
    </row>
    <row r="4081" spans="1:18" ht="14.4">
      <c r="A4081" s="1">
        <v>200</v>
      </c>
      <c r="B4081" s="679" t="str">
        <f>UTK[[#This Row],[DATE]]&amp;UTK[[#This Row],[VEHICLE NO]]&amp;UTK[[#This Row],[TRIP NO]]</f>
        <v>45573OD34S65082</v>
      </c>
      <c r="C4081" s="25">
        <v>45573</v>
      </c>
      <c r="D4081" s="1">
        <v>65714</v>
      </c>
      <c r="E4081" s="12">
        <v>312216</v>
      </c>
      <c r="F4081" s="17">
        <v>5395</v>
      </c>
      <c r="G4081" s="24" t="s">
        <v>57</v>
      </c>
      <c r="H4081" s="680">
        <v>56.92</v>
      </c>
      <c r="I4081" s="680">
        <v>17.64</v>
      </c>
      <c r="J4081" s="680">
        <f t="shared" si="295"/>
        <v>39.28</v>
      </c>
      <c r="K4081" s="681">
        <v>38.24</v>
      </c>
      <c r="L4081" s="682">
        <v>45574</v>
      </c>
      <c r="M4081" s="680">
        <f t="shared" si="296"/>
        <v>1.0399999999999991</v>
      </c>
      <c r="N4081" s="683">
        <v>2</v>
      </c>
      <c r="O4081" s="552" t="s">
        <v>50</v>
      </c>
      <c r="P4081" s="1" t="s">
        <v>53</v>
      </c>
      <c r="Q4081" s="684" t="str">
        <f>VLOOKUP(UTK[[#This Row],[ID]],DRIVER[],6,FALSE)</f>
        <v>AMULYA KUMAR SAHOO</v>
      </c>
    </row>
    <row r="4082" spans="1:18" ht="14.4">
      <c r="A4082" s="1">
        <v>201</v>
      </c>
      <c r="B4082" s="693" t="str">
        <f>UTK[[#This Row],[DATE]]&amp;UTK[[#This Row],[VEHICLE NO]]&amp;UTK[[#This Row],[TRIP NO]]</f>
        <v>45574OD04Q41231</v>
      </c>
      <c r="C4082" s="25">
        <v>45574</v>
      </c>
      <c r="D4082" s="1">
        <v>65715</v>
      </c>
      <c r="E4082" s="12">
        <v>312216</v>
      </c>
      <c r="F4082" s="17">
        <v>5399</v>
      </c>
      <c r="G4082" s="24" t="s">
        <v>39</v>
      </c>
      <c r="H4082" s="695">
        <v>48.96</v>
      </c>
      <c r="I4082" s="695">
        <v>17.5</v>
      </c>
      <c r="J4082" s="695">
        <f t="shared" ref="J4082:J4107" si="297">H4082-I4082</f>
        <v>31.46</v>
      </c>
      <c r="K4082" s="696">
        <v>30.7</v>
      </c>
      <c r="L4082" s="682">
        <v>45574</v>
      </c>
      <c r="M4082" s="695">
        <f t="shared" ref="M4082:M4107" si="298">J4082-K4082</f>
        <v>0.76000000000000156</v>
      </c>
      <c r="N4082" s="701">
        <v>1</v>
      </c>
      <c r="O4082" s="552" t="s">
        <v>50</v>
      </c>
      <c r="P4082" s="1" t="s">
        <v>53</v>
      </c>
      <c r="Q4082" s="699" t="str">
        <f>VLOOKUP(UTK[[#This Row],[ID]],DRIVER[],6,FALSE)</f>
        <v>PRADEEP KUMAR</v>
      </c>
    </row>
    <row r="4083" spans="1:18" ht="14.4">
      <c r="A4083" s="1">
        <v>202</v>
      </c>
      <c r="B4083" s="693" t="str">
        <f>UTK[[#This Row],[DATE]]&amp;UTK[[#This Row],[VEHICLE NO]]&amp;UTK[[#This Row],[TRIP NO]]</f>
        <v>45574OD04Q41181</v>
      </c>
      <c r="C4083" s="25">
        <v>45574</v>
      </c>
      <c r="D4083" s="1">
        <v>65716</v>
      </c>
      <c r="E4083" s="12">
        <v>312216</v>
      </c>
      <c r="F4083" s="17">
        <v>5400</v>
      </c>
      <c r="G4083" s="24" t="s">
        <v>26</v>
      </c>
      <c r="H4083" s="695">
        <v>51.86</v>
      </c>
      <c r="I4083" s="695">
        <v>17.239999999999998</v>
      </c>
      <c r="J4083" s="695">
        <f t="shared" si="297"/>
        <v>34.620000000000005</v>
      </c>
      <c r="K4083" s="696">
        <v>33.6</v>
      </c>
      <c r="L4083" s="682">
        <v>45574</v>
      </c>
      <c r="M4083" s="695">
        <f t="shared" si="298"/>
        <v>1.0200000000000031</v>
      </c>
      <c r="N4083" s="701">
        <v>1</v>
      </c>
      <c r="O4083" s="552" t="s">
        <v>50</v>
      </c>
      <c r="P4083" s="1" t="s">
        <v>53</v>
      </c>
      <c r="Q4083" s="699" t="str">
        <f>VLOOKUP(UTK[[#This Row],[ID]],DRIVER[],6,FALSE)</f>
        <v>MIRZA KAMAL BEG</v>
      </c>
      <c r="R4083" s="1">
        <v>217</v>
      </c>
    </row>
    <row r="4084" spans="1:18" ht="14.4">
      <c r="A4084" s="1">
        <v>203</v>
      </c>
      <c r="B4084" s="693" t="str">
        <f>UTK[[#This Row],[DATE]]&amp;UTK[[#This Row],[VEHICLE NO]]&amp;UTK[[#This Row],[TRIP NO]]</f>
        <v>45574OD04Q41441</v>
      </c>
      <c r="C4084" s="25">
        <v>45574</v>
      </c>
      <c r="D4084" s="1">
        <v>65717</v>
      </c>
      <c r="E4084" s="12">
        <v>312216</v>
      </c>
      <c r="F4084" s="17">
        <v>5411</v>
      </c>
      <c r="G4084" s="24" t="s">
        <v>38</v>
      </c>
      <c r="H4084" s="695">
        <v>31.16</v>
      </c>
      <c r="I4084" s="695">
        <v>10.72</v>
      </c>
      <c r="J4084" s="695">
        <f t="shared" si="297"/>
        <v>20.439999999999998</v>
      </c>
      <c r="K4084" s="696">
        <v>20.18</v>
      </c>
      <c r="L4084" s="682">
        <v>45574</v>
      </c>
      <c r="M4084" s="695">
        <f t="shared" si="298"/>
        <v>0.25999999999999801</v>
      </c>
      <c r="N4084" s="701">
        <v>1</v>
      </c>
      <c r="O4084" s="552" t="s">
        <v>50</v>
      </c>
      <c r="P4084" s="1" t="s">
        <v>53</v>
      </c>
      <c r="Q4084" s="699" t="str">
        <f>VLOOKUP(UTK[[#This Row],[ID]],DRIVER[],6,FALSE)</f>
        <v>AJAYA KUMAR MAHANTA</v>
      </c>
    </row>
    <row r="4085" spans="1:18" ht="14.4">
      <c r="A4085" s="1">
        <v>204</v>
      </c>
      <c r="B4085" s="693" t="str">
        <f>UTK[[#This Row],[DATE]]&amp;UTK[[#This Row],[VEHICLE NO]]&amp;UTK[[#This Row],[TRIP NO]]</f>
        <v>45574OD04Q67881</v>
      </c>
      <c r="C4085" s="25">
        <v>45574</v>
      </c>
      <c r="D4085" s="1">
        <v>65718</v>
      </c>
      <c r="E4085" s="12">
        <v>312216</v>
      </c>
      <c r="F4085" s="17">
        <v>5417</v>
      </c>
      <c r="G4085" s="24" t="s">
        <v>20</v>
      </c>
      <c r="H4085" s="695">
        <v>53.7</v>
      </c>
      <c r="I4085" s="695">
        <v>17.62</v>
      </c>
      <c r="J4085" s="695">
        <f t="shared" si="297"/>
        <v>36.08</v>
      </c>
      <c r="K4085" s="696">
        <v>35.659999999999997</v>
      </c>
      <c r="L4085" s="682">
        <v>45574</v>
      </c>
      <c r="M4085" s="695">
        <f t="shared" si="298"/>
        <v>0.42000000000000171</v>
      </c>
      <c r="N4085" s="701">
        <v>1</v>
      </c>
      <c r="O4085" s="552" t="s">
        <v>50</v>
      </c>
      <c r="P4085" s="1" t="s">
        <v>53</v>
      </c>
      <c r="Q4085" s="699" t="str">
        <f>VLOOKUP(UTK[[#This Row],[ID]],DRIVER[],6,FALSE)</f>
        <v>MURALIDHAR MOHANTA</v>
      </c>
      <c r="R4085" s="1">
        <v>218</v>
      </c>
    </row>
    <row r="4086" spans="1:18" ht="14.4">
      <c r="A4086" s="1">
        <v>205</v>
      </c>
      <c r="B4086" s="693" t="str">
        <f>UTK[[#This Row],[DATE]]&amp;UTK[[#This Row],[VEHICLE NO]]&amp;UTK[[#This Row],[TRIP NO]]</f>
        <v>45574OD34S26151</v>
      </c>
      <c r="C4086" s="25">
        <v>45574</v>
      </c>
      <c r="D4086" s="1">
        <v>65719</v>
      </c>
      <c r="E4086" s="12">
        <v>312216</v>
      </c>
      <c r="F4086" s="17">
        <v>5410</v>
      </c>
      <c r="G4086" s="24" t="s">
        <v>40</v>
      </c>
      <c r="H4086" s="695">
        <v>47.36</v>
      </c>
      <c r="I4086" s="695">
        <v>17.420000000000002</v>
      </c>
      <c r="J4086" s="695">
        <f t="shared" si="297"/>
        <v>29.939999999999998</v>
      </c>
      <c r="K4086" s="696">
        <v>29.26</v>
      </c>
      <c r="L4086" s="682">
        <v>45574</v>
      </c>
      <c r="M4086" s="695">
        <f t="shared" si="298"/>
        <v>0.67999999999999616</v>
      </c>
      <c r="N4086" s="701">
        <v>1</v>
      </c>
      <c r="O4086" s="552" t="s">
        <v>50</v>
      </c>
      <c r="P4086" s="1" t="s">
        <v>53</v>
      </c>
      <c r="Q4086" s="699" t="str">
        <f>VLOOKUP(UTK[[#This Row],[ID]],DRIVER[],6,FALSE)</f>
        <v>SUSANT KUMAR BAG</v>
      </c>
    </row>
    <row r="4087" spans="1:18" ht="14.4">
      <c r="A4087" s="1">
        <v>206</v>
      </c>
      <c r="B4087" s="693" t="str">
        <f>UTK[[#This Row],[DATE]]&amp;UTK[[#This Row],[VEHICLE NO]]&amp;UTK[[#This Row],[TRIP NO]]</f>
        <v>45574OD34S26661</v>
      </c>
      <c r="C4087" s="25">
        <v>45574</v>
      </c>
      <c r="D4087" s="1">
        <v>65720</v>
      </c>
      <c r="E4087" s="12">
        <v>312216</v>
      </c>
      <c r="F4087" s="17">
        <v>5412</v>
      </c>
      <c r="G4087" s="24" t="s">
        <v>45</v>
      </c>
      <c r="H4087" s="695">
        <v>50.86</v>
      </c>
      <c r="I4087" s="695">
        <v>17.68</v>
      </c>
      <c r="J4087" s="695">
        <f t="shared" si="297"/>
        <v>33.18</v>
      </c>
      <c r="K4087" s="696">
        <v>32.700000000000003</v>
      </c>
      <c r="L4087" s="682">
        <v>45574</v>
      </c>
      <c r="M4087" s="695">
        <f t="shared" si="298"/>
        <v>0.47999999999999687</v>
      </c>
      <c r="N4087" s="701">
        <v>1</v>
      </c>
      <c r="O4087" s="552" t="s">
        <v>50</v>
      </c>
      <c r="P4087" s="1" t="s">
        <v>53</v>
      </c>
      <c r="Q4087" s="699" t="str">
        <f>VLOOKUP(UTK[[#This Row],[ID]],DRIVER[],6,FALSE)</f>
        <v>PRAHALLAD KUMAR DAS</v>
      </c>
    </row>
    <row r="4088" spans="1:18" ht="14.4">
      <c r="A4088" s="1">
        <v>207</v>
      </c>
      <c r="B4088" s="693" t="str">
        <f>UTK[[#This Row],[DATE]]&amp;UTK[[#This Row],[VEHICLE NO]]&amp;UTK[[#This Row],[TRIP NO]]</f>
        <v>45574OD34S61371</v>
      </c>
      <c r="C4088" s="25">
        <v>45574</v>
      </c>
      <c r="D4088" s="1">
        <v>65721</v>
      </c>
      <c r="E4088" s="12">
        <v>312216</v>
      </c>
      <c r="F4088" s="17">
        <v>5414</v>
      </c>
      <c r="G4088" s="24" t="s">
        <v>44</v>
      </c>
      <c r="H4088" s="695">
        <v>53.98</v>
      </c>
      <c r="I4088" s="695">
        <v>17.7</v>
      </c>
      <c r="J4088" s="695">
        <f t="shared" si="297"/>
        <v>36.28</v>
      </c>
      <c r="K4088" s="696">
        <v>35.56</v>
      </c>
      <c r="L4088" s="682">
        <v>45574</v>
      </c>
      <c r="M4088" s="695">
        <f t="shared" si="298"/>
        <v>0.71999999999999886</v>
      </c>
      <c r="N4088" s="701">
        <v>1</v>
      </c>
      <c r="O4088" s="552" t="s">
        <v>50</v>
      </c>
      <c r="P4088" s="1" t="s">
        <v>53</v>
      </c>
      <c r="Q4088" s="699" t="str">
        <f>VLOOKUP(UTK[[#This Row],[ID]],DRIVER[],6,FALSE)</f>
        <v>BANAJ ROUT</v>
      </c>
    </row>
    <row r="4089" spans="1:18" ht="14.4">
      <c r="A4089" s="1">
        <v>208</v>
      </c>
      <c r="B4089" s="693" t="str">
        <f>UTK[[#This Row],[DATE]]&amp;UTK[[#This Row],[VEHICLE NO]]&amp;UTK[[#This Row],[TRIP NO]]</f>
        <v>45574OD34S26681</v>
      </c>
      <c r="C4089" s="25">
        <v>45574</v>
      </c>
      <c r="D4089" s="1">
        <v>65722</v>
      </c>
      <c r="E4089" s="12">
        <v>312216</v>
      </c>
      <c r="F4089" s="17">
        <v>5415</v>
      </c>
      <c r="G4089" s="24" t="s">
        <v>42</v>
      </c>
      <c r="H4089" s="695">
        <v>50.66</v>
      </c>
      <c r="I4089" s="695">
        <v>17.32</v>
      </c>
      <c r="J4089" s="695">
        <f t="shared" si="297"/>
        <v>33.339999999999996</v>
      </c>
      <c r="K4089" s="696">
        <v>33.1</v>
      </c>
      <c r="L4089" s="682">
        <v>45574</v>
      </c>
      <c r="M4089" s="695">
        <f t="shared" si="298"/>
        <v>0.23999999999999488</v>
      </c>
      <c r="N4089" s="701">
        <v>1</v>
      </c>
      <c r="O4089" s="552" t="s">
        <v>50</v>
      </c>
      <c r="P4089" s="1" t="s">
        <v>53</v>
      </c>
      <c r="Q4089" s="699" t="str">
        <f>VLOOKUP(UTK[[#This Row],[ID]],DRIVER[],6,FALSE)</f>
        <v>DUHSHASAN PRADHAN</v>
      </c>
    </row>
    <row r="4090" spans="1:18" ht="14.4">
      <c r="A4090" s="1">
        <v>209</v>
      </c>
      <c r="B4090" s="693" t="str">
        <f>UTK[[#This Row],[DATE]]&amp;UTK[[#This Row],[VEHICLE NO]]&amp;UTK[[#This Row],[TRIP NO]]</f>
        <v>45574OD04Q41281</v>
      </c>
      <c r="C4090" s="25">
        <v>45574</v>
      </c>
      <c r="D4090" s="1">
        <v>65723</v>
      </c>
      <c r="E4090" s="12">
        <v>312216</v>
      </c>
      <c r="F4090" s="17">
        <v>5429</v>
      </c>
      <c r="G4090" s="24" t="s">
        <v>41</v>
      </c>
      <c r="H4090" s="695">
        <v>32.74</v>
      </c>
      <c r="I4090" s="695">
        <v>10.58</v>
      </c>
      <c r="J4090" s="695">
        <f t="shared" si="297"/>
        <v>22.160000000000004</v>
      </c>
      <c r="K4090" s="696">
        <v>21.14</v>
      </c>
      <c r="L4090" s="682">
        <v>45574</v>
      </c>
      <c r="M4090" s="695">
        <f t="shared" si="298"/>
        <v>1.0200000000000031</v>
      </c>
      <c r="N4090" s="701">
        <v>1</v>
      </c>
      <c r="O4090" s="552" t="s">
        <v>50</v>
      </c>
      <c r="P4090" s="1" t="s">
        <v>53</v>
      </c>
      <c r="Q4090" s="699" t="str">
        <f>VLOOKUP(UTK[[#This Row],[ID]],DRIVER[],6,FALSE)</f>
        <v>KAMAN MUNDA</v>
      </c>
    </row>
    <row r="4091" spans="1:18" ht="14.4">
      <c r="A4091" s="1">
        <v>210</v>
      </c>
      <c r="B4091" s="693" t="str">
        <f>UTK[[#This Row],[DATE]]&amp;UTK[[#This Row],[VEHICLE NO]]&amp;UTK[[#This Row],[TRIP NO]]</f>
        <v>45574OD04Q41261</v>
      </c>
      <c r="C4091" s="25">
        <v>45574</v>
      </c>
      <c r="D4091" s="1">
        <v>65724</v>
      </c>
      <c r="E4091" s="12">
        <v>312216</v>
      </c>
      <c r="F4091" s="17">
        <v>5428</v>
      </c>
      <c r="G4091" s="24" t="s">
        <v>23</v>
      </c>
      <c r="H4091" s="695">
        <v>54.48</v>
      </c>
      <c r="I4091" s="695">
        <v>17.600000000000001</v>
      </c>
      <c r="J4091" s="695">
        <f t="shared" si="297"/>
        <v>36.879999999999995</v>
      </c>
      <c r="K4091" s="696">
        <v>35.880000000000003</v>
      </c>
      <c r="L4091" s="682">
        <v>45574</v>
      </c>
      <c r="M4091" s="695">
        <f t="shared" si="298"/>
        <v>0.99999999999999289</v>
      </c>
      <c r="N4091" s="701">
        <v>1</v>
      </c>
      <c r="O4091" s="552" t="s">
        <v>50</v>
      </c>
      <c r="P4091" s="1" t="s">
        <v>53</v>
      </c>
      <c r="Q4091" s="699" t="str">
        <f>VLOOKUP(UTK[[#This Row],[ID]],DRIVER[],6,FALSE)</f>
        <v>DINABANDHU ROUT</v>
      </c>
    </row>
    <row r="4092" spans="1:18" ht="14.4">
      <c r="A4092" s="1">
        <v>211</v>
      </c>
      <c r="B4092" s="693" t="str">
        <f>UTK[[#This Row],[DATE]]&amp;UTK[[#This Row],[VEHICLE NO]]&amp;UTK[[#This Row],[TRIP NO]]</f>
        <v>45574OD34S61391</v>
      </c>
      <c r="C4092" s="25">
        <v>45574</v>
      </c>
      <c r="D4092" s="1">
        <v>65725</v>
      </c>
      <c r="E4092" s="12">
        <v>312216</v>
      </c>
      <c r="F4092" s="17">
        <v>5442</v>
      </c>
      <c r="G4092" s="24" t="s">
        <v>52</v>
      </c>
      <c r="H4092" s="695">
        <v>50</v>
      </c>
      <c r="I4092" s="695">
        <v>17.78</v>
      </c>
      <c r="J4092" s="695">
        <f t="shared" si="297"/>
        <v>32.22</v>
      </c>
      <c r="K4092" s="696">
        <v>31.6</v>
      </c>
      <c r="L4092" s="682">
        <v>45574</v>
      </c>
      <c r="M4092" s="695">
        <f t="shared" si="298"/>
        <v>0.61999999999999744</v>
      </c>
      <c r="N4092" s="701">
        <v>1</v>
      </c>
      <c r="O4092" s="552" t="s">
        <v>50</v>
      </c>
      <c r="P4092" s="1" t="s">
        <v>53</v>
      </c>
      <c r="Q4092" s="699" t="str">
        <f>VLOOKUP(UTK[[#This Row],[ID]],DRIVER[],6,FALSE)</f>
        <v>PRADIPA MALIK</v>
      </c>
    </row>
    <row r="4093" spans="1:18" ht="14.4">
      <c r="A4093" s="1">
        <v>212</v>
      </c>
      <c r="B4093" s="693" t="str">
        <f>UTK[[#This Row],[DATE]]&amp;UTK[[#This Row],[VEHICLE NO]]&amp;UTK[[#This Row],[TRIP NO]]</f>
        <v>45574OD04Q41781</v>
      </c>
      <c r="C4093" s="25">
        <v>45574</v>
      </c>
      <c r="D4093" s="1">
        <v>65726</v>
      </c>
      <c r="E4093" s="12">
        <v>312216</v>
      </c>
      <c r="F4093" s="17">
        <v>5445</v>
      </c>
      <c r="G4093" s="24" t="s">
        <v>25</v>
      </c>
      <c r="H4093" s="695">
        <v>56.24</v>
      </c>
      <c r="I4093" s="695">
        <v>17.7</v>
      </c>
      <c r="J4093" s="695">
        <f t="shared" si="297"/>
        <v>38.540000000000006</v>
      </c>
      <c r="K4093" s="696">
        <v>37.72</v>
      </c>
      <c r="L4093" s="682">
        <v>45574</v>
      </c>
      <c r="M4093" s="695">
        <f t="shared" si="298"/>
        <v>0.82000000000000739</v>
      </c>
      <c r="N4093" s="701">
        <v>1</v>
      </c>
      <c r="O4093" s="552" t="s">
        <v>50</v>
      </c>
      <c r="P4093" s="1" t="s">
        <v>53</v>
      </c>
      <c r="Q4093" s="699" t="str">
        <f>VLOOKUP(UTK[[#This Row],[ID]],DRIVER[],6,FALSE)</f>
        <v>CHANDRAMANI MOHANTY</v>
      </c>
    </row>
    <row r="4094" spans="1:18" ht="14.4">
      <c r="A4094" s="1">
        <v>213</v>
      </c>
      <c r="B4094" s="693" t="str">
        <f>UTK[[#This Row],[DATE]]&amp;UTK[[#This Row],[VEHICLE NO]]&amp;UTK[[#This Row],[TRIP NO]]</f>
        <v>45574OD34S40341</v>
      </c>
      <c r="C4094" s="25">
        <v>45574</v>
      </c>
      <c r="D4094" s="1">
        <v>65727</v>
      </c>
      <c r="E4094" s="12">
        <v>312216</v>
      </c>
      <c r="F4094" s="17">
        <v>5447</v>
      </c>
      <c r="G4094" s="24" t="s">
        <v>129</v>
      </c>
      <c r="H4094" s="695">
        <v>57.64</v>
      </c>
      <c r="I4094" s="695">
        <v>17.88</v>
      </c>
      <c r="J4094" s="695">
        <f t="shared" si="297"/>
        <v>39.760000000000005</v>
      </c>
      <c r="K4094" s="696">
        <v>38.94</v>
      </c>
      <c r="L4094" s="682">
        <v>45574</v>
      </c>
      <c r="M4094" s="695">
        <f t="shared" si="298"/>
        <v>0.82000000000000739</v>
      </c>
      <c r="N4094" s="701">
        <v>1</v>
      </c>
      <c r="O4094" s="552" t="s">
        <v>50</v>
      </c>
      <c r="P4094" s="1" t="s">
        <v>53</v>
      </c>
      <c r="Q4094" s="699" t="str">
        <f>VLOOKUP(UTK[[#This Row],[ID]],DRIVER[],6,FALSE)</f>
        <v>AKSHAYA KU SAHOO</v>
      </c>
    </row>
    <row r="4095" spans="1:18" ht="14.4">
      <c r="A4095" s="1">
        <v>214</v>
      </c>
      <c r="B4095" s="693" t="str">
        <f>UTK[[#This Row],[DATE]]&amp;UTK[[#This Row],[VEHICLE NO]]&amp;UTK[[#This Row],[TRIP NO]]</f>
        <v>45574OD04Q41232</v>
      </c>
      <c r="C4095" s="25">
        <v>45574</v>
      </c>
      <c r="D4095" s="1">
        <v>65728</v>
      </c>
      <c r="E4095" s="12">
        <v>312216</v>
      </c>
      <c r="F4095" s="17">
        <v>5472</v>
      </c>
      <c r="G4095" s="24" t="s">
        <v>39</v>
      </c>
      <c r="H4095" s="695">
        <v>53.76</v>
      </c>
      <c r="I4095" s="695">
        <v>17.52</v>
      </c>
      <c r="J4095" s="695">
        <f t="shared" si="297"/>
        <v>36.239999999999995</v>
      </c>
      <c r="K4095" s="696">
        <v>35.32</v>
      </c>
      <c r="L4095" s="682">
        <v>45574</v>
      </c>
      <c r="M4095" s="695">
        <f t="shared" si="298"/>
        <v>0.9199999999999946</v>
      </c>
      <c r="N4095" s="701">
        <v>2</v>
      </c>
      <c r="O4095" s="552" t="s">
        <v>50</v>
      </c>
      <c r="P4095" s="1" t="s">
        <v>53</v>
      </c>
      <c r="Q4095" s="699" t="str">
        <f>VLOOKUP(UTK[[#This Row],[ID]],DRIVER[],6,FALSE)</f>
        <v>PRADEEP KUMAR</v>
      </c>
    </row>
    <row r="4096" spans="1:18" ht="14.4">
      <c r="A4096" s="1">
        <v>215</v>
      </c>
      <c r="B4096" s="693" t="str">
        <f>UTK[[#This Row],[DATE]]&amp;UTK[[#This Row],[VEHICLE NO]]&amp;UTK[[#This Row],[TRIP NO]]</f>
        <v>45574OD04Q41182</v>
      </c>
      <c r="C4096" s="25">
        <v>45574</v>
      </c>
      <c r="D4096" s="1">
        <v>65729</v>
      </c>
      <c r="E4096" s="12">
        <v>312216</v>
      </c>
      <c r="F4096" s="17">
        <v>5475</v>
      </c>
      <c r="G4096" s="24" t="s">
        <v>26</v>
      </c>
      <c r="H4096" s="695">
        <v>51.36</v>
      </c>
      <c r="I4096" s="695">
        <v>17.399999999999999</v>
      </c>
      <c r="J4096" s="695">
        <f t="shared" si="297"/>
        <v>33.96</v>
      </c>
      <c r="K4096" s="696">
        <v>33.200000000000003</v>
      </c>
      <c r="L4096" s="682">
        <v>45574</v>
      </c>
      <c r="M4096" s="695">
        <f t="shared" si="298"/>
        <v>0.75999999999999801</v>
      </c>
      <c r="N4096" s="701">
        <v>2</v>
      </c>
      <c r="O4096" s="552" t="s">
        <v>50</v>
      </c>
      <c r="P4096" s="1" t="s">
        <v>53</v>
      </c>
      <c r="Q4096" s="699" t="str">
        <f>VLOOKUP(UTK[[#This Row],[ID]],DRIVER[],6,FALSE)</f>
        <v>MIRZA KAMAL BEG</v>
      </c>
    </row>
    <row r="4097" spans="1:18" ht="14.4">
      <c r="A4097" s="1">
        <v>216</v>
      </c>
      <c r="B4097" s="693" t="str">
        <f>UTK[[#This Row],[DATE]]&amp;UTK[[#This Row],[VEHICLE NO]]&amp;UTK[[#This Row],[TRIP NO]]</f>
        <v>45574OD34S26662</v>
      </c>
      <c r="C4097" s="25">
        <v>45574</v>
      </c>
      <c r="D4097" s="1">
        <v>65730</v>
      </c>
      <c r="E4097" s="12">
        <v>312216</v>
      </c>
      <c r="F4097" s="17">
        <v>5487</v>
      </c>
      <c r="G4097" s="24" t="s">
        <v>45</v>
      </c>
      <c r="H4097" s="695">
        <v>54.78</v>
      </c>
      <c r="I4097" s="695">
        <v>17.62</v>
      </c>
      <c r="J4097" s="695">
        <f t="shared" si="297"/>
        <v>37.159999999999997</v>
      </c>
      <c r="K4097" s="696">
        <v>35.299999999999997</v>
      </c>
      <c r="L4097" s="682">
        <v>45574</v>
      </c>
      <c r="M4097" s="695">
        <f t="shared" si="298"/>
        <v>1.8599999999999994</v>
      </c>
      <c r="N4097" s="701">
        <v>2</v>
      </c>
      <c r="O4097" s="552" t="s">
        <v>50</v>
      </c>
      <c r="P4097" s="1" t="s">
        <v>53</v>
      </c>
      <c r="Q4097" s="699" t="str">
        <f>VLOOKUP(UTK[[#This Row],[ID]],DRIVER[],6,FALSE)</f>
        <v>PRAHALLAD KUMAR DAS</v>
      </c>
    </row>
    <row r="4098" spans="1:18" ht="14.4">
      <c r="A4098" s="1">
        <v>217</v>
      </c>
      <c r="B4098" s="693" t="str">
        <f>UTK[[#This Row],[DATE]]&amp;UTK[[#This Row],[VEHICLE NO]]&amp;UTK[[#This Row],[TRIP NO]]</f>
        <v>45574OD34S61521</v>
      </c>
      <c r="C4098" s="25">
        <v>45574</v>
      </c>
      <c r="D4098" s="1">
        <v>65731</v>
      </c>
      <c r="E4098" s="12">
        <v>312216</v>
      </c>
      <c r="F4098" s="17">
        <v>5503</v>
      </c>
      <c r="G4098" s="24" t="s">
        <v>43</v>
      </c>
      <c r="H4098" s="695">
        <v>56.92</v>
      </c>
      <c r="I4098" s="695">
        <v>17.16</v>
      </c>
      <c r="J4098" s="695">
        <f t="shared" si="297"/>
        <v>39.760000000000005</v>
      </c>
      <c r="K4098" s="696">
        <v>38.659999999999997</v>
      </c>
      <c r="L4098" s="682">
        <v>45574</v>
      </c>
      <c r="M4098" s="695">
        <f t="shared" si="298"/>
        <v>1.1000000000000085</v>
      </c>
      <c r="N4098" s="701">
        <v>1</v>
      </c>
      <c r="O4098" s="552" t="s">
        <v>50</v>
      </c>
      <c r="P4098" s="1" t="s">
        <v>53</v>
      </c>
      <c r="Q4098" s="699" t="str">
        <f>VLOOKUP(UTK[[#This Row],[ID]],DRIVER[],6,FALSE)</f>
        <v>NATABAR MOHANTA</v>
      </c>
    </row>
    <row r="4099" spans="1:18" ht="14.4">
      <c r="A4099" s="1">
        <v>218</v>
      </c>
      <c r="B4099" s="693" t="str">
        <f>UTK[[#This Row],[DATE]]&amp;UTK[[#This Row],[VEHICLE NO]]&amp;UTK[[#This Row],[TRIP NO]]</f>
        <v>45574OD04Q41282</v>
      </c>
      <c r="C4099" s="25">
        <v>45574</v>
      </c>
      <c r="D4099" s="1">
        <v>65732</v>
      </c>
      <c r="E4099" s="12">
        <v>312216</v>
      </c>
      <c r="F4099" s="17">
        <v>5502</v>
      </c>
      <c r="G4099" s="24" t="s">
        <v>41</v>
      </c>
      <c r="H4099" s="695">
        <v>36.14</v>
      </c>
      <c r="I4099" s="695">
        <v>10.5</v>
      </c>
      <c r="J4099" s="695">
        <f t="shared" si="297"/>
        <v>25.64</v>
      </c>
      <c r="K4099" s="696">
        <v>24.9</v>
      </c>
      <c r="L4099" s="682">
        <v>45574</v>
      </c>
      <c r="M4099" s="695">
        <f t="shared" si="298"/>
        <v>0.74000000000000199</v>
      </c>
      <c r="N4099" s="701">
        <v>2</v>
      </c>
      <c r="O4099" s="552" t="s">
        <v>50</v>
      </c>
      <c r="P4099" s="1" t="s">
        <v>53</v>
      </c>
      <c r="Q4099" s="699" t="str">
        <f>VLOOKUP(UTK[[#This Row],[ID]],DRIVER[],6,FALSE)</f>
        <v>KAMAN MUNDA</v>
      </c>
    </row>
    <row r="4100" spans="1:18" ht="14.4">
      <c r="A4100" s="1">
        <v>219</v>
      </c>
      <c r="B4100" s="693" t="str">
        <f>UTK[[#This Row],[DATE]]&amp;UTK[[#This Row],[VEHICLE NO]]&amp;UTK[[#This Row],[TRIP NO]]</f>
        <v>45574OD34S61372</v>
      </c>
      <c r="C4100" s="25">
        <v>45574</v>
      </c>
      <c r="D4100" s="1">
        <v>65733</v>
      </c>
      <c r="E4100" s="12">
        <v>312216</v>
      </c>
      <c r="F4100" s="17">
        <v>5507</v>
      </c>
      <c r="G4100" s="24" t="s">
        <v>44</v>
      </c>
      <c r="H4100" s="695">
        <v>52.58</v>
      </c>
      <c r="I4100" s="695">
        <v>17.7</v>
      </c>
      <c r="J4100" s="695">
        <f t="shared" si="297"/>
        <v>34.879999999999995</v>
      </c>
      <c r="K4100" s="696">
        <v>33.9</v>
      </c>
      <c r="L4100" s="682">
        <v>45574</v>
      </c>
      <c r="M4100" s="695">
        <f t="shared" si="298"/>
        <v>0.97999999999999687</v>
      </c>
      <c r="N4100" s="701">
        <v>2</v>
      </c>
      <c r="O4100" s="552" t="s">
        <v>50</v>
      </c>
      <c r="P4100" s="1" t="s">
        <v>53</v>
      </c>
      <c r="Q4100" s="699" t="str">
        <f>VLOOKUP(UTK[[#This Row],[ID]],DRIVER[],6,FALSE)</f>
        <v>BANAJ ROUT</v>
      </c>
    </row>
    <row r="4101" spans="1:18" ht="14.4">
      <c r="A4101" s="1">
        <v>220</v>
      </c>
      <c r="B4101" s="693" t="str">
        <f>UTK[[#This Row],[DATE]]&amp;UTK[[#This Row],[VEHICLE NO]]&amp;UTK[[#This Row],[TRIP NO]]</f>
        <v>45574OD04Q41442</v>
      </c>
      <c r="C4101" s="25">
        <v>45574</v>
      </c>
      <c r="D4101" s="1">
        <v>65734</v>
      </c>
      <c r="E4101" s="12">
        <v>312216</v>
      </c>
      <c r="F4101" s="17">
        <v>5512</v>
      </c>
      <c r="G4101" s="24" t="s">
        <v>38</v>
      </c>
      <c r="H4101" s="695">
        <v>34.44</v>
      </c>
      <c r="I4101" s="695">
        <v>10.68</v>
      </c>
      <c r="J4101" s="695">
        <f t="shared" si="297"/>
        <v>23.759999999999998</v>
      </c>
      <c r="K4101" s="696">
        <v>23.36</v>
      </c>
      <c r="L4101" s="682">
        <v>45574</v>
      </c>
      <c r="M4101" s="695">
        <f t="shared" si="298"/>
        <v>0.39999999999999858</v>
      </c>
      <c r="N4101" s="701">
        <v>2</v>
      </c>
      <c r="O4101" s="552" t="s">
        <v>50</v>
      </c>
      <c r="P4101" s="1" t="s">
        <v>53</v>
      </c>
      <c r="Q4101" s="699" t="str">
        <f>VLOOKUP(UTK[[#This Row],[ID]],DRIVER[],6,FALSE)</f>
        <v>AJAYA KUMAR MAHANTA</v>
      </c>
    </row>
    <row r="4102" spans="1:18" ht="14.4">
      <c r="A4102" s="1">
        <v>221</v>
      </c>
      <c r="B4102" s="693" t="str">
        <f>UTK[[#This Row],[DATE]]&amp;UTK[[#This Row],[VEHICLE NO]]&amp;UTK[[#This Row],[TRIP NO]]</f>
        <v>45574OD34S26152</v>
      </c>
      <c r="C4102" s="25">
        <v>45574</v>
      </c>
      <c r="D4102" s="1">
        <v>65735</v>
      </c>
      <c r="E4102" s="12">
        <v>312216</v>
      </c>
      <c r="F4102" s="17">
        <v>5515</v>
      </c>
      <c r="G4102" s="24" t="s">
        <v>40</v>
      </c>
      <c r="H4102" s="695">
        <v>53.6</v>
      </c>
      <c r="I4102" s="695">
        <v>17.38</v>
      </c>
      <c r="J4102" s="695">
        <f t="shared" si="297"/>
        <v>36.22</v>
      </c>
      <c r="K4102" s="696">
        <v>35.44</v>
      </c>
      <c r="L4102" s="682">
        <v>45574</v>
      </c>
      <c r="M4102" s="695">
        <f t="shared" si="298"/>
        <v>0.78000000000000114</v>
      </c>
      <c r="N4102" s="701">
        <v>2</v>
      </c>
      <c r="O4102" s="552" t="s">
        <v>50</v>
      </c>
      <c r="P4102" s="1" t="s">
        <v>53</v>
      </c>
      <c r="Q4102" s="699" t="str">
        <f>VLOOKUP(UTK[[#This Row],[ID]],DRIVER[],6,FALSE)</f>
        <v>SUSANT KUMAR BAG</v>
      </c>
    </row>
    <row r="4103" spans="1:18" ht="14.4">
      <c r="A4103" s="1">
        <v>222</v>
      </c>
      <c r="B4103" s="693" t="str">
        <f>UTK[[#This Row],[DATE]]&amp;UTK[[#This Row],[VEHICLE NO]]&amp;UTK[[#This Row],[TRIP NO]]</f>
        <v>45574OD04Q67882</v>
      </c>
      <c r="C4103" s="25">
        <v>45574</v>
      </c>
      <c r="D4103" s="1">
        <v>65736</v>
      </c>
      <c r="E4103" s="12">
        <v>312216</v>
      </c>
      <c r="F4103" s="17">
        <v>5517</v>
      </c>
      <c r="G4103" s="24" t="s">
        <v>20</v>
      </c>
      <c r="H4103" s="695">
        <v>53.92</v>
      </c>
      <c r="I4103" s="695">
        <v>17.8</v>
      </c>
      <c r="J4103" s="695">
        <f t="shared" si="297"/>
        <v>36.120000000000005</v>
      </c>
      <c r="K4103" s="696">
        <v>35.479999999999997</v>
      </c>
      <c r="L4103" s="682">
        <v>45574</v>
      </c>
      <c r="M4103" s="695">
        <f t="shared" si="298"/>
        <v>0.64000000000000767</v>
      </c>
      <c r="N4103" s="701">
        <v>2</v>
      </c>
      <c r="O4103" s="552" t="s">
        <v>50</v>
      </c>
      <c r="P4103" s="1" t="s">
        <v>53</v>
      </c>
      <c r="Q4103" s="699" t="str">
        <f>VLOOKUP(UTK[[#This Row],[ID]],DRIVER[],6,FALSE)</f>
        <v>MURALIDHAR MOHANTA</v>
      </c>
    </row>
    <row r="4104" spans="1:18" ht="14.4">
      <c r="A4104" s="1">
        <v>223</v>
      </c>
      <c r="B4104" s="693" t="str">
        <f>UTK[[#This Row],[DATE]]&amp;UTK[[#This Row],[VEHICLE NO]]&amp;UTK[[#This Row],[TRIP NO]]</f>
        <v>45574OD04Q41262</v>
      </c>
      <c r="C4104" s="25">
        <v>45574</v>
      </c>
      <c r="D4104" s="1">
        <v>65737</v>
      </c>
      <c r="E4104" s="12">
        <v>312216</v>
      </c>
      <c r="F4104" s="17">
        <v>5522</v>
      </c>
      <c r="G4104" s="24" t="s">
        <v>23</v>
      </c>
      <c r="H4104" s="695">
        <v>54.68</v>
      </c>
      <c r="I4104" s="695">
        <v>17.579999999999998</v>
      </c>
      <c r="J4104" s="695">
        <f t="shared" si="297"/>
        <v>37.1</v>
      </c>
      <c r="K4104" s="696">
        <v>36.6</v>
      </c>
      <c r="L4104" s="700">
        <v>45575</v>
      </c>
      <c r="M4104" s="695">
        <f t="shared" si="298"/>
        <v>0.5</v>
      </c>
      <c r="N4104" s="701">
        <v>2</v>
      </c>
      <c r="O4104" s="552" t="s">
        <v>50</v>
      </c>
      <c r="P4104" s="1" t="s">
        <v>53</v>
      </c>
      <c r="Q4104" s="699" t="str">
        <f>VLOOKUP(UTK[[#This Row],[ID]],DRIVER[],6,FALSE)</f>
        <v>DINABANDHU ROUT</v>
      </c>
    </row>
    <row r="4105" spans="1:18" ht="14.4">
      <c r="A4105" s="1">
        <v>224</v>
      </c>
      <c r="B4105" s="693" t="str">
        <f>UTK[[#This Row],[DATE]]&amp;UTK[[#This Row],[VEHICLE NO]]&amp;UTK[[#This Row],[TRIP NO]]</f>
        <v>45574OD34S40342</v>
      </c>
      <c r="C4105" s="25">
        <v>45574</v>
      </c>
      <c r="D4105" s="1">
        <v>65738</v>
      </c>
      <c r="E4105" s="12">
        <v>312216</v>
      </c>
      <c r="F4105" s="17">
        <v>5537</v>
      </c>
      <c r="G4105" s="24" t="s">
        <v>129</v>
      </c>
      <c r="H4105" s="695">
        <v>54.5</v>
      </c>
      <c r="I4105" s="695">
        <v>17.86</v>
      </c>
      <c r="J4105" s="695">
        <f t="shared" si="297"/>
        <v>36.64</v>
      </c>
      <c r="K4105" s="696">
        <v>34.86</v>
      </c>
      <c r="L4105" s="700">
        <v>45575</v>
      </c>
      <c r="M4105" s="695">
        <f t="shared" si="298"/>
        <v>1.7800000000000011</v>
      </c>
      <c r="N4105" s="701">
        <v>2</v>
      </c>
      <c r="O4105" s="552" t="s">
        <v>50</v>
      </c>
      <c r="P4105" s="1" t="s">
        <v>53</v>
      </c>
      <c r="Q4105" s="699" t="str">
        <f>VLOOKUP(UTK[[#This Row],[ID]],DRIVER[],6,FALSE)</f>
        <v>AKSHAYA KU SAHOO</v>
      </c>
    </row>
    <row r="4106" spans="1:18" ht="14.4">
      <c r="A4106" s="1">
        <v>225</v>
      </c>
      <c r="B4106" s="693" t="str">
        <f>UTK[[#This Row],[DATE]]&amp;UTK[[#This Row],[VEHICLE NO]]&amp;UTK[[#This Row],[TRIP NO]]</f>
        <v>45574OD04Q67611</v>
      </c>
      <c r="C4106" s="25">
        <v>45574</v>
      </c>
      <c r="D4106" s="1">
        <v>65739</v>
      </c>
      <c r="E4106" s="12">
        <v>312216</v>
      </c>
      <c r="F4106" s="17">
        <v>5543</v>
      </c>
      <c r="G4106" s="24" t="s">
        <v>24</v>
      </c>
      <c r="H4106" s="695">
        <v>53.74</v>
      </c>
      <c r="I4106" s="695">
        <v>17.739999999999998</v>
      </c>
      <c r="J4106" s="695">
        <f t="shared" si="297"/>
        <v>36</v>
      </c>
      <c r="K4106" s="696">
        <v>34.26</v>
      </c>
      <c r="L4106" s="700">
        <v>45575</v>
      </c>
      <c r="M4106" s="695">
        <f t="shared" si="298"/>
        <v>1.740000000000002</v>
      </c>
      <c r="N4106" s="701">
        <v>1</v>
      </c>
      <c r="O4106" s="552" t="s">
        <v>50</v>
      </c>
      <c r="P4106" s="1" t="s">
        <v>53</v>
      </c>
      <c r="Q4106" s="699" t="str">
        <f>VLOOKUP(UTK[[#This Row],[ID]],DRIVER[],6,FALSE)</f>
        <v>KALICHARAN MOHANTA</v>
      </c>
    </row>
    <row r="4107" spans="1:18" ht="14.4">
      <c r="A4107" s="1">
        <v>226</v>
      </c>
      <c r="B4107" s="693" t="str">
        <f>UTK[[#This Row],[DATE]]&amp;UTK[[#This Row],[VEHICLE NO]]&amp;UTK[[#This Row],[TRIP NO]]</f>
        <v>45574OD34S61392</v>
      </c>
      <c r="C4107" s="25">
        <v>45574</v>
      </c>
      <c r="D4107" s="1">
        <v>65740</v>
      </c>
      <c r="E4107" s="12">
        <v>312216</v>
      </c>
      <c r="F4107" s="17">
        <v>5544</v>
      </c>
      <c r="G4107" s="24" t="s">
        <v>52</v>
      </c>
      <c r="H4107" s="695">
        <v>50.34</v>
      </c>
      <c r="I4107" s="695">
        <v>17.66</v>
      </c>
      <c r="J4107" s="695">
        <f t="shared" si="297"/>
        <v>32.680000000000007</v>
      </c>
      <c r="K4107" s="696">
        <v>32.58</v>
      </c>
      <c r="L4107" s="700">
        <v>45575</v>
      </c>
      <c r="M4107" s="695">
        <f t="shared" si="298"/>
        <v>0.10000000000000853</v>
      </c>
      <c r="N4107" s="701">
        <v>2</v>
      </c>
      <c r="O4107" s="552" t="s">
        <v>50</v>
      </c>
      <c r="P4107" s="1" t="s">
        <v>53</v>
      </c>
      <c r="Q4107" s="699" t="str">
        <f>VLOOKUP(UTK[[#This Row],[ID]],DRIVER[],6,FALSE)</f>
        <v>DUHSHASAN PRADHAN</v>
      </c>
    </row>
    <row r="4108" spans="1:18" ht="14.4">
      <c r="A4108" s="1">
        <v>227</v>
      </c>
      <c r="B4108" s="693" t="str">
        <f>UTK[[#This Row],[DATE]]&amp;UTK[[#This Row],[VEHICLE NO]]&amp;UTK[[#This Row],[TRIP NO]]</f>
        <v>45575OD34S40341</v>
      </c>
      <c r="C4108" s="25">
        <v>45575</v>
      </c>
      <c r="D4108" s="1">
        <v>65741</v>
      </c>
      <c r="E4108" s="12">
        <v>312216</v>
      </c>
      <c r="F4108" s="17">
        <v>5553</v>
      </c>
      <c r="G4108" s="24" t="s">
        <v>129</v>
      </c>
      <c r="H4108" s="695">
        <v>57.72</v>
      </c>
      <c r="I4108" s="695">
        <v>17.84</v>
      </c>
      <c r="J4108" s="695">
        <f t="shared" ref="J4108:J4129" si="299">H4108-I4108</f>
        <v>39.879999999999995</v>
      </c>
      <c r="K4108" s="696">
        <v>37.1</v>
      </c>
      <c r="L4108" s="700">
        <v>45575</v>
      </c>
      <c r="M4108" s="695">
        <f t="shared" ref="M4108:M4129" si="300">J4108-K4108</f>
        <v>2.779999999999994</v>
      </c>
      <c r="N4108" s="701">
        <v>1</v>
      </c>
      <c r="O4108" s="552" t="s">
        <v>50</v>
      </c>
      <c r="P4108" s="1" t="s">
        <v>53</v>
      </c>
      <c r="Q4108" s="699" t="str">
        <f>VLOOKUP(UTK[[#This Row],[ID]],DRIVER[],6,FALSE)</f>
        <v>AKSHAYA KU SAHOO</v>
      </c>
    </row>
    <row r="4109" spans="1:18" ht="14.4">
      <c r="A4109" s="1">
        <v>228</v>
      </c>
      <c r="B4109" s="693" t="str">
        <f>UTK[[#This Row],[DATE]]&amp;UTK[[#This Row],[VEHICLE NO]]&amp;UTK[[#This Row],[TRIP NO]]</f>
        <v>45575OD04Q67611</v>
      </c>
      <c r="C4109" s="25">
        <v>45575</v>
      </c>
      <c r="D4109" s="1">
        <v>65742</v>
      </c>
      <c r="E4109" s="12">
        <v>312216</v>
      </c>
      <c r="F4109" s="17">
        <v>5560</v>
      </c>
      <c r="G4109" s="24" t="s">
        <v>24</v>
      </c>
      <c r="H4109" s="695">
        <v>52.94</v>
      </c>
      <c r="I4109" s="695">
        <v>17.760000000000002</v>
      </c>
      <c r="J4109" s="695">
        <f t="shared" si="299"/>
        <v>35.179999999999993</v>
      </c>
      <c r="K4109" s="696">
        <v>34.4</v>
      </c>
      <c r="L4109" s="700">
        <v>45575</v>
      </c>
      <c r="M4109" s="695">
        <f t="shared" si="300"/>
        <v>0.77999999999999403</v>
      </c>
      <c r="N4109" s="701">
        <v>1</v>
      </c>
      <c r="O4109" s="552" t="s">
        <v>50</v>
      </c>
      <c r="P4109" s="1" t="s">
        <v>53</v>
      </c>
      <c r="Q4109" s="699" t="str">
        <f>VLOOKUP(UTK[[#This Row],[ID]],DRIVER[],6,FALSE)</f>
        <v>KALICHARAN MOHANTA</v>
      </c>
    </row>
    <row r="4110" spans="1:18" ht="14.4">
      <c r="A4110" s="1">
        <v>229</v>
      </c>
      <c r="B4110" s="693" t="str">
        <f>UTK[[#This Row],[DATE]]&amp;UTK[[#This Row],[VEHICLE NO]]&amp;UTK[[#This Row],[TRIP NO]]</f>
        <v>45575OD34S26661</v>
      </c>
      <c r="C4110" s="25">
        <v>45575</v>
      </c>
      <c r="D4110" s="1">
        <v>65743</v>
      </c>
      <c r="E4110" s="12">
        <v>312216</v>
      </c>
      <c r="F4110" s="17">
        <v>5568</v>
      </c>
      <c r="G4110" s="24" t="s">
        <v>45</v>
      </c>
      <c r="H4110" s="695">
        <v>52.76</v>
      </c>
      <c r="I4110" s="695">
        <v>17.600000000000001</v>
      </c>
      <c r="J4110" s="695">
        <f t="shared" si="299"/>
        <v>35.159999999999997</v>
      </c>
      <c r="K4110" s="696">
        <v>35.020000000000003</v>
      </c>
      <c r="L4110" s="700">
        <v>45575</v>
      </c>
      <c r="M4110" s="695">
        <f t="shared" si="300"/>
        <v>0.13999999999999346</v>
      </c>
      <c r="N4110" s="701">
        <v>1</v>
      </c>
      <c r="O4110" s="552" t="s">
        <v>50</v>
      </c>
      <c r="P4110" s="1" t="s">
        <v>53</v>
      </c>
      <c r="Q4110" s="699" t="str">
        <f>VLOOKUP(UTK[[#This Row],[ID]],DRIVER[],6,FALSE)</f>
        <v>PRAHALLAD KUMAR DAS</v>
      </c>
    </row>
    <row r="4111" spans="1:18" ht="14.4">
      <c r="A4111" s="1">
        <v>230</v>
      </c>
      <c r="B4111" s="693" t="str">
        <f>UTK[[#This Row],[DATE]]&amp;UTK[[#This Row],[VEHICLE NO]]&amp;UTK[[#This Row],[TRIP NO]]</f>
        <v>45575OD34S26151</v>
      </c>
      <c r="C4111" s="25">
        <v>45575</v>
      </c>
      <c r="D4111" s="1">
        <v>65744</v>
      </c>
      <c r="E4111" s="12">
        <v>312216</v>
      </c>
      <c r="F4111" s="17">
        <v>5570</v>
      </c>
      <c r="G4111" s="24" t="s">
        <v>40</v>
      </c>
      <c r="H4111" s="695">
        <v>50.32</v>
      </c>
      <c r="I4111" s="695">
        <v>17.399999999999999</v>
      </c>
      <c r="J4111" s="695">
        <f t="shared" si="299"/>
        <v>32.92</v>
      </c>
      <c r="K4111" s="696">
        <v>32.92</v>
      </c>
      <c r="L4111" s="700">
        <v>45575</v>
      </c>
      <c r="M4111" s="695">
        <f t="shared" si="300"/>
        <v>0</v>
      </c>
      <c r="N4111" s="701">
        <v>1</v>
      </c>
      <c r="O4111" s="552" t="s">
        <v>50</v>
      </c>
      <c r="P4111" s="1" t="s">
        <v>53</v>
      </c>
      <c r="Q4111" s="699" t="str">
        <f>VLOOKUP(UTK[[#This Row],[ID]],DRIVER[],6,FALSE)</f>
        <v>SUSANT KUMAR BAG</v>
      </c>
      <c r="R4111" s="1">
        <v>218</v>
      </c>
    </row>
    <row r="4112" spans="1:18" ht="14.4">
      <c r="A4112" s="1">
        <v>231</v>
      </c>
      <c r="B4112" s="693" t="str">
        <f>UTK[[#This Row],[DATE]]&amp;UTK[[#This Row],[VEHICLE NO]]&amp;UTK[[#This Row],[TRIP NO]]</f>
        <v>45575OD34S61371</v>
      </c>
      <c r="C4112" s="25">
        <v>45575</v>
      </c>
      <c r="D4112" s="1">
        <v>65745</v>
      </c>
      <c r="E4112" s="12">
        <v>312216</v>
      </c>
      <c r="F4112" s="17">
        <v>5569</v>
      </c>
      <c r="G4112" s="24" t="s">
        <v>44</v>
      </c>
      <c r="H4112" s="695">
        <v>54.52</v>
      </c>
      <c r="I4112" s="695">
        <v>17.739999999999998</v>
      </c>
      <c r="J4112" s="695">
        <f t="shared" si="299"/>
        <v>36.78</v>
      </c>
      <c r="K4112" s="696">
        <v>35.6</v>
      </c>
      <c r="L4112" s="700">
        <v>45575</v>
      </c>
      <c r="M4112" s="695">
        <f t="shared" si="300"/>
        <v>1.1799999999999997</v>
      </c>
      <c r="N4112" s="701">
        <v>1</v>
      </c>
      <c r="O4112" s="552" t="s">
        <v>50</v>
      </c>
      <c r="P4112" s="1" t="s">
        <v>53</v>
      </c>
      <c r="Q4112" s="699" t="str">
        <f>VLOOKUP(UTK[[#This Row],[ID]],DRIVER[],6,FALSE)</f>
        <v>BANAJ ROUT</v>
      </c>
    </row>
    <row r="4113" spans="1:18" ht="14.4">
      <c r="A4113" s="1">
        <v>232</v>
      </c>
      <c r="B4113" s="693" t="str">
        <f>UTK[[#This Row],[DATE]]&amp;UTK[[#This Row],[VEHICLE NO]]&amp;UTK[[#This Row],[TRIP NO]]</f>
        <v>45575OD04Q41281</v>
      </c>
      <c r="C4113" s="25">
        <v>45575</v>
      </c>
      <c r="D4113" s="1">
        <v>65746</v>
      </c>
      <c r="E4113" s="12">
        <v>312216</v>
      </c>
      <c r="F4113" s="17">
        <v>5573</v>
      </c>
      <c r="G4113" s="24" t="s">
        <v>41</v>
      </c>
      <c r="H4113" s="695">
        <v>34.06</v>
      </c>
      <c r="I4113" s="695">
        <v>10.54</v>
      </c>
      <c r="J4113" s="695">
        <f t="shared" si="299"/>
        <v>23.520000000000003</v>
      </c>
      <c r="K4113" s="696">
        <v>22.64</v>
      </c>
      <c r="L4113" s="700">
        <v>45575</v>
      </c>
      <c r="M4113" s="695">
        <f t="shared" si="300"/>
        <v>0.88000000000000256</v>
      </c>
      <c r="N4113" s="701">
        <v>1</v>
      </c>
      <c r="O4113" s="552" t="s">
        <v>50</v>
      </c>
      <c r="P4113" s="1" t="s">
        <v>53</v>
      </c>
      <c r="Q4113" s="699" t="str">
        <f>VLOOKUP(UTK[[#This Row],[ID]],DRIVER[],6,FALSE)</f>
        <v>KAMAN MUNDA</v>
      </c>
    </row>
    <row r="4114" spans="1:18" ht="14.4">
      <c r="A4114" s="1">
        <v>233</v>
      </c>
      <c r="B4114" s="693" t="str">
        <f>UTK[[#This Row],[DATE]]&amp;UTK[[#This Row],[VEHICLE NO]]&amp;UTK[[#This Row],[TRIP NO]]</f>
        <v>45575OD04Q67881</v>
      </c>
      <c r="C4114" s="25">
        <v>45575</v>
      </c>
      <c r="D4114" s="1">
        <v>65747</v>
      </c>
      <c r="E4114" s="12">
        <v>312216</v>
      </c>
      <c r="F4114" s="17">
        <v>5583</v>
      </c>
      <c r="G4114" s="24" t="s">
        <v>20</v>
      </c>
      <c r="H4114" s="695">
        <v>56.88</v>
      </c>
      <c r="I4114" s="695">
        <v>17.82</v>
      </c>
      <c r="J4114" s="695">
        <f t="shared" si="299"/>
        <v>39.06</v>
      </c>
      <c r="K4114" s="696">
        <v>38.58</v>
      </c>
      <c r="L4114" s="700">
        <v>45575</v>
      </c>
      <c r="M4114" s="695">
        <f t="shared" si="300"/>
        <v>0.48000000000000398</v>
      </c>
      <c r="N4114" s="701">
        <v>1</v>
      </c>
      <c r="O4114" s="552" t="s">
        <v>50</v>
      </c>
      <c r="P4114" s="1" t="s">
        <v>53</v>
      </c>
      <c r="Q4114" s="699" t="str">
        <f>VLOOKUP(UTK[[#This Row],[ID]],DRIVER[],6,FALSE)</f>
        <v>AJAYA KUMAR MAHANTA</v>
      </c>
    </row>
    <row r="4115" spans="1:18" ht="14.4">
      <c r="A4115" s="1">
        <v>234</v>
      </c>
      <c r="B4115" s="693" t="str">
        <f>UTK[[#This Row],[DATE]]&amp;UTK[[#This Row],[VEHICLE NO]]&amp;UTK[[#This Row],[TRIP NO]]</f>
        <v>45575OD34S65081</v>
      </c>
      <c r="C4115" s="25">
        <v>45575</v>
      </c>
      <c r="D4115" s="1">
        <v>65748</v>
      </c>
      <c r="E4115" s="12">
        <v>312216</v>
      </c>
      <c r="F4115" s="17">
        <v>5596</v>
      </c>
      <c r="G4115" s="24" t="s">
        <v>57</v>
      </c>
      <c r="H4115" s="695">
        <v>55.2</v>
      </c>
      <c r="I4115" s="695">
        <v>17.52</v>
      </c>
      <c r="J4115" s="695">
        <f t="shared" si="299"/>
        <v>37.680000000000007</v>
      </c>
      <c r="K4115" s="696">
        <v>36</v>
      </c>
      <c r="L4115" s="700">
        <v>45575</v>
      </c>
      <c r="M4115" s="695">
        <f t="shared" si="300"/>
        <v>1.6800000000000068</v>
      </c>
      <c r="N4115" s="701">
        <v>1</v>
      </c>
      <c r="O4115" s="552" t="s">
        <v>50</v>
      </c>
      <c r="P4115" s="1" t="s">
        <v>53</v>
      </c>
      <c r="Q4115" s="699" t="str">
        <f>VLOOKUP(UTK[[#This Row],[ID]],DRIVER[],6,FALSE)</f>
        <v>MURALIDHAR MOHANTA</v>
      </c>
    </row>
    <row r="4116" spans="1:18" ht="14.4">
      <c r="A4116" s="1">
        <v>235</v>
      </c>
      <c r="B4116" s="693" t="str">
        <f>UTK[[#This Row],[DATE]]&amp;UTK[[#This Row],[VEHICLE NO]]&amp;UTK[[#This Row],[TRIP NO]]</f>
        <v>45575OD34S61391</v>
      </c>
      <c r="C4116" s="25">
        <v>45575</v>
      </c>
      <c r="D4116" s="1">
        <v>65749</v>
      </c>
      <c r="E4116" s="12">
        <v>312216</v>
      </c>
      <c r="F4116" s="17">
        <v>5599</v>
      </c>
      <c r="G4116" s="24" t="s">
        <v>52</v>
      </c>
      <c r="H4116" s="695">
        <v>56.42</v>
      </c>
      <c r="I4116" s="695">
        <v>17.66</v>
      </c>
      <c r="J4116" s="695">
        <f t="shared" si="299"/>
        <v>38.760000000000005</v>
      </c>
      <c r="K4116" s="696">
        <v>38.76</v>
      </c>
      <c r="L4116" s="700">
        <v>45575</v>
      </c>
      <c r="M4116" s="695">
        <f t="shared" si="300"/>
        <v>0</v>
      </c>
      <c r="N4116" s="701">
        <v>1</v>
      </c>
      <c r="O4116" s="552" t="s">
        <v>50</v>
      </c>
      <c r="P4116" s="1" t="s">
        <v>53</v>
      </c>
      <c r="Q4116" s="699" t="str">
        <f>VLOOKUP(UTK[[#This Row],[ID]],DRIVER[],6,FALSE)</f>
        <v>BENUDHAR PRADHAN</v>
      </c>
      <c r="R4116" s="1">
        <v>170</v>
      </c>
    </row>
    <row r="4117" spans="1:18" ht="14.4">
      <c r="A4117" s="1">
        <v>236</v>
      </c>
      <c r="B4117" s="693" t="str">
        <f>UTK[[#This Row],[DATE]]&amp;UTK[[#This Row],[VEHICLE NO]]&amp;UTK[[#This Row],[TRIP NO]]</f>
        <v>45575OD04Q41261</v>
      </c>
      <c r="C4117" s="25">
        <v>45575</v>
      </c>
      <c r="D4117" s="1">
        <v>65750</v>
      </c>
      <c r="E4117" s="12">
        <v>312216</v>
      </c>
      <c r="F4117" s="17">
        <v>5604</v>
      </c>
      <c r="G4117" s="24" t="s">
        <v>23</v>
      </c>
      <c r="H4117" s="695">
        <v>54.32</v>
      </c>
      <c r="I4117" s="695">
        <v>17.52</v>
      </c>
      <c r="J4117" s="695">
        <f t="shared" si="299"/>
        <v>36.799999999999997</v>
      </c>
      <c r="K4117" s="696">
        <v>36.44</v>
      </c>
      <c r="L4117" s="700">
        <v>45575</v>
      </c>
      <c r="M4117" s="695">
        <f t="shared" si="300"/>
        <v>0.35999999999999943</v>
      </c>
      <c r="N4117" s="701">
        <v>1</v>
      </c>
      <c r="O4117" s="552" t="s">
        <v>50</v>
      </c>
      <c r="P4117" s="1" t="s">
        <v>53</v>
      </c>
      <c r="Q4117" s="699" t="str">
        <f>VLOOKUP(UTK[[#This Row],[ID]],DRIVER[],6,FALSE)</f>
        <v>JUGAL KISHOR MOHANTA</v>
      </c>
    </row>
    <row r="4118" spans="1:18" ht="14.4">
      <c r="A4118" s="1">
        <v>237</v>
      </c>
      <c r="B4118" s="693" t="str">
        <f>UTK[[#This Row],[DATE]]&amp;UTK[[#This Row],[VEHICLE NO]]&amp;UTK[[#This Row],[TRIP NO]]</f>
        <v>45575OD34S26681</v>
      </c>
      <c r="C4118" s="25">
        <v>45575</v>
      </c>
      <c r="D4118" s="1">
        <v>65751</v>
      </c>
      <c r="E4118" s="12">
        <v>312216</v>
      </c>
      <c r="F4118" s="17">
        <v>5605</v>
      </c>
      <c r="G4118" s="24" t="s">
        <v>42</v>
      </c>
      <c r="H4118" s="695">
        <v>50.62</v>
      </c>
      <c r="I4118" s="695">
        <v>17.059999999999999</v>
      </c>
      <c r="J4118" s="695">
        <f t="shared" si="299"/>
        <v>33.56</v>
      </c>
      <c r="K4118" s="696">
        <v>33.32</v>
      </c>
      <c r="L4118" s="700">
        <v>45575</v>
      </c>
      <c r="M4118" s="695">
        <f t="shared" si="300"/>
        <v>0.24000000000000199</v>
      </c>
      <c r="N4118" s="701">
        <v>1</v>
      </c>
      <c r="O4118" s="552" t="s">
        <v>50</v>
      </c>
      <c r="P4118" s="1" t="s">
        <v>53</v>
      </c>
      <c r="Q4118" s="699" t="str">
        <f>VLOOKUP(UTK[[#This Row],[ID]],DRIVER[],6,FALSE)</f>
        <v>DINABANDHU ROUT</v>
      </c>
    </row>
    <row r="4119" spans="1:18" ht="14.4">
      <c r="A4119" s="1">
        <v>238</v>
      </c>
      <c r="B4119" s="693" t="str">
        <f>UTK[[#This Row],[DATE]]&amp;UTK[[#This Row],[VEHICLE NO]]&amp;UTK[[#This Row],[TRIP NO]]</f>
        <v>45575OD04Q41231</v>
      </c>
      <c r="C4119" s="25">
        <v>45575</v>
      </c>
      <c r="D4119" s="1">
        <v>65752</v>
      </c>
      <c r="E4119" s="12">
        <v>312216</v>
      </c>
      <c r="F4119" s="17">
        <v>5609</v>
      </c>
      <c r="G4119" s="24" t="s">
        <v>39</v>
      </c>
      <c r="H4119" s="695">
        <v>54.04</v>
      </c>
      <c r="I4119" s="695">
        <v>17.5</v>
      </c>
      <c r="J4119" s="695">
        <f t="shared" si="299"/>
        <v>36.54</v>
      </c>
      <c r="K4119" s="696">
        <v>36.340000000000003</v>
      </c>
      <c r="L4119" s="700">
        <v>45575</v>
      </c>
      <c r="M4119" s="695">
        <f t="shared" si="300"/>
        <v>0.19999999999999574</v>
      </c>
      <c r="N4119" s="701">
        <v>1</v>
      </c>
      <c r="O4119" s="552" t="s">
        <v>50</v>
      </c>
      <c r="P4119" s="1" t="s">
        <v>53</v>
      </c>
      <c r="Q4119" s="699" t="str">
        <f>VLOOKUP(UTK[[#This Row],[ID]],DRIVER[],6,FALSE)</f>
        <v>PRADEEP KUMAR</v>
      </c>
    </row>
    <row r="4120" spans="1:18" ht="14.4">
      <c r="A4120" s="1">
        <v>239</v>
      </c>
      <c r="B4120" s="693" t="str">
        <f>UTK[[#This Row],[DATE]]&amp;UTK[[#This Row],[VEHICLE NO]]&amp;UTK[[#This Row],[TRIP NO]]</f>
        <v>45575OD04Q41441</v>
      </c>
      <c r="C4120" s="25">
        <v>45575</v>
      </c>
      <c r="D4120" s="1">
        <v>65753</v>
      </c>
      <c r="E4120" s="12">
        <v>312216</v>
      </c>
      <c r="F4120" s="17">
        <v>5617</v>
      </c>
      <c r="G4120" s="24" t="s">
        <v>38</v>
      </c>
      <c r="H4120" s="695">
        <v>32.14</v>
      </c>
      <c r="I4120" s="695">
        <v>10.68</v>
      </c>
      <c r="J4120" s="695">
        <f t="shared" si="299"/>
        <v>21.46</v>
      </c>
      <c r="K4120" s="696">
        <v>21.46</v>
      </c>
      <c r="L4120" s="700">
        <v>45575</v>
      </c>
      <c r="M4120" s="695">
        <f t="shared" si="300"/>
        <v>0</v>
      </c>
      <c r="N4120" s="701">
        <v>1</v>
      </c>
      <c r="O4120" s="552" t="s">
        <v>50</v>
      </c>
      <c r="P4120" s="1" t="s">
        <v>53</v>
      </c>
      <c r="Q4120" s="699" t="str">
        <f>VLOOKUP(UTK[[#This Row],[ID]],DRIVER[],6,FALSE)</f>
        <v>RAJESWAR MAHANTA</v>
      </c>
      <c r="R4120" s="1">
        <v>140</v>
      </c>
    </row>
    <row r="4121" spans="1:18" ht="14.4">
      <c r="A4121" s="1">
        <v>240</v>
      </c>
      <c r="B4121" s="693" t="str">
        <f>UTK[[#This Row],[DATE]]&amp;UTK[[#This Row],[VEHICLE NO]]&amp;UTK[[#This Row],[TRIP NO]]</f>
        <v>45575OD34S61521</v>
      </c>
      <c r="C4121" s="25">
        <v>45575</v>
      </c>
      <c r="D4121" s="1">
        <v>65754</v>
      </c>
      <c r="E4121" s="12">
        <v>312216</v>
      </c>
      <c r="F4121" s="17">
        <v>5619</v>
      </c>
      <c r="G4121" s="24" t="s">
        <v>43</v>
      </c>
      <c r="H4121" s="695">
        <v>51.6</v>
      </c>
      <c r="I4121" s="695">
        <v>17.2</v>
      </c>
      <c r="J4121" s="695">
        <f t="shared" si="299"/>
        <v>34.400000000000006</v>
      </c>
      <c r="K4121" s="696">
        <v>34.08</v>
      </c>
      <c r="L4121" s="700">
        <v>45575</v>
      </c>
      <c r="M4121" s="695">
        <f t="shared" si="300"/>
        <v>0.32000000000000739</v>
      </c>
      <c r="N4121" s="701">
        <v>1</v>
      </c>
      <c r="O4121" s="552" t="s">
        <v>50</v>
      </c>
      <c r="P4121" s="1" t="s">
        <v>53</v>
      </c>
      <c r="Q4121" s="699" t="str">
        <f>VLOOKUP(UTK[[#This Row],[ID]],DRIVER[],6,FALSE)</f>
        <v>DHULESWAR PERAI</v>
      </c>
    </row>
    <row r="4122" spans="1:18" ht="14.4">
      <c r="A4122" s="1">
        <v>241</v>
      </c>
      <c r="B4122" s="693" t="str">
        <f>UTK[[#This Row],[DATE]]&amp;UTK[[#This Row],[VEHICLE NO]]&amp;UTK[[#This Row],[TRIP NO]]</f>
        <v>45575OD34S26662</v>
      </c>
      <c r="C4122" s="25">
        <v>45575</v>
      </c>
      <c r="D4122" s="1">
        <v>65755</v>
      </c>
      <c r="E4122" s="12">
        <v>312216</v>
      </c>
      <c r="F4122" s="17">
        <v>5633</v>
      </c>
      <c r="G4122" s="24" t="s">
        <v>45</v>
      </c>
      <c r="H4122" s="695">
        <v>53.4</v>
      </c>
      <c r="I4122" s="695">
        <v>17.579999999999998</v>
      </c>
      <c r="J4122" s="695">
        <f t="shared" si="299"/>
        <v>35.82</v>
      </c>
      <c r="K4122" s="696">
        <v>35.76</v>
      </c>
      <c r="L4122" s="700">
        <v>45575</v>
      </c>
      <c r="M4122" s="695">
        <f t="shared" si="300"/>
        <v>6.0000000000002274E-2</v>
      </c>
      <c r="N4122" s="701">
        <v>2</v>
      </c>
      <c r="O4122" s="552" t="s">
        <v>50</v>
      </c>
      <c r="P4122" s="1" t="s">
        <v>53</v>
      </c>
      <c r="Q4122" s="699" t="str">
        <f>VLOOKUP(UTK[[#This Row],[ID]],DRIVER[],6,FALSE)</f>
        <v>PRAHALLAD KUMAR DAS</v>
      </c>
    </row>
    <row r="4123" spans="1:18" ht="14.4">
      <c r="A4123" s="1">
        <v>242</v>
      </c>
      <c r="B4123" s="693" t="str">
        <f>UTK[[#This Row],[DATE]]&amp;UTK[[#This Row],[VEHICLE NO]]&amp;UTK[[#This Row],[TRIP NO]]</f>
        <v>45575OD34S26152</v>
      </c>
      <c r="C4123" s="25">
        <v>45575</v>
      </c>
      <c r="D4123" s="1">
        <v>65756</v>
      </c>
      <c r="E4123" s="12">
        <v>312216</v>
      </c>
      <c r="F4123" s="17">
        <v>5651</v>
      </c>
      <c r="G4123" s="24" t="s">
        <v>40</v>
      </c>
      <c r="H4123" s="695">
        <v>55.32</v>
      </c>
      <c r="I4123" s="695">
        <v>17.52</v>
      </c>
      <c r="J4123" s="695">
        <f t="shared" si="299"/>
        <v>37.799999999999997</v>
      </c>
      <c r="K4123" s="696">
        <v>37.4</v>
      </c>
      <c r="L4123" s="700">
        <v>45575</v>
      </c>
      <c r="M4123" s="695">
        <f t="shared" si="300"/>
        <v>0.39999999999999858</v>
      </c>
      <c r="N4123" s="701">
        <v>2</v>
      </c>
      <c r="O4123" s="552" t="s">
        <v>50</v>
      </c>
      <c r="P4123" s="1" t="s">
        <v>53</v>
      </c>
      <c r="Q4123" s="699" t="str">
        <f>VLOOKUP(UTK[[#This Row],[ID]],DRIVER[],6,FALSE)</f>
        <v>SUSANT KUMAR BAG</v>
      </c>
    </row>
    <row r="4124" spans="1:18" ht="14.4">
      <c r="A4124" s="1">
        <v>243</v>
      </c>
      <c r="B4124" s="693" t="str">
        <f>UTK[[#This Row],[DATE]]&amp;UTK[[#This Row],[VEHICLE NO]]&amp;UTK[[#This Row],[TRIP NO]]</f>
        <v>45575OD04Q67612</v>
      </c>
      <c r="C4124" s="25">
        <v>45575</v>
      </c>
      <c r="D4124" s="1">
        <v>65757</v>
      </c>
      <c r="E4124" s="12">
        <v>312216</v>
      </c>
      <c r="F4124" s="17">
        <v>5668</v>
      </c>
      <c r="G4124" s="24" t="s">
        <v>24</v>
      </c>
      <c r="H4124" s="695">
        <v>53.78</v>
      </c>
      <c r="I4124" s="695">
        <v>17.72</v>
      </c>
      <c r="J4124" s="695">
        <f t="shared" si="299"/>
        <v>36.06</v>
      </c>
      <c r="K4124" s="696">
        <v>35.32</v>
      </c>
      <c r="L4124" s="700">
        <v>45575</v>
      </c>
      <c r="M4124" s="695">
        <f t="shared" si="300"/>
        <v>0.74000000000000199</v>
      </c>
      <c r="N4124" s="701">
        <v>2</v>
      </c>
      <c r="O4124" s="552" t="s">
        <v>50</v>
      </c>
      <c r="P4124" s="1" t="s">
        <v>53</v>
      </c>
      <c r="Q4124" s="699" t="str">
        <f>VLOOKUP(UTK[[#This Row],[ID]],DRIVER[],6,FALSE)</f>
        <v>KALICHARAN MOHANTA</v>
      </c>
    </row>
    <row r="4125" spans="1:18" ht="14.4">
      <c r="A4125" s="1">
        <v>244</v>
      </c>
      <c r="B4125" s="693" t="str">
        <f>UTK[[#This Row],[DATE]]&amp;UTK[[#This Row],[VEHICLE NO]]&amp;UTK[[#This Row],[TRIP NO]]</f>
        <v>45575OD04Q41282</v>
      </c>
      <c r="C4125" s="25">
        <v>45575</v>
      </c>
      <c r="D4125" s="1">
        <v>65758</v>
      </c>
      <c r="E4125" s="12">
        <v>312216</v>
      </c>
      <c r="F4125" s="17">
        <v>5670</v>
      </c>
      <c r="G4125" s="24" t="s">
        <v>41</v>
      </c>
      <c r="H4125" s="695">
        <v>33.6</v>
      </c>
      <c r="I4125" s="695">
        <v>10.52</v>
      </c>
      <c r="J4125" s="695">
        <f t="shared" si="299"/>
        <v>23.080000000000002</v>
      </c>
      <c r="K4125" s="696">
        <v>23.08</v>
      </c>
      <c r="L4125" s="700">
        <v>45575</v>
      </c>
      <c r="M4125" s="695">
        <f t="shared" si="300"/>
        <v>0</v>
      </c>
      <c r="N4125" s="701">
        <v>2</v>
      </c>
      <c r="O4125" s="552" t="s">
        <v>50</v>
      </c>
      <c r="P4125" s="1" t="s">
        <v>53</v>
      </c>
      <c r="Q4125" s="699" t="str">
        <f>VLOOKUP(UTK[[#This Row],[ID]],DRIVER[],6,FALSE)</f>
        <v>KAMAN MUNDA</v>
      </c>
    </row>
    <row r="4126" spans="1:18" ht="14.4">
      <c r="A4126" s="1">
        <v>245</v>
      </c>
      <c r="B4126" s="693" t="str">
        <f>UTK[[#This Row],[DATE]]&amp;UTK[[#This Row],[VEHICLE NO]]&amp;UTK[[#This Row],[TRIP NO]]</f>
        <v>45575OD04Q67882</v>
      </c>
      <c r="C4126" s="25">
        <v>45575</v>
      </c>
      <c r="D4126" s="1">
        <v>65759</v>
      </c>
      <c r="E4126" s="12">
        <v>312216</v>
      </c>
      <c r="F4126" s="17">
        <v>6777</v>
      </c>
      <c r="G4126" s="24" t="s">
        <v>20</v>
      </c>
      <c r="H4126" s="695">
        <v>58.04</v>
      </c>
      <c r="I4126" s="695">
        <v>17.8</v>
      </c>
      <c r="J4126" s="695">
        <f t="shared" si="299"/>
        <v>40.239999999999995</v>
      </c>
      <c r="K4126" s="696">
        <v>40.18</v>
      </c>
      <c r="L4126" s="700">
        <v>45575</v>
      </c>
      <c r="M4126" s="695">
        <f t="shared" si="300"/>
        <v>5.9999999999995168E-2</v>
      </c>
      <c r="N4126" s="701">
        <v>2</v>
      </c>
      <c r="O4126" s="552" t="s">
        <v>50</v>
      </c>
      <c r="P4126" s="1" t="s">
        <v>53</v>
      </c>
      <c r="Q4126" s="699" t="str">
        <f>VLOOKUP(UTK[[#This Row],[ID]],DRIVER[],6,FALSE)</f>
        <v>AJAYA KUMAR MAHANTA</v>
      </c>
    </row>
    <row r="4127" spans="1:18" ht="14.4">
      <c r="A4127" s="1">
        <v>246</v>
      </c>
      <c r="B4127" s="693" t="str">
        <f>UTK[[#This Row],[DATE]]&amp;UTK[[#This Row],[VEHICLE NO]]&amp;UTK[[#This Row],[TRIP NO]]</f>
        <v>45575OD34S65082</v>
      </c>
      <c r="C4127" s="25">
        <v>45575</v>
      </c>
      <c r="D4127" s="1">
        <v>65760</v>
      </c>
      <c r="E4127" s="12">
        <v>312216</v>
      </c>
      <c r="F4127" s="17">
        <v>5679</v>
      </c>
      <c r="G4127" s="24" t="s">
        <v>57</v>
      </c>
      <c r="H4127" s="695">
        <v>56.42</v>
      </c>
      <c r="I4127" s="695">
        <v>17.5</v>
      </c>
      <c r="J4127" s="695">
        <f t="shared" si="299"/>
        <v>38.92</v>
      </c>
      <c r="K4127" s="696">
        <v>38.92</v>
      </c>
      <c r="L4127" s="700">
        <v>45575</v>
      </c>
      <c r="M4127" s="695">
        <f t="shared" si="300"/>
        <v>0</v>
      </c>
      <c r="N4127" s="701">
        <v>2</v>
      </c>
      <c r="O4127" s="552" t="s">
        <v>50</v>
      </c>
      <c r="P4127" s="1" t="s">
        <v>53</v>
      </c>
      <c r="Q4127" s="699" t="str">
        <f>VLOOKUP(UTK[[#This Row],[ID]],DRIVER[],6,FALSE)</f>
        <v>MURALIDHAR MOHANTA</v>
      </c>
    </row>
    <row r="4128" spans="1:18" ht="14.4">
      <c r="A4128" s="1">
        <v>247</v>
      </c>
      <c r="B4128" s="693" t="str">
        <f>UTK[[#This Row],[DATE]]&amp;UTK[[#This Row],[VEHICLE NO]]&amp;UTK[[#This Row],[TRIP NO]]</f>
        <v>45575OD34S61392</v>
      </c>
      <c r="C4128" s="25">
        <v>45575</v>
      </c>
      <c r="D4128" s="1">
        <v>65761</v>
      </c>
      <c r="E4128" s="12">
        <v>312216</v>
      </c>
      <c r="F4128" s="17">
        <v>5688</v>
      </c>
      <c r="G4128" s="24" t="s">
        <v>52</v>
      </c>
      <c r="H4128" s="695">
        <v>55.32</v>
      </c>
      <c r="I4128" s="695">
        <v>17.72</v>
      </c>
      <c r="J4128" s="695">
        <f t="shared" si="299"/>
        <v>37.6</v>
      </c>
      <c r="K4128" s="696">
        <v>37.6</v>
      </c>
      <c r="L4128" s="700">
        <v>45575</v>
      </c>
      <c r="M4128" s="695">
        <f t="shared" si="300"/>
        <v>0</v>
      </c>
      <c r="N4128" s="701">
        <v>2</v>
      </c>
      <c r="O4128" s="552" t="s">
        <v>50</v>
      </c>
      <c r="P4128" s="1" t="s">
        <v>53</v>
      </c>
      <c r="Q4128" s="699" t="str">
        <f>VLOOKUP(UTK[[#This Row],[ID]],DRIVER[],6,FALSE)</f>
        <v>BENUDHAR PRADHAN</v>
      </c>
    </row>
    <row r="4129" spans="1:18" ht="14.4">
      <c r="A4129" s="1">
        <v>248</v>
      </c>
      <c r="B4129" s="693" t="str">
        <f>UTK[[#This Row],[DATE]]&amp;UTK[[#This Row],[VEHICLE NO]]&amp;UTK[[#This Row],[TRIP NO]]</f>
        <v>45575OD34S40342</v>
      </c>
      <c r="C4129" s="25">
        <v>45575</v>
      </c>
      <c r="D4129" s="1">
        <v>65762</v>
      </c>
      <c r="E4129" s="12">
        <v>312216</v>
      </c>
      <c r="F4129" s="17">
        <v>5694</v>
      </c>
      <c r="G4129" s="24" t="s">
        <v>129</v>
      </c>
      <c r="H4129" s="695">
        <v>58.52</v>
      </c>
      <c r="I4129" s="695">
        <v>17.760000000000002</v>
      </c>
      <c r="J4129" s="695">
        <f t="shared" si="299"/>
        <v>40.760000000000005</v>
      </c>
      <c r="K4129" s="696">
        <v>40.4</v>
      </c>
      <c r="L4129" s="700">
        <v>45576</v>
      </c>
      <c r="M4129" s="695">
        <f t="shared" si="300"/>
        <v>0.36000000000000654</v>
      </c>
      <c r="N4129" s="701">
        <v>2</v>
      </c>
      <c r="O4129" s="552" t="s">
        <v>50</v>
      </c>
      <c r="P4129" s="1" t="s">
        <v>53</v>
      </c>
      <c r="Q4129" s="699" t="str">
        <f>VLOOKUP(UTK[[#This Row],[ID]],DRIVER[],6,FALSE)</f>
        <v>PRADEEP KUMAR</v>
      </c>
    </row>
    <row r="4130" spans="1:18" ht="14.4">
      <c r="A4130" s="1">
        <v>249</v>
      </c>
      <c r="B4130" s="693" t="str">
        <f>UTK[[#This Row],[DATE]]&amp;UTK[[#This Row],[VEHICLE NO]]&amp;UTK[[#This Row],[TRIP NO]]</f>
        <v>45576OD34S40341</v>
      </c>
      <c r="C4130" s="25">
        <v>45576</v>
      </c>
      <c r="D4130" s="1">
        <v>65763</v>
      </c>
      <c r="E4130" s="12">
        <v>312216</v>
      </c>
      <c r="F4130" s="17">
        <v>5713</v>
      </c>
      <c r="G4130" s="24" t="s">
        <v>129</v>
      </c>
      <c r="H4130" s="695">
        <v>50.96</v>
      </c>
      <c r="I4130" s="695">
        <v>17.8</v>
      </c>
      <c r="J4130" s="695">
        <f t="shared" ref="J4130:J4154" si="301">H4130-I4130</f>
        <v>33.159999999999997</v>
      </c>
      <c r="K4130" s="696">
        <v>32.659999999999997</v>
      </c>
      <c r="L4130" s="700">
        <v>45576</v>
      </c>
      <c r="M4130" s="695">
        <f t="shared" ref="M4130:M4154" si="302">J4130-K4130</f>
        <v>0.5</v>
      </c>
      <c r="N4130" s="701">
        <v>1</v>
      </c>
      <c r="O4130" s="552" t="s">
        <v>50</v>
      </c>
      <c r="P4130" s="1" t="s">
        <v>53</v>
      </c>
      <c r="Q4130" s="699" t="str">
        <f>VLOOKUP(UTK[[#This Row],[ID]],DRIVER[],6,FALSE)</f>
        <v>AKSHAYA KU SAHOO</v>
      </c>
    </row>
    <row r="4131" spans="1:18" ht="14.4">
      <c r="A4131" s="1">
        <v>250</v>
      </c>
      <c r="B4131" s="693" t="str">
        <f>UTK[[#This Row],[DATE]]&amp;UTK[[#This Row],[VEHICLE NO]]&amp;UTK[[#This Row],[TRIP NO]]</f>
        <v>45576OD04Q41281</v>
      </c>
      <c r="C4131" s="25">
        <v>45576</v>
      </c>
      <c r="D4131" s="1">
        <v>65764</v>
      </c>
      <c r="E4131" s="12">
        <v>312216</v>
      </c>
      <c r="F4131" s="17">
        <v>5715</v>
      </c>
      <c r="G4131" s="24" t="s">
        <v>41</v>
      </c>
      <c r="H4131" s="695">
        <v>31.72</v>
      </c>
      <c r="I4131" s="695">
        <v>10.5</v>
      </c>
      <c r="J4131" s="695">
        <f t="shared" si="301"/>
        <v>21.22</v>
      </c>
      <c r="K4131" s="696">
        <v>21.06</v>
      </c>
      <c r="L4131" s="700">
        <v>45576</v>
      </c>
      <c r="M4131" s="695">
        <f t="shared" si="302"/>
        <v>0.16000000000000014</v>
      </c>
      <c r="N4131" s="701">
        <v>1</v>
      </c>
      <c r="O4131" s="552" t="s">
        <v>50</v>
      </c>
      <c r="P4131" s="1" t="s">
        <v>53</v>
      </c>
      <c r="Q4131" s="699" t="str">
        <f>VLOOKUP(UTK[[#This Row],[ID]],DRIVER[],6,FALSE)</f>
        <v>KAMAN MUNDA</v>
      </c>
    </row>
    <row r="4132" spans="1:18" ht="14.4">
      <c r="A4132" s="1">
        <v>251</v>
      </c>
      <c r="B4132" s="693" t="str">
        <f>UTK[[#This Row],[DATE]]&amp;UTK[[#This Row],[VEHICLE NO]]&amp;UTK[[#This Row],[TRIP NO]]</f>
        <v>45576OD04Q41261</v>
      </c>
      <c r="C4132" s="25">
        <v>45576</v>
      </c>
      <c r="D4132" s="1">
        <v>65765</v>
      </c>
      <c r="E4132" s="12">
        <v>312216</v>
      </c>
      <c r="F4132" s="17">
        <v>5716</v>
      </c>
      <c r="G4132" s="24" t="s">
        <v>23</v>
      </c>
      <c r="H4132" s="695">
        <v>54.38</v>
      </c>
      <c r="I4132" s="695">
        <v>17.5</v>
      </c>
      <c r="J4132" s="695">
        <f t="shared" si="301"/>
        <v>36.880000000000003</v>
      </c>
      <c r="K4132" s="696">
        <v>36.4</v>
      </c>
      <c r="L4132" s="700">
        <v>45576</v>
      </c>
      <c r="M4132" s="695">
        <f t="shared" si="302"/>
        <v>0.48000000000000398</v>
      </c>
      <c r="N4132" s="701">
        <v>1</v>
      </c>
      <c r="O4132" s="552" t="s">
        <v>50</v>
      </c>
      <c r="P4132" s="1" t="s">
        <v>53</v>
      </c>
      <c r="Q4132" s="699" t="str">
        <f>VLOOKUP(UTK[[#This Row],[ID]],DRIVER[],6,FALSE)</f>
        <v>JUGAL KISHOR MOHANTA</v>
      </c>
      <c r="R4132" s="1">
        <v>62</v>
      </c>
    </row>
    <row r="4133" spans="1:18" ht="14.4">
      <c r="A4133" s="1">
        <v>252</v>
      </c>
      <c r="B4133" s="693" t="str">
        <f>UTK[[#This Row],[DATE]]&amp;UTK[[#This Row],[VEHICLE NO]]&amp;UTK[[#This Row],[TRIP NO]]</f>
        <v>45576OD04Q41441</v>
      </c>
      <c r="C4133" s="25">
        <v>45576</v>
      </c>
      <c r="D4133" s="1">
        <v>65766</v>
      </c>
      <c r="E4133" s="12">
        <v>312216</v>
      </c>
      <c r="F4133" s="17">
        <v>5724</v>
      </c>
      <c r="G4133" s="24" t="s">
        <v>38</v>
      </c>
      <c r="H4133" s="695">
        <v>34.56</v>
      </c>
      <c r="I4133" s="695">
        <v>10.74</v>
      </c>
      <c r="J4133" s="695">
        <f t="shared" si="301"/>
        <v>23.82</v>
      </c>
      <c r="K4133" s="696">
        <v>23.52</v>
      </c>
      <c r="L4133" s="700">
        <v>45576</v>
      </c>
      <c r="M4133" s="695">
        <f t="shared" si="302"/>
        <v>0.30000000000000071</v>
      </c>
      <c r="N4133" s="701">
        <v>1</v>
      </c>
      <c r="O4133" s="552" t="s">
        <v>50</v>
      </c>
      <c r="P4133" s="1" t="s">
        <v>53</v>
      </c>
      <c r="Q4133" s="699" t="str">
        <f>VLOOKUP(UTK[[#This Row],[ID]],DRIVER[],6,FALSE)</f>
        <v>RAJESWAR MAHANTA</v>
      </c>
    </row>
    <row r="4134" spans="1:18" ht="14.4">
      <c r="A4134" s="1">
        <v>253</v>
      </c>
      <c r="B4134" s="693" t="str">
        <f>UTK[[#This Row],[DATE]]&amp;UTK[[#This Row],[VEHICLE NO]]&amp;UTK[[#This Row],[TRIP NO]]</f>
        <v>45576OD34S65081</v>
      </c>
      <c r="C4134" s="25">
        <v>45576</v>
      </c>
      <c r="D4134" s="1">
        <v>65767</v>
      </c>
      <c r="E4134" s="12">
        <v>312216</v>
      </c>
      <c r="F4134" s="17">
        <v>5727</v>
      </c>
      <c r="G4134" s="24" t="s">
        <v>57</v>
      </c>
      <c r="H4134" s="695">
        <v>55.92</v>
      </c>
      <c r="I4134" s="695">
        <v>17.440000000000001</v>
      </c>
      <c r="J4134" s="695">
        <f t="shared" si="301"/>
        <v>38.480000000000004</v>
      </c>
      <c r="K4134" s="696">
        <v>37.68</v>
      </c>
      <c r="L4134" s="700">
        <v>45576</v>
      </c>
      <c r="M4134" s="695">
        <f t="shared" si="302"/>
        <v>0.80000000000000426</v>
      </c>
      <c r="N4134" s="701">
        <v>1</v>
      </c>
      <c r="O4134" s="552" t="s">
        <v>50</v>
      </c>
      <c r="P4134" s="1" t="s">
        <v>53</v>
      </c>
      <c r="Q4134" s="699" t="str">
        <f>VLOOKUP(UTK[[#This Row],[ID]],DRIVER[],6,FALSE)</f>
        <v>MURALIDHAR MOHANTA</v>
      </c>
    </row>
    <row r="4135" spans="1:18" ht="14.4">
      <c r="A4135" s="1">
        <v>254</v>
      </c>
      <c r="B4135" s="693" t="str">
        <f>UTK[[#This Row],[DATE]]&amp;UTK[[#This Row],[VEHICLE NO]]&amp;UTK[[#This Row],[TRIP NO]]</f>
        <v>45576OD34S26151</v>
      </c>
      <c r="C4135" s="25">
        <v>45576</v>
      </c>
      <c r="D4135" s="1">
        <v>65768</v>
      </c>
      <c r="E4135" s="12">
        <v>312216</v>
      </c>
      <c r="F4135" s="17">
        <v>5736</v>
      </c>
      <c r="G4135" s="24" t="s">
        <v>40</v>
      </c>
      <c r="H4135" s="695">
        <v>51.44</v>
      </c>
      <c r="I4135" s="695">
        <v>17.48</v>
      </c>
      <c r="J4135" s="695">
        <f t="shared" si="301"/>
        <v>33.959999999999994</v>
      </c>
      <c r="K4135" s="696">
        <v>33.6</v>
      </c>
      <c r="L4135" s="700">
        <v>45576</v>
      </c>
      <c r="M4135" s="695">
        <f t="shared" si="302"/>
        <v>0.35999999999999233</v>
      </c>
      <c r="N4135" s="701">
        <v>1</v>
      </c>
      <c r="O4135" s="552" t="s">
        <v>50</v>
      </c>
      <c r="P4135" s="1" t="s">
        <v>53</v>
      </c>
      <c r="Q4135" s="699" t="str">
        <f>VLOOKUP(UTK[[#This Row],[ID]],DRIVER[],6,FALSE)</f>
        <v>SUSANT KUMAR BAG</v>
      </c>
    </row>
    <row r="4136" spans="1:18" ht="14.4">
      <c r="A4136" s="1">
        <v>255</v>
      </c>
      <c r="B4136" s="693" t="str">
        <f>UTK[[#This Row],[DATE]]&amp;UTK[[#This Row],[VEHICLE NO]]&amp;UTK[[#This Row],[TRIP NO]]</f>
        <v>45576OD04Q67611</v>
      </c>
      <c r="C4136" s="25">
        <v>45576</v>
      </c>
      <c r="D4136" s="1">
        <v>65769</v>
      </c>
      <c r="E4136" s="12">
        <v>312216</v>
      </c>
      <c r="F4136" s="17">
        <v>5731</v>
      </c>
      <c r="G4136" s="24" t="s">
        <v>24</v>
      </c>
      <c r="H4136" s="695">
        <v>52.2</v>
      </c>
      <c r="I4136" s="695">
        <v>17.7</v>
      </c>
      <c r="J4136" s="695">
        <f t="shared" si="301"/>
        <v>34.5</v>
      </c>
      <c r="K4136" s="696">
        <v>34.340000000000003</v>
      </c>
      <c r="L4136" s="700">
        <v>45576</v>
      </c>
      <c r="M4136" s="695">
        <f t="shared" si="302"/>
        <v>0.15999999999999659</v>
      </c>
      <c r="N4136" s="701">
        <v>1</v>
      </c>
      <c r="O4136" s="552" t="s">
        <v>50</v>
      </c>
      <c r="P4136" s="1" t="s">
        <v>53</v>
      </c>
      <c r="Q4136" s="699" t="str">
        <f>VLOOKUP(UTK[[#This Row],[ID]],DRIVER[],6,FALSE)</f>
        <v>KALICHARAN MOHANTA</v>
      </c>
    </row>
    <row r="4137" spans="1:18" ht="14.4">
      <c r="A4137" s="1">
        <v>256</v>
      </c>
      <c r="B4137" s="693" t="str">
        <f>UTK[[#This Row],[DATE]]&amp;UTK[[#This Row],[VEHICLE NO]]&amp;UTK[[#This Row],[TRIP NO]]</f>
        <v>45576OD04Q67881</v>
      </c>
      <c r="C4137" s="25">
        <v>45576</v>
      </c>
      <c r="D4137" s="1">
        <v>65770</v>
      </c>
      <c r="E4137" s="12">
        <v>312216</v>
      </c>
      <c r="F4137" s="17">
        <v>5746</v>
      </c>
      <c r="G4137" s="24" t="s">
        <v>20</v>
      </c>
      <c r="H4137" s="695">
        <v>53.68</v>
      </c>
      <c r="I4137" s="695">
        <v>17.760000000000002</v>
      </c>
      <c r="J4137" s="695">
        <f t="shared" si="301"/>
        <v>35.92</v>
      </c>
      <c r="K4137" s="696">
        <v>35.74</v>
      </c>
      <c r="L4137" s="700">
        <v>45576</v>
      </c>
      <c r="M4137" s="695">
        <f t="shared" si="302"/>
        <v>0.17999999999999972</v>
      </c>
      <c r="N4137" s="701">
        <v>1</v>
      </c>
      <c r="O4137" s="552" t="s">
        <v>50</v>
      </c>
      <c r="P4137" s="1" t="s">
        <v>53</v>
      </c>
      <c r="Q4137" s="699" t="str">
        <f>VLOOKUP(UTK[[#This Row],[ID]],DRIVER[],6,FALSE)</f>
        <v>AJAYA KUMAR MAHANTA</v>
      </c>
    </row>
    <row r="4138" spans="1:18" ht="14.4">
      <c r="A4138" s="1">
        <v>257</v>
      </c>
      <c r="B4138" s="693" t="str">
        <f>UTK[[#This Row],[DATE]]&amp;UTK[[#This Row],[VEHICLE NO]]&amp;UTK[[#This Row],[TRIP NO]]</f>
        <v>45576OD34S61371</v>
      </c>
      <c r="C4138" s="25">
        <v>45576</v>
      </c>
      <c r="D4138" s="1">
        <v>65771</v>
      </c>
      <c r="E4138" s="12">
        <v>312216</v>
      </c>
      <c r="F4138" s="17">
        <v>5758</v>
      </c>
      <c r="G4138" s="24" t="s">
        <v>44</v>
      </c>
      <c r="H4138" s="695">
        <v>50.94</v>
      </c>
      <c r="I4138" s="695">
        <v>17.760000000000002</v>
      </c>
      <c r="J4138" s="695">
        <f t="shared" si="301"/>
        <v>33.179999999999993</v>
      </c>
      <c r="K4138" s="696">
        <v>32.56</v>
      </c>
      <c r="L4138" s="700">
        <v>45576</v>
      </c>
      <c r="M4138" s="695">
        <f t="shared" si="302"/>
        <v>0.61999999999999034</v>
      </c>
      <c r="N4138" s="701">
        <v>1</v>
      </c>
      <c r="O4138" s="552" t="s">
        <v>50</v>
      </c>
      <c r="P4138" s="1" t="s">
        <v>53</v>
      </c>
      <c r="Q4138" s="699" t="str">
        <f>VLOOKUP(UTK[[#This Row],[ID]],DRIVER[],6,FALSE)</f>
        <v>BANAJ ROUT</v>
      </c>
      <c r="R4138" s="1">
        <v>60</v>
      </c>
    </row>
    <row r="4139" spans="1:18" ht="14.4">
      <c r="A4139" s="1">
        <v>258</v>
      </c>
      <c r="B4139" s="693" t="str">
        <f>UTK[[#This Row],[DATE]]&amp;UTK[[#This Row],[VEHICLE NO]]&amp;UTK[[#This Row],[TRIP NO]]</f>
        <v>45576OD34S61521</v>
      </c>
      <c r="C4139" s="25">
        <v>45576</v>
      </c>
      <c r="D4139" s="1">
        <v>65772</v>
      </c>
      <c r="E4139" s="12">
        <v>312216</v>
      </c>
      <c r="F4139" s="17">
        <v>5764</v>
      </c>
      <c r="G4139" s="24" t="s">
        <v>43</v>
      </c>
      <c r="H4139" s="695">
        <v>50.1</v>
      </c>
      <c r="I4139" s="695">
        <v>17.16</v>
      </c>
      <c r="J4139" s="695">
        <f t="shared" si="301"/>
        <v>32.94</v>
      </c>
      <c r="K4139" s="696">
        <v>32.76</v>
      </c>
      <c r="L4139" s="700">
        <v>45576</v>
      </c>
      <c r="M4139" s="695">
        <f t="shared" si="302"/>
        <v>0.17999999999999972</v>
      </c>
      <c r="N4139" s="701">
        <v>1</v>
      </c>
      <c r="O4139" s="552" t="s">
        <v>50</v>
      </c>
      <c r="P4139" s="1" t="s">
        <v>53</v>
      </c>
      <c r="Q4139" s="699" t="str">
        <f>VLOOKUP(UTK[[#This Row],[ID]],DRIVER[],6,FALSE)</f>
        <v>DHULESWAR PERAI</v>
      </c>
      <c r="R4139" s="1">
        <v>20</v>
      </c>
    </row>
    <row r="4140" spans="1:18" ht="14.4">
      <c r="A4140" s="1">
        <v>259</v>
      </c>
      <c r="B4140" s="693" t="str">
        <f>UTK[[#This Row],[DATE]]&amp;UTK[[#This Row],[VEHICLE NO]]&amp;UTK[[#This Row],[TRIP NO]]</f>
        <v>45576OD04Q41781</v>
      </c>
      <c r="C4140" s="25">
        <v>45576</v>
      </c>
      <c r="D4140" s="1">
        <v>65773</v>
      </c>
      <c r="E4140" s="12">
        <v>312216</v>
      </c>
      <c r="F4140" s="17">
        <v>5771</v>
      </c>
      <c r="G4140" s="24" t="s">
        <v>25</v>
      </c>
      <c r="H4140" s="695">
        <v>54.66</v>
      </c>
      <c r="I4140" s="695">
        <v>17.64</v>
      </c>
      <c r="J4140" s="695">
        <f t="shared" si="301"/>
        <v>37.019999999999996</v>
      </c>
      <c r="K4140" s="696">
        <v>36.56</v>
      </c>
      <c r="L4140" s="700">
        <v>45576</v>
      </c>
      <c r="M4140" s="695">
        <f t="shared" si="302"/>
        <v>0.45999999999999375</v>
      </c>
      <c r="N4140" s="701">
        <v>1</v>
      </c>
      <c r="O4140" s="552" t="s">
        <v>50</v>
      </c>
      <c r="P4140" s="1" t="s">
        <v>53</v>
      </c>
      <c r="Q4140" s="699" t="str">
        <f>VLOOKUP(UTK[[#This Row],[ID]],DRIVER[],6,FALSE)</f>
        <v>DUHSHASAN PRADHAN</v>
      </c>
    </row>
    <row r="4141" spans="1:18" ht="14.4">
      <c r="A4141" s="1">
        <v>260</v>
      </c>
      <c r="B4141" s="693" t="str">
        <f>UTK[[#This Row],[DATE]]&amp;UTK[[#This Row],[VEHICLE NO]]&amp;UTK[[#This Row],[TRIP NO]]</f>
        <v>45576OD34S61391</v>
      </c>
      <c r="C4141" s="25">
        <v>45576</v>
      </c>
      <c r="D4141" s="1">
        <v>65774</v>
      </c>
      <c r="E4141" s="12">
        <v>312216</v>
      </c>
      <c r="F4141" s="17">
        <v>5783</v>
      </c>
      <c r="G4141" s="24" t="s">
        <v>52</v>
      </c>
      <c r="H4141" s="695">
        <v>55.38</v>
      </c>
      <c r="I4141" s="695">
        <v>17.68</v>
      </c>
      <c r="J4141" s="695">
        <f t="shared" si="301"/>
        <v>37.700000000000003</v>
      </c>
      <c r="K4141" s="696">
        <v>37.26</v>
      </c>
      <c r="L4141" s="700">
        <v>45576</v>
      </c>
      <c r="M4141" s="695">
        <f t="shared" si="302"/>
        <v>0.44000000000000483</v>
      </c>
      <c r="N4141" s="701">
        <v>1</v>
      </c>
      <c r="O4141" s="552" t="s">
        <v>50</v>
      </c>
      <c r="P4141" s="1" t="s">
        <v>53</v>
      </c>
      <c r="Q4141" s="699" t="str">
        <f>VLOOKUP(UTK[[#This Row],[ID]],DRIVER[],6,FALSE)</f>
        <v>PRADIPA MALIK</v>
      </c>
    </row>
    <row r="4142" spans="1:18" ht="14.4">
      <c r="A4142" s="1">
        <v>261</v>
      </c>
      <c r="B4142" s="693" t="str">
        <f>UTK[[#This Row],[DATE]]&amp;UTK[[#This Row],[VEHICLE NO]]&amp;UTK[[#This Row],[TRIP NO]]</f>
        <v>45576OD04Q41181</v>
      </c>
      <c r="C4142" s="25">
        <v>45576</v>
      </c>
      <c r="D4142" s="1">
        <v>65775</v>
      </c>
      <c r="E4142" s="12">
        <v>312216</v>
      </c>
      <c r="F4142" s="17">
        <v>5791</v>
      </c>
      <c r="G4142" s="24" t="s">
        <v>26</v>
      </c>
      <c r="H4142" s="695">
        <v>48</v>
      </c>
      <c r="I4142" s="695">
        <v>17.3</v>
      </c>
      <c r="J4142" s="695">
        <f t="shared" si="301"/>
        <v>30.7</v>
      </c>
      <c r="K4142" s="696">
        <v>30.48</v>
      </c>
      <c r="L4142" s="700">
        <v>45576</v>
      </c>
      <c r="M4142" s="695">
        <f t="shared" si="302"/>
        <v>0.21999999999999886</v>
      </c>
      <c r="N4142" s="701">
        <v>1</v>
      </c>
      <c r="O4142" s="552" t="s">
        <v>50</v>
      </c>
      <c r="P4142" s="1" t="s">
        <v>53</v>
      </c>
      <c r="Q4142" s="699" t="str">
        <f>VLOOKUP(UTK[[#This Row],[ID]],DRIVER[],6,FALSE)</f>
        <v>MIRZA KAMAL BEG</v>
      </c>
    </row>
    <row r="4143" spans="1:18" ht="14.4">
      <c r="A4143" s="1">
        <v>262</v>
      </c>
      <c r="B4143" s="693" t="str">
        <f>UTK[[#This Row],[DATE]]&amp;UTK[[#This Row],[VEHICLE NO]]&amp;UTK[[#This Row],[TRIP NO]]</f>
        <v>45576OD34S26661</v>
      </c>
      <c r="C4143" s="25">
        <v>45576</v>
      </c>
      <c r="D4143" s="1">
        <v>65776</v>
      </c>
      <c r="E4143" s="12">
        <v>312216</v>
      </c>
      <c r="F4143" s="17">
        <v>5790</v>
      </c>
      <c r="G4143" s="24" t="s">
        <v>45</v>
      </c>
      <c r="H4143" s="695">
        <v>49.46</v>
      </c>
      <c r="I4143" s="695">
        <v>17.559999999999999</v>
      </c>
      <c r="J4143" s="695">
        <f t="shared" si="301"/>
        <v>31.900000000000002</v>
      </c>
      <c r="K4143" s="696">
        <v>31.6</v>
      </c>
      <c r="L4143" s="700">
        <v>45576</v>
      </c>
      <c r="M4143" s="695">
        <f t="shared" si="302"/>
        <v>0.30000000000000071</v>
      </c>
      <c r="N4143" s="701">
        <v>1</v>
      </c>
      <c r="O4143" s="552" t="s">
        <v>50</v>
      </c>
      <c r="P4143" s="1" t="s">
        <v>53</v>
      </c>
      <c r="Q4143" s="699" t="str">
        <f>VLOOKUP(UTK[[#This Row],[ID]],DRIVER[],6,FALSE)</f>
        <v>NATABAR MOHANTA</v>
      </c>
    </row>
    <row r="4144" spans="1:18" ht="14.4">
      <c r="A4144" s="1">
        <v>263</v>
      </c>
      <c r="B4144" s="693" t="str">
        <f>UTK[[#This Row],[DATE]]&amp;UTK[[#This Row],[VEHICLE NO]]&amp;UTK[[#This Row],[TRIP NO]]</f>
        <v>45576OD34S26681</v>
      </c>
      <c r="C4144" s="25">
        <v>45576</v>
      </c>
      <c r="D4144" s="1">
        <v>65777</v>
      </c>
      <c r="E4144" s="12">
        <v>312216</v>
      </c>
      <c r="F4144" s="17">
        <v>5796</v>
      </c>
      <c r="G4144" s="24" t="s">
        <v>42</v>
      </c>
      <c r="H4144" s="695">
        <v>54.22</v>
      </c>
      <c r="I4144" s="695">
        <v>16.98</v>
      </c>
      <c r="J4144" s="695">
        <f t="shared" si="301"/>
        <v>37.239999999999995</v>
      </c>
      <c r="K4144" s="696">
        <v>36.74</v>
      </c>
      <c r="L4144" s="700">
        <v>45576</v>
      </c>
      <c r="M4144" s="695">
        <f t="shared" si="302"/>
        <v>0.49999999999999289</v>
      </c>
      <c r="N4144" s="701">
        <v>1</v>
      </c>
      <c r="O4144" s="552" t="s">
        <v>50</v>
      </c>
      <c r="P4144" s="1" t="s">
        <v>53</v>
      </c>
      <c r="Q4144" s="699" t="str">
        <f>VLOOKUP(UTK[[#This Row],[ID]],DRIVER[],6,FALSE)</f>
        <v>KALI CH KAR</v>
      </c>
    </row>
    <row r="4145" spans="1:18" ht="14.4">
      <c r="A4145" s="1">
        <v>264</v>
      </c>
      <c r="B4145" s="693" t="str">
        <f>UTK[[#This Row],[DATE]]&amp;UTK[[#This Row],[VEHICLE NO]]&amp;UTK[[#This Row],[TRIP NO]]</f>
        <v>45576OD34S40342</v>
      </c>
      <c r="C4145" s="25">
        <v>45576</v>
      </c>
      <c r="D4145" s="1">
        <v>65778</v>
      </c>
      <c r="E4145" s="12">
        <v>312216</v>
      </c>
      <c r="F4145" s="17">
        <v>5834</v>
      </c>
      <c r="G4145" s="24" t="s">
        <v>129</v>
      </c>
      <c r="H4145" s="695">
        <v>55.88</v>
      </c>
      <c r="I4145" s="695">
        <v>17.739999999999998</v>
      </c>
      <c r="J4145" s="695">
        <f t="shared" si="301"/>
        <v>38.14</v>
      </c>
      <c r="K4145" s="696">
        <v>36.46</v>
      </c>
      <c r="L4145" s="700">
        <v>45576</v>
      </c>
      <c r="M4145" s="695">
        <f t="shared" si="302"/>
        <v>1.6799999999999997</v>
      </c>
      <c r="N4145" s="701">
        <v>2</v>
      </c>
      <c r="O4145" s="552" t="s">
        <v>50</v>
      </c>
      <c r="P4145" s="1" t="s">
        <v>53</v>
      </c>
      <c r="Q4145" s="699" t="str">
        <f>VLOOKUP(UTK[[#This Row],[ID]],DRIVER[],6,FALSE)</f>
        <v>AKSHAYA KU SAHOO</v>
      </c>
    </row>
    <row r="4146" spans="1:18" ht="14.4">
      <c r="A4146" s="1">
        <v>265</v>
      </c>
      <c r="B4146" s="693" t="str">
        <f>UTK[[#This Row],[DATE]]&amp;UTK[[#This Row],[VEHICLE NO]]&amp;UTK[[#This Row],[TRIP NO]]</f>
        <v>45576OD04Q41282</v>
      </c>
      <c r="C4146" s="25">
        <v>45576</v>
      </c>
      <c r="D4146" s="1">
        <v>65779</v>
      </c>
      <c r="E4146" s="12">
        <v>312216</v>
      </c>
      <c r="F4146" s="17">
        <v>5835</v>
      </c>
      <c r="G4146" s="24" t="s">
        <v>41</v>
      </c>
      <c r="H4146" s="695">
        <v>33.92</v>
      </c>
      <c r="I4146" s="695">
        <v>10.44</v>
      </c>
      <c r="J4146" s="695">
        <f t="shared" si="301"/>
        <v>23.480000000000004</v>
      </c>
      <c r="K4146" s="696">
        <v>22.66</v>
      </c>
      <c r="L4146" s="700">
        <v>45576</v>
      </c>
      <c r="M4146" s="695">
        <f t="shared" si="302"/>
        <v>0.82000000000000384</v>
      </c>
      <c r="N4146" s="701">
        <v>2</v>
      </c>
      <c r="O4146" s="552" t="s">
        <v>50</v>
      </c>
      <c r="P4146" s="1" t="s">
        <v>53</v>
      </c>
      <c r="Q4146" s="699" t="str">
        <f>VLOOKUP(UTK[[#This Row],[ID]],DRIVER[],6,FALSE)</f>
        <v>KAMAN MUNDA</v>
      </c>
    </row>
    <row r="4147" spans="1:18" ht="14.4">
      <c r="A4147" s="1">
        <v>266</v>
      </c>
      <c r="B4147" s="693" t="str">
        <f>UTK[[#This Row],[DATE]]&amp;UTK[[#This Row],[VEHICLE NO]]&amp;UTK[[#This Row],[TRIP NO]]</f>
        <v>45576OD34S26152</v>
      </c>
      <c r="C4147" s="25">
        <v>45576</v>
      </c>
      <c r="D4147" s="1">
        <v>65780</v>
      </c>
      <c r="E4147" s="12">
        <v>312216</v>
      </c>
      <c r="F4147" s="17">
        <v>5849</v>
      </c>
      <c r="G4147" s="24" t="s">
        <v>40</v>
      </c>
      <c r="H4147" s="695">
        <v>50.34</v>
      </c>
      <c r="I4147" s="695">
        <v>17.420000000000002</v>
      </c>
      <c r="J4147" s="695">
        <f t="shared" si="301"/>
        <v>32.92</v>
      </c>
      <c r="K4147" s="696">
        <v>32.92</v>
      </c>
      <c r="L4147" s="700">
        <v>45576</v>
      </c>
      <c r="M4147" s="695">
        <f t="shared" si="302"/>
        <v>0</v>
      </c>
      <c r="N4147" s="701">
        <v>2</v>
      </c>
      <c r="O4147" s="552" t="s">
        <v>50</v>
      </c>
      <c r="P4147" s="1" t="s">
        <v>53</v>
      </c>
      <c r="Q4147" s="699" t="str">
        <f>VLOOKUP(UTK[[#This Row],[ID]],DRIVER[],6,FALSE)</f>
        <v>SUSANT KUMAR BAG</v>
      </c>
    </row>
    <row r="4148" spans="1:18" ht="14.4">
      <c r="A4148" s="1">
        <v>267</v>
      </c>
      <c r="B4148" s="693" t="str">
        <f>UTK[[#This Row],[DATE]]&amp;UTK[[#This Row],[VEHICLE NO]]&amp;UTK[[#This Row],[TRIP NO]]</f>
        <v>45576OD34S65082</v>
      </c>
      <c r="C4148" s="25">
        <v>45576</v>
      </c>
      <c r="D4148" s="1">
        <v>65781</v>
      </c>
      <c r="E4148" s="12">
        <v>312216</v>
      </c>
      <c r="F4148" s="17">
        <v>5847</v>
      </c>
      <c r="G4148" s="24" t="s">
        <v>57</v>
      </c>
      <c r="H4148" s="695">
        <v>53.22</v>
      </c>
      <c r="I4148" s="695">
        <v>17.420000000000002</v>
      </c>
      <c r="J4148" s="695">
        <f t="shared" si="301"/>
        <v>35.799999999999997</v>
      </c>
      <c r="K4148" s="696">
        <v>35.340000000000003</v>
      </c>
      <c r="L4148" s="700">
        <v>45576</v>
      </c>
      <c r="M4148" s="695">
        <f t="shared" si="302"/>
        <v>0.45999999999999375</v>
      </c>
      <c r="N4148" s="701">
        <v>2</v>
      </c>
      <c r="O4148" s="552" t="s">
        <v>50</v>
      </c>
      <c r="P4148" s="1" t="s">
        <v>53</v>
      </c>
      <c r="Q4148" s="699" t="str">
        <f>VLOOKUP(UTK[[#This Row],[ID]],DRIVER[],6,FALSE)</f>
        <v>MURALIDHAR MOHANTA</v>
      </c>
    </row>
    <row r="4149" spans="1:18" ht="14.4">
      <c r="A4149" s="1">
        <v>268</v>
      </c>
      <c r="B4149" s="693" t="str">
        <f>UTK[[#This Row],[DATE]]&amp;UTK[[#This Row],[VEHICLE NO]]&amp;UTK[[#This Row],[TRIP NO]]</f>
        <v>45576OD04Q41262</v>
      </c>
      <c r="C4149" s="25">
        <v>45576</v>
      </c>
      <c r="D4149" s="1">
        <v>65782</v>
      </c>
      <c r="E4149" s="12">
        <v>312216</v>
      </c>
      <c r="F4149" s="17">
        <v>5855</v>
      </c>
      <c r="G4149" s="24" t="s">
        <v>23</v>
      </c>
      <c r="H4149" s="695">
        <v>54.2</v>
      </c>
      <c r="I4149" s="695">
        <v>17.48</v>
      </c>
      <c r="J4149" s="695">
        <f t="shared" si="301"/>
        <v>36.72</v>
      </c>
      <c r="K4149" s="696">
        <v>36.72</v>
      </c>
      <c r="L4149" s="700">
        <v>45576</v>
      </c>
      <c r="M4149" s="695">
        <f t="shared" si="302"/>
        <v>0</v>
      </c>
      <c r="N4149" s="701">
        <v>2</v>
      </c>
      <c r="O4149" s="552" t="s">
        <v>50</v>
      </c>
      <c r="P4149" s="1" t="s">
        <v>53</v>
      </c>
      <c r="Q4149" s="699" t="str">
        <f>VLOOKUP(UTK[[#This Row],[ID]],DRIVER[],6,FALSE)</f>
        <v>JUGAL KISHOR MOHANTA</v>
      </c>
    </row>
    <row r="4150" spans="1:18" ht="14.4">
      <c r="A4150" s="1">
        <v>269</v>
      </c>
      <c r="B4150" s="693" t="str">
        <f>UTK[[#This Row],[DATE]]&amp;UTK[[#This Row],[VEHICLE NO]]&amp;UTK[[#This Row],[TRIP NO]]</f>
        <v>45576OD04Q67612</v>
      </c>
      <c r="C4150" s="25">
        <v>45576</v>
      </c>
      <c r="D4150" s="1">
        <v>65783</v>
      </c>
      <c r="E4150" s="12">
        <v>312216</v>
      </c>
      <c r="F4150" s="17">
        <v>5851</v>
      </c>
      <c r="G4150" s="24" t="s">
        <v>24</v>
      </c>
      <c r="H4150" s="695">
        <v>52.66</v>
      </c>
      <c r="I4150" s="695">
        <v>17.62</v>
      </c>
      <c r="J4150" s="695">
        <f t="shared" si="301"/>
        <v>35.039999999999992</v>
      </c>
      <c r="K4150" s="696">
        <v>34.96</v>
      </c>
      <c r="L4150" s="700">
        <v>45576</v>
      </c>
      <c r="M4150" s="695">
        <f t="shared" si="302"/>
        <v>7.9999999999991189E-2</v>
      </c>
      <c r="N4150" s="701">
        <v>2</v>
      </c>
      <c r="O4150" s="552" t="s">
        <v>50</v>
      </c>
      <c r="P4150" s="1" t="s">
        <v>53</v>
      </c>
      <c r="Q4150" s="699" t="str">
        <f>VLOOKUP(UTK[[#This Row],[ID]],DRIVER[],6,FALSE)</f>
        <v>KALICHARAN MOHANTA</v>
      </c>
    </row>
    <row r="4151" spans="1:18" ht="14.4">
      <c r="A4151" s="1">
        <v>270</v>
      </c>
      <c r="B4151" s="693" t="str">
        <f>UTK[[#This Row],[DATE]]&amp;UTK[[#This Row],[VEHICLE NO]]&amp;UTK[[#This Row],[TRIP NO]]</f>
        <v>45576OD34S61372</v>
      </c>
      <c r="C4151" s="25">
        <v>45576</v>
      </c>
      <c r="D4151" s="1">
        <v>65784</v>
      </c>
      <c r="E4151" s="12">
        <v>312216</v>
      </c>
      <c r="F4151" s="17">
        <v>5857</v>
      </c>
      <c r="G4151" s="24" t="s">
        <v>44</v>
      </c>
      <c r="H4151" s="695">
        <v>55.52</v>
      </c>
      <c r="I4151" s="695">
        <v>17.760000000000002</v>
      </c>
      <c r="J4151" s="695">
        <f t="shared" si="301"/>
        <v>37.760000000000005</v>
      </c>
      <c r="K4151" s="696">
        <v>37.76</v>
      </c>
      <c r="L4151" s="700">
        <v>45577</v>
      </c>
      <c r="M4151" s="695">
        <f t="shared" si="302"/>
        <v>0</v>
      </c>
      <c r="N4151" s="701">
        <v>2</v>
      </c>
      <c r="O4151" s="552" t="s">
        <v>50</v>
      </c>
      <c r="P4151" s="1" t="s">
        <v>53</v>
      </c>
      <c r="Q4151" s="699" t="str">
        <f>VLOOKUP(UTK[[#This Row],[ID]],DRIVER[],6,FALSE)</f>
        <v>BANAJ ROUT</v>
      </c>
    </row>
    <row r="4152" spans="1:18" ht="14.4">
      <c r="A4152" s="1">
        <v>271</v>
      </c>
      <c r="B4152" s="693" t="str">
        <f>UTK[[#This Row],[DATE]]&amp;UTK[[#This Row],[VEHICLE NO]]&amp;UTK[[#This Row],[TRIP NO]]</f>
        <v>45576OD04Q67882</v>
      </c>
      <c r="C4152" s="25">
        <v>45576</v>
      </c>
      <c r="D4152" s="1">
        <v>65785</v>
      </c>
      <c r="E4152" s="12">
        <v>312216</v>
      </c>
      <c r="F4152" s="17">
        <v>5856</v>
      </c>
      <c r="G4152" s="24" t="s">
        <v>20</v>
      </c>
      <c r="H4152" s="695">
        <v>54.48</v>
      </c>
      <c r="I4152" s="695">
        <v>17.8</v>
      </c>
      <c r="J4152" s="695">
        <f t="shared" si="301"/>
        <v>36.679999999999993</v>
      </c>
      <c r="K4152" s="696">
        <v>36.58</v>
      </c>
      <c r="L4152" s="700">
        <v>45577</v>
      </c>
      <c r="M4152" s="695">
        <f t="shared" si="302"/>
        <v>9.9999999999994316E-2</v>
      </c>
      <c r="N4152" s="701">
        <v>2</v>
      </c>
      <c r="O4152" s="552" t="s">
        <v>50</v>
      </c>
      <c r="P4152" s="1" t="s">
        <v>53</v>
      </c>
      <c r="Q4152" s="699" t="str">
        <f>VLOOKUP(UTK[[#This Row],[ID]],DRIVER[],6,FALSE)</f>
        <v>AJAYA KUMAR MAHANTA</v>
      </c>
    </row>
    <row r="4153" spans="1:18" ht="14.4">
      <c r="A4153" s="1">
        <v>272</v>
      </c>
      <c r="B4153" s="693" t="str">
        <f>UTK[[#This Row],[DATE]]&amp;UTK[[#This Row],[VEHICLE NO]]&amp;UTK[[#This Row],[TRIP NO]]</f>
        <v>45576OD04Q41231</v>
      </c>
      <c r="C4153" s="25">
        <v>45576</v>
      </c>
      <c r="D4153" s="1">
        <v>65786</v>
      </c>
      <c r="E4153" s="12">
        <v>312216</v>
      </c>
      <c r="F4153" s="17">
        <v>5786</v>
      </c>
      <c r="G4153" s="24" t="s">
        <v>39</v>
      </c>
      <c r="H4153" s="695">
        <v>51.44</v>
      </c>
      <c r="I4153" s="695">
        <v>17.399999999999999</v>
      </c>
      <c r="J4153" s="695">
        <f t="shared" si="301"/>
        <v>34.04</v>
      </c>
      <c r="K4153" s="696">
        <v>33.520000000000003</v>
      </c>
      <c r="L4153" s="700">
        <v>45577</v>
      </c>
      <c r="M4153" s="695">
        <f t="shared" si="302"/>
        <v>0.51999999999999602</v>
      </c>
      <c r="N4153" s="701">
        <v>1</v>
      </c>
      <c r="O4153" s="552" t="s">
        <v>50</v>
      </c>
      <c r="P4153" s="1" t="s">
        <v>53</v>
      </c>
      <c r="Q4153" s="699" t="str">
        <f>VLOOKUP(UTK[[#This Row],[ID]],DRIVER[],6,FALSE)</f>
        <v>PRADEEP KUMAR</v>
      </c>
      <c r="R4153" s="1">
        <v>60</v>
      </c>
    </row>
    <row r="4154" spans="1:18" ht="14.4">
      <c r="A4154" s="1">
        <v>273</v>
      </c>
      <c r="B4154" s="693" t="str">
        <f>UTK[[#This Row],[DATE]]&amp;UTK[[#This Row],[VEHICLE NO]]&amp;UTK[[#This Row],[TRIP NO]]</f>
        <v>45576OD04Q41782</v>
      </c>
      <c r="C4154" s="25">
        <v>45576</v>
      </c>
      <c r="D4154" s="1">
        <v>65787</v>
      </c>
      <c r="E4154" s="12">
        <v>312216</v>
      </c>
      <c r="F4154" s="17">
        <v>5864</v>
      </c>
      <c r="G4154" s="24" t="s">
        <v>25</v>
      </c>
      <c r="H4154" s="695">
        <v>56.56</v>
      </c>
      <c r="I4154" s="695">
        <v>17.64</v>
      </c>
      <c r="J4154" s="695">
        <f t="shared" si="301"/>
        <v>38.92</v>
      </c>
      <c r="K4154" s="696">
        <v>38.9</v>
      </c>
      <c r="L4154" s="700">
        <v>45577</v>
      </c>
      <c r="M4154" s="695">
        <f t="shared" si="302"/>
        <v>2.0000000000003126E-2</v>
      </c>
      <c r="N4154" s="701">
        <v>2</v>
      </c>
      <c r="O4154" s="552" t="s">
        <v>50</v>
      </c>
      <c r="P4154" s="1" t="s">
        <v>53</v>
      </c>
      <c r="Q4154" s="699" t="str">
        <f>VLOOKUP(UTK[[#This Row],[ID]],DRIVER[],6,FALSE)</f>
        <v>DUHSHASAN PRADHAN</v>
      </c>
    </row>
    <row r="4155" spans="1:18" ht="14.4">
      <c r="A4155" s="1">
        <v>274</v>
      </c>
      <c r="B4155" s="693" t="str">
        <f>UTK[[#This Row],[DATE]]&amp;UTK[[#This Row],[VEHICLE NO]]&amp;UTK[[#This Row],[TRIP NO]]</f>
        <v>45577OD34S40341</v>
      </c>
      <c r="C4155" s="25">
        <v>45577</v>
      </c>
      <c r="D4155" s="1">
        <v>65788</v>
      </c>
      <c r="E4155" s="12">
        <v>312216</v>
      </c>
      <c r="F4155" s="17">
        <v>5883</v>
      </c>
      <c r="G4155" s="24" t="s">
        <v>129</v>
      </c>
      <c r="H4155" s="695">
        <v>55.64</v>
      </c>
      <c r="I4155" s="695">
        <v>17.72</v>
      </c>
      <c r="J4155" s="695">
        <f t="shared" ref="J4155:J4183" si="303">H4155-I4155</f>
        <v>37.92</v>
      </c>
      <c r="K4155" s="696">
        <v>37.54</v>
      </c>
      <c r="L4155" s="700">
        <v>45577</v>
      </c>
      <c r="M4155" s="695">
        <f t="shared" ref="M4155:M4183" si="304">J4155-K4155</f>
        <v>0.38000000000000256</v>
      </c>
      <c r="N4155" s="701">
        <v>1</v>
      </c>
      <c r="O4155" s="552" t="s">
        <v>50</v>
      </c>
      <c r="P4155" s="1" t="s">
        <v>53</v>
      </c>
      <c r="Q4155" s="699" t="str">
        <f>VLOOKUP(UTK[[#This Row],[ID]],DRIVER[],6,FALSE)</f>
        <v>AKSHAYA KU SAHOO</v>
      </c>
    </row>
    <row r="4156" spans="1:18" ht="14.4">
      <c r="A4156" s="1">
        <v>275</v>
      </c>
      <c r="B4156" s="693" t="str">
        <f>UTK[[#This Row],[DATE]]&amp;UTK[[#This Row],[VEHICLE NO]]&amp;UTK[[#This Row],[TRIP NO]]</f>
        <v>45577OD04Q41261</v>
      </c>
      <c r="C4156" s="25">
        <v>45577</v>
      </c>
      <c r="D4156" s="1">
        <v>65789</v>
      </c>
      <c r="E4156" s="12">
        <v>312216</v>
      </c>
      <c r="F4156" s="17">
        <v>5889</v>
      </c>
      <c r="G4156" s="24" t="s">
        <v>23</v>
      </c>
      <c r="H4156" s="695">
        <v>57.06</v>
      </c>
      <c r="I4156" s="695">
        <v>17.5</v>
      </c>
      <c r="J4156" s="695">
        <f t="shared" si="303"/>
        <v>39.56</v>
      </c>
      <c r="K4156" s="696">
        <v>39.56</v>
      </c>
      <c r="L4156" s="700">
        <v>45577</v>
      </c>
      <c r="M4156" s="695">
        <f t="shared" si="304"/>
        <v>0</v>
      </c>
      <c r="N4156" s="701">
        <v>1</v>
      </c>
      <c r="O4156" s="552" t="s">
        <v>50</v>
      </c>
      <c r="P4156" s="1" t="s">
        <v>53</v>
      </c>
      <c r="Q4156" s="699" t="str">
        <f>VLOOKUP(UTK[[#This Row],[ID]],DRIVER[],6,FALSE)</f>
        <v>JUGAL KISHOR MOHANTA</v>
      </c>
    </row>
    <row r="4157" spans="1:18" ht="14.4">
      <c r="A4157" s="1">
        <v>276</v>
      </c>
      <c r="B4157" s="693" t="str">
        <f>UTK[[#This Row],[DATE]]&amp;UTK[[#This Row],[VEHICLE NO]]&amp;UTK[[#This Row],[TRIP NO]]</f>
        <v>45577OD04Q41441</v>
      </c>
      <c r="C4157" s="25">
        <v>45577</v>
      </c>
      <c r="D4157" s="1">
        <v>65790</v>
      </c>
      <c r="E4157" s="12">
        <v>312216</v>
      </c>
      <c r="F4157" s="17">
        <v>5891</v>
      </c>
      <c r="G4157" s="24" t="s">
        <v>38</v>
      </c>
      <c r="H4157" s="695">
        <v>33.520000000000003</v>
      </c>
      <c r="I4157" s="695">
        <v>10.7</v>
      </c>
      <c r="J4157" s="695">
        <f t="shared" si="303"/>
        <v>22.820000000000004</v>
      </c>
      <c r="K4157" s="696">
        <v>22.82</v>
      </c>
      <c r="L4157" s="700">
        <v>45577</v>
      </c>
      <c r="M4157" s="695">
        <f t="shared" si="304"/>
        <v>0</v>
      </c>
      <c r="N4157" s="701">
        <v>1</v>
      </c>
      <c r="O4157" s="552" t="s">
        <v>50</v>
      </c>
      <c r="P4157" s="1" t="s">
        <v>53</v>
      </c>
      <c r="Q4157" s="699" t="str">
        <f>VLOOKUP(UTK[[#This Row],[ID]],DRIVER[],6,FALSE)</f>
        <v>RAJESWAR MAHANTA</v>
      </c>
    </row>
    <row r="4158" spans="1:18" ht="14.4">
      <c r="A4158" s="1">
        <v>277</v>
      </c>
      <c r="B4158" s="693" t="str">
        <f>UTK[[#This Row],[DATE]]&amp;UTK[[#This Row],[VEHICLE NO]]&amp;UTK[[#This Row],[TRIP NO]]</f>
        <v>45577OD04Q41281</v>
      </c>
      <c r="C4158" s="25">
        <v>45577</v>
      </c>
      <c r="D4158" s="1">
        <v>65791</v>
      </c>
      <c r="E4158" s="12">
        <v>312216</v>
      </c>
      <c r="F4158" s="17">
        <v>5893</v>
      </c>
      <c r="G4158" s="24" t="s">
        <v>41</v>
      </c>
      <c r="H4158" s="695">
        <v>30.86</v>
      </c>
      <c r="I4158" s="695">
        <v>10.48</v>
      </c>
      <c r="J4158" s="695">
        <f t="shared" si="303"/>
        <v>20.38</v>
      </c>
      <c r="K4158" s="696">
        <v>20.34</v>
      </c>
      <c r="L4158" s="700">
        <v>45577</v>
      </c>
      <c r="M4158" s="695">
        <f t="shared" si="304"/>
        <v>3.9999999999999147E-2</v>
      </c>
      <c r="N4158" s="701">
        <v>1</v>
      </c>
      <c r="O4158" s="552" t="s">
        <v>50</v>
      </c>
      <c r="P4158" s="1" t="s">
        <v>53</v>
      </c>
      <c r="Q4158" s="699" t="str">
        <f>VLOOKUP(UTK[[#This Row],[ID]],DRIVER[],6,FALSE)</f>
        <v>KAMAN MUNDA</v>
      </c>
      <c r="R4158" s="1">
        <v>60</v>
      </c>
    </row>
    <row r="4159" spans="1:18" ht="14.4">
      <c r="A4159" s="1">
        <v>278</v>
      </c>
      <c r="B4159" s="693" t="str">
        <f>UTK[[#This Row],[DATE]]&amp;UTK[[#This Row],[VEHICLE NO]]&amp;UTK[[#This Row],[TRIP NO]]</f>
        <v>45577OD34S26681</v>
      </c>
      <c r="C4159" s="25">
        <v>45577</v>
      </c>
      <c r="D4159" s="1">
        <v>65792</v>
      </c>
      <c r="E4159" s="12">
        <v>312216</v>
      </c>
      <c r="F4159" s="17">
        <v>5896</v>
      </c>
      <c r="G4159" s="24" t="s">
        <v>42</v>
      </c>
      <c r="H4159" s="695">
        <v>50.88</v>
      </c>
      <c r="I4159" s="695">
        <v>16.84</v>
      </c>
      <c r="J4159" s="695">
        <f t="shared" si="303"/>
        <v>34.040000000000006</v>
      </c>
      <c r="K4159" s="696">
        <v>34.04</v>
      </c>
      <c r="L4159" s="700">
        <v>45577</v>
      </c>
      <c r="M4159" s="695">
        <f t="shared" si="304"/>
        <v>0</v>
      </c>
      <c r="N4159" s="701">
        <v>1</v>
      </c>
      <c r="O4159" s="552" t="s">
        <v>50</v>
      </c>
      <c r="P4159" s="1" t="s">
        <v>53</v>
      </c>
      <c r="Q4159" s="699" t="str">
        <f>VLOOKUP(UTK[[#This Row],[ID]],DRIVER[],6,FALSE)</f>
        <v>KALI CH KAR</v>
      </c>
    </row>
    <row r="4160" spans="1:18" ht="14.4">
      <c r="A4160" s="1">
        <v>279</v>
      </c>
      <c r="B4160" s="693" t="str">
        <f>UTK[[#This Row],[DATE]]&amp;UTK[[#This Row],[VEHICLE NO]]&amp;UTK[[#This Row],[TRIP NO]]</f>
        <v>45577OD34S61371</v>
      </c>
      <c r="C4160" s="25">
        <v>45577</v>
      </c>
      <c r="D4160" s="1">
        <v>65793</v>
      </c>
      <c r="E4160" s="12">
        <v>312216</v>
      </c>
      <c r="F4160" s="17">
        <v>5886</v>
      </c>
      <c r="G4160" s="24" t="s">
        <v>44</v>
      </c>
      <c r="H4160" s="695">
        <v>54.76</v>
      </c>
      <c r="I4160" s="695">
        <v>17.739999999999998</v>
      </c>
      <c r="J4160" s="695">
        <f t="shared" si="303"/>
        <v>37.019999999999996</v>
      </c>
      <c r="K4160" s="696">
        <v>36.299999999999997</v>
      </c>
      <c r="L4160" s="700">
        <v>45577</v>
      </c>
      <c r="M4160" s="695">
        <f t="shared" si="304"/>
        <v>0.71999999999999886</v>
      </c>
      <c r="N4160" s="701">
        <v>1</v>
      </c>
      <c r="O4160" s="552" t="s">
        <v>50</v>
      </c>
      <c r="P4160" s="1" t="s">
        <v>53</v>
      </c>
      <c r="Q4160" s="699" t="str">
        <f>VLOOKUP(UTK[[#This Row],[ID]],DRIVER[],6,FALSE)</f>
        <v>BANAJ ROUT</v>
      </c>
    </row>
    <row r="4161" spans="1:18" ht="14.4">
      <c r="A4161" s="1">
        <v>280</v>
      </c>
      <c r="B4161" s="693" t="str">
        <f>UTK[[#This Row],[DATE]]&amp;UTK[[#This Row],[VEHICLE NO]]&amp;UTK[[#This Row],[TRIP NO]]</f>
        <v>45577OD34S26151</v>
      </c>
      <c r="C4161" s="25">
        <v>45577</v>
      </c>
      <c r="D4161" s="1">
        <v>65794</v>
      </c>
      <c r="E4161" s="12">
        <v>312216</v>
      </c>
      <c r="F4161" s="17">
        <v>5905</v>
      </c>
      <c r="G4161" s="24" t="s">
        <v>40</v>
      </c>
      <c r="H4161" s="695">
        <v>53.04</v>
      </c>
      <c r="I4161" s="695">
        <v>17.38</v>
      </c>
      <c r="J4161" s="695">
        <f t="shared" si="303"/>
        <v>35.659999999999997</v>
      </c>
      <c r="K4161" s="696">
        <v>35.5</v>
      </c>
      <c r="L4161" s="700">
        <v>45577</v>
      </c>
      <c r="M4161" s="695">
        <f t="shared" si="304"/>
        <v>0.15999999999999659</v>
      </c>
      <c r="N4161" s="701">
        <v>1</v>
      </c>
      <c r="O4161" s="552" t="s">
        <v>50</v>
      </c>
      <c r="P4161" s="1" t="s">
        <v>53</v>
      </c>
      <c r="Q4161" s="699" t="str">
        <f>VLOOKUP(UTK[[#This Row],[ID]],DRIVER[],6,FALSE)</f>
        <v>SUSANT KUMAR BAG</v>
      </c>
    </row>
    <row r="4162" spans="1:18" ht="14.4">
      <c r="A4162" s="1">
        <v>281</v>
      </c>
      <c r="B4162" s="693" t="str">
        <f>UTK[[#This Row],[DATE]]&amp;UTK[[#This Row],[VEHICLE NO]]&amp;UTK[[#This Row],[TRIP NO]]</f>
        <v>45577OD04Q67881</v>
      </c>
      <c r="C4162" s="25">
        <v>45577</v>
      </c>
      <c r="D4162" s="1">
        <v>65795</v>
      </c>
      <c r="E4162" s="12">
        <v>312216</v>
      </c>
      <c r="F4162" s="17">
        <v>5904</v>
      </c>
      <c r="G4162" s="24" t="s">
        <v>20</v>
      </c>
      <c r="H4162" s="695">
        <v>54.62</v>
      </c>
      <c r="I4162" s="695">
        <v>17.72</v>
      </c>
      <c r="J4162" s="695">
        <f t="shared" si="303"/>
        <v>36.9</v>
      </c>
      <c r="K4162" s="696">
        <v>36.74</v>
      </c>
      <c r="L4162" s="700">
        <v>45577</v>
      </c>
      <c r="M4162" s="695">
        <f t="shared" si="304"/>
        <v>0.15999999999999659</v>
      </c>
      <c r="N4162" s="701">
        <v>1</v>
      </c>
      <c r="O4162" s="552" t="s">
        <v>50</v>
      </c>
      <c r="P4162" s="1" t="s">
        <v>53</v>
      </c>
      <c r="Q4162" s="699" t="str">
        <f>VLOOKUP(UTK[[#This Row],[ID]],DRIVER[],6,FALSE)</f>
        <v>AJAYA KUMAR MAHANTA</v>
      </c>
    </row>
    <row r="4163" spans="1:18" ht="14.4">
      <c r="A4163" s="1">
        <v>282</v>
      </c>
      <c r="B4163" s="693" t="str">
        <f>UTK[[#This Row],[DATE]]&amp;UTK[[#This Row],[VEHICLE NO]]&amp;UTK[[#This Row],[TRIP NO]]</f>
        <v>45577OD04Q67611</v>
      </c>
      <c r="C4163" s="25">
        <v>45577</v>
      </c>
      <c r="D4163" s="1">
        <v>65796</v>
      </c>
      <c r="E4163" s="12">
        <v>312216</v>
      </c>
      <c r="F4163" s="17">
        <v>5907</v>
      </c>
      <c r="G4163" s="24" t="s">
        <v>24</v>
      </c>
      <c r="H4163" s="695">
        <v>53.04</v>
      </c>
      <c r="I4163" s="695">
        <v>17.68</v>
      </c>
      <c r="J4163" s="695">
        <f t="shared" si="303"/>
        <v>35.36</v>
      </c>
      <c r="K4163" s="696">
        <v>34.340000000000003</v>
      </c>
      <c r="L4163" s="700">
        <v>45577</v>
      </c>
      <c r="M4163" s="695">
        <f t="shared" si="304"/>
        <v>1.019999999999996</v>
      </c>
      <c r="N4163" s="701">
        <v>1</v>
      </c>
      <c r="O4163" s="552" t="s">
        <v>50</v>
      </c>
      <c r="P4163" s="1" t="s">
        <v>53</v>
      </c>
      <c r="Q4163" s="699" t="str">
        <f>VLOOKUP(UTK[[#This Row],[ID]],DRIVER[],6,FALSE)</f>
        <v>KALICHARAN MOHANTA</v>
      </c>
      <c r="R4163" s="1">
        <v>60</v>
      </c>
    </row>
    <row r="4164" spans="1:18" ht="14.4">
      <c r="A4164" s="1">
        <v>283</v>
      </c>
      <c r="B4164" s="693" t="str">
        <f>UTK[[#This Row],[DATE]]&amp;UTK[[#This Row],[VEHICLE NO]]&amp;UTK[[#This Row],[TRIP NO]]</f>
        <v>45577OD34S65081</v>
      </c>
      <c r="C4164" s="25">
        <v>45577</v>
      </c>
      <c r="D4164" s="1">
        <v>65797</v>
      </c>
      <c r="E4164" s="12">
        <v>312216</v>
      </c>
      <c r="F4164" s="17">
        <v>5909</v>
      </c>
      <c r="G4164" s="24" t="s">
        <v>57</v>
      </c>
      <c r="H4164" s="695">
        <v>56.1</v>
      </c>
      <c r="I4164" s="695">
        <v>17.440000000000001</v>
      </c>
      <c r="J4164" s="695">
        <f t="shared" si="303"/>
        <v>38.659999999999997</v>
      </c>
      <c r="K4164" s="696">
        <v>38.520000000000003</v>
      </c>
      <c r="L4164" s="700">
        <v>45577</v>
      </c>
      <c r="M4164" s="695">
        <f t="shared" si="304"/>
        <v>0.13999999999999346</v>
      </c>
      <c r="N4164" s="701">
        <v>1</v>
      </c>
      <c r="O4164" s="552" t="s">
        <v>50</v>
      </c>
      <c r="P4164" s="1" t="s">
        <v>53</v>
      </c>
      <c r="Q4164" s="699" t="str">
        <f>VLOOKUP(UTK[[#This Row],[ID]],DRIVER[],6,FALSE)</f>
        <v>MURALIDHAR MOHANTA</v>
      </c>
    </row>
    <row r="4165" spans="1:18" ht="14.4">
      <c r="A4165" s="1">
        <v>284</v>
      </c>
      <c r="B4165" s="693" t="str">
        <f>UTK[[#This Row],[DATE]]&amp;UTK[[#This Row],[VEHICLE NO]]&amp;UTK[[#This Row],[TRIP NO]]</f>
        <v>45577OD04Q41781</v>
      </c>
      <c r="C4165" s="25">
        <v>45577</v>
      </c>
      <c r="D4165" s="1">
        <v>65798</v>
      </c>
      <c r="E4165" s="12">
        <v>312216</v>
      </c>
      <c r="F4165" s="17">
        <v>5913</v>
      </c>
      <c r="G4165" s="24" t="s">
        <v>25</v>
      </c>
      <c r="H4165" s="695">
        <v>55.68</v>
      </c>
      <c r="I4165" s="695">
        <v>17.600000000000001</v>
      </c>
      <c r="J4165" s="695">
        <f t="shared" si="303"/>
        <v>38.08</v>
      </c>
      <c r="K4165" s="696">
        <v>38.08</v>
      </c>
      <c r="L4165" s="700">
        <v>45577</v>
      </c>
      <c r="M4165" s="695">
        <f t="shared" si="304"/>
        <v>0</v>
      </c>
      <c r="N4165" s="701">
        <v>1</v>
      </c>
      <c r="O4165" s="552" t="s">
        <v>50</v>
      </c>
      <c r="P4165" s="1" t="s">
        <v>53</v>
      </c>
      <c r="Q4165" s="699" t="str">
        <f>VLOOKUP(UTK[[#This Row],[ID]],DRIVER[],6,FALSE)</f>
        <v>BHARAT CH MOHANTA</v>
      </c>
    </row>
    <row r="4166" spans="1:18" ht="14.4">
      <c r="A4166" s="1">
        <v>285</v>
      </c>
      <c r="B4166" s="693" t="str">
        <f>UTK[[#This Row],[DATE]]&amp;UTK[[#This Row],[VEHICLE NO]]&amp;UTK[[#This Row],[TRIP NO]]</f>
        <v>45577OD34S61391</v>
      </c>
      <c r="C4166" s="25">
        <v>45577</v>
      </c>
      <c r="D4166" s="1">
        <v>65799</v>
      </c>
      <c r="E4166" s="12">
        <v>312216</v>
      </c>
      <c r="F4166" s="17">
        <v>5918</v>
      </c>
      <c r="G4166" s="24" t="s">
        <v>52</v>
      </c>
      <c r="H4166" s="695">
        <v>55.2</v>
      </c>
      <c r="I4166" s="695">
        <v>17.64</v>
      </c>
      <c r="J4166" s="695">
        <f t="shared" si="303"/>
        <v>37.56</v>
      </c>
      <c r="K4166" s="696">
        <v>35.479999999999997</v>
      </c>
      <c r="L4166" s="700">
        <v>45577</v>
      </c>
      <c r="M4166" s="695">
        <f t="shared" si="304"/>
        <v>2.0800000000000054</v>
      </c>
      <c r="N4166" s="701">
        <v>1</v>
      </c>
      <c r="O4166" s="552" t="s">
        <v>50</v>
      </c>
      <c r="P4166" s="1" t="s">
        <v>53</v>
      </c>
      <c r="Q4166" s="699" t="str">
        <f>VLOOKUP(UTK[[#This Row],[ID]],DRIVER[],6,FALSE)</f>
        <v>PRADIPA MALIK</v>
      </c>
    </row>
    <row r="4167" spans="1:18" ht="14.4">
      <c r="A4167" s="1">
        <v>286</v>
      </c>
      <c r="B4167" s="693" t="str">
        <f>UTK[[#This Row],[DATE]]&amp;UTK[[#This Row],[VEHICLE NO]]&amp;UTK[[#This Row],[TRIP NO]]</f>
        <v>45577OD34S26661</v>
      </c>
      <c r="C4167" s="25">
        <v>45577</v>
      </c>
      <c r="D4167" s="1">
        <v>65800</v>
      </c>
      <c r="E4167" s="12">
        <v>312216</v>
      </c>
      <c r="F4167" s="17">
        <v>5919</v>
      </c>
      <c r="G4167" s="24" t="s">
        <v>45</v>
      </c>
      <c r="H4167" s="695">
        <v>51.82</v>
      </c>
      <c r="I4167" s="695">
        <v>17.54</v>
      </c>
      <c r="J4167" s="695">
        <f t="shared" si="303"/>
        <v>34.28</v>
      </c>
      <c r="K4167" s="696">
        <v>32.619999999999997</v>
      </c>
      <c r="L4167" s="700">
        <v>45577</v>
      </c>
      <c r="M4167" s="695">
        <f t="shared" si="304"/>
        <v>1.6600000000000037</v>
      </c>
      <c r="N4167" s="701">
        <v>1</v>
      </c>
      <c r="O4167" s="552" t="s">
        <v>50</v>
      </c>
      <c r="P4167" s="1" t="s">
        <v>53</v>
      </c>
      <c r="Q4167" s="699" t="str">
        <f>VLOOKUP(UTK[[#This Row],[ID]],DRIVER[],6,FALSE)</f>
        <v>DUHSHASAN PRADHAN</v>
      </c>
      <c r="R4167" s="1">
        <v>60</v>
      </c>
    </row>
    <row r="4168" spans="1:18" ht="14.4">
      <c r="A4168" s="1">
        <v>287</v>
      </c>
      <c r="B4168" s="693" t="str">
        <f>UTK[[#This Row],[DATE]]&amp;UTK[[#This Row],[VEHICLE NO]]&amp;UTK[[#This Row],[TRIP NO]]</f>
        <v>45577OD34S61521</v>
      </c>
      <c r="C4168" s="25">
        <v>45577</v>
      </c>
      <c r="D4168" s="1">
        <v>65801</v>
      </c>
      <c r="E4168" s="12">
        <v>312216</v>
      </c>
      <c r="F4168" s="17">
        <v>5921</v>
      </c>
      <c r="G4168" s="24" t="s">
        <v>43</v>
      </c>
      <c r="H4168" s="695">
        <v>51.08</v>
      </c>
      <c r="I4168" s="695">
        <v>17.18</v>
      </c>
      <c r="J4168" s="695">
        <f t="shared" si="303"/>
        <v>33.9</v>
      </c>
      <c r="K4168" s="696">
        <v>33.799999999999997</v>
      </c>
      <c r="L4168" s="700">
        <v>45577</v>
      </c>
      <c r="M4168" s="695">
        <f t="shared" si="304"/>
        <v>0.10000000000000142</v>
      </c>
      <c r="N4168" s="701">
        <v>1</v>
      </c>
      <c r="O4168" s="552" t="s">
        <v>50</v>
      </c>
      <c r="P4168" s="1" t="s">
        <v>53</v>
      </c>
      <c r="Q4168" s="699" t="str">
        <f>VLOOKUP(UTK[[#This Row],[ID]],DRIVER[],6,FALSE)</f>
        <v>AMULYA KUMAR SAHOO</v>
      </c>
    </row>
    <row r="4169" spans="1:18" ht="14.4">
      <c r="A4169" s="1">
        <v>288</v>
      </c>
      <c r="B4169" s="693" t="str">
        <f>UTK[[#This Row],[DATE]]&amp;UTK[[#This Row],[VEHICLE NO]]&amp;UTK[[#This Row],[TRIP NO]]</f>
        <v>45577OD04Q41231</v>
      </c>
      <c r="C4169" s="25">
        <v>45577</v>
      </c>
      <c r="D4169" s="1">
        <v>65802</v>
      </c>
      <c r="E4169" s="12">
        <v>312216</v>
      </c>
      <c r="F4169" s="17">
        <v>5922</v>
      </c>
      <c r="G4169" s="24" t="s">
        <v>39</v>
      </c>
      <c r="H4169" s="695">
        <v>50.24</v>
      </c>
      <c r="I4169" s="695">
        <v>17.420000000000002</v>
      </c>
      <c r="J4169" s="695">
        <f t="shared" si="303"/>
        <v>32.82</v>
      </c>
      <c r="K4169" s="696">
        <v>31.66</v>
      </c>
      <c r="L4169" s="700">
        <v>45577</v>
      </c>
      <c r="M4169" s="695">
        <f t="shared" si="304"/>
        <v>1.1600000000000001</v>
      </c>
      <c r="N4169" s="701">
        <v>1</v>
      </c>
      <c r="O4169" s="552" t="s">
        <v>50</v>
      </c>
      <c r="P4169" s="1" t="s">
        <v>53</v>
      </c>
      <c r="Q4169" s="699" t="str">
        <f>VLOOKUP(UTK[[#This Row],[ID]],DRIVER[],6,FALSE)</f>
        <v>PRADEEP KUMAR</v>
      </c>
    </row>
    <row r="4170" spans="1:18" ht="14.4">
      <c r="A4170" s="1">
        <v>289</v>
      </c>
      <c r="B4170" s="693" t="str">
        <f>UTK[[#This Row],[DATE]]&amp;UTK[[#This Row],[VEHICLE NO]]&amp;UTK[[#This Row],[TRIP NO]]</f>
        <v>45577OD04Q41181</v>
      </c>
      <c r="C4170" s="25">
        <v>45577</v>
      </c>
      <c r="D4170" s="1">
        <v>65803</v>
      </c>
      <c r="E4170" s="12">
        <v>312216</v>
      </c>
      <c r="F4170" s="17">
        <v>5928</v>
      </c>
      <c r="G4170" s="24" t="s">
        <v>26</v>
      </c>
      <c r="H4170" s="695">
        <v>52.22</v>
      </c>
      <c r="I4170" s="695">
        <v>17.239999999999998</v>
      </c>
      <c r="J4170" s="695">
        <f t="shared" si="303"/>
        <v>34.980000000000004</v>
      </c>
      <c r="K4170" s="696">
        <v>33.799999999999997</v>
      </c>
      <c r="L4170" s="700">
        <v>45577</v>
      </c>
      <c r="M4170" s="695">
        <f t="shared" si="304"/>
        <v>1.1800000000000068</v>
      </c>
      <c r="N4170" s="701">
        <v>1</v>
      </c>
      <c r="O4170" s="552" t="s">
        <v>50</v>
      </c>
      <c r="P4170" s="1" t="s">
        <v>53</v>
      </c>
      <c r="Q4170" s="699" t="str">
        <f>VLOOKUP(UTK[[#This Row],[ID]],DRIVER[],6,FALSE)</f>
        <v>MIRZA KAMAL BEG</v>
      </c>
    </row>
    <row r="4171" spans="1:18" ht="14.4">
      <c r="A4171" s="1">
        <v>290</v>
      </c>
      <c r="B4171" s="693" t="str">
        <f>UTK[[#This Row],[DATE]]&amp;UTK[[#This Row],[VEHICLE NO]]&amp;UTK[[#This Row],[TRIP NO]]</f>
        <v>45577OD34S40342</v>
      </c>
      <c r="C4171" s="25">
        <v>45577</v>
      </c>
      <c r="D4171" s="1">
        <v>65804</v>
      </c>
      <c r="E4171" s="12">
        <v>312216</v>
      </c>
      <c r="F4171" s="17">
        <v>5931</v>
      </c>
      <c r="G4171" s="24" t="s">
        <v>129</v>
      </c>
      <c r="H4171" s="695">
        <v>54.6</v>
      </c>
      <c r="I4171" s="695">
        <v>17.72</v>
      </c>
      <c r="J4171" s="695">
        <f t="shared" si="303"/>
        <v>36.880000000000003</v>
      </c>
      <c r="K4171" s="696">
        <v>35.299999999999997</v>
      </c>
      <c r="L4171" s="700">
        <v>45577</v>
      </c>
      <c r="M4171" s="695">
        <f t="shared" si="304"/>
        <v>1.5800000000000054</v>
      </c>
      <c r="N4171" s="701">
        <v>2</v>
      </c>
      <c r="O4171" s="552" t="s">
        <v>50</v>
      </c>
      <c r="P4171" s="1" t="s">
        <v>53</v>
      </c>
      <c r="Q4171" s="699" t="str">
        <f>VLOOKUP(UTK[[#This Row],[ID]],DRIVER[],6,FALSE)</f>
        <v>AKSHAYA KU SAHOO</v>
      </c>
    </row>
    <row r="4172" spans="1:18" ht="14.4">
      <c r="A4172" s="1">
        <v>291</v>
      </c>
      <c r="B4172" s="693" t="str">
        <f>UTK[[#This Row],[DATE]]&amp;UTK[[#This Row],[VEHICLE NO]]&amp;UTK[[#This Row],[TRIP NO]]</f>
        <v>45577OD04Q41442</v>
      </c>
      <c r="C4172" s="25">
        <v>45577</v>
      </c>
      <c r="D4172" s="1">
        <v>65805</v>
      </c>
      <c r="E4172" s="12">
        <v>312216</v>
      </c>
      <c r="F4172" s="17">
        <v>5953</v>
      </c>
      <c r="G4172" s="24" t="s">
        <v>38</v>
      </c>
      <c r="H4172" s="695">
        <v>32.18</v>
      </c>
      <c r="I4172" s="695">
        <v>10.72</v>
      </c>
      <c r="J4172" s="695">
        <f t="shared" si="303"/>
        <v>21.46</v>
      </c>
      <c r="K4172" s="696">
        <v>20.96</v>
      </c>
      <c r="L4172" s="700">
        <v>45577</v>
      </c>
      <c r="M4172" s="695">
        <f t="shared" si="304"/>
        <v>0.5</v>
      </c>
      <c r="N4172" s="701">
        <v>2</v>
      </c>
      <c r="O4172" s="552" t="s">
        <v>50</v>
      </c>
      <c r="P4172" s="1" t="s">
        <v>53</v>
      </c>
      <c r="Q4172" s="699" t="str">
        <f>VLOOKUP(UTK[[#This Row],[ID]],DRIVER[],6,FALSE)</f>
        <v>RAJESWAR MAHANTA</v>
      </c>
    </row>
    <row r="4173" spans="1:18" ht="14.4">
      <c r="A4173" s="1">
        <v>292</v>
      </c>
      <c r="B4173" s="693" t="str">
        <f>UTK[[#This Row],[DATE]]&amp;UTK[[#This Row],[VEHICLE NO]]&amp;UTK[[#This Row],[TRIP NO]]</f>
        <v>45577OD04Q41262</v>
      </c>
      <c r="C4173" s="25">
        <v>45577</v>
      </c>
      <c r="D4173" s="1">
        <v>65806</v>
      </c>
      <c r="E4173" s="12">
        <v>312216</v>
      </c>
      <c r="F4173" s="17">
        <v>5954</v>
      </c>
      <c r="G4173" s="24" t="s">
        <v>23</v>
      </c>
      <c r="H4173" s="695">
        <v>51.14</v>
      </c>
      <c r="I4173" s="695">
        <v>17.48</v>
      </c>
      <c r="J4173" s="695">
        <f t="shared" si="303"/>
        <v>33.659999999999997</v>
      </c>
      <c r="K4173" s="696">
        <v>32.200000000000003</v>
      </c>
      <c r="L4173" s="700">
        <v>45577</v>
      </c>
      <c r="M4173" s="695">
        <f t="shared" si="304"/>
        <v>1.4599999999999937</v>
      </c>
      <c r="N4173" s="701">
        <v>2</v>
      </c>
      <c r="O4173" s="552" t="s">
        <v>50</v>
      </c>
      <c r="P4173" s="1" t="s">
        <v>53</v>
      </c>
      <c r="Q4173" s="699" t="str">
        <f>VLOOKUP(UTK[[#This Row],[ID]],DRIVER[],6,FALSE)</f>
        <v>JUGAL KISHOR MOHANTA</v>
      </c>
    </row>
    <row r="4174" spans="1:18" ht="14.4">
      <c r="A4174" s="1">
        <v>293</v>
      </c>
      <c r="B4174" s="693" t="str">
        <f>UTK[[#This Row],[DATE]]&amp;UTK[[#This Row],[VEHICLE NO]]&amp;UTK[[#This Row],[TRIP NO]]</f>
        <v>45577OD04Q41282</v>
      </c>
      <c r="C4174" s="25">
        <v>45577</v>
      </c>
      <c r="D4174" s="1">
        <v>65807</v>
      </c>
      <c r="E4174" s="12">
        <v>312216</v>
      </c>
      <c r="F4174" s="17">
        <v>5955</v>
      </c>
      <c r="G4174" s="24" t="s">
        <v>41</v>
      </c>
      <c r="H4174" s="695">
        <v>34.96</v>
      </c>
      <c r="I4174" s="695">
        <v>10.44</v>
      </c>
      <c r="J4174" s="695">
        <f t="shared" si="303"/>
        <v>24.520000000000003</v>
      </c>
      <c r="K4174" s="696">
        <v>24.22</v>
      </c>
      <c r="L4174" s="700">
        <v>45577</v>
      </c>
      <c r="M4174" s="695">
        <f t="shared" si="304"/>
        <v>0.30000000000000426</v>
      </c>
      <c r="N4174" s="701">
        <v>2</v>
      </c>
      <c r="O4174" s="552" t="s">
        <v>50</v>
      </c>
      <c r="P4174" s="1" t="s">
        <v>53</v>
      </c>
      <c r="Q4174" s="699" t="str">
        <f>VLOOKUP(UTK[[#This Row],[ID]],DRIVER[],6,FALSE)</f>
        <v>KAMAN MUNDA</v>
      </c>
    </row>
    <row r="4175" spans="1:18" ht="14.4">
      <c r="A4175" s="1">
        <v>294</v>
      </c>
      <c r="B4175" s="693" t="str">
        <f>UTK[[#This Row],[DATE]]&amp;UTK[[#This Row],[VEHICLE NO]]&amp;UTK[[#This Row],[TRIP NO]]</f>
        <v>45577OD34S26682</v>
      </c>
      <c r="C4175" s="25">
        <v>45577</v>
      </c>
      <c r="D4175" s="1">
        <v>65808</v>
      </c>
      <c r="E4175" s="12">
        <v>312216</v>
      </c>
      <c r="F4175" s="17">
        <v>5964</v>
      </c>
      <c r="G4175" s="24" t="s">
        <v>42</v>
      </c>
      <c r="H4175" s="695">
        <v>48.28</v>
      </c>
      <c r="I4175" s="695">
        <v>16.8</v>
      </c>
      <c r="J4175" s="695">
        <f t="shared" si="303"/>
        <v>31.48</v>
      </c>
      <c r="K4175" s="696">
        <v>30.88</v>
      </c>
      <c r="L4175" s="700">
        <v>45577</v>
      </c>
      <c r="M4175" s="695">
        <f t="shared" si="304"/>
        <v>0.60000000000000142</v>
      </c>
      <c r="N4175" s="701">
        <v>2</v>
      </c>
      <c r="O4175" s="552" t="s">
        <v>50</v>
      </c>
      <c r="P4175" s="1" t="s">
        <v>53</v>
      </c>
      <c r="Q4175" s="699" t="str">
        <f>VLOOKUP(UTK[[#This Row],[ID]],DRIVER[],6,FALSE)</f>
        <v>KALI CH KAR</v>
      </c>
    </row>
    <row r="4176" spans="1:18" ht="14.4">
      <c r="A4176" s="1">
        <v>295</v>
      </c>
      <c r="B4176" s="693" t="str">
        <f>UTK[[#This Row],[DATE]]&amp;UTK[[#This Row],[VEHICLE NO]]&amp;UTK[[#This Row],[TRIP NO]]</f>
        <v>45577OD34S26152</v>
      </c>
      <c r="C4176" s="25">
        <v>45577</v>
      </c>
      <c r="D4176" s="1">
        <v>65809</v>
      </c>
      <c r="E4176" s="12">
        <v>312216</v>
      </c>
      <c r="F4176" s="17">
        <v>5967</v>
      </c>
      <c r="G4176" s="24" t="s">
        <v>40</v>
      </c>
      <c r="H4176" s="695">
        <v>49.48</v>
      </c>
      <c r="I4176" s="695">
        <v>17.399999999999999</v>
      </c>
      <c r="J4176" s="695">
        <f t="shared" si="303"/>
        <v>32.08</v>
      </c>
      <c r="K4176" s="696">
        <v>31.4</v>
      </c>
      <c r="L4176" s="700">
        <v>45577</v>
      </c>
      <c r="M4176" s="695">
        <f t="shared" si="304"/>
        <v>0.67999999999999972</v>
      </c>
      <c r="N4176" s="701">
        <v>2</v>
      </c>
      <c r="O4176" s="552" t="s">
        <v>50</v>
      </c>
      <c r="P4176" s="1" t="s">
        <v>53</v>
      </c>
      <c r="Q4176" s="699" t="str">
        <f>VLOOKUP(UTK[[#This Row],[ID]],DRIVER[],6,FALSE)</f>
        <v>SUSANT KUMAR BAG</v>
      </c>
    </row>
    <row r="4177" spans="1:18" ht="14.4">
      <c r="A4177" s="1">
        <v>296</v>
      </c>
      <c r="B4177" s="693" t="str">
        <f>UTK[[#This Row],[DATE]]&amp;UTK[[#This Row],[VEHICLE NO]]&amp;UTK[[#This Row],[TRIP NO]]</f>
        <v>45577OD04Q67882</v>
      </c>
      <c r="C4177" s="25">
        <v>45577</v>
      </c>
      <c r="D4177" s="1">
        <v>65810</v>
      </c>
      <c r="E4177" s="12">
        <v>312216</v>
      </c>
      <c r="F4177" s="17">
        <v>5971</v>
      </c>
      <c r="G4177" s="24" t="s">
        <v>20</v>
      </c>
      <c r="H4177" s="695">
        <v>48.7</v>
      </c>
      <c r="I4177" s="695">
        <v>17.739999999999998</v>
      </c>
      <c r="J4177" s="695">
        <f t="shared" si="303"/>
        <v>30.960000000000004</v>
      </c>
      <c r="K4177" s="696">
        <v>30.66</v>
      </c>
      <c r="L4177" s="700">
        <v>45577</v>
      </c>
      <c r="M4177" s="695">
        <f t="shared" si="304"/>
        <v>0.30000000000000426</v>
      </c>
      <c r="N4177" s="701">
        <v>2</v>
      </c>
      <c r="O4177" s="552" t="s">
        <v>50</v>
      </c>
      <c r="P4177" s="1" t="s">
        <v>53</v>
      </c>
      <c r="Q4177" s="699" t="str">
        <f>VLOOKUP(UTK[[#This Row],[ID]],DRIVER[],6,FALSE)</f>
        <v>AJAYA KUMAR MAHANTA</v>
      </c>
    </row>
    <row r="4178" spans="1:18" ht="14.4">
      <c r="A4178" s="1">
        <v>297</v>
      </c>
      <c r="B4178" s="693" t="str">
        <f>UTK[[#This Row],[DATE]]&amp;UTK[[#This Row],[VEHICLE NO]]&amp;UTK[[#This Row],[TRIP NO]]</f>
        <v>45577OD04Q67612</v>
      </c>
      <c r="C4178" s="25">
        <v>45577</v>
      </c>
      <c r="D4178" s="1">
        <v>65811</v>
      </c>
      <c r="E4178" s="12">
        <v>312216</v>
      </c>
      <c r="F4178" s="17">
        <v>5981</v>
      </c>
      <c r="G4178" s="24" t="s">
        <v>24</v>
      </c>
      <c r="H4178" s="695">
        <v>54.2</v>
      </c>
      <c r="I4178" s="695">
        <v>17.66</v>
      </c>
      <c r="J4178" s="695">
        <f t="shared" si="303"/>
        <v>36.540000000000006</v>
      </c>
      <c r="K4178" s="696">
        <v>35.82</v>
      </c>
      <c r="L4178" s="700">
        <v>45577</v>
      </c>
      <c r="M4178" s="695">
        <f t="shared" si="304"/>
        <v>0.72000000000000597</v>
      </c>
      <c r="N4178" s="701">
        <v>2</v>
      </c>
      <c r="O4178" s="552" t="s">
        <v>50</v>
      </c>
      <c r="P4178" s="1" t="s">
        <v>53</v>
      </c>
      <c r="Q4178" s="699" t="str">
        <f>VLOOKUP(UTK[[#This Row],[ID]],DRIVER[],6,FALSE)</f>
        <v>KALICHARAN MOHANTA</v>
      </c>
    </row>
    <row r="4179" spans="1:18" ht="14.4">
      <c r="A4179" s="1">
        <v>298</v>
      </c>
      <c r="B4179" s="693" t="str">
        <f>UTK[[#This Row],[DATE]]&amp;UTK[[#This Row],[VEHICLE NO]]&amp;UTK[[#This Row],[TRIP NO]]</f>
        <v>45577OD34S65082</v>
      </c>
      <c r="C4179" s="25">
        <v>45577</v>
      </c>
      <c r="D4179" s="1">
        <v>65812</v>
      </c>
      <c r="E4179" s="12">
        <v>312216</v>
      </c>
      <c r="F4179" s="17">
        <v>5982</v>
      </c>
      <c r="G4179" s="24" t="s">
        <v>57</v>
      </c>
      <c r="H4179" s="695">
        <v>51.54</v>
      </c>
      <c r="I4179" s="695">
        <v>17.399999999999999</v>
      </c>
      <c r="J4179" s="695">
        <f t="shared" si="303"/>
        <v>34.14</v>
      </c>
      <c r="K4179" s="696">
        <v>33.380000000000003</v>
      </c>
      <c r="L4179" s="700">
        <v>45577</v>
      </c>
      <c r="M4179" s="695">
        <f t="shared" si="304"/>
        <v>0.75999999999999801</v>
      </c>
      <c r="N4179" s="701">
        <v>2</v>
      </c>
      <c r="O4179" s="552" t="s">
        <v>50</v>
      </c>
      <c r="P4179" s="1" t="s">
        <v>53</v>
      </c>
      <c r="Q4179" s="699" t="str">
        <f>VLOOKUP(UTK[[#This Row],[ID]],DRIVER[],6,FALSE)</f>
        <v>MURALIDHAR MOHANTA</v>
      </c>
    </row>
    <row r="4180" spans="1:18" ht="14.4">
      <c r="A4180" s="1">
        <v>299</v>
      </c>
      <c r="B4180" s="693" t="str">
        <f>UTK[[#This Row],[DATE]]&amp;UTK[[#This Row],[VEHICLE NO]]&amp;UTK[[#This Row],[TRIP NO]]</f>
        <v>45577OD04Q41782</v>
      </c>
      <c r="C4180" s="25">
        <v>45577</v>
      </c>
      <c r="D4180" s="1">
        <v>65813</v>
      </c>
      <c r="E4180" s="12">
        <v>312216</v>
      </c>
      <c r="F4180" s="17">
        <v>5987</v>
      </c>
      <c r="G4180" s="24" t="s">
        <v>25</v>
      </c>
      <c r="H4180" s="695">
        <v>50.54</v>
      </c>
      <c r="I4180" s="695">
        <v>17.559999999999999</v>
      </c>
      <c r="J4180" s="695">
        <f t="shared" si="303"/>
        <v>32.980000000000004</v>
      </c>
      <c r="K4180" s="696">
        <v>32.58</v>
      </c>
      <c r="L4180" s="700">
        <v>45577</v>
      </c>
      <c r="M4180" s="695">
        <f t="shared" si="304"/>
        <v>0.40000000000000568</v>
      </c>
      <c r="N4180" s="701">
        <v>2</v>
      </c>
      <c r="O4180" s="552" t="s">
        <v>50</v>
      </c>
      <c r="P4180" s="1" t="s">
        <v>53</v>
      </c>
      <c r="Q4180" s="699" t="str">
        <f>VLOOKUP(UTK[[#This Row],[ID]],DRIVER[],6,FALSE)</f>
        <v>BHARAT CH MOHANTA</v>
      </c>
    </row>
    <row r="4181" spans="1:18" ht="14.4">
      <c r="A4181" s="1">
        <v>300</v>
      </c>
      <c r="B4181" s="693" t="str">
        <f>UTK[[#This Row],[DATE]]&amp;UTK[[#This Row],[VEHICLE NO]]&amp;UTK[[#This Row],[TRIP NO]]</f>
        <v>45577OD34S61392</v>
      </c>
      <c r="C4181" s="25">
        <v>45577</v>
      </c>
      <c r="D4181" s="1">
        <v>65814</v>
      </c>
      <c r="E4181" s="12">
        <v>312216</v>
      </c>
      <c r="F4181" s="17">
        <v>5991</v>
      </c>
      <c r="G4181" s="24" t="s">
        <v>52</v>
      </c>
      <c r="H4181" s="695">
        <v>55.5</v>
      </c>
      <c r="I4181" s="695">
        <v>17.78</v>
      </c>
      <c r="J4181" s="695">
        <f t="shared" si="303"/>
        <v>37.72</v>
      </c>
      <c r="K4181" s="696">
        <v>37.72</v>
      </c>
      <c r="L4181" s="700">
        <v>45577</v>
      </c>
      <c r="M4181" s="695">
        <f t="shared" si="304"/>
        <v>0</v>
      </c>
      <c r="N4181" s="701">
        <v>2</v>
      </c>
      <c r="O4181" s="552" t="s">
        <v>50</v>
      </c>
      <c r="P4181" s="1" t="s">
        <v>53</v>
      </c>
      <c r="Q4181" s="699" t="str">
        <f>VLOOKUP(UTK[[#This Row],[ID]],DRIVER[],6,FALSE)</f>
        <v>PRADIPA MALIK</v>
      </c>
    </row>
    <row r="4182" spans="1:18" ht="14.4">
      <c r="A4182" s="1">
        <v>301</v>
      </c>
      <c r="B4182" s="693" t="str">
        <f>UTK[[#This Row],[DATE]]&amp;UTK[[#This Row],[VEHICLE NO]]&amp;UTK[[#This Row],[TRIP NO]]</f>
        <v>45577OD34S26662</v>
      </c>
      <c r="C4182" s="25">
        <v>45577</v>
      </c>
      <c r="D4182" s="1">
        <v>65815</v>
      </c>
      <c r="E4182" s="12">
        <v>312216</v>
      </c>
      <c r="F4182" s="17">
        <v>5998</v>
      </c>
      <c r="G4182" s="24" t="s">
        <v>45</v>
      </c>
      <c r="H4182" s="695">
        <v>56.14</v>
      </c>
      <c r="I4182" s="695">
        <v>17.579999999999998</v>
      </c>
      <c r="J4182" s="695">
        <f t="shared" si="303"/>
        <v>38.56</v>
      </c>
      <c r="K4182" s="696">
        <v>37.32</v>
      </c>
      <c r="L4182" s="700">
        <v>45578</v>
      </c>
      <c r="M4182" s="695">
        <f t="shared" si="304"/>
        <v>1.240000000000002</v>
      </c>
      <c r="N4182" s="701">
        <v>2</v>
      </c>
      <c r="O4182" s="552" t="s">
        <v>50</v>
      </c>
      <c r="P4182" s="1" t="s">
        <v>53</v>
      </c>
      <c r="Q4182" s="699" t="str">
        <f>VLOOKUP(UTK[[#This Row],[ID]],DRIVER[],6,FALSE)</f>
        <v>DUHSHASAN PRADHAN</v>
      </c>
    </row>
    <row r="4183" spans="1:18" ht="14.4">
      <c r="A4183" s="1">
        <v>302</v>
      </c>
      <c r="B4183" s="693" t="str">
        <f>UTK[[#This Row],[DATE]]&amp;UTK[[#This Row],[VEHICLE NO]]&amp;UTK[[#This Row],[TRIP NO]]</f>
        <v>45577OD04Q41232</v>
      </c>
      <c r="C4183" s="25">
        <v>45577</v>
      </c>
      <c r="D4183" s="1">
        <v>65816</v>
      </c>
      <c r="E4183" s="12">
        <v>312216</v>
      </c>
      <c r="F4183" s="17">
        <v>5995</v>
      </c>
      <c r="G4183" s="24" t="s">
        <v>39</v>
      </c>
      <c r="H4183" s="695">
        <v>49</v>
      </c>
      <c r="I4183" s="695">
        <v>17.440000000000001</v>
      </c>
      <c r="J4183" s="695">
        <f t="shared" si="303"/>
        <v>31.56</v>
      </c>
      <c r="K4183" s="696">
        <v>31.02</v>
      </c>
      <c r="L4183" s="700">
        <v>45578</v>
      </c>
      <c r="M4183" s="695">
        <f t="shared" si="304"/>
        <v>0.53999999999999915</v>
      </c>
      <c r="N4183" s="701">
        <v>2</v>
      </c>
      <c r="O4183" s="552" t="s">
        <v>50</v>
      </c>
      <c r="P4183" s="1" t="s">
        <v>53</v>
      </c>
      <c r="Q4183" s="699" t="str">
        <f>VLOOKUP(UTK[[#This Row],[ID]],DRIVER[],6,FALSE)</f>
        <v>PRADEEP KUMAR</v>
      </c>
      <c r="R4183" s="1">
        <v>170</v>
      </c>
    </row>
    <row r="4184" spans="1:18" ht="14.4">
      <c r="A4184" s="1">
        <v>303</v>
      </c>
      <c r="B4184" s="707" t="str">
        <f>UTK[[#This Row],[DATE]]&amp;UTK[[#This Row],[VEHICLE NO]]&amp;UTK[[#This Row],[TRIP NO]]</f>
        <v>45578OD04Q41441</v>
      </c>
      <c r="C4184" s="25">
        <v>45578</v>
      </c>
      <c r="D4184" s="1">
        <v>65817</v>
      </c>
      <c r="E4184" s="12">
        <v>312216</v>
      </c>
      <c r="F4184" s="17">
        <v>6006</v>
      </c>
      <c r="G4184" s="24" t="s">
        <v>38</v>
      </c>
      <c r="H4184" s="709">
        <v>34.32</v>
      </c>
      <c r="I4184" s="709">
        <v>10.68</v>
      </c>
      <c r="J4184" s="709">
        <f t="shared" ref="J4184:J4215" si="305">H4184-I4184</f>
        <v>23.64</v>
      </c>
      <c r="K4184" s="710">
        <v>23.38</v>
      </c>
      <c r="L4184" s="700">
        <v>45578</v>
      </c>
      <c r="M4184" s="709">
        <f t="shared" ref="M4184:M4215" si="306">J4184-K4184</f>
        <v>0.26000000000000156</v>
      </c>
      <c r="N4184" s="714">
        <v>1</v>
      </c>
      <c r="O4184" s="552" t="s">
        <v>50</v>
      </c>
      <c r="P4184" s="1" t="s">
        <v>53</v>
      </c>
      <c r="Q4184" s="712" t="str">
        <f>VLOOKUP(UTK[[#This Row],[ID]],DRIVER[],6,FALSE)</f>
        <v>RAJESWAR MAHANTA</v>
      </c>
      <c r="R4184" s="1">
        <v>194</v>
      </c>
    </row>
    <row r="4185" spans="1:18" ht="14.4">
      <c r="A4185" s="1">
        <v>304</v>
      </c>
      <c r="B4185" s="707" t="str">
        <f>UTK[[#This Row],[DATE]]&amp;UTK[[#This Row],[VEHICLE NO]]&amp;UTK[[#This Row],[TRIP NO]]</f>
        <v>45578OD34S40341</v>
      </c>
      <c r="C4185" s="25">
        <v>45578</v>
      </c>
      <c r="D4185" s="1">
        <v>65818</v>
      </c>
      <c r="E4185" s="12">
        <v>312216</v>
      </c>
      <c r="F4185" s="17">
        <v>6004</v>
      </c>
      <c r="G4185" s="24" t="s">
        <v>129</v>
      </c>
      <c r="H4185" s="709">
        <v>50.66</v>
      </c>
      <c r="I4185" s="709">
        <v>17.78</v>
      </c>
      <c r="J4185" s="709">
        <f t="shared" si="305"/>
        <v>32.879999999999995</v>
      </c>
      <c r="K4185" s="710">
        <v>32.58</v>
      </c>
      <c r="L4185" s="700">
        <v>45578</v>
      </c>
      <c r="M4185" s="709">
        <f t="shared" si="306"/>
        <v>0.29999999999999716</v>
      </c>
      <c r="N4185" s="714">
        <v>1</v>
      </c>
      <c r="O4185" s="552" t="s">
        <v>50</v>
      </c>
      <c r="P4185" s="1" t="s">
        <v>53</v>
      </c>
      <c r="Q4185" s="712" t="str">
        <f>VLOOKUP(UTK[[#This Row],[ID]],DRIVER[],6,FALSE)</f>
        <v>AKSHAYA KU SAHOO</v>
      </c>
      <c r="R4185" s="1">
        <v>193</v>
      </c>
    </row>
    <row r="4186" spans="1:18" ht="14.4">
      <c r="A4186" s="1">
        <v>305</v>
      </c>
      <c r="B4186" s="707" t="str">
        <f>UTK[[#This Row],[DATE]]&amp;UTK[[#This Row],[VEHICLE NO]]&amp;UTK[[#This Row],[TRIP NO]]</f>
        <v>45578OD04Q41281</v>
      </c>
      <c r="C4186" s="25">
        <v>45578</v>
      </c>
      <c r="D4186" s="1">
        <v>65819</v>
      </c>
      <c r="E4186" s="12">
        <v>312216</v>
      </c>
      <c r="F4186" s="17">
        <v>6005</v>
      </c>
      <c r="G4186" s="24" t="s">
        <v>41</v>
      </c>
      <c r="H4186" s="709">
        <v>31.92</v>
      </c>
      <c r="I4186" s="709">
        <v>10.46</v>
      </c>
      <c r="J4186" s="709">
        <f t="shared" si="305"/>
        <v>21.46</v>
      </c>
      <c r="K4186" s="710">
        <v>21.3</v>
      </c>
      <c r="L4186" s="700">
        <v>45578</v>
      </c>
      <c r="M4186" s="709">
        <f t="shared" si="306"/>
        <v>0.16000000000000014</v>
      </c>
      <c r="N4186" s="714">
        <v>1</v>
      </c>
      <c r="O4186" s="552" t="s">
        <v>50</v>
      </c>
      <c r="P4186" s="1" t="s">
        <v>53</v>
      </c>
      <c r="Q4186" s="712" t="str">
        <f>VLOOKUP(UTK[[#This Row],[ID]],DRIVER[],6,FALSE)</f>
        <v>KAMAN MUNDA</v>
      </c>
      <c r="R4186" s="1">
        <v>196</v>
      </c>
    </row>
    <row r="4187" spans="1:18" ht="14.4">
      <c r="A4187" s="1">
        <v>306</v>
      </c>
      <c r="B4187" s="707" t="str">
        <f>UTK[[#This Row],[DATE]]&amp;UTK[[#This Row],[VEHICLE NO]]&amp;UTK[[#This Row],[TRIP NO]]</f>
        <v>45578OD34S26661</v>
      </c>
      <c r="C4187" s="25">
        <v>45578</v>
      </c>
      <c r="D4187" s="1">
        <v>65820</v>
      </c>
      <c r="E4187" s="12">
        <v>312216</v>
      </c>
      <c r="F4187" s="17">
        <v>6008</v>
      </c>
      <c r="G4187" s="24" t="s">
        <v>45</v>
      </c>
      <c r="H4187" s="709">
        <v>52.38</v>
      </c>
      <c r="I4187" s="709">
        <v>17.54</v>
      </c>
      <c r="J4187" s="709">
        <f t="shared" si="305"/>
        <v>34.840000000000003</v>
      </c>
      <c r="K4187" s="710">
        <v>34.1</v>
      </c>
      <c r="L4187" s="700">
        <v>45578</v>
      </c>
      <c r="M4187" s="709">
        <f t="shared" si="306"/>
        <v>0.74000000000000199</v>
      </c>
      <c r="N4187" s="714">
        <v>1</v>
      </c>
      <c r="O4187" s="552" t="s">
        <v>50</v>
      </c>
      <c r="P4187" s="1" t="s">
        <v>53</v>
      </c>
      <c r="Q4187" s="712" t="str">
        <f>VLOOKUP(UTK[[#This Row],[ID]],DRIVER[],6,FALSE)</f>
        <v>PRAHALLAD KUMAR DAS</v>
      </c>
    </row>
    <row r="4188" spans="1:18" ht="14.4">
      <c r="A4188" s="1">
        <v>307</v>
      </c>
      <c r="B4188" s="707" t="str">
        <f>UTK[[#This Row],[DATE]]&amp;UTK[[#This Row],[VEHICLE NO]]&amp;UTK[[#This Row],[TRIP NO]]</f>
        <v>45578OD04Q67611</v>
      </c>
      <c r="C4188" s="25">
        <v>45578</v>
      </c>
      <c r="D4188" s="1">
        <v>65821</v>
      </c>
      <c r="E4188" s="12">
        <v>312216</v>
      </c>
      <c r="F4188" s="17">
        <v>6007</v>
      </c>
      <c r="G4188" s="24" t="s">
        <v>24</v>
      </c>
      <c r="H4188" s="709">
        <v>54.1</v>
      </c>
      <c r="I4188" s="709">
        <v>17.64</v>
      </c>
      <c r="J4188" s="709">
        <f t="shared" si="305"/>
        <v>36.46</v>
      </c>
      <c r="K4188" s="710">
        <v>36.200000000000003</v>
      </c>
      <c r="L4188" s="700">
        <v>45578</v>
      </c>
      <c r="M4188" s="709">
        <f t="shared" si="306"/>
        <v>0.25999999999999801</v>
      </c>
      <c r="N4188" s="714">
        <v>1</v>
      </c>
      <c r="O4188" s="552" t="s">
        <v>50</v>
      </c>
      <c r="P4188" s="1" t="s">
        <v>53</v>
      </c>
      <c r="Q4188" s="712" t="str">
        <f>VLOOKUP(UTK[[#This Row],[ID]],DRIVER[],6,FALSE)</f>
        <v>KALICHARAN MOHANTA</v>
      </c>
      <c r="R4188" s="1">
        <v>151</v>
      </c>
    </row>
    <row r="4189" spans="1:18" ht="14.4">
      <c r="A4189" s="1">
        <v>308</v>
      </c>
      <c r="B4189" s="707" t="str">
        <f>UTK[[#This Row],[DATE]]&amp;UTK[[#This Row],[VEHICLE NO]]&amp;UTK[[#This Row],[TRIP NO]]</f>
        <v>45578OD34S26151</v>
      </c>
      <c r="C4189" s="25">
        <v>45578</v>
      </c>
      <c r="D4189" s="1">
        <v>65822</v>
      </c>
      <c r="E4189" s="12">
        <v>312216</v>
      </c>
      <c r="F4189" s="17">
        <v>6008</v>
      </c>
      <c r="G4189" s="24" t="s">
        <v>40</v>
      </c>
      <c r="H4189" s="709">
        <v>53.12</v>
      </c>
      <c r="I4189" s="709">
        <v>17.46</v>
      </c>
      <c r="J4189" s="709">
        <f t="shared" si="305"/>
        <v>35.659999999999997</v>
      </c>
      <c r="K4189" s="710">
        <v>35.159999999999997</v>
      </c>
      <c r="L4189" s="700">
        <v>45578</v>
      </c>
      <c r="M4189" s="709">
        <f t="shared" si="306"/>
        <v>0.5</v>
      </c>
      <c r="N4189" s="714">
        <v>1</v>
      </c>
      <c r="O4189" s="552" t="s">
        <v>50</v>
      </c>
      <c r="P4189" s="1" t="s">
        <v>53</v>
      </c>
      <c r="Q4189" s="712" t="str">
        <f>VLOOKUP(UTK[[#This Row],[ID]],DRIVER[],6,FALSE)</f>
        <v>SUSANT KUMAR BAG</v>
      </c>
    </row>
    <row r="4190" spans="1:18" ht="14.4">
      <c r="A4190" s="1">
        <v>309</v>
      </c>
      <c r="B4190" s="707" t="str">
        <f>UTK[[#This Row],[DATE]]&amp;UTK[[#This Row],[VEHICLE NO]]&amp;UTK[[#This Row],[TRIP NO]]</f>
        <v>45578OD34S61391</v>
      </c>
      <c r="C4190" s="25">
        <v>45578</v>
      </c>
      <c r="D4190" s="1">
        <v>65823</v>
      </c>
      <c r="E4190" s="12">
        <v>312216</v>
      </c>
      <c r="F4190" s="17">
        <v>6010</v>
      </c>
      <c r="G4190" s="24" t="s">
        <v>52</v>
      </c>
      <c r="H4190" s="709">
        <v>55.96</v>
      </c>
      <c r="I4190" s="709">
        <v>17.739999999999998</v>
      </c>
      <c r="J4190" s="709">
        <f t="shared" si="305"/>
        <v>38.22</v>
      </c>
      <c r="K4190" s="710">
        <v>36.9</v>
      </c>
      <c r="L4190" s="700">
        <v>45578</v>
      </c>
      <c r="M4190" s="709">
        <f t="shared" si="306"/>
        <v>1.3200000000000003</v>
      </c>
      <c r="N4190" s="714">
        <v>1</v>
      </c>
      <c r="O4190" s="552" t="s">
        <v>50</v>
      </c>
      <c r="P4190" s="1" t="s">
        <v>53</v>
      </c>
      <c r="Q4190" s="712" t="str">
        <f>VLOOKUP(UTK[[#This Row],[ID]],DRIVER[],6,FALSE)</f>
        <v>PRADIPA MALIK</v>
      </c>
    </row>
    <row r="4191" spans="1:18" ht="14.4">
      <c r="A4191" s="1">
        <v>310</v>
      </c>
      <c r="B4191" s="707" t="str">
        <f>UTK[[#This Row],[DATE]]&amp;UTK[[#This Row],[VEHICLE NO]]&amp;UTK[[#This Row],[TRIP NO]]</f>
        <v>45578OD34S61521</v>
      </c>
      <c r="C4191" s="25">
        <v>45578</v>
      </c>
      <c r="D4191" s="1">
        <v>65824</v>
      </c>
      <c r="E4191" s="12">
        <v>312216</v>
      </c>
      <c r="F4191" s="17">
        <v>6011</v>
      </c>
      <c r="G4191" s="24" t="s">
        <v>43</v>
      </c>
      <c r="H4191" s="709">
        <v>51.16</v>
      </c>
      <c r="I4191" s="709">
        <v>17.16</v>
      </c>
      <c r="J4191" s="709">
        <f t="shared" si="305"/>
        <v>34</v>
      </c>
      <c r="K4191" s="710">
        <v>34</v>
      </c>
      <c r="L4191" s="700">
        <v>45578</v>
      </c>
      <c r="M4191" s="709">
        <f t="shared" si="306"/>
        <v>0</v>
      </c>
      <c r="N4191" s="714">
        <v>1</v>
      </c>
      <c r="O4191" s="552" t="s">
        <v>50</v>
      </c>
      <c r="P4191" s="1" t="s">
        <v>53</v>
      </c>
      <c r="Q4191" s="712" t="str">
        <f>VLOOKUP(UTK[[#This Row],[ID]],DRIVER[],6,FALSE)</f>
        <v>DHULESWAR PERAI</v>
      </c>
      <c r="R4191" s="1">
        <v>226</v>
      </c>
    </row>
    <row r="4192" spans="1:18" ht="14.4">
      <c r="A4192" s="1">
        <v>311</v>
      </c>
      <c r="B4192" s="707" t="str">
        <f>UTK[[#This Row],[DATE]]&amp;UTK[[#This Row],[VEHICLE NO]]&amp;UTK[[#This Row],[TRIP NO]]</f>
        <v>45578OD04Q41181</v>
      </c>
      <c r="C4192" s="25">
        <v>45578</v>
      </c>
      <c r="D4192" s="1">
        <v>65825</v>
      </c>
      <c r="E4192" s="12">
        <v>312216</v>
      </c>
      <c r="F4192" s="17">
        <v>6014</v>
      </c>
      <c r="G4192" s="24" t="s">
        <v>26</v>
      </c>
      <c r="H4192" s="709">
        <v>51.36</v>
      </c>
      <c r="I4192" s="709">
        <v>17.239999999999998</v>
      </c>
      <c r="J4192" s="709">
        <f t="shared" si="305"/>
        <v>34.120000000000005</v>
      </c>
      <c r="K4192" s="710">
        <v>33.64</v>
      </c>
      <c r="L4192" s="700">
        <v>45578</v>
      </c>
      <c r="M4192" s="709">
        <f t="shared" si="306"/>
        <v>0.48000000000000398</v>
      </c>
      <c r="N4192" s="714">
        <v>1</v>
      </c>
      <c r="O4192" s="552" t="s">
        <v>50</v>
      </c>
      <c r="P4192" s="1" t="s">
        <v>53</v>
      </c>
      <c r="Q4192" s="712" t="str">
        <f>VLOOKUP(UTK[[#This Row],[ID]],DRIVER[],6,FALSE)</f>
        <v>NATABAR MOHANTA</v>
      </c>
    </row>
    <row r="4193" spans="1:18" ht="14.4">
      <c r="A4193" s="1">
        <v>312</v>
      </c>
      <c r="B4193" s="707" t="str">
        <f>UTK[[#This Row],[DATE]]&amp;UTK[[#This Row],[VEHICLE NO]]&amp;UTK[[#This Row],[TRIP NO]]</f>
        <v>45578OD04Q41261</v>
      </c>
      <c r="C4193" s="25">
        <v>45578</v>
      </c>
      <c r="D4193" s="1">
        <v>65826</v>
      </c>
      <c r="E4193" s="12">
        <v>312216</v>
      </c>
      <c r="F4193" s="17">
        <v>6013</v>
      </c>
      <c r="G4193" s="24" t="s">
        <v>23</v>
      </c>
      <c r="H4193" s="709">
        <v>56.24</v>
      </c>
      <c r="I4193" s="709">
        <v>17.5</v>
      </c>
      <c r="J4193" s="709">
        <f t="shared" si="305"/>
        <v>38.74</v>
      </c>
      <c r="K4193" s="710">
        <v>38.08</v>
      </c>
      <c r="L4193" s="700">
        <v>45578</v>
      </c>
      <c r="M4193" s="709">
        <f t="shared" si="306"/>
        <v>0.66000000000000369</v>
      </c>
      <c r="N4193" s="714">
        <v>1</v>
      </c>
      <c r="O4193" s="552" t="s">
        <v>50</v>
      </c>
      <c r="P4193" s="1" t="s">
        <v>53</v>
      </c>
      <c r="Q4193" s="712" t="str">
        <f>VLOOKUP(UTK[[#This Row],[ID]],DRIVER[],6,FALSE)</f>
        <v>JUGAL KISHOR MOHANTA</v>
      </c>
      <c r="R4193" s="1">
        <v>218</v>
      </c>
    </row>
    <row r="4194" spans="1:18" ht="14.4">
      <c r="A4194" s="1">
        <v>313</v>
      </c>
      <c r="B4194" s="707" t="str">
        <f>UTK[[#This Row],[DATE]]&amp;UTK[[#This Row],[VEHICLE NO]]&amp;UTK[[#This Row],[TRIP NO]]</f>
        <v>45578OD04Q41781</v>
      </c>
      <c r="C4194" s="25">
        <v>45578</v>
      </c>
      <c r="D4194" s="1">
        <v>65827</v>
      </c>
      <c r="E4194" s="12">
        <v>312216</v>
      </c>
      <c r="F4194" s="17">
        <v>6016</v>
      </c>
      <c r="G4194" s="24" t="s">
        <v>25</v>
      </c>
      <c r="H4194" s="709">
        <v>55.88</v>
      </c>
      <c r="I4194" s="709">
        <v>17.559999999999999</v>
      </c>
      <c r="J4194" s="709">
        <f t="shared" si="305"/>
        <v>38.320000000000007</v>
      </c>
      <c r="K4194" s="710">
        <v>38.18</v>
      </c>
      <c r="L4194" s="700">
        <v>45578</v>
      </c>
      <c r="M4194" s="709">
        <f t="shared" si="306"/>
        <v>0.14000000000000767</v>
      </c>
      <c r="N4194" s="714">
        <v>1</v>
      </c>
      <c r="O4194" s="552" t="s">
        <v>50</v>
      </c>
      <c r="P4194" s="1" t="s">
        <v>53</v>
      </c>
      <c r="Q4194" s="712" t="str">
        <f>VLOOKUP(UTK[[#This Row],[ID]],DRIVER[],6,FALSE)</f>
        <v>AMULYA KUMAR SAHOO</v>
      </c>
      <c r="R4194" s="1">
        <v>161</v>
      </c>
    </row>
    <row r="4195" spans="1:18" ht="14.4">
      <c r="A4195" s="1">
        <v>314</v>
      </c>
      <c r="B4195" s="707" t="str">
        <f>UTK[[#This Row],[DATE]]&amp;UTK[[#This Row],[VEHICLE NO]]&amp;UTK[[#This Row],[TRIP NO]]</f>
        <v>45578OD34S26681</v>
      </c>
      <c r="C4195" s="25">
        <v>45578</v>
      </c>
      <c r="D4195" s="1">
        <v>65828</v>
      </c>
      <c r="E4195" s="12">
        <v>312216</v>
      </c>
      <c r="F4195" s="17">
        <v>6017</v>
      </c>
      <c r="G4195" s="24" t="s">
        <v>42</v>
      </c>
      <c r="H4195" s="709">
        <v>51.42</v>
      </c>
      <c r="I4195" s="709">
        <v>16.82</v>
      </c>
      <c r="J4195" s="709">
        <f t="shared" si="305"/>
        <v>34.6</v>
      </c>
      <c r="K4195" s="710">
        <v>34.26</v>
      </c>
      <c r="L4195" s="700">
        <v>45578</v>
      </c>
      <c r="M4195" s="709">
        <f t="shared" si="306"/>
        <v>0.34000000000000341</v>
      </c>
      <c r="N4195" s="714">
        <v>1</v>
      </c>
      <c r="O4195" s="552" t="s">
        <v>50</v>
      </c>
      <c r="P4195" s="1" t="s">
        <v>53</v>
      </c>
      <c r="Q4195" s="712" t="str">
        <f>VLOOKUP(UTK[[#This Row],[ID]],DRIVER[],6,FALSE)</f>
        <v>KALI CH KAR</v>
      </c>
      <c r="R4195" s="1">
        <v>197</v>
      </c>
    </row>
    <row r="4196" spans="1:18" ht="14.4">
      <c r="A4196" s="1">
        <v>315</v>
      </c>
      <c r="B4196" s="707" t="str">
        <f>UTK[[#This Row],[DATE]]&amp;UTK[[#This Row],[VEHICLE NO]]&amp;UTK[[#This Row],[TRIP NO]]</f>
        <v>45578OD04Q67881</v>
      </c>
      <c r="C4196" s="25">
        <v>45578</v>
      </c>
      <c r="D4196" s="1">
        <v>65829</v>
      </c>
      <c r="E4196" s="12">
        <v>312216</v>
      </c>
      <c r="F4196" s="17">
        <v>6018</v>
      </c>
      <c r="G4196" s="24" t="s">
        <v>20</v>
      </c>
      <c r="H4196" s="709">
        <v>50.76</v>
      </c>
      <c r="I4196" s="709">
        <v>17.68</v>
      </c>
      <c r="J4196" s="709">
        <f t="shared" si="305"/>
        <v>33.08</v>
      </c>
      <c r="K4196" s="710">
        <v>32.82</v>
      </c>
      <c r="L4196" s="700">
        <v>45578</v>
      </c>
      <c r="M4196" s="709">
        <f t="shared" si="306"/>
        <v>0.25999999999999801</v>
      </c>
      <c r="N4196" s="714">
        <v>1</v>
      </c>
      <c r="O4196" s="552" t="s">
        <v>50</v>
      </c>
      <c r="P4196" s="1" t="s">
        <v>53</v>
      </c>
      <c r="Q4196" s="712" t="str">
        <f>VLOOKUP(UTK[[#This Row],[ID]],DRIVER[],6,FALSE)</f>
        <v>AJAYA KUMAR MAHANTA</v>
      </c>
      <c r="R4196" s="1">
        <v>164</v>
      </c>
    </row>
    <row r="4197" spans="1:18" ht="14.4">
      <c r="A4197" s="1">
        <v>316</v>
      </c>
      <c r="B4197" s="707" t="str">
        <f>UTK[[#This Row],[DATE]]&amp;UTK[[#This Row],[VEHICLE NO]]&amp;UTK[[#This Row],[TRIP NO]]</f>
        <v>45578OD04Q41231</v>
      </c>
      <c r="C4197" s="25">
        <v>45578</v>
      </c>
      <c r="D4197" s="1">
        <v>65830</v>
      </c>
      <c r="E4197" s="12">
        <v>312216</v>
      </c>
      <c r="F4197" s="17">
        <v>6024</v>
      </c>
      <c r="G4197" s="24" t="s">
        <v>39</v>
      </c>
      <c r="H4197" s="709">
        <v>52.8</v>
      </c>
      <c r="I4197" s="709">
        <v>17.5</v>
      </c>
      <c r="J4197" s="709">
        <f t="shared" si="305"/>
        <v>35.299999999999997</v>
      </c>
      <c r="K4197" s="710">
        <v>34.06</v>
      </c>
      <c r="L4197" s="700">
        <v>45578</v>
      </c>
      <c r="M4197" s="709">
        <f t="shared" si="306"/>
        <v>1.2399999999999949</v>
      </c>
      <c r="N4197" s="714">
        <v>1</v>
      </c>
      <c r="O4197" s="552" t="s">
        <v>50</v>
      </c>
      <c r="P4197" s="1" t="s">
        <v>53</v>
      </c>
      <c r="Q4197" s="712" t="str">
        <f>VLOOKUP(UTK[[#This Row],[ID]],DRIVER[],6,FALSE)</f>
        <v>PRADEEP KUMAR</v>
      </c>
    </row>
    <row r="4198" spans="1:18" ht="14.4">
      <c r="A4198" s="1">
        <v>317</v>
      </c>
      <c r="B4198" s="707" t="str">
        <f>UTK[[#This Row],[DATE]]&amp;UTK[[#This Row],[VEHICLE NO]]&amp;UTK[[#This Row],[TRIP NO]]</f>
        <v>45578OD34S65081</v>
      </c>
      <c r="C4198" s="25">
        <v>45578</v>
      </c>
      <c r="D4198" s="1">
        <v>65831</v>
      </c>
      <c r="E4198" s="12">
        <v>312216</v>
      </c>
      <c r="F4198" s="17">
        <v>6025</v>
      </c>
      <c r="G4198" s="24" t="s">
        <v>57</v>
      </c>
      <c r="H4198" s="709">
        <v>57.02</v>
      </c>
      <c r="I4198" s="709">
        <v>17.399999999999999</v>
      </c>
      <c r="J4198" s="709">
        <f t="shared" si="305"/>
        <v>39.620000000000005</v>
      </c>
      <c r="K4198" s="710">
        <v>38.659999999999997</v>
      </c>
      <c r="L4198" s="700">
        <v>45578</v>
      </c>
      <c r="M4198" s="709">
        <f t="shared" si="306"/>
        <v>0.96000000000000796</v>
      </c>
      <c r="N4198" s="714">
        <v>1</v>
      </c>
      <c r="O4198" s="552" t="s">
        <v>50</v>
      </c>
      <c r="P4198" s="1" t="s">
        <v>53</v>
      </c>
      <c r="Q4198" s="712" t="str">
        <f>VLOOKUP(UTK[[#This Row],[ID]],DRIVER[],6,FALSE)</f>
        <v>MURALIDHAR MOHANTA</v>
      </c>
      <c r="R4198" s="1">
        <v>204</v>
      </c>
    </row>
    <row r="4199" spans="1:18" ht="14.4">
      <c r="A4199" s="1">
        <v>318</v>
      </c>
      <c r="B4199" s="707" t="str">
        <f>UTK[[#This Row],[DATE]]&amp;UTK[[#This Row],[VEHICLE NO]]&amp;UTK[[#This Row],[TRIP NO]]</f>
        <v>45578OD34S61371</v>
      </c>
      <c r="C4199" s="25">
        <v>45578</v>
      </c>
      <c r="D4199" s="1">
        <v>65832</v>
      </c>
      <c r="E4199" s="12">
        <v>312216</v>
      </c>
      <c r="F4199" s="17">
        <v>6043</v>
      </c>
      <c r="G4199" s="24" t="s">
        <v>44</v>
      </c>
      <c r="H4199" s="709">
        <v>57.58</v>
      </c>
      <c r="I4199" s="709">
        <v>17.739999999999998</v>
      </c>
      <c r="J4199" s="709">
        <f t="shared" si="305"/>
        <v>39.840000000000003</v>
      </c>
      <c r="K4199" s="710">
        <v>38.76</v>
      </c>
      <c r="L4199" s="700">
        <v>45578</v>
      </c>
      <c r="M4199" s="709">
        <f t="shared" si="306"/>
        <v>1.0800000000000054</v>
      </c>
      <c r="N4199" s="714">
        <v>1</v>
      </c>
      <c r="O4199" s="552" t="s">
        <v>50</v>
      </c>
      <c r="P4199" s="1" t="s">
        <v>53</v>
      </c>
      <c r="Q4199" s="712" t="str">
        <f>VLOOKUP(UTK[[#This Row],[ID]],DRIVER[],6,FALSE)</f>
        <v>BANAJ ROUT</v>
      </c>
      <c r="R4199" s="1">
        <v>203</v>
      </c>
    </row>
    <row r="4200" spans="1:18" ht="14.4">
      <c r="A4200" s="1">
        <v>319</v>
      </c>
      <c r="B4200" s="707" t="str">
        <f>UTK[[#This Row],[DATE]]&amp;UTK[[#This Row],[VEHICLE NO]]&amp;UTK[[#This Row],[TRIP NO]]</f>
        <v>45578OD34S40342</v>
      </c>
      <c r="C4200" s="25">
        <v>45578</v>
      </c>
      <c r="D4200" s="1">
        <v>65833</v>
      </c>
      <c r="E4200" s="12">
        <v>312216</v>
      </c>
      <c r="F4200" s="17">
        <v>6054</v>
      </c>
      <c r="G4200" s="24" t="s">
        <v>129</v>
      </c>
      <c r="H4200" s="709">
        <v>56.66</v>
      </c>
      <c r="I4200" s="709">
        <v>17.84</v>
      </c>
      <c r="J4200" s="709">
        <f t="shared" si="305"/>
        <v>38.819999999999993</v>
      </c>
      <c r="K4200" s="710">
        <v>37.659999999999997</v>
      </c>
      <c r="L4200" s="700">
        <v>45578</v>
      </c>
      <c r="M4200" s="709">
        <f t="shared" si="306"/>
        <v>1.1599999999999966</v>
      </c>
      <c r="N4200" s="714">
        <v>2</v>
      </c>
      <c r="O4200" s="552" t="s">
        <v>50</v>
      </c>
      <c r="P4200" s="1" t="s">
        <v>53</v>
      </c>
      <c r="Q4200" s="712" t="str">
        <f>VLOOKUP(UTK[[#This Row],[ID]],DRIVER[],6,FALSE)</f>
        <v>AKSHAYA KU SAHOO</v>
      </c>
    </row>
    <row r="4201" spans="1:18" ht="14.4">
      <c r="A4201" s="1">
        <v>320</v>
      </c>
      <c r="B4201" s="707" t="str">
        <f>UTK[[#This Row],[DATE]]&amp;UTK[[#This Row],[VEHICLE NO]]&amp;UTK[[#This Row],[TRIP NO]]</f>
        <v>45578OD34S26662</v>
      </c>
      <c r="C4201" s="25">
        <v>45578</v>
      </c>
      <c r="D4201" s="1">
        <v>65834</v>
      </c>
      <c r="E4201" s="12">
        <v>312216</v>
      </c>
      <c r="F4201" s="17">
        <v>6056</v>
      </c>
      <c r="G4201" s="24" t="s">
        <v>45</v>
      </c>
      <c r="H4201" s="709">
        <v>54.2</v>
      </c>
      <c r="I4201" s="709">
        <v>17.52</v>
      </c>
      <c r="J4201" s="709">
        <f t="shared" si="305"/>
        <v>36.680000000000007</v>
      </c>
      <c r="K4201" s="710">
        <v>35.64</v>
      </c>
      <c r="L4201" s="700">
        <v>45578</v>
      </c>
      <c r="M4201" s="709">
        <f t="shared" si="306"/>
        <v>1.0400000000000063</v>
      </c>
      <c r="N4201" s="714">
        <v>2</v>
      </c>
      <c r="O4201" s="552" t="s">
        <v>50</v>
      </c>
      <c r="P4201" s="1" t="s">
        <v>53</v>
      </c>
      <c r="Q4201" s="712" t="str">
        <f>VLOOKUP(UTK[[#This Row],[ID]],DRIVER[],6,FALSE)</f>
        <v>PRAHALLAD KUMAR DAS</v>
      </c>
    </row>
    <row r="4202" spans="1:18" ht="14.4">
      <c r="A4202" s="1">
        <v>321</v>
      </c>
      <c r="B4202" s="707" t="str">
        <f>UTK[[#This Row],[DATE]]&amp;UTK[[#This Row],[VEHICLE NO]]&amp;UTK[[#This Row],[TRIP NO]]</f>
        <v>45578OD04Q41282</v>
      </c>
      <c r="C4202" s="25">
        <v>45578</v>
      </c>
      <c r="D4202" s="1">
        <v>65835</v>
      </c>
      <c r="E4202" s="12">
        <v>312216</v>
      </c>
      <c r="F4202" s="17">
        <v>6059</v>
      </c>
      <c r="G4202" s="24" t="s">
        <v>41</v>
      </c>
      <c r="H4202" s="709">
        <v>32.6</v>
      </c>
      <c r="I4202" s="709">
        <v>10.6</v>
      </c>
      <c r="J4202" s="709">
        <f t="shared" si="305"/>
        <v>22</v>
      </c>
      <c r="K4202" s="710">
        <v>21.56</v>
      </c>
      <c r="L4202" s="700">
        <v>45578</v>
      </c>
      <c r="M4202" s="709">
        <f t="shared" si="306"/>
        <v>0.44000000000000128</v>
      </c>
      <c r="N4202" s="714">
        <v>2</v>
      </c>
      <c r="O4202" s="552" t="s">
        <v>50</v>
      </c>
      <c r="P4202" s="1" t="s">
        <v>53</v>
      </c>
      <c r="Q4202" s="712" t="str">
        <f>VLOOKUP(UTK[[#This Row],[ID]],DRIVER[],6,FALSE)</f>
        <v>KAMAN MUNDA</v>
      </c>
    </row>
    <row r="4203" spans="1:18" ht="14.4">
      <c r="A4203" s="1">
        <v>322</v>
      </c>
      <c r="B4203" s="707" t="str">
        <f>UTK[[#This Row],[DATE]]&amp;UTK[[#This Row],[VEHICLE NO]]&amp;UTK[[#This Row],[TRIP NO]]</f>
        <v>45578OD34S26152</v>
      </c>
      <c r="C4203" s="25">
        <v>45578</v>
      </c>
      <c r="D4203" s="1">
        <v>65836</v>
      </c>
      <c r="E4203" s="12">
        <v>312216</v>
      </c>
      <c r="F4203" s="17">
        <v>6060</v>
      </c>
      <c r="G4203" s="24" t="s">
        <v>40</v>
      </c>
      <c r="H4203" s="709">
        <v>51.38</v>
      </c>
      <c r="I4203" s="709">
        <v>17.440000000000001</v>
      </c>
      <c r="J4203" s="709">
        <f t="shared" si="305"/>
        <v>33.94</v>
      </c>
      <c r="K4203" s="710">
        <v>32.24</v>
      </c>
      <c r="L4203" s="700">
        <v>45578</v>
      </c>
      <c r="M4203" s="709">
        <f t="shared" si="306"/>
        <v>1.6999999999999957</v>
      </c>
      <c r="N4203" s="714">
        <v>2</v>
      </c>
      <c r="O4203" s="552" t="s">
        <v>50</v>
      </c>
      <c r="P4203" s="1" t="s">
        <v>53</v>
      </c>
      <c r="Q4203" s="712" t="str">
        <f>VLOOKUP(UTK[[#This Row],[ID]],DRIVER[],6,FALSE)</f>
        <v>SUSANT KUMAR BAG</v>
      </c>
    </row>
    <row r="4204" spans="1:18" ht="14.4">
      <c r="A4204" s="1">
        <v>323</v>
      </c>
      <c r="B4204" s="707" t="str">
        <f>UTK[[#This Row],[DATE]]&amp;UTK[[#This Row],[VEHICLE NO]]&amp;UTK[[#This Row],[TRIP NO]]</f>
        <v>45578OD04Q41442</v>
      </c>
      <c r="C4204" s="25">
        <v>45578</v>
      </c>
      <c r="D4204" s="1">
        <v>65837</v>
      </c>
      <c r="E4204" s="12">
        <v>312216</v>
      </c>
      <c r="F4204" s="17">
        <v>6061</v>
      </c>
      <c r="G4204" s="24" t="s">
        <v>38</v>
      </c>
      <c r="H4204" s="709">
        <v>35.119999999999997</v>
      </c>
      <c r="I4204" s="709">
        <v>10.82</v>
      </c>
      <c r="J4204" s="709">
        <f t="shared" si="305"/>
        <v>24.299999999999997</v>
      </c>
      <c r="K4204" s="710">
        <v>23.88</v>
      </c>
      <c r="L4204" s="700">
        <v>45578</v>
      </c>
      <c r="M4204" s="709">
        <f t="shared" si="306"/>
        <v>0.41999999999999815</v>
      </c>
      <c r="N4204" s="714">
        <v>2</v>
      </c>
      <c r="O4204" s="552" t="s">
        <v>50</v>
      </c>
      <c r="P4204" s="1" t="s">
        <v>53</v>
      </c>
      <c r="Q4204" s="712" t="str">
        <f>VLOOKUP(UTK[[#This Row],[ID]],DRIVER[],6,FALSE)</f>
        <v>RAJESWAR MAHANTA</v>
      </c>
    </row>
    <row r="4205" spans="1:18" ht="14.4">
      <c r="A4205" s="1">
        <v>324</v>
      </c>
      <c r="B4205" s="707" t="str">
        <f>UTK[[#This Row],[DATE]]&amp;UTK[[#This Row],[VEHICLE NO]]&amp;UTK[[#This Row],[TRIP NO]]</f>
        <v>45578OD04Q41182</v>
      </c>
      <c r="C4205" s="25">
        <v>45578</v>
      </c>
      <c r="D4205" s="1">
        <v>65838</v>
      </c>
      <c r="E4205" s="12">
        <v>312216</v>
      </c>
      <c r="F4205" s="17">
        <v>6065</v>
      </c>
      <c r="G4205" s="24" t="s">
        <v>26</v>
      </c>
      <c r="H4205" s="709">
        <v>51.6</v>
      </c>
      <c r="I4205" s="709">
        <v>17.2</v>
      </c>
      <c r="J4205" s="709">
        <f t="shared" si="305"/>
        <v>34.400000000000006</v>
      </c>
      <c r="K4205" s="710">
        <v>33.56</v>
      </c>
      <c r="L4205" s="700">
        <v>45578</v>
      </c>
      <c r="M4205" s="709">
        <f t="shared" si="306"/>
        <v>0.84000000000000341</v>
      </c>
      <c r="N4205" s="714">
        <v>2</v>
      </c>
      <c r="O4205" s="552" t="s">
        <v>50</v>
      </c>
      <c r="P4205" s="1" t="s">
        <v>53</v>
      </c>
      <c r="Q4205" s="712" t="str">
        <f>VLOOKUP(UTK[[#This Row],[ID]],DRIVER[],6,FALSE)</f>
        <v>NATABAR MOHANTA</v>
      </c>
    </row>
    <row r="4206" spans="1:18" ht="14.4">
      <c r="A4206" s="1">
        <v>325</v>
      </c>
      <c r="B4206" s="707" t="str">
        <f>UTK[[#This Row],[DATE]]&amp;UTK[[#This Row],[VEHICLE NO]]&amp;UTK[[#This Row],[TRIP NO]]</f>
        <v>45578OD34S61522</v>
      </c>
      <c r="C4206" s="25">
        <v>45578</v>
      </c>
      <c r="D4206" s="1">
        <v>65839</v>
      </c>
      <c r="E4206" s="12">
        <v>312216</v>
      </c>
      <c r="F4206" s="17">
        <v>6068</v>
      </c>
      <c r="G4206" s="24" t="s">
        <v>43</v>
      </c>
      <c r="H4206" s="709">
        <v>53.2</v>
      </c>
      <c r="I4206" s="709">
        <v>17.28</v>
      </c>
      <c r="J4206" s="709">
        <f t="shared" si="305"/>
        <v>35.92</v>
      </c>
      <c r="K4206" s="710">
        <v>35.479999999999997</v>
      </c>
      <c r="L4206" s="700">
        <v>45578</v>
      </c>
      <c r="M4206" s="709">
        <f t="shared" si="306"/>
        <v>0.44000000000000483</v>
      </c>
      <c r="N4206" s="714">
        <v>2</v>
      </c>
      <c r="O4206" s="552" t="s">
        <v>50</v>
      </c>
      <c r="P4206" s="1" t="s">
        <v>53</v>
      </c>
      <c r="Q4206" s="712" t="str">
        <f>VLOOKUP(UTK[[#This Row],[ID]],DRIVER[],6,FALSE)</f>
        <v>DHULESWAR PERAI</v>
      </c>
    </row>
    <row r="4207" spans="1:18" ht="14.4">
      <c r="A4207" s="1">
        <v>326</v>
      </c>
      <c r="B4207" s="707" t="str">
        <f>UTK[[#This Row],[DATE]]&amp;UTK[[#This Row],[VEHICLE NO]]&amp;UTK[[#This Row],[TRIP NO]]</f>
        <v>45578OD34S26682</v>
      </c>
      <c r="C4207" s="25">
        <v>45578</v>
      </c>
      <c r="D4207" s="1">
        <v>65840</v>
      </c>
      <c r="E4207" s="12">
        <v>312216</v>
      </c>
      <c r="F4207" s="17">
        <v>6076</v>
      </c>
      <c r="G4207" s="24" t="s">
        <v>42</v>
      </c>
      <c r="H4207" s="709">
        <v>50.72</v>
      </c>
      <c r="I4207" s="709">
        <v>16.96</v>
      </c>
      <c r="J4207" s="709">
        <f t="shared" si="305"/>
        <v>33.76</v>
      </c>
      <c r="K4207" s="710">
        <v>32.96</v>
      </c>
      <c r="L4207" s="700">
        <v>45578</v>
      </c>
      <c r="M4207" s="709">
        <f t="shared" si="306"/>
        <v>0.79999999999999716</v>
      </c>
      <c r="N4207" s="714">
        <v>2</v>
      </c>
      <c r="O4207" s="552" t="s">
        <v>50</v>
      </c>
      <c r="P4207" s="1" t="s">
        <v>53</v>
      </c>
      <c r="Q4207" s="712" t="str">
        <f>VLOOKUP(UTK[[#This Row],[ID]],DRIVER[],6,FALSE)</f>
        <v>KALI CH KAR</v>
      </c>
    </row>
    <row r="4208" spans="1:18" ht="14.4">
      <c r="A4208" s="1">
        <v>327</v>
      </c>
      <c r="B4208" s="707" t="str">
        <f>UTK[[#This Row],[DATE]]&amp;UTK[[#This Row],[VEHICLE NO]]&amp;UTK[[#This Row],[TRIP NO]]</f>
        <v>45578OD04Q41782</v>
      </c>
      <c r="C4208" s="25">
        <v>45578</v>
      </c>
      <c r="D4208" s="1">
        <v>65841</v>
      </c>
      <c r="E4208" s="12">
        <v>312216</v>
      </c>
      <c r="F4208" s="17">
        <v>6077</v>
      </c>
      <c r="G4208" s="24" t="s">
        <v>25</v>
      </c>
      <c r="H4208" s="709">
        <v>55.78</v>
      </c>
      <c r="I4208" s="709">
        <v>17.66</v>
      </c>
      <c r="J4208" s="709">
        <f t="shared" si="305"/>
        <v>38.120000000000005</v>
      </c>
      <c r="K4208" s="710">
        <v>37.520000000000003</v>
      </c>
      <c r="L4208" s="700">
        <v>45578</v>
      </c>
      <c r="M4208" s="709">
        <f t="shared" si="306"/>
        <v>0.60000000000000142</v>
      </c>
      <c r="N4208" s="714">
        <v>2</v>
      </c>
      <c r="O4208" s="552" t="s">
        <v>50</v>
      </c>
      <c r="P4208" s="1" t="s">
        <v>53</v>
      </c>
      <c r="Q4208" s="712" t="str">
        <f>VLOOKUP(UTK[[#This Row],[ID]],DRIVER[],6,FALSE)</f>
        <v>AMULYA KUMAR SAHOO</v>
      </c>
    </row>
    <row r="4209" spans="1:17" ht="14.4">
      <c r="A4209" s="1">
        <v>328</v>
      </c>
      <c r="B4209" s="707" t="str">
        <f>UTK[[#This Row],[DATE]]&amp;UTK[[#This Row],[VEHICLE NO]]&amp;UTK[[#This Row],[TRIP NO]]</f>
        <v>45578OD04Q67612</v>
      </c>
      <c r="C4209" s="25">
        <v>45578</v>
      </c>
      <c r="D4209" s="1">
        <v>65842</v>
      </c>
      <c r="E4209" s="12">
        <v>312216</v>
      </c>
      <c r="F4209" s="17">
        <v>6078</v>
      </c>
      <c r="G4209" s="24" t="s">
        <v>24</v>
      </c>
      <c r="H4209" s="709">
        <v>49.64</v>
      </c>
      <c r="I4209" s="709">
        <v>17.7</v>
      </c>
      <c r="J4209" s="709">
        <f t="shared" si="305"/>
        <v>31.94</v>
      </c>
      <c r="K4209" s="710">
        <v>31.26</v>
      </c>
      <c r="L4209" s="700">
        <v>45578</v>
      </c>
      <c r="M4209" s="709">
        <f t="shared" si="306"/>
        <v>0.67999999999999972</v>
      </c>
      <c r="N4209" s="714">
        <v>2</v>
      </c>
      <c r="O4209" s="552" t="s">
        <v>50</v>
      </c>
      <c r="P4209" s="1" t="s">
        <v>53</v>
      </c>
      <c r="Q4209" s="712" t="str">
        <f>VLOOKUP(UTK[[#This Row],[ID]],DRIVER[],6,FALSE)</f>
        <v>KALICHARAN MOHANTA</v>
      </c>
    </row>
    <row r="4210" spans="1:17" ht="14.4">
      <c r="A4210" s="1">
        <v>329</v>
      </c>
      <c r="B4210" s="707" t="str">
        <f>UTK[[#This Row],[DATE]]&amp;UTK[[#This Row],[VEHICLE NO]]&amp;UTK[[#This Row],[TRIP NO]]</f>
        <v>45578OD04Q41262</v>
      </c>
      <c r="C4210" s="25">
        <v>45578</v>
      </c>
      <c r="D4210" s="1">
        <v>65843</v>
      </c>
      <c r="E4210" s="12">
        <v>312216</v>
      </c>
      <c r="F4210" s="17">
        <v>6088</v>
      </c>
      <c r="G4210" s="24" t="s">
        <v>23</v>
      </c>
      <c r="H4210" s="709">
        <v>52.6</v>
      </c>
      <c r="I4210" s="709">
        <v>17.62</v>
      </c>
      <c r="J4210" s="709">
        <f t="shared" si="305"/>
        <v>34.980000000000004</v>
      </c>
      <c r="K4210" s="710">
        <v>34.64</v>
      </c>
      <c r="L4210" s="700">
        <v>45578</v>
      </c>
      <c r="M4210" s="709">
        <f t="shared" si="306"/>
        <v>0.34000000000000341</v>
      </c>
      <c r="N4210" s="714">
        <v>2</v>
      </c>
      <c r="O4210" s="552" t="s">
        <v>50</v>
      </c>
      <c r="P4210" s="1" t="s">
        <v>53</v>
      </c>
      <c r="Q4210" s="712" t="str">
        <f>VLOOKUP(UTK[[#This Row],[ID]],DRIVER[],6,FALSE)</f>
        <v>JUGAL KISHOR MOHANTA</v>
      </c>
    </row>
    <row r="4211" spans="1:17" ht="14.4">
      <c r="A4211" s="1">
        <v>330</v>
      </c>
      <c r="B4211" s="707" t="str">
        <f>UTK[[#This Row],[DATE]]&amp;UTK[[#This Row],[VEHICLE NO]]&amp;UTK[[#This Row],[TRIP NO]]</f>
        <v>45578OD04Q67882</v>
      </c>
      <c r="C4211" s="25">
        <v>45578</v>
      </c>
      <c r="D4211" s="1">
        <v>65844</v>
      </c>
      <c r="E4211" s="12">
        <v>312216</v>
      </c>
      <c r="F4211" s="17">
        <v>6084</v>
      </c>
      <c r="G4211" s="24" t="s">
        <v>20</v>
      </c>
      <c r="H4211" s="709">
        <v>56.9</v>
      </c>
      <c r="I4211" s="709">
        <v>17.78</v>
      </c>
      <c r="J4211" s="709">
        <f t="shared" si="305"/>
        <v>39.119999999999997</v>
      </c>
      <c r="K4211" s="710">
        <v>38.299999999999997</v>
      </c>
      <c r="L4211" s="700">
        <v>45578</v>
      </c>
      <c r="M4211" s="709">
        <f t="shared" si="306"/>
        <v>0.82000000000000028</v>
      </c>
      <c r="N4211" s="714">
        <v>2</v>
      </c>
      <c r="O4211" s="552" t="s">
        <v>50</v>
      </c>
      <c r="P4211" s="1" t="s">
        <v>53</v>
      </c>
      <c r="Q4211" s="712" t="str">
        <f>VLOOKUP(UTK[[#This Row],[ID]],DRIVER[],6,FALSE)</f>
        <v>AJAYA KUMAR MAHANTA</v>
      </c>
    </row>
    <row r="4212" spans="1:17" ht="14.4">
      <c r="A4212" s="1">
        <v>331</v>
      </c>
      <c r="B4212" s="707" t="str">
        <f>UTK[[#This Row],[DATE]]&amp;UTK[[#This Row],[VEHICLE NO]]&amp;UTK[[#This Row],[TRIP NO]]</f>
        <v>45578OD34S65082</v>
      </c>
      <c r="C4212" s="25">
        <v>45578</v>
      </c>
      <c r="D4212" s="1">
        <v>65845</v>
      </c>
      <c r="E4212" s="12">
        <v>312216</v>
      </c>
      <c r="F4212" s="17">
        <v>6090</v>
      </c>
      <c r="G4212" s="24" t="s">
        <v>57</v>
      </c>
      <c r="H4212" s="709">
        <v>54.72</v>
      </c>
      <c r="I4212" s="709">
        <v>17.559999999999999</v>
      </c>
      <c r="J4212" s="709">
        <f t="shared" si="305"/>
        <v>37.159999999999997</v>
      </c>
      <c r="K4212" s="710">
        <v>37.06</v>
      </c>
      <c r="L4212" s="700">
        <v>45578</v>
      </c>
      <c r="M4212" s="709">
        <f t="shared" si="306"/>
        <v>9.9999999999994316E-2</v>
      </c>
      <c r="N4212" s="714">
        <v>2</v>
      </c>
      <c r="O4212" s="552" t="s">
        <v>50</v>
      </c>
      <c r="P4212" s="1" t="s">
        <v>53</v>
      </c>
      <c r="Q4212" s="712" t="str">
        <f>VLOOKUP(UTK[[#This Row],[ID]],DRIVER[],6,FALSE)</f>
        <v>MURALIDHAR MOHANTA</v>
      </c>
    </row>
    <row r="4213" spans="1:17" ht="14.4">
      <c r="A4213" s="1">
        <v>332</v>
      </c>
      <c r="B4213" s="707" t="str">
        <f>UTK[[#This Row],[DATE]]&amp;UTK[[#This Row],[VEHICLE NO]]&amp;UTK[[#This Row],[TRIP NO]]</f>
        <v>45578OD34S61372</v>
      </c>
      <c r="C4213" s="25">
        <v>45578</v>
      </c>
      <c r="D4213" s="1">
        <v>65846</v>
      </c>
      <c r="E4213" s="12">
        <v>312216</v>
      </c>
      <c r="F4213" s="17">
        <v>6097</v>
      </c>
      <c r="G4213" s="24" t="s">
        <v>44</v>
      </c>
      <c r="H4213" s="709">
        <v>53.68</v>
      </c>
      <c r="I4213" s="709">
        <v>17.72</v>
      </c>
      <c r="J4213" s="709">
        <f t="shared" si="305"/>
        <v>35.96</v>
      </c>
      <c r="K4213" s="710">
        <v>34.94</v>
      </c>
      <c r="L4213" s="700">
        <v>45578</v>
      </c>
      <c r="M4213" s="709">
        <f t="shared" si="306"/>
        <v>1.0200000000000031</v>
      </c>
      <c r="N4213" s="714">
        <v>2</v>
      </c>
      <c r="O4213" s="552" t="s">
        <v>50</v>
      </c>
      <c r="P4213" s="1" t="s">
        <v>53</v>
      </c>
      <c r="Q4213" s="712" t="str">
        <f>VLOOKUP(UTK[[#This Row],[ID]],DRIVER[],6,FALSE)</f>
        <v>BANAJ ROUT</v>
      </c>
    </row>
    <row r="4214" spans="1:17" ht="14.4">
      <c r="A4214" s="1">
        <v>333</v>
      </c>
      <c r="B4214" s="707" t="str">
        <f>UTK[[#This Row],[DATE]]&amp;UTK[[#This Row],[VEHICLE NO]]&amp;UTK[[#This Row],[TRIP NO]]</f>
        <v>45578OD34S40343</v>
      </c>
      <c r="C4214" s="25">
        <v>45578</v>
      </c>
      <c r="D4214" s="1">
        <v>65847</v>
      </c>
      <c r="E4214" s="12">
        <v>312216</v>
      </c>
      <c r="F4214" s="17">
        <v>6096</v>
      </c>
      <c r="G4214" s="24" t="s">
        <v>129</v>
      </c>
      <c r="H4214" s="709">
        <v>52.3</v>
      </c>
      <c r="I4214" s="709">
        <v>17.86</v>
      </c>
      <c r="J4214" s="709">
        <f t="shared" si="305"/>
        <v>34.44</v>
      </c>
      <c r="K4214" s="710">
        <v>34.020000000000003</v>
      </c>
      <c r="L4214" s="700">
        <v>45578</v>
      </c>
      <c r="M4214" s="709">
        <f t="shared" si="306"/>
        <v>0.4199999999999946</v>
      </c>
      <c r="N4214" s="714">
        <v>3</v>
      </c>
      <c r="O4214" s="552" t="s">
        <v>50</v>
      </c>
      <c r="P4214" s="1" t="s">
        <v>53</v>
      </c>
      <c r="Q4214" s="712" t="str">
        <f>VLOOKUP(UTK[[#This Row],[ID]],DRIVER[],6,FALSE)</f>
        <v>AKSHAYA KU SAHOO</v>
      </c>
    </row>
    <row r="4215" spans="1:17" ht="14.4">
      <c r="A4215" s="1">
        <v>334</v>
      </c>
      <c r="B4215" s="707" t="str">
        <f>UTK[[#This Row],[DATE]]&amp;UTK[[#This Row],[VEHICLE NO]]&amp;UTK[[#This Row],[TRIP NO]]</f>
        <v>45578OD04Q41232</v>
      </c>
      <c r="C4215" s="25">
        <v>45578</v>
      </c>
      <c r="D4215" s="1">
        <v>65848</v>
      </c>
      <c r="E4215" s="12">
        <v>312216</v>
      </c>
      <c r="F4215" s="17">
        <v>6092</v>
      </c>
      <c r="G4215" s="24" t="s">
        <v>39</v>
      </c>
      <c r="H4215" s="709">
        <v>47.98</v>
      </c>
      <c r="I4215" s="709">
        <v>17.48</v>
      </c>
      <c r="J4215" s="709">
        <f t="shared" si="305"/>
        <v>30.499999999999996</v>
      </c>
      <c r="K4215" s="710">
        <v>30.32</v>
      </c>
      <c r="L4215" s="713">
        <v>45579</v>
      </c>
      <c r="M4215" s="709">
        <f t="shared" si="306"/>
        <v>0.17999999999999616</v>
      </c>
      <c r="N4215" s="714">
        <v>2</v>
      </c>
      <c r="O4215" s="552" t="s">
        <v>50</v>
      </c>
      <c r="P4215" s="1" t="s">
        <v>53</v>
      </c>
      <c r="Q4215" s="712" t="str">
        <f>VLOOKUP(UTK[[#This Row],[ID]],DRIVER[],6,FALSE)</f>
        <v>PRADEEP KUMAR</v>
      </c>
    </row>
    <row r="4216" spans="1:17" ht="14.4">
      <c r="A4216" s="1">
        <v>335</v>
      </c>
      <c r="B4216" s="707" t="str">
        <f>UTK[[#This Row],[DATE]]&amp;UTK[[#This Row],[VEHICLE NO]]&amp;UTK[[#This Row],[TRIP NO]]</f>
        <v>45579OD34S40341</v>
      </c>
      <c r="C4216" s="25">
        <v>45579</v>
      </c>
      <c r="D4216" s="1">
        <v>65849</v>
      </c>
      <c r="E4216" s="12">
        <v>312216</v>
      </c>
      <c r="F4216" s="17">
        <v>6102</v>
      </c>
      <c r="G4216" s="24" t="s">
        <v>129</v>
      </c>
      <c r="H4216" s="709">
        <v>55.76</v>
      </c>
      <c r="I4216" s="709">
        <v>17.84</v>
      </c>
      <c r="J4216" s="709">
        <f t="shared" ref="J4216:J4244" si="307">H4216-I4216</f>
        <v>37.92</v>
      </c>
      <c r="K4216" s="710">
        <v>36.86</v>
      </c>
      <c r="L4216" s="713">
        <v>45579</v>
      </c>
      <c r="M4216" s="709">
        <f t="shared" ref="M4216:M4244" si="308">J4216-K4216</f>
        <v>1.0600000000000023</v>
      </c>
      <c r="N4216" s="714">
        <v>1</v>
      </c>
      <c r="O4216" s="552" t="s">
        <v>50</v>
      </c>
      <c r="P4216" s="1" t="s">
        <v>53</v>
      </c>
      <c r="Q4216" s="712" t="str">
        <f>VLOOKUP(UTK[[#This Row],[ID]],DRIVER[],6,FALSE)</f>
        <v>AKSHAYA KU SAHOO</v>
      </c>
    </row>
    <row r="4217" spans="1:17" ht="14.4">
      <c r="A4217" s="1">
        <v>336</v>
      </c>
      <c r="B4217" s="707" t="str">
        <f>UTK[[#This Row],[DATE]]&amp;UTK[[#This Row],[VEHICLE NO]]&amp;UTK[[#This Row],[TRIP NO]]</f>
        <v>45579OD04Q41441</v>
      </c>
      <c r="C4217" s="25">
        <v>45579</v>
      </c>
      <c r="D4217" s="1">
        <v>65850</v>
      </c>
      <c r="E4217" s="12">
        <v>312216</v>
      </c>
      <c r="F4217" s="17">
        <v>6105</v>
      </c>
      <c r="G4217" s="24" t="s">
        <v>38</v>
      </c>
      <c r="H4217" s="709">
        <v>33.08</v>
      </c>
      <c r="I4217" s="709">
        <v>10.84</v>
      </c>
      <c r="J4217" s="709">
        <f t="shared" si="307"/>
        <v>22.24</v>
      </c>
      <c r="K4217" s="710">
        <v>22.24</v>
      </c>
      <c r="L4217" s="713">
        <v>45579</v>
      </c>
      <c r="M4217" s="709">
        <f t="shared" si="308"/>
        <v>0</v>
      </c>
      <c r="N4217" s="714">
        <v>1</v>
      </c>
      <c r="O4217" s="552" t="s">
        <v>50</v>
      </c>
      <c r="P4217" s="1" t="s">
        <v>53</v>
      </c>
      <c r="Q4217" s="712" t="str">
        <f>VLOOKUP(UTK[[#This Row],[ID]],DRIVER[],6,FALSE)</f>
        <v>RAJESWAR MAHANTA</v>
      </c>
    </row>
    <row r="4218" spans="1:17" ht="14.4">
      <c r="A4218" s="1">
        <v>337</v>
      </c>
      <c r="B4218" s="707" t="str">
        <f>UTK[[#This Row],[DATE]]&amp;UTK[[#This Row],[VEHICLE NO]]&amp;UTK[[#This Row],[TRIP NO]]</f>
        <v>45579OD04Q67881</v>
      </c>
      <c r="C4218" s="25">
        <v>45579</v>
      </c>
      <c r="D4218" s="1">
        <v>65851</v>
      </c>
      <c r="E4218" s="12">
        <v>312216</v>
      </c>
      <c r="F4218" s="17">
        <v>65851</v>
      </c>
      <c r="G4218" s="24" t="s">
        <v>20</v>
      </c>
      <c r="H4218" s="709">
        <v>53.3</v>
      </c>
      <c r="I4218" s="709">
        <v>17.8</v>
      </c>
      <c r="J4218" s="709">
        <f t="shared" si="307"/>
        <v>35.5</v>
      </c>
      <c r="K4218" s="710">
        <v>34.92</v>
      </c>
      <c r="L4218" s="713">
        <v>45579</v>
      </c>
      <c r="M4218" s="709">
        <f t="shared" si="308"/>
        <v>0.57999999999999829</v>
      </c>
      <c r="N4218" s="714">
        <v>1</v>
      </c>
      <c r="O4218" s="552" t="s">
        <v>50</v>
      </c>
      <c r="P4218" s="1" t="s">
        <v>53</v>
      </c>
      <c r="Q4218" s="712" t="str">
        <f>VLOOKUP(UTK[[#This Row],[ID]],DRIVER[],6,FALSE)</f>
        <v>AJAYA KUMAR MAHANTA</v>
      </c>
    </row>
    <row r="4219" spans="1:17" ht="14.4">
      <c r="A4219" s="1">
        <v>338</v>
      </c>
      <c r="B4219" s="707" t="str">
        <f>UTK[[#This Row],[DATE]]&amp;UTK[[#This Row],[VEHICLE NO]]&amp;UTK[[#This Row],[TRIP NO]]</f>
        <v>45579OD34S26151</v>
      </c>
      <c r="C4219" s="25">
        <v>45579</v>
      </c>
      <c r="D4219" s="1">
        <v>65852</v>
      </c>
      <c r="E4219" s="12">
        <v>312216</v>
      </c>
      <c r="F4219" s="17">
        <v>6106</v>
      </c>
      <c r="G4219" s="24" t="s">
        <v>40</v>
      </c>
      <c r="H4219" s="709">
        <v>52.52</v>
      </c>
      <c r="I4219" s="709">
        <v>17.46</v>
      </c>
      <c r="J4219" s="709">
        <f t="shared" si="307"/>
        <v>35.06</v>
      </c>
      <c r="K4219" s="710">
        <v>34.96</v>
      </c>
      <c r="L4219" s="713">
        <v>45579</v>
      </c>
      <c r="M4219" s="709">
        <f t="shared" si="308"/>
        <v>0.10000000000000142</v>
      </c>
      <c r="N4219" s="714">
        <v>1</v>
      </c>
      <c r="O4219" s="552" t="s">
        <v>50</v>
      </c>
      <c r="P4219" s="1" t="s">
        <v>53</v>
      </c>
      <c r="Q4219" s="712" t="str">
        <f>VLOOKUP(UTK[[#This Row],[ID]],DRIVER[],6,FALSE)</f>
        <v>SUSANT KUMAR BAG</v>
      </c>
    </row>
    <row r="4220" spans="1:17" ht="14.4">
      <c r="A4220" s="1">
        <v>339</v>
      </c>
      <c r="B4220" s="707" t="str">
        <f>UTK[[#This Row],[DATE]]&amp;UTK[[#This Row],[VEHICLE NO]]&amp;UTK[[#This Row],[TRIP NO]]</f>
        <v>45579OD34S61371</v>
      </c>
      <c r="C4220" s="25">
        <v>45579</v>
      </c>
      <c r="D4220" s="1">
        <v>65853</v>
      </c>
      <c r="E4220" s="12">
        <v>312216</v>
      </c>
      <c r="F4220" s="17">
        <v>6108</v>
      </c>
      <c r="G4220" s="24" t="s">
        <v>44</v>
      </c>
      <c r="H4220" s="709">
        <v>52.28</v>
      </c>
      <c r="I4220" s="709">
        <v>17.68</v>
      </c>
      <c r="J4220" s="709">
        <f t="shared" si="307"/>
        <v>34.6</v>
      </c>
      <c r="K4220" s="710">
        <v>34.18</v>
      </c>
      <c r="L4220" s="713">
        <v>45579</v>
      </c>
      <c r="M4220" s="709">
        <f t="shared" si="308"/>
        <v>0.42000000000000171</v>
      </c>
      <c r="N4220" s="714">
        <v>1</v>
      </c>
      <c r="O4220" s="552" t="s">
        <v>50</v>
      </c>
      <c r="P4220" s="1" t="s">
        <v>53</v>
      </c>
      <c r="Q4220" s="712" t="str">
        <f>VLOOKUP(UTK[[#This Row],[ID]],DRIVER[],6,FALSE)</f>
        <v>BANAJ ROUT</v>
      </c>
    </row>
    <row r="4221" spans="1:17" ht="14.4">
      <c r="A4221" s="1">
        <v>340</v>
      </c>
      <c r="B4221" s="707" t="str">
        <f>UTK[[#This Row],[DATE]]&amp;UTK[[#This Row],[VEHICLE NO]]&amp;UTK[[#This Row],[TRIP NO]]</f>
        <v>45579OD34S65081</v>
      </c>
      <c r="C4221" s="25">
        <v>45579</v>
      </c>
      <c r="D4221" s="1">
        <v>65854</v>
      </c>
      <c r="E4221" s="12">
        <v>312216</v>
      </c>
      <c r="F4221" s="17">
        <v>6104</v>
      </c>
      <c r="G4221" s="24" t="s">
        <v>57</v>
      </c>
      <c r="H4221" s="709">
        <v>53.68</v>
      </c>
      <c r="I4221" s="709">
        <v>17.54</v>
      </c>
      <c r="J4221" s="709">
        <f t="shared" si="307"/>
        <v>36.14</v>
      </c>
      <c r="K4221" s="710">
        <v>35.24</v>
      </c>
      <c r="L4221" s="713">
        <v>45579</v>
      </c>
      <c r="M4221" s="709">
        <f t="shared" si="308"/>
        <v>0.89999999999999858</v>
      </c>
      <c r="N4221" s="714">
        <v>1</v>
      </c>
      <c r="O4221" s="552" t="s">
        <v>50</v>
      </c>
      <c r="P4221" s="1" t="s">
        <v>53</v>
      </c>
      <c r="Q4221" s="712" t="str">
        <f>VLOOKUP(UTK[[#This Row],[ID]],DRIVER[],6,FALSE)</f>
        <v>MURALIDHAR MOHANTA</v>
      </c>
    </row>
    <row r="4222" spans="1:17" ht="14.4">
      <c r="A4222" s="1">
        <v>341</v>
      </c>
      <c r="B4222" s="707" t="str">
        <f>UTK[[#This Row],[DATE]]&amp;UTK[[#This Row],[VEHICLE NO]]&amp;UTK[[#This Row],[TRIP NO]]</f>
        <v>45579OD04Q41281</v>
      </c>
      <c r="C4222" s="25">
        <v>45579</v>
      </c>
      <c r="D4222" s="1">
        <v>65855</v>
      </c>
      <c r="E4222" s="12">
        <v>312216</v>
      </c>
      <c r="F4222" s="17">
        <v>6110</v>
      </c>
      <c r="G4222" s="24" t="s">
        <v>41</v>
      </c>
      <c r="H4222" s="709">
        <v>33.22</v>
      </c>
      <c r="I4222" s="709">
        <v>10.62</v>
      </c>
      <c r="J4222" s="709">
        <f t="shared" si="307"/>
        <v>22.6</v>
      </c>
      <c r="K4222" s="710">
        <v>22.6</v>
      </c>
      <c r="L4222" s="713">
        <v>45579</v>
      </c>
      <c r="M4222" s="709">
        <f t="shared" si="308"/>
        <v>0</v>
      </c>
      <c r="N4222" s="714">
        <v>1</v>
      </c>
      <c r="O4222" s="552" t="s">
        <v>50</v>
      </c>
      <c r="P4222" s="1" t="s">
        <v>53</v>
      </c>
      <c r="Q4222" s="712" t="str">
        <f>VLOOKUP(UTK[[#This Row],[ID]],DRIVER[],6,FALSE)</f>
        <v>KAMAN MUNDA</v>
      </c>
    </row>
    <row r="4223" spans="1:17" ht="14.4">
      <c r="A4223" s="1">
        <v>342</v>
      </c>
      <c r="B4223" s="707" t="str">
        <f>UTK[[#This Row],[DATE]]&amp;UTK[[#This Row],[VEHICLE NO]]&amp;UTK[[#This Row],[TRIP NO]]</f>
        <v>45579OD04Q67611</v>
      </c>
      <c r="C4223" s="25">
        <v>45579</v>
      </c>
      <c r="D4223" s="1">
        <v>65856</v>
      </c>
      <c r="E4223" s="12">
        <v>312216</v>
      </c>
      <c r="F4223" s="17">
        <v>6107</v>
      </c>
      <c r="G4223" s="24" t="s">
        <v>24</v>
      </c>
      <c r="H4223" s="709">
        <v>55.42</v>
      </c>
      <c r="I4223" s="709">
        <v>17.739999999999998</v>
      </c>
      <c r="J4223" s="709">
        <f t="shared" si="307"/>
        <v>37.680000000000007</v>
      </c>
      <c r="K4223" s="710">
        <v>36.9</v>
      </c>
      <c r="L4223" s="713">
        <v>45579</v>
      </c>
      <c r="M4223" s="709">
        <f t="shared" si="308"/>
        <v>0.78000000000000824</v>
      </c>
      <c r="N4223" s="714">
        <v>1</v>
      </c>
      <c r="O4223" s="552" t="s">
        <v>50</v>
      </c>
      <c r="P4223" s="1" t="s">
        <v>53</v>
      </c>
      <c r="Q4223" s="712" t="str">
        <f>VLOOKUP(UTK[[#This Row],[ID]],DRIVER[],6,FALSE)</f>
        <v>KALICHARAN MOHANTA</v>
      </c>
    </row>
    <row r="4224" spans="1:17" ht="14.4">
      <c r="A4224" s="1">
        <v>343</v>
      </c>
      <c r="B4224" s="707" t="str">
        <f>UTK[[#This Row],[DATE]]&amp;UTK[[#This Row],[VEHICLE NO]]&amp;UTK[[#This Row],[TRIP NO]]</f>
        <v>45579OD34S61391</v>
      </c>
      <c r="C4224" s="25">
        <v>45579</v>
      </c>
      <c r="D4224" s="1">
        <v>65857</v>
      </c>
      <c r="E4224" s="12">
        <v>312216</v>
      </c>
      <c r="F4224" s="17">
        <v>6109</v>
      </c>
      <c r="G4224" s="24" t="s">
        <v>52</v>
      </c>
      <c r="H4224" s="709">
        <v>51.1</v>
      </c>
      <c r="I4224" s="709">
        <v>17.64</v>
      </c>
      <c r="J4224" s="709">
        <f t="shared" si="307"/>
        <v>33.46</v>
      </c>
      <c r="K4224" s="710">
        <v>32.979999999999997</v>
      </c>
      <c r="L4224" s="713">
        <v>45579</v>
      </c>
      <c r="M4224" s="709">
        <f t="shared" si="308"/>
        <v>0.48000000000000398</v>
      </c>
      <c r="N4224" s="714">
        <v>1</v>
      </c>
      <c r="O4224" s="552" t="s">
        <v>50</v>
      </c>
      <c r="P4224" s="1" t="s">
        <v>53</v>
      </c>
      <c r="Q4224" s="712" t="str">
        <f>VLOOKUP(UTK[[#This Row],[ID]],DRIVER[],6,FALSE)</f>
        <v>PRADIPA MALIK</v>
      </c>
    </row>
    <row r="4225" spans="1:18" ht="14.4">
      <c r="A4225" s="1">
        <v>344</v>
      </c>
      <c r="B4225" s="707" t="str">
        <f>UTK[[#This Row],[DATE]]&amp;UTK[[#This Row],[VEHICLE NO]]&amp;UTK[[#This Row],[TRIP NO]]</f>
        <v>45579OD04Q41231</v>
      </c>
      <c r="C4225" s="25">
        <v>45579</v>
      </c>
      <c r="D4225" s="1">
        <v>65858</v>
      </c>
      <c r="E4225" s="12">
        <v>312216</v>
      </c>
      <c r="F4225" s="17">
        <v>6114</v>
      </c>
      <c r="G4225" s="24" t="s">
        <v>39</v>
      </c>
      <c r="H4225" s="709">
        <v>49.86</v>
      </c>
      <c r="I4225" s="709">
        <v>17.46</v>
      </c>
      <c r="J4225" s="709">
        <f t="shared" si="307"/>
        <v>32.4</v>
      </c>
      <c r="K4225" s="710">
        <v>31.92</v>
      </c>
      <c r="L4225" s="713">
        <v>45579</v>
      </c>
      <c r="M4225" s="709">
        <f t="shared" si="308"/>
        <v>0.47999999999999687</v>
      </c>
      <c r="N4225" s="714">
        <v>1</v>
      </c>
      <c r="O4225" s="552" t="s">
        <v>50</v>
      </c>
      <c r="P4225" s="1" t="s">
        <v>53</v>
      </c>
      <c r="Q4225" s="712" t="str">
        <f>VLOOKUP(UTK[[#This Row],[ID]],DRIVER[],6,FALSE)</f>
        <v>PRADEEP KUMAR</v>
      </c>
    </row>
    <row r="4226" spans="1:18" ht="14.4">
      <c r="A4226" s="1">
        <v>345</v>
      </c>
      <c r="B4226" s="707" t="str">
        <f>UTK[[#This Row],[DATE]]&amp;UTK[[#This Row],[VEHICLE NO]]&amp;UTK[[#This Row],[TRIP NO]]</f>
        <v>45579OD04Q41781</v>
      </c>
      <c r="C4226" s="25">
        <v>45579</v>
      </c>
      <c r="D4226" s="1">
        <v>65859</v>
      </c>
      <c r="E4226" s="12">
        <v>312216</v>
      </c>
      <c r="F4226" s="17">
        <v>6118</v>
      </c>
      <c r="G4226" s="24" t="s">
        <v>25</v>
      </c>
      <c r="H4226" s="709">
        <v>54.64</v>
      </c>
      <c r="I4226" s="709">
        <v>17.7</v>
      </c>
      <c r="J4226" s="709">
        <f t="shared" si="307"/>
        <v>36.94</v>
      </c>
      <c r="K4226" s="710">
        <v>36.94</v>
      </c>
      <c r="L4226" s="713">
        <v>45579</v>
      </c>
      <c r="M4226" s="709">
        <f t="shared" si="308"/>
        <v>0</v>
      </c>
      <c r="N4226" s="714">
        <v>1</v>
      </c>
      <c r="O4226" s="552" t="s">
        <v>50</v>
      </c>
      <c r="P4226" s="1" t="s">
        <v>53</v>
      </c>
      <c r="Q4226" s="712" t="str">
        <f>VLOOKUP(UTK[[#This Row],[ID]],DRIVER[],6,FALSE)</f>
        <v>BHARAT CH MOHANTA</v>
      </c>
    </row>
    <row r="4227" spans="1:18" ht="14.4">
      <c r="A4227" s="1">
        <v>346</v>
      </c>
      <c r="B4227" s="707" t="str">
        <f>UTK[[#This Row],[DATE]]&amp;UTK[[#This Row],[VEHICLE NO]]&amp;UTK[[#This Row],[TRIP NO]]</f>
        <v>45579OD04Q41261</v>
      </c>
      <c r="C4227" s="25">
        <v>45579</v>
      </c>
      <c r="D4227" s="1">
        <v>65860</v>
      </c>
      <c r="E4227" s="12">
        <v>312216</v>
      </c>
      <c r="F4227" s="17">
        <v>6123</v>
      </c>
      <c r="G4227" s="24" t="s">
        <v>23</v>
      </c>
      <c r="H4227" s="709">
        <v>52.44</v>
      </c>
      <c r="I4227" s="709">
        <v>17.66</v>
      </c>
      <c r="J4227" s="709">
        <f t="shared" si="307"/>
        <v>34.78</v>
      </c>
      <c r="K4227" s="710">
        <v>34.26</v>
      </c>
      <c r="L4227" s="713">
        <v>45579</v>
      </c>
      <c r="M4227" s="709">
        <f t="shared" si="308"/>
        <v>0.52000000000000313</v>
      </c>
      <c r="N4227" s="714">
        <v>1</v>
      </c>
      <c r="O4227" s="552" t="s">
        <v>50</v>
      </c>
      <c r="P4227" s="1" t="s">
        <v>53</v>
      </c>
      <c r="Q4227" s="712" t="str">
        <f>VLOOKUP(UTK[[#This Row],[ID]],DRIVER[],6,FALSE)</f>
        <v>BENUDHAR PRADHAN</v>
      </c>
    </row>
    <row r="4228" spans="1:18" ht="14.4">
      <c r="A4228" s="1">
        <v>347</v>
      </c>
      <c r="B4228" s="707" t="str">
        <f>UTK[[#This Row],[DATE]]&amp;UTK[[#This Row],[VEHICLE NO]]&amp;UTK[[#This Row],[TRIP NO]]</f>
        <v>45579OD04Q41181</v>
      </c>
      <c r="C4228" s="25">
        <v>45579</v>
      </c>
      <c r="D4228" s="1">
        <v>65861</v>
      </c>
      <c r="E4228" s="12">
        <v>312216</v>
      </c>
      <c r="F4228" s="17">
        <v>6124</v>
      </c>
      <c r="G4228" s="24" t="s">
        <v>26</v>
      </c>
      <c r="H4228" s="709">
        <v>49.82</v>
      </c>
      <c r="I4228" s="709">
        <v>17.14</v>
      </c>
      <c r="J4228" s="709">
        <f t="shared" si="307"/>
        <v>32.68</v>
      </c>
      <c r="K4228" s="710">
        <v>32.299999999999997</v>
      </c>
      <c r="L4228" s="713">
        <v>45579</v>
      </c>
      <c r="M4228" s="709">
        <f t="shared" si="308"/>
        <v>0.38000000000000256</v>
      </c>
      <c r="N4228" s="714">
        <v>1</v>
      </c>
      <c r="O4228" s="552" t="s">
        <v>50</v>
      </c>
      <c r="P4228" s="1" t="s">
        <v>53</v>
      </c>
      <c r="Q4228" s="712" t="str">
        <f>VLOOKUP(UTK[[#This Row],[ID]],DRIVER[],6,FALSE)</f>
        <v>ABHIMANYU JENA</v>
      </c>
    </row>
    <row r="4229" spans="1:18" ht="14.4">
      <c r="A4229" s="1">
        <v>348</v>
      </c>
      <c r="B4229" s="707" t="str">
        <f>UTK[[#This Row],[DATE]]&amp;UTK[[#This Row],[VEHICLE NO]]&amp;UTK[[#This Row],[TRIP NO]]</f>
        <v>45579OD34S26681</v>
      </c>
      <c r="C4229" s="25">
        <v>45579</v>
      </c>
      <c r="D4229" s="1">
        <v>65862</v>
      </c>
      <c r="E4229" s="12">
        <v>312216</v>
      </c>
      <c r="F4229" s="17">
        <v>6132</v>
      </c>
      <c r="G4229" s="24" t="s">
        <v>42</v>
      </c>
      <c r="H4229" s="709">
        <v>56.06</v>
      </c>
      <c r="I4229" s="709">
        <v>16.940000000000001</v>
      </c>
      <c r="J4229" s="709">
        <f t="shared" si="307"/>
        <v>39.120000000000005</v>
      </c>
      <c r="K4229" s="710">
        <v>37.9</v>
      </c>
      <c r="L4229" s="713">
        <v>45579</v>
      </c>
      <c r="M4229" s="709">
        <f t="shared" si="308"/>
        <v>1.220000000000006</v>
      </c>
      <c r="N4229" s="714">
        <v>1</v>
      </c>
      <c r="O4229" s="552" t="s">
        <v>50</v>
      </c>
      <c r="P4229" s="1" t="s">
        <v>53</v>
      </c>
      <c r="Q4229" s="712" t="str">
        <f>VLOOKUP(UTK[[#This Row],[ID]],DRIVER[],6,FALSE)</f>
        <v>KALI CH KAR</v>
      </c>
    </row>
    <row r="4230" spans="1:18" ht="14.4">
      <c r="A4230" s="1">
        <v>349</v>
      </c>
      <c r="B4230" s="707" t="str">
        <f>UTK[[#This Row],[DATE]]&amp;UTK[[#This Row],[VEHICLE NO]]&amp;UTK[[#This Row],[TRIP NO]]</f>
        <v>45579OD34S61521</v>
      </c>
      <c r="C4230" s="25">
        <v>45579</v>
      </c>
      <c r="D4230" s="1">
        <v>65863</v>
      </c>
      <c r="E4230" s="12">
        <v>312216</v>
      </c>
      <c r="F4230" s="17">
        <v>6130</v>
      </c>
      <c r="G4230" s="24" t="s">
        <v>43</v>
      </c>
      <c r="H4230" s="709">
        <v>53.32</v>
      </c>
      <c r="I4230" s="709">
        <v>17.22</v>
      </c>
      <c r="J4230" s="709">
        <f t="shared" si="307"/>
        <v>36.1</v>
      </c>
      <c r="K4230" s="710">
        <v>35.6</v>
      </c>
      <c r="L4230" s="713">
        <v>45579</v>
      </c>
      <c r="M4230" s="709">
        <f t="shared" si="308"/>
        <v>0.5</v>
      </c>
      <c r="N4230" s="714">
        <v>1</v>
      </c>
      <c r="O4230" s="552" t="s">
        <v>50</v>
      </c>
      <c r="P4230" s="1" t="s">
        <v>53</v>
      </c>
      <c r="Q4230" s="712" t="str">
        <f>VLOOKUP(UTK[[#This Row],[ID]],DRIVER[],6,FALSE)</f>
        <v>DHULESWAR PERAI</v>
      </c>
    </row>
    <row r="4231" spans="1:18" ht="14.4">
      <c r="A4231" s="1">
        <v>350</v>
      </c>
      <c r="B4231" s="707" t="str">
        <f>UTK[[#This Row],[DATE]]&amp;UTK[[#This Row],[VEHICLE NO]]&amp;UTK[[#This Row],[TRIP NO]]</f>
        <v>45579OD34S26661</v>
      </c>
      <c r="C4231" s="25">
        <v>45579</v>
      </c>
      <c r="D4231" s="1">
        <v>65864</v>
      </c>
      <c r="E4231" s="12">
        <v>312216</v>
      </c>
      <c r="F4231" s="17">
        <v>6159</v>
      </c>
      <c r="G4231" s="24" t="s">
        <v>45</v>
      </c>
      <c r="H4231" s="709">
        <v>53.72</v>
      </c>
      <c r="I4231" s="709">
        <v>17.399999999999999</v>
      </c>
      <c r="J4231" s="709">
        <f t="shared" si="307"/>
        <v>36.32</v>
      </c>
      <c r="K4231" s="710">
        <v>36</v>
      </c>
      <c r="L4231" s="713">
        <v>45579</v>
      </c>
      <c r="M4231" s="709">
        <f t="shared" si="308"/>
        <v>0.32000000000000028</v>
      </c>
      <c r="N4231" s="714">
        <v>1</v>
      </c>
      <c r="O4231" s="552" t="s">
        <v>50</v>
      </c>
      <c r="P4231" s="1" t="s">
        <v>53</v>
      </c>
      <c r="Q4231" s="712" t="str">
        <f>VLOOKUP(UTK[[#This Row],[ID]],DRIVER[],6,FALSE)</f>
        <v>PRAHALLAD KUMAR DAS</v>
      </c>
      <c r="R4231" s="1">
        <v>251</v>
      </c>
    </row>
    <row r="4232" spans="1:18" ht="14.4">
      <c r="A4232" s="1">
        <v>351</v>
      </c>
      <c r="B4232" s="707" t="str">
        <f>UTK[[#This Row],[DATE]]&amp;UTK[[#This Row],[VEHICLE NO]]&amp;UTK[[#This Row],[TRIP NO]]</f>
        <v>45579OD04Q67882</v>
      </c>
      <c r="C4232" s="25">
        <v>45579</v>
      </c>
      <c r="D4232" s="1">
        <v>65865</v>
      </c>
      <c r="E4232" s="12">
        <v>312216</v>
      </c>
      <c r="F4232" s="17">
        <v>6165</v>
      </c>
      <c r="G4232" s="24" t="s">
        <v>20</v>
      </c>
      <c r="H4232" s="709">
        <v>56.92</v>
      </c>
      <c r="I4232" s="709">
        <v>17.760000000000002</v>
      </c>
      <c r="J4232" s="709">
        <f t="shared" si="307"/>
        <v>39.159999999999997</v>
      </c>
      <c r="K4232" s="710">
        <v>38.4</v>
      </c>
      <c r="L4232" s="713">
        <v>45579</v>
      </c>
      <c r="M4232" s="709">
        <f t="shared" si="308"/>
        <v>0.75999999999999801</v>
      </c>
      <c r="N4232" s="714">
        <v>2</v>
      </c>
      <c r="O4232" s="552" t="s">
        <v>50</v>
      </c>
      <c r="P4232" s="1" t="s">
        <v>53</v>
      </c>
      <c r="Q4232" s="712" t="str">
        <f>VLOOKUP(UTK[[#This Row],[ID]],DRIVER[],6,FALSE)</f>
        <v>AJAYA KUMAR MAHANTA</v>
      </c>
    </row>
    <row r="4233" spans="1:18" ht="14.4">
      <c r="A4233" s="1">
        <v>352</v>
      </c>
      <c r="B4233" s="707" t="str">
        <f>UTK[[#This Row],[DATE]]&amp;UTK[[#This Row],[VEHICLE NO]]&amp;UTK[[#This Row],[TRIP NO]]</f>
        <v>45579OD34S61372</v>
      </c>
      <c r="C4233" s="25">
        <v>45579</v>
      </c>
      <c r="D4233" s="1">
        <v>65866</v>
      </c>
      <c r="E4233" s="12">
        <v>312216</v>
      </c>
      <c r="F4233" s="17">
        <v>6167</v>
      </c>
      <c r="G4233" s="24" t="s">
        <v>44</v>
      </c>
      <c r="H4233" s="709">
        <v>54.22</v>
      </c>
      <c r="I4233" s="709">
        <v>17.68</v>
      </c>
      <c r="J4233" s="709">
        <f t="shared" si="307"/>
        <v>36.54</v>
      </c>
      <c r="K4233" s="710">
        <v>35.86</v>
      </c>
      <c r="L4233" s="713">
        <v>45579</v>
      </c>
      <c r="M4233" s="709">
        <f t="shared" si="308"/>
        <v>0.67999999999999972</v>
      </c>
      <c r="N4233" s="714">
        <v>2</v>
      </c>
      <c r="O4233" s="552" t="s">
        <v>50</v>
      </c>
      <c r="P4233" s="1" t="s">
        <v>53</v>
      </c>
      <c r="Q4233" s="712" t="str">
        <f>VLOOKUP(UTK[[#This Row],[ID]],DRIVER[],6,FALSE)</f>
        <v>BANAJ ROUT</v>
      </c>
    </row>
    <row r="4234" spans="1:18" ht="14.4">
      <c r="A4234" s="1">
        <v>353</v>
      </c>
      <c r="B4234" s="707" t="str">
        <f>UTK[[#This Row],[DATE]]&amp;UTK[[#This Row],[VEHICLE NO]]&amp;UTK[[#This Row],[TRIP NO]]</f>
        <v>45579OD04Q41442</v>
      </c>
      <c r="C4234" s="25">
        <v>45579</v>
      </c>
      <c r="D4234" s="1">
        <v>65867</v>
      </c>
      <c r="E4234" s="12">
        <v>312216</v>
      </c>
      <c r="F4234" s="17">
        <v>6179</v>
      </c>
      <c r="G4234" s="24" t="s">
        <v>38</v>
      </c>
      <c r="H4234" s="709">
        <v>36.68</v>
      </c>
      <c r="I4234" s="709">
        <v>10.8</v>
      </c>
      <c r="J4234" s="709">
        <f t="shared" si="307"/>
        <v>25.88</v>
      </c>
      <c r="K4234" s="710">
        <v>25.54</v>
      </c>
      <c r="L4234" s="713">
        <v>45579</v>
      </c>
      <c r="M4234" s="709">
        <f t="shared" si="308"/>
        <v>0.33999999999999986</v>
      </c>
      <c r="N4234" s="714">
        <v>2</v>
      </c>
      <c r="O4234" s="552" t="s">
        <v>50</v>
      </c>
      <c r="P4234" s="1" t="s">
        <v>53</v>
      </c>
      <c r="Q4234" s="712" t="str">
        <f>VLOOKUP(UTK[[#This Row],[ID]],DRIVER[],6,FALSE)</f>
        <v>RAJESWAR MAHANTA</v>
      </c>
    </row>
    <row r="4235" spans="1:18" ht="14.4">
      <c r="A4235" s="1">
        <v>354</v>
      </c>
      <c r="B4235" s="707" t="str">
        <f>UTK[[#This Row],[DATE]]&amp;UTK[[#This Row],[VEHICLE NO]]&amp;UTK[[#This Row],[TRIP NO]]</f>
        <v>45579OD04Q41282</v>
      </c>
      <c r="C4235" s="25">
        <v>45579</v>
      </c>
      <c r="D4235" s="1">
        <v>65868</v>
      </c>
      <c r="E4235" s="12">
        <v>312216</v>
      </c>
      <c r="F4235" s="17">
        <v>6181</v>
      </c>
      <c r="G4235" s="24" t="s">
        <v>41</v>
      </c>
      <c r="H4235" s="709">
        <v>33.340000000000003</v>
      </c>
      <c r="I4235" s="709">
        <v>10.54</v>
      </c>
      <c r="J4235" s="709">
        <f t="shared" si="307"/>
        <v>22.800000000000004</v>
      </c>
      <c r="K4235" s="710">
        <v>22.28</v>
      </c>
      <c r="L4235" s="713">
        <v>45579</v>
      </c>
      <c r="M4235" s="709">
        <f t="shared" si="308"/>
        <v>0.52000000000000313</v>
      </c>
      <c r="N4235" s="714">
        <v>2</v>
      </c>
      <c r="O4235" s="552" t="s">
        <v>50</v>
      </c>
      <c r="P4235" s="1" t="s">
        <v>53</v>
      </c>
      <c r="Q4235" s="712" t="str">
        <f>VLOOKUP(UTK[[#This Row],[ID]],DRIVER[],6,FALSE)</f>
        <v>KAMAN MUNDA</v>
      </c>
    </row>
    <row r="4236" spans="1:18" ht="14.4">
      <c r="A4236" s="1">
        <v>355</v>
      </c>
      <c r="B4236" s="707" t="str">
        <f>UTK[[#This Row],[DATE]]&amp;UTK[[#This Row],[VEHICLE NO]]&amp;UTK[[#This Row],[TRIP NO]]</f>
        <v>45579OD34S61392</v>
      </c>
      <c r="C4236" s="25">
        <v>45579</v>
      </c>
      <c r="D4236" s="1">
        <v>65869</v>
      </c>
      <c r="E4236" s="12">
        <v>312216</v>
      </c>
      <c r="F4236" s="17">
        <v>6185</v>
      </c>
      <c r="G4236" s="24" t="s">
        <v>52</v>
      </c>
      <c r="H4236" s="709">
        <v>54.8</v>
      </c>
      <c r="I4236" s="709">
        <v>17.66</v>
      </c>
      <c r="J4236" s="709">
        <f t="shared" si="307"/>
        <v>37.14</v>
      </c>
      <c r="K4236" s="710">
        <v>36.380000000000003</v>
      </c>
      <c r="L4236" s="713">
        <v>45579</v>
      </c>
      <c r="M4236" s="709">
        <f t="shared" si="308"/>
        <v>0.75999999999999801</v>
      </c>
      <c r="N4236" s="714">
        <v>2</v>
      </c>
      <c r="O4236" s="552" t="s">
        <v>50</v>
      </c>
      <c r="P4236" s="1" t="s">
        <v>53</v>
      </c>
      <c r="Q4236" s="712" t="str">
        <f>VLOOKUP(UTK[[#This Row],[ID]],DRIVER[],6,FALSE)</f>
        <v>PRADIPA MALIK</v>
      </c>
    </row>
    <row r="4237" spans="1:18" ht="14.4">
      <c r="A4237" s="1">
        <v>356</v>
      </c>
      <c r="B4237" s="707" t="str">
        <f>UTK[[#This Row],[DATE]]&amp;UTK[[#This Row],[VEHICLE NO]]&amp;UTK[[#This Row],[TRIP NO]]</f>
        <v>45579OD34S65082</v>
      </c>
      <c r="C4237" s="25">
        <v>45579</v>
      </c>
      <c r="D4237" s="1">
        <v>65870</v>
      </c>
      <c r="E4237" s="12">
        <v>312216</v>
      </c>
      <c r="F4237" s="17">
        <v>6183</v>
      </c>
      <c r="G4237" s="24" t="s">
        <v>57</v>
      </c>
      <c r="H4237" s="709">
        <v>55.02</v>
      </c>
      <c r="I4237" s="709">
        <v>17.54</v>
      </c>
      <c r="J4237" s="709">
        <f t="shared" si="307"/>
        <v>37.480000000000004</v>
      </c>
      <c r="K4237" s="710">
        <v>37</v>
      </c>
      <c r="L4237" s="713">
        <v>45579</v>
      </c>
      <c r="M4237" s="709">
        <f t="shared" si="308"/>
        <v>0.48000000000000398</v>
      </c>
      <c r="N4237" s="714">
        <v>2</v>
      </c>
      <c r="O4237" s="552" t="s">
        <v>50</v>
      </c>
      <c r="P4237" s="1" t="s">
        <v>53</v>
      </c>
      <c r="Q4237" s="712" t="str">
        <f>VLOOKUP(UTK[[#This Row],[ID]],DRIVER[],6,FALSE)</f>
        <v>MURALIDHAR MOHANTA</v>
      </c>
    </row>
    <row r="4238" spans="1:18" ht="14.4">
      <c r="A4238" s="1">
        <v>357</v>
      </c>
      <c r="B4238" s="707" t="str">
        <f>UTK[[#This Row],[DATE]]&amp;UTK[[#This Row],[VEHICLE NO]]&amp;UTK[[#This Row],[TRIP NO]]</f>
        <v>45579OD34S40342</v>
      </c>
      <c r="C4238" s="25">
        <v>45579</v>
      </c>
      <c r="D4238" s="1">
        <v>65871</v>
      </c>
      <c r="E4238" s="12">
        <v>312216</v>
      </c>
      <c r="F4238" s="17">
        <v>6190</v>
      </c>
      <c r="G4238" s="24" t="s">
        <v>129</v>
      </c>
      <c r="H4238" s="709">
        <v>56.88</v>
      </c>
      <c r="I4238" s="709">
        <v>17.78</v>
      </c>
      <c r="J4238" s="709">
        <f t="shared" si="307"/>
        <v>39.1</v>
      </c>
      <c r="K4238" s="710">
        <v>38.479999999999997</v>
      </c>
      <c r="L4238" s="713">
        <v>45579</v>
      </c>
      <c r="M4238" s="709">
        <f t="shared" si="308"/>
        <v>0.62000000000000455</v>
      </c>
      <c r="N4238" s="714">
        <v>2</v>
      </c>
      <c r="O4238" s="552" t="s">
        <v>50</v>
      </c>
      <c r="P4238" s="1" t="s">
        <v>53</v>
      </c>
      <c r="Q4238" s="712" t="str">
        <f>VLOOKUP(UTK[[#This Row],[ID]],DRIVER[],6,FALSE)</f>
        <v>AKSHAYA KU SAHOO</v>
      </c>
    </row>
    <row r="4239" spans="1:18" ht="14.4">
      <c r="A4239" s="1">
        <v>358</v>
      </c>
      <c r="B4239" s="707" t="str">
        <f>UTK[[#This Row],[DATE]]&amp;UTK[[#This Row],[VEHICLE NO]]&amp;UTK[[#This Row],[TRIP NO]]</f>
        <v>45579OD04Q67612</v>
      </c>
      <c r="C4239" s="25">
        <v>45579</v>
      </c>
      <c r="D4239" s="1">
        <v>65872</v>
      </c>
      <c r="E4239" s="12">
        <v>312216</v>
      </c>
      <c r="F4239" s="17">
        <v>6187</v>
      </c>
      <c r="G4239" s="24" t="s">
        <v>24</v>
      </c>
      <c r="H4239" s="709">
        <v>49.9</v>
      </c>
      <c r="I4239" s="709">
        <v>17.72</v>
      </c>
      <c r="J4239" s="709">
        <f t="shared" si="307"/>
        <v>32.18</v>
      </c>
      <c r="K4239" s="710">
        <v>31.9</v>
      </c>
      <c r="L4239" s="713">
        <v>45579</v>
      </c>
      <c r="M4239" s="709">
        <f t="shared" si="308"/>
        <v>0.28000000000000114</v>
      </c>
      <c r="N4239" s="714">
        <v>2</v>
      </c>
      <c r="O4239" s="552" t="s">
        <v>50</v>
      </c>
      <c r="P4239" s="1" t="s">
        <v>53</v>
      </c>
      <c r="Q4239" s="712" t="str">
        <f>VLOOKUP(UTK[[#This Row],[ID]],DRIVER[],6,FALSE)</f>
        <v>KALICHARAN MOHANTA</v>
      </c>
    </row>
    <row r="4240" spans="1:18" ht="14.4">
      <c r="A4240" s="1">
        <v>359</v>
      </c>
      <c r="B4240" s="707" t="str">
        <f>UTK[[#This Row],[DATE]]&amp;UTK[[#This Row],[VEHICLE NO]]&amp;UTK[[#This Row],[TRIP NO]]</f>
        <v>45579OD04Q41782</v>
      </c>
      <c r="C4240" s="25">
        <v>45579</v>
      </c>
      <c r="D4240" s="1">
        <v>65873</v>
      </c>
      <c r="E4240" s="12">
        <v>312216</v>
      </c>
      <c r="F4240" s="17">
        <v>6189</v>
      </c>
      <c r="G4240" s="24" t="s">
        <v>25</v>
      </c>
      <c r="H4240" s="709">
        <v>51.98</v>
      </c>
      <c r="I4240" s="709">
        <v>17.64</v>
      </c>
      <c r="J4240" s="709">
        <f t="shared" si="307"/>
        <v>34.339999999999996</v>
      </c>
      <c r="K4240" s="710">
        <v>34.340000000000003</v>
      </c>
      <c r="L4240" s="713">
        <v>45579</v>
      </c>
      <c r="M4240" s="709">
        <f t="shared" si="308"/>
        <v>0</v>
      </c>
      <c r="N4240" s="714">
        <v>2</v>
      </c>
      <c r="O4240" s="552" t="s">
        <v>50</v>
      </c>
      <c r="P4240" s="1" t="s">
        <v>53</v>
      </c>
      <c r="Q4240" s="712" t="str">
        <f>VLOOKUP(UTK[[#This Row],[ID]],DRIVER[],6,FALSE)</f>
        <v>BHARAT CH MOHANTA</v>
      </c>
    </row>
    <row r="4241" spans="1:17" ht="14.4">
      <c r="A4241" s="1">
        <v>360</v>
      </c>
      <c r="B4241" s="707" t="str">
        <f>UTK[[#This Row],[DATE]]&amp;UTK[[#This Row],[VEHICLE NO]]&amp;UTK[[#This Row],[TRIP NO]]</f>
        <v>45579OD04Q41262</v>
      </c>
      <c r="C4241" s="25">
        <v>45579</v>
      </c>
      <c r="D4241" s="1">
        <v>65874</v>
      </c>
      <c r="E4241" s="12">
        <v>312216</v>
      </c>
      <c r="F4241" s="17">
        <v>6194</v>
      </c>
      <c r="G4241" s="24" t="s">
        <v>23</v>
      </c>
      <c r="H4241" s="709">
        <v>51.46</v>
      </c>
      <c r="I4241" s="709">
        <v>17.66</v>
      </c>
      <c r="J4241" s="709">
        <f t="shared" si="307"/>
        <v>33.799999999999997</v>
      </c>
      <c r="K4241" s="710">
        <v>33.5</v>
      </c>
      <c r="L4241" s="713">
        <v>45579</v>
      </c>
      <c r="M4241" s="709">
        <f t="shared" si="308"/>
        <v>0.29999999999999716</v>
      </c>
      <c r="N4241" s="714">
        <v>2</v>
      </c>
      <c r="O4241" s="552" t="s">
        <v>50</v>
      </c>
      <c r="P4241" s="1" t="s">
        <v>53</v>
      </c>
      <c r="Q4241" s="712" t="str">
        <f>VLOOKUP(UTK[[#This Row],[ID]],DRIVER[],6,FALSE)</f>
        <v>BENUDHAR PRADHAN</v>
      </c>
    </row>
    <row r="4242" spans="1:17" ht="14.4">
      <c r="A4242" s="1">
        <v>361</v>
      </c>
      <c r="B4242" s="707" t="str">
        <f>UTK[[#This Row],[DATE]]&amp;UTK[[#This Row],[VEHICLE NO]]&amp;UTK[[#This Row],[TRIP NO]]</f>
        <v>45579OD34S26152</v>
      </c>
      <c r="C4242" s="25">
        <v>45579</v>
      </c>
      <c r="D4242" s="1">
        <v>65876</v>
      </c>
      <c r="E4242" s="12">
        <v>312216</v>
      </c>
      <c r="F4242" s="17">
        <v>6195</v>
      </c>
      <c r="G4242" s="24" t="s">
        <v>40</v>
      </c>
      <c r="H4242" s="709">
        <v>56.12</v>
      </c>
      <c r="I4242" s="709">
        <v>17.440000000000001</v>
      </c>
      <c r="J4242" s="709">
        <f t="shared" si="307"/>
        <v>38.679999999999993</v>
      </c>
      <c r="K4242" s="710">
        <v>38.42</v>
      </c>
      <c r="L4242" s="713">
        <v>45579</v>
      </c>
      <c r="M4242" s="709">
        <f t="shared" si="308"/>
        <v>0.25999999999999091</v>
      </c>
      <c r="N4242" s="714">
        <v>2</v>
      </c>
      <c r="O4242" s="552" t="s">
        <v>50</v>
      </c>
      <c r="P4242" s="1" t="s">
        <v>53</v>
      </c>
      <c r="Q4242" s="712" t="str">
        <f>VLOOKUP(UTK[[#This Row],[ID]],DRIVER[],6,FALSE)</f>
        <v>SUSANT KUMAR BAG</v>
      </c>
    </row>
    <row r="4243" spans="1:17" ht="14.4">
      <c r="A4243" s="1">
        <v>362</v>
      </c>
      <c r="B4243" s="707" t="str">
        <f>UTK[[#This Row],[DATE]]&amp;UTK[[#This Row],[VEHICLE NO]]&amp;UTK[[#This Row],[TRIP NO]]</f>
        <v>45579OD04Q41232</v>
      </c>
      <c r="C4243" s="25">
        <v>45579</v>
      </c>
      <c r="D4243" s="1">
        <v>65877</v>
      </c>
      <c r="E4243" s="12">
        <v>312216</v>
      </c>
      <c r="F4243" s="17">
        <v>6196</v>
      </c>
      <c r="G4243" s="24" t="s">
        <v>39</v>
      </c>
      <c r="H4243" s="709">
        <v>56.84</v>
      </c>
      <c r="I4243" s="709">
        <v>17.440000000000001</v>
      </c>
      <c r="J4243" s="709">
        <f t="shared" si="307"/>
        <v>39.400000000000006</v>
      </c>
      <c r="K4243" s="710">
        <v>36.86</v>
      </c>
      <c r="L4243" s="713">
        <v>45580</v>
      </c>
      <c r="M4243" s="709">
        <f t="shared" si="308"/>
        <v>2.5400000000000063</v>
      </c>
      <c r="N4243" s="714">
        <v>2</v>
      </c>
      <c r="O4243" s="552" t="s">
        <v>50</v>
      </c>
      <c r="P4243" s="1" t="s">
        <v>53</v>
      </c>
      <c r="Q4243" s="712" t="str">
        <f>VLOOKUP(UTK[[#This Row],[ID]],DRIVER[],6,FALSE)</f>
        <v>PRADEEP KUMAR</v>
      </c>
    </row>
    <row r="4244" spans="1:17" ht="14.4">
      <c r="A4244" s="1">
        <v>363</v>
      </c>
      <c r="B4244" s="707" t="str">
        <f>UTK[[#This Row],[DATE]]&amp;UTK[[#This Row],[VEHICLE NO]]&amp;UTK[[#This Row],[TRIP NO]]</f>
        <v>45579OD04Q41182</v>
      </c>
      <c r="C4244" s="25">
        <v>45579</v>
      </c>
      <c r="D4244" s="1">
        <v>65878</v>
      </c>
      <c r="E4244" s="12">
        <v>312216</v>
      </c>
      <c r="F4244" s="17">
        <v>6197</v>
      </c>
      <c r="G4244" s="24" t="s">
        <v>26</v>
      </c>
      <c r="H4244" s="709">
        <v>56.5</v>
      </c>
      <c r="I4244" s="709">
        <v>17.12</v>
      </c>
      <c r="J4244" s="709">
        <f t="shared" si="307"/>
        <v>39.379999999999995</v>
      </c>
      <c r="K4244" s="710">
        <v>38.119999999999997</v>
      </c>
      <c r="L4244" s="713">
        <v>45580</v>
      </c>
      <c r="M4244" s="709">
        <f t="shared" si="308"/>
        <v>1.259999999999998</v>
      </c>
      <c r="N4244" s="714">
        <v>2</v>
      </c>
      <c r="O4244" s="552" t="s">
        <v>50</v>
      </c>
      <c r="P4244" s="1" t="s">
        <v>53</v>
      </c>
      <c r="Q4244" s="712" t="str">
        <f>VLOOKUP(UTK[[#This Row],[ID]],DRIVER[],6,FALSE)</f>
        <v>ABHIMANYU JENA</v>
      </c>
    </row>
    <row r="4245" spans="1:17" ht="14.4">
      <c r="A4245" s="1">
        <v>364</v>
      </c>
      <c r="B4245" s="720" t="str">
        <f>UTK[[#This Row],[DATE]]&amp;UTK[[#This Row],[VEHICLE NO]]&amp;UTK[[#This Row],[TRIP NO]]</f>
        <v>45580OD04Q67881</v>
      </c>
      <c r="C4245" s="25">
        <v>45580</v>
      </c>
      <c r="D4245" s="1">
        <v>65879</v>
      </c>
      <c r="E4245" s="12">
        <v>312216</v>
      </c>
      <c r="F4245" s="17">
        <v>6223</v>
      </c>
      <c r="G4245" s="24" t="s">
        <v>20</v>
      </c>
      <c r="H4245" s="722">
        <v>49.96</v>
      </c>
      <c r="I4245" s="722">
        <v>17.739999999999998</v>
      </c>
      <c r="J4245" s="722">
        <f t="shared" ref="J4245:J4273" si="309">H4245-I4245</f>
        <v>32.22</v>
      </c>
      <c r="K4245" s="723">
        <v>31.82</v>
      </c>
      <c r="L4245" s="713">
        <v>45580</v>
      </c>
      <c r="M4245" s="722">
        <f t="shared" ref="M4245:M4273" si="310">J4245-K4245</f>
        <v>0.39999999999999858</v>
      </c>
      <c r="N4245" s="728">
        <v>1</v>
      </c>
      <c r="O4245" s="552" t="s">
        <v>50</v>
      </c>
      <c r="P4245" s="1" t="s">
        <v>53</v>
      </c>
      <c r="Q4245" s="726" t="str">
        <f>VLOOKUP(UTK[[#This Row],[ID]],DRIVER[],6,FALSE)</f>
        <v>AJAYA KUMAR MAHANTA</v>
      </c>
    </row>
    <row r="4246" spans="1:17" ht="14.4">
      <c r="A4246" s="1">
        <v>365</v>
      </c>
      <c r="B4246" s="720" t="str">
        <f>UTK[[#This Row],[DATE]]&amp;UTK[[#This Row],[VEHICLE NO]]&amp;UTK[[#This Row],[TRIP NO]]</f>
        <v>45580OD34S40341</v>
      </c>
      <c r="C4246" s="25">
        <v>45580</v>
      </c>
      <c r="D4246" s="1">
        <v>65880</v>
      </c>
      <c r="E4246" s="12">
        <v>312216</v>
      </c>
      <c r="F4246" s="17">
        <v>6219</v>
      </c>
      <c r="G4246" s="24" t="s">
        <v>129</v>
      </c>
      <c r="H4246" s="722">
        <v>50.44</v>
      </c>
      <c r="I4246" s="722">
        <v>17.8</v>
      </c>
      <c r="J4246" s="722">
        <f t="shared" si="309"/>
        <v>32.64</v>
      </c>
      <c r="K4246" s="723">
        <v>32.380000000000003</v>
      </c>
      <c r="L4246" s="713">
        <v>45580</v>
      </c>
      <c r="M4246" s="722">
        <f t="shared" si="310"/>
        <v>0.25999999999999801</v>
      </c>
      <c r="N4246" s="728">
        <v>1</v>
      </c>
      <c r="O4246" s="552" t="s">
        <v>50</v>
      </c>
      <c r="P4246" s="1" t="s">
        <v>53</v>
      </c>
      <c r="Q4246" s="726" t="str">
        <f>VLOOKUP(UTK[[#This Row],[ID]],DRIVER[],6,FALSE)</f>
        <v>AKSHAYA KU SAHOO</v>
      </c>
    </row>
    <row r="4247" spans="1:17" ht="14.4">
      <c r="A4247" s="1">
        <v>366</v>
      </c>
      <c r="B4247" s="720" t="str">
        <f>UTK[[#This Row],[DATE]]&amp;UTK[[#This Row],[VEHICLE NO]]&amp;UTK[[#This Row],[TRIP NO]]</f>
        <v>45580OD04Q41441</v>
      </c>
      <c r="C4247" s="25">
        <v>45580</v>
      </c>
      <c r="D4247" s="1">
        <v>65881</v>
      </c>
      <c r="E4247" s="12">
        <v>312216</v>
      </c>
      <c r="F4247" s="17">
        <v>6224</v>
      </c>
      <c r="G4247" s="24" t="s">
        <v>38</v>
      </c>
      <c r="H4247" s="722">
        <v>37.619999999999997</v>
      </c>
      <c r="I4247" s="722">
        <v>10.8</v>
      </c>
      <c r="J4247" s="722">
        <f t="shared" si="309"/>
        <v>26.819999999999997</v>
      </c>
      <c r="K4247" s="723">
        <v>26.82</v>
      </c>
      <c r="L4247" s="713">
        <v>45580</v>
      </c>
      <c r="M4247" s="722">
        <f t="shared" si="310"/>
        <v>0</v>
      </c>
      <c r="N4247" s="728">
        <v>1</v>
      </c>
      <c r="O4247" s="552" t="s">
        <v>50</v>
      </c>
      <c r="P4247" s="1" t="s">
        <v>53</v>
      </c>
      <c r="Q4247" s="726" t="str">
        <f>VLOOKUP(UTK[[#This Row],[ID]],DRIVER[],6,FALSE)</f>
        <v>RAJESWAR MAHANTA</v>
      </c>
    </row>
    <row r="4248" spans="1:17" ht="14.4">
      <c r="A4248" s="1">
        <v>367</v>
      </c>
      <c r="B4248" s="720" t="str">
        <f>UTK[[#This Row],[DATE]]&amp;UTK[[#This Row],[VEHICLE NO]]&amp;UTK[[#This Row],[TRIP NO]]</f>
        <v>45580OD34S26151</v>
      </c>
      <c r="C4248" s="25">
        <v>45580</v>
      </c>
      <c r="D4248" s="1">
        <v>65882</v>
      </c>
      <c r="E4248" s="12">
        <v>312216</v>
      </c>
      <c r="F4248" s="17">
        <v>6234</v>
      </c>
      <c r="G4248" s="24" t="s">
        <v>40</v>
      </c>
      <c r="H4248" s="722">
        <v>50.72</v>
      </c>
      <c r="I4248" s="722">
        <v>17.2</v>
      </c>
      <c r="J4248" s="722">
        <f t="shared" si="309"/>
        <v>33.519999999999996</v>
      </c>
      <c r="K4248" s="723">
        <v>32.9</v>
      </c>
      <c r="L4248" s="713">
        <v>45580</v>
      </c>
      <c r="M4248" s="722">
        <f t="shared" si="310"/>
        <v>0.61999999999999744</v>
      </c>
      <c r="N4248" s="728">
        <v>1</v>
      </c>
      <c r="O4248" s="552" t="s">
        <v>50</v>
      </c>
      <c r="P4248" s="1" t="s">
        <v>53</v>
      </c>
      <c r="Q4248" s="726" t="str">
        <f>VLOOKUP(UTK[[#This Row],[ID]],DRIVER[],6,FALSE)</f>
        <v>NATABAR MOHANTA</v>
      </c>
    </row>
    <row r="4249" spans="1:17" ht="14.4">
      <c r="A4249" s="1">
        <v>368</v>
      </c>
      <c r="B4249" s="720" t="str">
        <f>UTK[[#This Row],[DATE]]&amp;UTK[[#This Row],[VEHICLE NO]]&amp;UTK[[#This Row],[TRIP NO]]</f>
        <v>45580OD04Q67611</v>
      </c>
      <c r="C4249" s="25">
        <v>45580</v>
      </c>
      <c r="D4249" s="1">
        <v>65883</v>
      </c>
      <c r="E4249" s="12">
        <v>312216</v>
      </c>
      <c r="F4249" s="17">
        <v>6232</v>
      </c>
      <c r="G4249" s="24" t="s">
        <v>24</v>
      </c>
      <c r="H4249" s="722">
        <v>50.66</v>
      </c>
      <c r="I4249" s="722">
        <v>17.7</v>
      </c>
      <c r="J4249" s="722">
        <f t="shared" si="309"/>
        <v>32.959999999999994</v>
      </c>
      <c r="K4249" s="723">
        <v>32.68</v>
      </c>
      <c r="L4249" s="713">
        <v>45580</v>
      </c>
      <c r="M4249" s="722">
        <f t="shared" si="310"/>
        <v>0.27999999999999403</v>
      </c>
      <c r="N4249" s="728">
        <v>1</v>
      </c>
      <c r="O4249" s="552" t="s">
        <v>50</v>
      </c>
      <c r="P4249" s="1" t="s">
        <v>53</v>
      </c>
      <c r="Q4249" s="726" t="str">
        <f>VLOOKUP(UTK[[#This Row],[ID]],DRIVER[],6,FALSE)</f>
        <v>KALICHARAN MOHANTA</v>
      </c>
    </row>
    <row r="4250" spans="1:17" ht="14.4">
      <c r="A4250" s="1">
        <v>369</v>
      </c>
      <c r="B4250" s="720" t="str">
        <f>UTK[[#This Row],[DATE]]&amp;UTK[[#This Row],[VEHICLE NO]]&amp;UTK[[#This Row],[TRIP NO]]</f>
        <v>45580OD34S65081</v>
      </c>
      <c r="C4250" s="25">
        <v>45580</v>
      </c>
      <c r="D4250" s="1">
        <v>65884</v>
      </c>
      <c r="E4250" s="12">
        <v>312216</v>
      </c>
      <c r="F4250" s="17">
        <v>6235</v>
      </c>
      <c r="G4250" s="24" t="s">
        <v>57</v>
      </c>
      <c r="H4250" s="722">
        <v>53.04</v>
      </c>
      <c r="I4250" s="722">
        <v>17.5</v>
      </c>
      <c r="J4250" s="722">
        <f t="shared" si="309"/>
        <v>35.54</v>
      </c>
      <c r="K4250" s="723">
        <v>34.58</v>
      </c>
      <c r="L4250" s="713">
        <v>45580</v>
      </c>
      <c r="M4250" s="722">
        <f t="shared" si="310"/>
        <v>0.96000000000000085</v>
      </c>
      <c r="N4250" s="728">
        <v>1</v>
      </c>
      <c r="O4250" s="552" t="s">
        <v>50</v>
      </c>
      <c r="P4250" s="1" t="s">
        <v>53</v>
      </c>
      <c r="Q4250" s="726" t="str">
        <f>VLOOKUP(UTK[[#This Row],[ID]],DRIVER[],6,FALSE)</f>
        <v>ABHIMANYU JENA</v>
      </c>
    </row>
    <row r="4251" spans="1:17" ht="14.4">
      <c r="A4251" s="1">
        <v>370</v>
      </c>
      <c r="B4251" s="720" t="str">
        <f>UTK[[#This Row],[DATE]]&amp;UTK[[#This Row],[VEHICLE NO]]&amp;UTK[[#This Row],[TRIP NO]]</f>
        <v>45580OD04Q41281</v>
      </c>
      <c r="C4251" s="25">
        <v>45580</v>
      </c>
      <c r="D4251" s="1">
        <v>65885</v>
      </c>
      <c r="E4251" s="12">
        <v>312216</v>
      </c>
      <c r="F4251" s="17">
        <v>6241</v>
      </c>
      <c r="G4251" s="24" t="s">
        <v>41</v>
      </c>
      <c r="H4251" s="722">
        <v>35.659999999999997</v>
      </c>
      <c r="I4251" s="722">
        <v>10.6</v>
      </c>
      <c r="J4251" s="722">
        <f t="shared" si="309"/>
        <v>25.059999999999995</v>
      </c>
      <c r="K4251" s="723">
        <v>23.82</v>
      </c>
      <c r="L4251" s="713">
        <v>45580</v>
      </c>
      <c r="M4251" s="722">
        <f t="shared" si="310"/>
        <v>1.2399999999999949</v>
      </c>
      <c r="N4251" s="728">
        <v>1</v>
      </c>
      <c r="O4251" s="552" t="s">
        <v>50</v>
      </c>
      <c r="P4251" s="1" t="s">
        <v>53</v>
      </c>
      <c r="Q4251" s="726" t="str">
        <f>VLOOKUP(UTK[[#This Row],[ID]],DRIVER[],6,FALSE)</f>
        <v>KAMAN MUNDA</v>
      </c>
    </row>
    <row r="4252" spans="1:17" ht="14.4">
      <c r="A4252" s="1">
        <v>371</v>
      </c>
      <c r="B4252" s="720" t="str">
        <f>UTK[[#This Row],[DATE]]&amp;UTK[[#This Row],[VEHICLE NO]]&amp;UTK[[#This Row],[TRIP NO]]</f>
        <v>45580OD34S61521</v>
      </c>
      <c r="C4252" s="25">
        <v>45580</v>
      </c>
      <c r="D4252" s="1">
        <v>65887</v>
      </c>
      <c r="E4252" s="12">
        <v>312216</v>
      </c>
      <c r="F4252" s="17">
        <v>6242</v>
      </c>
      <c r="G4252" s="24" t="s">
        <v>43</v>
      </c>
      <c r="H4252" s="722">
        <v>50.12</v>
      </c>
      <c r="I4252" s="722">
        <v>17.239999999999998</v>
      </c>
      <c r="J4252" s="722">
        <f t="shared" si="309"/>
        <v>32.879999999999995</v>
      </c>
      <c r="K4252" s="723">
        <v>32.58</v>
      </c>
      <c r="L4252" s="713">
        <v>45580</v>
      </c>
      <c r="M4252" s="722">
        <f t="shared" si="310"/>
        <v>0.29999999999999716</v>
      </c>
      <c r="N4252" s="728">
        <v>1</v>
      </c>
      <c r="O4252" s="552" t="s">
        <v>50</v>
      </c>
      <c r="P4252" s="1" t="s">
        <v>53</v>
      </c>
      <c r="Q4252" s="726" t="str">
        <f>VLOOKUP(UTK[[#This Row],[ID]],DRIVER[],6,FALSE)</f>
        <v>DHULESWAR PERAI</v>
      </c>
    </row>
    <row r="4253" spans="1:17" ht="14.4">
      <c r="A4253" s="1">
        <v>372</v>
      </c>
      <c r="B4253" s="720" t="str">
        <f>UTK[[#This Row],[DATE]]&amp;UTK[[#This Row],[VEHICLE NO]]&amp;UTK[[#This Row],[TRIP NO]]</f>
        <v>45580OD34S61371</v>
      </c>
      <c r="C4253" s="25">
        <v>45580</v>
      </c>
      <c r="D4253" s="1">
        <v>65888</v>
      </c>
      <c r="E4253" s="12">
        <v>312216</v>
      </c>
      <c r="F4253" s="17">
        <v>6228</v>
      </c>
      <c r="G4253" s="24" t="s">
        <v>44</v>
      </c>
      <c r="H4253" s="722">
        <v>52.6</v>
      </c>
      <c r="I4253" s="722">
        <v>17.62</v>
      </c>
      <c r="J4253" s="722">
        <f t="shared" si="309"/>
        <v>34.980000000000004</v>
      </c>
      <c r="K4253" s="723">
        <v>34.5</v>
      </c>
      <c r="L4253" s="713">
        <v>45580</v>
      </c>
      <c r="M4253" s="722">
        <f t="shared" si="310"/>
        <v>0.48000000000000398</v>
      </c>
      <c r="N4253" s="728">
        <v>1</v>
      </c>
      <c r="O4253" s="552" t="s">
        <v>50</v>
      </c>
      <c r="P4253" s="1" t="s">
        <v>53</v>
      </c>
      <c r="Q4253" s="726" t="str">
        <f>VLOOKUP(UTK[[#This Row],[ID]],DRIVER[],6,FALSE)</f>
        <v>BANAJ ROUT</v>
      </c>
    </row>
    <row r="4254" spans="1:17" ht="14.4">
      <c r="A4254" s="1">
        <v>373</v>
      </c>
      <c r="B4254" s="720" t="str">
        <f>UTK[[#This Row],[DATE]]&amp;UTK[[#This Row],[VEHICLE NO]]&amp;UTK[[#This Row],[TRIP NO]]</f>
        <v>45580OD34S26681</v>
      </c>
      <c r="C4254" s="25">
        <v>45580</v>
      </c>
      <c r="D4254" s="1">
        <v>65889</v>
      </c>
      <c r="E4254" s="12">
        <v>312216</v>
      </c>
      <c r="F4254" s="17">
        <v>6246</v>
      </c>
      <c r="G4254" s="24" t="s">
        <v>42</v>
      </c>
      <c r="H4254" s="722">
        <v>49.32</v>
      </c>
      <c r="I4254" s="722">
        <v>16.96</v>
      </c>
      <c r="J4254" s="722">
        <f t="shared" si="309"/>
        <v>32.36</v>
      </c>
      <c r="K4254" s="723">
        <v>31.9</v>
      </c>
      <c r="L4254" s="713">
        <v>45580</v>
      </c>
      <c r="M4254" s="722">
        <f t="shared" si="310"/>
        <v>0.46000000000000085</v>
      </c>
      <c r="N4254" s="728">
        <v>1</v>
      </c>
      <c r="O4254" s="552" t="s">
        <v>50</v>
      </c>
      <c r="P4254" s="1" t="s">
        <v>53</v>
      </c>
      <c r="Q4254" s="726" t="str">
        <f>VLOOKUP(UTK[[#This Row],[ID]],DRIVER[],6,FALSE)</f>
        <v>KALI CH KAR</v>
      </c>
    </row>
    <row r="4255" spans="1:17" ht="14.4">
      <c r="A4255" s="1">
        <v>374</v>
      </c>
      <c r="B4255" s="720" t="str">
        <f>UTK[[#This Row],[DATE]]&amp;UTK[[#This Row],[VEHICLE NO]]&amp;UTK[[#This Row],[TRIP NO]]</f>
        <v>45580OD04Q41781</v>
      </c>
      <c r="C4255" s="25">
        <v>45580</v>
      </c>
      <c r="D4255" s="1">
        <v>65890</v>
      </c>
      <c r="E4255" s="12">
        <v>312216</v>
      </c>
      <c r="F4255" s="17">
        <v>6247</v>
      </c>
      <c r="G4255" s="24" t="s">
        <v>25</v>
      </c>
      <c r="H4255" s="722">
        <v>54.06</v>
      </c>
      <c r="I4255" s="722">
        <v>17.66</v>
      </c>
      <c r="J4255" s="722">
        <f t="shared" si="309"/>
        <v>36.400000000000006</v>
      </c>
      <c r="K4255" s="723">
        <v>35.58</v>
      </c>
      <c r="L4255" s="713">
        <v>45580</v>
      </c>
      <c r="M4255" s="722">
        <f t="shared" si="310"/>
        <v>0.82000000000000739</v>
      </c>
      <c r="N4255" s="728">
        <v>1</v>
      </c>
      <c r="O4255" s="552" t="s">
        <v>50</v>
      </c>
      <c r="P4255" s="1" t="s">
        <v>53</v>
      </c>
      <c r="Q4255" s="726" t="str">
        <f>VLOOKUP(UTK[[#This Row],[ID]],DRIVER[],6,FALSE)</f>
        <v>DUHSHASAN PRADHAN</v>
      </c>
    </row>
    <row r="4256" spans="1:17" ht="14.4">
      <c r="A4256" s="1">
        <v>375</v>
      </c>
      <c r="B4256" s="720" t="str">
        <f>UTK[[#This Row],[DATE]]&amp;UTK[[#This Row],[VEHICLE NO]]&amp;UTK[[#This Row],[TRIP NO]]</f>
        <v>45580OD04Q41261</v>
      </c>
      <c r="C4256" s="25">
        <v>45580</v>
      </c>
      <c r="D4256" s="1">
        <v>65891</v>
      </c>
      <c r="E4256" s="12">
        <v>312216</v>
      </c>
      <c r="F4256" s="17">
        <v>6250</v>
      </c>
      <c r="G4256" s="24" t="s">
        <v>23</v>
      </c>
      <c r="H4256" s="722">
        <v>56.24</v>
      </c>
      <c r="I4256" s="722">
        <v>17.64</v>
      </c>
      <c r="J4256" s="722">
        <f t="shared" si="309"/>
        <v>38.6</v>
      </c>
      <c r="K4256" s="723">
        <v>38.42</v>
      </c>
      <c r="L4256" s="713">
        <v>45580</v>
      </c>
      <c r="M4256" s="722">
        <f t="shared" si="310"/>
        <v>0.17999999999999972</v>
      </c>
      <c r="N4256" s="728">
        <v>1</v>
      </c>
      <c r="O4256" s="552" t="s">
        <v>50</v>
      </c>
      <c r="P4256" s="1" t="s">
        <v>53</v>
      </c>
      <c r="Q4256" s="726" t="str">
        <f>VLOOKUP(UTK[[#This Row],[ID]],DRIVER[],6,FALSE)</f>
        <v>JUGAL KISHOR MOHANTA</v>
      </c>
    </row>
    <row r="4257" spans="1:17" ht="14.4">
      <c r="A4257" s="1">
        <v>376</v>
      </c>
      <c r="B4257" s="720" t="str">
        <f>UTK[[#This Row],[DATE]]&amp;UTK[[#This Row],[VEHICLE NO]]&amp;UTK[[#This Row],[TRIP NO]]</f>
        <v>45580OD04Q41231</v>
      </c>
      <c r="C4257" s="25">
        <v>45580</v>
      </c>
      <c r="D4257" s="1">
        <v>65892</v>
      </c>
      <c r="E4257" s="12">
        <v>312216</v>
      </c>
      <c r="F4257" s="17">
        <v>6254</v>
      </c>
      <c r="G4257" s="24" t="s">
        <v>39</v>
      </c>
      <c r="H4257" s="722">
        <v>51.24</v>
      </c>
      <c r="I4257" s="722">
        <v>17.399999999999999</v>
      </c>
      <c r="J4257" s="722">
        <f t="shared" si="309"/>
        <v>33.840000000000003</v>
      </c>
      <c r="K4257" s="723">
        <v>33.24</v>
      </c>
      <c r="L4257" s="713">
        <v>45580</v>
      </c>
      <c r="M4257" s="722">
        <f t="shared" si="310"/>
        <v>0.60000000000000142</v>
      </c>
      <c r="N4257" s="728">
        <v>1</v>
      </c>
      <c r="O4257" s="552" t="s">
        <v>50</v>
      </c>
      <c r="P4257" s="1" t="s">
        <v>53</v>
      </c>
      <c r="Q4257" s="726" t="str">
        <f>VLOOKUP(UTK[[#This Row],[ID]],DRIVER[],6,FALSE)</f>
        <v>PRADEEP KUMAR</v>
      </c>
    </row>
    <row r="4258" spans="1:17" ht="14.4">
      <c r="A4258" s="1">
        <v>377</v>
      </c>
      <c r="B4258" s="720" t="str">
        <f>UTK[[#This Row],[DATE]]&amp;UTK[[#This Row],[VEHICLE NO]]&amp;UTK[[#This Row],[TRIP NO]]</f>
        <v>45580OD34S61391</v>
      </c>
      <c r="C4258" s="25">
        <v>45580</v>
      </c>
      <c r="D4258" s="1">
        <v>65894</v>
      </c>
      <c r="E4258" s="12">
        <v>312216</v>
      </c>
      <c r="F4258" s="17">
        <v>6253</v>
      </c>
      <c r="G4258" s="24" t="s">
        <v>52</v>
      </c>
      <c r="H4258" s="722">
        <v>51.98</v>
      </c>
      <c r="I4258" s="722">
        <v>17.72</v>
      </c>
      <c r="J4258" s="722">
        <f t="shared" si="309"/>
        <v>34.26</v>
      </c>
      <c r="K4258" s="723">
        <v>33.9</v>
      </c>
      <c r="L4258" s="713">
        <v>45580</v>
      </c>
      <c r="M4258" s="722">
        <f t="shared" si="310"/>
        <v>0.35999999999999943</v>
      </c>
      <c r="N4258" s="728">
        <v>1</v>
      </c>
      <c r="O4258" s="552" t="s">
        <v>50</v>
      </c>
      <c r="P4258" s="1" t="s">
        <v>53</v>
      </c>
      <c r="Q4258" s="726" t="str">
        <f>VLOOKUP(UTK[[#This Row],[ID]],DRIVER[],6,FALSE)</f>
        <v>PRADIPA MALIK</v>
      </c>
    </row>
    <row r="4259" spans="1:17" ht="14.4">
      <c r="A4259" s="1">
        <v>378</v>
      </c>
      <c r="B4259" s="720" t="str">
        <f>UTK[[#This Row],[DATE]]&amp;UTK[[#This Row],[VEHICLE NO]]&amp;UTK[[#This Row],[TRIP NO]]</f>
        <v>45580OD04Q41181</v>
      </c>
      <c r="C4259" s="25">
        <v>45580</v>
      </c>
      <c r="D4259" s="1">
        <v>65895</v>
      </c>
      <c r="E4259" s="12">
        <v>312216</v>
      </c>
      <c r="F4259" s="17">
        <v>6269</v>
      </c>
      <c r="G4259" s="24" t="s">
        <v>26</v>
      </c>
      <c r="H4259" s="722">
        <v>51.88</v>
      </c>
      <c r="I4259" s="722">
        <v>17.100000000000001</v>
      </c>
      <c r="J4259" s="722">
        <f t="shared" si="309"/>
        <v>34.78</v>
      </c>
      <c r="K4259" s="723">
        <v>34.28</v>
      </c>
      <c r="L4259" s="713">
        <v>45580</v>
      </c>
      <c r="M4259" s="722">
        <f t="shared" si="310"/>
        <v>0.5</v>
      </c>
      <c r="N4259" s="728">
        <v>1</v>
      </c>
      <c r="O4259" s="552" t="s">
        <v>50</v>
      </c>
      <c r="P4259" s="1" t="s">
        <v>53</v>
      </c>
      <c r="Q4259" s="726" t="str">
        <f>VLOOKUP(UTK[[#This Row],[ID]],DRIVER[],6,FALSE)</f>
        <v>MIRZA KAMAL BEG</v>
      </c>
    </row>
    <row r="4260" spans="1:17" ht="14.4">
      <c r="A4260" s="1">
        <v>379</v>
      </c>
      <c r="B4260" s="720" t="str">
        <f>UTK[[#This Row],[DATE]]&amp;UTK[[#This Row],[VEHICLE NO]]&amp;UTK[[#This Row],[TRIP NO]]</f>
        <v>45580OD34S26661</v>
      </c>
      <c r="C4260" s="25">
        <v>45580</v>
      </c>
      <c r="D4260" s="1">
        <v>65896</v>
      </c>
      <c r="E4260" s="12">
        <v>312216</v>
      </c>
      <c r="F4260" s="17">
        <v>6295</v>
      </c>
      <c r="G4260" s="24" t="s">
        <v>45</v>
      </c>
      <c r="H4260" s="722">
        <v>50.2</v>
      </c>
      <c r="I4260" s="722">
        <v>17.62</v>
      </c>
      <c r="J4260" s="722">
        <f t="shared" si="309"/>
        <v>32.58</v>
      </c>
      <c r="K4260" s="723">
        <v>32.1</v>
      </c>
      <c r="L4260" s="713">
        <v>45580</v>
      </c>
      <c r="M4260" s="722">
        <f t="shared" si="310"/>
        <v>0.47999999999999687</v>
      </c>
      <c r="N4260" s="728">
        <v>1</v>
      </c>
      <c r="O4260" s="552" t="s">
        <v>50</v>
      </c>
      <c r="P4260" s="1" t="s">
        <v>53</v>
      </c>
      <c r="Q4260" s="726" t="str">
        <f>VLOOKUP(UTK[[#This Row],[ID]],DRIVER[],6,FALSE)</f>
        <v>PRAHALLAD KUMAR DAS</v>
      </c>
    </row>
    <row r="4261" spans="1:17" ht="14.4">
      <c r="A4261" s="1">
        <v>380</v>
      </c>
      <c r="B4261" s="720" t="str">
        <f>UTK[[#This Row],[DATE]]&amp;UTK[[#This Row],[VEHICLE NO]]&amp;UTK[[#This Row],[TRIP NO]]</f>
        <v>45580OD04Q41442</v>
      </c>
      <c r="C4261" s="25">
        <v>45580</v>
      </c>
      <c r="D4261" s="1">
        <v>65897</v>
      </c>
      <c r="E4261" s="12">
        <v>312216</v>
      </c>
      <c r="F4261" s="17">
        <v>6299</v>
      </c>
      <c r="G4261" s="24" t="s">
        <v>38</v>
      </c>
      <c r="H4261" s="722">
        <v>34.78</v>
      </c>
      <c r="I4261" s="722">
        <v>10.78</v>
      </c>
      <c r="J4261" s="722">
        <f t="shared" si="309"/>
        <v>24</v>
      </c>
      <c r="K4261" s="723">
        <v>23.72</v>
      </c>
      <c r="L4261" s="713">
        <v>45580</v>
      </c>
      <c r="M4261" s="722">
        <f t="shared" si="310"/>
        <v>0.28000000000000114</v>
      </c>
      <c r="N4261" s="728">
        <v>2</v>
      </c>
      <c r="O4261" s="552" t="s">
        <v>50</v>
      </c>
      <c r="P4261" s="1" t="s">
        <v>53</v>
      </c>
      <c r="Q4261" s="726" t="str">
        <f>VLOOKUP(UTK[[#This Row],[ID]],DRIVER[],6,FALSE)</f>
        <v>RAJESWAR MAHANTA</v>
      </c>
    </row>
    <row r="4262" spans="1:17" ht="14.4">
      <c r="A4262" s="1">
        <v>381</v>
      </c>
      <c r="B4262" s="720" t="str">
        <f>UTK[[#This Row],[DATE]]&amp;UTK[[#This Row],[VEHICLE NO]]&amp;UTK[[#This Row],[TRIP NO]]</f>
        <v>45580OD04Q67882</v>
      </c>
      <c r="C4262" s="25">
        <v>45580</v>
      </c>
      <c r="D4262" s="1">
        <v>65898</v>
      </c>
      <c r="E4262" s="12">
        <v>312216</v>
      </c>
      <c r="F4262" s="17">
        <v>6301</v>
      </c>
      <c r="G4262" s="24" t="s">
        <v>20</v>
      </c>
      <c r="H4262" s="722">
        <v>49.18</v>
      </c>
      <c r="I4262" s="722">
        <v>17.7</v>
      </c>
      <c r="J4262" s="722">
        <f t="shared" si="309"/>
        <v>31.48</v>
      </c>
      <c r="K4262" s="723">
        <v>31.08</v>
      </c>
      <c r="L4262" s="713">
        <v>45580</v>
      </c>
      <c r="M4262" s="722">
        <f t="shared" si="310"/>
        <v>0.40000000000000213</v>
      </c>
      <c r="N4262" s="728">
        <v>2</v>
      </c>
      <c r="O4262" s="552" t="s">
        <v>50</v>
      </c>
      <c r="P4262" s="1" t="s">
        <v>53</v>
      </c>
      <c r="Q4262" s="726" t="str">
        <f>VLOOKUP(UTK[[#This Row],[ID]],DRIVER[],6,FALSE)</f>
        <v>AJAYA KUMAR MAHANTA</v>
      </c>
    </row>
    <row r="4263" spans="1:17" ht="14.4">
      <c r="A4263" s="1">
        <v>382</v>
      </c>
      <c r="B4263" s="720" t="str">
        <f>UTK[[#This Row],[DATE]]&amp;UTK[[#This Row],[VEHICLE NO]]&amp;UTK[[#This Row],[TRIP NO]]</f>
        <v>45580OD34S40342</v>
      </c>
      <c r="C4263" s="25">
        <v>45580</v>
      </c>
      <c r="D4263" s="1">
        <v>65899</v>
      </c>
      <c r="E4263" s="12">
        <v>312216</v>
      </c>
      <c r="F4263" s="17">
        <v>6304</v>
      </c>
      <c r="G4263" s="24" t="s">
        <v>129</v>
      </c>
      <c r="H4263" s="722">
        <v>49.66</v>
      </c>
      <c r="I4263" s="722">
        <v>17.760000000000002</v>
      </c>
      <c r="J4263" s="722">
        <f t="shared" si="309"/>
        <v>31.899999999999995</v>
      </c>
      <c r="K4263" s="723">
        <v>31.32</v>
      </c>
      <c r="L4263" s="713">
        <v>45580</v>
      </c>
      <c r="M4263" s="722">
        <f t="shared" si="310"/>
        <v>0.57999999999999474</v>
      </c>
      <c r="N4263" s="728">
        <v>2</v>
      </c>
      <c r="O4263" s="552" t="s">
        <v>50</v>
      </c>
      <c r="P4263" s="1" t="s">
        <v>53</v>
      </c>
      <c r="Q4263" s="726" t="str">
        <f>VLOOKUP(UTK[[#This Row],[ID]],DRIVER[],6,FALSE)</f>
        <v>AKSHAYA KU SAHOO</v>
      </c>
    </row>
    <row r="4264" spans="1:17" ht="14.4">
      <c r="A4264" s="1">
        <v>383</v>
      </c>
      <c r="B4264" s="720" t="str">
        <f>UTK[[#This Row],[DATE]]&amp;UTK[[#This Row],[VEHICLE NO]]&amp;UTK[[#This Row],[TRIP NO]]</f>
        <v>45580OD34S26152</v>
      </c>
      <c r="C4264" s="25">
        <v>45580</v>
      </c>
      <c r="D4264" s="1">
        <v>65900</v>
      </c>
      <c r="E4264" s="12">
        <v>312216</v>
      </c>
      <c r="F4264" s="17">
        <v>6314</v>
      </c>
      <c r="G4264" s="24" t="s">
        <v>40</v>
      </c>
      <c r="H4264" s="722">
        <v>50</v>
      </c>
      <c r="I4264" s="722">
        <v>17.3</v>
      </c>
      <c r="J4264" s="722">
        <f t="shared" si="309"/>
        <v>32.700000000000003</v>
      </c>
      <c r="K4264" s="723">
        <v>32.36</v>
      </c>
      <c r="L4264" s="713">
        <v>45580</v>
      </c>
      <c r="M4264" s="722">
        <f t="shared" si="310"/>
        <v>0.34000000000000341</v>
      </c>
      <c r="N4264" s="728">
        <v>2</v>
      </c>
      <c r="O4264" s="552" t="s">
        <v>50</v>
      </c>
      <c r="P4264" s="1" t="s">
        <v>53</v>
      </c>
      <c r="Q4264" s="726" t="str">
        <f>VLOOKUP(UTK[[#This Row],[ID]],DRIVER[],6,FALSE)</f>
        <v>NATABAR MOHANTA</v>
      </c>
    </row>
    <row r="4265" spans="1:17" ht="14.4">
      <c r="A4265" s="1">
        <v>384</v>
      </c>
      <c r="B4265" s="720" t="str">
        <f>UTK[[#This Row],[DATE]]&amp;UTK[[#This Row],[VEHICLE NO]]&amp;UTK[[#This Row],[TRIP NO]]</f>
        <v>45580OD04Q41282</v>
      </c>
      <c r="C4265" s="25">
        <v>45580</v>
      </c>
      <c r="D4265" s="1">
        <v>65901</v>
      </c>
      <c r="E4265" s="12">
        <v>312216</v>
      </c>
      <c r="F4265" s="17">
        <v>6338</v>
      </c>
      <c r="G4265" s="24" t="s">
        <v>41</v>
      </c>
      <c r="H4265" s="722">
        <v>32.4</v>
      </c>
      <c r="I4265" s="722">
        <v>10.58</v>
      </c>
      <c r="J4265" s="722">
        <f t="shared" si="309"/>
        <v>21.82</v>
      </c>
      <c r="K4265" s="723">
        <v>21.36</v>
      </c>
      <c r="L4265" s="727">
        <v>45581</v>
      </c>
      <c r="M4265" s="722">
        <f t="shared" si="310"/>
        <v>0.46000000000000085</v>
      </c>
      <c r="N4265" s="728">
        <v>2</v>
      </c>
      <c r="O4265" s="552" t="s">
        <v>50</v>
      </c>
      <c r="P4265" s="1" t="s">
        <v>53</v>
      </c>
      <c r="Q4265" s="726" t="str">
        <f>VLOOKUP(UTK[[#This Row],[ID]],DRIVER[],6,FALSE)</f>
        <v>KAMAN MUNDA</v>
      </c>
    </row>
    <row r="4266" spans="1:17" ht="14.4">
      <c r="A4266" s="1">
        <v>385</v>
      </c>
      <c r="B4266" s="720" t="str">
        <f>UTK[[#This Row],[DATE]]&amp;UTK[[#This Row],[VEHICLE NO]]&amp;UTK[[#This Row],[TRIP NO]]</f>
        <v>45580OD04Q67612</v>
      </c>
      <c r="C4266" s="25">
        <v>45580</v>
      </c>
      <c r="D4266" s="1">
        <v>65902</v>
      </c>
      <c r="E4266" s="12">
        <v>312216</v>
      </c>
      <c r="F4266" s="17">
        <v>6336</v>
      </c>
      <c r="G4266" s="24" t="s">
        <v>24</v>
      </c>
      <c r="H4266" s="722">
        <v>49.8</v>
      </c>
      <c r="I4266" s="722">
        <v>17.72</v>
      </c>
      <c r="J4266" s="722">
        <f t="shared" si="309"/>
        <v>32.08</v>
      </c>
      <c r="K4266" s="723">
        <v>31.06</v>
      </c>
      <c r="L4266" s="727">
        <v>45581</v>
      </c>
      <c r="M4266" s="722">
        <f t="shared" si="310"/>
        <v>1.0199999999999996</v>
      </c>
      <c r="N4266" s="728">
        <v>2</v>
      </c>
      <c r="O4266" s="552" t="s">
        <v>50</v>
      </c>
      <c r="P4266" s="1" t="s">
        <v>53</v>
      </c>
      <c r="Q4266" s="726" t="str">
        <f>VLOOKUP(UTK[[#This Row],[ID]],DRIVER[],6,FALSE)</f>
        <v>KALICHARAN MOHANTA</v>
      </c>
    </row>
    <row r="4267" spans="1:17" ht="14.4">
      <c r="A4267" s="1">
        <v>386</v>
      </c>
      <c r="B4267" s="720" t="str">
        <f>UTK[[#This Row],[DATE]]&amp;UTK[[#This Row],[VEHICLE NO]]&amp;UTK[[#This Row],[TRIP NO]]</f>
        <v>45580OD34S61522</v>
      </c>
      <c r="C4267" s="25">
        <v>45580</v>
      </c>
      <c r="D4267" s="1">
        <v>65903</v>
      </c>
      <c r="E4267" s="12">
        <v>312216</v>
      </c>
      <c r="F4267" s="17">
        <v>6340</v>
      </c>
      <c r="G4267" s="24" t="s">
        <v>43</v>
      </c>
      <c r="H4267" s="722">
        <v>50.02</v>
      </c>
      <c r="I4267" s="722">
        <v>17.22</v>
      </c>
      <c r="J4267" s="722">
        <f t="shared" si="309"/>
        <v>32.800000000000004</v>
      </c>
      <c r="K4267" s="723">
        <v>32.299999999999997</v>
      </c>
      <c r="L4267" s="727">
        <v>45581</v>
      </c>
      <c r="M4267" s="722">
        <f t="shared" si="310"/>
        <v>0.50000000000000711</v>
      </c>
      <c r="N4267" s="728">
        <v>2</v>
      </c>
      <c r="O4267" s="552" t="s">
        <v>50</v>
      </c>
      <c r="P4267" s="1" t="s">
        <v>53</v>
      </c>
      <c r="Q4267" s="726" t="str">
        <f>VLOOKUP(UTK[[#This Row],[ID]],DRIVER[],6,FALSE)</f>
        <v>DHULESWAR PERAI</v>
      </c>
    </row>
    <row r="4268" spans="1:17" ht="14.4">
      <c r="A4268" s="1">
        <v>387</v>
      </c>
      <c r="B4268" s="720" t="str">
        <f>UTK[[#This Row],[DATE]]&amp;UTK[[#This Row],[VEHICLE NO]]&amp;UTK[[#This Row],[TRIP NO]]</f>
        <v>45580OD34S26682</v>
      </c>
      <c r="C4268" s="25">
        <v>45580</v>
      </c>
      <c r="D4268" s="1">
        <v>65904</v>
      </c>
      <c r="E4268" s="12">
        <v>312216</v>
      </c>
      <c r="F4268" s="17">
        <v>6342</v>
      </c>
      <c r="G4268" s="24" t="s">
        <v>42</v>
      </c>
      <c r="H4268" s="722">
        <v>51.58</v>
      </c>
      <c r="I4268" s="722">
        <v>17.02</v>
      </c>
      <c r="J4268" s="722">
        <f t="shared" si="309"/>
        <v>34.56</v>
      </c>
      <c r="K4268" s="723">
        <v>33.28</v>
      </c>
      <c r="L4268" s="727">
        <v>45581</v>
      </c>
      <c r="M4268" s="722">
        <f t="shared" si="310"/>
        <v>1.2800000000000011</v>
      </c>
      <c r="N4268" s="728">
        <v>2</v>
      </c>
      <c r="O4268" s="552" t="s">
        <v>50</v>
      </c>
      <c r="P4268" s="1" t="s">
        <v>53</v>
      </c>
      <c r="Q4268" s="726" t="str">
        <f>VLOOKUP(UTK[[#This Row],[ID]],DRIVER[],6,FALSE)</f>
        <v>KALI CH KAR</v>
      </c>
    </row>
    <row r="4269" spans="1:17" ht="14.4">
      <c r="A4269" s="1">
        <v>388</v>
      </c>
      <c r="B4269" s="720" t="str">
        <f>UTK[[#This Row],[DATE]]&amp;UTK[[#This Row],[VEHICLE NO]]&amp;UTK[[#This Row],[TRIP NO]]</f>
        <v>45580OD34S65082</v>
      </c>
      <c r="C4269" s="25">
        <v>45580</v>
      </c>
      <c r="D4269" s="1">
        <v>65905</v>
      </c>
      <c r="E4269" s="12">
        <v>312216</v>
      </c>
      <c r="F4269" s="17">
        <v>6348</v>
      </c>
      <c r="G4269" s="24" t="s">
        <v>57</v>
      </c>
      <c r="H4269" s="722">
        <v>53.54</v>
      </c>
      <c r="I4269" s="722">
        <v>17.48</v>
      </c>
      <c r="J4269" s="722">
        <f t="shared" si="309"/>
        <v>36.06</v>
      </c>
      <c r="K4269" s="723">
        <v>35.46</v>
      </c>
      <c r="L4269" s="727">
        <v>45581</v>
      </c>
      <c r="M4269" s="722">
        <f t="shared" si="310"/>
        <v>0.60000000000000142</v>
      </c>
      <c r="N4269" s="728">
        <v>2</v>
      </c>
      <c r="O4269" s="552" t="s">
        <v>50</v>
      </c>
      <c r="P4269" s="1" t="s">
        <v>53</v>
      </c>
      <c r="Q4269" s="726" t="str">
        <f>VLOOKUP(UTK[[#This Row],[ID]],DRIVER[],6,FALSE)</f>
        <v>ABHIMANYU JENA</v>
      </c>
    </row>
    <row r="4270" spans="1:17" ht="14.4">
      <c r="A4270" s="1">
        <v>389</v>
      </c>
      <c r="B4270" s="720" t="str">
        <f>UTK[[#This Row],[DATE]]&amp;UTK[[#This Row],[VEHICLE NO]]&amp;UTK[[#This Row],[TRIP NO]]</f>
        <v>45580OD04Q41782</v>
      </c>
      <c r="C4270" s="25">
        <v>45580</v>
      </c>
      <c r="D4270" s="1">
        <v>65906</v>
      </c>
      <c r="E4270" s="12">
        <v>312216</v>
      </c>
      <c r="F4270" s="17">
        <v>6360</v>
      </c>
      <c r="G4270" s="24" t="s">
        <v>25</v>
      </c>
      <c r="H4270" s="722">
        <v>53.52</v>
      </c>
      <c r="I4270" s="722">
        <v>17.739999999999998</v>
      </c>
      <c r="J4270" s="722">
        <f t="shared" si="309"/>
        <v>35.78</v>
      </c>
      <c r="K4270" s="723">
        <v>35.24</v>
      </c>
      <c r="L4270" s="727">
        <v>45581</v>
      </c>
      <c r="M4270" s="722">
        <f t="shared" si="310"/>
        <v>0.53999999999999915</v>
      </c>
      <c r="N4270" s="728">
        <v>2</v>
      </c>
      <c r="O4270" s="552" t="s">
        <v>50</v>
      </c>
      <c r="P4270" s="1" t="s">
        <v>53</v>
      </c>
      <c r="Q4270" s="726" t="str">
        <f>VLOOKUP(UTK[[#This Row],[ID]],DRIVER[],6,FALSE)</f>
        <v>DUHSHASAN PRADHAN</v>
      </c>
    </row>
    <row r="4271" spans="1:17" ht="14.4">
      <c r="A4271" s="1">
        <v>390</v>
      </c>
      <c r="B4271" s="720" t="str">
        <f>UTK[[#This Row],[DATE]]&amp;UTK[[#This Row],[VEHICLE NO]]&amp;UTK[[#This Row],[TRIP NO]]</f>
        <v>45580OD04Q41182</v>
      </c>
      <c r="C4271" s="25">
        <v>45580</v>
      </c>
      <c r="D4271" s="1">
        <v>65907</v>
      </c>
      <c r="E4271" s="12">
        <v>312216</v>
      </c>
      <c r="F4271" s="17">
        <v>6363</v>
      </c>
      <c r="G4271" s="24" t="s">
        <v>26</v>
      </c>
      <c r="H4271" s="722">
        <v>47.66</v>
      </c>
      <c r="I4271" s="722">
        <v>17.100000000000001</v>
      </c>
      <c r="J4271" s="722">
        <f t="shared" si="309"/>
        <v>30.559999999999995</v>
      </c>
      <c r="K4271" s="723">
        <v>29.48</v>
      </c>
      <c r="L4271" s="727">
        <v>45581</v>
      </c>
      <c r="M4271" s="722">
        <f t="shared" si="310"/>
        <v>1.0799999999999947</v>
      </c>
      <c r="N4271" s="728">
        <v>2</v>
      </c>
      <c r="O4271" s="552" t="s">
        <v>50</v>
      </c>
      <c r="P4271" s="1" t="s">
        <v>53</v>
      </c>
      <c r="Q4271" s="726" t="str">
        <f>VLOOKUP(UTK[[#This Row],[ID]],DRIVER[],6,FALSE)</f>
        <v>MIRZA KAMAL BEG</v>
      </c>
    </row>
    <row r="4272" spans="1:17" ht="14.4">
      <c r="A4272" s="1">
        <v>391</v>
      </c>
      <c r="B4272" s="720" t="str">
        <f>UTK[[#This Row],[DATE]]&amp;UTK[[#This Row],[VEHICLE NO]]&amp;UTK[[#This Row],[TRIP NO]]</f>
        <v>45580OD04Q41262</v>
      </c>
      <c r="C4272" s="25">
        <v>45580</v>
      </c>
      <c r="D4272" s="1">
        <v>65908</v>
      </c>
      <c r="E4272" s="12">
        <v>312216</v>
      </c>
      <c r="F4272" s="17">
        <v>6366</v>
      </c>
      <c r="G4272" s="24" t="s">
        <v>23</v>
      </c>
      <c r="H4272" s="722">
        <v>51.74</v>
      </c>
      <c r="I4272" s="722">
        <v>17.579999999999998</v>
      </c>
      <c r="J4272" s="722">
        <f t="shared" si="309"/>
        <v>34.160000000000004</v>
      </c>
      <c r="K4272" s="723">
        <v>33.479999999999997</v>
      </c>
      <c r="L4272" s="727">
        <v>45581</v>
      </c>
      <c r="M4272" s="722">
        <f t="shared" si="310"/>
        <v>0.68000000000000682</v>
      </c>
      <c r="N4272" s="728">
        <v>2</v>
      </c>
      <c r="O4272" s="552" t="s">
        <v>50</v>
      </c>
      <c r="P4272" s="1" t="s">
        <v>53</v>
      </c>
      <c r="Q4272" s="726" t="str">
        <f>VLOOKUP(UTK[[#This Row],[ID]],DRIVER[],6,FALSE)</f>
        <v>JUGAL KISHOR MOHANTA</v>
      </c>
    </row>
    <row r="4273" spans="1:18" ht="14.4">
      <c r="A4273" s="1">
        <v>392</v>
      </c>
      <c r="B4273" s="720" t="str">
        <f>UTK[[#This Row],[DATE]]&amp;UTK[[#This Row],[VEHICLE NO]]&amp;UTK[[#This Row],[TRIP NO]]</f>
        <v>45580OD04Q41232</v>
      </c>
      <c r="C4273" s="25">
        <v>45580</v>
      </c>
      <c r="D4273" s="1">
        <v>65909</v>
      </c>
      <c r="E4273" s="12">
        <v>312216</v>
      </c>
      <c r="F4273" s="17">
        <v>6370</v>
      </c>
      <c r="G4273" s="24" t="s">
        <v>39</v>
      </c>
      <c r="H4273" s="722">
        <v>53.14</v>
      </c>
      <c r="I4273" s="722">
        <v>17.399999999999999</v>
      </c>
      <c r="J4273" s="722">
        <f t="shared" si="309"/>
        <v>35.74</v>
      </c>
      <c r="K4273" s="723">
        <v>34.619999999999997</v>
      </c>
      <c r="L4273" s="727">
        <v>45581</v>
      </c>
      <c r="M4273" s="722">
        <f t="shared" si="310"/>
        <v>1.1200000000000045</v>
      </c>
      <c r="N4273" s="728">
        <v>2</v>
      </c>
      <c r="O4273" s="552" t="s">
        <v>50</v>
      </c>
      <c r="P4273" s="1" t="s">
        <v>53</v>
      </c>
      <c r="Q4273" s="726" t="str">
        <f>VLOOKUP(UTK[[#This Row],[ID]],DRIVER[],6,FALSE)</f>
        <v>PRADEEP KUMAR</v>
      </c>
    </row>
    <row r="4274" spans="1:18" ht="14.4">
      <c r="A4274" s="1">
        <v>393</v>
      </c>
      <c r="B4274" s="720" t="str">
        <f>UTK[[#This Row],[DATE]]&amp;UTK[[#This Row],[VEHICLE NO]]&amp;UTK[[#This Row],[TRIP NO]]</f>
        <v>45581OD34S26661</v>
      </c>
      <c r="C4274" s="25">
        <v>45581</v>
      </c>
      <c r="D4274" s="1">
        <v>65910</v>
      </c>
      <c r="E4274" s="12">
        <v>312216</v>
      </c>
      <c r="F4274" s="17">
        <v>6396</v>
      </c>
      <c r="G4274" s="24" t="s">
        <v>45</v>
      </c>
      <c r="H4274" s="722">
        <v>53.4</v>
      </c>
      <c r="I4274" s="722">
        <v>17.579999999999998</v>
      </c>
      <c r="J4274" s="722">
        <f t="shared" ref="J4274:J4303" si="311">H4274-I4274</f>
        <v>35.82</v>
      </c>
      <c r="K4274" s="723">
        <v>34.5</v>
      </c>
      <c r="L4274" s="727">
        <v>45581</v>
      </c>
      <c r="M4274" s="722">
        <f t="shared" ref="M4274:M4303" si="312">J4274-K4274</f>
        <v>1.3200000000000003</v>
      </c>
      <c r="N4274" s="728">
        <v>1</v>
      </c>
      <c r="O4274" s="552" t="s">
        <v>50</v>
      </c>
      <c r="P4274" s="1" t="s">
        <v>53</v>
      </c>
      <c r="Q4274" s="726" t="str">
        <f>VLOOKUP(UTK[[#This Row],[ID]],DRIVER[],6,FALSE)</f>
        <v>PRAHALLAD KUMAR DAS</v>
      </c>
    </row>
    <row r="4275" spans="1:18" ht="14.4">
      <c r="A4275" s="1">
        <v>394</v>
      </c>
      <c r="B4275" s="720" t="str">
        <f>UTK[[#This Row],[DATE]]&amp;UTK[[#This Row],[VEHICLE NO]]&amp;UTK[[#This Row],[TRIP NO]]</f>
        <v>45581OD04Q41261</v>
      </c>
      <c r="C4275" s="25">
        <v>45581</v>
      </c>
      <c r="D4275" s="1">
        <v>65911</v>
      </c>
      <c r="E4275" s="12">
        <v>312216</v>
      </c>
      <c r="F4275" s="17">
        <v>6400</v>
      </c>
      <c r="G4275" s="24" t="s">
        <v>23</v>
      </c>
      <c r="H4275" s="722">
        <v>51.52</v>
      </c>
      <c r="I4275" s="722">
        <v>17.559999999999999</v>
      </c>
      <c r="J4275" s="722">
        <f t="shared" si="311"/>
        <v>33.960000000000008</v>
      </c>
      <c r="K4275" s="723">
        <v>33.96</v>
      </c>
      <c r="L4275" s="727">
        <v>45581</v>
      </c>
      <c r="M4275" s="722">
        <f t="shared" si="312"/>
        <v>0</v>
      </c>
      <c r="N4275" s="728">
        <v>1</v>
      </c>
      <c r="O4275" s="552" t="s">
        <v>50</v>
      </c>
      <c r="P4275" s="1" t="s">
        <v>53</v>
      </c>
      <c r="Q4275" s="726" t="str">
        <f>VLOOKUP(UTK[[#This Row],[ID]],DRIVER[],6,FALSE)</f>
        <v>JUGAL KISHOR MOHANTA</v>
      </c>
    </row>
    <row r="4276" spans="1:18" ht="14.4">
      <c r="A4276" s="1">
        <v>395</v>
      </c>
      <c r="B4276" s="720" t="str">
        <f>UTK[[#This Row],[DATE]]&amp;UTK[[#This Row],[VEHICLE NO]]&amp;UTK[[#This Row],[TRIP NO]]</f>
        <v>45581OD34S40341</v>
      </c>
      <c r="C4276" s="25">
        <v>45581</v>
      </c>
      <c r="D4276" s="1">
        <v>65912</v>
      </c>
      <c r="E4276" s="12">
        <v>312216</v>
      </c>
      <c r="F4276" s="17">
        <v>6402</v>
      </c>
      <c r="G4276" s="24" t="s">
        <v>129</v>
      </c>
      <c r="H4276" s="722">
        <v>54.76</v>
      </c>
      <c r="I4276" s="722">
        <v>17.760000000000002</v>
      </c>
      <c r="J4276" s="722">
        <f t="shared" si="311"/>
        <v>37</v>
      </c>
      <c r="K4276" s="723">
        <v>35.86</v>
      </c>
      <c r="L4276" s="727">
        <v>45581</v>
      </c>
      <c r="M4276" s="722">
        <f t="shared" si="312"/>
        <v>1.1400000000000006</v>
      </c>
      <c r="N4276" s="728">
        <v>1</v>
      </c>
      <c r="O4276" s="552" t="s">
        <v>50</v>
      </c>
      <c r="P4276" s="1" t="s">
        <v>53</v>
      </c>
      <c r="Q4276" s="726" t="str">
        <f>VLOOKUP(UTK[[#This Row],[ID]],DRIVER[],6,FALSE)</f>
        <v>AKSHAYA KU SAHOO</v>
      </c>
    </row>
    <row r="4277" spans="1:18" ht="14.4">
      <c r="A4277" s="1">
        <v>396</v>
      </c>
      <c r="B4277" s="720" t="str">
        <f>UTK[[#This Row],[DATE]]&amp;UTK[[#This Row],[VEHICLE NO]]&amp;UTK[[#This Row],[TRIP NO]]</f>
        <v>45581OD34S61521</v>
      </c>
      <c r="C4277" s="25">
        <v>45581</v>
      </c>
      <c r="D4277" s="1">
        <v>65913</v>
      </c>
      <c r="E4277" s="12">
        <v>312216</v>
      </c>
      <c r="F4277" s="17">
        <v>6409</v>
      </c>
      <c r="G4277" s="24" t="s">
        <v>43</v>
      </c>
      <c r="H4277" s="722">
        <v>53.02</v>
      </c>
      <c r="I4277" s="722">
        <v>17.18</v>
      </c>
      <c r="J4277" s="722">
        <f t="shared" si="311"/>
        <v>35.840000000000003</v>
      </c>
      <c r="K4277" s="723">
        <v>35.4</v>
      </c>
      <c r="L4277" s="727">
        <v>45581</v>
      </c>
      <c r="M4277" s="722">
        <f t="shared" si="312"/>
        <v>0.44000000000000483</v>
      </c>
      <c r="N4277" s="728">
        <v>1</v>
      </c>
      <c r="O4277" s="552" t="s">
        <v>50</v>
      </c>
      <c r="P4277" s="1" t="s">
        <v>53</v>
      </c>
      <c r="Q4277" s="726" t="str">
        <f>VLOOKUP(UTK[[#This Row],[ID]],DRIVER[],6,FALSE)</f>
        <v>DHULESWAR PERAI</v>
      </c>
    </row>
    <row r="4278" spans="1:18" ht="14.4">
      <c r="A4278" s="1">
        <v>397</v>
      </c>
      <c r="B4278" s="720" t="str">
        <f>UTK[[#This Row],[DATE]]&amp;UTK[[#This Row],[VEHICLE NO]]&amp;UTK[[#This Row],[TRIP NO]]</f>
        <v>45581OD04Q41441</v>
      </c>
      <c r="C4278" s="25">
        <v>45581</v>
      </c>
      <c r="D4278" s="1">
        <v>65914</v>
      </c>
      <c r="E4278" s="12">
        <v>312216</v>
      </c>
      <c r="F4278" s="17">
        <v>6410</v>
      </c>
      <c r="G4278" s="24" t="s">
        <v>38</v>
      </c>
      <c r="H4278" s="722">
        <v>35.56</v>
      </c>
      <c r="I4278" s="722">
        <v>10.8</v>
      </c>
      <c r="J4278" s="722">
        <f t="shared" si="311"/>
        <v>24.76</v>
      </c>
      <c r="K4278" s="723">
        <v>24.7</v>
      </c>
      <c r="L4278" s="727">
        <v>45581</v>
      </c>
      <c r="M4278" s="722">
        <f t="shared" si="312"/>
        <v>6.0000000000002274E-2</v>
      </c>
      <c r="N4278" s="728">
        <v>1</v>
      </c>
      <c r="O4278" s="552" t="s">
        <v>50</v>
      </c>
      <c r="P4278" s="1" t="s">
        <v>53</v>
      </c>
      <c r="Q4278" s="726" t="str">
        <f>VLOOKUP(UTK[[#This Row],[ID]],DRIVER[],6,FALSE)</f>
        <v>RAJESWAR MAHANTA</v>
      </c>
    </row>
    <row r="4279" spans="1:18" ht="14.4">
      <c r="A4279" s="1">
        <v>398</v>
      </c>
      <c r="B4279" s="720" t="str">
        <f>UTK[[#This Row],[DATE]]&amp;UTK[[#This Row],[VEHICLE NO]]&amp;UTK[[#This Row],[TRIP NO]]</f>
        <v>45581OD04Q67881</v>
      </c>
      <c r="C4279" s="25">
        <v>45581</v>
      </c>
      <c r="D4279" s="1">
        <v>65915</v>
      </c>
      <c r="E4279" s="12">
        <v>312216</v>
      </c>
      <c r="F4279" s="17">
        <v>6411</v>
      </c>
      <c r="G4279" s="24" t="s">
        <v>20</v>
      </c>
      <c r="H4279" s="722">
        <v>51.24</v>
      </c>
      <c r="I4279" s="722">
        <v>17.72</v>
      </c>
      <c r="J4279" s="722">
        <f t="shared" si="311"/>
        <v>33.520000000000003</v>
      </c>
      <c r="K4279" s="723">
        <v>32.42</v>
      </c>
      <c r="L4279" s="727">
        <v>45581</v>
      </c>
      <c r="M4279" s="722">
        <f t="shared" si="312"/>
        <v>1.1000000000000014</v>
      </c>
      <c r="N4279" s="728">
        <v>1</v>
      </c>
      <c r="O4279" s="552" t="s">
        <v>50</v>
      </c>
      <c r="P4279" s="1" t="s">
        <v>53</v>
      </c>
      <c r="Q4279" s="726" t="str">
        <f>VLOOKUP(UTK[[#This Row],[ID]],DRIVER[],6,FALSE)</f>
        <v>AJAYA KUMAR MAHANTA</v>
      </c>
    </row>
    <row r="4280" spans="1:18" ht="14.4">
      <c r="A4280" s="1">
        <v>399</v>
      </c>
      <c r="B4280" s="720" t="str">
        <f>UTK[[#This Row],[DATE]]&amp;UTK[[#This Row],[VEHICLE NO]]&amp;UTK[[#This Row],[TRIP NO]]</f>
        <v>45581OD04Q41181</v>
      </c>
      <c r="C4280" s="25">
        <v>45581</v>
      </c>
      <c r="D4280" s="1">
        <v>65916</v>
      </c>
      <c r="E4280" s="12">
        <v>312216</v>
      </c>
      <c r="F4280" s="17">
        <v>6412</v>
      </c>
      <c r="G4280" s="24" t="s">
        <v>26</v>
      </c>
      <c r="H4280" s="722">
        <v>53.52</v>
      </c>
      <c r="I4280" s="722">
        <v>17.12</v>
      </c>
      <c r="J4280" s="722">
        <f t="shared" si="311"/>
        <v>36.400000000000006</v>
      </c>
      <c r="K4280" s="723">
        <v>35.72</v>
      </c>
      <c r="L4280" s="727">
        <v>45581</v>
      </c>
      <c r="M4280" s="722">
        <f t="shared" si="312"/>
        <v>0.68000000000000682</v>
      </c>
      <c r="N4280" s="728">
        <v>1</v>
      </c>
      <c r="O4280" s="552" t="s">
        <v>50</v>
      </c>
      <c r="P4280" s="1" t="s">
        <v>53</v>
      </c>
      <c r="Q4280" s="726" t="str">
        <f>VLOOKUP(UTK[[#This Row],[ID]],DRIVER[],6,FALSE)</f>
        <v>MIRZA KAMAL BEG</v>
      </c>
      <c r="R4280" s="1">
        <v>218</v>
      </c>
    </row>
    <row r="4281" spans="1:18" ht="14.4">
      <c r="A4281" s="1">
        <v>400</v>
      </c>
      <c r="B4281" s="720" t="str">
        <f>UTK[[#This Row],[DATE]]&amp;UTK[[#This Row],[VEHICLE NO]]&amp;UTK[[#This Row],[TRIP NO]]</f>
        <v>45581OD34S65081</v>
      </c>
      <c r="C4281" s="25">
        <v>45581</v>
      </c>
      <c r="D4281" s="1">
        <v>65917</v>
      </c>
      <c r="E4281" s="12">
        <v>312216</v>
      </c>
      <c r="F4281" s="17">
        <v>6413</v>
      </c>
      <c r="G4281" s="24" t="s">
        <v>57</v>
      </c>
      <c r="H4281" s="722">
        <v>48.6</v>
      </c>
      <c r="I4281" s="722">
        <v>17.54</v>
      </c>
      <c r="J4281" s="722">
        <f t="shared" si="311"/>
        <v>31.060000000000002</v>
      </c>
      <c r="K4281" s="723">
        <v>30.68</v>
      </c>
      <c r="L4281" s="727">
        <v>45581</v>
      </c>
      <c r="M4281" s="722">
        <f t="shared" si="312"/>
        <v>0.38000000000000256</v>
      </c>
      <c r="N4281" s="728">
        <v>1</v>
      </c>
      <c r="O4281" s="552" t="s">
        <v>50</v>
      </c>
      <c r="P4281" s="1" t="s">
        <v>53</v>
      </c>
      <c r="Q4281" s="726" t="str">
        <f>VLOOKUP(UTK[[#This Row],[ID]],DRIVER[],6,FALSE)</f>
        <v>ABHIMANYU JENA</v>
      </c>
    </row>
    <row r="4282" spans="1:18" ht="14.4">
      <c r="A4282" s="1">
        <v>401</v>
      </c>
      <c r="B4282" s="720" t="str">
        <f>UTK[[#This Row],[DATE]]&amp;UTK[[#This Row],[VEHICLE NO]]&amp;UTK[[#This Row],[TRIP NO]]</f>
        <v>45581OD34S26681</v>
      </c>
      <c r="C4282" s="25">
        <v>45581</v>
      </c>
      <c r="D4282" s="1">
        <v>65918</v>
      </c>
      <c r="E4282" s="12">
        <v>312216</v>
      </c>
      <c r="F4282" s="17">
        <v>6418</v>
      </c>
      <c r="G4282" s="24" t="s">
        <v>42</v>
      </c>
      <c r="H4282" s="722">
        <v>50.2</v>
      </c>
      <c r="I4282" s="722">
        <v>16.96</v>
      </c>
      <c r="J4282" s="722">
        <f t="shared" si="311"/>
        <v>33.24</v>
      </c>
      <c r="K4282" s="723">
        <v>32.74</v>
      </c>
      <c r="L4282" s="727">
        <v>45581</v>
      </c>
      <c r="M4282" s="722">
        <f t="shared" si="312"/>
        <v>0.5</v>
      </c>
      <c r="N4282" s="728">
        <v>1</v>
      </c>
      <c r="O4282" s="552" t="s">
        <v>50</v>
      </c>
      <c r="P4282" s="1" t="s">
        <v>53</v>
      </c>
      <c r="Q4282" s="726" t="str">
        <f>VLOOKUP(UTK[[#This Row],[ID]],DRIVER[],6,FALSE)</f>
        <v>BAI DHARA JAMUDA</v>
      </c>
    </row>
    <row r="4283" spans="1:18" ht="14.4">
      <c r="A4283" s="1">
        <v>402</v>
      </c>
      <c r="B4283" s="720" t="str">
        <f>UTK[[#This Row],[DATE]]&amp;UTK[[#This Row],[VEHICLE NO]]&amp;UTK[[#This Row],[TRIP NO]]</f>
        <v>45581OD04Q41781</v>
      </c>
      <c r="C4283" s="25">
        <v>45581</v>
      </c>
      <c r="D4283" s="1">
        <v>65919</v>
      </c>
      <c r="E4283" s="12">
        <v>312216</v>
      </c>
      <c r="F4283" s="17">
        <v>6424</v>
      </c>
      <c r="G4283" s="24" t="s">
        <v>25</v>
      </c>
      <c r="H4283" s="722">
        <v>53.98</v>
      </c>
      <c r="I4283" s="722">
        <v>17.64</v>
      </c>
      <c r="J4283" s="722">
        <f t="shared" si="311"/>
        <v>36.339999999999996</v>
      </c>
      <c r="K4283" s="723">
        <v>36.1</v>
      </c>
      <c r="L4283" s="727">
        <v>45581</v>
      </c>
      <c r="M4283" s="722">
        <f t="shared" si="312"/>
        <v>0.23999999999999488</v>
      </c>
      <c r="N4283" s="728">
        <v>1</v>
      </c>
      <c r="O4283" s="552" t="s">
        <v>50</v>
      </c>
      <c r="P4283" s="1" t="s">
        <v>53</v>
      </c>
      <c r="Q4283" s="726" t="str">
        <f>VLOOKUP(UTK[[#This Row],[ID]],DRIVER[],6,FALSE)</f>
        <v>BHARAT CH MOHANTA</v>
      </c>
    </row>
    <row r="4284" spans="1:18" ht="14.4">
      <c r="A4284" s="1">
        <v>403</v>
      </c>
      <c r="B4284" s="720" t="str">
        <f>UTK[[#This Row],[DATE]]&amp;UTK[[#This Row],[VEHICLE NO]]&amp;UTK[[#This Row],[TRIP NO]]</f>
        <v>45581OD34S61371</v>
      </c>
      <c r="C4284" s="25">
        <v>45581</v>
      </c>
      <c r="D4284" s="1">
        <v>65920</v>
      </c>
      <c r="E4284" s="12">
        <v>312216</v>
      </c>
      <c r="F4284" s="17">
        <v>6420</v>
      </c>
      <c r="G4284" s="24" t="s">
        <v>44</v>
      </c>
      <c r="H4284" s="722">
        <v>54.22</v>
      </c>
      <c r="I4284" s="722">
        <v>17.66</v>
      </c>
      <c r="J4284" s="722">
        <f t="shared" si="311"/>
        <v>36.56</v>
      </c>
      <c r="K4284" s="723">
        <v>36.06</v>
      </c>
      <c r="L4284" s="727">
        <v>45581</v>
      </c>
      <c r="M4284" s="722">
        <f t="shared" si="312"/>
        <v>0.5</v>
      </c>
      <c r="N4284" s="728">
        <v>1</v>
      </c>
      <c r="O4284" s="552" t="s">
        <v>50</v>
      </c>
      <c r="P4284" s="1" t="s">
        <v>53</v>
      </c>
      <c r="Q4284" s="726" t="str">
        <f>VLOOKUP(UTK[[#This Row],[ID]],DRIVER[],6,FALSE)</f>
        <v>BANAJ ROUT</v>
      </c>
    </row>
    <row r="4285" spans="1:18" ht="14.4">
      <c r="A4285" s="1">
        <v>404</v>
      </c>
      <c r="B4285" s="720" t="str">
        <f>UTK[[#This Row],[DATE]]&amp;UTK[[#This Row],[VEHICLE NO]]&amp;UTK[[#This Row],[TRIP NO]]</f>
        <v>45581OD34S61391</v>
      </c>
      <c r="C4285" s="25">
        <v>45581</v>
      </c>
      <c r="D4285" s="1">
        <v>65921</v>
      </c>
      <c r="E4285" s="12">
        <v>312216</v>
      </c>
      <c r="F4285" s="17">
        <v>6429</v>
      </c>
      <c r="G4285" s="24" t="s">
        <v>52</v>
      </c>
      <c r="H4285" s="722">
        <v>49.52</v>
      </c>
      <c r="I4285" s="722">
        <v>17.7</v>
      </c>
      <c r="J4285" s="722">
        <f t="shared" si="311"/>
        <v>31.820000000000004</v>
      </c>
      <c r="K4285" s="723">
        <v>31.5</v>
      </c>
      <c r="L4285" s="727">
        <v>45581</v>
      </c>
      <c r="M4285" s="722">
        <f t="shared" si="312"/>
        <v>0.32000000000000384</v>
      </c>
      <c r="N4285" s="728">
        <v>1</v>
      </c>
      <c r="O4285" s="552" t="s">
        <v>50</v>
      </c>
      <c r="P4285" s="1" t="s">
        <v>53</v>
      </c>
      <c r="Q4285" s="726" t="str">
        <f>VLOOKUP(UTK[[#This Row],[ID]],DRIVER[],6,FALSE)</f>
        <v>NATABAR MOHANTA</v>
      </c>
    </row>
    <row r="4286" spans="1:18" ht="14.4">
      <c r="A4286" s="1">
        <v>405</v>
      </c>
      <c r="B4286" s="720" t="str">
        <f>UTK[[#This Row],[DATE]]&amp;UTK[[#This Row],[VEHICLE NO]]&amp;UTK[[#This Row],[TRIP NO]]</f>
        <v>45581OD04Q41281</v>
      </c>
      <c r="C4286" s="25">
        <v>45581</v>
      </c>
      <c r="D4286" s="1">
        <v>65922</v>
      </c>
      <c r="E4286" s="12">
        <v>312216</v>
      </c>
      <c r="F4286" s="17">
        <v>6432</v>
      </c>
      <c r="G4286" s="24" t="s">
        <v>41</v>
      </c>
      <c r="H4286" s="722">
        <v>34.24</v>
      </c>
      <c r="I4286" s="722">
        <v>10.5</v>
      </c>
      <c r="J4286" s="722">
        <f t="shared" si="311"/>
        <v>23.740000000000002</v>
      </c>
      <c r="K4286" s="723">
        <v>23.18</v>
      </c>
      <c r="L4286" s="727">
        <v>45581</v>
      </c>
      <c r="M4286" s="722">
        <f t="shared" si="312"/>
        <v>0.56000000000000227</v>
      </c>
      <c r="N4286" s="728">
        <v>1</v>
      </c>
      <c r="O4286" s="552" t="s">
        <v>50</v>
      </c>
      <c r="P4286" s="1" t="s">
        <v>53</v>
      </c>
      <c r="Q4286" s="726" t="str">
        <f>VLOOKUP(UTK[[#This Row],[ID]],DRIVER[],6,FALSE)</f>
        <v>KAMAN MUNDA</v>
      </c>
    </row>
    <row r="4287" spans="1:18" ht="14.4">
      <c r="A4287" s="1">
        <v>406</v>
      </c>
      <c r="B4287" s="720" t="str">
        <f>UTK[[#This Row],[DATE]]&amp;UTK[[#This Row],[VEHICLE NO]]&amp;UTK[[#This Row],[TRIP NO]]</f>
        <v>45581OD04Q67611</v>
      </c>
      <c r="C4287" s="25">
        <v>45581</v>
      </c>
      <c r="D4287" s="1">
        <v>65923</v>
      </c>
      <c r="E4287" s="12">
        <v>312216</v>
      </c>
      <c r="F4287" s="17">
        <v>6438</v>
      </c>
      <c r="G4287" s="24" t="s">
        <v>24</v>
      </c>
      <c r="H4287" s="722">
        <v>53.04</v>
      </c>
      <c r="I4287" s="722">
        <v>17.739999999999998</v>
      </c>
      <c r="J4287" s="722">
        <f t="shared" si="311"/>
        <v>35.299999999999997</v>
      </c>
      <c r="K4287" s="723">
        <v>34.799999999999997</v>
      </c>
      <c r="L4287" s="727">
        <v>45581</v>
      </c>
      <c r="M4287" s="722">
        <f t="shared" si="312"/>
        <v>0.5</v>
      </c>
      <c r="N4287" s="728">
        <v>1</v>
      </c>
      <c r="O4287" s="552" t="s">
        <v>50</v>
      </c>
      <c r="P4287" s="1" t="s">
        <v>53</v>
      </c>
      <c r="Q4287" s="726" t="str">
        <f>VLOOKUP(UTK[[#This Row],[ID]],DRIVER[],6,FALSE)</f>
        <v>DUHSHASAN PRADHAN</v>
      </c>
    </row>
    <row r="4288" spans="1:18" ht="14.4">
      <c r="A4288" s="1">
        <v>407</v>
      </c>
      <c r="B4288" s="720" t="str">
        <f>UTK[[#This Row],[DATE]]&amp;UTK[[#This Row],[VEHICLE NO]]&amp;UTK[[#This Row],[TRIP NO]]</f>
        <v>45581OD34S26151</v>
      </c>
      <c r="C4288" s="25">
        <v>45581</v>
      </c>
      <c r="D4288" s="1">
        <v>65924</v>
      </c>
      <c r="E4288" s="12">
        <v>312216</v>
      </c>
      <c r="F4288" s="17">
        <v>6447</v>
      </c>
      <c r="G4288" s="24" t="s">
        <v>40</v>
      </c>
      <c r="H4288" s="722">
        <v>49.72</v>
      </c>
      <c r="I4288" s="722">
        <v>17.12</v>
      </c>
      <c r="J4288" s="722">
        <f t="shared" si="311"/>
        <v>32.599999999999994</v>
      </c>
      <c r="K4288" s="723">
        <v>32.200000000000003</v>
      </c>
      <c r="L4288" s="727">
        <v>45581</v>
      </c>
      <c r="M4288" s="722">
        <f t="shared" si="312"/>
        <v>0.39999999999999147</v>
      </c>
      <c r="N4288" s="728">
        <v>1</v>
      </c>
      <c r="O4288" s="552" t="s">
        <v>50</v>
      </c>
      <c r="P4288" s="1" t="s">
        <v>53</v>
      </c>
      <c r="Q4288" s="726" t="str">
        <f>VLOOKUP(UTK[[#This Row],[ID]],DRIVER[],6,FALSE)</f>
        <v>BENUDHAR PRADHAN</v>
      </c>
      <c r="R4288" s="1">
        <v>30</v>
      </c>
    </row>
    <row r="4289" spans="1:18" ht="14.4">
      <c r="A4289" s="1">
        <v>408</v>
      </c>
      <c r="B4289" s="720" t="str">
        <f>UTK[[#This Row],[DATE]]&amp;UTK[[#This Row],[VEHICLE NO]]&amp;UTK[[#This Row],[TRIP NO]]</f>
        <v>45581OD34S26662</v>
      </c>
      <c r="C4289" s="25">
        <v>45581</v>
      </c>
      <c r="D4289" s="1">
        <v>65925</v>
      </c>
      <c r="E4289" s="12">
        <v>312216</v>
      </c>
      <c r="F4289" s="17">
        <v>6422</v>
      </c>
      <c r="G4289" s="24" t="s">
        <v>45</v>
      </c>
      <c r="H4289" s="722">
        <v>51.54</v>
      </c>
      <c r="I4289" s="722">
        <v>17.579999999999998</v>
      </c>
      <c r="J4289" s="722">
        <f t="shared" si="311"/>
        <v>33.96</v>
      </c>
      <c r="K4289" s="723">
        <v>33.64</v>
      </c>
      <c r="L4289" s="727">
        <v>45581</v>
      </c>
      <c r="M4289" s="722">
        <f t="shared" si="312"/>
        <v>0.32000000000000028</v>
      </c>
      <c r="N4289" s="728">
        <v>2</v>
      </c>
      <c r="O4289" s="552" t="s">
        <v>50</v>
      </c>
      <c r="P4289" s="1" t="s">
        <v>53</v>
      </c>
      <c r="Q4289" s="726" t="str">
        <f>VLOOKUP(UTK[[#This Row],[ID]],DRIVER[],6,FALSE)</f>
        <v>PRAHALLAD KUMAR DAS</v>
      </c>
    </row>
    <row r="4290" spans="1:18" ht="14.4">
      <c r="A4290" s="1">
        <v>409</v>
      </c>
      <c r="B4290" s="720" t="str">
        <f>UTK[[#This Row],[DATE]]&amp;UTK[[#This Row],[VEHICLE NO]]&amp;UTK[[#This Row],[TRIP NO]]</f>
        <v>45581OD34S40342</v>
      </c>
      <c r="C4290" s="25">
        <v>45581</v>
      </c>
      <c r="D4290" s="1">
        <v>65926</v>
      </c>
      <c r="E4290" s="12">
        <v>312216</v>
      </c>
      <c r="F4290" s="17">
        <v>6462</v>
      </c>
      <c r="G4290" s="24" t="s">
        <v>129</v>
      </c>
      <c r="H4290" s="722">
        <v>55.1</v>
      </c>
      <c r="I4290" s="722">
        <v>17.739999999999998</v>
      </c>
      <c r="J4290" s="722">
        <f t="shared" si="311"/>
        <v>37.36</v>
      </c>
      <c r="K4290" s="723">
        <v>36.82</v>
      </c>
      <c r="L4290" s="727">
        <v>45581</v>
      </c>
      <c r="M4290" s="722">
        <f t="shared" si="312"/>
        <v>0.53999999999999915</v>
      </c>
      <c r="N4290" s="728">
        <v>2</v>
      </c>
      <c r="O4290" s="552" t="s">
        <v>50</v>
      </c>
      <c r="P4290" s="1" t="s">
        <v>53</v>
      </c>
      <c r="Q4290" s="726" t="str">
        <f>VLOOKUP(UTK[[#This Row],[ID]],DRIVER[],6,FALSE)</f>
        <v>AKSHAYA KU SAHOO</v>
      </c>
    </row>
    <row r="4291" spans="1:18" ht="14.4">
      <c r="A4291" s="1">
        <v>410</v>
      </c>
      <c r="B4291" s="720" t="str">
        <f>UTK[[#This Row],[DATE]]&amp;UTK[[#This Row],[VEHICLE NO]]&amp;UTK[[#This Row],[TRIP NO]]</f>
        <v>45581OD04Q41262</v>
      </c>
      <c r="C4291" s="25">
        <v>45581</v>
      </c>
      <c r="D4291" s="1">
        <v>65927</v>
      </c>
      <c r="E4291" s="12">
        <v>312216</v>
      </c>
      <c r="F4291" s="17">
        <v>6475</v>
      </c>
      <c r="G4291" s="24" t="s">
        <v>23</v>
      </c>
      <c r="H4291" s="722">
        <v>55.34</v>
      </c>
      <c r="I4291" s="722">
        <v>17.5</v>
      </c>
      <c r="J4291" s="722">
        <f t="shared" si="311"/>
        <v>37.840000000000003</v>
      </c>
      <c r="K4291" s="723">
        <v>37.36</v>
      </c>
      <c r="L4291" s="727">
        <v>45581</v>
      </c>
      <c r="M4291" s="722">
        <f t="shared" si="312"/>
        <v>0.48000000000000398</v>
      </c>
      <c r="N4291" s="728">
        <v>2</v>
      </c>
      <c r="O4291" s="552" t="s">
        <v>50</v>
      </c>
      <c r="P4291" s="1" t="s">
        <v>53</v>
      </c>
      <c r="Q4291" s="726" t="str">
        <f>VLOOKUP(UTK[[#This Row],[ID]],DRIVER[],6,FALSE)</f>
        <v>JUGAL KISHOR MOHANTA</v>
      </c>
    </row>
    <row r="4292" spans="1:18" ht="14.4">
      <c r="A4292" s="1">
        <v>411</v>
      </c>
      <c r="B4292" s="720" t="str">
        <f>UTK[[#This Row],[DATE]]&amp;UTK[[#This Row],[VEHICLE NO]]&amp;UTK[[#This Row],[TRIP NO]]</f>
        <v>45581OD04Q41231</v>
      </c>
      <c r="C4292" s="25">
        <v>45581</v>
      </c>
      <c r="D4292" s="1">
        <v>65928</v>
      </c>
      <c r="E4292" s="12">
        <v>312216</v>
      </c>
      <c r="F4292" s="17">
        <v>6502</v>
      </c>
      <c r="G4292" s="24" t="s">
        <v>39</v>
      </c>
      <c r="H4292" s="722">
        <v>51.96</v>
      </c>
      <c r="I4292" s="722">
        <v>17.420000000000002</v>
      </c>
      <c r="J4292" s="722">
        <f t="shared" si="311"/>
        <v>34.54</v>
      </c>
      <c r="K4292" s="723">
        <v>33.9</v>
      </c>
      <c r="L4292" s="727">
        <v>45581</v>
      </c>
      <c r="M4292" s="722">
        <f t="shared" si="312"/>
        <v>0.64000000000000057</v>
      </c>
      <c r="N4292" s="728">
        <v>1</v>
      </c>
      <c r="O4292" s="552" t="s">
        <v>50</v>
      </c>
      <c r="P4292" s="1" t="s">
        <v>53</v>
      </c>
      <c r="Q4292" s="726" t="str">
        <f>VLOOKUP(UTK[[#This Row],[ID]],DRIVER[],6,FALSE)</f>
        <v>PRADEEP KUMAR</v>
      </c>
    </row>
    <row r="4293" spans="1:18" ht="14.4">
      <c r="A4293" s="1">
        <v>412</v>
      </c>
      <c r="B4293" s="720" t="str">
        <f>UTK[[#This Row],[DATE]]&amp;UTK[[#This Row],[VEHICLE NO]]&amp;UTK[[#This Row],[TRIP NO]]</f>
        <v>45581OD04Q67882</v>
      </c>
      <c r="C4293" s="25">
        <v>45581</v>
      </c>
      <c r="D4293" s="1">
        <v>65929</v>
      </c>
      <c r="E4293" s="12">
        <v>312216</v>
      </c>
      <c r="F4293" s="17">
        <v>6505</v>
      </c>
      <c r="G4293" s="24" t="s">
        <v>20</v>
      </c>
      <c r="H4293" s="722">
        <v>56.1</v>
      </c>
      <c r="I4293" s="722">
        <v>17.7</v>
      </c>
      <c r="J4293" s="722">
        <f t="shared" si="311"/>
        <v>38.400000000000006</v>
      </c>
      <c r="K4293" s="723">
        <v>37.76</v>
      </c>
      <c r="L4293" s="727">
        <v>45581</v>
      </c>
      <c r="M4293" s="722">
        <f t="shared" si="312"/>
        <v>0.64000000000000767</v>
      </c>
      <c r="N4293" s="728">
        <v>2</v>
      </c>
      <c r="O4293" s="552" t="s">
        <v>50</v>
      </c>
      <c r="P4293" s="1" t="s">
        <v>53</v>
      </c>
      <c r="Q4293" s="726" t="str">
        <f>VLOOKUP(UTK[[#This Row],[ID]],DRIVER[],6,FALSE)</f>
        <v>AJAYA KUMAR MAHANTA</v>
      </c>
    </row>
    <row r="4294" spans="1:18" ht="14.4">
      <c r="A4294" s="1">
        <v>413</v>
      </c>
      <c r="B4294" s="720" t="str">
        <f>UTK[[#This Row],[DATE]]&amp;UTK[[#This Row],[VEHICLE NO]]&amp;UTK[[#This Row],[TRIP NO]]</f>
        <v>45581OD04Q41442</v>
      </c>
      <c r="C4294" s="25">
        <v>45581</v>
      </c>
      <c r="D4294" s="1">
        <v>65930</v>
      </c>
      <c r="E4294" s="12">
        <v>312216</v>
      </c>
      <c r="F4294" s="17">
        <v>6507</v>
      </c>
      <c r="G4294" s="24" t="s">
        <v>38</v>
      </c>
      <c r="H4294" s="722">
        <v>29.2</v>
      </c>
      <c r="I4294" s="722">
        <v>10.76</v>
      </c>
      <c r="J4294" s="722">
        <f t="shared" si="311"/>
        <v>18.439999999999998</v>
      </c>
      <c r="K4294" s="723">
        <v>18.38</v>
      </c>
      <c r="L4294" s="727">
        <v>45581</v>
      </c>
      <c r="M4294" s="722">
        <f t="shared" si="312"/>
        <v>5.9999999999998721E-2</v>
      </c>
      <c r="N4294" s="728">
        <v>2</v>
      </c>
      <c r="O4294" s="552" t="s">
        <v>50</v>
      </c>
      <c r="P4294" s="1" t="s">
        <v>53</v>
      </c>
      <c r="Q4294" s="726" t="str">
        <f>VLOOKUP(UTK[[#This Row],[ID]],DRIVER[],6,FALSE)</f>
        <v>RAJESWAR MAHANTA</v>
      </c>
    </row>
    <row r="4295" spans="1:18" ht="14.4">
      <c r="A4295" s="1">
        <v>414</v>
      </c>
      <c r="B4295" s="720" t="str">
        <f>UTK[[#This Row],[DATE]]&amp;UTK[[#This Row],[VEHICLE NO]]&amp;UTK[[#This Row],[TRIP NO]]</f>
        <v>45581OD04Q41182</v>
      </c>
      <c r="C4295" s="25">
        <v>45581</v>
      </c>
      <c r="D4295" s="1">
        <v>65931</v>
      </c>
      <c r="E4295" s="12">
        <v>312216</v>
      </c>
      <c r="F4295" s="17">
        <v>6508</v>
      </c>
      <c r="G4295" s="24" t="s">
        <v>26</v>
      </c>
      <c r="H4295" s="722">
        <v>47.98</v>
      </c>
      <c r="I4295" s="722">
        <v>17.239999999999998</v>
      </c>
      <c r="J4295" s="722">
        <f t="shared" si="311"/>
        <v>30.74</v>
      </c>
      <c r="K4295" s="723">
        <v>30.3</v>
      </c>
      <c r="L4295" s="727">
        <v>45581</v>
      </c>
      <c r="M4295" s="722">
        <f t="shared" si="312"/>
        <v>0.43999999999999773</v>
      </c>
      <c r="N4295" s="728">
        <v>2</v>
      </c>
      <c r="O4295" s="552" t="s">
        <v>50</v>
      </c>
      <c r="P4295" s="1" t="s">
        <v>53</v>
      </c>
      <c r="Q4295" s="726" t="str">
        <f>VLOOKUP(UTK[[#This Row],[ID]],DRIVER[],6,FALSE)</f>
        <v>MIRZA KAMAL BEG</v>
      </c>
    </row>
    <row r="4296" spans="1:18" ht="14.4">
      <c r="A4296" s="1">
        <v>415</v>
      </c>
      <c r="B4296" s="720" t="str">
        <f>UTK[[#This Row],[DATE]]&amp;UTK[[#This Row],[VEHICLE NO]]&amp;UTK[[#This Row],[TRIP NO]]</f>
        <v>45581OD34S26682</v>
      </c>
      <c r="C4296" s="25">
        <v>45581</v>
      </c>
      <c r="D4296" s="1">
        <v>65932</v>
      </c>
      <c r="E4296" s="12">
        <v>312216</v>
      </c>
      <c r="F4296" s="17">
        <v>6517</v>
      </c>
      <c r="G4296" s="24" t="s">
        <v>42</v>
      </c>
      <c r="H4296" s="722">
        <v>47.76</v>
      </c>
      <c r="I4296" s="722">
        <v>16.940000000000001</v>
      </c>
      <c r="J4296" s="722">
        <f t="shared" si="311"/>
        <v>30.819999999999997</v>
      </c>
      <c r="K4296" s="723">
        <v>30.5</v>
      </c>
      <c r="L4296" s="727">
        <v>45581</v>
      </c>
      <c r="M4296" s="722">
        <f t="shared" si="312"/>
        <v>0.31999999999999673</v>
      </c>
      <c r="N4296" s="728">
        <v>2</v>
      </c>
      <c r="O4296" s="552" t="s">
        <v>50</v>
      </c>
      <c r="P4296" s="1" t="s">
        <v>53</v>
      </c>
      <c r="Q4296" s="726" t="str">
        <f>VLOOKUP(UTK[[#This Row],[ID]],DRIVER[],6,FALSE)</f>
        <v>BAI DHARA JAMUDA</v>
      </c>
    </row>
    <row r="4297" spans="1:18" ht="14.4">
      <c r="A4297" s="1">
        <v>416</v>
      </c>
      <c r="B4297" s="720" t="str">
        <f>UTK[[#This Row],[DATE]]&amp;UTK[[#This Row],[VEHICLE NO]]&amp;UTK[[#This Row],[TRIP NO]]</f>
        <v>45581OD04Q41782</v>
      </c>
      <c r="C4297" s="25">
        <v>45581</v>
      </c>
      <c r="D4297" s="1">
        <v>65933</v>
      </c>
      <c r="E4297" s="12">
        <v>312216</v>
      </c>
      <c r="F4297" s="17">
        <v>6518</v>
      </c>
      <c r="G4297" s="24" t="s">
        <v>25</v>
      </c>
      <c r="H4297" s="722">
        <v>50.46</v>
      </c>
      <c r="I4297" s="722">
        <v>17.579999999999998</v>
      </c>
      <c r="J4297" s="722">
        <f t="shared" si="311"/>
        <v>32.880000000000003</v>
      </c>
      <c r="K4297" s="723">
        <v>32.5</v>
      </c>
      <c r="L4297" s="727">
        <v>45581</v>
      </c>
      <c r="M4297" s="722">
        <f t="shared" si="312"/>
        <v>0.38000000000000256</v>
      </c>
      <c r="N4297" s="728">
        <v>2</v>
      </c>
      <c r="O4297" s="552" t="s">
        <v>50</v>
      </c>
      <c r="P4297" s="1" t="s">
        <v>53</v>
      </c>
      <c r="Q4297" s="726" t="str">
        <f>VLOOKUP(UTK[[#This Row],[ID]],DRIVER[],6,FALSE)</f>
        <v>BHARAT CH MOHANTA</v>
      </c>
    </row>
    <row r="4298" spans="1:18" ht="14.4">
      <c r="A4298" s="1">
        <v>417</v>
      </c>
      <c r="B4298" s="720" t="str">
        <f>UTK[[#This Row],[DATE]]&amp;UTK[[#This Row],[VEHICLE NO]]&amp;UTK[[#This Row],[TRIP NO]]</f>
        <v>45581OD34S65082</v>
      </c>
      <c r="C4298" s="25">
        <v>45581</v>
      </c>
      <c r="D4298" s="1">
        <v>65934</v>
      </c>
      <c r="E4298" s="12">
        <v>312216</v>
      </c>
      <c r="F4298" s="17">
        <v>6519</v>
      </c>
      <c r="G4298" s="24" t="s">
        <v>57</v>
      </c>
      <c r="H4298" s="722">
        <v>55.1</v>
      </c>
      <c r="I4298" s="722">
        <v>17.46</v>
      </c>
      <c r="J4298" s="722">
        <f t="shared" si="311"/>
        <v>37.64</v>
      </c>
      <c r="K4298" s="723">
        <v>37.020000000000003</v>
      </c>
      <c r="L4298" s="727">
        <v>45582</v>
      </c>
      <c r="M4298" s="722">
        <f t="shared" si="312"/>
        <v>0.61999999999999744</v>
      </c>
      <c r="N4298" s="728">
        <v>2</v>
      </c>
      <c r="O4298" s="552" t="s">
        <v>50</v>
      </c>
      <c r="P4298" s="1" t="s">
        <v>53</v>
      </c>
      <c r="Q4298" s="726" t="str">
        <f>VLOOKUP(UTK[[#This Row],[ID]],DRIVER[],6,FALSE)</f>
        <v>ABHIMANYU JENA</v>
      </c>
    </row>
    <row r="4299" spans="1:18" ht="14.4">
      <c r="A4299" s="1">
        <v>418</v>
      </c>
      <c r="B4299" s="720" t="str">
        <f>UTK[[#This Row],[DATE]]&amp;UTK[[#This Row],[VEHICLE NO]]&amp;UTK[[#This Row],[TRIP NO]]</f>
        <v>45581OD34S61522</v>
      </c>
      <c r="C4299" s="25">
        <v>45581</v>
      </c>
      <c r="D4299" s="1">
        <v>65935</v>
      </c>
      <c r="E4299" s="12">
        <v>312216</v>
      </c>
      <c r="F4299" s="17">
        <v>6521</v>
      </c>
      <c r="G4299" s="24" t="s">
        <v>43</v>
      </c>
      <c r="H4299" s="722">
        <v>50.6</v>
      </c>
      <c r="I4299" s="722">
        <v>17.2</v>
      </c>
      <c r="J4299" s="722">
        <f t="shared" si="311"/>
        <v>33.400000000000006</v>
      </c>
      <c r="K4299" s="723">
        <v>32.700000000000003</v>
      </c>
      <c r="L4299" s="727">
        <v>45582</v>
      </c>
      <c r="M4299" s="722">
        <f t="shared" si="312"/>
        <v>0.70000000000000284</v>
      </c>
      <c r="N4299" s="728">
        <v>2</v>
      </c>
      <c r="O4299" s="552" t="s">
        <v>50</v>
      </c>
      <c r="P4299" s="1" t="s">
        <v>53</v>
      </c>
      <c r="Q4299" s="726" t="str">
        <f>VLOOKUP(UTK[[#This Row],[ID]],DRIVER[],6,FALSE)</f>
        <v>DHULESWAR PERAI</v>
      </c>
      <c r="R4299" s="1">
        <v>41</v>
      </c>
    </row>
    <row r="4300" spans="1:18" ht="14.4">
      <c r="A4300" s="1">
        <v>419</v>
      </c>
      <c r="B4300" s="720" t="str">
        <f>UTK[[#This Row],[DATE]]&amp;UTK[[#This Row],[VEHICLE NO]]&amp;UTK[[#This Row],[TRIP NO]]</f>
        <v>45581OD34S61392</v>
      </c>
      <c r="C4300" s="25">
        <v>45581</v>
      </c>
      <c r="D4300" s="1">
        <v>65936</v>
      </c>
      <c r="E4300" s="12">
        <v>312216</v>
      </c>
      <c r="F4300" s="17">
        <v>6520</v>
      </c>
      <c r="G4300" s="24" t="s">
        <v>52</v>
      </c>
      <c r="H4300" s="722">
        <v>52.24</v>
      </c>
      <c r="I4300" s="722">
        <v>17.600000000000001</v>
      </c>
      <c r="J4300" s="722">
        <f t="shared" si="311"/>
        <v>34.64</v>
      </c>
      <c r="K4300" s="723">
        <v>33.94</v>
      </c>
      <c r="L4300" s="727">
        <v>45582</v>
      </c>
      <c r="M4300" s="722">
        <f t="shared" si="312"/>
        <v>0.70000000000000284</v>
      </c>
      <c r="N4300" s="728">
        <v>2</v>
      </c>
      <c r="O4300" s="552" t="s">
        <v>50</v>
      </c>
      <c r="P4300" s="1" t="s">
        <v>53</v>
      </c>
      <c r="Q4300" s="726" t="str">
        <f>VLOOKUP(UTK[[#This Row],[ID]],DRIVER[],6,FALSE)</f>
        <v>NATABAR MOHANTA</v>
      </c>
      <c r="R4300" s="1">
        <v>213</v>
      </c>
    </row>
    <row r="4301" spans="1:18" ht="14.4">
      <c r="A4301" s="1">
        <v>420</v>
      </c>
      <c r="B4301" s="720" t="str">
        <f>UTK[[#This Row],[DATE]]&amp;UTK[[#This Row],[VEHICLE NO]]&amp;UTK[[#This Row],[TRIP NO]]</f>
        <v>45581OD34S61372</v>
      </c>
      <c r="C4301" s="25">
        <v>45581</v>
      </c>
      <c r="D4301" s="1">
        <v>65937</v>
      </c>
      <c r="E4301" s="12">
        <v>312216</v>
      </c>
      <c r="F4301" s="17">
        <v>6522</v>
      </c>
      <c r="G4301" s="24" t="s">
        <v>44</v>
      </c>
      <c r="H4301" s="722">
        <v>54.52</v>
      </c>
      <c r="I4301" s="722">
        <v>17.760000000000002</v>
      </c>
      <c r="J4301" s="722">
        <f t="shared" si="311"/>
        <v>36.760000000000005</v>
      </c>
      <c r="K4301" s="723">
        <v>36.26</v>
      </c>
      <c r="L4301" s="727">
        <v>45582</v>
      </c>
      <c r="M4301" s="722">
        <f t="shared" si="312"/>
        <v>0.50000000000000711</v>
      </c>
      <c r="N4301" s="728">
        <v>2</v>
      </c>
      <c r="O4301" s="552" t="s">
        <v>50</v>
      </c>
      <c r="P4301" s="1" t="s">
        <v>53</v>
      </c>
      <c r="Q4301" s="726" t="str">
        <f>VLOOKUP(UTK[[#This Row],[ID]],DRIVER[],6,FALSE)</f>
        <v>BANAJ ROUT</v>
      </c>
      <c r="R4301" s="1">
        <v>156</v>
      </c>
    </row>
    <row r="4302" spans="1:18" ht="14.4">
      <c r="A4302" s="1">
        <v>421</v>
      </c>
      <c r="B4302" s="720" t="str">
        <f>UTK[[#This Row],[DATE]]&amp;UTK[[#This Row],[VEHICLE NO]]&amp;UTK[[#This Row],[TRIP NO]]</f>
        <v>45581OD04Q41282</v>
      </c>
      <c r="C4302" s="25">
        <v>45581</v>
      </c>
      <c r="D4302" s="1">
        <v>65938</v>
      </c>
      <c r="E4302" s="12">
        <v>312216</v>
      </c>
      <c r="F4302" s="17">
        <v>6525</v>
      </c>
      <c r="G4302" s="24" t="s">
        <v>41</v>
      </c>
      <c r="H4302" s="722">
        <v>33.86</v>
      </c>
      <c r="I4302" s="722">
        <v>10.5</v>
      </c>
      <c r="J4302" s="722">
        <f t="shared" si="311"/>
        <v>23.36</v>
      </c>
      <c r="K4302" s="723">
        <v>22.68</v>
      </c>
      <c r="L4302" s="727">
        <v>45582</v>
      </c>
      <c r="M4302" s="722">
        <f t="shared" si="312"/>
        <v>0.67999999999999972</v>
      </c>
      <c r="N4302" s="728">
        <v>2</v>
      </c>
      <c r="O4302" s="552" t="s">
        <v>50</v>
      </c>
      <c r="P4302" s="1" t="s">
        <v>53</v>
      </c>
      <c r="Q4302" s="726" t="str">
        <f>VLOOKUP(UTK[[#This Row],[ID]],DRIVER[],6,FALSE)</f>
        <v>KAMAN MUNDA</v>
      </c>
    </row>
    <row r="4303" spans="1:18" ht="14.4">
      <c r="A4303" s="1">
        <v>422</v>
      </c>
      <c r="B4303" s="720" t="str">
        <f>UTK[[#This Row],[DATE]]&amp;UTK[[#This Row],[VEHICLE NO]]&amp;UTK[[#This Row],[TRIP NO]]</f>
        <v>45581OD04Q67612</v>
      </c>
      <c r="C4303" s="25">
        <v>45581</v>
      </c>
      <c r="D4303" s="1">
        <v>65939</v>
      </c>
      <c r="E4303" s="12">
        <v>312216</v>
      </c>
      <c r="F4303" s="17">
        <v>6532</v>
      </c>
      <c r="G4303" s="24" t="s">
        <v>24</v>
      </c>
      <c r="H4303" s="722">
        <v>53.94</v>
      </c>
      <c r="I4303" s="722">
        <v>17.7</v>
      </c>
      <c r="J4303" s="722">
        <f t="shared" si="311"/>
        <v>36.239999999999995</v>
      </c>
      <c r="K4303" s="723">
        <v>35.840000000000003</v>
      </c>
      <c r="L4303" s="727">
        <v>45582</v>
      </c>
      <c r="M4303" s="722">
        <f t="shared" si="312"/>
        <v>0.39999999999999147</v>
      </c>
      <c r="N4303" s="728">
        <v>2</v>
      </c>
      <c r="O4303" s="552" t="s">
        <v>50</v>
      </c>
      <c r="P4303" s="1" t="s">
        <v>53</v>
      </c>
      <c r="Q4303" s="726" t="str">
        <f>VLOOKUP(UTK[[#This Row],[ID]],DRIVER[],6,FALSE)</f>
        <v>DUHSHASAN PRADHAN</v>
      </c>
    </row>
    <row r="4304" spans="1:18" ht="14.4">
      <c r="A4304" s="1">
        <v>423</v>
      </c>
      <c r="B4304" s="720" t="str">
        <f>UTK[[#This Row],[DATE]]&amp;UTK[[#This Row],[VEHICLE NO]]&amp;UTK[[#This Row],[TRIP NO]]</f>
        <v>45582OD34S40341</v>
      </c>
      <c r="C4304" s="25">
        <v>45582</v>
      </c>
      <c r="D4304" s="1">
        <v>65940</v>
      </c>
      <c r="E4304" s="12">
        <v>312216</v>
      </c>
      <c r="F4304" s="17">
        <v>6542</v>
      </c>
      <c r="G4304" s="24" t="s">
        <v>129</v>
      </c>
      <c r="H4304" s="722">
        <v>51.86</v>
      </c>
      <c r="I4304" s="722">
        <v>17.739999999999998</v>
      </c>
      <c r="J4304" s="722">
        <f t="shared" ref="J4304:J4327" si="313">H4304-I4304</f>
        <v>34.120000000000005</v>
      </c>
      <c r="K4304" s="723">
        <v>33.26</v>
      </c>
      <c r="L4304" s="727">
        <v>45582</v>
      </c>
      <c r="M4304" s="722">
        <f t="shared" ref="M4304:M4327" si="314">J4304-K4304</f>
        <v>0.86000000000000654</v>
      </c>
      <c r="N4304" s="728">
        <v>1</v>
      </c>
      <c r="O4304" s="552" t="s">
        <v>50</v>
      </c>
      <c r="P4304" s="1" t="s">
        <v>53</v>
      </c>
      <c r="Q4304" s="726" t="str">
        <f>VLOOKUP(UTK[[#This Row],[ID]],DRIVER[],6,FALSE)</f>
        <v>AKSHAYA KU SAHOO</v>
      </c>
    </row>
    <row r="4305" spans="1:18" ht="14.4">
      <c r="A4305" s="1">
        <v>424</v>
      </c>
      <c r="B4305" s="720" t="str">
        <f>UTK[[#This Row],[DATE]]&amp;UTK[[#This Row],[VEHICLE NO]]&amp;UTK[[#This Row],[TRIP NO]]</f>
        <v>45582OD34S26661</v>
      </c>
      <c r="C4305" s="25">
        <v>45582</v>
      </c>
      <c r="D4305" s="1">
        <v>65941</v>
      </c>
      <c r="E4305" s="12">
        <v>312216</v>
      </c>
      <c r="F4305" s="17">
        <v>6559</v>
      </c>
      <c r="G4305" s="24" t="s">
        <v>45</v>
      </c>
      <c r="H4305" s="722">
        <v>54.86</v>
      </c>
      <c r="I4305" s="722">
        <v>17.54</v>
      </c>
      <c r="J4305" s="722">
        <f t="shared" si="313"/>
        <v>37.32</v>
      </c>
      <c r="K4305" s="723">
        <v>36.06</v>
      </c>
      <c r="L4305" s="727">
        <v>45582</v>
      </c>
      <c r="M4305" s="722">
        <f t="shared" si="314"/>
        <v>1.259999999999998</v>
      </c>
      <c r="N4305" s="728">
        <v>1</v>
      </c>
      <c r="O4305" s="552" t="s">
        <v>50</v>
      </c>
      <c r="P4305" s="1" t="s">
        <v>53</v>
      </c>
      <c r="Q4305" s="726" t="str">
        <f>VLOOKUP(UTK[[#This Row],[ID]],DRIVER[],6,FALSE)</f>
        <v>PRAHALLAD KUMAR DAS</v>
      </c>
    </row>
    <row r="4306" spans="1:18" ht="14.4">
      <c r="A4306" s="1">
        <v>425</v>
      </c>
      <c r="B4306" s="720" t="str">
        <f>UTK[[#This Row],[DATE]]&amp;UTK[[#This Row],[VEHICLE NO]]&amp;UTK[[#This Row],[TRIP NO]]</f>
        <v>45582OD04Q41441</v>
      </c>
      <c r="C4306" s="25">
        <v>45582</v>
      </c>
      <c r="D4306" s="1">
        <v>65942</v>
      </c>
      <c r="E4306" s="12">
        <v>312216</v>
      </c>
      <c r="F4306" s="17">
        <v>6561</v>
      </c>
      <c r="G4306" s="24" t="s">
        <v>38</v>
      </c>
      <c r="H4306" s="722">
        <v>33.799999999999997</v>
      </c>
      <c r="I4306" s="722">
        <v>10.78</v>
      </c>
      <c r="J4306" s="722">
        <f t="shared" si="313"/>
        <v>23.019999999999996</v>
      </c>
      <c r="K4306" s="723">
        <v>22.78</v>
      </c>
      <c r="L4306" s="727">
        <v>45582</v>
      </c>
      <c r="M4306" s="722">
        <f t="shared" si="314"/>
        <v>0.23999999999999488</v>
      </c>
      <c r="N4306" s="728">
        <v>1</v>
      </c>
      <c r="O4306" s="552" t="s">
        <v>50</v>
      </c>
      <c r="P4306" s="1" t="s">
        <v>53</v>
      </c>
      <c r="Q4306" s="726" t="str">
        <f>VLOOKUP(UTK[[#This Row],[ID]],DRIVER[],6,FALSE)</f>
        <v>RAJESWAR MAHANTA</v>
      </c>
    </row>
    <row r="4307" spans="1:18" ht="14.4">
      <c r="A4307" s="1">
        <v>426</v>
      </c>
      <c r="B4307" s="720" t="str">
        <f>UTK[[#This Row],[DATE]]&amp;UTK[[#This Row],[VEHICLE NO]]&amp;UTK[[#This Row],[TRIP NO]]</f>
        <v>45582OD34S65081</v>
      </c>
      <c r="C4307" s="25">
        <v>45582</v>
      </c>
      <c r="D4307" s="1">
        <v>65943</v>
      </c>
      <c r="E4307" s="12">
        <v>312216</v>
      </c>
      <c r="F4307" s="17">
        <v>6560</v>
      </c>
      <c r="G4307" s="24" t="s">
        <v>57</v>
      </c>
      <c r="H4307" s="722">
        <v>54.32</v>
      </c>
      <c r="I4307" s="722">
        <v>17.52</v>
      </c>
      <c r="J4307" s="722">
        <f t="shared" si="313"/>
        <v>36.799999999999997</v>
      </c>
      <c r="K4307" s="723">
        <v>35</v>
      </c>
      <c r="L4307" s="727">
        <v>45582</v>
      </c>
      <c r="M4307" s="722">
        <f t="shared" si="314"/>
        <v>1.7999999999999972</v>
      </c>
      <c r="N4307" s="728">
        <v>1</v>
      </c>
      <c r="O4307" s="552" t="s">
        <v>50</v>
      </c>
      <c r="P4307" s="1" t="s">
        <v>53</v>
      </c>
      <c r="Q4307" s="726" t="str">
        <f>VLOOKUP(UTK[[#This Row],[ID]],DRIVER[],6,FALSE)</f>
        <v>ABHIMANYU JENA</v>
      </c>
    </row>
    <row r="4308" spans="1:18" ht="14.4">
      <c r="A4308" s="1">
        <v>427</v>
      </c>
      <c r="B4308" s="720" t="str">
        <f>UTK[[#This Row],[DATE]]&amp;UTK[[#This Row],[VEHICLE NO]]&amp;UTK[[#This Row],[TRIP NO]]</f>
        <v>45582OD04Q67881</v>
      </c>
      <c r="C4308" s="25">
        <v>45582</v>
      </c>
      <c r="D4308" s="1">
        <v>65944</v>
      </c>
      <c r="E4308" s="12">
        <v>312216</v>
      </c>
      <c r="F4308" s="17">
        <v>6562</v>
      </c>
      <c r="G4308" s="24" t="s">
        <v>20</v>
      </c>
      <c r="H4308" s="722">
        <v>53.22</v>
      </c>
      <c r="I4308" s="722">
        <v>17.66</v>
      </c>
      <c r="J4308" s="722">
        <f t="shared" si="313"/>
        <v>35.56</v>
      </c>
      <c r="K4308" s="723">
        <v>34.64</v>
      </c>
      <c r="L4308" s="727">
        <v>45582</v>
      </c>
      <c r="M4308" s="722">
        <f t="shared" si="314"/>
        <v>0.92000000000000171</v>
      </c>
      <c r="N4308" s="728">
        <v>1</v>
      </c>
      <c r="O4308" s="552" t="s">
        <v>50</v>
      </c>
      <c r="P4308" s="1" t="s">
        <v>53</v>
      </c>
      <c r="Q4308" s="726" t="str">
        <f>VLOOKUP(UTK[[#This Row],[ID]],DRIVER[],6,FALSE)</f>
        <v>AJAYA KUMAR MAHANTA</v>
      </c>
    </row>
    <row r="4309" spans="1:18" ht="14.4">
      <c r="A4309" s="1">
        <v>428</v>
      </c>
      <c r="B4309" s="720" t="str">
        <f>UTK[[#This Row],[DATE]]&amp;UTK[[#This Row],[VEHICLE NO]]&amp;UTK[[#This Row],[TRIP NO]]</f>
        <v>45582OD04Q67611</v>
      </c>
      <c r="C4309" s="25">
        <v>45582</v>
      </c>
      <c r="D4309" s="1">
        <v>65945</v>
      </c>
      <c r="E4309" s="12">
        <v>312216</v>
      </c>
      <c r="F4309" s="17">
        <v>6570</v>
      </c>
      <c r="G4309" s="24" t="s">
        <v>24</v>
      </c>
      <c r="H4309" s="722">
        <v>51</v>
      </c>
      <c r="I4309" s="722">
        <v>17.7</v>
      </c>
      <c r="J4309" s="722">
        <f t="shared" si="313"/>
        <v>33.299999999999997</v>
      </c>
      <c r="K4309" s="723">
        <v>32.22</v>
      </c>
      <c r="L4309" s="727">
        <v>45582</v>
      </c>
      <c r="M4309" s="722">
        <f t="shared" si="314"/>
        <v>1.0799999999999983</v>
      </c>
      <c r="N4309" s="728">
        <v>1</v>
      </c>
      <c r="O4309" s="552" t="s">
        <v>50</v>
      </c>
      <c r="P4309" s="1" t="s">
        <v>53</v>
      </c>
      <c r="Q4309" s="726" t="str">
        <f>VLOOKUP(UTK[[#This Row],[ID]],DRIVER[],6,FALSE)</f>
        <v>DUHSHASAN PRADHAN</v>
      </c>
    </row>
    <row r="4310" spans="1:18" ht="14.4">
      <c r="A4310" s="1">
        <v>429</v>
      </c>
      <c r="B4310" s="720" t="str">
        <f>UTK[[#This Row],[DATE]]&amp;UTK[[#This Row],[VEHICLE NO]]&amp;UTK[[#This Row],[TRIP NO]]</f>
        <v>45582OD34S26681</v>
      </c>
      <c r="C4310" s="25">
        <v>45582</v>
      </c>
      <c r="D4310" s="1">
        <v>65946</v>
      </c>
      <c r="E4310" s="12">
        <v>312216</v>
      </c>
      <c r="F4310" s="17">
        <v>6571</v>
      </c>
      <c r="G4310" s="24" t="s">
        <v>42</v>
      </c>
      <c r="H4310" s="722">
        <v>55.4</v>
      </c>
      <c r="I4310" s="722">
        <v>16.899999999999999</v>
      </c>
      <c r="J4310" s="722">
        <f t="shared" si="313"/>
        <v>38.5</v>
      </c>
      <c r="K4310" s="723">
        <v>36.24</v>
      </c>
      <c r="L4310" s="727">
        <v>45582</v>
      </c>
      <c r="M4310" s="722">
        <f t="shared" si="314"/>
        <v>2.259999999999998</v>
      </c>
      <c r="N4310" s="728">
        <v>1</v>
      </c>
      <c r="O4310" s="552" t="s">
        <v>50</v>
      </c>
      <c r="P4310" s="1" t="s">
        <v>53</v>
      </c>
      <c r="Q4310" s="726" t="str">
        <f>VLOOKUP(UTK[[#This Row],[ID]],DRIVER[],6,FALSE)</f>
        <v>BAI DHARA JAMUDA</v>
      </c>
    </row>
    <row r="4311" spans="1:18" ht="14.4">
      <c r="A4311" s="1">
        <v>430</v>
      </c>
      <c r="B4311" s="720" t="str">
        <f>UTK[[#This Row],[DATE]]&amp;UTK[[#This Row],[VEHICLE NO]]&amp;UTK[[#This Row],[TRIP NO]]</f>
        <v>45582OD04Q41181</v>
      </c>
      <c r="C4311" s="25">
        <v>45582</v>
      </c>
      <c r="D4311" s="1">
        <v>65947</v>
      </c>
      <c r="E4311" s="12">
        <v>312216</v>
      </c>
      <c r="F4311" s="17">
        <v>6581</v>
      </c>
      <c r="G4311" s="24" t="s">
        <v>26</v>
      </c>
      <c r="H4311" s="722">
        <v>54.76</v>
      </c>
      <c r="I4311" s="722">
        <v>17.2</v>
      </c>
      <c r="J4311" s="722">
        <f t="shared" si="313"/>
        <v>37.56</v>
      </c>
      <c r="K4311" s="723">
        <v>36.1</v>
      </c>
      <c r="L4311" s="727">
        <v>45582</v>
      </c>
      <c r="M4311" s="722">
        <f t="shared" si="314"/>
        <v>1.4600000000000009</v>
      </c>
      <c r="N4311" s="728">
        <v>1</v>
      </c>
      <c r="O4311" s="552" t="s">
        <v>50</v>
      </c>
      <c r="P4311" s="1" t="s">
        <v>53</v>
      </c>
      <c r="Q4311" s="726" t="str">
        <f>VLOOKUP(UTK[[#This Row],[ID]],DRIVER[],6,FALSE)</f>
        <v>MIRZA KAMAL BEG</v>
      </c>
    </row>
    <row r="4312" spans="1:18" ht="14.4">
      <c r="A4312" s="1">
        <v>431</v>
      </c>
      <c r="B4312" s="720" t="str">
        <f>UTK[[#This Row],[DATE]]&amp;UTK[[#This Row],[VEHICLE NO]]&amp;UTK[[#This Row],[TRIP NO]]</f>
        <v>45582OD34S61371</v>
      </c>
      <c r="C4312" s="25">
        <v>45582</v>
      </c>
      <c r="D4312" s="1">
        <v>65948</v>
      </c>
      <c r="E4312" s="12">
        <v>312216</v>
      </c>
      <c r="F4312" s="17">
        <v>6575</v>
      </c>
      <c r="G4312" s="24" t="s">
        <v>44</v>
      </c>
      <c r="H4312" s="722">
        <v>54.56</v>
      </c>
      <c r="I4312" s="722">
        <v>17.739999999999998</v>
      </c>
      <c r="J4312" s="722">
        <f t="shared" si="313"/>
        <v>36.820000000000007</v>
      </c>
      <c r="K4312" s="723">
        <v>36.520000000000003</v>
      </c>
      <c r="L4312" s="727">
        <v>45582</v>
      </c>
      <c r="M4312" s="722">
        <f t="shared" si="314"/>
        <v>0.30000000000000426</v>
      </c>
      <c r="N4312" s="728">
        <v>1</v>
      </c>
      <c r="O4312" s="552" t="s">
        <v>50</v>
      </c>
      <c r="P4312" s="1" t="s">
        <v>53</v>
      </c>
      <c r="Q4312" s="726" t="str">
        <f>VLOOKUP(UTK[[#This Row],[ID]],DRIVER[],6,FALSE)</f>
        <v>BANAJ ROUT</v>
      </c>
    </row>
    <row r="4313" spans="1:18" ht="14.4">
      <c r="A4313" s="1">
        <v>432</v>
      </c>
      <c r="B4313" s="720" t="str">
        <f>UTK[[#This Row],[DATE]]&amp;UTK[[#This Row],[VEHICLE NO]]&amp;UTK[[#This Row],[TRIP NO]]</f>
        <v>45582OD04Q41231</v>
      </c>
      <c r="C4313" s="25">
        <v>45582</v>
      </c>
      <c r="D4313" s="1">
        <v>65949</v>
      </c>
      <c r="E4313" s="12">
        <v>312216</v>
      </c>
      <c r="F4313" s="17">
        <v>6573</v>
      </c>
      <c r="G4313" s="24" t="s">
        <v>39</v>
      </c>
      <c r="H4313" s="722">
        <v>54.74</v>
      </c>
      <c r="I4313" s="722">
        <v>17.38</v>
      </c>
      <c r="J4313" s="722">
        <f t="shared" si="313"/>
        <v>37.36</v>
      </c>
      <c r="K4313" s="723">
        <v>35.72</v>
      </c>
      <c r="L4313" s="727">
        <v>45582</v>
      </c>
      <c r="M4313" s="722">
        <f t="shared" si="314"/>
        <v>1.6400000000000006</v>
      </c>
      <c r="N4313" s="728">
        <v>1</v>
      </c>
      <c r="O4313" s="552" t="s">
        <v>50</v>
      </c>
      <c r="P4313" s="1" t="s">
        <v>53</v>
      </c>
      <c r="Q4313" s="726" t="str">
        <f>VLOOKUP(UTK[[#This Row],[ID]],DRIVER[],6,FALSE)</f>
        <v>PRADEEP KUMAR</v>
      </c>
    </row>
    <row r="4314" spans="1:18" ht="14.4">
      <c r="A4314" s="1">
        <v>433</v>
      </c>
      <c r="B4314" s="720" t="str">
        <f>UTK[[#This Row],[DATE]]&amp;UTK[[#This Row],[VEHICLE NO]]&amp;UTK[[#This Row],[TRIP NO]]</f>
        <v>45582OD34S61391</v>
      </c>
      <c r="C4314" s="25">
        <v>45582</v>
      </c>
      <c r="D4314" s="1">
        <v>65950</v>
      </c>
      <c r="E4314" s="12">
        <v>312216</v>
      </c>
      <c r="F4314" s="17">
        <v>6590</v>
      </c>
      <c r="G4314" s="24" t="s">
        <v>52</v>
      </c>
      <c r="H4314" s="722">
        <v>55.44</v>
      </c>
      <c r="I4314" s="722">
        <v>17.62</v>
      </c>
      <c r="J4314" s="722">
        <f t="shared" si="313"/>
        <v>37.819999999999993</v>
      </c>
      <c r="K4314" s="723">
        <v>35.520000000000003</v>
      </c>
      <c r="L4314" s="727">
        <v>45582</v>
      </c>
      <c r="M4314" s="722">
        <f t="shared" si="314"/>
        <v>2.2999999999999901</v>
      </c>
      <c r="N4314" s="728">
        <v>1</v>
      </c>
      <c r="O4314" s="552" t="s">
        <v>50</v>
      </c>
      <c r="P4314" s="1" t="s">
        <v>53</v>
      </c>
      <c r="Q4314" s="726" t="str">
        <f>VLOOKUP(UTK[[#This Row],[ID]],DRIVER[],6,FALSE)</f>
        <v>PRADIPA MALIK</v>
      </c>
    </row>
    <row r="4315" spans="1:18" ht="14.4">
      <c r="A4315" s="1">
        <v>434</v>
      </c>
      <c r="B4315" s="720" t="str">
        <f>UTK[[#This Row],[DATE]]&amp;UTK[[#This Row],[VEHICLE NO]]&amp;UTK[[#This Row],[TRIP NO]]</f>
        <v>45582OD04Q41281</v>
      </c>
      <c r="C4315" s="25">
        <v>45582</v>
      </c>
      <c r="D4315" s="1">
        <v>65951</v>
      </c>
      <c r="E4315" s="12">
        <v>312216</v>
      </c>
      <c r="F4315" s="17">
        <v>6594</v>
      </c>
      <c r="G4315" s="24" t="s">
        <v>41</v>
      </c>
      <c r="H4315" s="722">
        <v>36.26</v>
      </c>
      <c r="I4315" s="722">
        <v>10.5</v>
      </c>
      <c r="J4315" s="722">
        <f t="shared" si="313"/>
        <v>25.759999999999998</v>
      </c>
      <c r="K4315" s="723">
        <v>25</v>
      </c>
      <c r="L4315" s="727">
        <v>45582</v>
      </c>
      <c r="M4315" s="722">
        <f t="shared" si="314"/>
        <v>0.75999999999999801</v>
      </c>
      <c r="N4315" s="728">
        <v>1</v>
      </c>
      <c r="O4315" s="552" t="s">
        <v>50</v>
      </c>
      <c r="P4315" s="1" t="s">
        <v>53</v>
      </c>
      <c r="Q4315" s="726" t="str">
        <f>VLOOKUP(UTK[[#This Row],[ID]],DRIVER[],6,FALSE)</f>
        <v>KAMAN MUNDA</v>
      </c>
    </row>
    <row r="4316" spans="1:18" ht="14.4">
      <c r="A4316" s="1">
        <v>435</v>
      </c>
      <c r="B4316" s="720" t="str">
        <f>UTK[[#This Row],[DATE]]&amp;UTK[[#This Row],[VEHICLE NO]]&amp;UTK[[#This Row],[TRIP NO]]</f>
        <v>45582OD04Q41261</v>
      </c>
      <c r="C4316" s="25">
        <v>45582</v>
      </c>
      <c r="D4316" s="1">
        <v>65952</v>
      </c>
      <c r="E4316" s="12">
        <v>312216</v>
      </c>
      <c r="F4316" s="17">
        <v>6595</v>
      </c>
      <c r="G4316" s="24" t="s">
        <v>23</v>
      </c>
      <c r="H4316" s="722">
        <v>56.06</v>
      </c>
      <c r="I4316" s="722">
        <v>17.5</v>
      </c>
      <c r="J4316" s="722">
        <f t="shared" si="313"/>
        <v>38.56</v>
      </c>
      <c r="K4316" s="723">
        <v>37.979999999999997</v>
      </c>
      <c r="L4316" s="727">
        <v>45582</v>
      </c>
      <c r="M4316" s="722">
        <f t="shared" si="314"/>
        <v>0.5800000000000054</v>
      </c>
      <c r="N4316" s="728">
        <v>1</v>
      </c>
      <c r="O4316" s="552" t="s">
        <v>50</v>
      </c>
      <c r="P4316" s="1" t="s">
        <v>53</v>
      </c>
      <c r="Q4316" s="726" t="str">
        <f>VLOOKUP(UTK[[#This Row],[ID]],DRIVER[],6,FALSE)</f>
        <v>JUGAL KISHOR MOHANTA</v>
      </c>
    </row>
    <row r="4317" spans="1:18" ht="14.4">
      <c r="A4317" s="1">
        <v>436</v>
      </c>
      <c r="B4317" s="720" t="str">
        <f>UTK[[#This Row],[DATE]]&amp;UTK[[#This Row],[VEHICLE NO]]&amp;UTK[[#This Row],[TRIP NO]]</f>
        <v>45582OD34S61521</v>
      </c>
      <c r="C4317" s="25">
        <v>45582</v>
      </c>
      <c r="D4317" s="1">
        <v>65953</v>
      </c>
      <c r="E4317" s="12">
        <v>312216</v>
      </c>
      <c r="F4317" s="17">
        <v>6598</v>
      </c>
      <c r="G4317" s="24" t="s">
        <v>43</v>
      </c>
      <c r="H4317" s="722">
        <v>53.38</v>
      </c>
      <c r="I4317" s="722">
        <v>17.18</v>
      </c>
      <c r="J4317" s="722">
        <f t="shared" si="313"/>
        <v>36.200000000000003</v>
      </c>
      <c r="K4317" s="723">
        <v>35.42</v>
      </c>
      <c r="L4317" s="727">
        <v>45582</v>
      </c>
      <c r="M4317" s="722">
        <f t="shared" si="314"/>
        <v>0.78000000000000114</v>
      </c>
      <c r="N4317" s="728">
        <v>1</v>
      </c>
      <c r="O4317" s="552" t="s">
        <v>50</v>
      </c>
      <c r="P4317" s="1" t="s">
        <v>53</v>
      </c>
      <c r="Q4317" s="726" t="str">
        <f>VLOOKUP(UTK[[#This Row],[ID]],DRIVER[],6,FALSE)</f>
        <v>AMULYA KUMAR SAHOO</v>
      </c>
    </row>
    <row r="4318" spans="1:18" ht="14.4">
      <c r="A4318" s="1">
        <v>437</v>
      </c>
      <c r="B4318" s="720" t="str">
        <f>UTK[[#This Row],[DATE]]&amp;UTK[[#This Row],[VEHICLE NO]]&amp;UTK[[#This Row],[TRIP NO]]</f>
        <v>45582OD04Q41781</v>
      </c>
      <c r="C4318" s="25">
        <v>45582</v>
      </c>
      <c r="D4318" s="1">
        <v>65954</v>
      </c>
      <c r="E4318" s="12">
        <v>312216</v>
      </c>
      <c r="F4318" s="17">
        <v>6604</v>
      </c>
      <c r="G4318" s="24" t="s">
        <v>25</v>
      </c>
      <c r="H4318" s="722">
        <v>54.08</v>
      </c>
      <c r="I4318" s="722">
        <v>17.52</v>
      </c>
      <c r="J4318" s="722">
        <f t="shared" si="313"/>
        <v>36.56</v>
      </c>
      <c r="K4318" s="723">
        <v>36.56</v>
      </c>
      <c r="L4318" s="727">
        <v>45582</v>
      </c>
      <c r="M4318" s="722">
        <f t="shared" si="314"/>
        <v>0</v>
      </c>
      <c r="N4318" s="728">
        <v>1</v>
      </c>
      <c r="O4318" s="552" t="s">
        <v>50</v>
      </c>
      <c r="P4318" s="1" t="s">
        <v>53</v>
      </c>
      <c r="Q4318" s="726" t="str">
        <f>VLOOKUP(UTK[[#This Row],[ID]],DRIVER[],6,FALSE)</f>
        <v>MURALIDHAR MOHANTA</v>
      </c>
    </row>
    <row r="4319" spans="1:18" ht="14.4">
      <c r="A4319" s="1">
        <v>438</v>
      </c>
      <c r="B4319" s="720" t="str">
        <f>UTK[[#This Row],[DATE]]&amp;UTK[[#This Row],[VEHICLE NO]]&amp;UTK[[#This Row],[TRIP NO]]</f>
        <v>45582OD34S26151</v>
      </c>
      <c r="C4319" s="25">
        <v>45582</v>
      </c>
      <c r="D4319" s="1">
        <v>65955</v>
      </c>
      <c r="E4319" s="12">
        <v>312216</v>
      </c>
      <c r="F4319" s="17">
        <v>6605</v>
      </c>
      <c r="G4319" s="24" t="s">
        <v>40</v>
      </c>
      <c r="H4319" s="722">
        <v>55.56</v>
      </c>
      <c r="I4319" s="722">
        <v>17.12</v>
      </c>
      <c r="J4319" s="722">
        <f t="shared" si="313"/>
        <v>38.44</v>
      </c>
      <c r="K4319" s="723">
        <v>37.24</v>
      </c>
      <c r="L4319" s="727">
        <v>45582</v>
      </c>
      <c r="M4319" s="722">
        <f t="shared" si="314"/>
        <v>1.1999999999999957</v>
      </c>
      <c r="N4319" s="728">
        <v>1</v>
      </c>
      <c r="O4319" s="552" t="s">
        <v>50</v>
      </c>
      <c r="P4319" s="1" t="s">
        <v>53</v>
      </c>
      <c r="Q4319" s="726" t="str">
        <f>VLOOKUP(UTK[[#This Row],[ID]],DRIVER[],6,FALSE)</f>
        <v>KALI CH KAR</v>
      </c>
      <c r="R4319" s="1">
        <v>41</v>
      </c>
    </row>
    <row r="4320" spans="1:18" ht="14.4">
      <c r="A4320" s="1">
        <v>439</v>
      </c>
      <c r="B4320" s="720" t="str">
        <f>UTK[[#This Row],[DATE]]&amp;UTK[[#This Row],[VEHICLE NO]]&amp;UTK[[#This Row],[TRIP NO]]</f>
        <v>45582OD34S40342</v>
      </c>
      <c r="C4320" s="25">
        <v>45582</v>
      </c>
      <c r="D4320" s="1">
        <v>65956</v>
      </c>
      <c r="E4320" s="12">
        <v>312216</v>
      </c>
      <c r="F4320" s="17">
        <v>6634</v>
      </c>
      <c r="G4320" s="24" t="s">
        <v>129</v>
      </c>
      <c r="H4320" s="722">
        <v>52.96</v>
      </c>
      <c r="I4320" s="722">
        <v>17.7</v>
      </c>
      <c r="J4320" s="722">
        <f t="shared" si="313"/>
        <v>35.260000000000005</v>
      </c>
      <c r="K4320" s="723">
        <v>34.840000000000003</v>
      </c>
      <c r="L4320" s="727">
        <v>45582</v>
      </c>
      <c r="M4320" s="722">
        <f t="shared" si="314"/>
        <v>0.42000000000000171</v>
      </c>
      <c r="N4320" s="728">
        <v>2</v>
      </c>
      <c r="O4320" s="552" t="s">
        <v>50</v>
      </c>
      <c r="P4320" s="1" t="s">
        <v>53</v>
      </c>
      <c r="Q4320" s="726" t="str">
        <f>VLOOKUP(UTK[[#This Row],[ID]],DRIVER[],6,FALSE)</f>
        <v>AKSHAYA KU SAHOO</v>
      </c>
    </row>
    <row r="4321" spans="1:18" ht="14.4">
      <c r="A4321" s="1">
        <v>440</v>
      </c>
      <c r="B4321" s="720" t="str">
        <f>UTK[[#This Row],[DATE]]&amp;UTK[[#This Row],[VEHICLE NO]]&amp;UTK[[#This Row],[TRIP NO]]</f>
        <v>45582OD34S26662</v>
      </c>
      <c r="C4321" s="25">
        <v>45582</v>
      </c>
      <c r="D4321" s="1">
        <v>65957</v>
      </c>
      <c r="E4321" s="12">
        <v>312216</v>
      </c>
      <c r="F4321" s="17">
        <v>6641</v>
      </c>
      <c r="G4321" s="24" t="s">
        <v>45</v>
      </c>
      <c r="H4321" s="722">
        <v>55.02</v>
      </c>
      <c r="I4321" s="722">
        <v>17.579999999999998</v>
      </c>
      <c r="J4321" s="722">
        <f t="shared" si="313"/>
        <v>37.440000000000005</v>
      </c>
      <c r="K4321" s="723">
        <v>36.82</v>
      </c>
      <c r="L4321" s="727">
        <v>45582</v>
      </c>
      <c r="M4321" s="722">
        <f t="shared" si="314"/>
        <v>0.62000000000000455</v>
      </c>
      <c r="N4321" s="728">
        <v>2</v>
      </c>
      <c r="O4321" s="552" t="s">
        <v>50</v>
      </c>
      <c r="P4321" s="1" t="s">
        <v>53</v>
      </c>
      <c r="Q4321" s="726" t="str">
        <f>VLOOKUP(UTK[[#This Row],[ID]],DRIVER[],6,FALSE)</f>
        <v>PRAHALLAD KUMAR DAS</v>
      </c>
    </row>
    <row r="4322" spans="1:18" ht="14.4">
      <c r="A4322" s="1">
        <v>441</v>
      </c>
      <c r="B4322" s="720" t="str">
        <f>UTK[[#This Row],[DATE]]&amp;UTK[[#This Row],[VEHICLE NO]]&amp;UTK[[#This Row],[TRIP NO]]</f>
        <v>45582OD04Q41442</v>
      </c>
      <c r="C4322" s="25">
        <v>45582</v>
      </c>
      <c r="D4322" s="1">
        <v>65958</v>
      </c>
      <c r="E4322" s="12">
        <v>312216</v>
      </c>
      <c r="F4322" s="17">
        <v>6645</v>
      </c>
      <c r="G4322" s="24" t="s">
        <v>38</v>
      </c>
      <c r="H4322" s="722">
        <v>31.72</v>
      </c>
      <c r="I4322" s="722">
        <v>10.76</v>
      </c>
      <c r="J4322" s="722">
        <f t="shared" si="313"/>
        <v>20.96</v>
      </c>
      <c r="K4322" s="723">
        <v>20.96</v>
      </c>
      <c r="L4322" s="727">
        <v>45582</v>
      </c>
      <c r="M4322" s="722">
        <f t="shared" si="314"/>
        <v>0</v>
      </c>
      <c r="N4322" s="728">
        <v>2</v>
      </c>
      <c r="O4322" s="552" t="s">
        <v>50</v>
      </c>
      <c r="P4322" s="1" t="s">
        <v>53</v>
      </c>
      <c r="Q4322" s="726" t="str">
        <f>VLOOKUP(UTK[[#This Row],[ID]],DRIVER[],6,FALSE)</f>
        <v>RAJESWAR MAHANTA</v>
      </c>
    </row>
    <row r="4323" spans="1:18" ht="14.4">
      <c r="A4323" s="1">
        <v>442</v>
      </c>
      <c r="B4323" s="720" t="str">
        <f>UTK[[#This Row],[DATE]]&amp;UTK[[#This Row],[VEHICLE NO]]&amp;UTK[[#This Row],[TRIP NO]]</f>
        <v>45582OD04Q67882</v>
      </c>
      <c r="C4323" s="25">
        <v>45582</v>
      </c>
      <c r="D4323" s="1">
        <v>65959</v>
      </c>
      <c r="E4323" s="12">
        <v>312216</v>
      </c>
      <c r="F4323" s="17">
        <v>6648</v>
      </c>
      <c r="G4323" s="24" t="s">
        <v>20</v>
      </c>
      <c r="H4323" s="722">
        <v>55.36</v>
      </c>
      <c r="I4323" s="722">
        <v>17.68</v>
      </c>
      <c r="J4323" s="722">
        <f t="shared" si="313"/>
        <v>37.68</v>
      </c>
      <c r="K4323" s="723">
        <v>37.26</v>
      </c>
      <c r="L4323" s="727">
        <v>45582</v>
      </c>
      <c r="M4323" s="722">
        <f t="shared" si="314"/>
        <v>0.42000000000000171</v>
      </c>
      <c r="N4323" s="728">
        <v>2</v>
      </c>
      <c r="O4323" s="552" t="s">
        <v>50</v>
      </c>
      <c r="P4323" s="1" t="s">
        <v>53</v>
      </c>
      <c r="Q4323" s="726" t="str">
        <f>VLOOKUP(UTK[[#This Row],[ID]],DRIVER[],6,FALSE)</f>
        <v>AJAYA KUMAR MAHANTA</v>
      </c>
    </row>
    <row r="4324" spans="1:18" ht="14.4">
      <c r="A4324" s="1">
        <v>443</v>
      </c>
      <c r="B4324" s="720" t="str">
        <f>UTK[[#This Row],[DATE]]&amp;UTK[[#This Row],[VEHICLE NO]]&amp;UTK[[#This Row],[TRIP NO]]</f>
        <v>45582OD34S65082</v>
      </c>
      <c r="C4324" s="25">
        <v>45582</v>
      </c>
      <c r="D4324" s="1">
        <v>65960</v>
      </c>
      <c r="E4324" s="12">
        <v>312216</v>
      </c>
      <c r="F4324" s="17">
        <v>6647</v>
      </c>
      <c r="G4324" s="24" t="s">
        <v>57</v>
      </c>
      <c r="H4324" s="722">
        <v>55.34</v>
      </c>
      <c r="I4324" s="722">
        <v>17.48</v>
      </c>
      <c r="J4324" s="722">
        <f t="shared" si="313"/>
        <v>37.86</v>
      </c>
      <c r="K4324" s="723">
        <v>37.54</v>
      </c>
      <c r="L4324" s="727">
        <v>45582</v>
      </c>
      <c r="M4324" s="722">
        <f t="shared" si="314"/>
        <v>0.32000000000000028</v>
      </c>
      <c r="N4324" s="728">
        <v>2</v>
      </c>
      <c r="O4324" s="552" t="s">
        <v>50</v>
      </c>
      <c r="P4324" s="1" t="s">
        <v>53</v>
      </c>
      <c r="Q4324" s="726" t="str">
        <f>VLOOKUP(UTK[[#This Row],[ID]],DRIVER[],6,FALSE)</f>
        <v>ABHIMANYU JENA</v>
      </c>
    </row>
    <row r="4325" spans="1:18" ht="14.4">
      <c r="A4325" s="1">
        <v>444</v>
      </c>
      <c r="B4325" s="720" t="str">
        <f>UTK[[#This Row],[DATE]]&amp;UTK[[#This Row],[VEHICLE NO]]&amp;UTK[[#This Row],[TRIP NO]]</f>
        <v>45582OD04Q67612</v>
      </c>
      <c r="C4325" s="25">
        <v>45582</v>
      </c>
      <c r="D4325" s="1">
        <v>65961</v>
      </c>
      <c r="E4325" s="12">
        <v>312216</v>
      </c>
      <c r="F4325" s="17">
        <v>6649</v>
      </c>
      <c r="G4325" s="24" t="s">
        <v>24</v>
      </c>
      <c r="H4325" s="722">
        <v>54.74</v>
      </c>
      <c r="I4325" s="722">
        <v>17.7</v>
      </c>
      <c r="J4325" s="722">
        <f t="shared" si="313"/>
        <v>37.040000000000006</v>
      </c>
      <c r="K4325" s="723">
        <v>35.299999999999997</v>
      </c>
      <c r="L4325" s="727">
        <v>45582</v>
      </c>
      <c r="M4325" s="722">
        <f t="shared" si="314"/>
        <v>1.7400000000000091</v>
      </c>
      <c r="N4325" s="728">
        <v>2</v>
      </c>
      <c r="O4325" s="552" t="s">
        <v>50</v>
      </c>
      <c r="P4325" s="1" t="s">
        <v>53</v>
      </c>
      <c r="Q4325" s="726" t="str">
        <f>VLOOKUP(UTK[[#This Row],[ID]],DRIVER[],6,FALSE)</f>
        <v>DUHSHASAN PRADHAN</v>
      </c>
    </row>
    <row r="4326" spans="1:18" ht="14.4">
      <c r="A4326" s="1">
        <v>445</v>
      </c>
      <c r="B4326" s="720" t="str">
        <f>UTK[[#This Row],[DATE]]&amp;UTK[[#This Row],[VEHICLE NO]]&amp;UTK[[#This Row],[TRIP NO]]</f>
        <v>45582OD34S26682</v>
      </c>
      <c r="C4326" s="25">
        <v>45582</v>
      </c>
      <c r="D4326" s="1">
        <v>65962</v>
      </c>
      <c r="E4326" s="12">
        <v>312216</v>
      </c>
      <c r="F4326" s="17">
        <v>6550</v>
      </c>
      <c r="G4326" s="24" t="s">
        <v>42</v>
      </c>
      <c r="H4326" s="722">
        <v>52.98</v>
      </c>
      <c r="I4326" s="722">
        <v>16.920000000000002</v>
      </c>
      <c r="J4326" s="722">
        <f t="shared" si="313"/>
        <v>36.059999999999995</v>
      </c>
      <c r="K4326" s="723">
        <v>34.700000000000003</v>
      </c>
      <c r="L4326" s="727">
        <v>45582</v>
      </c>
      <c r="M4326" s="722">
        <f t="shared" si="314"/>
        <v>1.3599999999999923</v>
      </c>
      <c r="N4326" s="728">
        <v>2</v>
      </c>
      <c r="O4326" s="552" t="s">
        <v>50</v>
      </c>
      <c r="P4326" s="1" t="s">
        <v>53</v>
      </c>
      <c r="Q4326" s="726" t="str">
        <f>VLOOKUP(UTK[[#This Row],[ID]],DRIVER[],6,FALSE)</f>
        <v>BAI DHARA JAMUDA</v>
      </c>
    </row>
    <row r="4327" spans="1:18" ht="14.4">
      <c r="A4327" s="1">
        <v>446</v>
      </c>
      <c r="B4327" s="720" t="str">
        <f>UTK[[#This Row],[DATE]]&amp;UTK[[#This Row],[VEHICLE NO]]&amp;UTK[[#This Row],[TRIP NO]]</f>
        <v>45582OD04Q41232</v>
      </c>
      <c r="C4327" s="25">
        <v>45582</v>
      </c>
      <c r="D4327" s="1">
        <v>65963</v>
      </c>
      <c r="E4327" s="12">
        <v>312216</v>
      </c>
      <c r="F4327" s="17">
        <v>6554</v>
      </c>
      <c r="G4327" s="24" t="s">
        <v>39</v>
      </c>
      <c r="H4327" s="722">
        <v>56.48</v>
      </c>
      <c r="I4327" s="722">
        <v>17.420000000000002</v>
      </c>
      <c r="J4327" s="722">
        <f t="shared" si="313"/>
        <v>39.059999999999995</v>
      </c>
      <c r="K4327" s="723">
        <v>37.04</v>
      </c>
      <c r="L4327" s="727">
        <v>45583</v>
      </c>
      <c r="M4327" s="722">
        <f t="shared" si="314"/>
        <v>2.019999999999996</v>
      </c>
      <c r="N4327" s="728">
        <v>2</v>
      </c>
      <c r="O4327" s="552" t="s">
        <v>50</v>
      </c>
      <c r="P4327" s="1" t="s">
        <v>53</v>
      </c>
      <c r="Q4327" s="726" t="str">
        <f>VLOOKUP(UTK[[#This Row],[ID]],DRIVER[],6,FALSE)</f>
        <v>PRADEEP KUMAR</v>
      </c>
    </row>
    <row r="4328" spans="1:18" ht="14.4">
      <c r="A4328" s="1">
        <v>447</v>
      </c>
      <c r="B4328" s="734" t="str">
        <f>UTK[[#This Row],[DATE]]&amp;UTK[[#This Row],[VEHICLE NO]]&amp;UTK[[#This Row],[TRIP NO]]</f>
        <v>45583OD34S26661</v>
      </c>
      <c r="C4328" s="25">
        <v>45583</v>
      </c>
      <c r="D4328" s="1">
        <v>65964</v>
      </c>
      <c r="E4328" s="12">
        <v>312216</v>
      </c>
      <c r="F4328" s="17">
        <v>6667</v>
      </c>
      <c r="G4328" s="24" t="s">
        <v>45</v>
      </c>
      <c r="H4328" s="736">
        <v>51.06</v>
      </c>
      <c r="I4328" s="736">
        <v>17.579999999999998</v>
      </c>
      <c r="J4328" s="736">
        <f t="shared" ref="J4328:J4356" si="315">H4328-I4328</f>
        <v>33.480000000000004</v>
      </c>
      <c r="K4328" s="737">
        <v>33.18</v>
      </c>
      <c r="L4328" s="727">
        <v>45583</v>
      </c>
      <c r="M4328" s="736">
        <f t="shared" ref="M4328:M4356" si="316">J4328-K4328</f>
        <v>0.30000000000000426</v>
      </c>
      <c r="N4328" s="749">
        <v>1</v>
      </c>
      <c r="O4328" s="552" t="s">
        <v>50</v>
      </c>
      <c r="P4328" s="1" t="s">
        <v>53</v>
      </c>
      <c r="Q4328" s="740" t="str">
        <f>VLOOKUP(UTK[[#This Row],[ID]],DRIVER[],6,FALSE)</f>
        <v>PRAHALLAD KUMAR DAS</v>
      </c>
    </row>
    <row r="4329" spans="1:18" ht="14.4">
      <c r="A4329" s="1">
        <v>448</v>
      </c>
      <c r="B4329" s="734" t="str">
        <f>UTK[[#This Row],[DATE]]&amp;UTK[[#This Row],[VEHICLE NO]]&amp;UTK[[#This Row],[TRIP NO]]</f>
        <v>45583OD34S65081</v>
      </c>
      <c r="C4329" s="25">
        <v>45583</v>
      </c>
      <c r="D4329" s="1">
        <v>65965</v>
      </c>
      <c r="E4329" s="12">
        <v>312216</v>
      </c>
      <c r="F4329" s="17">
        <v>6673</v>
      </c>
      <c r="G4329" s="24" t="s">
        <v>57</v>
      </c>
      <c r="H4329" s="736">
        <v>56.88</v>
      </c>
      <c r="I4329" s="736">
        <v>17.48</v>
      </c>
      <c r="J4329" s="736">
        <f t="shared" si="315"/>
        <v>39.400000000000006</v>
      </c>
      <c r="K4329" s="737">
        <v>39.380000000000003</v>
      </c>
      <c r="L4329" s="727">
        <v>45583</v>
      </c>
      <c r="M4329" s="736">
        <f t="shared" si="316"/>
        <v>2.0000000000003126E-2</v>
      </c>
      <c r="N4329" s="749">
        <v>1</v>
      </c>
      <c r="O4329" s="552" t="s">
        <v>50</v>
      </c>
      <c r="P4329" s="1" t="s">
        <v>53</v>
      </c>
      <c r="Q4329" s="740" t="str">
        <f>VLOOKUP(UTK[[#This Row],[ID]],DRIVER[],6,FALSE)</f>
        <v>ABHIMANYU JENA</v>
      </c>
      <c r="R4329" s="1">
        <v>213</v>
      </c>
    </row>
    <row r="4330" spans="1:18" ht="14.4">
      <c r="A4330" s="1">
        <v>449</v>
      </c>
      <c r="B4330" s="734" t="str">
        <f>UTK[[#This Row],[DATE]]&amp;UTK[[#This Row],[VEHICLE NO]]&amp;UTK[[#This Row],[TRIP NO]]</f>
        <v>45583OD04Q41281</v>
      </c>
      <c r="C4330" s="25">
        <v>45583</v>
      </c>
      <c r="D4330" s="1">
        <v>65966</v>
      </c>
      <c r="E4330" s="12">
        <v>312216</v>
      </c>
      <c r="F4330" s="17">
        <v>6679</v>
      </c>
      <c r="G4330" s="24" t="s">
        <v>41</v>
      </c>
      <c r="H4330" s="736">
        <v>32.200000000000003</v>
      </c>
      <c r="I4330" s="736">
        <v>10.5</v>
      </c>
      <c r="J4330" s="736">
        <f t="shared" si="315"/>
        <v>21.700000000000003</v>
      </c>
      <c r="K4330" s="737">
        <v>21.36</v>
      </c>
      <c r="L4330" s="727">
        <v>45583</v>
      </c>
      <c r="M4330" s="736">
        <f t="shared" si="316"/>
        <v>0.34000000000000341</v>
      </c>
      <c r="N4330" s="749">
        <v>1</v>
      </c>
      <c r="O4330" s="552" t="s">
        <v>50</v>
      </c>
      <c r="P4330" s="1" t="s">
        <v>53</v>
      </c>
      <c r="Q4330" s="740" t="str">
        <f>VLOOKUP(UTK[[#This Row],[ID]],DRIVER[],6,FALSE)</f>
        <v>KAMAN MUNDA</v>
      </c>
    </row>
    <row r="4331" spans="1:18" ht="14.4">
      <c r="A4331" s="1">
        <v>450</v>
      </c>
      <c r="B4331" s="734" t="str">
        <f>UTK[[#This Row],[DATE]]&amp;UTK[[#This Row],[VEHICLE NO]]&amp;UTK[[#This Row],[TRIP NO]]</f>
        <v>45583OD04Q41781</v>
      </c>
      <c r="C4331" s="25">
        <v>45583</v>
      </c>
      <c r="D4331" s="1">
        <v>65967</v>
      </c>
      <c r="E4331" s="12">
        <v>312216</v>
      </c>
      <c r="F4331" s="17">
        <v>6681</v>
      </c>
      <c r="G4331" s="24" t="s">
        <v>25</v>
      </c>
      <c r="H4331" s="736">
        <v>53.66</v>
      </c>
      <c r="I4331" s="736">
        <v>17.52</v>
      </c>
      <c r="J4331" s="736">
        <f t="shared" si="315"/>
        <v>36.14</v>
      </c>
      <c r="K4331" s="737">
        <v>35.56</v>
      </c>
      <c r="L4331" s="727">
        <v>45583</v>
      </c>
      <c r="M4331" s="736">
        <f t="shared" si="316"/>
        <v>0.57999999999999829</v>
      </c>
      <c r="N4331" s="749">
        <v>1</v>
      </c>
      <c r="O4331" s="552" t="s">
        <v>50</v>
      </c>
      <c r="P4331" s="1" t="s">
        <v>53</v>
      </c>
      <c r="Q4331" s="740" t="str">
        <f>VLOOKUP(UTK[[#This Row],[ID]],DRIVER[],6,FALSE)</f>
        <v>BHARAT CH MOHANTA</v>
      </c>
      <c r="R4331" s="1">
        <v>168</v>
      </c>
    </row>
    <row r="4332" spans="1:18" ht="14.4">
      <c r="A4332" s="1">
        <v>451</v>
      </c>
      <c r="B4332" s="734" t="str">
        <f>UTK[[#This Row],[DATE]]&amp;UTK[[#This Row],[VEHICLE NO]]&amp;UTK[[#This Row],[TRIP NO]]</f>
        <v>45583OD34S61521</v>
      </c>
      <c r="C4332" s="25">
        <v>45583</v>
      </c>
      <c r="D4332" s="1">
        <v>65968</v>
      </c>
      <c r="E4332" s="12">
        <v>312216</v>
      </c>
      <c r="F4332" s="17">
        <v>6683</v>
      </c>
      <c r="G4332" s="24" t="s">
        <v>43</v>
      </c>
      <c r="H4332" s="736">
        <v>49.58</v>
      </c>
      <c r="I4332" s="736">
        <v>17.260000000000002</v>
      </c>
      <c r="J4332" s="736">
        <f t="shared" si="315"/>
        <v>32.319999999999993</v>
      </c>
      <c r="K4332" s="737">
        <v>31.86</v>
      </c>
      <c r="L4332" s="727">
        <v>45583</v>
      </c>
      <c r="M4332" s="736">
        <f t="shared" si="316"/>
        <v>0.45999999999999375</v>
      </c>
      <c r="N4332" s="749">
        <v>1</v>
      </c>
      <c r="O4332" s="552" t="s">
        <v>50</v>
      </c>
      <c r="P4332" s="1" t="s">
        <v>53</v>
      </c>
      <c r="Q4332" s="740" t="str">
        <f>VLOOKUP(UTK[[#This Row],[ID]],DRIVER[],6,FALSE)</f>
        <v>NATABAR MOHANTA</v>
      </c>
      <c r="R4332" s="1">
        <v>135</v>
      </c>
    </row>
    <row r="4333" spans="1:18" ht="14.4">
      <c r="A4333" s="1">
        <v>452</v>
      </c>
      <c r="B4333" s="734" t="str">
        <f>UTK[[#This Row],[DATE]]&amp;UTK[[#This Row],[VEHICLE NO]]&amp;UTK[[#This Row],[TRIP NO]]</f>
        <v>45583OD34S61391</v>
      </c>
      <c r="C4333" s="25">
        <v>45583</v>
      </c>
      <c r="D4333" s="1">
        <v>65969</v>
      </c>
      <c r="E4333" s="12">
        <v>312216</v>
      </c>
      <c r="F4333" s="17">
        <v>6677</v>
      </c>
      <c r="G4333" s="24" t="s">
        <v>52</v>
      </c>
      <c r="H4333" s="736">
        <v>52.52</v>
      </c>
      <c r="I4333" s="736">
        <v>17.86</v>
      </c>
      <c r="J4333" s="736">
        <f t="shared" si="315"/>
        <v>34.660000000000004</v>
      </c>
      <c r="K4333" s="737">
        <v>33.979999999999997</v>
      </c>
      <c r="L4333" s="727">
        <v>45583</v>
      </c>
      <c r="M4333" s="736">
        <f t="shared" si="316"/>
        <v>0.68000000000000682</v>
      </c>
      <c r="N4333" s="749">
        <v>1</v>
      </c>
      <c r="O4333" s="552" t="s">
        <v>50</v>
      </c>
      <c r="P4333" s="1" t="s">
        <v>53</v>
      </c>
      <c r="Q4333" s="740" t="str">
        <f>VLOOKUP(UTK[[#This Row],[ID]],DRIVER[],6,FALSE)</f>
        <v>PRADIPA MALIK</v>
      </c>
    </row>
    <row r="4334" spans="1:18" ht="14.4">
      <c r="A4334" s="1">
        <v>453</v>
      </c>
      <c r="B4334" s="734" t="str">
        <f>UTK[[#This Row],[DATE]]&amp;UTK[[#This Row],[VEHICLE NO]]&amp;UTK[[#This Row],[TRIP NO]]</f>
        <v>45583OD34S26681</v>
      </c>
      <c r="C4334" s="25">
        <v>45583</v>
      </c>
      <c r="D4334" s="1">
        <v>65970</v>
      </c>
      <c r="E4334" s="12">
        <v>312216</v>
      </c>
      <c r="F4334" s="17">
        <v>6687</v>
      </c>
      <c r="G4334" s="24" t="s">
        <v>42</v>
      </c>
      <c r="H4334" s="736">
        <v>50.66</v>
      </c>
      <c r="I4334" s="736">
        <v>16.899999999999999</v>
      </c>
      <c r="J4334" s="736">
        <f t="shared" si="315"/>
        <v>33.76</v>
      </c>
      <c r="K4334" s="737">
        <v>32.94</v>
      </c>
      <c r="L4334" s="727">
        <v>45583</v>
      </c>
      <c r="M4334" s="736">
        <f t="shared" si="316"/>
        <v>0.82000000000000028</v>
      </c>
      <c r="N4334" s="749">
        <v>1</v>
      </c>
      <c r="O4334" s="552" t="s">
        <v>50</v>
      </c>
      <c r="P4334" s="1" t="s">
        <v>53</v>
      </c>
      <c r="Q4334" s="740" t="str">
        <f>VLOOKUP(UTK[[#This Row],[ID]],DRIVER[],6,FALSE)</f>
        <v>BAI DHARA JAMUDA</v>
      </c>
      <c r="R4334" s="1">
        <v>30</v>
      </c>
    </row>
    <row r="4335" spans="1:18" ht="14.4">
      <c r="A4335" s="1">
        <v>454</v>
      </c>
      <c r="B4335" s="734" t="str">
        <f>UTK[[#This Row],[DATE]]&amp;UTK[[#This Row],[VEHICLE NO]]&amp;UTK[[#This Row],[TRIP NO]]</f>
        <v>45583OD34S26151</v>
      </c>
      <c r="C4335" s="25">
        <v>45583</v>
      </c>
      <c r="D4335" s="1">
        <v>65971</v>
      </c>
      <c r="E4335" s="12">
        <v>312216</v>
      </c>
      <c r="F4335" s="17">
        <v>6685</v>
      </c>
      <c r="G4335" s="24" t="s">
        <v>40</v>
      </c>
      <c r="H4335" s="736">
        <v>52.18</v>
      </c>
      <c r="I4335" s="736">
        <v>17.3</v>
      </c>
      <c r="J4335" s="736">
        <f t="shared" si="315"/>
        <v>34.879999999999995</v>
      </c>
      <c r="K4335" s="737">
        <v>34.880000000000003</v>
      </c>
      <c r="L4335" s="727">
        <v>45583</v>
      </c>
      <c r="M4335" s="736">
        <f t="shared" si="316"/>
        <v>0</v>
      </c>
      <c r="N4335" s="749">
        <v>1</v>
      </c>
      <c r="O4335" s="552" t="s">
        <v>50</v>
      </c>
      <c r="P4335" s="1" t="s">
        <v>53</v>
      </c>
      <c r="Q4335" s="740" t="str">
        <f>VLOOKUP(UTK[[#This Row],[ID]],DRIVER[],6,FALSE)</f>
        <v>MURALIDHAR MOHANTA</v>
      </c>
      <c r="R4335" s="1">
        <v>218</v>
      </c>
    </row>
    <row r="4336" spans="1:18" ht="14.4">
      <c r="A4336" s="1">
        <v>455</v>
      </c>
      <c r="B4336" s="734" t="str">
        <f>UTK[[#This Row],[DATE]]&amp;UTK[[#This Row],[VEHICLE NO]]&amp;UTK[[#This Row],[TRIP NO]]</f>
        <v>45583OD04Q41441</v>
      </c>
      <c r="C4336" s="25">
        <v>45583</v>
      </c>
      <c r="D4336" s="1">
        <v>65972</v>
      </c>
      <c r="E4336" s="12">
        <v>312216</v>
      </c>
      <c r="F4336" s="17">
        <v>6688</v>
      </c>
      <c r="G4336" s="24" t="s">
        <v>38</v>
      </c>
      <c r="H4336" s="736">
        <v>33.979999999999997</v>
      </c>
      <c r="I4336" s="736">
        <v>10.72</v>
      </c>
      <c r="J4336" s="736">
        <f t="shared" si="315"/>
        <v>23.259999999999998</v>
      </c>
      <c r="K4336" s="737">
        <v>23.26</v>
      </c>
      <c r="L4336" s="727">
        <v>45583</v>
      </c>
      <c r="M4336" s="736">
        <f t="shared" si="316"/>
        <v>0</v>
      </c>
      <c r="N4336" s="749">
        <v>1</v>
      </c>
      <c r="O4336" s="552" t="s">
        <v>50</v>
      </c>
      <c r="P4336" s="1" t="s">
        <v>53</v>
      </c>
      <c r="Q4336" s="740" t="str">
        <f>VLOOKUP(UTK[[#This Row],[ID]],DRIVER[],6,FALSE)</f>
        <v>RAJESWAR MAHANTA</v>
      </c>
    </row>
    <row r="4337" spans="1:18" ht="14.4">
      <c r="A4337" s="1">
        <v>456</v>
      </c>
      <c r="B4337" s="734" t="str">
        <f>UTK[[#This Row],[DATE]]&amp;UTK[[#This Row],[VEHICLE NO]]&amp;UTK[[#This Row],[TRIP NO]]</f>
        <v>45583OD34S61371</v>
      </c>
      <c r="C4337" s="25">
        <v>45583</v>
      </c>
      <c r="D4337" s="1">
        <v>65973</v>
      </c>
      <c r="E4337" s="12">
        <v>312216</v>
      </c>
      <c r="F4337" s="17">
        <v>6690</v>
      </c>
      <c r="G4337" s="24" t="s">
        <v>44</v>
      </c>
      <c r="H4337" s="736">
        <v>54.22</v>
      </c>
      <c r="I4337" s="736">
        <v>17.940000000000001</v>
      </c>
      <c r="J4337" s="736">
        <f t="shared" si="315"/>
        <v>36.28</v>
      </c>
      <c r="K4337" s="737">
        <v>35.24</v>
      </c>
      <c r="L4337" s="727">
        <v>45583</v>
      </c>
      <c r="M4337" s="736">
        <f t="shared" si="316"/>
        <v>1.0399999999999991</v>
      </c>
      <c r="N4337" s="749">
        <v>1</v>
      </c>
      <c r="O4337" s="552" t="s">
        <v>50</v>
      </c>
      <c r="P4337" s="1" t="s">
        <v>53</v>
      </c>
      <c r="Q4337" s="740" t="str">
        <f>VLOOKUP(UTK[[#This Row],[ID]],DRIVER[],6,FALSE)</f>
        <v>BANAJ ROUT</v>
      </c>
    </row>
    <row r="4338" spans="1:18" ht="14.4">
      <c r="A4338" s="1">
        <v>457</v>
      </c>
      <c r="B4338" s="734" t="str">
        <f>UTK[[#This Row],[DATE]]&amp;UTK[[#This Row],[VEHICLE NO]]&amp;UTK[[#This Row],[TRIP NO]]</f>
        <v>45583OD04Q41181</v>
      </c>
      <c r="C4338" s="25">
        <v>45583</v>
      </c>
      <c r="D4338" s="1">
        <v>65974</v>
      </c>
      <c r="E4338" s="12">
        <v>312216</v>
      </c>
      <c r="F4338" s="17">
        <v>6689</v>
      </c>
      <c r="G4338" s="24" t="s">
        <v>26</v>
      </c>
      <c r="H4338" s="736">
        <v>51.66</v>
      </c>
      <c r="I4338" s="736">
        <v>17.22</v>
      </c>
      <c r="J4338" s="736">
        <f t="shared" si="315"/>
        <v>34.44</v>
      </c>
      <c r="K4338" s="737">
        <v>33.68</v>
      </c>
      <c r="L4338" s="727">
        <v>45583</v>
      </c>
      <c r="M4338" s="736">
        <f t="shared" si="316"/>
        <v>0.75999999999999801</v>
      </c>
      <c r="N4338" s="749">
        <v>1</v>
      </c>
      <c r="O4338" s="552" t="s">
        <v>50</v>
      </c>
      <c r="P4338" s="1" t="s">
        <v>53</v>
      </c>
      <c r="Q4338" s="740" t="str">
        <f>VLOOKUP(UTK[[#This Row],[ID]],DRIVER[],6,FALSE)</f>
        <v>MIRZA KAMAL BEG</v>
      </c>
    </row>
    <row r="4339" spans="1:18" ht="14.4">
      <c r="A4339" s="1">
        <v>458</v>
      </c>
      <c r="B4339" s="734" t="str">
        <f>UTK[[#This Row],[DATE]]&amp;UTK[[#This Row],[VEHICLE NO]]&amp;UTK[[#This Row],[TRIP NO]]</f>
        <v>45583OD04Q41231</v>
      </c>
      <c r="C4339" s="25">
        <v>45583</v>
      </c>
      <c r="D4339" s="1">
        <v>65975</v>
      </c>
      <c r="E4339" s="12">
        <v>312216</v>
      </c>
      <c r="F4339" s="17">
        <v>6702</v>
      </c>
      <c r="G4339" s="24" t="s">
        <v>39</v>
      </c>
      <c r="H4339" s="736">
        <v>54.04</v>
      </c>
      <c r="I4339" s="736">
        <v>17.38</v>
      </c>
      <c r="J4339" s="736">
        <f t="shared" si="315"/>
        <v>36.659999999999997</v>
      </c>
      <c r="K4339" s="737">
        <v>34.880000000000003</v>
      </c>
      <c r="L4339" s="727">
        <v>45583</v>
      </c>
      <c r="M4339" s="736">
        <f t="shared" si="316"/>
        <v>1.779999999999994</v>
      </c>
      <c r="N4339" s="749">
        <v>1</v>
      </c>
      <c r="O4339" s="552" t="s">
        <v>50</v>
      </c>
      <c r="P4339" s="1" t="s">
        <v>53</v>
      </c>
      <c r="Q4339" s="740" t="str">
        <f>VLOOKUP(UTK[[#This Row],[ID]],DRIVER[],6,FALSE)</f>
        <v>RIZWAN</v>
      </c>
    </row>
    <row r="4340" spans="1:18" ht="14.4">
      <c r="A4340" s="1">
        <v>459</v>
      </c>
      <c r="B4340" s="734" t="str">
        <f>UTK[[#This Row],[DATE]]&amp;UTK[[#This Row],[VEHICLE NO]]&amp;UTK[[#This Row],[TRIP NO]]</f>
        <v>45583OD04Q67881</v>
      </c>
      <c r="C4340" s="25">
        <v>45583</v>
      </c>
      <c r="D4340" s="1">
        <v>65976</v>
      </c>
      <c r="E4340" s="12">
        <v>312216</v>
      </c>
      <c r="F4340" s="17">
        <v>6696</v>
      </c>
      <c r="G4340" s="24" t="s">
        <v>20</v>
      </c>
      <c r="H4340" s="736">
        <v>52.04</v>
      </c>
      <c r="I4340" s="736">
        <v>17.68</v>
      </c>
      <c r="J4340" s="736">
        <f t="shared" si="315"/>
        <v>34.36</v>
      </c>
      <c r="K4340" s="737">
        <v>33.659999999999997</v>
      </c>
      <c r="L4340" s="727">
        <v>45583</v>
      </c>
      <c r="M4340" s="736">
        <f t="shared" si="316"/>
        <v>0.70000000000000284</v>
      </c>
      <c r="N4340" s="749">
        <v>1</v>
      </c>
      <c r="O4340" s="552" t="s">
        <v>50</v>
      </c>
      <c r="P4340" s="1" t="s">
        <v>53</v>
      </c>
      <c r="Q4340" s="740" t="str">
        <f>VLOOKUP(UTK[[#This Row],[ID]],DRIVER[],6,FALSE)</f>
        <v>AJAYA KUMAR MAHANTA</v>
      </c>
    </row>
    <row r="4341" spans="1:18" ht="14.4">
      <c r="A4341" s="1">
        <v>460</v>
      </c>
      <c r="B4341" s="734" t="str">
        <f>UTK[[#This Row],[DATE]]&amp;UTK[[#This Row],[VEHICLE NO]]&amp;UTK[[#This Row],[TRIP NO]]</f>
        <v>45583OD04Q67611</v>
      </c>
      <c r="C4341" s="25">
        <v>45583</v>
      </c>
      <c r="D4341" s="1">
        <v>65977</v>
      </c>
      <c r="E4341" s="12">
        <v>312216</v>
      </c>
      <c r="F4341" s="17">
        <v>6697</v>
      </c>
      <c r="G4341" s="24" t="s">
        <v>24</v>
      </c>
      <c r="H4341" s="736">
        <v>53.94</v>
      </c>
      <c r="I4341" s="736">
        <v>17.72</v>
      </c>
      <c r="J4341" s="736">
        <f t="shared" si="315"/>
        <v>36.22</v>
      </c>
      <c r="K4341" s="737">
        <v>34.56</v>
      </c>
      <c r="L4341" s="727">
        <v>45583</v>
      </c>
      <c r="M4341" s="736">
        <f t="shared" si="316"/>
        <v>1.6599999999999966</v>
      </c>
      <c r="N4341" s="749">
        <v>1</v>
      </c>
      <c r="O4341" s="552" t="s">
        <v>50</v>
      </c>
      <c r="P4341" s="1" t="s">
        <v>53</v>
      </c>
      <c r="Q4341" s="740" t="str">
        <f>VLOOKUP(UTK[[#This Row],[ID]],DRIVER[],6,FALSE)</f>
        <v>DUHSHASAN PRADHAN</v>
      </c>
      <c r="R4341" s="1">
        <v>196</v>
      </c>
    </row>
    <row r="4342" spans="1:18" ht="14.4">
      <c r="A4342" s="1">
        <v>461</v>
      </c>
      <c r="B4342" s="734" t="str">
        <f>UTK[[#This Row],[DATE]]&amp;UTK[[#This Row],[VEHICLE NO]]&amp;UTK[[#This Row],[TRIP NO]]</f>
        <v>45583OD34S40341</v>
      </c>
      <c r="C4342" s="25">
        <v>45583</v>
      </c>
      <c r="D4342" s="1">
        <v>65978</v>
      </c>
      <c r="E4342" s="12">
        <v>312216</v>
      </c>
      <c r="F4342" s="17">
        <v>6698</v>
      </c>
      <c r="G4342" s="24" t="s">
        <v>129</v>
      </c>
      <c r="H4342" s="736">
        <v>55.72</v>
      </c>
      <c r="I4342" s="736">
        <v>17.72</v>
      </c>
      <c r="J4342" s="736">
        <f t="shared" si="315"/>
        <v>38</v>
      </c>
      <c r="K4342" s="737">
        <v>36.74</v>
      </c>
      <c r="L4342" s="727">
        <v>45583</v>
      </c>
      <c r="M4342" s="736">
        <f t="shared" si="316"/>
        <v>1.259999999999998</v>
      </c>
      <c r="N4342" s="749">
        <v>1</v>
      </c>
      <c r="O4342" s="552" t="s">
        <v>50</v>
      </c>
      <c r="P4342" s="1" t="s">
        <v>53</v>
      </c>
      <c r="Q4342" s="740" t="str">
        <f>VLOOKUP(UTK[[#This Row],[ID]],DRIVER[],6,FALSE)</f>
        <v>AKSHAYA KU SAHOO</v>
      </c>
    </row>
    <row r="4343" spans="1:18" ht="14.4">
      <c r="A4343" s="1">
        <v>462</v>
      </c>
      <c r="B4343" s="734" t="str">
        <f>UTK[[#This Row],[DATE]]&amp;UTK[[#This Row],[VEHICLE NO]]&amp;UTK[[#This Row],[TRIP NO]]</f>
        <v>45583OD04Q41261</v>
      </c>
      <c r="C4343" s="25">
        <v>45583</v>
      </c>
      <c r="D4343" s="1">
        <v>65979</v>
      </c>
      <c r="E4343" s="12">
        <v>312216</v>
      </c>
      <c r="F4343" s="17">
        <v>6670</v>
      </c>
      <c r="G4343" s="24" t="s">
        <v>23</v>
      </c>
      <c r="H4343" s="736">
        <v>53.5</v>
      </c>
      <c r="I4343" s="736">
        <v>17.5</v>
      </c>
      <c r="J4343" s="736">
        <f t="shared" si="315"/>
        <v>36</v>
      </c>
      <c r="K4343" s="737">
        <v>34.78</v>
      </c>
      <c r="L4343" s="727">
        <v>45583</v>
      </c>
      <c r="M4343" s="736">
        <f t="shared" si="316"/>
        <v>1.2199999999999989</v>
      </c>
      <c r="N4343" s="749">
        <v>1</v>
      </c>
      <c r="O4343" s="552" t="s">
        <v>50</v>
      </c>
      <c r="P4343" s="1" t="s">
        <v>53</v>
      </c>
      <c r="Q4343" s="740" t="str">
        <f>VLOOKUP(UTK[[#This Row],[ID]],DRIVER[],6,FALSE)</f>
        <v>PRADEEP KUMAR</v>
      </c>
    </row>
    <row r="4344" spans="1:18" ht="14.4">
      <c r="A4344" s="1">
        <v>463</v>
      </c>
      <c r="B4344" s="734" t="str">
        <f>UTK[[#This Row],[DATE]]&amp;UTK[[#This Row],[VEHICLE NO]]&amp;UTK[[#This Row],[TRIP NO]]</f>
        <v>45583OD34S26662</v>
      </c>
      <c r="C4344" s="25">
        <v>45583</v>
      </c>
      <c r="D4344" s="1">
        <v>65980</v>
      </c>
      <c r="E4344" s="12">
        <v>312216</v>
      </c>
      <c r="F4344" s="17">
        <v>6713</v>
      </c>
      <c r="G4344" s="24" t="s">
        <v>45</v>
      </c>
      <c r="H4344" s="736">
        <v>52.82</v>
      </c>
      <c r="I4344" s="736">
        <v>17.54</v>
      </c>
      <c r="J4344" s="736">
        <f t="shared" si="315"/>
        <v>35.28</v>
      </c>
      <c r="K4344" s="737">
        <v>34.159999999999997</v>
      </c>
      <c r="L4344" s="727">
        <v>45583</v>
      </c>
      <c r="M4344" s="736">
        <f t="shared" si="316"/>
        <v>1.1200000000000045</v>
      </c>
      <c r="N4344" s="749">
        <v>2</v>
      </c>
      <c r="O4344" s="552" t="s">
        <v>50</v>
      </c>
      <c r="P4344" s="1" t="s">
        <v>53</v>
      </c>
      <c r="Q4344" s="740" t="str">
        <f>VLOOKUP(UTK[[#This Row],[ID]],DRIVER[],6,FALSE)</f>
        <v>PRAHALLAD KUMAR DAS</v>
      </c>
    </row>
    <row r="4345" spans="1:18" ht="14.4">
      <c r="A4345" s="1">
        <v>464</v>
      </c>
      <c r="B4345" s="734" t="str">
        <f>UTK[[#This Row],[DATE]]&amp;UTK[[#This Row],[VEHICLE NO]]&amp;UTK[[#This Row],[TRIP NO]]</f>
        <v>45583OD04Q41282</v>
      </c>
      <c r="C4345" s="25">
        <v>45583</v>
      </c>
      <c r="D4345" s="1">
        <v>65981</v>
      </c>
      <c r="E4345" s="12">
        <v>312216</v>
      </c>
      <c r="F4345" s="17">
        <v>6747</v>
      </c>
      <c r="G4345" s="24" t="s">
        <v>41</v>
      </c>
      <c r="H4345" s="736">
        <v>35.24</v>
      </c>
      <c r="I4345" s="736">
        <v>10.48</v>
      </c>
      <c r="J4345" s="736">
        <f t="shared" si="315"/>
        <v>24.76</v>
      </c>
      <c r="K4345" s="737">
        <v>24.08</v>
      </c>
      <c r="L4345" s="727">
        <v>45583</v>
      </c>
      <c r="M4345" s="736">
        <f t="shared" si="316"/>
        <v>0.68000000000000327</v>
      </c>
      <c r="N4345" s="749">
        <v>2</v>
      </c>
      <c r="O4345" s="552" t="s">
        <v>50</v>
      </c>
      <c r="P4345" s="1" t="s">
        <v>53</v>
      </c>
      <c r="Q4345" s="740" t="str">
        <f>VLOOKUP(UTK[[#This Row],[ID]],DRIVER[],6,FALSE)</f>
        <v>KAMAN MUNDA</v>
      </c>
    </row>
    <row r="4346" spans="1:18" ht="14.4">
      <c r="A4346" s="1">
        <v>465</v>
      </c>
      <c r="B4346" s="734" t="str">
        <f>UTK[[#This Row],[DATE]]&amp;UTK[[#This Row],[VEHICLE NO]]&amp;UTK[[#This Row],[TRIP NO]]</f>
        <v>45583OD34S65082</v>
      </c>
      <c r="C4346" s="25">
        <v>45583</v>
      </c>
      <c r="D4346" s="1">
        <v>65982</v>
      </c>
      <c r="E4346" s="12">
        <v>312216</v>
      </c>
      <c r="F4346" s="17">
        <v>6782</v>
      </c>
      <c r="G4346" s="24" t="s">
        <v>57</v>
      </c>
      <c r="H4346" s="736">
        <v>56.04</v>
      </c>
      <c r="I4346" s="736">
        <v>17.62</v>
      </c>
      <c r="J4346" s="736">
        <f t="shared" si="315"/>
        <v>38.42</v>
      </c>
      <c r="K4346" s="737">
        <v>36.520000000000003</v>
      </c>
      <c r="L4346" s="748">
        <v>45584</v>
      </c>
      <c r="M4346" s="736">
        <f t="shared" si="316"/>
        <v>1.8999999999999986</v>
      </c>
      <c r="N4346" s="749">
        <v>2</v>
      </c>
      <c r="O4346" s="552" t="s">
        <v>50</v>
      </c>
      <c r="P4346" s="1" t="s">
        <v>53</v>
      </c>
      <c r="Q4346" s="740" t="str">
        <f>VLOOKUP(UTK[[#This Row],[ID]],DRIVER[],6,FALSE)</f>
        <v>ABHIMANYU JENA</v>
      </c>
    </row>
    <row r="4347" spans="1:18" ht="14.4">
      <c r="A4347" s="1">
        <v>466</v>
      </c>
      <c r="B4347" s="734" t="str">
        <f>UTK[[#This Row],[DATE]]&amp;UTK[[#This Row],[VEHICLE NO]]&amp;UTK[[#This Row],[TRIP NO]]</f>
        <v>45583OD04Q41782</v>
      </c>
      <c r="C4347" s="25">
        <v>45583</v>
      </c>
      <c r="D4347" s="1">
        <v>65983</v>
      </c>
      <c r="E4347" s="12">
        <v>312216</v>
      </c>
      <c r="F4347" s="17">
        <v>6764</v>
      </c>
      <c r="G4347" s="24" t="s">
        <v>25</v>
      </c>
      <c r="H4347" s="736">
        <v>55.62</v>
      </c>
      <c r="I4347" s="736">
        <v>17.64</v>
      </c>
      <c r="J4347" s="736">
        <f t="shared" si="315"/>
        <v>37.979999999999997</v>
      </c>
      <c r="K4347" s="737">
        <v>36.78</v>
      </c>
      <c r="L4347" s="748">
        <v>45584</v>
      </c>
      <c r="M4347" s="736">
        <f t="shared" si="316"/>
        <v>1.1999999999999957</v>
      </c>
      <c r="N4347" s="749">
        <v>2</v>
      </c>
      <c r="O4347" s="552" t="s">
        <v>50</v>
      </c>
      <c r="P4347" s="1" t="s">
        <v>53</v>
      </c>
      <c r="Q4347" s="740" t="str">
        <f>VLOOKUP(UTK[[#This Row],[ID]],DRIVER[],6,FALSE)</f>
        <v>BHARAT CH MOHANTA</v>
      </c>
    </row>
    <row r="4348" spans="1:18" ht="14.4">
      <c r="A4348" s="1">
        <v>467</v>
      </c>
      <c r="B4348" s="734" t="str">
        <f>UTK[[#This Row],[DATE]]&amp;UTK[[#This Row],[VEHICLE NO]]&amp;UTK[[#This Row],[TRIP NO]]</f>
        <v>45583OD34S61392</v>
      </c>
      <c r="C4348" s="25">
        <v>45583</v>
      </c>
      <c r="D4348" s="1">
        <v>65984</v>
      </c>
      <c r="E4348" s="12">
        <v>312216</v>
      </c>
      <c r="F4348" s="17">
        <v>6766</v>
      </c>
      <c r="G4348" s="24" t="s">
        <v>52</v>
      </c>
      <c r="H4348" s="736">
        <v>54.7</v>
      </c>
      <c r="I4348" s="736">
        <v>17.86</v>
      </c>
      <c r="J4348" s="736">
        <f t="shared" si="315"/>
        <v>36.840000000000003</v>
      </c>
      <c r="K4348" s="737">
        <v>35.46</v>
      </c>
      <c r="L4348" s="748">
        <v>45584</v>
      </c>
      <c r="M4348" s="736">
        <f t="shared" si="316"/>
        <v>1.3800000000000026</v>
      </c>
      <c r="N4348" s="749">
        <v>2</v>
      </c>
      <c r="O4348" s="552" t="s">
        <v>50</v>
      </c>
      <c r="P4348" s="1" t="s">
        <v>53</v>
      </c>
      <c r="Q4348" s="740" t="str">
        <f>VLOOKUP(UTK[[#This Row],[ID]],DRIVER[],6,FALSE)</f>
        <v>PRADIPA MALIK</v>
      </c>
    </row>
    <row r="4349" spans="1:18" ht="14.4">
      <c r="A4349" s="1">
        <v>468</v>
      </c>
      <c r="B4349" s="734" t="str">
        <f>UTK[[#This Row],[DATE]]&amp;UTK[[#This Row],[VEHICLE NO]]&amp;UTK[[#This Row],[TRIP NO]]</f>
        <v>45583OD34S26682</v>
      </c>
      <c r="C4349" s="25">
        <v>45583</v>
      </c>
      <c r="D4349" s="1">
        <v>65985</v>
      </c>
      <c r="E4349" s="12">
        <v>312216</v>
      </c>
      <c r="F4349" s="17">
        <v>6775</v>
      </c>
      <c r="G4349" s="24" t="s">
        <v>42</v>
      </c>
      <c r="H4349" s="736">
        <v>55.36</v>
      </c>
      <c r="I4349" s="736">
        <v>17</v>
      </c>
      <c r="J4349" s="736">
        <f t="shared" si="315"/>
        <v>38.36</v>
      </c>
      <c r="K4349" s="737">
        <v>36.04</v>
      </c>
      <c r="L4349" s="748">
        <v>45584</v>
      </c>
      <c r="M4349" s="736">
        <f t="shared" si="316"/>
        <v>2.3200000000000003</v>
      </c>
      <c r="N4349" s="749">
        <v>2</v>
      </c>
      <c r="O4349" s="552" t="s">
        <v>50</v>
      </c>
      <c r="P4349" s="1" t="s">
        <v>53</v>
      </c>
      <c r="Q4349" s="740" t="str">
        <f>VLOOKUP(UTK[[#This Row],[ID]],DRIVER[],6,FALSE)</f>
        <v>BAI DHARA JAMUDA</v>
      </c>
    </row>
    <row r="4350" spans="1:18" ht="14.4">
      <c r="A4350" s="1">
        <v>469</v>
      </c>
      <c r="B4350" s="734" t="str">
        <f>UTK[[#This Row],[DATE]]&amp;UTK[[#This Row],[VEHICLE NO]]&amp;UTK[[#This Row],[TRIP NO]]</f>
        <v>45583OD04Q41182</v>
      </c>
      <c r="C4350" s="25">
        <v>45583</v>
      </c>
      <c r="D4350" s="1">
        <v>65986</v>
      </c>
      <c r="E4350" s="12">
        <v>312216</v>
      </c>
      <c r="F4350" s="17">
        <v>6778</v>
      </c>
      <c r="G4350" s="24" t="s">
        <v>26</v>
      </c>
      <c r="H4350" s="736">
        <v>52.52</v>
      </c>
      <c r="I4350" s="736">
        <v>17.239999999999998</v>
      </c>
      <c r="J4350" s="736">
        <f t="shared" si="315"/>
        <v>35.28</v>
      </c>
      <c r="K4350" s="737">
        <v>32.58</v>
      </c>
      <c r="L4350" s="748">
        <v>45584</v>
      </c>
      <c r="M4350" s="736">
        <f t="shared" si="316"/>
        <v>2.7000000000000028</v>
      </c>
      <c r="N4350" s="749">
        <v>2</v>
      </c>
      <c r="O4350" s="552" t="s">
        <v>50</v>
      </c>
      <c r="P4350" s="1" t="s">
        <v>53</v>
      </c>
      <c r="Q4350" s="740" t="str">
        <f>VLOOKUP(UTK[[#This Row],[ID]],DRIVER[],6,FALSE)</f>
        <v>MIRZA KAMAL BEG</v>
      </c>
    </row>
    <row r="4351" spans="1:18" ht="14.4">
      <c r="A4351" s="1">
        <v>470</v>
      </c>
      <c r="B4351" s="734" t="str">
        <f>UTK[[#This Row],[DATE]]&amp;UTK[[#This Row],[VEHICLE NO]]&amp;UTK[[#This Row],[TRIP NO]]</f>
        <v>45583OD34S61522</v>
      </c>
      <c r="C4351" s="25">
        <v>45583</v>
      </c>
      <c r="D4351" s="1">
        <v>65987</v>
      </c>
      <c r="E4351" s="12">
        <v>312216</v>
      </c>
      <c r="F4351" s="17">
        <v>6781</v>
      </c>
      <c r="G4351" s="24" t="s">
        <v>43</v>
      </c>
      <c r="H4351" s="736">
        <v>53.58</v>
      </c>
      <c r="I4351" s="736">
        <v>17.32</v>
      </c>
      <c r="J4351" s="736">
        <f t="shared" si="315"/>
        <v>36.26</v>
      </c>
      <c r="K4351" s="737">
        <v>33.92</v>
      </c>
      <c r="L4351" s="748">
        <v>45584</v>
      </c>
      <c r="M4351" s="736">
        <f t="shared" si="316"/>
        <v>2.3399999999999963</v>
      </c>
      <c r="N4351" s="749">
        <v>2</v>
      </c>
      <c r="O4351" s="552" t="s">
        <v>50</v>
      </c>
      <c r="P4351" s="1" t="s">
        <v>53</v>
      </c>
      <c r="Q4351" s="740" t="str">
        <f>VLOOKUP(UTK[[#This Row],[ID]],DRIVER[],6,FALSE)</f>
        <v>NATABAR MOHANTA</v>
      </c>
    </row>
    <row r="4352" spans="1:18" ht="14.4">
      <c r="A4352" s="1">
        <v>471</v>
      </c>
      <c r="B4352" s="734" t="str">
        <f>UTK[[#This Row],[DATE]]&amp;UTK[[#This Row],[VEHICLE NO]]&amp;UTK[[#This Row],[TRIP NO]]</f>
        <v>45583OD34S26152</v>
      </c>
      <c r="C4352" s="25">
        <v>45583</v>
      </c>
      <c r="D4352" s="1">
        <v>65988</v>
      </c>
      <c r="E4352" s="12">
        <v>312216</v>
      </c>
      <c r="F4352" s="17">
        <v>6782</v>
      </c>
      <c r="G4352" s="24" t="s">
        <v>40</v>
      </c>
      <c r="H4352" s="736">
        <v>55.12</v>
      </c>
      <c r="I4352" s="736">
        <v>17.32</v>
      </c>
      <c r="J4352" s="736">
        <f t="shared" si="315"/>
        <v>37.799999999999997</v>
      </c>
      <c r="K4352" s="737">
        <v>37.22</v>
      </c>
      <c r="L4352" s="748">
        <v>45584</v>
      </c>
      <c r="M4352" s="736">
        <f t="shared" si="316"/>
        <v>0.57999999999999829</v>
      </c>
      <c r="N4352" s="749">
        <v>2</v>
      </c>
      <c r="O4352" s="552" t="s">
        <v>50</v>
      </c>
      <c r="P4352" s="1" t="s">
        <v>53</v>
      </c>
      <c r="Q4352" s="740" t="str">
        <f>VLOOKUP(UTK[[#This Row],[ID]],DRIVER[],6,FALSE)</f>
        <v>MURALIDHAR MOHANTA</v>
      </c>
    </row>
    <row r="4353" spans="1:18" ht="14.4">
      <c r="A4353" s="1">
        <v>472</v>
      </c>
      <c r="B4353" s="734" t="str">
        <f>UTK[[#This Row],[DATE]]&amp;UTK[[#This Row],[VEHICLE NO]]&amp;UTK[[#This Row],[TRIP NO]]</f>
        <v>45583OD04Q41442</v>
      </c>
      <c r="C4353" s="25">
        <v>45583</v>
      </c>
      <c r="D4353" s="1">
        <v>65989</v>
      </c>
      <c r="E4353" s="12">
        <v>312216</v>
      </c>
      <c r="F4353" s="17">
        <v>6783</v>
      </c>
      <c r="G4353" s="24" t="s">
        <v>38</v>
      </c>
      <c r="H4353" s="736">
        <v>34.18</v>
      </c>
      <c r="I4353" s="736">
        <v>10.7</v>
      </c>
      <c r="J4353" s="736">
        <f t="shared" si="315"/>
        <v>23.48</v>
      </c>
      <c r="K4353" s="737">
        <v>23.18</v>
      </c>
      <c r="L4353" s="748">
        <v>45584</v>
      </c>
      <c r="M4353" s="736">
        <f t="shared" si="316"/>
        <v>0.30000000000000071</v>
      </c>
      <c r="N4353" s="749">
        <v>2</v>
      </c>
      <c r="O4353" s="552" t="s">
        <v>50</v>
      </c>
      <c r="P4353" s="1" t="s">
        <v>53</v>
      </c>
      <c r="Q4353" s="740" t="str">
        <f>VLOOKUP(UTK[[#This Row],[ID]],DRIVER[],6,FALSE)</f>
        <v>RAJESWAR MAHANTA</v>
      </c>
    </row>
    <row r="4354" spans="1:18" ht="14.4">
      <c r="A4354" s="1">
        <v>473</v>
      </c>
      <c r="B4354" s="734" t="str">
        <f>UTK[[#This Row],[DATE]]&amp;UTK[[#This Row],[VEHICLE NO]]&amp;UTK[[#This Row],[TRIP NO]]</f>
        <v>45583OD04Q67882</v>
      </c>
      <c r="C4354" s="25">
        <v>45583</v>
      </c>
      <c r="D4354" s="1">
        <v>65990</v>
      </c>
      <c r="E4354" s="12">
        <v>312216</v>
      </c>
      <c r="F4354" s="17">
        <v>6786</v>
      </c>
      <c r="G4354" s="24" t="s">
        <v>20</v>
      </c>
      <c r="H4354" s="736">
        <v>50.26</v>
      </c>
      <c r="I4354" s="736">
        <v>17.82</v>
      </c>
      <c r="J4354" s="736">
        <f t="shared" si="315"/>
        <v>32.44</v>
      </c>
      <c r="K4354" s="737">
        <v>31.76</v>
      </c>
      <c r="L4354" s="748">
        <v>45584</v>
      </c>
      <c r="M4354" s="736">
        <f t="shared" si="316"/>
        <v>0.67999999999999616</v>
      </c>
      <c r="N4354" s="749">
        <v>2</v>
      </c>
      <c r="O4354" s="552" t="s">
        <v>50</v>
      </c>
      <c r="P4354" s="1" t="s">
        <v>53</v>
      </c>
      <c r="Q4354" s="740" t="str">
        <f>VLOOKUP(UTK[[#This Row],[ID]],DRIVER[],6,FALSE)</f>
        <v>AJAYA KUMAR MAHANTA</v>
      </c>
      <c r="R4354" s="1">
        <v>210</v>
      </c>
    </row>
    <row r="4355" spans="1:18" ht="14.4">
      <c r="A4355" s="1">
        <v>474</v>
      </c>
      <c r="B4355" s="734" t="str">
        <f>UTK[[#This Row],[DATE]]&amp;UTK[[#This Row],[VEHICLE NO]]&amp;UTK[[#This Row],[TRIP NO]]</f>
        <v>45583OD34S40342</v>
      </c>
      <c r="C4355" s="25">
        <v>45583</v>
      </c>
      <c r="D4355" s="1">
        <v>65991</v>
      </c>
      <c r="E4355" s="12">
        <v>312216</v>
      </c>
      <c r="F4355" s="17">
        <v>6788</v>
      </c>
      <c r="G4355" s="24" t="s">
        <v>129</v>
      </c>
      <c r="H4355" s="736">
        <v>55.48</v>
      </c>
      <c r="I4355" s="736">
        <v>17.739999999999998</v>
      </c>
      <c r="J4355" s="736">
        <f t="shared" si="315"/>
        <v>37.739999999999995</v>
      </c>
      <c r="K4355" s="737">
        <v>37.14</v>
      </c>
      <c r="L4355" s="748">
        <v>45584</v>
      </c>
      <c r="M4355" s="736">
        <f t="shared" si="316"/>
        <v>0.59999999999999432</v>
      </c>
      <c r="N4355" s="749">
        <v>2</v>
      </c>
      <c r="O4355" s="552" t="s">
        <v>50</v>
      </c>
      <c r="P4355" s="1" t="s">
        <v>53</v>
      </c>
      <c r="Q4355" s="740" t="str">
        <f>VLOOKUP(UTK[[#This Row],[ID]],DRIVER[],6,FALSE)</f>
        <v>AKSHAYA KU SAHOO</v>
      </c>
    </row>
    <row r="4356" spans="1:18" ht="14.4">
      <c r="A4356" s="1">
        <v>475</v>
      </c>
      <c r="B4356" s="734" t="str">
        <f>UTK[[#This Row],[DATE]]&amp;UTK[[#This Row],[VEHICLE NO]]&amp;UTK[[#This Row],[TRIP NO]]</f>
        <v>45583OD34S61372</v>
      </c>
      <c r="C4356" s="25">
        <v>45583</v>
      </c>
      <c r="D4356" s="1">
        <v>65992</v>
      </c>
      <c r="E4356" s="12">
        <v>312216</v>
      </c>
      <c r="F4356" s="17">
        <v>6787</v>
      </c>
      <c r="G4356" s="24" t="s">
        <v>44</v>
      </c>
      <c r="H4356" s="736">
        <v>53.24</v>
      </c>
      <c r="I4356" s="736">
        <v>17.899999999999999</v>
      </c>
      <c r="J4356" s="736">
        <f t="shared" si="315"/>
        <v>35.340000000000003</v>
      </c>
      <c r="K4356" s="737">
        <v>34.799999999999997</v>
      </c>
      <c r="L4356" s="748">
        <v>45584</v>
      </c>
      <c r="M4356" s="736">
        <f t="shared" si="316"/>
        <v>0.54000000000000625</v>
      </c>
      <c r="N4356" s="749">
        <v>2</v>
      </c>
      <c r="O4356" s="552" t="s">
        <v>50</v>
      </c>
      <c r="P4356" s="1" t="s">
        <v>53</v>
      </c>
      <c r="Q4356" s="740" t="str">
        <f>VLOOKUP(UTK[[#This Row],[ID]],DRIVER[],6,FALSE)</f>
        <v>BANAJ ROUT</v>
      </c>
    </row>
    <row r="4357" spans="1:18" ht="14.4">
      <c r="A4357" s="1">
        <v>476</v>
      </c>
      <c r="B4357" s="734" t="str">
        <f>UTK[[#This Row],[DATE]]&amp;UTK[[#This Row],[VEHICLE NO]]&amp;UTK[[#This Row],[TRIP NO]]</f>
        <v>45584OD34S40341</v>
      </c>
      <c r="C4357" s="25">
        <v>45584</v>
      </c>
      <c r="D4357" s="1">
        <v>65993</v>
      </c>
      <c r="E4357" s="12">
        <v>312216</v>
      </c>
      <c r="F4357" s="17">
        <v>6796</v>
      </c>
      <c r="G4357" s="24" t="s">
        <v>129</v>
      </c>
      <c r="H4357" s="736">
        <v>55.22</v>
      </c>
      <c r="I4357" s="736">
        <v>17.760000000000002</v>
      </c>
      <c r="J4357" s="736">
        <f t="shared" ref="J4357:J4384" si="317">H4357-I4357</f>
        <v>37.459999999999994</v>
      </c>
      <c r="K4357" s="737">
        <v>36.44</v>
      </c>
      <c r="L4357" s="748">
        <v>45584</v>
      </c>
      <c r="M4357" s="736">
        <f t="shared" ref="M4357:M4384" si="318">J4357-K4357</f>
        <v>1.019999999999996</v>
      </c>
      <c r="N4357" s="749">
        <v>1</v>
      </c>
      <c r="O4357" s="552" t="s">
        <v>50</v>
      </c>
      <c r="P4357" s="1" t="s">
        <v>53</v>
      </c>
      <c r="Q4357" s="740" t="str">
        <f>VLOOKUP(UTK[[#This Row],[ID]],DRIVER[],6,FALSE)</f>
        <v>AKSHAYA KU SAHOO</v>
      </c>
      <c r="R4357" s="1">
        <v>255</v>
      </c>
    </row>
    <row r="4358" spans="1:18" ht="14.4">
      <c r="A4358" s="1">
        <v>477</v>
      </c>
      <c r="B4358" s="734" t="str">
        <f>UTK[[#This Row],[DATE]]&amp;UTK[[#This Row],[VEHICLE NO]]&amp;UTK[[#This Row],[TRIP NO]]</f>
        <v>45584OD34S61371</v>
      </c>
      <c r="C4358" s="25">
        <v>45584</v>
      </c>
      <c r="D4358" s="1">
        <v>65994</v>
      </c>
      <c r="E4358" s="12">
        <v>312216</v>
      </c>
      <c r="F4358" s="17">
        <v>6802</v>
      </c>
      <c r="G4358" s="24" t="s">
        <v>44</v>
      </c>
      <c r="H4358" s="736">
        <v>54.22</v>
      </c>
      <c r="I4358" s="736">
        <v>17.66</v>
      </c>
      <c r="J4358" s="736">
        <f t="shared" si="317"/>
        <v>36.56</v>
      </c>
      <c r="K4358" s="737">
        <v>33.54</v>
      </c>
      <c r="L4358" s="748">
        <v>45584</v>
      </c>
      <c r="M4358" s="736">
        <f t="shared" si="318"/>
        <v>3.0200000000000031</v>
      </c>
      <c r="N4358" s="749">
        <v>1</v>
      </c>
      <c r="O4358" s="552" t="s">
        <v>50</v>
      </c>
      <c r="P4358" s="1" t="s">
        <v>53</v>
      </c>
      <c r="Q4358" s="740" t="str">
        <f>VLOOKUP(UTK[[#This Row],[ID]],DRIVER[],6,FALSE)</f>
        <v>BANAJ ROUT</v>
      </c>
    </row>
    <row r="4359" spans="1:18" ht="14.4">
      <c r="A4359" s="1">
        <v>478</v>
      </c>
      <c r="B4359" s="734" t="str">
        <f>UTK[[#This Row],[DATE]]&amp;UTK[[#This Row],[VEHICLE NO]]&amp;UTK[[#This Row],[TRIP NO]]</f>
        <v>45584OD34S26661</v>
      </c>
      <c r="C4359" s="25">
        <v>45584</v>
      </c>
      <c r="D4359" s="1">
        <v>65995</v>
      </c>
      <c r="E4359" s="12">
        <v>312216</v>
      </c>
      <c r="F4359" s="17">
        <v>6810</v>
      </c>
      <c r="G4359" s="24" t="s">
        <v>45</v>
      </c>
      <c r="H4359" s="736">
        <v>52.64</v>
      </c>
      <c r="I4359" s="736">
        <v>17.52</v>
      </c>
      <c r="J4359" s="736">
        <f t="shared" si="317"/>
        <v>35.120000000000005</v>
      </c>
      <c r="K4359" s="737">
        <v>34.6</v>
      </c>
      <c r="L4359" s="748">
        <v>45584</v>
      </c>
      <c r="M4359" s="736">
        <f t="shared" si="318"/>
        <v>0.52000000000000313</v>
      </c>
      <c r="N4359" s="749">
        <v>1</v>
      </c>
      <c r="O4359" s="552" t="s">
        <v>50</v>
      </c>
      <c r="P4359" s="1" t="s">
        <v>53</v>
      </c>
      <c r="Q4359" s="740" t="str">
        <f>VLOOKUP(UTK[[#This Row],[ID]],DRIVER[],6,FALSE)</f>
        <v>PRAHALLAD KUMAR DAS</v>
      </c>
    </row>
    <row r="4360" spans="1:18" ht="14.4">
      <c r="A4360" s="1">
        <v>479</v>
      </c>
      <c r="B4360" s="734" t="str">
        <f>UTK[[#This Row],[DATE]]&amp;UTK[[#This Row],[VEHICLE NO]]&amp;UTK[[#This Row],[TRIP NO]]</f>
        <v>45584OD04Q41181</v>
      </c>
      <c r="C4360" s="25">
        <v>45584</v>
      </c>
      <c r="D4360" s="1">
        <v>65996</v>
      </c>
      <c r="E4360" s="12">
        <v>312216</v>
      </c>
      <c r="F4360" s="17">
        <v>6811</v>
      </c>
      <c r="G4360" s="24" t="s">
        <v>26</v>
      </c>
      <c r="H4360" s="736">
        <v>53.28</v>
      </c>
      <c r="I4360" s="736">
        <v>17.22</v>
      </c>
      <c r="J4360" s="736">
        <f t="shared" si="317"/>
        <v>36.06</v>
      </c>
      <c r="K4360" s="737">
        <v>35.32</v>
      </c>
      <c r="L4360" s="748">
        <v>45584</v>
      </c>
      <c r="M4360" s="736">
        <f t="shared" si="318"/>
        <v>0.74000000000000199</v>
      </c>
      <c r="N4360" s="749">
        <v>1</v>
      </c>
      <c r="O4360" s="552" t="s">
        <v>50</v>
      </c>
      <c r="P4360" s="1" t="s">
        <v>53</v>
      </c>
      <c r="Q4360" s="740" t="str">
        <f>VLOOKUP(UTK[[#This Row],[ID]],DRIVER[],6,FALSE)</f>
        <v>MIRZA KAMAL BEG</v>
      </c>
    </row>
    <row r="4361" spans="1:18" ht="14.4">
      <c r="A4361" s="1">
        <v>480</v>
      </c>
      <c r="B4361" s="734" t="str">
        <f>UTK[[#This Row],[DATE]]&amp;UTK[[#This Row],[VEHICLE NO]]&amp;UTK[[#This Row],[TRIP NO]]</f>
        <v>45584OD04Q41781</v>
      </c>
      <c r="C4361" s="25">
        <v>45584</v>
      </c>
      <c r="D4361" s="1">
        <v>65997</v>
      </c>
      <c r="E4361" s="12">
        <v>312216</v>
      </c>
      <c r="F4361" s="17">
        <v>6815</v>
      </c>
      <c r="G4361" s="24" t="s">
        <v>25</v>
      </c>
      <c r="H4361" s="736">
        <v>56.24</v>
      </c>
      <c r="I4361" s="736">
        <v>17.64</v>
      </c>
      <c r="J4361" s="736">
        <f t="shared" si="317"/>
        <v>38.6</v>
      </c>
      <c r="K4361" s="737">
        <v>38.119999999999997</v>
      </c>
      <c r="L4361" s="748">
        <v>45584</v>
      </c>
      <c r="M4361" s="736">
        <f t="shared" si="318"/>
        <v>0.48000000000000398</v>
      </c>
      <c r="N4361" s="749">
        <v>1</v>
      </c>
      <c r="O4361" s="552" t="s">
        <v>50</v>
      </c>
      <c r="P4361" s="1" t="s">
        <v>53</v>
      </c>
      <c r="Q4361" s="740" t="str">
        <f>VLOOKUP(UTK[[#This Row],[ID]],DRIVER[],6,FALSE)</f>
        <v>NATABAR MOHANTA</v>
      </c>
    </row>
    <row r="4362" spans="1:18" ht="14.4">
      <c r="A4362" s="1">
        <v>481</v>
      </c>
      <c r="B4362" s="734" t="str">
        <f>UTK[[#This Row],[DATE]]&amp;UTK[[#This Row],[VEHICLE NO]]&amp;UTK[[#This Row],[TRIP NO]]</f>
        <v>45584OD34S26681</v>
      </c>
      <c r="C4362" s="25">
        <v>45584</v>
      </c>
      <c r="D4362" s="1">
        <v>65998</v>
      </c>
      <c r="E4362" s="12">
        <v>312216</v>
      </c>
      <c r="F4362" s="17">
        <v>6816</v>
      </c>
      <c r="G4362" s="24" t="s">
        <v>42</v>
      </c>
      <c r="H4362" s="736">
        <v>50.14</v>
      </c>
      <c r="I4362" s="736">
        <v>16.920000000000002</v>
      </c>
      <c r="J4362" s="736">
        <f t="shared" si="317"/>
        <v>33.22</v>
      </c>
      <c r="K4362" s="737">
        <v>32.82</v>
      </c>
      <c r="L4362" s="748">
        <v>45584</v>
      </c>
      <c r="M4362" s="736">
        <f t="shared" si="318"/>
        <v>0.39999999999999858</v>
      </c>
      <c r="N4362" s="749">
        <v>1</v>
      </c>
      <c r="O4362" s="552" t="s">
        <v>50</v>
      </c>
      <c r="P4362" s="1" t="s">
        <v>53</v>
      </c>
      <c r="Q4362" s="740" t="str">
        <f>VLOOKUP(UTK[[#This Row],[ID]],DRIVER[],6,FALSE)</f>
        <v>BAI DHARA JAMUDA</v>
      </c>
      <c r="R4362" s="1">
        <v>50</v>
      </c>
    </row>
    <row r="4363" spans="1:18" ht="14.4">
      <c r="A4363" s="1">
        <v>482</v>
      </c>
      <c r="B4363" s="734" t="str">
        <f>UTK[[#This Row],[DATE]]&amp;UTK[[#This Row],[VEHICLE NO]]&amp;UTK[[#This Row],[TRIP NO]]</f>
        <v>45584OD34S26151</v>
      </c>
      <c r="C4363" s="25">
        <v>45584</v>
      </c>
      <c r="D4363" s="1">
        <v>65999</v>
      </c>
      <c r="E4363" s="12">
        <v>312216</v>
      </c>
      <c r="F4363" s="17">
        <v>6818</v>
      </c>
      <c r="G4363" s="24" t="s">
        <v>40</v>
      </c>
      <c r="H4363" s="736">
        <v>50.38</v>
      </c>
      <c r="I4363" s="736">
        <v>17.32</v>
      </c>
      <c r="J4363" s="736">
        <f t="shared" si="317"/>
        <v>33.06</v>
      </c>
      <c r="K4363" s="737">
        <v>32.72</v>
      </c>
      <c r="L4363" s="748">
        <v>45584</v>
      </c>
      <c r="M4363" s="736">
        <f t="shared" si="318"/>
        <v>0.34000000000000341</v>
      </c>
      <c r="N4363" s="749">
        <v>1</v>
      </c>
      <c r="O4363" s="552" t="s">
        <v>50</v>
      </c>
      <c r="P4363" s="1" t="s">
        <v>53</v>
      </c>
      <c r="Q4363" s="740" t="str">
        <f>VLOOKUP(UTK[[#This Row],[ID]],DRIVER[],6,FALSE)</f>
        <v>MURALIDHAR MOHANTA</v>
      </c>
    </row>
    <row r="4364" spans="1:18" ht="14.4">
      <c r="A4364" s="1">
        <v>483</v>
      </c>
      <c r="B4364" s="734" t="str">
        <f>UTK[[#This Row],[DATE]]&amp;UTK[[#This Row],[VEHICLE NO]]&amp;UTK[[#This Row],[TRIP NO]]</f>
        <v>45584OD04Q41231</v>
      </c>
      <c r="C4364" s="25">
        <v>45584</v>
      </c>
      <c r="D4364" s="1">
        <v>66000</v>
      </c>
      <c r="E4364" s="12">
        <v>312216</v>
      </c>
      <c r="F4364" s="17">
        <v>6819</v>
      </c>
      <c r="G4364" s="24" t="s">
        <v>39</v>
      </c>
      <c r="H4364" s="736">
        <v>55.08</v>
      </c>
      <c r="I4364" s="736">
        <v>17.32</v>
      </c>
      <c r="J4364" s="736">
        <f t="shared" si="317"/>
        <v>37.76</v>
      </c>
      <c r="K4364" s="737">
        <v>35.14</v>
      </c>
      <c r="L4364" s="748">
        <v>45584</v>
      </c>
      <c r="M4364" s="736">
        <f t="shared" si="318"/>
        <v>2.6199999999999974</v>
      </c>
      <c r="N4364" s="749">
        <v>1</v>
      </c>
      <c r="O4364" s="552" t="s">
        <v>50</v>
      </c>
      <c r="P4364" s="1" t="s">
        <v>53</v>
      </c>
      <c r="Q4364" s="740" t="str">
        <f>VLOOKUP(UTK[[#This Row],[ID]],DRIVER[],6,FALSE)</f>
        <v>RIZWAN</v>
      </c>
    </row>
    <row r="4365" spans="1:18" ht="14.4">
      <c r="A4365" s="1">
        <v>484</v>
      </c>
      <c r="B4365" s="734" t="str">
        <f>UTK[[#This Row],[DATE]]&amp;UTK[[#This Row],[VEHICLE NO]]&amp;UTK[[#This Row],[TRIP NO]]</f>
        <v>45584OD04Q41281</v>
      </c>
      <c r="C4365" s="25">
        <v>45584</v>
      </c>
      <c r="D4365" s="1">
        <v>66001</v>
      </c>
      <c r="E4365" s="12">
        <v>312216</v>
      </c>
      <c r="F4365" s="17">
        <v>6823</v>
      </c>
      <c r="G4365" s="24" t="s">
        <v>41</v>
      </c>
      <c r="H4365" s="736">
        <v>31.04</v>
      </c>
      <c r="I4365" s="736">
        <v>10.5</v>
      </c>
      <c r="J4365" s="736">
        <f t="shared" si="317"/>
        <v>20.54</v>
      </c>
      <c r="K4365" s="737">
        <v>20.28</v>
      </c>
      <c r="L4365" s="748">
        <v>45584</v>
      </c>
      <c r="M4365" s="736">
        <f t="shared" si="318"/>
        <v>0.25999999999999801</v>
      </c>
      <c r="N4365" s="749">
        <v>1</v>
      </c>
      <c r="O4365" s="552" t="s">
        <v>50</v>
      </c>
      <c r="P4365" s="1" t="s">
        <v>53</v>
      </c>
      <c r="Q4365" s="740" t="str">
        <f>VLOOKUP(UTK[[#This Row],[ID]],DRIVER[],6,FALSE)</f>
        <v>KAMAN MUNDA</v>
      </c>
    </row>
    <row r="4366" spans="1:18" ht="14.4">
      <c r="A4366" s="1">
        <v>485</v>
      </c>
      <c r="B4366" s="734" t="str">
        <f>UTK[[#This Row],[DATE]]&amp;UTK[[#This Row],[VEHICLE NO]]&amp;UTK[[#This Row],[TRIP NO]]</f>
        <v>45584OD04Q67881</v>
      </c>
      <c r="C4366" s="25">
        <v>45584</v>
      </c>
      <c r="D4366" s="1">
        <v>66002</v>
      </c>
      <c r="E4366" s="12">
        <v>312216</v>
      </c>
      <c r="F4366" s="17">
        <v>6826</v>
      </c>
      <c r="G4366" s="24" t="s">
        <v>20</v>
      </c>
      <c r="H4366" s="736">
        <v>48.16</v>
      </c>
      <c r="I4366" s="736">
        <v>17.8</v>
      </c>
      <c r="J4366" s="736">
        <f t="shared" si="317"/>
        <v>30.359999999999996</v>
      </c>
      <c r="K4366" s="737">
        <v>30.04</v>
      </c>
      <c r="L4366" s="748">
        <v>45584</v>
      </c>
      <c r="M4366" s="736">
        <f t="shared" si="318"/>
        <v>0.31999999999999673</v>
      </c>
      <c r="N4366" s="749">
        <v>1</v>
      </c>
      <c r="O4366" s="552" t="s">
        <v>50</v>
      </c>
      <c r="P4366" s="1" t="s">
        <v>53</v>
      </c>
      <c r="Q4366" s="740" t="str">
        <f>VLOOKUP(UTK[[#This Row],[ID]],DRIVER[],6,FALSE)</f>
        <v>AJAYA KUMAR MAHANTA</v>
      </c>
    </row>
    <row r="4367" spans="1:18" ht="14.4">
      <c r="A4367" s="1">
        <v>486</v>
      </c>
      <c r="B4367" s="734" t="str">
        <f>UTK[[#This Row],[DATE]]&amp;UTK[[#This Row],[VEHICLE NO]]&amp;UTK[[#This Row],[TRIP NO]]</f>
        <v>45584OD04Q41261</v>
      </c>
      <c r="C4367" s="25">
        <v>45584</v>
      </c>
      <c r="D4367" s="1">
        <v>66003</v>
      </c>
      <c r="E4367" s="12">
        <v>312216</v>
      </c>
      <c r="F4367" s="17">
        <v>6830</v>
      </c>
      <c r="G4367" s="24" t="s">
        <v>23</v>
      </c>
      <c r="H4367" s="736">
        <v>48.22</v>
      </c>
      <c r="I4367" s="736">
        <v>17.46</v>
      </c>
      <c r="J4367" s="736">
        <f t="shared" si="317"/>
        <v>30.759999999999998</v>
      </c>
      <c r="K4367" s="737">
        <v>30.34</v>
      </c>
      <c r="L4367" s="748">
        <v>45584</v>
      </c>
      <c r="M4367" s="736">
        <f t="shared" si="318"/>
        <v>0.41999999999999815</v>
      </c>
      <c r="N4367" s="749">
        <v>1</v>
      </c>
      <c r="O4367" s="552" t="s">
        <v>50</v>
      </c>
      <c r="P4367" s="1" t="s">
        <v>53</v>
      </c>
      <c r="Q4367" s="740" t="str">
        <f>VLOOKUP(UTK[[#This Row],[ID]],DRIVER[],6,FALSE)</f>
        <v>JUGAL KISHOR MOHANTA</v>
      </c>
    </row>
    <row r="4368" spans="1:18" ht="14.4">
      <c r="A4368" s="1">
        <v>487</v>
      </c>
      <c r="B4368" s="734" t="str">
        <f>UTK[[#This Row],[DATE]]&amp;UTK[[#This Row],[VEHICLE NO]]&amp;UTK[[#This Row],[TRIP NO]]</f>
        <v>45584OD34S61391</v>
      </c>
      <c r="C4368" s="25">
        <v>45584</v>
      </c>
      <c r="D4368" s="1">
        <v>66004</v>
      </c>
      <c r="E4368" s="12">
        <v>312216</v>
      </c>
      <c r="F4368" s="17">
        <v>6840</v>
      </c>
      <c r="G4368" s="24" t="s">
        <v>52</v>
      </c>
      <c r="H4368" s="736">
        <v>54.22</v>
      </c>
      <c r="I4368" s="736">
        <v>17.86</v>
      </c>
      <c r="J4368" s="736">
        <f t="shared" si="317"/>
        <v>36.36</v>
      </c>
      <c r="K4368" s="737">
        <v>35.479999999999997</v>
      </c>
      <c r="L4368" s="748">
        <v>45584</v>
      </c>
      <c r="M4368" s="736">
        <f t="shared" si="318"/>
        <v>0.88000000000000256</v>
      </c>
      <c r="N4368" s="749">
        <v>1</v>
      </c>
      <c r="O4368" s="552" t="s">
        <v>50</v>
      </c>
      <c r="P4368" s="1" t="s">
        <v>53</v>
      </c>
      <c r="Q4368" s="740" t="str">
        <f>VLOOKUP(UTK[[#This Row],[ID]],DRIVER[],6,FALSE)</f>
        <v>PRADIPA MALIK</v>
      </c>
    </row>
    <row r="4369" spans="1:17" ht="14.4">
      <c r="A4369" s="1">
        <v>488</v>
      </c>
      <c r="B4369" s="734" t="str">
        <f>UTK[[#This Row],[DATE]]&amp;UTK[[#This Row],[VEHICLE NO]]&amp;UTK[[#This Row],[TRIP NO]]</f>
        <v>45584OD34S61521</v>
      </c>
      <c r="C4369" s="25">
        <v>45584</v>
      </c>
      <c r="D4369" s="1">
        <v>66005</v>
      </c>
      <c r="E4369" s="12">
        <v>312216</v>
      </c>
      <c r="F4369" s="17">
        <v>6849</v>
      </c>
      <c r="G4369" s="24" t="s">
        <v>43</v>
      </c>
      <c r="H4369" s="736">
        <v>49.14</v>
      </c>
      <c r="I4369" s="736">
        <v>17.22</v>
      </c>
      <c r="J4369" s="736">
        <f t="shared" si="317"/>
        <v>31.92</v>
      </c>
      <c r="K4369" s="737">
        <v>31.5</v>
      </c>
      <c r="L4369" s="748">
        <v>45584</v>
      </c>
      <c r="M4369" s="736">
        <f t="shared" si="318"/>
        <v>0.42000000000000171</v>
      </c>
      <c r="N4369" s="749">
        <v>1</v>
      </c>
      <c r="O4369" s="552" t="s">
        <v>50</v>
      </c>
      <c r="P4369" s="1" t="s">
        <v>53</v>
      </c>
      <c r="Q4369" s="740" t="str">
        <f>VLOOKUP(UTK[[#This Row],[ID]],DRIVER[],6,FALSE)</f>
        <v>CHANDRAMANI MOHANTY</v>
      </c>
    </row>
    <row r="4370" spans="1:17" ht="14.4">
      <c r="A4370" s="1">
        <v>489</v>
      </c>
      <c r="B4370" s="734" t="str">
        <f>UTK[[#This Row],[DATE]]&amp;UTK[[#This Row],[VEHICLE NO]]&amp;UTK[[#This Row],[TRIP NO]]</f>
        <v>45584OD04Q67611</v>
      </c>
      <c r="C4370" s="25">
        <v>45584</v>
      </c>
      <c r="D4370" s="1">
        <v>66006</v>
      </c>
      <c r="E4370" s="12">
        <v>312216</v>
      </c>
      <c r="F4370" s="17">
        <v>6862</v>
      </c>
      <c r="G4370" s="24" t="s">
        <v>24</v>
      </c>
      <c r="H4370" s="736">
        <v>56.06</v>
      </c>
      <c r="I4370" s="736">
        <v>17.82</v>
      </c>
      <c r="J4370" s="736">
        <f t="shared" si="317"/>
        <v>38.24</v>
      </c>
      <c r="K4370" s="737">
        <v>36.24</v>
      </c>
      <c r="L4370" s="748">
        <v>45584</v>
      </c>
      <c r="M4370" s="736">
        <f t="shared" si="318"/>
        <v>2</v>
      </c>
      <c r="N4370" s="749">
        <v>1</v>
      </c>
      <c r="O4370" s="552" t="s">
        <v>50</v>
      </c>
      <c r="P4370" s="1" t="s">
        <v>53</v>
      </c>
      <c r="Q4370" s="740" t="str">
        <f>VLOOKUP(UTK[[#This Row],[ID]],DRIVER[],6,FALSE)</f>
        <v>PRADEEP KUMAR</v>
      </c>
    </row>
    <row r="4371" spans="1:17" ht="14.4">
      <c r="A4371" s="1">
        <v>490</v>
      </c>
      <c r="B4371" s="734" t="str">
        <f>UTK[[#This Row],[DATE]]&amp;UTK[[#This Row],[VEHICLE NO]]&amp;UTK[[#This Row],[TRIP NO]]</f>
        <v>45584OD34S40342</v>
      </c>
      <c r="C4371" s="25">
        <v>45584</v>
      </c>
      <c r="D4371" s="1">
        <v>66007</v>
      </c>
      <c r="E4371" s="12">
        <v>312216</v>
      </c>
      <c r="F4371" s="17">
        <v>6873</v>
      </c>
      <c r="G4371" s="24" t="s">
        <v>129</v>
      </c>
      <c r="H4371" s="736">
        <v>57.28</v>
      </c>
      <c r="I4371" s="736">
        <v>17.899999999999999</v>
      </c>
      <c r="J4371" s="736">
        <f t="shared" si="317"/>
        <v>39.380000000000003</v>
      </c>
      <c r="K4371" s="737">
        <v>38.299999999999997</v>
      </c>
      <c r="L4371" s="748">
        <v>45584</v>
      </c>
      <c r="M4371" s="736">
        <f t="shared" si="318"/>
        <v>1.0800000000000054</v>
      </c>
      <c r="N4371" s="749">
        <v>2</v>
      </c>
      <c r="O4371" s="552" t="s">
        <v>50</v>
      </c>
      <c r="P4371" s="1" t="s">
        <v>53</v>
      </c>
      <c r="Q4371" s="740" t="str">
        <f>VLOOKUP(UTK[[#This Row],[ID]],DRIVER[],6,FALSE)</f>
        <v>AKSHAYA KU SAHOO</v>
      </c>
    </row>
    <row r="4372" spans="1:17" ht="14.4">
      <c r="A4372" s="1">
        <v>491</v>
      </c>
      <c r="B4372" s="734" t="str">
        <f>UTK[[#This Row],[DATE]]&amp;UTK[[#This Row],[VEHICLE NO]]&amp;UTK[[#This Row],[TRIP NO]]</f>
        <v>45584OD34S65081</v>
      </c>
      <c r="C4372" s="25">
        <v>45584</v>
      </c>
      <c r="D4372" s="1">
        <v>66008</v>
      </c>
      <c r="E4372" s="12">
        <v>312216</v>
      </c>
      <c r="F4372" s="17">
        <v>6879</v>
      </c>
      <c r="G4372" s="24" t="s">
        <v>57</v>
      </c>
      <c r="H4372" s="736">
        <v>55.68</v>
      </c>
      <c r="I4372" s="736">
        <v>17.52</v>
      </c>
      <c r="J4372" s="736">
        <f t="shared" si="317"/>
        <v>38.159999999999997</v>
      </c>
      <c r="K4372" s="737">
        <v>36.94</v>
      </c>
      <c r="L4372" s="748">
        <v>45584</v>
      </c>
      <c r="M4372" s="736">
        <f t="shared" si="318"/>
        <v>1.2199999999999989</v>
      </c>
      <c r="N4372" s="749">
        <v>1</v>
      </c>
      <c r="O4372" s="552" t="s">
        <v>50</v>
      </c>
      <c r="P4372" s="1" t="s">
        <v>53</v>
      </c>
      <c r="Q4372" s="740" t="str">
        <f>VLOOKUP(UTK[[#This Row],[ID]],DRIVER[],6,FALSE)</f>
        <v>ABHIMANYU JENA</v>
      </c>
    </row>
    <row r="4373" spans="1:17" ht="14.4">
      <c r="A4373" s="1">
        <v>492</v>
      </c>
      <c r="B4373" s="734" t="str">
        <f>UTK[[#This Row],[DATE]]&amp;UTK[[#This Row],[VEHICLE NO]]&amp;UTK[[#This Row],[TRIP NO]]</f>
        <v>45584OD34S26662</v>
      </c>
      <c r="C4373" s="25">
        <v>45584</v>
      </c>
      <c r="D4373" s="1">
        <v>66009</v>
      </c>
      <c r="E4373" s="12">
        <v>312216</v>
      </c>
      <c r="F4373" s="17">
        <v>6885</v>
      </c>
      <c r="G4373" s="24" t="s">
        <v>45</v>
      </c>
      <c r="H4373" s="736">
        <v>52.62</v>
      </c>
      <c r="I4373" s="736">
        <v>17.52</v>
      </c>
      <c r="J4373" s="736">
        <f t="shared" si="317"/>
        <v>35.099999999999994</v>
      </c>
      <c r="K4373" s="737">
        <v>33.72</v>
      </c>
      <c r="L4373" s="748">
        <v>45584</v>
      </c>
      <c r="M4373" s="736">
        <f t="shared" si="318"/>
        <v>1.3799999999999955</v>
      </c>
      <c r="N4373" s="749">
        <v>2</v>
      </c>
      <c r="O4373" s="552" t="s">
        <v>50</v>
      </c>
      <c r="P4373" s="1" t="s">
        <v>53</v>
      </c>
      <c r="Q4373" s="740" t="str">
        <f>VLOOKUP(UTK[[#This Row],[ID]],DRIVER[],6,FALSE)</f>
        <v>PRAHALLAD KUMAR DAS</v>
      </c>
    </row>
    <row r="4374" spans="1:17" ht="14.4">
      <c r="A4374" s="1">
        <v>493</v>
      </c>
      <c r="B4374" s="734" t="str">
        <f>UTK[[#This Row],[DATE]]&amp;UTK[[#This Row],[VEHICLE NO]]&amp;UTK[[#This Row],[TRIP NO]]</f>
        <v>45584OD04Q41182</v>
      </c>
      <c r="C4374" s="25">
        <v>45584</v>
      </c>
      <c r="D4374" s="1">
        <v>66010</v>
      </c>
      <c r="E4374" s="12">
        <v>312216</v>
      </c>
      <c r="F4374" s="17">
        <v>6889</v>
      </c>
      <c r="G4374" s="24" t="s">
        <v>26</v>
      </c>
      <c r="H4374" s="736">
        <v>53.94</v>
      </c>
      <c r="I4374" s="736">
        <v>17.16</v>
      </c>
      <c r="J4374" s="736">
        <f t="shared" si="317"/>
        <v>36.78</v>
      </c>
      <c r="K4374" s="737">
        <v>35.520000000000003</v>
      </c>
      <c r="L4374" s="748">
        <v>45584</v>
      </c>
      <c r="M4374" s="736">
        <f t="shared" si="318"/>
        <v>1.259999999999998</v>
      </c>
      <c r="N4374" s="749">
        <v>2</v>
      </c>
      <c r="O4374" s="552" t="s">
        <v>50</v>
      </c>
      <c r="P4374" s="1" t="s">
        <v>53</v>
      </c>
      <c r="Q4374" s="740" t="str">
        <f>VLOOKUP(UTK[[#This Row],[ID]],DRIVER[],6,FALSE)</f>
        <v>MIRZA KAMAL BEG</v>
      </c>
    </row>
    <row r="4375" spans="1:17" ht="14.4">
      <c r="A4375" s="1">
        <v>494</v>
      </c>
      <c r="B4375" s="734" t="str">
        <f>UTK[[#This Row],[DATE]]&amp;UTK[[#This Row],[VEHICLE NO]]&amp;UTK[[#This Row],[TRIP NO]]</f>
        <v>45584OD34S61372</v>
      </c>
      <c r="C4375" s="25">
        <v>45584</v>
      </c>
      <c r="D4375" s="1">
        <v>66011</v>
      </c>
      <c r="E4375" s="12">
        <v>312216</v>
      </c>
      <c r="F4375" s="17">
        <v>6887</v>
      </c>
      <c r="G4375" s="24" t="s">
        <v>44</v>
      </c>
      <c r="H4375" s="736">
        <v>53.44</v>
      </c>
      <c r="I4375" s="736">
        <v>17.600000000000001</v>
      </c>
      <c r="J4375" s="736">
        <f t="shared" si="317"/>
        <v>35.839999999999996</v>
      </c>
      <c r="K4375" s="737">
        <v>34.4</v>
      </c>
      <c r="L4375" s="748">
        <v>45584</v>
      </c>
      <c r="M4375" s="736">
        <f t="shared" si="318"/>
        <v>1.4399999999999977</v>
      </c>
      <c r="N4375" s="749">
        <v>2</v>
      </c>
      <c r="O4375" s="552" t="s">
        <v>50</v>
      </c>
      <c r="P4375" s="1" t="s">
        <v>53</v>
      </c>
      <c r="Q4375" s="740" t="str">
        <f>VLOOKUP(UTK[[#This Row],[ID]],DRIVER[],6,FALSE)</f>
        <v>BANAJ ROUT</v>
      </c>
    </row>
    <row r="4376" spans="1:17" ht="14.4">
      <c r="A4376" s="1">
        <v>495</v>
      </c>
      <c r="B4376" s="734" t="str">
        <f>UTK[[#This Row],[DATE]]&amp;UTK[[#This Row],[VEHICLE NO]]&amp;UTK[[#This Row],[TRIP NO]]</f>
        <v>45584OD04Q41782</v>
      </c>
      <c r="C4376" s="25">
        <v>45584</v>
      </c>
      <c r="D4376" s="1">
        <v>66012</v>
      </c>
      <c r="E4376" s="12">
        <v>312216</v>
      </c>
      <c r="F4376" s="17">
        <v>6894</v>
      </c>
      <c r="G4376" s="24" t="s">
        <v>25</v>
      </c>
      <c r="H4376" s="736">
        <v>55.02</v>
      </c>
      <c r="I4376" s="736">
        <v>17.62</v>
      </c>
      <c r="J4376" s="736">
        <f t="shared" si="317"/>
        <v>37.400000000000006</v>
      </c>
      <c r="K4376" s="737">
        <v>36.9</v>
      </c>
      <c r="L4376" s="748">
        <v>45584</v>
      </c>
      <c r="M4376" s="736">
        <f t="shared" si="318"/>
        <v>0.50000000000000711</v>
      </c>
      <c r="N4376" s="749">
        <v>2</v>
      </c>
      <c r="O4376" s="552" t="s">
        <v>50</v>
      </c>
      <c r="P4376" s="1" t="s">
        <v>53</v>
      </c>
      <c r="Q4376" s="740" t="str">
        <f>VLOOKUP(UTK[[#This Row],[ID]],DRIVER[],6,FALSE)</f>
        <v>NATABAR MOHANTA</v>
      </c>
    </row>
    <row r="4377" spans="1:17" ht="14.4">
      <c r="A4377" s="1">
        <v>496</v>
      </c>
      <c r="B4377" s="734" t="str">
        <f>UTK[[#This Row],[DATE]]&amp;UTK[[#This Row],[VEHICLE NO]]&amp;UTK[[#This Row],[TRIP NO]]</f>
        <v>45584OD04Q41441</v>
      </c>
      <c r="C4377" s="25">
        <v>45584</v>
      </c>
      <c r="D4377" s="1">
        <v>66013</v>
      </c>
      <c r="E4377" s="12">
        <v>312216</v>
      </c>
      <c r="F4377" s="17">
        <v>6900</v>
      </c>
      <c r="G4377" s="24" t="s">
        <v>38</v>
      </c>
      <c r="H4377" s="736">
        <v>36</v>
      </c>
      <c r="I4377" s="736">
        <v>10.68</v>
      </c>
      <c r="J4377" s="736">
        <f t="shared" si="317"/>
        <v>25.32</v>
      </c>
      <c r="K4377" s="737">
        <v>25.02</v>
      </c>
      <c r="L4377" s="748">
        <v>45584</v>
      </c>
      <c r="M4377" s="736">
        <f t="shared" si="318"/>
        <v>0.30000000000000071</v>
      </c>
      <c r="N4377" s="749">
        <v>1</v>
      </c>
      <c r="O4377" s="552" t="s">
        <v>50</v>
      </c>
      <c r="P4377" s="1" t="s">
        <v>53</v>
      </c>
      <c r="Q4377" s="740" t="str">
        <f>VLOOKUP(UTK[[#This Row],[ID]],DRIVER[],6,FALSE)</f>
        <v>RAJESWAR MAHANTA</v>
      </c>
    </row>
    <row r="4378" spans="1:17" ht="14.4">
      <c r="A4378" s="1">
        <v>497</v>
      </c>
      <c r="B4378" s="734" t="str">
        <f>UTK[[#This Row],[DATE]]&amp;UTK[[#This Row],[VEHICLE NO]]&amp;UTK[[#This Row],[TRIP NO]]</f>
        <v>45584OD34S26682</v>
      </c>
      <c r="C4378" s="25">
        <v>45584</v>
      </c>
      <c r="D4378" s="1">
        <v>66014</v>
      </c>
      <c r="E4378" s="12">
        <v>312216</v>
      </c>
      <c r="F4378" s="17">
        <v>6903</v>
      </c>
      <c r="G4378" s="24" t="s">
        <v>42</v>
      </c>
      <c r="H4378" s="736">
        <v>49</v>
      </c>
      <c r="I4378" s="736">
        <v>16.940000000000001</v>
      </c>
      <c r="J4378" s="736">
        <f t="shared" si="317"/>
        <v>32.06</v>
      </c>
      <c r="K4378" s="737">
        <v>31.58</v>
      </c>
      <c r="L4378" s="748">
        <v>45584</v>
      </c>
      <c r="M4378" s="736">
        <f t="shared" si="318"/>
        <v>0.48000000000000398</v>
      </c>
      <c r="N4378" s="749">
        <v>2</v>
      </c>
      <c r="O4378" s="552" t="s">
        <v>50</v>
      </c>
      <c r="P4378" s="1" t="s">
        <v>53</v>
      </c>
      <c r="Q4378" s="740" t="str">
        <f>VLOOKUP(UTK[[#This Row],[ID]],DRIVER[],6,FALSE)</f>
        <v>BAI DHARA JAMUDA</v>
      </c>
    </row>
    <row r="4379" spans="1:17" ht="14.4">
      <c r="A4379" s="1">
        <v>498</v>
      </c>
      <c r="B4379" s="734" t="str">
        <f>UTK[[#This Row],[DATE]]&amp;UTK[[#This Row],[VEHICLE NO]]&amp;UTK[[#This Row],[TRIP NO]]</f>
        <v>45584OD04Q41282</v>
      </c>
      <c r="C4379" s="25">
        <v>45584</v>
      </c>
      <c r="D4379" s="1">
        <v>66015</v>
      </c>
      <c r="E4379" s="12">
        <v>312216</v>
      </c>
      <c r="F4379" s="17">
        <v>6906</v>
      </c>
      <c r="G4379" s="24" t="s">
        <v>41</v>
      </c>
      <c r="H4379" s="736">
        <v>36.24</v>
      </c>
      <c r="I4379" s="736">
        <v>10.44</v>
      </c>
      <c r="J4379" s="736">
        <f t="shared" si="317"/>
        <v>25.800000000000004</v>
      </c>
      <c r="K4379" s="737">
        <v>24.64</v>
      </c>
      <c r="L4379" s="748">
        <v>45584</v>
      </c>
      <c r="M4379" s="736">
        <f t="shared" si="318"/>
        <v>1.1600000000000037</v>
      </c>
      <c r="N4379" s="749">
        <v>2</v>
      </c>
      <c r="O4379" s="552" t="s">
        <v>50</v>
      </c>
      <c r="P4379" s="1" t="s">
        <v>53</v>
      </c>
      <c r="Q4379" s="740" t="str">
        <f>VLOOKUP(UTK[[#This Row],[ID]],DRIVER[],6,FALSE)</f>
        <v>KAMAN MUNDA</v>
      </c>
    </row>
    <row r="4380" spans="1:17" ht="14.4">
      <c r="A4380" s="1">
        <v>499</v>
      </c>
      <c r="B4380" s="734" t="str">
        <f>UTK[[#This Row],[DATE]]&amp;UTK[[#This Row],[VEHICLE NO]]&amp;UTK[[#This Row],[TRIP NO]]</f>
        <v>45584OD34S26152</v>
      </c>
      <c r="C4380" s="25">
        <v>45584</v>
      </c>
      <c r="D4380" s="1">
        <v>66016</v>
      </c>
      <c r="E4380" s="12">
        <v>312216</v>
      </c>
      <c r="F4380" s="17">
        <v>6898</v>
      </c>
      <c r="G4380" s="24" t="s">
        <v>40</v>
      </c>
      <c r="H4380" s="736">
        <v>54.68</v>
      </c>
      <c r="I4380" s="736">
        <v>17.28</v>
      </c>
      <c r="J4380" s="736">
        <f t="shared" si="317"/>
        <v>37.4</v>
      </c>
      <c r="K4380" s="737">
        <v>36.54</v>
      </c>
      <c r="L4380" s="748">
        <v>45584</v>
      </c>
      <c r="M4380" s="736">
        <f t="shared" si="318"/>
        <v>0.85999999999999943</v>
      </c>
      <c r="N4380" s="749">
        <v>2</v>
      </c>
      <c r="O4380" s="552" t="s">
        <v>50</v>
      </c>
      <c r="P4380" s="1" t="s">
        <v>53</v>
      </c>
      <c r="Q4380" s="740" t="str">
        <f>VLOOKUP(UTK[[#This Row],[ID]],DRIVER[],6,FALSE)</f>
        <v>MURALIDHAR MOHANTA</v>
      </c>
    </row>
    <row r="4381" spans="1:17" ht="14.4">
      <c r="A4381" s="1">
        <v>500</v>
      </c>
      <c r="B4381" s="734" t="str">
        <f>UTK[[#This Row],[DATE]]&amp;UTK[[#This Row],[VEHICLE NO]]&amp;UTK[[#This Row],[TRIP NO]]</f>
        <v>45584OD04Q41232</v>
      </c>
      <c r="C4381" s="25">
        <v>45584</v>
      </c>
      <c r="D4381" s="1">
        <v>66017</v>
      </c>
      <c r="E4381" s="12">
        <v>312216</v>
      </c>
      <c r="F4381" s="17">
        <v>6913</v>
      </c>
      <c r="G4381" s="24" t="s">
        <v>39</v>
      </c>
      <c r="H4381" s="736">
        <v>54.5</v>
      </c>
      <c r="I4381" s="736">
        <v>17.3</v>
      </c>
      <c r="J4381" s="736">
        <f t="shared" si="317"/>
        <v>37.200000000000003</v>
      </c>
      <c r="K4381" s="737">
        <v>36.64</v>
      </c>
      <c r="L4381" s="748">
        <v>45584</v>
      </c>
      <c r="M4381" s="736">
        <f t="shared" si="318"/>
        <v>0.56000000000000227</v>
      </c>
      <c r="N4381" s="749">
        <v>2</v>
      </c>
      <c r="O4381" s="552" t="s">
        <v>50</v>
      </c>
      <c r="P4381" s="1" t="s">
        <v>53</v>
      </c>
      <c r="Q4381" s="740" t="str">
        <f>VLOOKUP(UTK[[#This Row],[ID]],DRIVER[],6,FALSE)</f>
        <v>RIZWAN</v>
      </c>
    </row>
    <row r="4382" spans="1:17" ht="14.4">
      <c r="A4382" s="1">
        <v>501</v>
      </c>
      <c r="B4382" s="734" t="str">
        <f>UTK[[#This Row],[DATE]]&amp;UTK[[#This Row],[VEHICLE NO]]&amp;UTK[[#This Row],[TRIP NO]]</f>
        <v>45584OD04Q41262</v>
      </c>
      <c r="C4382" s="25">
        <v>45584</v>
      </c>
      <c r="D4382" s="1">
        <v>66018</v>
      </c>
      <c r="E4382" s="12">
        <v>312216</v>
      </c>
      <c r="F4382" s="17">
        <v>6915</v>
      </c>
      <c r="G4382" s="24" t="s">
        <v>23</v>
      </c>
      <c r="H4382" s="736">
        <v>57.82</v>
      </c>
      <c r="I4382" s="736">
        <v>17.440000000000001</v>
      </c>
      <c r="J4382" s="736">
        <f t="shared" si="317"/>
        <v>40.379999999999995</v>
      </c>
      <c r="K4382" s="737">
        <v>38.6</v>
      </c>
      <c r="L4382" s="748">
        <v>45584</v>
      </c>
      <c r="M4382" s="736">
        <f t="shared" si="318"/>
        <v>1.779999999999994</v>
      </c>
      <c r="N4382" s="749">
        <v>2</v>
      </c>
      <c r="O4382" s="552" t="s">
        <v>50</v>
      </c>
      <c r="P4382" s="1" t="s">
        <v>53</v>
      </c>
      <c r="Q4382" s="740" t="str">
        <f>VLOOKUP(UTK[[#This Row],[ID]],DRIVER[],6,FALSE)</f>
        <v>JUGAL KISHOR MOHANTA</v>
      </c>
    </row>
    <row r="4383" spans="1:17" ht="14.4">
      <c r="A4383" s="1">
        <v>502</v>
      </c>
      <c r="B4383" s="734" t="str">
        <f>UTK[[#This Row],[DATE]]&amp;UTK[[#This Row],[VEHICLE NO]]&amp;UTK[[#This Row],[TRIP NO]]</f>
        <v>45584OD34S61392</v>
      </c>
      <c r="C4383" s="25">
        <v>45584</v>
      </c>
      <c r="D4383" s="1">
        <v>66019</v>
      </c>
      <c r="E4383" s="12">
        <v>312216</v>
      </c>
      <c r="F4383" s="17">
        <v>6917</v>
      </c>
      <c r="G4383" s="24" t="s">
        <v>52</v>
      </c>
      <c r="H4383" s="736">
        <v>54.84</v>
      </c>
      <c r="I4383" s="736">
        <v>17.88</v>
      </c>
      <c r="J4383" s="736">
        <f t="shared" si="317"/>
        <v>36.960000000000008</v>
      </c>
      <c r="K4383" s="737">
        <v>36.36</v>
      </c>
      <c r="L4383" s="748">
        <v>45584</v>
      </c>
      <c r="M4383" s="736">
        <f t="shared" si="318"/>
        <v>0.60000000000000853</v>
      </c>
      <c r="N4383" s="749">
        <v>2</v>
      </c>
      <c r="O4383" s="552" t="s">
        <v>50</v>
      </c>
      <c r="P4383" s="1" t="s">
        <v>53</v>
      </c>
      <c r="Q4383" s="740" t="str">
        <f>VLOOKUP(UTK[[#This Row],[ID]],DRIVER[],6,FALSE)</f>
        <v>PRADIPA MALIK</v>
      </c>
    </row>
    <row r="4384" spans="1:17" ht="14.4">
      <c r="A4384" s="1">
        <v>503</v>
      </c>
      <c r="B4384" s="734" t="str">
        <f>UTK[[#This Row],[DATE]]&amp;UTK[[#This Row],[VEHICLE NO]]&amp;UTK[[#This Row],[TRIP NO]]</f>
        <v>45584OD04Q67882</v>
      </c>
      <c r="C4384" s="25">
        <v>45584</v>
      </c>
      <c r="D4384" s="1">
        <v>66020</v>
      </c>
      <c r="E4384" s="12">
        <v>312216</v>
      </c>
      <c r="F4384" s="17">
        <v>6920</v>
      </c>
      <c r="G4384" s="24" t="s">
        <v>20</v>
      </c>
      <c r="H4384" s="736">
        <v>52.08</v>
      </c>
      <c r="I4384" s="736">
        <v>17.760000000000002</v>
      </c>
      <c r="J4384" s="736">
        <f t="shared" si="317"/>
        <v>34.319999999999993</v>
      </c>
      <c r="K4384" s="737">
        <v>33.520000000000003</v>
      </c>
      <c r="L4384" s="748">
        <v>45585</v>
      </c>
      <c r="M4384" s="736">
        <f t="shared" si="318"/>
        <v>0.79999999999999005</v>
      </c>
      <c r="N4384" s="749">
        <v>2</v>
      </c>
      <c r="O4384" s="552" t="s">
        <v>50</v>
      </c>
      <c r="P4384" s="1" t="s">
        <v>53</v>
      </c>
      <c r="Q4384" s="740" t="str">
        <f>VLOOKUP(UTK[[#This Row],[ID]],DRIVER[],6,FALSE)</f>
        <v>AJAYA KUMAR MAHANTA</v>
      </c>
    </row>
    <row r="4385" spans="1:18" ht="14.4">
      <c r="A4385" s="1">
        <v>504</v>
      </c>
      <c r="B4385" s="734" t="str">
        <f>UTK[[#This Row],[DATE]]&amp;UTK[[#This Row],[VEHICLE NO]]&amp;UTK[[#This Row],[TRIP NO]]</f>
        <v>45585OD34S26661</v>
      </c>
      <c r="C4385" s="25">
        <v>45585</v>
      </c>
      <c r="D4385" s="1">
        <v>66021</v>
      </c>
      <c r="E4385" s="12">
        <v>312216</v>
      </c>
      <c r="F4385" s="17">
        <v>6933</v>
      </c>
      <c r="G4385" s="24" t="s">
        <v>45</v>
      </c>
      <c r="H4385" s="736">
        <v>55.12</v>
      </c>
      <c r="I4385" s="736">
        <v>17.46</v>
      </c>
      <c r="J4385" s="736">
        <f t="shared" ref="J4385:J4409" si="319">H4385-I4385</f>
        <v>37.659999999999997</v>
      </c>
      <c r="K4385" s="737">
        <v>37.08</v>
      </c>
      <c r="L4385" s="748">
        <v>45585</v>
      </c>
      <c r="M4385" s="736">
        <f t="shared" ref="M4385:M4409" si="320">J4385-K4385</f>
        <v>0.57999999999999829</v>
      </c>
      <c r="N4385" s="749">
        <v>1</v>
      </c>
      <c r="O4385" s="552" t="s">
        <v>50</v>
      </c>
      <c r="P4385" s="1" t="s">
        <v>53</v>
      </c>
      <c r="Q4385" s="740" t="str">
        <f>VLOOKUP(UTK[[#This Row],[ID]],DRIVER[],6,FALSE)</f>
        <v>PRAHALLAD KUMAR DAS</v>
      </c>
      <c r="R4385" s="1">
        <v>183</v>
      </c>
    </row>
    <row r="4386" spans="1:18" ht="14.4">
      <c r="A4386" s="1">
        <v>505</v>
      </c>
      <c r="B4386" s="734" t="str">
        <f>UTK[[#This Row],[DATE]]&amp;UTK[[#This Row],[VEHICLE NO]]&amp;UTK[[#This Row],[TRIP NO]]</f>
        <v>45585OD04Q41441</v>
      </c>
      <c r="C4386" s="25">
        <v>45585</v>
      </c>
      <c r="D4386" s="1">
        <v>66022</v>
      </c>
      <c r="E4386" s="12">
        <v>312216</v>
      </c>
      <c r="F4386" s="17">
        <v>6936</v>
      </c>
      <c r="G4386" s="24" t="s">
        <v>38</v>
      </c>
      <c r="H4386" s="736">
        <v>35.36</v>
      </c>
      <c r="I4386" s="736">
        <v>10.66</v>
      </c>
      <c r="J4386" s="736">
        <f t="shared" si="319"/>
        <v>24.7</v>
      </c>
      <c r="K4386" s="737">
        <v>24.26</v>
      </c>
      <c r="L4386" s="748">
        <v>45585</v>
      </c>
      <c r="M4386" s="736">
        <f t="shared" si="320"/>
        <v>0.43999999999999773</v>
      </c>
      <c r="N4386" s="749">
        <v>1</v>
      </c>
      <c r="O4386" s="552" t="s">
        <v>50</v>
      </c>
      <c r="P4386" s="1" t="s">
        <v>53</v>
      </c>
      <c r="Q4386" s="740" t="str">
        <f>VLOOKUP(UTK[[#This Row],[ID]],DRIVER[],6,FALSE)</f>
        <v>RAJESWAR MAHANTA</v>
      </c>
    </row>
    <row r="4387" spans="1:18" ht="14.4">
      <c r="A4387" s="1">
        <v>506</v>
      </c>
      <c r="B4387" s="734" t="str">
        <f>UTK[[#This Row],[DATE]]&amp;UTK[[#This Row],[VEHICLE NO]]&amp;UTK[[#This Row],[TRIP NO]]</f>
        <v>45585OD04Q41231</v>
      </c>
      <c r="C4387" s="25">
        <v>45585</v>
      </c>
      <c r="D4387" s="1">
        <v>66023</v>
      </c>
      <c r="E4387" s="12">
        <v>312216</v>
      </c>
      <c r="F4387" s="17">
        <v>6935</v>
      </c>
      <c r="G4387" s="24" t="s">
        <v>39</v>
      </c>
      <c r="H4387" s="736">
        <v>53.52</v>
      </c>
      <c r="I4387" s="736">
        <v>17.239999999999998</v>
      </c>
      <c r="J4387" s="736">
        <f t="shared" si="319"/>
        <v>36.28</v>
      </c>
      <c r="K4387" s="737">
        <v>35.479999999999997</v>
      </c>
      <c r="L4387" s="748">
        <v>45585</v>
      </c>
      <c r="M4387" s="736">
        <f t="shared" si="320"/>
        <v>0.80000000000000426</v>
      </c>
      <c r="N4387" s="749">
        <v>1</v>
      </c>
      <c r="O4387" s="552" t="s">
        <v>50</v>
      </c>
      <c r="P4387" s="1" t="s">
        <v>53</v>
      </c>
      <c r="Q4387" s="740" t="str">
        <f>VLOOKUP(UTK[[#This Row],[ID]],DRIVER[],6,FALSE)</f>
        <v>RIZWAN</v>
      </c>
      <c r="R4387" s="1">
        <v>240</v>
      </c>
    </row>
    <row r="4388" spans="1:18" ht="14.4">
      <c r="A4388" s="1">
        <v>507</v>
      </c>
      <c r="B4388" s="734" t="str">
        <f>UTK[[#This Row],[DATE]]&amp;UTK[[#This Row],[VEHICLE NO]]&amp;UTK[[#This Row],[TRIP NO]]</f>
        <v>45585OD04Q41261</v>
      </c>
      <c r="C4388" s="25">
        <v>45585</v>
      </c>
      <c r="D4388" s="1">
        <v>66024</v>
      </c>
      <c r="E4388" s="12">
        <v>312216</v>
      </c>
      <c r="F4388" s="17">
        <v>6946</v>
      </c>
      <c r="G4388" s="24" t="s">
        <v>23</v>
      </c>
      <c r="H4388" s="736">
        <v>54.22</v>
      </c>
      <c r="I4388" s="736">
        <v>17.46</v>
      </c>
      <c r="J4388" s="736">
        <f t="shared" si="319"/>
        <v>36.76</v>
      </c>
      <c r="K4388" s="737">
        <v>34.74</v>
      </c>
      <c r="L4388" s="748">
        <v>45585</v>
      </c>
      <c r="M4388" s="736">
        <f t="shared" si="320"/>
        <v>2.019999999999996</v>
      </c>
      <c r="N4388" s="749">
        <v>1</v>
      </c>
      <c r="O4388" s="552" t="s">
        <v>50</v>
      </c>
      <c r="P4388" s="1" t="s">
        <v>53</v>
      </c>
      <c r="Q4388" s="740" t="str">
        <f>VLOOKUP(UTK[[#This Row],[ID]],DRIVER[],6,FALSE)</f>
        <v>JUGAL KISHOR MOHANTA</v>
      </c>
      <c r="R4388" s="1">
        <v>231</v>
      </c>
    </row>
    <row r="4389" spans="1:18" ht="14.4">
      <c r="A4389" s="1">
        <v>508</v>
      </c>
      <c r="B4389" s="734" t="str">
        <f>UTK[[#This Row],[DATE]]&amp;UTK[[#This Row],[VEHICLE NO]]&amp;UTK[[#This Row],[TRIP NO]]</f>
        <v>45585OD34S61371</v>
      </c>
      <c r="C4389" s="25">
        <v>45585</v>
      </c>
      <c r="D4389" s="1">
        <v>66025</v>
      </c>
      <c r="E4389" s="12">
        <v>312216</v>
      </c>
      <c r="F4389" s="17">
        <v>6946</v>
      </c>
      <c r="G4389" s="24" t="s">
        <v>44</v>
      </c>
      <c r="H4389" s="736">
        <v>55.48</v>
      </c>
      <c r="I4389" s="736">
        <v>17.559999999999999</v>
      </c>
      <c r="J4389" s="736">
        <f t="shared" si="319"/>
        <v>37.92</v>
      </c>
      <c r="K4389" s="737">
        <v>36.22</v>
      </c>
      <c r="L4389" s="748">
        <v>45585</v>
      </c>
      <c r="M4389" s="736">
        <f t="shared" si="320"/>
        <v>1.7000000000000028</v>
      </c>
      <c r="N4389" s="749">
        <v>1</v>
      </c>
      <c r="O4389" s="552" t="s">
        <v>50</v>
      </c>
      <c r="P4389" s="1" t="s">
        <v>53</v>
      </c>
      <c r="Q4389" s="740" t="str">
        <f>VLOOKUP(UTK[[#This Row],[ID]],DRIVER[],6,FALSE)</f>
        <v>BANAJ ROUT</v>
      </c>
    </row>
    <row r="4390" spans="1:18" ht="14.4">
      <c r="A4390" s="1">
        <v>509</v>
      </c>
      <c r="B4390" s="734" t="str">
        <f>UTK[[#This Row],[DATE]]&amp;UTK[[#This Row],[VEHICLE NO]]&amp;UTK[[#This Row],[TRIP NO]]</f>
        <v>45585OD34S26151</v>
      </c>
      <c r="C4390" s="25">
        <v>45585</v>
      </c>
      <c r="D4390" s="1">
        <v>66026</v>
      </c>
      <c r="E4390" s="12">
        <v>312216</v>
      </c>
      <c r="F4390" s="17">
        <v>6951</v>
      </c>
      <c r="G4390" s="24" t="s">
        <v>40</v>
      </c>
      <c r="H4390" s="736">
        <v>53.12</v>
      </c>
      <c r="I4390" s="736">
        <v>17.239999999999998</v>
      </c>
      <c r="J4390" s="736">
        <f t="shared" si="319"/>
        <v>35.879999999999995</v>
      </c>
      <c r="K4390" s="737">
        <v>35.4</v>
      </c>
      <c r="L4390" s="748">
        <v>45585</v>
      </c>
      <c r="M4390" s="736">
        <f t="shared" si="320"/>
        <v>0.47999999999999687</v>
      </c>
      <c r="N4390" s="749">
        <v>1</v>
      </c>
      <c r="O4390" s="552" t="s">
        <v>50</v>
      </c>
      <c r="P4390" s="1" t="s">
        <v>53</v>
      </c>
      <c r="Q4390" s="740" t="str">
        <f>VLOOKUP(UTK[[#This Row],[ID]],DRIVER[],6,FALSE)</f>
        <v>MURALIDHAR MOHANTA</v>
      </c>
    </row>
    <row r="4391" spans="1:18" ht="14.4">
      <c r="A4391" s="1">
        <v>510</v>
      </c>
      <c r="B4391" s="734" t="str">
        <f>UTK[[#This Row],[DATE]]&amp;UTK[[#This Row],[VEHICLE NO]]&amp;UTK[[#This Row],[TRIP NO]]</f>
        <v>45585OD34S65081</v>
      </c>
      <c r="C4391" s="25">
        <v>45585</v>
      </c>
      <c r="D4391" s="1">
        <v>66027</v>
      </c>
      <c r="E4391" s="12">
        <v>312216</v>
      </c>
      <c r="F4391" s="17">
        <v>6953</v>
      </c>
      <c r="G4391" s="24" t="s">
        <v>57</v>
      </c>
      <c r="H4391" s="736">
        <v>55.82</v>
      </c>
      <c r="I4391" s="736">
        <v>17.579999999999998</v>
      </c>
      <c r="J4391" s="736">
        <f t="shared" si="319"/>
        <v>38.24</v>
      </c>
      <c r="K4391" s="737">
        <v>37.020000000000003</v>
      </c>
      <c r="L4391" s="748">
        <v>45585</v>
      </c>
      <c r="M4391" s="736">
        <f t="shared" si="320"/>
        <v>1.2199999999999989</v>
      </c>
      <c r="N4391" s="749">
        <v>1</v>
      </c>
      <c r="O4391" s="552" t="s">
        <v>50</v>
      </c>
      <c r="P4391" s="1" t="s">
        <v>53</v>
      </c>
      <c r="Q4391" s="740" t="str">
        <f>VLOOKUP(UTK[[#This Row],[ID]],DRIVER[],6,FALSE)</f>
        <v>ABHIMANYU JENA</v>
      </c>
    </row>
    <row r="4392" spans="1:18" ht="14.4">
      <c r="A4392" s="1">
        <v>511</v>
      </c>
      <c r="B4392" s="734" t="str">
        <f>UTK[[#This Row],[DATE]]&amp;UTK[[#This Row],[VEHICLE NO]]&amp;UTK[[#This Row],[TRIP NO]]</f>
        <v>45585OD34S26681</v>
      </c>
      <c r="C4392" s="25">
        <v>45585</v>
      </c>
      <c r="D4392" s="1">
        <v>66028</v>
      </c>
      <c r="E4392" s="12">
        <v>312216</v>
      </c>
      <c r="F4392" s="17">
        <v>6965</v>
      </c>
      <c r="G4392" s="24" t="s">
        <v>42</v>
      </c>
      <c r="H4392" s="736">
        <v>54.14</v>
      </c>
      <c r="I4392" s="736">
        <v>16.86</v>
      </c>
      <c r="J4392" s="736">
        <f t="shared" si="319"/>
        <v>37.28</v>
      </c>
      <c r="K4392" s="737">
        <v>35.380000000000003</v>
      </c>
      <c r="L4392" s="748">
        <v>45585</v>
      </c>
      <c r="M4392" s="736">
        <f t="shared" si="320"/>
        <v>1.8999999999999986</v>
      </c>
      <c r="N4392" s="749">
        <v>1</v>
      </c>
      <c r="O4392" s="552" t="s">
        <v>50</v>
      </c>
      <c r="P4392" s="1" t="s">
        <v>53</v>
      </c>
      <c r="Q4392" s="740" t="str">
        <f>VLOOKUP(UTK[[#This Row],[ID]],DRIVER[],6,FALSE)</f>
        <v>KALI CH KAR</v>
      </c>
      <c r="R4392" s="1">
        <v>50</v>
      </c>
    </row>
    <row r="4393" spans="1:18" ht="14.4">
      <c r="A4393" s="1">
        <v>512</v>
      </c>
      <c r="B4393" s="734" t="str">
        <f>UTK[[#This Row],[DATE]]&amp;UTK[[#This Row],[VEHICLE NO]]&amp;UTK[[#This Row],[TRIP NO]]</f>
        <v>45585OD04Q67881</v>
      </c>
      <c r="C4393" s="25">
        <v>45585</v>
      </c>
      <c r="D4393" s="1">
        <v>66029</v>
      </c>
      <c r="E4393" s="12">
        <v>312216</v>
      </c>
      <c r="F4393" s="17">
        <v>6968</v>
      </c>
      <c r="G4393" s="24" t="s">
        <v>20</v>
      </c>
      <c r="H4393" s="736">
        <v>54.22</v>
      </c>
      <c r="I4393" s="736">
        <v>17.760000000000002</v>
      </c>
      <c r="J4393" s="736">
        <f t="shared" si="319"/>
        <v>36.459999999999994</v>
      </c>
      <c r="K4393" s="737">
        <v>35.92</v>
      </c>
      <c r="L4393" s="748">
        <v>45585</v>
      </c>
      <c r="M4393" s="736">
        <f t="shared" si="320"/>
        <v>0.53999999999999204</v>
      </c>
      <c r="N4393" s="749">
        <v>1</v>
      </c>
      <c r="O4393" s="552" t="s">
        <v>50</v>
      </c>
      <c r="P4393" s="1" t="s">
        <v>53</v>
      </c>
      <c r="Q4393" s="740" t="str">
        <f>VLOOKUP(UTK[[#This Row],[ID]],DRIVER[],6,FALSE)</f>
        <v>AJAYA KUMAR MAHANTA</v>
      </c>
    </row>
    <row r="4394" spans="1:18" ht="14.4">
      <c r="A4394" s="1">
        <v>513</v>
      </c>
      <c r="B4394" s="734" t="str">
        <f>UTK[[#This Row],[DATE]]&amp;UTK[[#This Row],[VEHICLE NO]]&amp;UTK[[#This Row],[TRIP NO]]</f>
        <v>45585OD04Q41781</v>
      </c>
      <c r="C4394" s="25">
        <v>45585</v>
      </c>
      <c r="D4394" s="1">
        <v>66030</v>
      </c>
      <c r="E4394" s="12">
        <v>312216</v>
      </c>
      <c r="F4394" s="17">
        <v>6967</v>
      </c>
      <c r="G4394" s="24" t="s">
        <v>25</v>
      </c>
      <c r="H4394" s="736">
        <v>56.92</v>
      </c>
      <c r="I4394" s="736">
        <v>17.62</v>
      </c>
      <c r="J4394" s="736">
        <f t="shared" si="319"/>
        <v>39.299999999999997</v>
      </c>
      <c r="K4394" s="737">
        <v>38.72</v>
      </c>
      <c r="L4394" s="748">
        <v>45585</v>
      </c>
      <c r="M4394" s="736">
        <f t="shared" si="320"/>
        <v>0.57999999999999829</v>
      </c>
      <c r="N4394" s="749">
        <v>1</v>
      </c>
      <c r="O4394" s="552" t="s">
        <v>50</v>
      </c>
      <c r="P4394" s="1" t="s">
        <v>53</v>
      </c>
      <c r="Q4394" s="740" t="str">
        <f>VLOOKUP(UTK[[#This Row],[ID]],DRIVER[],6,FALSE)</f>
        <v>BHARAT CH MOHANTA</v>
      </c>
    </row>
    <row r="4395" spans="1:18" ht="14.4">
      <c r="A4395" s="1">
        <v>514</v>
      </c>
      <c r="B4395" s="734" t="str">
        <f>UTK[[#This Row],[DATE]]&amp;UTK[[#This Row],[VEHICLE NO]]&amp;UTK[[#This Row],[TRIP NO]]</f>
        <v>45585OD34S61521</v>
      </c>
      <c r="C4395" s="25">
        <v>45585</v>
      </c>
      <c r="D4395" s="1">
        <v>66031</v>
      </c>
      <c r="E4395" s="12">
        <v>312216</v>
      </c>
      <c r="F4395" s="17">
        <v>6969</v>
      </c>
      <c r="G4395" s="24" t="s">
        <v>43</v>
      </c>
      <c r="H4395" s="736">
        <v>52.98</v>
      </c>
      <c r="I4395" s="736">
        <v>17.22</v>
      </c>
      <c r="J4395" s="736">
        <f t="shared" si="319"/>
        <v>35.76</v>
      </c>
      <c r="K4395" s="737">
        <v>35.18</v>
      </c>
      <c r="L4395" s="748">
        <v>45585</v>
      </c>
      <c r="M4395" s="736">
        <f t="shared" si="320"/>
        <v>0.57999999999999829</v>
      </c>
      <c r="N4395" s="749">
        <v>1</v>
      </c>
      <c r="O4395" s="552" t="s">
        <v>50</v>
      </c>
      <c r="P4395" s="1" t="s">
        <v>53</v>
      </c>
      <c r="Q4395" s="740" t="str">
        <f>VLOOKUP(UTK[[#This Row],[ID]],DRIVER[],6,FALSE)</f>
        <v>DHULESWAR PERAI</v>
      </c>
    </row>
    <row r="4396" spans="1:18" ht="14.4">
      <c r="A4396" s="1">
        <v>515</v>
      </c>
      <c r="B4396" s="734" t="str">
        <f>UTK[[#This Row],[DATE]]&amp;UTK[[#This Row],[VEHICLE NO]]&amp;UTK[[#This Row],[TRIP NO]]</f>
        <v>45585OD34S40341</v>
      </c>
      <c r="C4396" s="25">
        <v>45585</v>
      </c>
      <c r="D4396" s="1">
        <v>66032</v>
      </c>
      <c r="E4396" s="12">
        <v>312216</v>
      </c>
      <c r="F4396" s="17">
        <v>6970</v>
      </c>
      <c r="G4396" s="24" t="s">
        <v>129</v>
      </c>
      <c r="H4396" s="736">
        <v>54.94</v>
      </c>
      <c r="I4396" s="736">
        <v>17.88</v>
      </c>
      <c r="J4396" s="736">
        <f t="shared" si="319"/>
        <v>37.06</v>
      </c>
      <c r="K4396" s="737">
        <v>36.46</v>
      </c>
      <c r="L4396" s="748">
        <v>45585</v>
      </c>
      <c r="M4396" s="736">
        <f t="shared" si="320"/>
        <v>0.60000000000000142</v>
      </c>
      <c r="N4396" s="749">
        <v>1</v>
      </c>
      <c r="O4396" s="552" t="s">
        <v>50</v>
      </c>
      <c r="P4396" s="1" t="s">
        <v>53</v>
      </c>
      <c r="Q4396" s="740" t="str">
        <f>VLOOKUP(UTK[[#This Row],[ID]],DRIVER[],6,FALSE)</f>
        <v>AKSHAYA KU SAHOO</v>
      </c>
    </row>
    <row r="4397" spans="1:18" ht="14.4">
      <c r="A4397" s="1">
        <v>516</v>
      </c>
      <c r="B4397" s="734" t="str">
        <f>UTK[[#This Row],[DATE]]&amp;UTK[[#This Row],[VEHICLE NO]]&amp;UTK[[#This Row],[TRIP NO]]</f>
        <v>45585OD04Q41281</v>
      </c>
      <c r="C4397" s="25">
        <v>45585</v>
      </c>
      <c r="D4397" s="1">
        <v>66033</v>
      </c>
      <c r="E4397" s="12">
        <v>312216</v>
      </c>
      <c r="F4397" s="17">
        <v>6973</v>
      </c>
      <c r="G4397" s="24" t="s">
        <v>41</v>
      </c>
      <c r="H4397" s="736">
        <v>35.46</v>
      </c>
      <c r="I4397" s="736">
        <v>10.4</v>
      </c>
      <c r="J4397" s="736">
        <f t="shared" si="319"/>
        <v>25.060000000000002</v>
      </c>
      <c r="K4397" s="737">
        <v>24.8</v>
      </c>
      <c r="L4397" s="748">
        <v>45585</v>
      </c>
      <c r="M4397" s="736">
        <f t="shared" si="320"/>
        <v>0.26000000000000156</v>
      </c>
      <c r="N4397" s="749">
        <v>1</v>
      </c>
      <c r="O4397" s="552" t="s">
        <v>50</v>
      </c>
      <c r="P4397" s="1" t="s">
        <v>53</v>
      </c>
      <c r="Q4397" s="740" t="str">
        <f>VLOOKUP(UTK[[#This Row],[ID]],DRIVER[],6,FALSE)</f>
        <v>PRADEEP KUMAR</v>
      </c>
    </row>
    <row r="4398" spans="1:18" ht="14.4">
      <c r="A4398" s="1">
        <v>517</v>
      </c>
      <c r="B4398" s="734" t="str">
        <f>UTK[[#This Row],[DATE]]&amp;UTK[[#This Row],[VEHICLE NO]]&amp;UTK[[#This Row],[TRIP NO]]</f>
        <v>45585OD04Q41181</v>
      </c>
      <c r="C4398" s="25">
        <v>45585</v>
      </c>
      <c r="D4398" s="1">
        <v>66034</v>
      </c>
      <c r="E4398" s="12">
        <v>312216</v>
      </c>
      <c r="F4398" s="17">
        <v>6981</v>
      </c>
      <c r="G4398" s="24" t="s">
        <v>26</v>
      </c>
      <c r="H4398" s="736">
        <v>53.56</v>
      </c>
      <c r="I4398" s="736">
        <v>17.22</v>
      </c>
      <c r="J4398" s="736">
        <f t="shared" si="319"/>
        <v>36.340000000000003</v>
      </c>
      <c r="K4398" s="737">
        <v>35.32</v>
      </c>
      <c r="L4398" s="748">
        <v>45585</v>
      </c>
      <c r="M4398" s="736">
        <f t="shared" si="320"/>
        <v>1.0200000000000031</v>
      </c>
      <c r="N4398" s="749">
        <v>1</v>
      </c>
      <c r="O4398" s="552" t="s">
        <v>50</v>
      </c>
      <c r="P4398" s="1" t="s">
        <v>53</v>
      </c>
      <c r="Q4398" s="740" t="str">
        <f>VLOOKUP(UTK[[#This Row],[ID]],DRIVER[],6,FALSE)</f>
        <v>DUHSHASAN PRADHAN</v>
      </c>
    </row>
    <row r="4399" spans="1:18" ht="14.4">
      <c r="A4399" s="1">
        <v>518</v>
      </c>
      <c r="B4399" s="734" t="str">
        <f>UTK[[#This Row],[DATE]]&amp;UTK[[#This Row],[VEHICLE NO]]&amp;UTK[[#This Row],[TRIP NO]]</f>
        <v>45585OD04Q67611</v>
      </c>
      <c r="C4399" s="25">
        <v>45585</v>
      </c>
      <c r="D4399" s="1">
        <v>66035</v>
      </c>
      <c r="E4399" s="12">
        <v>312216</v>
      </c>
      <c r="F4399" s="17">
        <v>6990</v>
      </c>
      <c r="G4399" s="24" t="s">
        <v>24</v>
      </c>
      <c r="H4399" s="736">
        <v>53.74</v>
      </c>
      <c r="I4399" s="736">
        <v>17.760000000000002</v>
      </c>
      <c r="J4399" s="736">
        <f t="shared" si="319"/>
        <v>35.980000000000004</v>
      </c>
      <c r="K4399" s="737">
        <v>35.6</v>
      </c>
      <c r="L4399" s="748">
        <v>45585</v>
      </c>
      <c r="M4399" s="736">
        <f t="shared" si="320"/>
        <v>0.38000000000000256</v>
      </c>
      <c r="N4399" s="749">
        <v>1</v>
      </c>
      <c r="O4399" s="552" t="s">
        <v>50</v>
      </c>
      <c r="P4399" s="1" t="s">
        <v>53</v>
      </c>
      <c r="Q4399" s="740" t="str">
        <f>VLOOKUP(UTK[[#This Row],[ID]],DRIVER[],6,FALSE)</f>
        <v xml:space="preserve">BRAJA KUANAR </v>
      </c>
    </row>
    <row r="4400" spans="1:18" ht="14.4">
      <c r="A4400" s="1">
        <v>519</v>
      </c>
      <c r="B4400" s="734" t="str">
        <f>UTK[[#This Row],[DATE]]&amp;UTK[[#This Row],[VEHICLE NO]]&amp;UTK[[#This Row],[TRIP NO]]</f>
        <v>45585OD34S61391</v>
      </c>
      <c r="C4400" s="25">
        <v>45585</v>
      </c>
      <c r="D4400" s="1">
        <v>66036</v>
      </c>
      <c r="E4400" s="12">
        <v>312216</v>
      </c>
      <c r="F4400" s="17">
        <v>6993</v>
      </c>
      <c r="G4400" s="24" t="s">
        <v>52</v>
      </c>
      <c r="H4400" s="736">
        <v>52.2</v>
      </c>
      <c r="I4400" s="736">
        <v>17.72</v>
      </c>
      <c r="J4400" s="736">
        <f t="shared" si="319"/>
        <v>34.480000000000004</v>
      </c>
      <c r="K4400" s="737">
        <v>33.94</v>
      </c>
      <c r="L4400" s="748">
        <v>45585</v>
      </c>
      <c r="M4400" s="736">
        <f t="shared" si="320"/>
        <v>0.54000000000000625</v>
      </c>
      <c r="N4400" s="749">
        <v>1</v>
      </c>
      <c r="O4400" s="552" t="s">
        <v>50</v>
      </c>
      <c r="P4400" s="1" t="s">
        <v>53</v>
      </c>
      <c r="Q4400" s="740" t="str">
        <f>VLOOKUP(UTK[[#This Row],[ID]],DRIVER[],6,FALSE)</f>
        <v>PRADIPA MALIK</v>
      </c>
    </row>
    <row r="4401" spans="1:18" ht="14.4">
      <c r="A4401" s="1">
        <v>520</v>
      </c>
      <c r="B4401" s="734" t="str">
        <f>UTK[[#This Row],[DATE]]&amp;UTK[[#This Row],[VEHICLE NO]]&amp;UTK[[#This Row],[TRIP NO]]</f>
        <v>45585OD34S26662</v>
      </c>
      <c r="C4401" s="25">
        <v>45585</v>
      </c>
      <c r="D4401" s="1">
        <v>66037</v>
      </c>
      <c r="E4401" s="12">
        <v>312216</v>
      </c>
      <c r="F4401" s="17">
        <v>7017</v>
      </c>
      <c r="G4401" s="24" t="s">
        <v>45</v>
      </c>
      <c r="H4401" s="736">
        <v>52.7</v>
      </c>
      <c r="I4401" s="736">
        <v>17.600000000000001</v>
      </c>
      <c r="J4401" s="736">
        <f t="shared" si="319"/>
        <v>35.1</v>
      </c>
      <c r="K4401" s="737">
        <v>34.56</v>
      </c>
      <c r="L4401" s="748">
        <v>45585</v>
      </c>
      <c r="M4401" s="736">
        <f t="shared" si="320"/>
        <v>0.53999999999999915</v>
      </c>
      <c r="N4401" s="749">
        <v>2</v>
      </c>
      <c r="O4401" s="552" t="s">
        <v>50</v>
      </c>
      <c r="P4401" s="1" t="s">
        <v>53</v>
      </c>
      <c r="Q4401" s="740" t="str">
        <f>VLOOKUP(UTK[[#This Row],[ID]],DRIVER[],6,FALSE)</f>
        <v>PRAHALLAD KUMAR DAS</v>
      </c>
    </row>
    <row r="4402" spans="1:18" ht="14.4">
      <c r="A4402" s="1">
        <v>521</v>
      </c>
      <c r="B4402" s="734" t="str">
        <f>UTK[[#This Row],[DATE]]&amp;UTK[[#This Row],[VEHICLE NO]]&amp;UTK[[#This Row],[TRIP NO]]</f>
        <v>45585OD04Q41232</v>
      </c>
      <c r="C4402" s="25">
        <v>45585</v>
      </c>
      <c r="D4402" s="1">
        <v>66038</v>
      </c>
      <c r="E4402" s="12">
        <v>312216</v>
      </c>
      <c r="F4402" s="17">
        <v>7046</v>
      </c>
      <c r="G4402" s="24" t="s">
        <v>39</v>
      </c>
      <c r="H4402" s="736">
        <v>53.16</v>
      </c>
      <c r="I4402" s="736">
        <v>17.46</v>
      </c>
      <c r="J4402" s="736">
        <f t="shared" si="319"/>
        <v>35.699999999999996</v>
      </c>
      <c r="K4402" s="737">
        <v>33.880000000000003</v>
      </c>
      <c r="L4402" s="748">
        <v>45585</v>
      </c>
      <c r="M4402" s="736">
        <f t="shared" si="320"/>
        <v>1.8199999999999932</v>
      </c>
      <c r="N4402" s="749">
        <v>2</v>
      </c>
      <c r="O4402" s="552" t="s">
        <v>50</v>
      </c>
      <c r="P4402" s="1" t="s">
        <v>53</v>
      </c>
      <c r="Q4402" s="740" t="str">
        <f>VLOOKUP(UTK[[#This Row],[ID]],DRIVER[],6,FALSE)</f>
        <v>RIZWAN</v>
      </c>
    </row>
    <row r="4403" spans="1:18" ht="14.4">
      <c r="A4403" s="1">
        <v>522</v>
      </c>
      <c r="B4403" s="734" t="str">
        <f>UTK[[#This Row],[DATE]]&amp;UTK[[#This Row],[VEHICLE NO]]&amp;UTK[[#This Row],[TRIP NO]]</f>
        <v>45585OD04Q41262</v>
      </c>
      <c r="C4403" s="25">
        <v>45585</v>
      </c>
      <c r="D4403" s="1">
        <v>66039</v>
      </c>
      <c r="E4403" s="12">
        <v>312216</v>
      </c>
      <c r="F4403" s="17">
        <v>7053</v>
      </c>
      <c r="G4403" s="24" t="s">
        <v>23</v>
      </c>
      <c r="H4403" s="736">
        <v>55.32</v>
      </c>
      <c r="I4403" s="736">
        <v>17.62</v>
      </c>
      <c r="J4403" s="736">
        <f t="shared" si="319"/>
        <v>37.700000000000003</v>
      </c>
      <c r="K4403" s="737">
        <v>37.14</v>
      </c>
      <c r="L4403" s="748">
        <v>45585</v>
      </c>
      <c r="M4403" s="736">
        <f t="shared" si="320"/>
        <v>0.56000000000000227</v>
      </c>
      <c r="N4403" s="749">
        <v>2</v>
      </c>
      <c r="O4403" s="552" t="s">
        <v>50</v>
      </c>
      <c r="P4403" s="1" t="s">
        <v>53</v>
      </c>
      <c r="Q4403" s="740" t="str">
        <f>VLOOKUP(UTK[[#This Row],[ID]],DRIVER[],6,FALSE)</f>
        <v>JUGAL KISHOR MOHANTA</v>
      </c>
    </row>
    <row r="4404" spans="1:18" ht="14.4">
      <c r="A4404" s="1">
        <v>523</v>
      </c>
      <c r="B4404" s="734" t="str">
        <f>UTK[[#This Row],[DATE]]&amp;UTK[[#This Row],[VEHICLE NO]]&amp;UTK[[#This Row],[TRIP NO]]</f>
        <v>45585OD34S61372</v>
      </c>
      <c r="C4404" s="25">
        <v>45585</v>
      </c>
      <c r="D4404" s="1">
        <v>66040</v>
      </c>
      <c r="E4404" s="12">
        <v>312216</v>
      </c>
      <c r="F4404" s="17">
        <v>7051</v>
      </c>
      <c r="G4404" s="24" t="s">
        <v>44</v>
      </c>
      <c r="H4404" s="736">
        <v>56.58</v>
      </c>
      <c r="I4404" s="736">
        <v>17.7</v>
      </c>
      <c r="J4404" s="736">
        <f t="shared" si="319"/>
        <v>38.879999999999995</v>
      </c>
      <c r="K4404" s="737">
        <v>36.659999999999997</v>
      </c>
      <c r="L4404" s="748">
        <v>45585</v>
      </c>
      <c r="M4404" s="736">
        <f t="shared" si="320"/>
        <v>2.2199999999999989</v>
      </c>
      <c r="N4404" s="749">
        <v>2</v>
      </c>
      <c r="O4404" s="552" t="s">
        <v>50</v>
      </c>
      <c r="P4404" s="1" t="s">
        <v>53</v>
      </c>
      <c r="Q4404" s="740" t="str">
        <f>VLOOKUP(UTK[[#This Row],[ID]],DRIVER[],6,FALSE)</f>
        <v>BANAJ ROUT</v>
      </c>
    </row>
    <row r="4405" spans="1:18" ht="14.4">
      <c r="A4405" s="1">
        <v>524</v>
      </c>
      <c r="B4405" s="734" t="str">
        <f>UTK[[#This Row],[DATE]]&amp;UTK[[#This Row],[VEHICLE NO]]&amp;UTK[[#This Row],[TRIP NO]]</f>
        <v>45585OD34S26152</v>
      </c>
      <c r="C4405" s="25">
        <v>45585</v>
      </c>
      <c r="D4405" s="1">
        <v>66041</v>
      </c>
      <c r="E4405" s="12">
        <v>312216</v>
      </c>
      <c r="F4405" s="17">
        <v>7054</v>
      </c>
      <c r="G4405" s="24" t="s">
        <v>40</v>
      </c>
      <c r="H4405" s="736">
        <v>51.6</v>
      </c>
      <c r="I4405" s="736">
        <v>17.22</v>
      </c>
      <c r="J4405" s="736">
        <f t="shared" si="319"/>
        <v>34.380000000000003</v>
      </c>
      <c r="K4405" s="737">
        <v>33.36</v>
      </c>
      <c r="L4405" s="748">
        <v>45585</v>
      </c>
      <c r="M4405" s="736">
        <f t="shared" si="320"/>
        <v>1.0200000000000031</v>
      </c>
      <c r="N4405" s="749">
        <v>2</v>
      </c>
      <c r="O4405" s="552" t="s">
        <v>50</v>
      </c>
      <c r="P4405" s="1" t="s">
        <v>53</v>
      </c>
      <c r="Q4405" s="740" t="str">
        <f>VLOOKUP(UTK[[#This Row],[ID]],DRIVER[],6,FALSE)</f>
        <v>MURALIDHAR MOHANTA</v>
      </c>
    </row>
    <row r="4406" spans="1:18" ht="14.4">
      <c r="A4406" s="1">
        <v>525</v>
      </c>
      <c r="B4406" s="734" t="str">
        <f>UTK[[#This Row],[DATE]]&amp;UTK[[#This Row],[VEHICLE NO]]&amp;UTK[[#This Row],[TRIP NO]]</f>
        <v>45585OD04Q41282</v>
      </c>
      <c r="C4406" s="25">
        <v>45585</v>
      </c>
      <c r="D4406" s="1">
        <v>66042</v>
      </c>
      <c r="E4406" s="12">
        <v>312216</v>
      </c>
      <c r="F4406" s="17">
        <v>7059</v>
      </c>
      <c r="G4406" s="24" t="s">
        <v>41</v>
      </c>
      <c r="H4406" s="736">
        <v>36.06</v>
      </c>
      <c r="I4406" s="736">
        <v>10.4</v>
      </c>
      <c r="J4406" s="736">
        <f t="shared" si="319"/>
        <v>25.660000000000004</v>
      </c>
      <c r="K4406" s="737">
        <v>24.32</v>
      </c>
      <c r="L4406" s="748">
        <v>45585</v>
      </c>
      <c r="M4406" s="736">
        <f t="shared" si="320"/>
        <v>1.3400000000000034</v>
      </c>
      <c r="N4406" s="749">
        <v>2</v>
      </c>
      <c r="O4406" s="552" t="s">
        <v>50</v>
      </c>
      <c r="P4406" s="1" t="s">
        <v>53</v>
      </c>
      <c r="Q4406" s="740" t="str">
        <f>VLOOKUP(UTK[[#This Row],[ID]],DRIVER[],6,FALSE)</f>
        <v>PRADEEP KUMAR</v>
      </c>
    </row>
    <row r="4407" spans="1:18" ht="14.4">
      <c r="A4407" s="1">
        <v>526</v>
      </c>
      <c r="B4407" s="734" t="str">
        <f>UTK[[#This Row],[DATE]]&amp;UTK[[#This Row],[VEHICLE NO]]&amp;UTK[[#This Row],[TRIP NO]]</f>
        <v>45585OD34S40342</v>
      </c>
      <c r="C4407" s="25">
        <v>45585</v>
      </c>
      <c r="D4407" s="1">
        <v>66043</v>
      </c>
      <c r="E4407" s="12">
        <v>312216</v>
      </c>
      <c r="F4407" s="17">
        <v>7065</v>
      </c>
      <c r="G4407" s="24" t="s">
        <v>129</v>
      </c>
      <c r="H4407" s="736">
        <v>58.04</v>
      </c>
      <c r="I4407" s="736">
        <v>17.86</v>
      </c>
      <c r="J4407" s="736">
        <f t="shared" si="319"/>
        <v>40.18</v>
      </c>
      <c r="K4407" s="737">
        <v>39.58</v>
      </c>
      <c r="L4407" s="748">
        <v>45585</v>
      </c>
      <c r="M4407" s="736">
        <f t="shared" si="320"/>
        <v>0.60000000000000142</v>
      </c>
      <c r="N4407" s="749">
        <v>2</v>
      </c>
      <c r="O4407" s="552" t="s">
        <v>50</v>
      </c>
      <c r="P4407" s="1" t="s">
        <v>53</v>
      </c>
      <c r="Q4407" s="740" t="str">
        <f>VLOOKUP(UTK[[#This Row],[ID]],DRIVER[],6,FALSE)</f>
        <v>AKSHAYA KU SAHOO</v>
      </c>
    </row>
    <row r="4408" spans="1:18" ht="14.4">
      <c r="A4408" s="1">
        <v>527</v>
      </c>
      <c r="B4408" s="734" t="str">
        <f>UTK[[#This Row],[DATE]]&amp;UTK[[#This Row],[VEHICLE NO]]&amp;UTK[[#This Row],[TRIP NO]]</f>
        <v>45585OD34S65082</v>
      </c>
      <c r="C4408" s="25">
        <v>45585</v>
      </c>
      <c r="D4408" s="1">
        <v>66044</v>
      </c>
      <c r="E4408" s="12">
        <v>312216</v>
      </c>
      <c r="F4408" s="17">
        <v>7063</v>
      </c>
      <c r="G4408" s="24" t="s">
        <v>57</v>
      </c>
      <c r="H4408" s="736">
        <v>54.86</v>
      </c>
      <c r="I4408" s="736">
        <v>17.5</v>
      </c>
      <c r="J4408" s="736">
        <f t="shared" si="319"/>
        <v>37.36</v>
      </c>
      <c r="K4408" s="737">
        <v>35.96</v>
      </c>
      <c r="L4408" s="748">
        <v>45585</v>
      </c>
      <c r="M4408" s="736">
        <f t="shared" si="320"/>
        <v>1.3999999999999986</v>
      </c>
      <c r="N4408" s="749">
        <v>2</v>
      </c>
      <c r="O4408" s="552" t="s">
        <v>50</v>
      </c>
      <c r="P4408" s="1" t="s">
        <v>53</v>
      </c>
      <c r="Q4408" s="740" t="str">
        <f>VLOOKUP(UTK[[#This Row],[ID]],DRIVER[],6,FALSE)</f>
        <v>ABHIMANYU JENA</v>
      </c>
    </row>
    <row r="4409" spans="1:18" ht="14.4">
      <c r="A4409" s="1">
        <v>528</v>
      </c>
      <c r="B4409" s="734" t="str">
        <f>UTK[[#This Row],[DATE]]&amp;UTK[[#This Row],[VEHICLE NO]]&amp;UTK[[#This Row],[TRIP NO]]</f>
        <v>45585OD04Q41442</v>
      </c>
      <c r="C4409" s="25">
        <v>45585</v>
      </c>
      <c r="D4409" s="1">
        <v>66045</v>
      </c>
      <c r="E4409" s="12">
        <v>312216</v>
      </c>
      <c r="F4409" s="17">
        <v>7041</v>
      </c>
      <c r="G4409" s="24" t="s">
        <v>38</v>
      </c>
      <c r="H4409" s="736">
        <v>33.74</v>
      </c>
      <c r="I4409" s="736">
        <v>10.62</v>
      </c>
      <c r="J4409" s="736">
        <f t="shared" si="319"/>
        <v>23.120000000000005</v>
      </c>
      <c r="K4409" s="737">
        <v>21.3</v>
      </c>
      <c r="L4409" s="748">
        <v>45586</v>
      </c>
      <c r="M4409" s="736">
        <f t="shared" si="320"/>
        <v>1.8200000000000038</v>
      </c>
      <c r="N4409" s="749">
        <v>2</v>
      </c>
      <c r="O4409" s="552" t="s">
        <v>50</v>
      </c>
      <c r="P4409" s="1" t="s">
        <v>53</v>
      </c>
      <c r="Q4409" s="740" t="str">
        <f>VLOOKUP(UTK[[#This Row],[ID]],DRIVER[],6,FALSE)</f>
        <v>RAJESWAR MAHANTA</v>
      </c>
    </row>
    <row r="4410" spans="1:18" ht="14.4">
      <c r="A4410" s="741" t="s">
        <v>14</v>
      </c>
      <c r="B4410" s="741"/>
      <c r="C4410" s="741"/>
      <c r="D4410" s="741"/>
      <c r="E4410" s="742"/>
      <c r="F4410" s="743">
        <f>SUBTOTAL(103,UTK[NO])</f>
        <v>4407</v>
      </c>
      <c r="G4410" s="750"/>
      <c r="H4410" s="750"/>
      <c r="I4410" s="745"/>
      <c r="J4410" s="751">
        <f>SUBTOTAL(109,UTK[LOADING WT])</f>
        <v>150791.25960000016</v>
      </c>
      <c r="K4410" s="745"/>
      <c r="L4410" s="18"/>
      <c r="M4410" s="745">
        <f>SUBTOTAL(109,UTK[[SHORTAGE ]])</f>
        <v>2373.1755999999982</v>
      </c>
      <c r="N4410" s="745"/>
      <c r="O4410" s="747"/>
      <c r="P4410" s="14"/>
      <c r="Q4410" s="92"/>
      <c r="R4410" s="14"/>
    </row>
  </sheetData>
  <mergeCells count="1">
    <mergeCell ref="A1:R1"/>
  </mergeCells>
  <conditionalFormatting sqref="M3:M1443">
    <cfRule type="cellIs" dxfId="155" priority="8" operator="greaterThan">
      <formula>0.6</formula>
    </cfRule>
  </conditionalFormatting>
  <conditionalFormatting sqref="M1463:M1482">
    <cfRule type="cellIs" dxfId="154" priority="7" operator="greaterThan">
      <formula>0.6</formula>
    </cfRule>
  </conditionalFormatting>
  <conditionalFormatting sqref="M1495:M1545">
    <cfRule type="cellIs" dxfId="153" priority="5" operator="greaterThan">
      <formula>0.6</formula>
    </cfRule>
  </conditionalFormatting>
  <conditionalFormatting sqref="M1639:M1733">
    <cfRule type="cellIs" dxfId="152" priority="1" operator="greaterThan">
      <formula>0.6</formula>
    </cfRule>
  </conditionalFormatting>
  <pageMargins left="0.51181102362204722" right="0" top="0.35433070866141736" bottom="0.39370078740157483" header="0.31496062992125984" footer="0.31496062992125984"/>
  <pageSetup paperSize="9" scale="10" orientation="landscape" blackAndWhite="1" horizontalDpi="300" verticalDpi="3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1612"/>
  <sheetViews>
    <sheetView topLeftCell="F1" zoomScaleNormal="100" workbookViewId="0">
      <pane ySplit="2" topLeftCell="A1592" activePane="bottomLeft" state="frozen"/>
      <selection activeCell="G5" sqref="G5"/>
      <selection pane="bottomLeft" activeCell="M1600" sqref="M1600"/>
    </sheetView>
  </sheetViews>
  <sheetFormatPr defaultColWidth="11.33203125" defaultRowHeight="13.2"/>
  <cols>
    <col min="1" max="1" width="8.88671875" style="1" customWidth="1"/>
    <col min="2" max="2" width="17.88671875" style="1" bestFit="1" customWidth="1"/>
    <col min="3" max="3" width="14" style="1" customWidth="1"/>
    <col min="4" max="4" width="10.33203125" style="1" customWidth="1"/>
    <col min="5" max="5" width="10.33203125" style="12" customWidth="1"/>
    <col min="6" max="6" width="7.6640625" style="17" customWidth="1"/>
    <col min="7" max="7" width="15.5546875" style="1" customWidth="1"/>
    <col min="8" max="8" width="16.44140625" style="1" bestFit="1" customWidth="1"/>
    <col min="9" max="9" width="15" style="1" bestFit="1" customWidth="1"/>
    <col min="10" max="10" width="15.6640625" style="1" customWidth="1"/>
    <col min="11" max="11" width="15.44140625" style="5" customWidth="1"/>
    <col min="12" max="12" width="15.44140625" style="1" customWidth="1"/>
    <col min="13" max="13" width="13" style="1" customWidth="1"/>
    <col min="14" max="15" width="10.109375" style="1" customWidth="1"/>
    <col min="16" max="16" width="11.33203125" style="1" customWidth="1"/>
    <col min="17" max="17" width="27" style="91" bestFit="1" customWidth="1"/>
    <col min="18" max="18" width="11.33203125" style="1"/>
    <col min="19" max="19" width="14" style="1" customWidth="1"/>
    <col min="20" max="16384" width="11.33203125" style="1"/>
  </cols>
  <sheetData>
    <row r="1" spans="1:18" ht="20.399999999999999">
      <c r="A1" s="761" t="s">
        <v>37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</row>
    <row r="2" spans="1:18" s="4" customFormat="1" ht="24" customHeight="1">
      <c r="A2" s="2" t="s">
        <v>0</v>
      </c>
      <c r="B2" s="2" t="s">
        <v>66</v>
      </c>
      <c r="C2" s="2" t="s">
        <v>1</v>
      </c>
      <c r="D2" s="2" t="s">
        <v>2</v>
      </c>
      <c r="E2" s="13" t="s">
        <v>15</v>
      </c>
      <c r="F2" s="27" t="s">
        <v>16</v>
      </c>
      <c r="G2" s="2" t="s">
        <v>3</v>
      </c>
      <c r="H2" s="2" t="s">
        <v>4</v>
      </c>
      <c r="I2" s="2" t="s">
        <v>5</v>
      </c>
      <c r="J2" s="2" t="s">
        <v>6</v>
      </c>
      <c r="K2" s="3" t="s">
        <v>7</v>
      </c>
      <c r="L2" s="3" t="s">
        <v>17</v>
      </c>
      <c r="M2" s="2" t="s">
        <v>18</v>
      </c>
      <c r="N2" s="2" t="s">
        <v>64</v>
      </c>
      <c r="O2" s="2" t="s">
        <v>36</v>
      </c>
      <c r="P2" s="2" t="s">
        <v>31</v>
      </c>
      <c r="Q2" s="4" t="s">
        <v>62</v>
      </c>
      <c r="R2" s="4" t="s">
        <v>56</v>
      </c>
    </row>
    <row r="3" spans="1:18" ht="13.8">
      <c r="A3" s="1">
        <v>1</v>
      </c>
      <c r="B3" s="1" t="str">
        <f>MKT[[#This Row],[DATE]]&amp;MKT[[#This Row],[VEHICLE NO]]&amp;MKT[[#This Row],[TRIP NO]]</f>
        <v>45385OD34T11451</v>
      </c>
      <c r="C3" s="25">
        <v>45385</v>
      </c>
      <c r="D3" s="1">
        <v>28553</v>
      </c>
      <c r="E3" s="12">
        <v>312214</v>
      </c>
      <c r="F3" s="17">
        <v>323</v>
      </c>
      <c r="G3" s="20" t="s">
        <v>34</v>
      </c>
      <c r="H3" s="28">
        <v>52.8</v>
      </c>
      <c r="I3" s="28">
        <v>16.899999999999999</v>
      </c>
      <c r="J3" s="29">
        <f t="shared" ref="J3:J66" si="0">H3-I3</f>
        <v>35.9</v>
      </c>
      <c r="K3" s="30">
        <v>35.44</v>
      </c>
      <c r="L3" s="33">
        <v>45385</v>
      </c>
      <c r="M3" s="28">
        <f t="shared" ref="M3:M66" si="1">J3-K3</f>
        <v>0.46000000000000085</v>
      </c>
      <c r="N3" s="32">
        <v>1</v>
      </c>
      <c r="O3" s="1" t="s">
        <v>50</v>
      </c>
      <c r="P3" s="1" t="s">
        <v>51</v>
      </c>
      <c r="Q3" s="91" t="str">
        <f>VLOOKUP(MKT[[#This Row],[ID]],DRIVER[],6,FALSE)</f>
        <v>KASHI NATH DAS</v>
      </c>
    </row>
    <row r="4" spans="1:18" ht="13.8">
      <c r="A4" s="1">
        <v>2</v>
      </c>
      <c r="B4" s="1" t="str">
        <f>MKT[[#This Row],[DATE]]&amp;MKT[[#This Row],[VEHICLE NO]]&amp;MKT[[#This Row],[TRIP NO]]</f>
        <v>45385OD34U11451</v>
      </c>
      <c r="C4" s="25">
        <v>45385</v>
      </c>
      <c r="D4" s="1">
        <v>28554</v>
      </c>
      <c r="E4" s="12">
        <v>312214</v>
      </c>
      <c r="F4" s="17">
        <v>325</v>
      </c>
      <c r="G4" s="20" t="s">
        <v>47</v>
      </c>
      <c r="H4" s="28">
        <v>53.64</v>
      </c>
      <c r="I4" s="28">
        <v>16.84</v>
      </c>
      <c r="J4" s="29">
        <f t="shared" si="0"/>
        <v>36.799999999999997</v>
      </c>
      <c r="K4" s="30">
        <v>36.32</v>
      </c>
      <c r="L4" s="33">
        <v>45385</v>
      </c>
      <c r="M4" s="28">
        <f t="shared" si="1"/>
        <v>0.47999999999999687</v>
      </c>
      <c r="N4" s="32">
        <v>1</v>
      </c>
      <c r="O4" s="1" t="s">
        <v>50</v>
      </c>
      <c r="P4" s="1" t="s">
        <v>51</v>
      </c>
      <c r="Q4" s="91" t="str">
        <f>VLOOKUP(MKT[[#This Row],[ID]],DRIVER[],6,FALSE)</f>
        <v>SULTAN AHMAD</v>
      </c>
    </row>
    <row r="5" spans="1:18" ht="13.8">
      <c r="A5" s="1">
        <v>3</v>
      </c>
      <c r="B5" s="1" t="str">
        <f>MKT[[#This Row],[DATE]]&amp;MKT[[#This Row],[VEHICLE NO]]&amp;MKT[[#This Row],[TRIP NO]]</f>
        <v>45385OD04V13451</v>
      </c>
      <c r="C5" s="25">
        <v>45385</v>
      </c>
      <c r="D5" s="1">
        <v>28555</v>
      </c>
      <c r="E5" s="12">
        <v>312214</v>
      </c>
      <c r="F5" s="17">
        <v>326</v>
      </c>
      <c r="G5" s="20" t="s">
        <v>48</v>
      </c>
      <c r="H5" s="28">
        <v>55.34</v>
      </c>
      <c r="I5" s="28">
        <v>16.920000000000002</v>
      </c>
      <c r="J5" s="29">
        <f t="shared" si="0"/>
        <v>38.42</v>
      </c>
      <c r="K5" s="30">
        <v>38.08</v>
      </c>
      <c r="L5" s="33">
        <v>45385</v>
      </c>
      <c r="M5" s="28">
        <f t="shared" si="1"/>
        <v>0.34000000000000341</v>
      </c>
      <c r="N5" s="32">
        <v>1</v>
      </c>
      <c r="O5" s="1" t="s">
        <v>50</v>
      </c>
      <c r="P5" s="1" t="s">
        <v>51</v>
      </c>
      <c r="Q5" s="91" t="str">
        <f>VLOOKUP(MKT[[#This Row],[ID]],DRIVER[],6,FALSE)</f>
        <v>ASHOK PRADHAN</v>
      </c>
    </row>
    <row r="6" spans="1:18" ht="13.8">
      <c r="A6" s="1">
        <v>4</v>
      </c>
      <c r="B6" s="1" t="str">
        <f>MKT[[#This Row],[DATE]]&amp;MKT[[#This Row],[VEHICLE NO]]&amp;MKT[[#This Row],[TRIP NO]]</f>
        <v>45385OD04V11451</v>
      </c>
      <c r="C6" s="25">
        <v>45385</v>
      </c>
      <c r="D6" s="1">
        <v>28556</v>
      </c>
      <c r="E6" s="12">
        <v>312214</v>
      </c>
      <c r="F6" s="17">
        <v>327</v>
      </c>
      <c r="G6" s="20" t="s">
        <v>46</v>
      </c>
      <c r="H6" s="28">
        <v>51.48</v>
      </c>
      <c r="I6" s="28">
        <v>16.82</v>
      </c>
      <c r="J6" s="29">
        <f t="shared" si="0"/>
        <v>34.659999999999997</v>
      </c>
      <c r="K6" s="30">
        <v>34.18</v>
      </c>
      <c r="L6" s="33">
        <v>45385</v>
      </c>
      <c r="M6" s="28">
        <f t="shared" si="1"/>
        <v>0.47999999999999687</v>
      </c>
      <c r="N6" s="32">
        <v>1</v>
      </c>
      <c r="O6" s="1" t="s">
        <v>50</v>
      </c>
      <c r="P6" s="1" t="s">
        <v>51</v>
      </c>
      <c r="Q6" s="91" t="str">
        <f>VLOOKUP(MKT[[#This Row],[ID]],DRIVER[],6,FALSE)</f>
        <v>AJAYA KUMAR PARIDA</v>
      </c>
    </row>
    <row r="7" spans="1:18" ht="13.8">
      <c r="A7" s="1">
        <v>5</v>
      </c>
      <c r="B7" s="1" t="str">
        <f>MKT[[#This Row],[DATE]]&amp;MKT[[#This Row],[VEHICLE NO]]&amp;MKT[[#This Row],[TRIP NO]]</f>
        <v>45385OD34U13451</v>
      </c>
      <c r="C7" s="25">
        <v>45385</v>
      </c>
      <c r="D7" s="1">
        <v>28557</v>
      </c>
      <c r="E7" s="12">
        <v>312214</v>
      </c>
      <c r="F7" s="17">
        <v>328</v>
      </c>
      <c r="G7" s="20" t="s">
        <v>49</v>
      </c>
      <c r="H7" s="28">
        <v>55.68</v>
      </c>
      <c r="I7" s="28">
        <v>16.940000000000001</v>
      </c>
      <c r="J7" s="29">
        <f t="shared" si="0"/>
        <v>38.739999999999995</v>
      </c>
      <c r="K7" s="30">
        <v>38.28</v>
      </c>
      <c r="L7" s="33">
        <v>45385</v>
      </c>
      <c r="M7" s="28">
        <f t="shared" si="1"/>
        <v>0.45999999999999375</v>
      </c>
      <c r="N7" s="32">
        <v>1</v>
      </c>
      <c r="O7" s="1" t="s">
        <v>50</v>
      </c>
      <c r="P7" s="1" t="s">
        <v>51</v>
      </c>
      <c r="Q7" s="91" t="str">
        <f>VLOOKUP(MKT[[#This Row],[ID]],DRIVER[],6,FALSE)</f>
        <v>BHOORA KHAN</v>
      </c>
    </row>
    <row r="8" spans="1:18" ht="13.8">
      <c r="A8" s="1">
        <v>6</v>
      </c>
      <c r="B8" s="1" t="str">
        <f>MKT[[#This Row],[DATE]]&amp;MKT[[#This Row],[VEHICLE NO]]&amp;MKT[[#This Row],[TRIP NO]]</f>
        <v>45385OD34S11451</v>
      </c>
      <c r="C8" s="25">
        <v>45385</v>
      </c>
      <c r="D8" s="1">
        <v>28558</v>
      </c>
      <c r="E8" s="12">
        <v>312214</v>
      </c>
      <c r="F8" s="17">
        <v>340</v>
      </c>
      <c r="G8" s="20" t="s">
        <v>32</v>
      </c>
      <c r="H8" s="28">
        <v>53.18</v>
      </c>
      <c r="I8" s="28">
        <v>16.920000000000002</v>
      </c>
      <c r="J8" s="29">
        <f t="shared" si="0"/>
        <v>36.26</v>
      </c>
      <c r="K8" s="30">
        <v>35.880000000000003</v>
      </c>
      <c r="L8" s="33">
        <v>45385</v>
      </c>
      <c r="M8" s="28">
        <f t="shared" si="1"/>
        <v>0.37999999999999545</v>
      </c>
      <c r="N8" s="32">
        <v>1</v>
      </c>
      <c r="O8" s="1" t="s">
        <v>50</v>
      </c>
      <c r="P8" s="1" t="s">
        <v>51</v>
      </c>
      <c r="Q8" s="91" t="str">
        <f>VLOOKUP(MKT[[#This Row],[ID]],DRIVER[],6,FALSE)</f>
        <v>AMIYA MISHRA</v>
      </c>
    </row>
    <row r="9" spans="1:18" ht="13.8">
      <c r="A9" s="1">
        <v>7</v>
      </c>
      <c r="B9" s="1" t="str">
        <f>MKT[[#This Row],[DATE]]&amp;MKT[[#This Row],[VEHICLE NO]]&amp;MKT[[#This Row],[TRIP NO]]</f>
        <v>45385OD04T11451</v>
      </c>
      <c r="C9" s="25">
        <v>45385</v>
      </c>
      <c r="D9" s="1">
        <v>28559</v>
      </c>
      <c r="E9" s="12">
        <v>312214</v>
      </c>
      <c r="F9" s="17">
        <v>322</v>
      </c>
      <c r="G9" s="20" t="s">
        <v>13</v>
      </c>
      <c r="H9" s="28">
        <v>57.52</v>
      </c>
      <c r="I9" s="28">
        <v>17.059999999999999</v>
      </c>
      <c r="J9" s="29">
        <f t="shared" si="0"/>
        <v>40.460000000000008</v>
      </c>
      <c r="K9" s="30">
        <v>39.880000000000003</v>
      </c>
      <c r="L9" s="33">
        <v>45385</v>
      </c>
      <c r="M9" s="28">
        <f t="shared" si="1"/>
        <v>0.5800000000000054</v>
      </c>
      <c r="N9" s="32">
        <v>1</v>
      </c>
      <c r="O9" s="1" t="s">
        <v>50</v>
      </c>
      <c r="P9" s="1" t="s">
        <v>51</v>
      </c>
      <c r="Q9" s="91" t="str">
        <f>VLOOKUP(MKT[[#This Row],[ID]],DRIVER[],6,FALSE)</f>
        <v xml:space="preserve">RASHID </v>
      </c>
    </row>
    <row r="10" spans="1:18" ht="13.8">
      <c r="A10" s="1">
        <v>8</v>
      </c>
      <c r="B10" s="1" t="str">
        <f>MKT[[#This Row],[DATE]]&amp;MKT[[#This Row],[VEHICLE NO]]&amp;MKT[[#This Row],[TRIP NO]]</f>
        <v>45385OD34R11451</v>
      </c>
      <c r="C10" s="25">
        <v>45385</v>
      </c>
      <c r="D10" s="1">
        <v>28560</v>
      </c>
      <c r="E10" s="12">
        <v>312214</v>
      </c>
      <c r="F10" s="17">
        <v>346</v>
      </c>
      <c r="G10" s="20" t="s">
        <v>12</v>
      </c>
      <c r="H10" s="28">
        <v>54.16</v>
      </c>
      <c r="I10" s="28">
        <v>16.88</v>
      </c>
      <c r="J10" s="29">
        <f t="shared" si="0"/>
        <v>37.28</v>
      </c>
      <c r="K10" s="30">
        <v>36.82</v>
      </c>
      <c r="L10" s="33">
        <v>45385</v>
      </c>
      <c r="M10" s="28">
        <f t="shared" si="1"/>
        <v>0.46000000000000085</v>
      </c>
      <c r="N10" s="32">
        <v>1</v>
      </c>
      <c r="O10" s="1" t="s">
        <v>50</v>
      </c>
      <c r="P10" s="1" t="s">
        <v>51</v>
      </c>
      <c r="Q10" s="91" t="str">
        <f>VLOOKUP(MKT[[#This Row],[ID]],DRIVER[],6,FALSE)</f>
        <v>HEMANTA MOHANTA</v>
      </c>
    </row>
    <row r="11" spans="1:18" ht="13.8">
      <c r="A11" s="1">
        <v>9</v>
      </c>
      <c r="B11" s="1" t="str">
        <f>MKT[[#This Row],[DATE]]&amp;MKT[[#This Row],[VEHICLE NO]]&amp;MKT[[#This Row],[TRIP NO]]</f>
        <v>45385OD34R13451</v>
      </c>
      <c r="C11" s="25">
        <v>45385</v>
      </c>
      <c r="D11" s="1">
        <v>28561</v>
      </c>
      <c r="E11" s="12">
        <v>312214</v>
      </c>
      <c r="F11" s="17">
        <v>364</v>
      </c>
      <c r="G11" s="20" t="s">
        <v>11</v>
      </c>
      <c r="H11" s="28">
        <v>55.84</v>
      </c>
      <c r="I11" s="28">
        <v>17</v>
      </c>
      <c r="J11" s="29">
        <f t="shared" si="0"/>
        <v>38.840000000000003</v>
      </c>
      <c r="K11" s="30">
        <v>38.56</v>
      </c>
      <c r="L11" s="33">
        <v>45385</v>
      </c>
      <c r="M11" s="28">
        <f t="shared" si="1"/>
        <v>0.28000000000000114</v>
      </c>
      <c r="N11" s="32">
        <v>1</v>
      </c>
      <c r="O11" s="1" t="s">
        <v>50</v>
      </c>
      <c r="P11" s="1" t="s">
        <v>51</v>
      </c>
      <c r="Q11" s="91" t="str">
        <f>VLOOKUP(MKT[[#This Row],[ID]],DRIVER[],6,FALSE)</f>
        <v>BENUDHAR PRADHAN</v>
      </c>
    </row>
    <row r="12" spans="1:18" ht="13.8">
      <c r="A12" s="1">
        <v>10</v>
      </c>
      <c r="B12" s="1" t="str">
        <f>MKT[[#This Row],[DATE]]&amp;MKT[[#This Row],[VEHICLE NO]]&amp;MKT[[#This Row],[TRIP NO]]</f>
        <v>45385OD34T11452</v>
      </c>
      <c r="C12" s="25">
        <v>45385</v>
      </c>
      <c r="D12" s="1">
        <v>28562</v>
      </c>
      <c r="E12" s="12">
        <v>312214</v>
      </c>
      <c r="F12" s="17">
        <v>382</v>
      </c>
      <c r="G12" s="20" t="s">
        <v>34</v>
      </c>
      <c r="H12" s="28">
        <v>55.36</v>
      </c>
      <c r="I12" s="28">
        <v>16.920000000000002</v>
      </c>
      <c r="J12" s="29">
        <f t="shared" si="0"/>
        <v>38.44</v>
      </c>
      <c r="K12" s="30">
        <v>38.24</v>
      </c>
      <c r="L12" s="33">
        <v>45385</v>
      </c>
      <c r="M12" s="28">
        <f t="shared" si="1"/>
        <v>0.19999999999999574</v>
      </c>
      <c r="N12" s="32">
        <v>2</v>
      </c>
      <c r="O12" s="1" t="s">
        <v>50</v>
      </c>
      <c r="P12" s="1" t="s">
        <v>51</v>
      </c>
      <c r="Q12" s="91" t="str">
        <f>VLOOKUP(MKT[[#This Row],[ID]],DRIVER[],6,FALSE)</f>
        <v>KASHI NATH DAS</v>
      </c>
    </row>
    <row r="13" spans="1:18" ht="13.8">
      <c r="A13" s="1">
        <v>11</v>
      </c>
      <c r="B13" s="1" t="str">
        <f>MKT[[#This Row],[DATE]]&amp;MKT[[#This Row],[VEHICLE NO]]&amp;MKT[[#This Row],[TRIP NO]]</f>
        <v>45385OD04V13452</v>
      </c>
      <c r="C13" s="25">
        <v>45385</v>
      </c>
      <c r="D13" s="1">
        <v>28563</v>
      </c>
      <c r="E13" s="12">
        <v>312214</v>
      </c>
      <c r="F13" s="17">
        <v>384</v>
      </c>
      <c r="G13" s="20" t="s">
        <v>48</v>
      </c>
      <c r="H13" s="28">
        <v>54.02</v>
      </c>
      <c r="I13" s="28">
        <v>16.920000000000002</v>
      </c>
      <c r="J13" s="29">
        <f t="shared" si="0"/>
        <v>37.1</v>
      </c>
      <c r="K13" s="30">
        <v>36.880000000000003</v>
      </c>
      <c r="L13" s="33">
        <v>45386</v>
      </c>
      <c r="M13" s="28">
        <f t="shared" si="1"/>
        <v>0.21999999999999886</v>
      </c>
      <c r="N13" s="32">
        <v>2</v>
      </c>
      <c r="O13" s="1" t="s">
        <v>50</v>
      </c>
      <c r="P13" s="1" t="s">
        <v>51</v>
      </c>
      <c r="Q13" s="91" t="str">
        <f>VLOOKUP(MKT[[#This Row],[ID]],DRIVER[],6,FALSE)</f>
        <v>ASHOK PRADHAN</v>
      </c>
    </row>
    <row r="14" spans="1:18" ht="13.8">
      <c r="A14" s="1">
        <v>12</v>
      </c>
      <c r="B14" s="1" t="str">
        <f>MKT[[#This Row],[DATE]]&amp;MKT[[#This Row],[VEHICLE NO]]&amp;MKT[[#This Row],[TRIP NO]]</f>
        <v>45385OD34U11452</v>
      </c>
      <c r="C14" s="25">
        <v>45385</v>
      </c>
      <c r="D14" s="1">
        <v>28564</v>
      </c>
      <c r="E14" s="12">
        <v>312214</v>
      </c>
      <c r="F14" s="17">
        <v>383</v>
      </c>
      <c r="G14" s="20" t="s">
        <v>47</v>
      </c>
      <c r="H14" s="28">
        <v>54.4</v>
      </c>
      <c r="I14" s="28">
        <v>16.84</v>
      </c>
      <c r="J14" s="29">
        <f t="shared" si="0"/>
        <v>37.56</v>
      </c>
      <c r="K14" s="30">
        <v>37.1</v>
      </c>
      <c r="L14" s="33">
        <v>45385</v>
      </c>
      <c r="M14" s="28">
        <f t="shared" si="1"/>
        <v>0.46000000000000085</v>
      </c>
      <c r="N14" s="32">
        <v>2</v>
      </c>
      <c r="O14" s="1" t="s">
        <v>50</v>
      </c>
      <c r="P14" s="1" t="s">
        <v>51</v>
      </c>
      <c r="Q14" s="91" t="str">
        <f>VLOOKUP(MKT[[#This Row],[ID]],DRIVER[],6,FALSE)</f>
        <v>SULTAN AHMAD</v>
      </c>
    </row>
    <row r="15" spans="1:18" ht="13.8">
      <c r="A15" s="1">
        <v>13</v>
      </c>
      <c r="B15" s="1" t="str">
        <f>MKT[[#This Row],[DATE]]&amp;MKT[[#This Row],[VEHICLE NO]]&amp;MKT[[#This Row],[TRIP NO]]</f>
        <v>45385OD04V11452</v>
      </c>
      <c r="C15" s="25">
        <v>45385</v>
      </c>
      <c r="D15" s="1">
        <v>28565</v>
      </c>
      <c r="E15" s="12">
        <v>312214</v>
      </c>
      <c r="F15" s="17">
        <v>385</v>
      </c>
      <c r="G15" s="20" t="s">
        <v>46</v>
      </c>
      <c r="H15" s="28">
        <v>55.56</v>
      </c>
      <c r="I15" s="28">
        <v>16.86</v>
      </c>
      <c r="J15" s="29">
        <f t="shared" si="0"/>
        <v>38.700000000000003</v>
      </c>
      <c r="K15" s="30">
        <v>38.26</v>
      </c>
      <c r="L15" s="33">
        <v>45386</v>
      </c>
      <c r="M15" s="28">
        <f t="shared" si="1"/>
        <v>0.44000000000000483</v>
      </c>
      <c r="N15" s="32">
        <v>2</v>
      </c>
      <c r="O15" s="1" t="s">
        <v>50</v>
      </c>
      <c r="P15" s="1" t="s">
        <v>51</v>
      </c>
      <c r="Q15" s="91" t="str">
        <f>VLOOKUP(MKT[[#This Row],[ID]],DRIVER[],6,FALSE)</f>
        <v>AJAYA KUMAR PARIDA</v>
      </c>
    </row>
    <row r="16" spans="1:18" ht="13.8">
      <c r="A16" s="1">
        <v>14</v>
      </c>
      <c r="B16" s="1" t="str">
        <f>MKT[[#This Row],[DATE]]&amp;MKT[[#This Row],[VEHICLE NO]]&amp;MKT[[#This Row],[TRIP NO]]</f>
        <v>45386OD34S11451</v>
      </c>
      <c r="C16" s="25">
        <v>45386</v>
      </c>
      <c r="D16" s="1">
        <v>28566</v>
      </c>
      <c r="E16" s="12">
        <v>312214</v>
      </c>
      <c r="F16" s="17">
        <v>391</v>
      </c>
      <c r="G16" s="20" t="s">
        <v>32</v>
      </c>
      <c r="H16" s="28">
        <v>50.54</v>
      </c>
      <c r="I16" s="28">
        <v>16.899999999999999</v>
      </c>
      <c r="J16" s="29">
        <f t="shared" si="0"/>
        <v>33.64</v>
      </c>
      <c r="K16" s="30">
        <v>32.979999999999997</v>
      </c>
      <c r="L16" s="33">
        <v>45386</v>
      </c>
      <c r="M16" s="28">
        <f t="shared" si="1"/>
        <v>0.66000000000000369</v>
      </c>
      <c r="N16" s="32">
        <v>1</v>
      </c>
      <c r="O16" s="1" t="s">
        <v>50</v>
      </c>
      <c r="P16" s="1" t="s">
        <v>51</v>
      </c>
      <c r="Q16" s="91" t="str">
        <f>VLOOKUP(MKT[[#This Row],[ID]],DRIVER[],6,FALSE)</f>
        <v>AMIYA MISHRA</v>
      </c>
    </row>
    <row r="17" spans="1:17" ht="13.8">
      <c r="A17" s="1">
        <v>15</v>
      </c>
      <c r="B17" s="1" t="str">
        <f>MKT[[#This Row],[DATE]]&amp;MKT[[#This Row],[VEHICLE NO]]&amp;MKT[[#This Row],[TRIP NO]]</f>
        <v>45386OD34U13451</v>
      </c>
      <c r="C17" s="25">
        <v>45386</v>
      </c>
      <c r="D17" s="1">
        <v>28567</v>
      </c>
      <c r="E17" s="12">
        <v>312214</v>
      </c>
      <c r="F17" s="17">
        <v>393</v>
      </c>
      <c r="G17" s="20" t="s">
        <v>49</v>
      </c>
      <c r="H17" s="28">
        <v>55.76</v>
      </c>
      <c r="I17" s="28">
        <v>16.899999999999999</v>
      </c>
      <c r="J17" s="29">
        <f t="shared" si="0"/>
        <v>38.86</v>
      </c>
      <c r="K17" s="30">
        <v>38.54</v>
      </c>
      <c r="L17" s="33">
        <v>45386</v>
      </c>
      <c r="M17" s="28">
        <f t="shared" si="1"/>
        <v>0.32000000000000028</v>
      </c>
      <c r="N17" s="32">
        <v>1</v>
      </c>
      <c r="O17" s="1" t="s">
        <v>50</v>
      </c>
      <c r="P17" s="1" t="s">
        <v>51</v>
      </c>
      <c r="Q17" s="91" t="str">
        <f>VLOOKUP(MKT[[#This Row],[ID]],DRIVER[],6,FALSE)</f>
        <v>BHOORA KHAN</v>
      </c>
    </row>
    <row r="18" spans="1:17" ht="13.8">
      <c r="A18" s="1">
        <v>16</v>
      </c>
      <c r="B18" s="1" t="str">
        <f>MKT[[#This Row],[DATE]]&amp;MKT[[#This Row],[VEHICLE NO]]&amp;MKT[[#This Row],[TRIP NO]]</f>
        <v>45386OD34U11451</v>
      </c>
      <c r="C18" s="25">
        <v>45386</v>
      </c>
      <c r="D18" s="1">
        <v>28568</v>
      </c>
      <c r="E18" s="12">
        <v>312214</v>
      </c>
      <c r="F18" s="17">
        <v>395</v>
      </c>
      <c r="G18" s="20" t="s">
        <v>47</v>
      </c>
      <c r="H18" s="28">
        <v>57.62</v>
      </c>
      <c r="I18" s="28">
        <v>16.82</v>
      </c>
      <c r="J18" s="29">
        <f t="shared" si="0"/>
        <v>40.799999999999997</v>
      </c>
      <c r="K18" s="30">
        <v>40.659999999999997</v>
      </c>
      <c r="L18" s="33">
        <v>45386</v>
      </c>
      <c r="M18" s="28">
        <f t="shared" si="1"/>
        <v>0.14000000000000057</v>
      </c>
      <c r="N18" s="32">
        <v>1</v>
      </c>
      <c r="O18" s="1" t="s">
        <v>50</v>
      </c>
      <c r="P18" s="1" t="s">
        <v>51</v>
      </c>
      <c r="Q18" s="91" t="str">
        <f>VLOOKUP(MKT[[#This Row],[ID]],DRIVER[],6,FALSE)</f>
        <v>SULTAN AHMAD</v>
      </c>
    </row>
    <row r="19" spans="1:17" ht="13.8">
      <c r="A19" s="1">
        <v>17</v>
      </c>
      <c r="B19" s="1" t="str">
        <f>MKT[[#This Row],[DATE]]&amp;MKT[[#This Row],[VEHICLE NO]]&amp;MKT[[#This Row],[TRIP NO]]</f>
        <v>45386OD04V13451</v>
      </c>
      <c r="C19" s="25">
        <v>45386</v>
      </c>
      <c r="D19" s="1">
        <v>28569</v>
      </c>
      <c r="E19" s="12">
        <v>312214</v>
      </c>
      <c r="F19" s="17">
        <v>398</v>
      </c>
      <c r="G19" s="20" t="s">
        <v>48</v>
      </c>
      <c r="H19" s="28">
        <v>50.9</v>
      </c>
      <c r="I19" s="28">
        <v>16.88</v>
      </c>
      <c r="J19" s="29">
        <f t="shared" si="0"/>
        <v>34.019999999999996</v>
      </c>
      <c r="K19" s="30">
        <v>33.979999999999997</v>
      </c>
      <c r="L19" s="33">
        <v>45386</v>
      </c>
      <c r="M19" s="28">
        <f t="shared" si="1"/>
        <v>3.9999999999999147E-2</v>
      </c>
      <c r="N19" s="32">
        <v>1</v>
      </c>
      <c r="O19" s="1" t="s">
        <v>50</v>
      </c>
      <c r="P19" s="1" t="s">
        <v>51</v>
      </c>
      <c r="Q19" s="91" t="str">
        <f>VLOOKUP(MKT[[#This Row],[ID]],DRIVER[],6,FALSE)</f>
        <v>ASHOK PRADHAN</v>
      </c>
    </row>
    <row r="20" spans="1:17" ht="13.8">
      <c r="A20" s="1">
        <v>18</v>
      </c>
      <c r="B20" s="1" t="str">
        <f>MKT[[#This Row],[DATE]]&amp;MKT[[#This Row],[VEHICLE NO]]&amp;MKT[[#This Row],[TRIP NO]]</f>
        <v>45386OD34T11451</v>
      </c>
      <c r="C20" s="25">
        <v>45386</v>
      </c>
      <c r="D20" s="1">
        <v>28570</v>
      </c>
      <c r="E20" s="12">
        <v>312214</v>
      </c>
      <c r="F20" s="17">
        <v>400</v>
      </c>
      <c r="G20" s="20" t="s">
        <v>34</v>
      </c>
      <c r="H20" s="28">
        <v>53.96</v>
      </c>
      <c r="I20" s="28">
        <v>16.88</v>
      </c>
      <c r="J20" s="29">
        <f t="shared" si="0"/>
        <v>37.08</v>
      </c>
      <c r="K20" s="30">
        <v>36.840000000000003</v>
      </c>
      <c r="L20" s="33">
        <v>45386</v>
      </c>
      <c r="M20" s="28">
        <f t="shared" si="1"/>
        <v>0.23999999999999488</v>
      </c>
      <c r="N20" s="32">
        <v>1</v>
      </c>
      <c r="O20" s="1" t="s">
        <v>50</v>
      </c>
      <c r="P20" s="1" t="s">
        <v>51</v>
      </c>
      <c r="Q20" s="91" t="str">
        <f>VLOOKUP(MKT[[#This Row],[ID]],DRIVER[],6,FALSE)</f>
        <v>KASHI NATH DAS</v>
      </c>
    </row>
    <row r="21" spans="1:17" ht="13.8">
      <c r="A21" s="1">
        <v>19</v>
      </c>
      <c r="B21" s="1" t="str">
        <f>MKT[[#This Row],[DATE]]&amp;MKT[[#This Row],[VEHICLE NO]]&amp;MKT[[#This Row],[TRIP NO]]</f>
        <v>45386OD04V11451</v>
      </c>
      <c r="C21" s="25">
        <v>45386</v>
      </c>
      <c r="D21" s="1">
        <v>28571</v>
      </c>
      <c r="E21" s="12">
        <v>312214</v>
      </c>
      <c r="F21" s="17">
        <v>401</v>
      </c>
      <c r="G21" s="20" t="s">
        <v>46</v>
      </c>
      <c r="H21" s="28">
        <v>55.7</v>
      </c>
      <c r="I21" s="28">
        <v>16.82</v>
      </c>
      <c r="J21" s="29">
        <f t="shared" si="0"/>
        <v>38.880000000000003</v>
      </c>
      <c r="K21" s="30">
        <v>37.880000000000003</v>
      </c>
      <c r="L21" s="33">
        <v>45386</v>
      </c>
      <c r="M21" s="28">
        <f t="shared" si="1"/>
        <v>1</v>
      </c>
      <c r="N21" s="32">
        <v>1</v>
      </c>
      <c r="O21" s="1" t="s">
        <v>50</v>
      </c>
      <c r="P21" s="1" t="s">
        <v>51</v>
      </c>
      <c r="Q21" s="91" t="str">
        <f>VLOOKUP(MKT[[#This Row],[ID]],DRIVER[],6,FALSE)</f>
        <v>AJAYA KUMAR PARIDA</v>
      </c>
    </row>
    <row r="22" spans="1:17" ht="13.8">
      <c r="A22" s="1">
        <v>20</v>
      </c>
      <c r="B22" s="1" t="str">
        <f>MKT[[#This Row],[DATE]]&amp;MKT[[#This Row],[VEHICLE NO]]&amp;MKT[[#This Row],[TRIP NO]]</f>
        <v>45386OD04T11451</v>
      </c>
      <c r="C22" s="25">
        <v>45386</v>
      </c>
      <c r="D22" s="1">
        <v>28572</v>
      </c>
      <c r="E22" s="12">
        <v>312214</v>
      </c>
      <c r="F22" s="17">
        <v>407</v>
      </c>
      <c r="G22" s="20" t="s">
        <v>13</v>
      </c>
      <c r="H22" s="28">
        <v>54.32</v>
      </c>
      <c r="I22" s="28">
        <v>17.04</v>
      </c>
      <c r="J22" s="29">
        <f t="shared" si="0"/>
        <v>37.28</v>
      </c>
      <c r="K22" s="30">
        <v>37.06</v>
      </c>
      <c r="L22" s="33">
        <v>45386</v>
      </c>
      <c r="M22" s="28">
        <f t="shared" si="1"/>
        <v>0.21999999999999886</v>
      </c>
      <c r="N22" s="32">
        <v>1</v>
      </c>
      <c r="O22" s="1" t="s">
        <v>50</v>
      </c>
      <c r="P22" s="1" t="s">
        <v>51</v>
      </c>
      <c r="Q22" s="91" t="str">
        <f>VLOOKUP(MKT[[#This Row],[ID]],DRIVER[],6,FALSE)</f>
        <v xml:space="preserve">RASHID </v>
      </c>
    </row>
    <row r="23" spans="1:17" ht="13.8">
      <c r="A23" s="1">
        <v>21</v>
      </c>
      <c r="B23" s="1" t="str">
        <f>MKT[[#This Row],[DATE]]&amp;MKT[[#This Row],[VEHICLE NO]]&amp;MKT[[#This Row],[TRIP NO]]</f>
        <v>45386OD34R13451</v>
      </c>
      <c r="C23" s="25">
        <v>45386</v>
      </c>
      <c r="D23" s="1">
        <v>28573</v>
      </c>
      <c r="E23" s="12">
        <v>312214</v>
      </c>
      <c r="F23" s="17">
        <v>414</v>
      </c>
      <c r="G23" s="20" t="s">
        <v>11</v>
      </c>
      <c r="H23" s="28">
        <v>53.98</v>
      </c>
      <c r="I23" s="28">
        <v>16.940000000000001</v>
      </c>
      <c r="J23" s="29">
        <f t="shared" si="0"/>
        <v>37.039999999999992</v>
      </c>
      <c r="K23" s="30">
        <v>36.54</v>
      </c>
      <c r="L23" s="33">
        <v>45386</v>
      </c>
      <c r="M23" s="28">
        <f t="shared" si="1"/>
        <v>0.49999999999999289</v>
      </c>
      <c r="N23" s="32">
        <v>1</v>
      </c>
      <c r="O23" s="1" t="s">
        <v>50</v>
      </c>
      <c r="P23" s="1" t="s">
        <v>51</v>
      </c>
      <c r="Q23" s="91" t="str">
        <f>VLOOKUP(MKT[[#This Row],[ID]],DRIVER[],6,FALSE)</f>
        <v>BENUDHAR PRADHAN</v>
      </c>
    </row>
    <row r="24" spans="1:17" ht="13.8">
      <c r="A24" s="1">
        <v>22</v>
      </c>
      <c r="B24" s="1" t="str">
        <f>MKT[[#This Row],[DATE]]&amp;MKT[[#This Row],[VEHICLE NO]]&amp;MKT[[#This Row],[TRIP NO]]</f>
        <v>45386OD34S11452</v>
      </c>
      <c r="C24" s="25">
        <v>45386</v>
      </c>
      <c r="D24" s="1">
        <v>28574</v>
      </c>
      <c r="E24" s="12">
        <v>312214</v>
      </c>
      <c r="F24" s="17">
        <v>434</v>
      </c>
      <c r="G24" s="20" t="s">
        <v>32</v>
      </c>
      <c r="H24" s="28">
        <v>55.4</v>
      </c>
      <c r="I24" s="28">
        <v>16.88</v>
      </c>
      <c r="J24" s="29">
        <f t="shared" si="0"/>
        <v>38.519999999999996</v>
      </c>
      <c r="K24" s="30">
        <v>37.6</v>
      </c>
      <c r="L24" s="33">
        <v>45386</v>
      </c>
      <c r="M24" s="28">
        <f t="shared" si="1"/>
        <v>0.9199999999999946</v>
      </c>
      <c r="N24" s="32">
        <v>2</v>
      </c>
      <c r="O24" s="1" t="s">
        <v>50</v>
      </c>
      <c r="P24" s="1" t="s">
        <v>51</v>
      </c>
      <c r="Q24" s="91" t="str">
        <f>VLOOKUP(MKT[[#This Row],[ID]],DRIVER[],6,FALSE)</f>
        <v>AMIYA MISHRA</v>
      </c>
    </row>
    <row r="25" spans="1:17" ht="13.8">
      <c r="A25" s="1">
        <v>23</v>
      </c>
      <c r="B25" s="1" t="str">
        <f>MKT[[#This Row],[DATE]]&amp;MKT[[#This Row],[VEHICLE NO]]&amp;MKT[[#This Row],[TRIP NO]]</f>
        <v>45386OD34U13452</v>
      </c>
      <c r="C25" s="25">
        <v>45386</v>
      </c>
      <c r="D25" s="1">
        <v>28575</v>
      </c>
      <c r="E25" s="12">
        <v>312214</v>
      </c>
      <c r="F25" s="17">
        <v>437</v>
      </c>
      <c r="G25" s="20" t="s">
        <v>49</v>
      </c>
      <c r="H25" s="28">
        <v>52.3</v>
      </c>
      <c r="I25" s="28">
        <v>16.88</v>
      </c>
      <c r="J25" s="29">
        <f t="shared" si="0"/>
        <v>35.42</v>
      </c>
      <c r="K25" s="30">
        <v>35.18</v>
      </c>
      <c r="L25" s="33">
        <v>45386</v>
      </c>
      <c r="M25" s="28">
        <f t="shared" si="1"/>
        <v>0.24000000000000199</v>
      </c>
      <c r="N25" s="32">
        <v>2</v>
      </c>
      <c r="O25" s="1" t="s">
        <v>50</v>
      </c>
      <c r="P25" s="1" t="s">
        <v>51</v>
      </c>
      <c r="Q25" s="91" t="str">
        <f>VLOOKUP(MKT[[#This Row],[ID]],DRIVER[],6,FALSE)</f>
        <v>BHOORA KHAN</v>
      </c>
    </row>
    <row r="26" spans="1:17" ht="13.8">
      <c r="A26" s="1">
        <v>24</v>
      </c>
      <c r="B26" s="1" t="str">
        <f>MKT[[#This Row],[DATE]]&amp;MKT[[#This Row],[VEHICLE NO]]&amp;MKT[[#This Row],[TRIP NO]]</f>
        <v>45386OD34U11452</v>
      </c>
      <c r="C26" s="25">
        <v>45386</v>
      </c>
      <c r="D26" s="1">
        <v>28576</v>
      </c>
      <c r="E26" s="12">
        <v>312214</v>
      </c>
      <c r="F26" s="17">
        <v>441</v>
      </c>
      <c r="G26" s="20" t="s">
        <v>47</v>
      </c>
      <c r="H26" s="28">
        <v>55.42</v>
      </c>
      <c r="I26" s="28">
        <v>16.78</v>
      </c>
      <c r="J26" s="29">
        <f t="shared" si="0"/>
        <v>38.64</v>
      </c>
      <c r="K26" s="30">
        <v>38.299999999999997</v>
      </c>
      <c r="L26" s="33">
        <v>45386</v>
      </c>
      <c r="M26" s="28">
        <f t="shared" si="1"/>
        <v>0.34000000000000341</v>
      </c>
      <c r="N26" s="32">
        <v>2</v>
      </c>
      <c r="O26" s="1" t="s">
        <v>50</v>
      </c>
      <c r="P26" s="1" t="s">
        <v>51</v>
      </c>
      <c r="Q26" s="91" t="str">
        <f>VLOOKUP(MKT[[#This Row],[ID]],DRIVER[],6,FALSE)</f>
        <v>SULTAN AHMAD</v>
      </c>
    </row>
    <row r="27" spans="1:17" ht="13.8">
      <c r="A27" s="1">
        <v>25</v>
      </c>
      <c r="B27" s="1" t="str">
        <f>MKT[[#This Row],[DATE]]&amp;MKT[[#This Row],[VEHICLE NO]]&amp;MKT[[#This Row],[TRIP NO]]</f>
        <v>45386OD34T11452</v>
      </c>
      <c r="C27" s="25">
        <v>45386</v>
      </c>
      <c r="D27" s="1">
        <v>28577</v>
      </c>
      <c r="E27" s="12">
        <v>312214</v>
      </c>
      <c r="F27" s="17">
        <v>455</v>
      </c>
      <c r="G27" s="20" t="s">
        <v>34</v>
      </c>
      <c r="H27" s="28">
        <v>56.58</v>
      </c>
      <c r="I27" s="28">
        <v>16.86</v>
      </c>
      <c r="J27" s="29">
        <f t="shared" si="0"/>
        <v>39.72</v>
      </c>
      <c r="K27" s="30">
        <v>39.46</v>
      </c>
      <c r="L27" s="33">
        <v>45386</v>
      </c>
      <c r="M27" s="28">
        <f t="shared" si="1"/>
        <v>0.25999999999999801</v>
      </c>
      <c r="N27" s="32">
        <v>2</v>
      </c>
      <c r="O27" s="1" t="s">
        <v>50</v>
      </c>
      <c r="P27" s="1" t="s">
        <v>51</v>
      </c>
      <c r="Q27" s="91" t="str">
        <f>VLOOKUP(MKT[[#This Row],[ID]],DRIVER[],6,FALSE)</f>
        <v>KASHI NATH DAS</v>
      </c>
    </row>
    <row r="28" spans="1:17" ht="13.8">
      <c r="A28" s="1">
        <v>26</v>
      </c>
      <c r="B28" s="1" t="str">
        <f>MKT[[#This Row],[DATE]]&amp;MKT[[#This Row],[VEHICLE NO]]&amp;MKT[[#This Row],[TRIP NO]]</f>
        <v>45386OD04V13452</v>
      </c>
      <c r="C28" s="25">
        <v>45386</v>
      </c>
      <c r="D28" s="1">
        <v>28578</v>
      </c>
      <c r="E28" s="12">
        <v>312214</v>
      </c>
      <c r="F28" s="17">
        <v>454</v>
      </c>
      <c r="G28" s="20" t="s">
        <v>48</v>
      </c>
      <c r="H28" s="28">
        <v>53.84</v>
      </c>
      <c r="I28" s="28">
        <v>16.86</v>
      </c>
      <c r="J28" s="29">
        <f t="shared" si="0"/>
        <v>36.980000000000004</v>
      </c>
      <c r="K28" s="30">
        <v>36.26</v>
      </c>
      <c r="L28" s="33">
        <v>45386</v>
      </c>
      <c r="M28" s="28">
        <f t="shared" si="1"/>
        <v>0.72000000000000597</v>
      </c>
      <c r="N28" s="32">
        <v>2</v>
      </c>
      <c r="O28" s="1" t="s">
        <v>50</v>
      </c>
      <c r="P28" s="1" t="s">
        <v>51</v>
      </c>
      <c r="Q28" s="91" t="str">
        <f>VLOOKUP(MKT[[#This Row],[ID]],DRIVER[],6,FALSE)</f>
        <v>ASHOK PRADHAN</v>
      </c>
    </row>
    <row r="29" spans="1:17" ht="13.8">
      <c r="A29" s="1">
        <v>27</v>
      </c>
      <c r="B29" s="1" t="str">
        <f>MKT[[#This Row],[DATE]]&amp;MKT[[#This Row],[VEHICLE NO]]&amp;MKT[[#This Row],[TRIP NO]]</f>
        <v>45386OD04V11452</v>
      </c>
      <c r="C29" s="25">
        <v>45386</v>
      </c>
      <c r="D29" s="1">
        <v>28579</v>
      </c>
      <c r="E29" s="12">
        <v>312214</v>
      </c>
      <c r="F29" s="17">
        <v>456</v>
      </c>
      <c r="G29" s="20" t="s">
        <v>46</v>
      </c>
      <c r="H29" s="28">
        <v>55.72</v>
      </c>
      <c r="I29" s="28">
        <v>16.8</v>
      </c>
      <c r="J29" s="29">
        <f t="shared" si="0"/>
        <v>38.92</v>
      </c>
      <c r="K29" s="30">
        <v>38.08</v>
      </c>
      <c r="L29" s="33">
        <v>45386</v>
      </c>
      <c r="M29" s="28">
        <f t="shared" si="1"/>
        <v>0.84000000000000341</v>
      </c>
      <c r="N29" s="32">
        <v>2</v>
      </c>
      <c r="O29" s="1" t="s">
        <v>50</v>
      </c>
      <c r="P29" s="1" t="s">
        <v>51</v>
      </c>
      <c r="Q29" s="91" t="str">
        <f>VLOOKUP(MKT[[#This Row],[ID]],DRIVER[],6,FALSE)</f>
        <v>AJAYA KUMAR PARIDA</v>
      </c>
    </row>
    <row r="30" spans="1:17" ht="13.8">
      <c r="A30" s="1">
        <v>28</v>
      </c>
      <c r="B30" s="1" t="str">
        <f>MKT[[#This Row],[DATE]]&amp;MKT[[#This Row],[VEHICLE NO]]&amp;MKT[[#This Row],[TRIP NO]]</f>
        <v>45386OD04T11452</v>
      </c>
      <c r="C30" s="25">
        <v>45386</v>
      </c>
      <c r="D30" s="1">
        <v>28580</v>
      </c>
      <c r="E30" s="12">
        <v>312214</v>
      </c>
      <c r="F30" s="17">
        <v>457</v>
      </c>
      <c r="G30" s="20" t="s">
        <v>13</v>
      </c>
      <c r="H30" s="28">
        <v>56.26</v>
      </c>
      <c r="I30" s="28">
        <v>16.98</v>
      </c>
      <c r="J30" s="29">
        <f t="shared" si="0"/>
        <v>39.28</v>
      </c>
      <c r="K30" s="30">
        <v>38.9</v>
      </c>
      <c r="L30" s="33">
        <v>45386</v>
      </c>
      <c r="M30" s="28">
        <f t="shared" si="1"/>
        <v>0.38000000000000256</v>
      </c>
      <c r="N30" s="32">
        <v>2</v>
      </c>
      <c r="O30" s="1" t="s">
        <v>50</v>
      </c>
      <c r="P30" s="1" t="s">
        <v>51</v>
      </c>
      <c r="Q30" s="91" t="str">
        <f>VLOOKUP(MKT[[#This Row],[ID]],DRIVER[],6,FALSE)</f>
        <v xml:space="preserve">RASHID </v>
      </c>
    </row>
    <row r="31" spans="1:17" ht="13.8">
      <c r="A31" s="1">
        <v>29</v>
      </c>
      <c r="B31" s="1" t="str">
        <f>MKT[[#This Row],[DATE]]&amp;MKT[[#This Row],[VEHICLE NO]]&amp;MKT[[#This Row],[TRIP NO]]</f>
        <v>45386OD34R13452</v>
      </c>
      <c r="C31" s="25">
        <v>45386</v>
      </c>
      <c r="D31" s="1">
        <v>28582</v>
      </c>
      <c r="E31" s="12">
        <v>312214</v>
      </c>
      <c r="F31" s="17">
        <v>467</v>
      </c>
      <c r="G31" s="20" t="s">
        <v>11</v>
      </c>
      <c r="H31" s="28">
        <v>57.48</v>
      </c>
      <c r="I31" s="28">
        <v>16.96</v>
      </c>
      <c r="J31" s="29">
        <f t="shared" si="0"/>
        <v>40.519999999999996</v>
      </c>
      <c r="K31" s="30">
        <v>40.22</v>
      </c>
      <c r="L31" s="33">
        <v>45386</v>
      </c>
      <c r="M31" s="28">
        <f t="shared" si="1"/>
        <v>0.29999999999999716</v>
      </c>
      <c r="N31" s="32">
        <v>2</v>
      </c>
      <c r="O31" s="1" t="s">
        <v>50</v>
      </c>
      <c r="P31" s="1" t="s">
        <v>51</v>
      </c>
      <c r="Q31" s="91" t="str">
        <f>VLOOKUP(MKT[[#This Row],[ID]],DRIVER[],6,FALSE)</f>
        <v>BENUDHAR PRADHAN</v>
      </c>
    </row>
    <row r="32" spans="1:17" ht="13.8">
      <c r="A32" s="1">
        <v>30</v>
      </c>
      <c r="B32" s="1" t="str">
        <f>MKT[[#This Row],[DATE]]&amp;MKT[[#This Row],[VEHICLE NO]]&amp;MKT[[#This Row],[TRIP NO]]</f>
        <v>45386OD34R11451</v>
      </c>
      <c r="C32" s="25">
        <v>45386</v>
      </c>
      <c r="D32" s="1">
        <v>28583</v>
      </c>
      <c r="E32" s="12">
        <v>312214</v>
      </c>
      <c r="F32" s="17">
        <v>484</v>
      </c>
      <c r="G32" s="20" t="s">
        <v>12</v>
      </c>
      <c r="H32" s="28">
        <v>55.48</v>
      </c>
      <c r="I32" s="28">
        <v>16.82</v>
      </c>
      <c r="J32" s="29">
        <f t="shared" si="0"/>
        <v>38.659999999999997</v>
      </c>
      <c r="K32" s="30">
        <v>38.340000000000003</v>
      </c>
      <c r="L32" s="33">
        <v>45386</v>
      </c>
      <c r="M32" s="28">
        <f t="shared" si="1"/>
        <v>0.31999999999999318</v>
      </c>
      <c r="N32" s="32">
        <v>1</v>
      </c>
      <c r="O32" s="1" t="s">
        <v>50</v>
      </c>
      <c r="P32" s="1" t="s">
        <v>51</v>
      </c>
      <c r="Q32" s="91" t="str">
        <f>VLOOKUP(MKT[[#This Row],[ID]],DRIVER[],6,FALSE)</f>
        <v>HEMANTA MOHANTA</v>
      </c>
    </row>
    <row r="33" spans="1:17" ht="13.8">
      <c r="A33" s="1">
        <v>31</v>
      </c>
      <c r="B33" s="1" t="str">
        <f>MKT[[#This Row],[DATE]]&amp;MKT[[#This Row],[VEHICLE NO]]&amp;MKT[[#This Row],[TRIP NO]]</f>
        <v>45387OD34S11451</v>
      </c>
      <c r="C33" s="25">
        <v>45387</v>
      </c>
      <c r="D33" s="1">
        <v>28584</v>
      </c>
      <c r="E33" s="12">
        <v>312214</v>
      </c>
      <c r="F33" s="17">
        <v>492</v>
      </c>
      <c r="G33" s="20" t="s">
        <v>32</v>
      </c>
      <c r="H33" s="28">
        <v>54.98</v>
      </c>
      <c r="I33" s="28">
        <v>16.86</v>
      </c>
      <c r="J33" s="29">
        <f t="shared" si="0"/>
        <v>38.119999999999997</v>
      </c>
      <c r="K33" s="30">
        <v>37.96</v>
      </c>
      <c r="L33" s="33">
        <v>45387</v>
      </c>
      <c r="M33" s="28">
        <f t="shared" si="1"/>
        <v>0.15999999999999659</v>
      </c>
      <c r="N33" s="32">
        <v>1</v>
      </c>
      <c r="O33" s="1" t="s">
        <v>50</v>
      </c>
      <c r="P33" s="1" t="s">
        <v>51</v>
      </c>
      <c r="Q33" s="91" t="str">
        <f>VLOOKUP(MKT[[#This Row],[ID]],DRIVER[],6,FALSE)</f>
        <v>AMIYA MISHRA</v>
      </c>
    </row>
    <row r="34" spans="1:17" ht="13.8">
      <c r="A34" s="1">
        <v>32</v>
      </c>
      <c r="B34" s="1" t="str">
        <f>MKT[[#This Row],[DATE]]&amp;MKT[[#This Row],[VEHICLE NO]]&amp;MKT[[#This Row],[TRIP NO]]</f>
        <v>45387OD04V11451</v>
      </c>
      <c r="C34" s="25">
        <v>45387</v>
      </c>
      <c r="D34" s="1">
        <v>28585</v>
      </c>
      <c r="E34" s="12">
        <v>312214</v>
      </c>
      <c r="F34" s="17">
        <v>493</v>
      </c>
      <c r="G34" s="20" t="s">
        <v>46</v>
      </c>
      <c r="H34" s="28">
        <v>53.22</v>
      </c>
      <c r="I34" s="28">
        <v>16.8</v>
      </c>
      <c r="J34" s="29">
        <f t="shared" si="0"/>
        <v>36.42</v>
      </c>
      <c r="K34" s="30">
        <v>36.32</v>
      </c>
      <c r="L34" s="33">
        <v>45387</v>
      </c>
      <c r="M34" s="28">
        <f t="shared" si="1"/>
        <v>0.10000000000000142</v>
      </c>
      <c r="N34" s="32">
        <v>1</v>
      </c>
      <c r="O34" s="1" t="s">
        <v>50</v>
      </c>
      <c r="P34" s="1" t="s">
        <v>51</v>
      </c>
      <c r="Q34" s="91" t="str">
        <f>VLOOKUP(MKT[[#This Row],[ID]],DRIVER[],6,FALSE)</f>
        <v>AJAYA KUMAR PARIDA</v>
      </c>
    </row>
    <row r="35" spans="1:17" ht="13.8">
      <c r="A35" s="1">
        <v>33</v>
      </c>
      <c r="B35" s="1" t="str">
        <f>MKT[[#This Row],[DATE]]&amp;MKT[[#This Row],[VEHICLE NO]]&amp;MKT[[#This Row],[TRIP NO]]</f>
        <v>45387OD04V13451</v>
      </c>
      <c r="C35" s="25">
        <v>45387</v>
      </c>
      <c r="D35" s="1">
        <v>28586</v>
      </c>
      <c r="E35" s="12">
        <v>312214</v>
      </c>
      <c r="F35" s="17">
        <v>495</v>
      </c>
      <c r="G35" s="20" t="s">
        <v>48</v>
      </c>
      <c r="H35" s="28">
        <v>55.38</v>
      </c>
      <c r="I35" s="28">
        <v>16.84</v>
      </c>
      <c r="J35" s="29">
        <f t="shared" si="0"/>
        <v>38.540000000000006</v>
      </c>
      <c r="K35" s="30">
        <v>38.380000000000003</v>
      </c>
      <c r="L35" s="33">
        <v>45387</v>
      </c>
      <c r="M35" s="28">
        <f t="shared" si="1"/>
        <v>0.16000000000000369</v>
      </c>
      <c r="N35" s="32">
        <v>1</v>
      </c>
      <c r="O35" s="1" t="s">
        <v>50</v>
      </c>
      <c r="P35" s="1" t="s">
        <v>51</v>
      </c>
      <c r="Q35" s="91" t="str">
        <f>VLOOKUP(MKT[[#This Row],[ID]],DRIVER[],6,FALSE)</f>
        <v>ASHOK PRADHAN</v>
      </c>
    </row>
    <row r="36" spans="1:17" ht="13.8">
      <c r="A36" s="1">
        <v>34</v>
      </c>
      <c r="B36" s="1" t="str">
        <f>MKT[[#This Row],[DATE]]&amp;MKT[[#This Row],[VEHICLE NO]]&amp;MKT[[#This Row],[TRIP NO]]</f>
        <v>45387OD34U11451</v>
      </c>
      <c r="C36" s="25">
        <v>45387</v>
      </c>
      <c r="D36" s="1">
        <v>28587</v>
      </c>
      <c r="E36" s="12">
        <v>312214</v>
      </c>
      <c r="F36" s="17">
        <v>496</v>
      </c>
      <c r="G36" s="20" t="s">
        <v>47</v>
      </c>
      <c r="H36" s="28">
        <v>53.32</v>
      </c>
      <c r="I36" s="28">
        <v>16.760000000000002</v>
      </c>
      <c r="J36" s="29">
        <f t="shared" si="0"/>
        <v>36.56</v>
      </c>
      <c r="K36" s="30">
        <v>36.24</v>
      </c>
      <c r="L36" s="33">
        <v>45387</v>
      </c>
      <c r="M36" s="28">
        <f t="shared" si="1"/>
        <v>0.32000000000000028</v>
      </c>
      <c r="N36" s="32">
        <v>1</v>
      </c>
      <c r="O36" s="1" t="s">
        <v>50</v>
      </c>
      <c r="P36" s="1" t="s">
        <v>51</v>
      </c>
      <c r="Q36" s="91" t="str">
        <f>VLOOKUP(MKT[[#This Row],[ID]],DRIVER[],6,FALSE)</f>
        <v>SULTAN AHMAD</v>
      </c>
    </row>
    <row r="37" spans="1:17" ht="13.8">
      <c r="A37" s="1">
        <v>35</v>
      </c>
      <c r="B37" s="1" t="str">
        <f>MKT[[#This Row],[DATE]]&amp;MKT[[#This Row],[VEHICLE NO]]&amp;MKT[[#This Row],[TRIP NO]]</f>
        <v>45387OD34R11451</v>
      </c>
      <c r="C37" s="25">
        <v>45387</v>
      </c>
      <c r="D37" s="1">
        <v>28588</v>
      </c>
      <c r="E37" s="12">
        <v>312214</v>
      </c>
      <c r="F37" s="17">
        <v>502</v>
      </c>
      <c r="G37" s="20" t="s">
        <v>12</v>
      </c>
      <c r="H37" s="28">
        <v>53</v>
      </c>
      <c r="I37" s="28">
        <v>16.8</v>
      </c>
      <c r="J37" s="29">
        <f t="shared" si="0"/>
        <v>36.200000000000003</v>
      </c>
      <c r="K37" s="30">
        <v>35.76</v>
      </c>
      <c r="L37" s="33">
        <v>45387</v>
      </c>
      <c r="M37" s="28">
        <f t="shared" si="1"/>
        <v>0.44000000000000483</v>
      </c>
      <c r="N37" s="32">
        <v>1</v>
      </c>
      <c r="O37" s="1" t="s">
        <v>50</v>
      </c>
      <c r="P37" s="1" t="s">
        <v>51</v>
      </c>
      <c r="Q37" s="91" t="str">
        <f>VLOOKUP(MKT[[#This Row],[ID]],DRIVER[],6,FALSE)</f>
        <v>HEMANTA MOHANTA</v>
      </c>
    </row>
    <row r="38" spans="1:17" ht="13.8">
      <c r="A38" s="1">
        <v>36</v>
      </c>
      <c r="B38" s="1" t="str">
        <f>MKT[[#This Row],[DATE]]&amp;MKT[[#This Row],[VEHICLE NO]]&amp;MKT[[#This Row],[TRIP NO]]</f>
        <v>45387OD34T11451</v>
      </c>
      <c r="C38" s="25">
        <v>45387</v>
      </c>
      <c r="D38" s="1">
        <v>28589</v>
      </c>
      <c r="E38" s="12">
        <v>312214</v>
      </c>
      <c r="F38" s="17">
        <v>509</v>
      </c>
      <c r="G38" s="20" t="s">
        <v>34</v>
      </c>
      <c r="H38" s="28">
        <v>56.4</v>
      </c>
      <c r="I38" s="28">
        <v>16.84</v>
      </c>
      <c r="J38" s="29">
        <f t="shared" si="0"/>
        <v>39.56</v>
      </c>
      <c r="K38" s="30">
        <v>39.119999999999997</v>
      </c>
      <c r="L38" s="33">
        <v>45387</v>
      </c>
      <c r="M38" s="28">
        <f t="shared" si="1"/>
        <v>0.44000000000000483</v>
      </c>
      <c r="N38" s="32">
        <v>1</v>
      </c>
      <c r="O38" s="1" t="s">
        <v>50</v>
      </c>
      <c r="P38" s="1" t="s">
        <v>51</v>
      </c>
      <c r="Q38" s="91" t="str">
        <f>VLOOKUP(MKT[[#This Row],[ID]],DRIVER[],6,FALSE)</f>
        <v>KASHI NATH DAS</v>
      </c>
    </row>
    <row r="39" spans="1:17" ht="13.8">
      <c r="A39" s="1">
        <v>37</v>
      </c>
      <c r="B39" s="1" t="str">
        <f>MKT[[#This Row],[DATE]]&amp;MKT[[#This Row],[VEHICLE NO]]&amp;MKT[[#This Row],[TRIP NO]]</f>
        <v>45387OD04T11451</v>
      </c>
      <c r="C39" s="25">
        <v>45387</v>
      </c>
      <c r="D39" s="1">
        <v>28590</v>
      </c>
      <c r="E39" s="12">
        <v>312214</v>
      </c>
      <c r="F39" s="17">
        <v>523</v>
      </c>
      <c r="G39" s="20" t="s">
        <v>13</v>
      </c>
      <c r="H39" s="28">
        <v>54.54</v>
      </c>
      <c r="I39" s="28">
        <v>16.98</v>
      </c>
      <c r="J39" s="29">
        <f t="shared" si="0"/>
        <v>37.56</v>
      </c>
      <c r="K39" s="30">
        <v>36.659999999999997</v>
      </c>
      <c r="L39" s="33">
        <v>45387</v>
      </c>
      <c r="M39" s="28">
        <f t="shared" si="1"/>
        <v>0.90000000000000568</v>
      </c>
      <c r="N39" s="32">
        <v>1</v>
      </c>
      <c r="O39" s="1" t="s">
        <v>50</v>
      </c>
      <c r="P39" s="1" t="s">
        <v>51</v>
      </c>
      <c r="Q39" s="91" t="str">
        <f>VLOOKUP(MKT[[#This Row],[ID]],DRIVER[],6,FALSE)</f>
        <v xml:space="preserve">RASHID </v>
      </c>
    </row>
    <row r="40" spans="1:17" ht="13.8">
      <c r="A40" s="1">
        <v>38</v>
      </c>
      <c r="B40" s="1" t="str">
        <f>MKT[[#This Row],[DATE]]&amp;MKT[[#This Row],[VEHICLE NO]]&amp;MKT[[#This Row],[TRIP NO]]</f>
        <v>45387OD34U13451</v>
      </c>
      <c r="C40" s="25">
        <v>45387</v>
      </c>
      <c r="D40" s="1">
        <v>28591</v>
      </c>
      <c r="E40" s="12">
        <v>312214</v>
      </c>
      <c r="F40" s="17">
        <v>522</v>
      </c>
      <c r="G40" s="20" t="s">
        <v>49</v>
      </c>
      <c r="H40" s="28">
        <v>53.78</v>
      </c>
      <c r="I40" s="28">
        <v>16.86</v>
      </c>
      <c r="J40" s="29">
        <f t="shared" si="0"/>
        <v>36.92</v>
      </c>
      <c r="K40" s="30">
        <v>36.119999999999997</v>
      </c>
      <c r="L40" s="33">
        <v>45387</v>
      </c>
      <c r="M40" s="28">
        <f t="shared" si="1"/>
        <v>0.80000000000000426</v>
      </c>
      <c r="N40" s="32">
        <v>1</v>
      </c>
      <c r="O40" s="1" t="s">
        <v>50</v>
      </c>
      <c r="P40" s="1" t="s">
        <v>51</v>
      </c>
      <c r="Q40" s="91" t="str">
        <f>VLOOKUP(MKT[[#This Row],[ID]],DRIVER[],6,FALSE)</f>
        <v>BHOORA KHAN</v>
      </c>
    </row>
    <row r="41" spans="1:17" ht="13.8">
      <c r="A41" s="1">
        <v>39</v>
      </c>
      <c r="B41" s="1" t="str">
        <f>MKT[[#This Row],[DATE]]&amp;MKT[[#This Row],[VEHICLE NO]]&amp;MKT[[#This Row],[TRIP NO]]</f>
        <v>45387OD34S11452</v>
      </c>
      <c r="C41" s="25">
        <v>45387</v>
      </c>
      <c r="D41" s="1">
        <v>28592</v>
      </c>
      <c r="E41" s="12">
        <v>312214</v>
      </c>
      <c r="F41" s="17">
        <v>538</v>
      </c>
      <c r="G41" s="20" t="s">
        <v>32</v>
      </c>
      <c r="H41" s="28">
        <v>55.18</v>
      </c>
      <c r="I41" s="28">
        <v>16.84</v>
      </c>
      <c r="J41" s="29">
        <f t="shared" si="0"/>
        <v>38.340000000000003</v>
      </c>
      <c r="K41" s="30">
        <v>37.96</v>
      </c>
      <c r="L41" s="33">
        <v>45387</v>
      </c>
      <c r="M41" s="28">
        <f t="shared" si="1"/>
        <v>0.38000000000000256</v>
      </c>
      <c r="N41" s="32">
        <v>2</v>
      </c>
      <c r="O41" s="1" t="s">
        <v>50</v>
      </c>
      <c r="P41" s="1" t="s">
        <v>51</v>
      </c>
      <c r="Q41" s="91" t="str">
        <f>VLOOKUP(MKT[[#This Row],[ID]],DRIVER[],6,FALSE)</f>
        <v>AMIYA MISHRA</v>
      </c>
    </row>
    <row r="42" spans="1:17" ht="13.8">
      <c r="A42" s="1">
        <v>40</v>
      </c>
      <c r="B42" s="1" t="str">
        <f>MKT[[#This Row],[DATE]]&amp;MKT[[#This Row],[VEHICLE NO]]&amp;MKT[[#This Row],[TRIP NO]]</f>
        <v>45387OD04V11452</v>
      </c>
      <c r="C42" s="25">
        <v>45387</v>
      </c>
      <c r="D42" s="1">
        <v>28593</v>
      </c>
      <c r="E42" s="12">
        <v>312214</v>
      </c>
      <c r="F42" s="17">
        <v>540</v>
      </c>
      <c r="G42" s="20" t="s">
        <v>46</v>
      </c>
      <c r="H42" s="28">
        <v>54.52</v>
      </c>
      <c r="I42" s="28">
        <v>16.760000000000002</v>
      </c>
      <c r="J42" s="29">
        <f t="shared" si="0"/>
        <v>37.760000000000005</v>
      </c>
      <c r="K42" s="30">
        <v>37.4</v>
      </c>
      <c r="L42" s="33">
        <v>45387</v>
      </c>
      <c r="M42" s="28">
        <f t="shared" si="1"/>
        <v>0.36000000000000654</v>
      </c>
      <c r="N42" s="32">
        <v>2</v>
      </c>
      <c r="O42" s="1" t="s">
        <v>50</v>
      </c>
      <c r="P42" s="1" t="s">
        <v>51</v>
      </c>
      <c r="Q42" s="91" t="str">
        <f>VLOOKUP(MKT[[#This Row],[ID]],DRIVER[],6,FALSE)</f>
        <v>AJAYA KUMAR PARIDA</v>
      </c>
    </row>
    <row r="43" spans="1:17" ht="13.8">
      <c r="A43" s="1">
        <v>41</v>
      </c>
      <c r="B43" s="1" t="str">
        <f>MKT[[#This Row],[DATE]]&amp;MKT[[#This Row],[VEHICLE NO]]&amp;MKT[[#This Row],[TRIP NO]]</f>
        <v>45387OD34R13451</v>
      </c>
      <c r="C43" s="25">
        <v>45387</v>
      </c>
      <c r="D43" s="1">
        <v>28594</v>
      </c>
      <c r="E43" s="12">
        <v>312214</v>
      </c>
      <c r="F43" s="17">
        <v>542</v>
      </c>
      <c r="G43" s="20" t="s">
        <v>11</v>
      </c>
      <c r="H43" s="28">
        <v>56.64</v>
      </c>
      <c r="I43" s="28">
        <v>16.940000000000001</v>
      </c>
      <c r="J43" s="29">
        <f t="shared" si="0"/>
        <v>39.700000000000003</v>
      </c>
      <c r="K43" s="30">
        <v>39.22</v>
      </c>
      <c r="L43" s="33">
        <v>45387</v>
      </c>
      <c r="M43" s="28">
        <f t="shared" si="1"/>
        <v>0.48000000000000398</v>
      </c>
      <c r="N43" s="32">
        <v>1</v>
      </c>
      <c r="O43" s="1" t="s">
        <v>50</v>
      </c>
      <c r="P43" s="1" t="s">
        <v>51</v>
      </c>
      <c r="Q43" s="91" t="str">
        <f>VLOOKUP(MKT[[#This Row],[ID]],DRIVER[],6,FALSE)</f>
        <v>MALIA PRADHAN</v>
      </c>
    </row>
    <row r="44" spans="1:17" ht="13.8">
      <c r="A44" s="1">
        <v>42</v>
      </c>
      <c r="B44" s="1" t="str">
        <f>MKT[[#This Row],[DATE]]&amp;MKT[[#This Row],[VEHICLE NO]]&amp;MKT[[#This Row],[TRIP NO]]</f>
        <v>45387OD34R11452</v>
      </c>
      <c r="C44" s="25">
        <v>45387</v>
      </c>
      <c r="D44" s="1">
        <v>28595</v>
      </c>
      <c r="E44" s="12">
        <v>312214</v>
      </c>
      <c r="F44" s="17">
        <v>547</v>
      </c>
      <c r="G44" s="20" t="s">
        <v>12</v>
      </c>
      <c r="H44" s="28">
        <v>54.14</v>
      </c>
      <c r="I44" s="28">
        <v>16.78</v>
      </c>
      <c r="J44" s="29">
        <f t="shared" si="0"/>
        <v>37.36</v>
      </c>
      <c r="K44" s="30">
        <v>37.04</v>
      </c>
      <c r="L44" s="33">
        <v>45387</v>
      </c>
      <c r="M44" s="28">
        <f t="shared" si="1"/>
        <v>0.32000000000000028</v>
      </c>
      <c r="N44" s="32">
        <v>2</v>
      </c>
      <c r="O44" s="1" t="s">
        <v>50</v>
      </c>
      <c r="P44" s="1" t="s">
        <v>51</v>
      </c>
      <c r="Q44" s="91" t="str">
        <f>VLOOKUP(MKT[[#This Row],[ID]],DRIVER[],6,FALSE)</f>
        <v>HEMANTA MOHANTA</v>
      </c>
    </row>
    <row r="45" spans="1:17" ht="13.8">
      <c r="A45" s="1">
        <v>43</v>
      </c>
      <c r="B45" s="1" t="str">
        <f>MKT[[#This Row],[DATE]]&amp;MKT[[#This Row],[VEHICLE NO]]&amp;MKT[[#This Row],[TRIP NO]]</f>
        <v>45387OD04V13452</v>
      </c>
      <c r="C45" s="25">
        <v>45387</v>
      </c>
      <c r="D45" s="1">
        <v>28596</v>
      </c>
      <c r="E45" s="12">
        <v>312214</v>
      </c>
      <c r="F45" s="17">
        <v>544</v>
      </c>
      <c r="G45" s="20" t="s">
        <v>48</v>
      </c>
      <c r="H45" s="28">
        <v>54.92</v>
      </c>
      <c r="I45" s="28">
        <v>16.82</v>
      </c>
      <c r="J45" s="29">
        <f t="shared" si="0"/>
        <v>38.1</v>
      </c>
      <c r="K45" s="30">
        <v>37.72</v>
      </c>
      <c r="L45" s="33">
        <v>45387</v>
      </c>
      <c r="M45" s="28">
        <f t="shared" si="1"/>
        <v>0.38000000000000256</v>
      </c>
      <c r="N45" s="32">
        <v>2</v>
      </c>
      <c r="O45" s="1" t="s">
        <v>50</v>
      </c>
      <c r="P45" s="1" t="s">
        <v>51</v>
      </c>
      <c r="Q45" s="91" t="str">
        <f>VLOOKUP(MKT[[#This Row],[ID]],DRIVER[],6,FALSE)</f>
        <v>ASHOK PRADHAN</v>
      </c>
    </row>
    <row r="46" spans="1:17" ht="13.8">
      <c r="A46" s="1">
        <v>44</v>
      </c>
      <c r="B46" s="1" t="str">
        <f>MKT[[#This Row],[DATE]]&amp;MKT[[#This Row],[VEHICLE NO]]&amp;MKT[[#This Row],[TRIP NO]]</f>
        <v>45387OD34T11452</v>
      </c>
      <c r="C46" s="25">
        <v>45387</v>
      </c>
      <c r="D46" s="1">
        <v>28597</v>
      </c>
      <c r="E46" s="12">
        <v>312214</v>
      </c>
      <c r="F46" s="17">
        <v>566</v>
      </c>
      <c r="G46" s="20" t="s">
        <v>34</v>
      </c>
      <c r="H46" s="28">
        <v>51.54</v>
      </c>
      <c r="I46" s="28">
        <v>16.82</v>
      </c>
      <c r="J46" s="29">
        <f t="shared" si="0"/>
        <v>34.72</v>
      </c>
      <c r="K46" s="30">
        <v>34.340000000000003</v>
      </c>
      <c r="L46" s="33">
        <v>45387</v>
      </c>
      <c r="M46" s="28">
        <f t="shared" si="1"/>
        <v>0.37999999999999545</v>
      </c>
      <c r="N46" s="32">
        <v>2</v>
      </c>
      <c r="O46" s="1" t="s">
        <v>50</v>
      </c>
      <c r="P46" s="1" t="s">
        <v>51</v>
      </c>
      <c r="Q46" s="91" t="str">
        <f>VLOOKUP(MKT[[#This Row],[ID]],DRIVER[],6,FALSE)</f>
        <v>KASHI NATH DAS</v>
      </c>
    </row>
    <row r="47" spans="1:17" ht="13.8">
      <c r="A47" s="1">
        <v>45</v>
      </c>
      <c r="B47" s="1" t="str">
        <f>MKT[[#This Row],[DATE]]&amp;MKT[[#This Row],[VEHICLE NO]]&amp;MKT[[#This Row],[TRIP NO]]</f>
        <v>45387OD34U11452</v>
      </c>
      <c r="C47" s="25">
        <v>45387</v>
      </c>
      <c r="D47" s="1">
        <v>28598</v>
      </c>
      <c r="E47" s="12">
        <v>312214</v>
      </c>
      <c r="F47" s="17">
        <v>582</v>
      </c>
      <c r="G47" s="20" t="s">
        <v>47</v>
      </c>
      <c r="H47" s="28">
        <v>55.24</v>
      </c>
      <c r="I47" s="28">
        <v>16.739999999999998</v>
      </c>
      <c r="J47" s="29">
        <f t="shared" si="0"/>
        <v>38.5</v>
      </c>
      <c r="K47" s="30">
        <v>38.159999999999997</v>
      </c>
      <c r="L47" s="33">
        <v>45387</v>
      </c>
      <c r="M47" s="28">
        <f t="shared" si="1"/>
        <v>0.34000000000000341</v>
      </c>
      <c r="N47" s="32">
        <v>2</v>
      </c>
      <c r="O47" s="1" t="s">
        <v>50</v>
      </c>
      <c r="P47" s="1" t="s">
        <v>51</v>
      </c>
      <c r="Q47" s="91" t="str">
        <f>VLOOKUP(MKT[[#This Row],[ID]],DRIVER[],6,FALSE)</f>
        <v>SULTAN AHMAD</v>
      </c>
    </row>
    <row r="48" spans="1:17" ht="13.8">
      <c r="A48" s="1">
        <v>46</v>
      </c>
      <c r="B48" s="1" t="str">
        <f>MKT[[#This Row],[DATE]]&amp;MKT[[#This Row],[VEHICLE NO]]&amp;MKT[[#This Row],[TRIP NO]]</f>
        <v>45388OD34S11451</v>
      </c>
      <c r="C48" s="25">
        <v>45388</v>
      </c>
      <c r="D48" s="1">
        <v>28599</v>
      </c>
      <c r="E48" s="12">
        <v>312214</v>
      </c>
      <c r="F48" s="17">
        <v>587</v>
      </c>
      <c r="G48" s="20" t="s">
        <v>32</v>
      </c>
      <c r="H48" s="28">
        <v>55.12</v>
      </c>
      <c r="I48" s="28">
        <v>16.82</v>
      </c>
      <c r="J48" s="29">
        <f t="shared" si="0"/>
        <v>38.299999999999997</v>
      </c>
      <c r="K48" s="30">
        <v>37.659999999999997</v>
      </c>
      <c r="L48" s="33">
        <v>45388</v>
      </c>
      <c r="M48" s="28">
        <f t="shared" si="1"/>
        <v>0.64000000000000057</v>
      </c>
      <c r="N48" s="32">
        <v>1</v>
      </c>
      <c r="O48" s="1" t="s">
        <v>50</v>
      </c>
      <c r="P48" s="1" t="s">
        <v>51</v>
      </c>
      <c r="Q48" s="91" t="str">
        <f>VLOOKUP(MKT[[#This Row],[ID]],DRIVER[],6,FALSE)</f>
        <v>AMIYA MISHRA</v>
      </c>
    </row>
    <row r="49" spans="1:17" ht="13.8">
      <c r="A49" s="1">
        <v>47</v>
      </c>
      <c r="B49" s="1" t="str">
        <f>MKT[[#This Row],[DATE]]&amp;MKT[[#This Row],[VEHICLE NO]]&amp;MKT[[#This Row],[TRIP NO]]</f>
        <v>45388OD04V11451</v>
      </c>
      <c r="C49" s="25">
        <v>45388</v>
      </c>
      <c r="D49" s="1">
        <v>28600</v>
      </c>
      <c r="E49" s="12">
        <v>312214</v>
      </c>
      <c r="F49" s="17">
        <v>588</v>
      </c>
      <c r="G49" s="20" t="s">
        <v>46</v>
      </c>
      <c r="H49" s="28">
        <v>57.8</v>
      </c>
      <c r="I49" s="28">
        <v>16.739999999999998</v>
      </c>
      <c r="J49" s="29">
        <f t="shared" si="0"/>
        <v>41.06</v>
      </c>
      <c r="K49" s="30">
        <v>40.6</v>
      </c>
      <c r="L49" s="33">
        <v>45388</v>
      </c>
      <c r="M49" s="28">
        <f t="shared" si="1"/>
        <v>0.46000000000000085</v>
      </c>
      <c r="N49" s="32">
        <v>1</v>
      </c>
      <c r="O49" s="1" t="s">
        <v>50</v>
      </c>
      <c r="P49" s="1" t="s">
        <v>51</v>
      </c>
      <c r="Q49" s="91" t="str">
        <f>VLOOKUP(MKT[[#This Row],[ID]],DRIVER[],6,FALSE)</f>
        <v>AJAYA KUMAR PARIDA</v>
      </c>
    </row>
    <row r="50" spans="1:17" ht="13.8">
      <c r="A50" s="1">
        <v>48</v>
      </c>
      <c r="B50" s="1" t="str">
        <f>MKT[[#This Row],[DATE]]&amp;MKT[[#This Row],[VEHICLE NO]]&amp;MKT[[#This Row],[TRIP NO]]</f>
        <v>45388OD04T11451</v>
      </c>
      <c r="C50" s="25">
        <v>45388</v>
      </c>
      <c r="D50" s="1">
        <v>28601</v>
      </c>
      <c r="E50" s="12">
        <v>312214</v>
      </c>
      <c r="F50" s="17">
        <v>590</v>
      </c>
      <c r="G50" s="20" t="s">
        <v>13</v>
      </c>
      <c r="H50" s="28">
        <v>53.94</v>
      </c>
      <c r="I50" s="28">
        <v>16.920000000000002</v>
      </c>
      <c r="J50" s="29">
        <f t="shared" si="0"/>
        <v>37.019999999999996</v>
      </c>
      <c r="K50" s="30">
        <v>36.799999999999997</v>
      </c>
      <c r="L50" s="33">
        <v>45388</v>
      </c>
      <c r="M50" s="28">
        <f t="shared" si="1"/>
        <v>0.21999999999999886</v>
      </c>
      <c r="N50" s="32">
        <v>1</v>
      </c>
      <c r="O50" s="1" t="s">
        <v>50</v>
      </c>
      <c r="P50" s="1" t="s">
        <v>51</v>
      </c>
      <c r="Q50" s="91" t="str">
        <f>VLOOKUP(MKT[[#This Row],[ID]],DRIVER[],6,FALSE)</f>
        <v xml:space="preserve">RASHID </v>
      </c>
    </row>
    <row r="51" spans="1:17" ht="13.8">
      <c r="A51" s="1">
        <v>49</v>
      </c>
      <c r="B51" s="1" t="str">
        <f>MKT[[#This Row],[DATE]]&amp;MKT[[#This Row],[VEHICLE NO]]&amp;MKT[[#This Row],[TRIP NO]]</f>
        <v>45388OD04V13451</v>
      </c>
      <c r="C51" s="25">
        <v>45388</v>
      </c>
      <c r="D51" s="1">
        <v>28602</v>
      </c>
      <c r="E51" s="12">
        <v>312214</v>
      </c>
      <c r="F51" s="17">
        <v>602</v>
      </c>
      <c r="G51" s="20" t="s">
        <v>48</v>
      </c>
      <c r="H51" s="28">
        <v>53</v>
      </c>
      <c r="I51" s="28">
        <v>16.8</v>
      </c>
      <c r="J51" s="29">
        <f t="shared" si="0"/>
        <v>36.200000000000003</v>
      </c>
      <c r="K51" s="30">
        <v>35.92</v>
      </c>
      <c r="L51" s="33">
        <v>45388</v>
      </c>
      <c r="M51" s="28">
        <f t="shared" si="1"/>
        <v>0.28000000000000114</v>
      </c>
      <c r="N51" s="32">
        <v>1</v>
      </c>
      <c r="O51" s="1" t="s">
        <v>50</v>
      </c>
      <c r="P51" s="1" t="s">
        <v>51</v>
      </c>
      <c r="Q51" s="91" t="str">
        <f>VLOOKUP(MKT[[#This Row],[ID]],DRIVER[],6,FALSE)</f>
        <v>ASHOK PRADHAN</v>
      </c>
    </row>
    <row r="52" spans="1:17" ht="13.8">
      <c r="A52" s="1">
        <v>50</v>
      </c>
      <c r="B52" s="1" t="str">
        <f>MKT[[#This Row],[DATE]]&amp;MKT[[#This Row],[VEHICLE NO]]&amp;MKT[[#This Row],[TRIP NO]]</f>
        <v>45388OD34R11451</v>
      </c>
      <c r="C52" s="25">
        <v>45388</v>
      </c>
      <c r="D52" s="1">
        <v>28603</v>
      </c>
      <c r="E52" s="12">
        <v>312214</v>
      </c>
      <c r="F52" s="17">
        <v>607</v>
      </c>
      <c r="G52" s="20" t="s">
        <v>12</v>
      </c>
      <c r="H52" s="28">
        <v>53.44</v>
      </c>
      <c r="I52" s="28">
        <v>16.760000000000002</v>
      </c>
      <c r="J52" s="29">
        <f t="shared" si="0"/>
        <v>36.679999999999993</v>
      </c>
      <c r="K52" s="30">
        <v>36.4</v>
      </c>
      <c r="L52" s="33">
        <v>45388</v>
      </c>
      <c r="M52" s="28">
        <f t="shared" si="1"/>
        <v>0.27999999999999403</v>
      </c>
      <c r="N52" s="32">
        <v>1</v>
      </c>
      <c r="O52" s="1" t="s">
        <v>50</v>
      </c>
      <c r="P52" s="1" t="s">
        <v>51</v>
      </c>
      <c r="Q52" s="91" t="str">
        <f>VLOOKUP(MKT[[#This Row],[ID]],DRIVER[],6,FALSE)</f>
        <v>HEMANTA MOHANTA</v>
      </c>
    </row>
    <row r="53" spans="1:17" ht="13.8">
      <c r="A53" s="1">
        <v>51</v>
      </c>
      <c r="B53" s="1" t="str">
        <f>MKT[[#This Row],[DATE]]&amp;MKT[[#This Row],[VEHICLE NO]]&amp;MKT[[#This Row],[TRIP NO]]</f>
        <v>45388OD34T11451</v>
      </c>
      <c r="C53" s="25">
        <v>45388</v>
      </c>
      <c r="D53" s="1">
        <v>28604</v>
      </c>
      <c r="E53" s="12">
        <v>312214</v>
      </c>
      <c r="F53" s="17">
        <v>610</v>
      </c>
      <c r="G53" s="20" t="s">
        <v>34</v>
      </c>
      <c r="H53" s="28">
        <v>55.38</v>
      </c>
      <c r="I53" s="28">
        <v>16.8</v>
      </c>
      <c r="J53" s="29">
        <f t="shared" si="0"/>
        <v>38.58</v>
      </c>
      <c r="K53" s="30">
        <v>38.159999999999997</v>
      </c>
      <c r="L53" s="33">
        <v>45388</v>
      </c>
      <c r="M53" s="28">
        <f t="shared" si="1"/>
        <v>0.42000000000000171</v>
      </c>
      <c r="N53" s="32">
        <v>1</v>
      </c>
      <c r="O53" s="1" t="s">
        <v>50</v>
      </c>
      <c r="P53" s="1" t="s">
        <v>51</v>
      </c>
      <c r="Q53" s="91" t="str">
        <f>VLOOKUP(MKT[[#This Row],[ID]],DRIVER[],6,FALSE)</f>
        <v>KASHI NATH DAS</v>
      </c>
    </row>
    <row r="54" spans="1:17" ht="13.8">
      <c r="A54" s="1">
        <v>52</v>
      </c>
      <c r="B54" s="1" t="str">
        <f>MKT[[#This Row],[DATE]]&amp;MKT[[#This Row],[VEHICLE NO]]&amp;MKT[[#This Row],[TRIP NO]]</f>
        <v>45388OD34R13451</v>
      </c>
      <c r="C54" s="25">
        <v>45388</v>
      </c>
      <c r="D54" s="1">
        <v>28605</v>
      </c>
      <c r="E54" s="12">
        <v>312214</v>
      </c>
      <c r="F54" s="17">
        <v>613</v>
      </c>
      <c r="G54" s="20" t="s">
        <v>11</v>
      </c>
      <c r="H54" s="28">
        <v>53.32</v>
      </c>
      <c r="I54" s="28">
        <v>16.920000000000002</v>
      </c>
      <c r="J54" s="29">
        <f t="shared" si="0"/>
        <v>36.4</v>
      </c>
      <c r="K54" s="30">
        <v>36.119999999999997</v>
      </c>
      <c r="L54" s="33">
        <v>45388</v>
      </c>
      <c r="M54" s="28">
        <f t="shared" si="1"/>
        <v>0.28000000000000114</v>
      </c>
      <c r="N54" s="32">
        <v>1</v>
      </c>
      <c r="O54" s="1" t="s">
        <v>50</v>
      </c>
      <c r="P54" s="1" t="s">
        <v>51</v>
      </c>
      <c r="Q54" s="91" t="str">
        <f>VLOOKUP(MKT[[#This Row],[ID]],DRIVER[],6,FALSE)</f>
        <v>MALIA PRADHAN</v>
      </c>
    </row>
    <row r="55" spans="1:17" ht="13.8">
      <c r="A55" s="1">
        <v>53</v>
      </c>
      <c r="B55" s="1" t="str">
        <f>MKT[[#This Row],[DATE]]&amp;MKT[[#This Row],[VEHICLE NO]]&amp;MKT[[#This Row],[TRIP NO]]</f>
        <v>45388OD34U11451</v>
      </c>
      <c r="C55" s="25">
        <v>45388</v>
      </c>
      <c r="D55" s="1">
        <v>28606</v>
      </c>
      <c r="E55" s="12">
        <v>312214</v>
      </c>
      <c r="F55" s="17">
        <v>614</v>
      </c>
      <c r="G55" s="20" t="s">
        <v>47</v>
      </c>
      <c r="H55" s="28">
        <v>53.52</v>
      </c>
      <c r="I55" s="28">
        <v>16.739999999999998</v>
      </c>
      <c r="J55" s="29">
        <f t="shared" si="0"/>
        <v>36.78</v>
      </c>
      <c r="K55" s="30">
        <v>36.58</v>
      </c>
      <c r="L55" s="33">
        <v>45388</v>
      </c>
      <c r="M55" s="28">
        <f t="shared" si="1"/>
        <v>0.20000000000000284</v>
      </c>
      <c r="N55" s="32">
        <v>1</v>
      </c>
      <c r="O55" s="1" t="s">
        <v>50</v>
      </c>
      <c r="P55" s="1" t="s">
        <v>51</v>
      </c>
      <c r="Q55" s="91" t="str">
        <f>VLOOKUP(MKT[[#This Row],[ID]],DRIVER[],6,FALSE)</f>
        <v>SULTAN AHMAD</v>
      </c>
    </row>
    <row r="56" spans="1:17" ht="13.8">
      <c r="A56" s="1">
        <v>54</v>
      </c>
      <c r="B56" s="1" t="str">
        <f>MKT[[#This Row],[DATE]]&amp;MKT[[#This Row],[VEHICLE NO]]&amp;MKT[[#This Row],[TRIP NO]]</f>
        <v>45388OD34U13451</v>
      </c>
      <c r="C56" s="25">
        <v>45388</v>
      </c>
      <c r="D56" s="1">
        <v>28607</v>
      </c>
      <c r="E56" s="12">
        <v>312214</v>
      </c>
      <c r="F56" s="17">
        <v>617</v>
      </c>
      <c r="G56" s="20" t="s">
        <v>49</v>
      </c>
      <c r="H56" s="28">
        <v>53.18</v>
      </c>
      <c r="I56" s="28">
        <v>16.86</v>
      </c>
      <c r="J56" s="29">
        <f t="shared" si="0"/>
        <v>36.32</v>
      </c>
      <c r="K56" s="30">
        <v>36.04</v>
      </c>
      <c r="L56" s="33">
        <v>45388</v>
      </c>
      <c r="M56" s="28">
        <f t="shared" si="1"/>
        <v>0.28000000000000114</v>
      </c>
      <c r="N56" s="32">
        <v>1</v>
      </c>
      <c r="O56" s="1" t="s">
        <v>50</v>
      </c>
      <c r="P56" s="1" t="s">
        <v>51</v>
      </c>
      <c r="Q56" s="91" t="str">
        <f>VLOOKUP(MKT[[#This Row],[ID]],DRIVER[],6,FALSE)</f>
        <v>BHOORA KHAN</v>
      </c>
    </row>
    <row r="57" spans="1:17" ht="13.8">
      <c r="A57" s="1">
        <v>55</v>
      </c>
      <c r="B57" s="1" t="str">
        <f>MKT[[#This Row],[DATE]]&amp;MKT[[#This Row],[VEHICLE NO]]&amp;MKT[[#This Row],[TRIP NO]]</f>
        <v>45388OD04V11452</v>
      </c>
      <c r="C57" s="25">
        <v>45388</v>
      </c>
      <c r="D57" s="1">
        <v>28608</v>
      </c>
      <c r="E57" s="12">
        <v>312214</v>
      </c>
      <c r="F57" s="17">
        <v>641</v>
      </c>
      <c r="G57" s="20" t="s">
        <v>46</v>
      </c>
      <c r="H57" s="28">
        <v>51.8</v>
      </c>
      <c r="I57" s="28">
        <v>16.739999999999998</v>
      </c>
      <c r="J57" s="29">
        <f t="shared" si="0"/>
        <v>35.06</v>
      </c>
      <c r="K57" s="30">
        <v>34.880000000000003</v>
      </c>
      <c r="L57" s="33">
        <v>45388</v>
      </c>
      <c r="M57" s="28">
        <f t="shared" si="1"/>
        <v>0.17999999999999972</v>
      </c>
      <c r="N57" s="32">
        <v>2</v>
      </c>
      <c r="O57" s="1" t="s">
        <v>50</v>
      </c>
      <c r="P57" s="1" t="s">
        <v>51</v>
      </c>
      <c r="Q57" s="91" t="str">
        <f>VLOOKUP(MKT[[#This Row],[ID]],DRIVER[],6,FALSE)</f>
        <v>AJAYA KUMAR PARIDA</v>
      </c>
    </row>
    <row r="58" spans="1:17" ht="13.8">
      <c r="A58" s="1">
        <v>56</v>
      </c>
      <c r="B58" s="1" t="str">
        <f>MKT[[#This Row],[DATE]]&amp;MKT[[#This Row],[VEHICLE NO]]&amp;MKT[[#This Row],[TRIP NO]]</f>
        <v>45388OD34S11452</v>
      </c>
      <c r="C58" s="25">
        <v>45388</v>
      </c>
      <c r="D58" s="1">
        <v>28609</v>
      </c>
      <c r="E58" s="12">
        <v>312214</v>
      </c>
      <c r="F58" s="17">
        <v>640</v>
      </c>
      <c r="G58" s="20" t="s">
        <v>32</v>
      </c>
      <c r="H58" s="28">
        <v>53.76</v>
      </c>
      <c r="I58" s="28">
        <v>16.8</v>
      </c>
      <c r="J58" s="29">
        <f t="shared" si="0"/>
        <v>36.959999999999994</v>
      </c>
      <c r="K58" s="30">
        <v>36.46</v>
      </c>
      <c r="L58" s="33">
        <v>45388</v>
      </c>
      <c r="M58" s="28">
        <f t="shared" si="1"/>
        <v>0.49999999999999289</v>
      </c>
      <c r="N58" s="32">
        <v>2</v>
      </c>
      <c r="O58" s="1" t="s">
        <v>50</v>
      </c>
      <c r="P58" s="1" t="s">
        <v>51</v>
      </c>
      <c r="Q58" s="91" t="str">
        <f>VLOOKUP(MKT[[#This Row],[ID]],DRIVER[],6,FALSE)</f>
        <v>AMIYA MISHRA</v>
      </c>
    </row>
    <row r="59" spans="1:17" ht="13.8">
      <c r="A59" s="1">
        <v>57</v>
      </c>
      <c r="B59" s="1" t="str">
        <f>MKT[[#This Row],[DATE]]&amp;MKT[[#This Row],[VEHICLE NO]]&amp;MKT[[#This Row],[TRIP NO]]</f>
        <v>45388OD04T11452</v>
      </c>
      <c r="C59" s="25">
        <v>45388</v>
      </c>
      <c r="D59" s="1">
        <v>28610</v>
      </c>
      <c r="E59" s="12">
        <v>312214</v>
      </c>
      <c r="F59" s="17">
        <v>643</v>
      </c>
      <c r="G59" s="20" t="s">
        <v>13</v>
      </c>
      <c r="H59" s="28">
        <v>56.02</v>
      </c>
      <c r="I59" s="28">
        <v>16.86</v>
      </c>
      <c r="J59" s="29">
        <f t="shared" si="0"/>
        <v>39.160000000000004</v>
      </c>
      <c r="K59" s="30">
        <v>38.58</v>
      </c>
      <c r="L59" s="33">
        <v>45388</v>
      </c>
      <c r="M59" s="28">
        <f t="shared" si="1"/>
        <v>0.5800000000000054</v>
      </c>
      <c r="N59" s="32">
        <v>2</v>
      </c>
      <c r="O59" s="1" t="s">
        <v>50</v>
      </c>
      <c r="P59" s="1" t="s">
        <v>51</v>
      </c>
      <c r="Q59" s="91" t="str">
        <f>VLOOKUP(MKT[[#This Row],[ID]],DRIVER[],6,FALSE)</f>
        <v xml:space="preserve">RASHID </v>
      </c>
    </row>
    <row r="60" spans="1:17" ht="13.8">
      <c r="A60" s="1">
        <v>58</v>
      </c>
      <c r="B60" s="1" t="str">
        <f>MKT[[#This Row],[DATE]]&amp;MKT[[#This Row],[VEHICLE NO]]&amp;MKT[[#This Row],[TRIP NO]]</f>
        <v>45388OD04V13452</v>
      </c>
      <c r="C60" s="25">
        <v>45388</v>
      </c>
      <c r="D60" s="1">
        <v>28611</v>
      </c>
      <c r="E60" s="12">
        <v>312214</v>
      </c>
      <c r="F60" s="17">
        <v>656</v>
      </c>
      <c r="G60" s="20" t="s">
        <v>48</v>
      </c>
      <c r="H60" s="28">
        <v>56.84</v>
      </c>
      <c r="I60" s="28">
        <v>16.78</v>
      </c>
      <c r="J60" s="29">
        <f t="shared" si="0"/>
        <v>40.06</v>
      </c>
      <c r="K60" s="30">
        <v>39.64</v>
      </c>
      <c r="L60" s="33">
        <v>45388</v>
      </c>
      <c r="M60" s="28">
        <f t="shared" si="1"/>
        <v>0.42000000000000171</v>
      </c>
      <c r="N60" s="32">
        <v>2</v>
      </c>
      <c r="O60" s="1" t="s">
        <v>50</v>
      </c>
      <c r="P60" s="1" t="s">
        <v>51</v>
      </c>
      <c r="Q60" s="91" t="str">
        <f>VLOOKUP(MKT[[#This Row],[ID]],DRIVER[],6,FALSE)</f>
        <v>ASHOK PRADHAN</v>
      </c>
    </row>
    <row r="61" spans="1:17" ht="13.8">
      <c r="A61" s="1">
        <v>59</v>
      </c>
      <c r="B61" s="1" t="str">
        <f>MKT[[#This Row],[DATE]]&amp;MKT[[#This Row],[VEHICLE NO]]&amp;MKT[[#This Row],[TRIP NO]]</f>
        <v>45388OD34R11452</v>
      </c>
      <c r="C61" s="25">
        <v>45388</v>
      </c>
      <c r="D61" s="1">
        <v>28612</v>
      </c>
      <c r="E61" s="12">
        <v>312214</v>
      </c>
      <c r="F61" s="17">
        <v>655</v>
      </c>
      <c r="G61" s="20" t="s">
        <v>12</v>
      </c>
      <c r="H61" s="28">
        <v>55.74</v>
      </c>
      <c r="I61" s="28">
        <v>16.739999999999998</v>
      </c>
      <c r="J61" s="29">
        <f t="shared" si="0"/>
        <v>39</v>
      </c>
      <c r="K61" s="30">
        <v>38.54</v>
      </c>
      <c r="L61" s="33">
        <v>45388</v>
      </c>
      <c r="M61" s="28">
        <f t="shared" si="1"/>
        <v>0.46000000000000085</v>
      </c>
      <c r="N61" s="32">
        <v>2</v>
      </c>
      <c r="O61" s="1" t="s">
        <v>50</v>
      </c>
      <c r="P61" s="1" t="s">
        <v>51</v>
      </c>
      <c r="Q61" s="91" t="str">
        <f>VLOOKUP(MKT[[#This Row],[ID]],DRIVER[],6,FALSE)</f>
        <v>HEMANTA MOHANTA</v>
      </c>
    </row>
    <row r="62" spans="1:17" ht="13.8">
      <c r="A62" s="1">
        <v>60</v>
      </c>
      <c r="B62" s="1" t="str">
        <f>MKT[[#This Row],[DATE]]&amp;MKT[[#This Row],[VEHICLE NO]]&amp;MKT[[#This Row],[TRIP NO]]</f>
        <v>45388OD34U13452</v>
      </c>
      <c r="C62" s="25">
        <v>45388</v>
      </c>
      <c r="D62" s="1">
        <v>28613</v>
      </c>
      <c r="E62" s="12">
        <v>312214</v>
      </c>
      <c r="F62" s="17">
        <v>661</v>
      </c>
      <c r="G62" s="20" t="s">
        <v>49</v>
      </c>
      <c r="H62" s="28">
        <v>55.56</v>
      </c>
      <c r="I62" s="28">
        <v>16.82</v>
      </c>
      <c r="J62" s="29">
        <f t="shared" si="0"/>
        <v>38.74</v>
      </c>
      <c r="K62" s="30">
        <v>38.22</v>
      </c>
      <c r="L62" s="33">
        <v>45388</v>
      </c>
      <c r="M62" s="28">
        <f t="shared" si="1"/>
        <v>0.52000000000000313</v>
      </c>
      <c r="N62" s="32">
        <v>2</v>
      </c>
      <c r="O62" s="1" t="s">
        <v>50</v>
      </c>
      <c r="P62" s="1" t="s">
        <v>51</v>
      </c>
      <c r="Q62" s="91" t="str">
        <f>VLOOKUP(MKT[[#This Row],[ID]],DRIVER[],6,FALSE)</f>
        <v>BHOORA KHAN</v>
      </c>
    </row>
    <row r="63" spans="1:17" ht="13.8">
      <c r="A63" s="1">
        <v>61</v>
      </c>
      <c r="B63" s="1" t="str">
        <f>MKT[[#This Row],[DATE]]&amp;MKT[[#This Row],[VEHICLE NO]]&amp;MKT[[#This Row],[TRIP NO]]</f>
        <v>45388OD34R13452</v>
      </c>
      <c r="C63" s="25">
        <v>45388</v>
      </c>
      <c r="D63" s="1">
        <v>28614</v>
      </c>
      <c r="E63" s="12">
        <v>312214</v>
      </c>
      <c r="F63" s="17">
        <v>662</v>
      </c>
      <c r="G63" s="20" t="s">
        <v>11</v>
      </c>
      <c r="H63" s="28">
        <v>55.76</v>
      </c>
      <c r="I63" s="28">
        <v>16.940000000000001</v>
      </c>
      <c r="J63" s="29">
        <f t="shared" si="0"/>
        <v>38.819999999999993</v>
      </c>
      <c r="K63" s="30">
        <v>38.24</v>
      </c>
      <c r="L63" s="33">
        <v>45388</v>
      </c>
      <c r="M63" s="28">
        <f t="shared" si="1"/>
        <v>0.57999999999999119</v>
      </c>
      <c r="N63" s="32">
        <v>2</v>
      </c>
      <c r="O63" s="1" t="s">
        <v>50</v>
      </c>
      <c r="P63" s="1" t="s">
        <v>51</v>
      </c>
      <c r="Q63" s="91" t="str">
        <f>VLOOKUP(MKT[[#This Row],[ID]],DRIVER[],6,FALSE)</f>
        <v>MALIA PRADHAN</v>
      </c>
    </row>
    <row r="64" spans="1:17" ht="13.8">
      <c r="A64" s="1">
        <v>62</v>
      </c>
      <c r="B64" s="1" t="str">
        <f>MKT[[#This Row],[DATE]]&amp;MKT[[#This Row],[VEHICLE NO]]&amp;MKT[[#This Row],[TRIP NO]]</f>
        <v>45388OD34U11452</v>
      </c>
      <c r="C64" s="25">
        <v>45388</v>
      </c>
      <c r="D64" s="1">
        <v>28615</v>
      </c>
      <c r="E64" s="12">
        <v>312214</v>
      </c>
      <c r="F64" s="17">
        <v>663</v>
      </c>
      <c r="G64" s="20" t="s">
        <v>47</v>
      </c>
      <c r="H64" s="28">
        <v>56.18</v>
      </c>
      <c r="I64" s="28">
        <v>16.72</v>
      </c>
      <c r="J64" s="29">
        <f t="shared" si="0"/>
        <v>39.46</v>
      </c>
      <c r="K64" s="30">
        <v>39.119999999999997</v>
      </c>
      <c r="L64" s="33">
        <v>45388</v>
      </c>
      <c r="M64" s="28">
        <f t="shared" si="1"/>
        <v>0.34000000000000341</v>
      </c>
      <c r="N64" s="32">
        <v>2</v>
      </c>
      <c r="O64" s="1" t="s">
        <v>50</v>
      </c>
      <c r="P64" s="1" t="s">
        <v>51</v>
      </c>
      <c r="Q64" s="91" t="str">
        <f>VLOOKUP(MKT[[#This Row],[ID]],DRIVER[],6,FALSE)</f>
        <v>SULTAN AHMAD</v>
      </c>
    </row>
    <row r="65" spans="1:17" ht="13.8">
      <c r="A65" s="1">
        <v>63</v>
      </c>
      <c r="B65" s="1" t="str">
        <f>MKT[[#This Row],[DATE]]&amp;MKT[[#This Row],[VEHICLE NO]]&amp;MKT[[#This Row],[TRIP NO]]</f>
        <v>45388OD34T11452</v>
      </c>
      <c r="C65" s="25">
        <v>45388</v>
      </c>
      <c r="D65" s="1">
        <v>28616</v>
      </c>
      <c r="E65" s="12">
        <v>312214</v>
      </c>
      <c r="F65" s="17">
        <v>670</v>
      </c>
      <c r="G65" s="20" t="s">
        <v>34</v>
      </c>
      <c r="H65" s="28">
        <v>56.7</v>
      </c>
      <c r="I65" s="28">
        <v>16.78</v>
      </c>
      <c r="J65" s="29">
        <f t="shared" si="0"/>
        <v>39.92</v>
      </c>
      <c r="K65" s="30">
        <v>39.44</v>
      </c>
      <c r="L65" s="33">
        <v>45388</v>
      </c>
      <c r="M65" s="28">
        <f t="shared" si="1"/>
        <v>0.48000000000000398</v>
      </c>
      <c r="N65" s="32">
        <v>2</v>
      </c>
      <c r="O65" s="1" t="s">
        <v>50</v>
      </c>
      <c r="P65" s="1" t="s">
        <v>51</v>
      </c>
      <c r="Q65" s="91" t="str">
        <f>VLOOKUP(MKT[[#This Row],[ID]],DRIVER[],6,FALSE)</f>
        <v>KASHI NATH DAS</v>
      </c>
    </row>
    <row r="66" spans="1:17" ht="13.8">
      <c r="A66" s="1">
        <v>64</v>
      </c>
      <c r="B66" s="1" t="str">
        <f>MKT[[#This Row],[DATE]]&amp;MKT[[#This Row],[VEHICLE NO]]&amp;MKT[[#This Row],[TRIP NO]]</f>
        <v>45389OD04T11451</v>
      </c>
      <c r="C66" s="25">
        <v>45389</v>
      </c>
      <c r="D66" s="1">
        <v>28617</v>
      </c>
      <c r="E66" s="12">
        <v>312214</v>
      </c>
      <c r="F66" s="17">
        <v>696</v>
      </c>
      <c r="G66" s="20" t="s">
        <v>13</v>
      </c>
      <c r="H66" s="28">
        <v>56.64</v>
      </c>
      <c r="I66" s="28">
        <v>16.86</v>
      </c>
      <c r="J66" s="29">
        <f t="shared" si="0"/>
        <v>39.78</v>
      </c>
      <c r="K66" s="30">
        <v>39.299999999999997</v>
      </c>
      <c r="L66" s="33">
        <v>45389</v>
      </c>
      <c r="M66" s="28">
        <f t="shared" si="1"/>
        <v>0.48000000000000398</v>
      </c>
      <c r="N66" s="32">
        <v>1</v>
      </c>
      <c r="O66" s="1" t="s">
        <v>50</v>
      </c>
      <c r="P66" s="1" t="s">
        <v>53</v>
      </c>
      <c r="Q66" s="91" t="str">
        <f>VLOOKUP(MKT[[#This Row],[ID]],DRIVER[],6,FALSE)</f>
        <v xml:space="preserve">RASHID </v>
      </c>
    </row>
    <row r="67" spans="1:17" ht="13.8">
      <c r="A67" s="1">
        <v>65</v>
      </c>
      <c r="B67" s="1" t="str">
        <f>MKT[[#This Row],[DATE]]&amp;MKT[[#This Row],[VEHICLE NO]]&amp;MKT[[#This Row],[TRIP NO]]</f>
        <v>45389OD04V11451</v>
      </c>
      <c r="C67" s="25">
        <v>45389</v>
      </c>
      <c r="D67" s="1">
        <v>28618</v>
      </c>
      <c r="E67" s="12">
        <v>312214</v>
      </c>
      <c r="F67" s="17">
        <v>698</v>
      </c>
      <c r="G67" s="20" t="s">
        <v>46</v>
      </c>
      <c r="H67" s="28">
        <v>53.16</v>
      </c>
      <c r="I67" s="28">
        <v>16.68</v>
      </c>
      <c r="J67" s="29">
        <f t="shared" ref="J67:J130" si="2">H67-I67</f>
        <v>36.479999999999997</v>
      </c>
      <c r="K67" s="30">
        <v>36.26</v>
      </c>
      <c r="L67" s="33">
        <v>45389</v>
      </c>
      <c r="M67" s="28">
        <f t="shared" ref="M67:M130" si="3">J67-K67</f>
        <v>0.21999999999999886</v>
      </c>
      <c r="N67" s="32">
        <v>1</v>
      </c>
      <c r="O67" s="1" t="s">
        <v>50</v>
      </c>
      <c r="P67" s="1" t="s">
        <v>53</v>
      </c>
      <c r="Q67" s="91" t="str">
        <f>VLOOKUP(MKT[[#This Row],[ID]],DRIVER[],6,FALSE)</f>
        <v>AJAYA KUMAR PARIDA</v>
      </c>
    </row>
    <row r="68" spans="1:17" ht="13.8">
      <c r="A68" s="1">
        <v>66</v>
      </c>
      <c r="B68" s="1" t="str">
        <f>MKT[[#This Row],[DATE]]&amp;MKT[[#This Row],[VEHICLE NO]]&amp;MKT[[#This Row],[TRIP NO]]</f>
        <v>45389OD34S11451</v>
      </c>
      <c r="C68" s="25">
        <v>45389</v>
      </c>
      <c r="D68" s="1">
        <v>28619</v>
      </c>
      <c r="E68" s="12">
        <v>312214</v>
      </c>
      <c r="F68" s="17">
        <v>699</v>
      </c>
      <c r="G68" s="20" t="s">
        <v>32</v>
      </c>
      <c r="H68" s="28">
        <v>54.38</v>
      </c>
      <c r="I68" s="28">
        <v>16.78</v>
      </c>
      <c r="J68" s="29">
        <f t="shared" si="2"/>
        <v>37.6</v>
      </c>
      <c r="K68" s="30">
        <v>37.340000000000003</v>
      </c>
      <c r="L68" s="33">
        <v>45389</v>
      </c>
      <c r="M68" s="28">
        <f t="shared" si="3"/>
        <v>0.25999999999999801</v>
      </c>
      <c r="N68" s="32">
        <v>1</v>
      </c>
      <c r="O68" s="1" t="s">
        <v>50</v>
      </c>
      <c r="P68" s="1" t="s">
        <v>53</v>
      </c>
      <c r="Q68" s="91" t="str">
        <f>VLOOKUP(MKT[[#This Row],[ID]],DRIVER[],6,FALSE)</f>
        <v>AMIYA MISHRA</v>
      </c>
    </row>
    <row r="69" spans="1:17" ht="13.8">
      <c r="A69" s="1">
        <v>67</v>
      </c>
      <c r="B69" s="1" t="str">
        <f>MKT[[#This Row],[DATE]]&amp;MKT[[#This Row],[VEHICLE NO]]&amp;MKT[[#This Row],[TRIP NO]]</f>
        <v>45389OD04V13451</v>
      </c>
      <c r="C69" s="25">
        <v>45389</v>
      </c>
      <c r="D69" s="1">
        <v>28620</v>
      </c>
      <c r="E69" s="12">
        <v>312214</v>
      </c>
      <c r="F69" s="17">
        <v>700</v>
      </c>
      <c r="G69" s="20" t="s">
        <v>48</v>
      </c>
      <c r="H69" s="28">
        <v>56.04</v>
      </c>
      <c r="I69" s="28">
        <v>16.760000000000002</v>
      </c>
      <c r="J69" s="29">
        <f t="shared" si="2"/>
        <v>39.28</v>
      </c>
      <c r="K69" s="30">
        <v>39.1</v>
      </c>
      <c r="L69" s="33">
        <v>45389</v>
      </c>
      <c r="M69" s="28">
        <f t="shared" si="3"/>
        <v>0.17999999999999972</v>
      </c>
      <c r="N69" s="32">
        <v>1</v>
      </c>
      <c r="O69" s="1" t="s">
        <v>50</v>
      </c>
      <c r="P69" s="1" t="s">
        <v>53</v>
      </c>
      <c r="Q69" s="91" t="str">
        <f>VLOOKUP(MKT[[#This Row],[ID]],DRIVER[],6,FALSE)</f>
        <v>ASHOK PRADHAN</v>
      </c>
    </row>
    <row r="70" spans="1:17" ht="13.8">
      <c r="A70" s="1">
        <v>68</v>
      </c>
      <c r="B70" s="1" t="str">
        <f>MKT[[#This Row],[DATE]]&amp;MKT[[#This Row],[VEHICLE NO]]&amp;MKT[[#This Row],[TRIP NO]]</f>
        <v>45389OD34R13451</v>
      </c>
      <c r="C70" s="25">
        <v>45389</v>
      </c>
      <c r="D70" s="1">
        <v>28621</v>
      </c>
      <c r="E70" s="12">
        <v>312214</v>
      </c>
      <c r="F70" s="17">
        <v>702</v>
      </c>
      <c r="G70" s="20" t="s">
        <v>11</v>
      </c>
      <c r="H70" s="28">
        <v>54.1</v>
      </c>
      <c r="I70" s="28">
        <v>16.920000000000002</v>
      </c>
      <c r="J70" s="29">
        <f t="shared" si="2"/>
        <v>37.18</v>
      </c>
      <c r="K70" s="30">
        <v>36.94</v>
      </c>
      <c r="L70" s="33">
        <v>45389</v>
      </c>
      <c r="M70" s="28">
        <f t="shared" si="3"/>
        <v>0.24000000000000199</v>
      </c>
      <c r="N70" s="32">
        <v>1</v>
      </c>
      <c r="O70" s="1" t="s">
        <v>50</v>
      </c>
      <c r="P70" s="1" t="s">
        <v>53</v>
      </c>
      <c r="Q70" s="91" t="str">
        <f>VLOOKUP(MKT[[#This Row],[ID]],DRIVER[],6,FALSE)</f>
        <v>MALIA PRADHAN</v>
      </c>
    </row>
    <row r="71" spans="1:17" ht="13.8">
      <c r="A71" s="1">
        <v>69</v>
      </c>
      <c r="B71" s="1" t="str">
        <f>MKT[[#This Row],[DATE]]&amp;MKT[[#This Row],[VEHICLE NO]]&amp;MKT[[#This Row],[TRIP NO]]</f>
        <v>45389OD34T11451</v>
      </c>
      <c r="C71" s="25">
        <v>45389</v>
      </c>
      <c r="D71" s="1">
        <v>28622</v>
      </c>
      <c r="E71" s="12">
        <v>312214</v>
      </c>
      <c r="F71" s="17">
        <v>704</v>
      </c>
      <c r="G71" s="20" t="s">
        <v>34</v>
      </c>
      <c r="H71" s="28">
        <v>54.64</v>
      </c>
      <c r="I71" s="28">
        <v>16.760000000000002</v>
      </c>
      <c r="J71" s="29">
        <f t="shared" si="2"/>
        <v>37.879999999999995</v>
      </c>
      <c r="K71" s="30">
        <v>37.700000000000003</v>
      </c>
      <c r="L71" s="33">
        <v>45389</v>
      </c>
      <c r="M71" s="28">
        <f t="shared" si="3"/>
        <v>0.17999999999999261</v>
      </c>
      <c r="N71" s="32">
        <v>1</v>
      </c>
      <c r="O71" s="1" t="s">
        <v>50</v>
      </c>
      <c r="P71" s="1" t="s">
        <v>53</v>
      </c>
      <c r="Q71" s="91" t="str">
        <f>VLOOKUP(MKT[[#This Row],[ID]],DRIVER[],6,FALSE)</f>
        <v>KASHI NATH DAS</v>
      </c>
    </row>
    <row r="72" spans="1:17" ht="13.8">
      <c r="A72" s="1">
        <v>70</v>
      </c>
      <c r="B72" s="1" t="str">
        <f>MKT[[#This Row],[DATE]]&amp;MKT[[#This Row],[VEHICLE NO]]&amp;MKT[[#This Row],[TRIP NO]]</f>
        <v>45389OD34U11451</v>
      </c>
      <c r="C72" s="25">
        <v>45389</v>
      </c>
      <c r="D72" s="1">
        <v>28624</v>
      </c>
      <c r="E72" s="12">
        <v>312214</v>
      </c>
      <c r="F72" s="17">
        <v>707</v>
      </c>
      <c r="G72" s="20" t="s">
        <v>47</v>
      </c>
      <c r="H72" s="28">
        <v>54.7</v>
      </c>
      <c r="I72" s="28">
        <v>16.7</v>
      </c>
      <c r="J72" s="29">
        <f t="shared" si="2"/>
        <v>38</v>
      </c>
      <c r="K72" s="30">
        <v>37.64</v>
      </c>
      <c r="L72" s="33">
        <v>45389</v>
      </c>
      <c r="M72" s="28">
        <f t="shared" si="3"/>
        <v>0.35999999999999943</v>
      </c>
      <c r="N72" s="32">
        <v>1</v>
      </c>
      <c r="O72" s="1" t="s">
        <v>50</v>
      </c>
      <c r="P72" s="1" t="s">
        <v>53</v>
      </c>
      <c r="Q72" s="91" t="str">
        <f>VLOOKUP(MKT[[#This Row],[ID]],DRIVER[],6,FALSE)</f>
        <v>SULTAN AHMAD</v>
      </c>
    </row>
    <row r="73" spans="1:17" ht="13.8">
      <c r="A73" s="1">
        <v>71</v>
      </c>
      <c r="B73" s="1" t="str">
        <f>MKT[[#This Row],[DATE]]&amp;MKT[[#This Row],[VEHICLE NO]]&amp;MKT[[#This Row],[TRIP NO]]</f>
        <v>45389OD34U13451</v>
      </c>
      <c r="C73" s="25">
        <v>45389</v>
      </c>
      <c r="D73" s="1">
        <v>28625</v>
      </c>
      <c r="E73" s="12">
        <v>312214</v>
      </c>
      <c r="F73" s="17">
        <v>711</v>
      </c>
      <c r="G73" s="20" t="s">
        <v>49</v>
      </c>
      <c r="H73" s="28">
        <v>51.6</v>
      </c>
      <c r="I73" s="28">
        <v>16.82</v>
      </c>
      <c r="J73" s="29">
        <f t="shared" si="2"/>
        <v>34.78</v>
      </c>
      <c r="K73" s="30">
        <v>34.5</v>
      </c>
      <c r="L73" s="33">
        <v>45389</v>
      </c>
      <c r="M73" s="28">
        <f t="shared" si="3"/>
        <v>0.28000000000000114</v>
      </c>
      <c r="N73" s="32">
        <v>1</v>
      </c>
      <c r="O73" s="1" t="s">
        <v>50</v>
      </c>
      <c r="P73" s="1" t="s">
        <v>53</v>
      </c>
      <c r="Q73" s="91" t="str">
        <f>VLOOKUP(MKT[[#This Row],[ID]],DRIVER[],6,FALSE)</f>
        <v>BHOORA KHAN</v>
      </c>
    </row>
    <row r="74" spans="1:17" ht="13.8">
      <c r="A74" s="1">
        <v>72</v>
      </c>
      <c r="B74" s="1" t="str">
        <f>MKT[[#This Row],[DATE]]&amp;MKT[[#This Row],[VEHICLE NO]]&amp;MKT[[#This Row],[TRIP NO]]</f>
        <v>45389OD34R11451</v>
      </c>
      <c r="C74" s="25">
        <v>45389</v>
      </c>
      <c r="D74" s="1">
        <v>28626</v>
      </c>
      <c r="E74" s="12">
        <v>312214</v>
      </c>
      <c r="F74" s="17">
        <v>739</v>
      </c>
      <c r="G74" s="20" t="s">
        <v>12</v>
      </c>
      <c r="H74" s="28">
        <v>56.12</v>
      </c>
      <c r="I74" s="28">
        <v>16.7</v>
      </c>
      <c r="J74" s="29">
        <f t="shared" si="2"/>
        <v>39.42</v>
      </c>
      <c r="K74" s="30">
        <v>39.159999999999997</v>
      </c>
      <c r="L74" s="33">
        <v>45389</v>
      </c>
      <c r="M74" s="28">
        <f t="shared" si="3"/>
        <v>0.26000000000000512</v>
      </c>
      <c r="N74" s="32">
        <v>1</v>
      </c>
      <c r="O74" s="1" t="s">
        <v>50</v>
      </c>
      <c r="P74" s="1" t="s">
        <v>53</v>
      </c>
      <c r="Q74" s="91" t="str">
        <f>VLOOKUP(MKT[[#This Row],[ID]],DRIVER[],6,FALSE)</f>
        <v>HEMANTA MOHANTA</v>
      </c>
    </row>
    <row r="75" spans="1:17" ht="13.8">
      <c r="A75" s="1">
        <v>73</v>
      </c>
      <c r="B75" s="1" t="str">
        <f>MKT[[#This Row],[DATE]]&amp;MKT[[#This Row],[VEHICLE NO]]&amp;MKT[[#This Row],[TRIP NO]]</f>
        <v>45389OD04T11452</v>
      </c>
      <c r="C75" s="25">
        <v>45389</v>
      </c>
      <c r="D75" s="1">
        <v>28627</v>
      </c>
      <c r="E75" s="12">
        <v>312214</v>
      </c>
      <c r="F75" s="17">
        <v>742</v>
      </c>
      <c r="G75" s="20" t="s">
        <v>13</v>
      </c>
      <c r="H75" s="28">
        <v>55.22</v>
      </c>
      <c r="I75" s="28">
        <v>16.84</v>
      </c>
      <c r="J75" s="29">
        <f t="shared" si="2"/>
        <v>38.379999999999995</v>
      </c>
      <c r="K75" s="30">
        <v>38.04</v>
      </c>
      <c r="L75" s="33">
        <v>45389</v>
      </c>
      <c r="M75" s="28">
        <f t="shared" si="3"/>
        <v>0.33999999999999631</v>
      </c>
      <c r="N75" s="32">
        <v>2</v>
      </c>
      <c r="O75" s="1" t="s">
        <v>50</v>
      </c>
      <c r="P75" s="1" t="s">
        <v>53</v>
      </c>
      <c r="Q75" s="91" t="str">
        <f>VLOOKUP(MKT[[#This Row],[ID]],DRIVER[],6,FALSE)</f>
        <v xml:space="preserve">RASHID </v>
      </c>
    </row>
    <row r="76" spans="1:17" ht="13.8">
      <c r="A76" s="1">
        <v>74</v>
      </c>
      <c r="B76" s="1" t="str">
        <f>MKT[[#This Row],[DATE]]&amp;MKT[[#This Row],[VEHICLE NO]]&amp;MKT[[#This Row],[TRIP NO]]</f>
        <v>45389OD34R13452</v>
      </c>
      <c r="C76" s="25">
        <v>45389</v>
      </c>
      <c r="D76" s="1">
        <v>28628</v>
      </c>
      <c r="E76" s="12">
        <v>312214</v>
      </c>
      <c r="F76" s="17">
        <v>755</v>
      </c>
      <c r="G76" s="20" t="s">
        <v>11</v>
      </c>
      <c r="H76" s="28">
        <v>54.66</v>
      </c>
      <c r="I76" s="28">
        <v>16.88</v>
      </c>
      <c r="J76" s="29">
        <f t="shared" si="2"/>
        <v>37.78</v>
      </c>
      <c r="K76" s="30">
        <v>37.24</v>
      </c>
      <c r="L76" s="33">
        <v>45389</v>
      </c>
      <c r="M76" s="28">
        <f t="shared" si="3"/>
        <v>0.53999999999999915</v>
      </c>
      <c r="N76" s="32">
        <v>2</v>
      </c>
      <c r="O76" s="1" t="s">
        <v>50</v>
      </c>
      <c r="P76" s="1" t="s">
        <v>53</v>
      </c>
      <c r="Q76" s="91" t="str">
        <f>VLOOKUP(MKT[[#This Row],[ID]],DRIVER[],6,FALSE)</f>
        <v>MALIA PRADHAN</v>
      </c>
    </row>
    <row r="77" spans="1:17" ht="13.8">
      <c r="A77" s="1">
        <v>75</v>
      </c>
      <c r="B77" s="1" t="str">
        <f>MKT[[#This Row],[DATE]]&amp;MKT[[#This Row],[VEHICLE NO]]&amp;MKT[[#This Row],[TRIP NO]]</f>
        <v>45389OD04V13452</v>
      </c>
      <c r="C77" s="25">
        <v>45389</v>
      </c>
      <c r="D77" s="1">
        <v>28629</v>
      </c>
      <c r="E77" s="12">
        <v>312214</v>
      </c>
      <c r="F77" s="17">
        <v>754</v>
      </c>
      <c r="G77" s="20" t="s">
        <v>48</v>
      </c>
      <c r="H77" s="28">
        <v>53.76</v>
      </c>
      <c r="I77" s="28">
        <v>16.739999999999998</v>
      </c>
      <c r="J77" s="29">
        <f t="shared" si="2"/>
        <v>37.019999999999996</v>
      </c>
      <c r="K77" s="30">
        <v>36.92</v>
      </c>
      <c r="L77" s="33">
        <v>45389</v>
      </c>
      <c r="M77" s="28">
        <f t="shared" si="3"/>
        <v>9.9999999999994316E-2</v>
      </c>
      <c r="N77" s="32">
        <v>2</v>
      </c>
      <c r="O77" s="1" t="s">
        <v>50</v>
      </c>
      <c r="P77" s="1" t="s">
        <v>53</v>
      </c>
      <c r="Q77" s="91" t="str">
        <f>VLOOKUP(MKT[[#This Row],[ID]],DRIVER[],6,FALSE)</f>
        <v>ASHOK PRADHAN</v>
      </c>
    </row>
    <row r="78" spans="1:17" ht="13.8">
      <c r="A78" s="1">
        <v>76</v>
      </c>
      <c r="B78" s="1" t="str">
        <f>MKT[[#This Row],[DATE]]&amp;MKT[[#This Row],[VEHICLE NO]]&amp;MKT[[#This Row],[TRIP NO]]</f>
        <v>45389OD04V11452</v>
      </c>
      <c r="C78" s="25">
        <v>45389</v>
      </c>
      <c r="D78" s="1">
        <v>28630</v>
      </c>
      <c r="E78" s="12">
        <v>312214</v>
      </c>
      <c r="F78" s="17">
        <v>748</v>
      </c>
      <c r="G78" s="20" t="s">
        <v>46</v>
      </c>
      <c r="H78" s="28">
        <v>55.06</v>
      </c>
      <c r="I78" s="28">
        <v>16.66</v>
      </c>
      <c r="J78" s="29">
        <f t="shared" si="2"/>
        <v>38.400000000000006</v>
      </c>
      <c r="K78" s="30">
        <v>37.6</v>
      </c>
      <c r="L78" s="33">
        <v>45389</v>
      </c>
      <c r="M78" s="28">
        <f t="shared" si="3"/>
        <v>0.80000000000000426</v>
      </c>
      <c r="N78" s="32">
        <v>2</v>
      </c>
      <c r="O78" s="1" t="s">
        <v>50</v>
      </c>
      <c r="P78" s="1" t="s">
        <v>53</v>
      </c>
      <c r="Q78" s="91" t="str">
        <f>VLOOKUP(MKT[[#This Row],[ID]],DRIVER[],6,FALSE)</f>
        <v>AJAYA KUMAR PARIDA</v>
      </c>
    </row>
    <row r="79" spans="1:17" ht="13.8">
      <c r="A79" s="1">
        <v>77</v>
      </c>
      <c r="B79" s="1" t="str">
        <f>MKT[[#This Row],[DATE]]&amp;MKT[[#This Row],[VEHICLE NO]]&amp;MKT[[#This Row],[TRIP NO]]</f>
        <v>45389OD34S11452</v>
      </c>
      <c r="C79" s="25">
        <v>45389</v>
      </c>
      <c r="D79" s="1">
        <v>28631</v>
      </c>
      <c r="E79" s="12">
        <v>312214</v>
      </c>
      <c r="F79" s="17">
        <v>749</v>
      </c>
      <c r="G79" s="20" t="s">
        <v>32</v>
      </c>
      <c r="H79" s="28">
        <v>53.46</v>
      </c>
      <c r="I79" s="28">
        <v>16.78</v>
      </c>
      <c r="J79" s="29">
        <f t="shared" si="2"/>
        <v>36.68</v>
      </c>
      <c r="K79" s="30">
        <v>36.380000000000003</v>
      </c>
      <c r="L79" s="33">
        <v>45389</v>
      </c>
      <c r="M79" s="28">
        <f t="shared" si="3"/>
        <v>0.29999999999999716</v>
      </c>
      <c r="N79" s="32">
        <v>2</v>
      </c>
      <c r="O79" s="1" t="s">
        <v>50</v>
      </c>
      <c r="P79" s="1" t="s">
        <v>53</v>
      </c>
      <c r="Q79" s="91" t="str">
        <f>VLOOKUP(MKT[[#This Row],[ID]],DRIVER[],6,FALSE)</f>
        <v>AMIYA MISHRA</v>
      </c>
    </row>
    <row r="80" spans="1:17" ht="13.8">
      <c r="A80" s="1">
        <v>78</v>
      </c>
      <c r="B80" s="1" t="str">
        <f>MKT[[#This Row],[DATE]]&amp;MKT[[#This Row],[VEHICLE NO]]&amp;MKT[[#This Row],[TRIP NO]]</f>
        <v>45389OD34U11452</v>
      </c>
      <c r="C80" s="25">
        <v>45389</v>
      </c>
      <c r="D80" s="1">
        <v>28632</v>
      </c>
      <c r="E80" s="12">
        <v>312214</v>
      </c>
      <c r="F80" s="17">
        <v>758</v>
      </c>
      <c r="G80" s="20" t="s">
        <v>47</v>
      </c>
      <c r="H80" s="48">
        <v>56.2</v>
      </c>
      <c r="I80" s="48">
        <v>16.68</v>
      </c>
      <c r="J80" s="26">
        <f t="shared" si="2"/>
        <v>39.520000000000003</v>
      </c>
      <c r="K80" s="49">
        <v>38.799999999999997</v>
      </c>
      <c r="L80" s="33">
        <v>45389</v>
      </c>
      <c r="M80" s="48">
        <f t="shared" si="3"/>
        <v>0.72000000000000597</v>
      </c>
      <c r="N80" s="32">
        <v>2</v>
      </c>
      <c r="O80" s="1" t="s">
        <v>50</v>
      </c>
      <c r="P80" s="1" t="s">
        <v>53</v>
      </c>
      <c r="Q80" s="91" t="str">
        <f>VLOOKUP(MKT[[#This Row],[ID]],DRIVER[],6,FALSE)</f>
        <v>SULTAN AHMAD</v>
      </c>
    </row>
    <row r="81" spans="1:17" ht="13.8">
      <c r="A81" s="1">
        <v>79</v>
      </c>
      <c r="B81" s="1" t="str">
        <f>MKT[[#This Row],[DATE]]&amp;MKT[[#This Row],[VEHICLE NO]]&amp;MKT[[#This Row],[TRIP NO]]</f>
        <v>45389OD34T11452</v>
      </c>
      <c r="C81" s="25">
        <v>45389</v>
      </c>
      <c r="D81" s="1">
        <v>28633</v>
      </c>
      <c r="E81" s="12">
        <v>312214</v>
      </c>
      <c r="F81" s="17">
        <v>756</v>
      </c>
      <c r="G81" s="20" t="s">
        <v>34</v>
      </c>
      <c r="H81" s="48">
        <v>54.38</v>
      </c>
      <c r="I81" s="48">
        <v>16.739999999999998</v>
      </c>
      <c r="J81" s="26">
        <f t="shared" si="2"/>
        <v>37.64</v>
      </c>
      <c r="K81" s="49">
        <v>37.4</v>
      </c>
      <c r="L81" s="33">
        <v>45389</v>
      </c>
      <c r="M81" s="48">
        <f t="shared" si="3"/>
        <v>0.24000000000000199</v>
      </c>
      <c r="N81" s="32">
        <v>2</v>
      </c>
      <c r="O81" s="1" t="s">
        <v>50</v>
      </c>
      <c r="P81" s="1" t="s">
        <v>53</v>
      </c>
      <c r="Q81" s="91" t="str">
        <f>VLOOKUP(MKT[[#This Row],[ID]],DRIVER[],6,FALSE)</f>
        <v>KASHI NATH DAS</v>
      </c>
    </row>
    <row r="82" spans="1:17" ht="13.8">
      <c r="A82" s="1">
        <v>80</v>
      </c>
      <c r="B82" s="1" t="str">
        <f>MKT[[#This Row],[DATE]]&amp;MKT[[#This Row],[VEHICLE NO]]&amp;MKT[[#This Row],[TRIP NO]]</f>
        <v>45389OD34U13452</v>
      </c>
      <c r="C82" s="25">
        <v>45389</v>
      </c>
      <c r="D82" s="1">
        <v>28634</v>
      </c>
      <c r="E82" s="12">
        <v>312214</v>
      </c>
      <c r="F82" s="17">
        <v>762</v>
      </c>
      <c r="G82" s="20" t="s">
        <v>49</v>
      </c>
      <c r="H82" s="48">
        <v>53.4</v>
      </c>
      <c r="I82" s="48">
        <v>16.82</v>
      </c>
      <c r="J82" s="26">
        <f t="shared" si="2"/>
        <v>36.58</v>
      </c>
      <c r="K82" s="49">
        <v>36.44</v>
      </c>
      <c r="L82" s="33">
        <v>45389</v>
      </c>
      <c r="M82" s="48">
        <f t="shared" si="3"/>
        <v>0.14000000000000057</v>
      </c>
      <c r="N82" s="32">
        <v>2</v>
      </c>
      <c r="O82" s="1" t="s">
        <v>50</v>
      </c>
      <c r="P82" s="1" t="s">
        <v>53</v>
      </c>
      <c r="Q82" s="91" t="str">
        <f>VLOOKUP(MKT[[#This Row],[ID]],DRIVER[],6,FALSE)</f>
        <v>BHOORA KHAN</v>
      </c>
    </row>
    <row r="83" spans="1:17" ht="13.8">
      <c r="A83" s="1">
        <v>81</v>
      </c>
      <c r="B83" s="1" t="str">
        <f>MKT[[#This Row],[DATE]]&amp;MKT[[#This Row],[VEHICLE NO]]&amp;MKT[[#This Row],[TRIP NO]]</f>
        <v>45389OD04T11453</v>
      </c>
      <c r="C83" s="25">
        <v>45389</v>
      </c>
      <c r="D83" s="1">
        <v>28635</v>
      </c>
      <c r="E83" s="12">
        <v>312214</v>
      </c>
      <c r="F83" s="17">
        <v>783</v>
      </c>
      <c r="G83" s="20" t="s">
        <v>13</v>
      </c>
      <c r="H83" s="48">
        <v>57.56</v>
      </c>
      <c r="I83" s="48">
        <v>16.82</v>
      </c>
      <c r="J83" s="26">
        <f t="shared" si="2"/>
        <v>40.74</v>
      </c>
      <c r="K83" s="49">
        <v>40.74</v>
      </c>
      <c r="L83" s="31">
        <v>45390</v>
      </c>
      <c r="M83" s="48">
        <f t="shared" si="3"/>
        <v>0</v>
      </c>
      <c r="N83" s="32">
        <v>3</v>
      </c>
      <c r="O83" s="1" t="s">
        <v>50</v>
      </c>
      <c r="P83" s="1" t="s">
        <v>53</v>
      </c>
      <c r="Q83" s="91" t="str">
        <f>VLOOKUP(MKT[[#This Row],[ID]],DRIVER[],6,FALSE)</f>
        <v xml:space="preserve">RASHID </v>
      </c>
    </row>
    <row r="84" spans="1:17" ht="13.8">
      <c r="A84" s="1">
        <v>82</v>
      </c>
      <c r="B84" s="1" t="str">
        <f>MKT[[#This Row],[DATE]]&amp;MKT[[#This Row],[VEHICLE NO]]&amp;MKT[[#This Row],[TRIP NO]]</f>
        <v>45389OD34R11452</v>
      </c>
      <c r="C84" s="25">
        <v>45389</v>
      </c>
      <c r="D84" s="1">
        <v>28636</v>
      </c>
      <c r="E84" s="12">
        <v>312214</v>
      </c>
      <c r="F84" s="17">
        <v>785</v>
      </c>
      <c r="G84" s="20" t="s">
        <v>12</v>
      </c>
      <c r="H84" s="48">
        <v>56.54</v>
      </c>
      <c r="I84" s="48">
        <v>16.68</v>
      </c>
      <c r="J84" s="26">
        <f t="shared" si="2"/>
        <v>39.86</v>
      </c>
      <c r="K84" s="49">
        <v>39.86</v>
      </c>
      <c r="L84" s="31">
        <v>45390</v>
      </c>
      <c r="M84" s="48">
        <f t="shared" si="3"/>
        <v>0</v>
      </c>
      <c r="N84" s="32">
        <v>2</v>
      </c>
      <c r="O84" s="1" t="s">
        <v>50</v>
      </c>
      <c r="P84" s="1" t="s">
        <v>53</v>
      </c>
      <c r="Q84" s="91" t="str">
        <f>VLOOKUP(MKT[[#This Row],[ID]],DRIVER[],6,FALSE)</f>
        <v>HEMANTA MOHANTA</v>
      </c>
    </row>
    <row r="85" spans="1:17" ht="13.8">
      <c r="A85" s="1">
        <v>83</v>
      </c>
      <c r="B85" s="1" t="str">
        <f>MKT[[#This Row],[DATE]]&amp;MKT[[#This Row],[VEHICLE NO]]&amp;MKT[[#This Row],[TRIP NO]]</f>
        <v>45390OD34U11451</v>
      </c>
      <c r="C85" s="25">
        <v>45390</v>
      </c>
      <c r="D85" s="1">
        <v>28637</v>
      </c>
      <c r="E85" s="12">
        <v>312214</v>
      </c>
      <c r="F85" s="17">
        <v>795</v>
      </c>
      <c r="G85" s="20" t="s">
        <v>47</v>
      </c>
      <c r="H85" s="48">
        <v>54.58</v>
      </c>
      <c r="I85" s="48">
        <v>16.7</v>
      </c>
      <c r="J85" s="26">
        <f t="shared" si="2"/>
        <v>37.879999999999995</v>
      </c>
      <c r="K85" s="49">
        <v>37.26</v>
      </c>
      <c r="L85" s="31">
        <v>45390</v>
      </c>
      <c r="M85" s="48">
        <f t="shared" si="3"/>
        <v>0.61999999999999744</v>
      </c>
      <c r="N85" s="32">
        <v>1</v>
      </c>
      <c r="O85" s="1" t="s">
        <v>50</v>
      </c>
      <c r="P85" s="1" t="s">
        <v>51</v>
      </c>
      <c r="Q85" s="91" t="str">
        <f>VLOOKUP(MKT[[#This Row],[ID]],DRIVER[],6,FALSE)</f>
        <v>SULTAN AHMAD</v>
      </c>
    </row>
    <row r="86" spans="1:17" ht="13.8">
      <c r="A86" s="1">
        <v>84</v>
      </c>
      <c r="B86" s="1" t="str">
        <f>MKT[[#This Row],[DATE]]&amp;MKT[[#This Row],[VEHICLE NO]]&amp;MKT[[#This Row],[TRIP NO]]</f>
        <v>45390OD34U13451</v>
      </c>
      <c r="C86" s="25">
        <v>45390</v>
      </c>
      <c r="D86" s="1">
        <v>28638</v>
      </c>
      <c r="E86" s="12">
        <v>312214</v>
      </c>
      <c r="F86" s="17">
        <v>796</v>
      </c>
      <c r="G86" s="20" t="s">
        <v>49</v>
      </c>
      <c r="H86" s="48">
        <v>52.88</v>
      </c>
      <c r="I86" s="48">
        <v>16.760000000000002</v>
      </c>
      <c r="J86" s="26">
        <f t="shared" si="2"/>
        <v>36.120000000000005</v>
      </c>
      <c r="K86" s="49">
        <v>35.58</v>
      </c>
      <c r="L86" s="31">
        <v>45390</v>
      </c>
      <c r="M86" s="48">
        <f t="shared" si="3"/>
        <v>0.54000000000000625</v>
      </c>
      <c r="N86" s="32">
        <v>1</v>
      </c>
      <c r="O86" s="1" t="s">
        <v>50</v>
      </c>
      <c r="P86" s="1" t="s">
        <v>51</v>
      </c>
      <c r="Q86" s="91" t="str">
        <f>VLOOKUP(MKT[[#This Row],[ID]],DRIVER[],6,FALSE)</f>
        <v>BHOORA KHAN</v>
      </c>
    </row>
    <row r="87" spans="1:17" ht="13.8">
      <c r="A87" s="1">
        <v>85</v>
      </c>
      <c r="B87" s="1" t="str">
        <f>MKT[[#This Row],[DATE]]&amp;MKT[[#This Row],[VEHICLE NO]]&amp;MKT[[#This Row],[TRIP NO]]</f>
        <v>45390OD04V13451</v>
      </c>
      <c r="C87" s="25">
        <v>45390</v>
      </c>
      <c r="D87" s="1">
        <v>28639</v>
      </c>
      <c r="E87" s="12">
        <v>312214</v>
      </c>
      <c r="F87" s="17">
        <v>797</v>
      </c>
      <c r="G87" s="20" t="s">
        <v>48</v>
      </c>
      <c r="H87" s="48">
        <v>54.5</v>
      </c>
      <c r="I87" s="48">
        <v>16.739999999999998</v>
      </c>
      <c r="J87" s="26">
        <f t="shared" si="2"/>
        <v>37.760000000000005</v>
      </c>
      <c r="K87" s="49">
        <v>37.299999999999997</v>
      </c>
      <c r="L87" s="31">
        <v>45390</v>
      </c>
      <c r="M87" s="48">
        <f t="shared" si="3"/>
        <v>0.46000000000000796</v>
      </c>
      <c r="N87" s="32">
        <v>1</v>
      </c>
      <c r="O87" s="1" t="s">
        <v>50</v>
      </c>
      <c r="P87" s="1" t="s">
        <v>51</v>
      </c>
      <c r="Q87" s="91" t="str">
        <f>VLOOKUP(MKT[[#This Row],[ID]],DRIVER[],6,FALSE)</f>
        <v>ASHOK PRADHAN</v>
      </c>
    </row>
    <row r="88" spans="1:17" ht="13.8">
      <c r="A88" s="1">
        <v>86</v>
      </c>
      <c r="B88" s="1" t="str">
        <f>MKT[[#This Row],[DATE]]&amp;MKT[[#This Row],[VEHICLE NO]]&amp;MKT[[#This Row],[TRIP NO]]</f>
        <v>45390OD04V11451</v>
      </c>
      <c r="C88" s="25">
        <v>45390</v>
      </c>
      <c r="D88" s="1">
        <v>28640</v>
      </c>
      <c r="E88" s="12">
        <v>312214</v>
      </c>
      <c r="F88" s="17">
        <v>799</v>
      </c>
      <c r="G88" s="20" t="s">
        <v>46</v>
      </c>
      <c r="H88" s="48">
        <v>53.92</v>
      </c>
      <c r="I88" s="48">
        <v>16.72</v>
      </c>
      <c r="J88" s="26">
        <f t="shared" si="2"/>
        <v>37.200000000000003</v>
      </c>
      <c r="K88" s="49">
        <v>37.28</v>
      </c>
      <c r="L88" s="31">
        <v>45390</v>
      </c>
      <c r="M88" s="48">
        <f t="shared" si="3"/>
        <v>-7.9999999999998295E-2</v>
      </c>
      <c r="N88" s="32">
        <v>1</v>
      </c>
      <c r="O88" s="1" t="s">
        <v>50</v>
      </c>
      <c r="P88" s="1" t="s">
        <v>51</v>
      </c>
      <c r="Q88" s="91" t="str">
        <f>VLOOKUP(MKT[[#This Row],[ID]],DRIVER[],6,FALSE)</f>
        <v>AJAYA KUMAR PARIDA</v>
      </c>
    </row>
    <row r="89" spans="1:17" ht="13.8">
      <c r="A89" s="1">
        <v>87</v>
      </c>
      <c r="B89" s="1" t="str">
        <f>MKT[[#This Row],[DATE]]&amp;MKT[[#This Row],[VEHICLE NO]]&amp;MKT[[#This Row],[TRIP NO]]</f>
        <v>45390OD34S11451</v>
      </c>
      <c r="C89" s="25">
        <v>45390</v>
      </c>
      <c r="D89" s="1">
        <v>28641</v>
      </c>
      <c r="E89" s="12">
        <v>312214</v>
      </c>
      <c r="F89" s="17">
        <v>803</v>
      </c>
      <c r="G89" s="20" t="s">
        <v>32</v>
      </c>
      <c r="H89" s="48">
        <v>53.56</v>
      </c>
      <c r="I89" s="48">
        <v>16.760000000000002</v>
      </c>
      <c r="J89" s="26">
        <f t="shared" si="2"/>
        <v>36.799999999999997</v>
      </c>
      <c r="K89" s="49">
        <v>36.58</v>
      </c>
      <c r="L89" s="31">
        <v>45390</v>
      </c>
      <c r="M89" s="48">
        <f t="shared" si="3"/>
        <v>0.21999999999999886</v>
      </c>
      <c r="N89" s="32">
        <v>1</v>
      </c>
      <c r="O89" s="1" t="s">
        <v>50</v>
      </c>
      <c r="P89" s="1" t="s">
        <v>51</v>
      </c>
      <c r="Q89" s="91" t="str">
        <f>VLOOKUP(MKT[[#This Row],[ID]],DRIVER[],6,FALSE)</f>
        <v>AMIYA MISHRA</v>
      </c>
    </row>
    <row r="90" spans="1:17" ht="13.8">
      <c r="A90" s="1">
        <v>88</v>
      </c>
      <c r="B90" s="1" t="str">
        <f>MKT[[#This Row],[DATE]]&amp;MKT[[#This Row],[VEHICLE NO]]&amp;MKT[[#This Row],[TRIP NO]]</f>
        <v>45390OD34T11451</v>
      </c>
      <c r="C90" s="25">
        <v>45390</v>
      </c>
      <c r="D90" s="1">
        <v>28642</v>
      </c>
      <c r="E90" s="12">
        <v>312214</v>
      </c>
      <c r="F90" s="17">
        <v>805</v>
      </c>
      <c r="G90" s="20" t="s">
        <v>34</v>
      </c>
      <c r="H90" s="48">
        <v>55.6</v>
      </c>
      <c r="I90" s="48">
        <v>17.04</v>
      </c>
      <c r="J90" s="26">
        <f t="shared" si="2"/>
        <v>38.56</v>
      </c>
      <c r="K90" s="49">
        <v>38.299999999999997</v>
      </c>
      <c r="L90" s="31">
        <v>45390</v>
      </c>
      <c r="M90" s="48">
        <f t="shared" si="3"/>
        <v>0.26000000000000512</v>
      </c>
      <c r="N90" s="32">
        <v>1</v>
      </c>
      <c r="O90" s="1" t="s">
        <v>50</v>
      </c>
      <c r="P90" s="1" t="s">
        <v>51</v>
      </c>
      <c r="Q90" s="91" t="str">
        <f>VLOOKUP(MKT[[#This Row],[ID]],DRIVER[],6,FALSE)</f>
        <v>KASHI NATH DAS</v>
      </c>
    </row>
    <row r="91" spans="1:17" ht="13.8">
      <c r="A91" s="1">
        <v>89</v>
      </c>
      <c r="B91" s="1" t="str">
        <f>MKT[[#This Row],[DATE]]&amp;MKT[[#This Row],[VEHICLE NO]]&amp;MKT[[#This Row],[TRIP NO]]</f>
        <v>45390OD34R13451</v>
      </c>
      <c r="C91" s="25">
        <v>45390</v>
      </c>
      <c r="D91" s="1">
        <v>28643</v>
      </c>
      <c r="E91" s="12">
        <v>312214</v>
      </c>
      <c r="F91" s="17">
        <v>807</v>
      </c>
      <c r="G91" s="20" t="s">
        <v>11</v>
      </c>
      <c r="H91" s="48">
        <v>53.28</v>
      </c>
      <c r="I91" s="48">
        <v>17.18</v>
      </c>
      <c r="J91" s="26">
        <f t="shared" si="2"/>
        <v>36.1</v>
      </c>
      <c r="K91" s="49">
        <v>35.86</v>
      </c>
      <c r="L91" s="31">
        <v>45390</v>
      </c>
      <c r="M91" s="48">
        <f t="shared" si="3"/>
        <v>0.24000000000000199</v>
      </c>
      <c r="N91" s="32">
        <v>1</v>
      </c>
      <c r="O91" s="1" t="s">
        <v>50</v>
      </c>
      <c r="P91" s="1" t="s">
        <v>51</v>
      </c>
      <c r="Q91" s="91" t="str">
        <f>VLOOKUP(MKT[[#This Row],[ID]],DRIVER[],6,FALSE)</f>
        <v>MALIA PRADHAN</v>
      </c>
    </row>
    <row r="92" spans="1:17" ht="13.8">
      <c r="A92" s="1">
        <v>90</v>
      </c>
      <c r="B92" s="1" t="str">
        <f>MKT[[#This Row],[DATE]]&amp;MKT[[#This Row],[VEHICLE NO]]&amp;MKT[[#This Row],[TRIP NO]]</f>
        <v>45390OD34U11452</v>
      </c>
      <c r="C92" s="25">
        <v>45390</v>
      </c>
      <c r="D92" s="1">
        <v>28644</v>
      </c>
      <c r="E92" s="12">
        <v>312214</v>
      </c>
      <c r="F92" s="17">
        <v>848</v>
      </c>
      <c r="G92" s="20" t="s">
        <v>47</v>
      </c>
      <c r="H92" s="48">
        <v>55.68</v>
      </c>
      <c r="I92" s="48">
        <v>16.68</v>
      </c>
      <c r="J92" s="26">
        <f t="shared" si="2"/>
        <v>39</v>
      </c>
      <c r="K92" s="49">
        <v>38.700000000000003</v>
      </c>
      <c r="L92" s="31">
        <v>45390</v>
      </c>
      <c r="M92" s="48">
        <f t="shared" si="3"/>
        <v>0.29999999999999716</v>
      </c>
      <c r="N92" s="32">
        <v>2</v>
      </c>
      <c r="O92" s="1" t="s">
        <v>50</v>
      </c>
      <c r="P92" s="1" t="s">
        <v>51</v>
      </c>
      <c r="Q92" s="91" t="str">
        <f>VLOOKUP(MKT[[#This Row],[ID]],DRIVER[],6,FALSE)</f>
        <v>SULTAN AHMAD</v>
      </c>
    </row>
    <row r="93" spans="1:17" ht="13.8">
      <c r="A93" s="1">
        <v>91</v>
      </c>
      <c r="B93" s="1" t="str">
        <f>MKT[[#This Row],[DATE]]&amp;MKT[[#This Row],[VEHICLE NO]]&amp;MKT[[#This Row],[TRIP NO]]</f>
        <v>45390OD34R11451</v>
      </c>
      <c r="C93" s="25">
        <v>45390</v>
      </c>
      <c r="D93" s="1">
        <v>28645</v>
      </c>
      <c r="E93" s="12">
        <v>312214</v>
      </c>
      <c r="F93" s="17">
        <v>847</v>
      </c>
      <c r="G93" s="20" t="s">
        <v>12</v>
      </c>
      <c r="H93" s="48">
        <v>55.7</v>
      </c>
      <c r="I93" s="48">
        <v>16.68</v>
      </c>
      <c r="J93" s="26">
        <f t="shared" si="2"/>
        <v>39.020000000000003</v>
      </c>
      <c r="K93" s="49">
        <v>38.74</v>
      </c>
      <c r="L93" s="31">
        <v>45390</v>
      </c>
      <c r="M93" s="48">
        <f t="shared" si="3"/>
        <v>0.28000000000000114</v>
      </c>
      <c r="N93" s="32">
        <v>1</v>
      </c>
      <c r="O93" s="1" t="s">
        <v>50</v>
      </c>
      <c r="P93" s="1" t="s">
        <v>51</v>
      </c>
      <c r="Q93" s="91" t="str">
        <f>VLOOKUP(MKT[[#This Row],[ID]],DRIVER[],6,FALSE)</f>
        <v>HEMANTA MOHANTA</v>
      </c>
    </row>
    <row r="94" spans="1:17" ht="13.8">
      <c r="A94" s="1">
        <v>92</v>
      </c>
      <c r="B94" s="1" t="str">
        <f>MKT[[#This Row],[DATE]]&amp;MKT[[#This Row],[VEHICLE NO]]&amp;MKT[[#This Row],[TRIP NO]]</f>
        <v>45390OD34U13452</v>
      </c>
      <c r="C94" s="25">
        <v>45390</v>
      </c>
      <c r="D94" s="1">
        <v>28646</v>
      </c>
      <c r="E94" s="12">
        <v>312214</v>
      </c>
      <c r="F94" s="17">
        <v>852</v>
      </c>
      <c r="G94" s="20" t="s">
        <v>49</v>
      </c>
      <c r="H94" s="48">
        <v>53.66</v>
      </c>
      <c r="I94" s="48">
        <v>16.760000000000002</v>
      </c>
      <c r="J94" s="26">
        <f t="shared" si="2"/>
        <v>36.899999999999991</v>
      </c>
      <c r="K94" s="49">
        <v>36</v>
      </c>
      <c r="L94" s="31">
        <v>45390</v>
      </c>
      <c r="M94" s="48">
        <f t="shared" si="3"/>
        <v>0.89999999999999147</v>
      </c>
      <c r="N94" s="32">
        <v>2</v>
      </c>
      <c r="O94" s="1" t="s">
        <v>50</v>
      </c>
      <c r="P94" s="1" t="s">
        <v>51</v>
      </c>
      <c r="Q94" s="91" t="str">
        <f>VLOOKUP(MKT[[#This Row],[ID]],DRIVER[],6,FALSE)</f>
        <v>BHOORA KHAN</v>
      </c>
    </row>
    <row r="95" spans="1:17" ht="13.8">
      <c r="A95" s="1">
        <v>93</v>
      </c>
      <c r="B95" s="1" t="str">
        <f>MKT[[#This Row],[DATE]]&amp;MKT[[#This Row],[VEHICLE NO]]&amp;MKT[[#This Row],[TRIP NO]]</f>
        <v>45390OD04T11451</v>
      </c>
      <c r="C95" s="25">
        <v>45390</v>
      </c>
      <c r="D95" s="1">
        <v>28647</v>
      </c>
      <c r="E95" s="12">
        <v>312214</v>
      </c>
      <c r="F95" s="17">
        <v>858</v>
      </c>
      <c r="G95" s="20" t="s">
        <v>13</v>
      </c>
      <c r="H95" s="48">
        <v>55.88</v>
      </c>
      <c r="I95" s="48">
        <v>17.04</v>
      </c>
      <c r="J95" s="26">
        <f t="shared" si="2"/>
        <v>38.840000000000003</v>
      </c>
      <c r="K95" s="49">
        <v>38.840000000000003</v>
      </c>
      <c r="L95" s="31">
        <v>45390</v>
      </c>
      <c r="M95" s="48">
        <f t="shared" si="3"/>
        <v>0</v>
      </c>
      <c r="N95" s="32">
        <v>1</v>
      </c>
      <c r="O95" s="1" t="s">
        <v>50</v>
      </c>
      <c r="P95" s="1" t="s">
        <v>51</v>
      </c>
      <c r="Q95" s="91" t="str">
        <f>VLOOKUP(MKT[[#This Row],[ID]],DRIVER[],6,FALSE)</f>
        <v xml:space="preserve">RASHID </v>
      </c>
    </row>
    <row r="96" spans="1:17" ht="13.8">
      <c r="A96" s="1">
        <v>94</v>
      </c>
      <c r="B96" s="1" t="str">
        <f>MKT[[#This Row],[DATE]]&amp;MKT[[#This Row],[VEHICLE NO]]&amp;MKT[[#This Row],[TRIP NO]]</f>
        <v>45390OD04V13452</v>
      </c>
      <c r="C96" s="25">
        <v>45390</v>
      </c>
      <c r="D96" s="1">
        <v>28648</v>
      </c>
      <c r="E96" s="12">
        <v>312214</v>
      </c>
      <c r="F96" s="17">
        <v>854</v>
      </c>
      <c r="G96" s="20" t="s">
        <v>48</v>
      </c>
      <c r="H96" s="48">
        <v>55.1</v>
      </c>
      <c r="I96" s="48">
        <v>16.7</v>
      </c>
      <c r="J96" s="26">
        <f t="shared" si="2"/>
        <v>38.400000000000006</v>
      </c>
      <c r="K96" s="49">
        <v>38.08</v>
      </c>
      <c r="L96" s="31">
        <v>45390</v>
      </c>
      <c r="M96" s="48">
        <f t="shared" si="3"/>
        <v>0.32000000000000739</v>
      </c>
      <c r="N96" s="32">
        <v>2</v>
      </c>
      <c r="O96" s="1" t="s">
        <v>50</v>
      </c>
      <c r="P96" s="1" t="s">
        <v>51</v>
      </c>
      <c r="Q96" s="91" t="str">
        <f>VLOOKUP(MKT[[#This Row],[ID]],DRIVER[],6,FALSE)</f>
        <v>ASHOK PRADHAN</v>
      </c>
    </row>
    <row r="97" spans="1:17" ht="13.8">
      <c r="A97" s="1">
        <v>95</v>
      </c>
      <c r="B97" s="1" t="str">
        <f>MKT[[#This Row],[DATE]]&amp;MKT[[#This Row],[VEHICLE NO]]&amp;MKT[[#This Row],[TRIP NO]]</f>
        <v>45390OD34S11452</v>
      </c>
      <c r="C97" s="25">
        <v>45390</v>
      </c>
      <c r="D97" s="1">
        <v>28649</v>
      </c>
      <c r="E97" s="12">
        <v>312214</v>
      </c>
      <c r="F97" s="17">
        <v>860</v>
      </c>
      <c r="G97" s="20" t="s">
        <v>32</v>
      </c>
      <c r="H97" s="48">
        <v>55.4</v>
      </c>
      <c r="I97" s="48">
        <v>16.739999999999998</v>
      </c>
      <c r="J97" s="26">
        <f t="shared" si="2"/>
        <v>38.659999999999997</v>
      </c>
      <c r="K97" s="49">
        <v>37.86</v>
      </c>
      <c r="L97" s="31">
        <v>45391</v>
      </c>
      <c r="M97" s="48">
        <f t="shared" si="3"/>
        <v>0.79999999999999716</v>
      </c>
      <c r="N97" s="32">
        <v>2</v>
      </c>
      <c r="O97" s="1" t="s">
        <v>50</v>
      </c>
      <c r="P97" s="1" t="s">
        <v>51</v>
      </c>
      <c r="Q97" s="91" t="str">
        <f>VLOOKUP(MKT[[#This Row],[ID]],DRIVER[],6,FALSE)</f>
        <v>AMIYA MISHRA</v>
      </c>
    </row>
    <row r="98" spans="1:17" ht="13.8">
      <c r="A98" s="1">
        <v>96</v>
      </c>
      <c r="B98" s="1" t="str">
        <f>MKT[[#This Row],[DATE]]&amp;MKT[[#This Row],[VEHICLE NO]]&amp;MKT[[#This Row],[TRIP NO]]</f>
        <v>45390OD04V11452</v>
      </c>
      <c r="C98" s="25">
        <v>45390</v>
      </c>
      <c r="D98" s="1">
        <v>28650</v>
      </c>
      <c r="E98" s="12">
        <v>312214</v>
      </c>
      <c r="F98" s="17">
        <v>873</v>
      </c>
      <c r="G98" s="20" t="s">
        <v>46</v>
      </c>
      <c r="H98" s="48">
        <v>55.64</v>
      </c>
      <c r="I98" s="48">
        <v>16.66</v>
      </c>
      <c r="J98" s="26">
        <f t="shared" si="2"/>
        <v>38.980000000000004</v>
      </c>
      <c r="K98" s="49">
        <v>38.72</v>
      </c>
      <c r="L98" s="31">
        <v>45391</v>
      </c>
      <c r="M98" s="48">
        <f t="shared" si="3"/>
        <v>0.26000000000000512</v>
      </c>
      <c r="N98" s="32">
        <v>2</v>
      </c>
      <c r="O98" s="1" t="s">
        <v>50</v>
      </c>
      <c r="P98" s="1" t="s">
        <v>51</v>
      </c>
      <c r="Q98" s="91" t="str">
        <f>VLOOKUP(MKT[[#This Row],[ID]],DRIVER[],6,FALSE)</f>
        <v>AJAYA KUMAR PARIDA</v>
      </c>
    </row>
    <row r="99" spans="1:17" ht="13.8">
      <c r="A99" s="1">
        <v>97</v>
      </c>
      <c r="B99" s="1" t="str">
        <f>MKT[[#This Row],[DATE]]&amp;MKT[[#This Row],[VEHICLE NO]]&amp;MKT[[#This Row],[TRIP NO]]</f>
        <v>45390OD34R13452</v>
      </c>
      <c r="C99" s="25">
        <v>45390</v>
      </c>
      <c r="D99" s="1">
        <v>28651</v>
      </c>
      <c r="E99" s="12">
        <v>312214</v>
      </c>
      <c r="F99" s="17">
        <v>876</v>
      </c>
      <c r="G99" s="20" t="s">
        <v>11</v>
      </c>
      <c r="H99" s="48">
        <v>55.78</v>
      </c>
      <c r="I99" s="48">
        <v>17.14</v>
      </c>
      <c r="J99" s="26">
        <f t="shared" si="2"/>
        <v>38.64</v>
      </c>
      <c r="K99" s="49">
        <v>38.28</v>
      </c>
      <c r="L99" s="31">
        <v>45391</v>
      </c>
      <c r="M99" s="48">
        <f t="shared" si="3"/>
        <v>0.35999999999999943</v>
      </c>
      <c r="N99" s="32">
        <v>2</v>
      </c>
      <c r="O99" s="1" t="s">
        <v>50</v>
      </c>
      <c r="P99" s="1" t="s">
        <v>51</v>
      </c>
      <c r="Q99" s="91" t="str">
        <f>VLOOKUP(MKT[[#This Row],[ID]],DRIVER[],6,FALSE)</f>
        <v>MALIA PRADHAN</v>
      </c>
    </row>
    <row r="100" spans="1:17" ht="13.8">
      <c r="A100" s="1">
        <v>98</v>
      </c>
      <c r="B100" s="1" t="str">
        <f>MKT[[#This Row],[DATE]]&amp;MKT[[#This Row],[VEHICLE NO]]&amp;MKT[[#This Row],[TRIP NO]]</f>
        <v>45391OD04T11451</v>
      </c>
      <c r="C100" s="25">
        <v>45391</v>
      </c>
      <c r="D100" s="1">
        <v>28652</v>
      </c>
      <c r="E100" s="12">
        <v>312214</v>
      </c>
      <c r="F100" s="17">
        <v>914</v>
      </c>
      <c r="G100" s="20" t="s">
        <v>13</v>
      </c>
      <c r="H100" s="48">
        <v>52.76</v>
      </c>
      <c r="I100" s="48">
        <v>17</v>
      </c>
      <c r="J100" s="26">
        <f t="shared" si="2"/>
        <v>35.76</v>
      </c>
      <c r="K100" s="49">
        <v>35.159999999999997</v>
      </c>
      <c r="L100" s="31">
        <v>45391</v>
      </c>
      <c r="M100" s="48">
        <f t="shared" si="3"/>
        <v>0.60000000000000142</v>
      </c>
      <c r="N100" s="32">
        <v>1</v>
      </c>
      <c r="O100" s="1" t="s">
        <v>50</v>
      </c>
      <c r="P100" s="1" t="s">
        <v>51</v>
      </c>
      <c r="Q100" s="91" t="str">
        <f>VLOOKUP(MKT[[#This Row],[ID]],DRIVER[],6,FALSE)</f>
        <v xml:space="preserve">RASHID </v>
      </c>
    </row>
    <row r="101" spans="1:17" ht="13.8">
      <c r="A101" s="1">
        <v>99</v>
      </c>
      <c r="B101" s="1" t="str">
        <f>MKT[[#This Row],[DATE]]&amp;MKT[[#This Row],[VEHICLE NO]]&amp;MKT[[#This Row],[TRIP NO]]</f>
        <v>45391OD34T11451</v>
      </c>
      <c r="C101" s="25">
        <v>45391</v>
      </c>
      <c r="D101" s="1">
        <v>28653</v>
      </c>
      <c r="E101" s="12">
        <v>312214</v>
      </c>
      <c r="F101" s="17">
        <v>915</v>
      </c>
      <c r="G101" s="20" t="s">
        <v>34</v>
      </c>
      <c r="H101" s="48">
        <v>56.16</v>
      </c>
      <c r="I101" s="48">
        <v>17</v>
      </c>
      <c r="J101" s="26">
        <f t="shared" si="2"/>
        <v>39.159999999999997</v>
      </c>
      <c r="K101" s="49">
        <v>38.58</v>
      </c>
      <c r="L101" s="31">
        <v>45391</v>
      </c>
      <c r="M101" s="48">
        <f t="shared" si="3"/>
        <v>0.57999999999999829</v>
      </c>
      <c r="N101" s="32">
        <v>1</v>
      </c>
      <c r="O101" s="1" t="s">
        <v>50</v>
      </c>
      <c r="P101" s="1" t="s">
        <v>51</v>
      </c>
      <c r="Q101" s="91" t="str">
        <f>VLOOKUP(MKT[[#This Row],[ID]],DRIVER[],6,FALSE)</f>
        <v>KASHI NATH DAS</v>
      </c>
    </row>
    <row r="102" spans="1:17" ht="13.8">
      <c r="A102" s="1">
        <v>100</v>
      </c>
      <c r="B102" s="1" t="str">
        <f>MKT[[#This Row],[DATE]]&amp;MKT[[#This Row],[VEHICLE NO]]&amp;MKT[[#This Row],[TRIP NO]]</f>
        <v>45391OD04V13451</v>
      </c>
      <c r="C102" s="25">
        <v>45391</v>
      </c>
      <c r="D102" s="1">
        <v>28654</v>
      </c>
      <c r="E102" s="12">
        <v>312214</v>
      </c>
      <c r="F102" s="17">
        <v>917</v>
      </c>
      <c r="G102" s="20" t="s">
        <v>48</v>
      </c>
      <c r="H102" s="48">
        <v>56</v>
      </c>
      <c r="I102" s="48">
        <v>16.7</v>
      </c>
      <c r="J102" s="26">
        <f t="shared" si="2"/>
        <v>39.299999999999997</v>
      </c>
      <c r="K102" s="49">
        <v>38.700000000000003</v>
      </c>
      <c r="L102" s="31">
        <v>45391</v>
      </c>
      <c r="M102" s="48">
        <f t="shared" si="3"/>
        <v>0.59999999999999432</v>
      </c>
      <c r="N102" s="32">
        <v>1</v>
      </c>
      <c r="O102" s="1" t="s">
        <v>50</v>
      </c>
      <c r="P102" s="1" t="s">
        <v>51</v>
      </c>
      <c r="Q102" s="91" t="str">
        <f>VLOOKUP(MKT[[#This Row],[ID]],DRIVER[],6,FALSE)</f>
        <v>ASHOK PRADHAN</v>
      </c>
    </row>
    <row r="103" spans="1:17" ht="13.8">
      <c r="A103" s="1">
        <v>101</v>
      </c>
      <c r="B103" s="1" t="str">
        <f>MKT[[#This Row],[DATE]]&amp;MKT[[#This Row],[VEHICLE NO]]&amp;MKT[[#This Row],[TRIP NO]]</f>
        <v>45391OD04V11451</v>
      </c>
      <c r="C103" s="25">
        <v>45391</v>
      </c>
      <c r="D103" s="1">
        <v>28655</v>
      </c>
      <c r="E103" s="12">
        <v>312214</v>
      </c>
      <c r="F103" s="17">
        <v>919</v>
      </c>
      <c r="G103" s="20" t="s">
        <v>46</v>
      </c>
      <c r="H103" s="48">
        <v>57.04</v>
      </c>
      <c r="I103" s="48">
        <v>16.66</v>
      </c>
      <c r="J103" s="26">
        <f t="shared" si="2"/>
        <v>40.379999999999995</v>
      </c>
      <c r="K103" s="49">
        <v>39.979999999999997</v>
      </c>
      <c r="L103" s="31">
        <v>45391</v>
      </c>
      <c r="M103" s="48">
        <f t="shared" si="3"/>
        <v>0.39999999999999858</v>
      </c>
      <c r="N103" s="32">
        <v>1</v>
      </c>
      <c r="O103" s="1" t="s">
        <v>50</v>
      </c>
      <c r="P103" s="1" t="s">
        <v>51</v>
      </c>
      <c r="Q103" s="91" t="str">
        <f>VLOOKUP(MKT[[#This Row],[ID]],DRIVER[],6,FALSE)</f>
        <v>AJAYA KUMAR PARIDA</v>
      </c>
    </row>
    <row r="104" spans="1:17" ht="13.8">
      <c r="A104" s="1">
        <v>102</v>
      </c>
      <c r="B104" s="1" t="str">
        <f>MKT[[#This Row],[DATE]]&amp;MKT[[#This Row],[VEHICLE NO]]&amp;MKT[[#This Row],[TRIP NO]]</f>
        <v>45391OD34R13451</v>
      </c>
      <c r="C104" s="25">
        <v>45391</v>
      </c>
      <c r="D104" s="1">
        <v>28656</v>
      </c>
      <c r="E104" s="12">
        <v>312214</v>
      </c>
      <c r="F104" s="17">
        <v>920</v>
      </c>
      <c r="G104" s="20" t="s">
        <v>11</v>
      </c>
      <c r="H104" s="48">
        <v>54.1</v>
      </c>
      <c r="I104" s="48">
        <v>17.12</v>
      </c>
      <c r="J104" s="26">
        <f t="shared" si="2"/>
        <v>36.980000000000004</v>
      </c>
      <c r="K104" s="49">
        <v>36.56</v>
      </c>
      <c r="L104" s="31">
        <v>45391</v>
      </c>
      <c r="M104" s="48">
        <f t="shared" si="3"/>
        <v>0.42000000000000171</v>
      </c>
      <c r="N104" s="32">
        <v>1</v>
      </c>
      <c r="O104" s="1" t="s">
        <v>50</v>
      </c>
      <c r="P104" s="1" t="s">
        <v>51</v>
      </c>
      <c r="Q104" s="91" t="str">
        <f>VLOOKUP(MKT[[#This Row],[ID]],DRIVER[],6,FALSE)</f>
        <v>MALIA PRADHAN</v>
      </c>
    </row>
    <row r="105" spans="1:17" ht="13.8">
      <c r="A105" s="1">
        <v>103</v>
      </c>
      <c r="B105" s="1" t="str">
        <f>MKT[[#This Row],[DATE]]&amp;MKT[[#This Row],[VEHICLE NO]]&amp;MKT[[#This Row],[TRIP NO]]</f>
        <v>45391OD34R11451</v>
      </c>
      <c r="C105" s="25">
        <v>45391</v>
      </c>
      <c r="D105" s="1">
        <v>28657</v>
      </c>
      <c r="E105" s="12">
        <v>312214</v>
      </c>
      <c r="F105" s="17">
        <v>925</v>
      </c>
      <c r="G105" s="20" t="s">
        <v>12</v>
      </c>
      <c r="H105" s="48">
        <v>53.54</v>
      </c>
      <c r="I105" s="48">
        <v>16.62</v>
      </c>
      <c r="J105" s="26">
        <f t="shared" si="2"/>
        <v>36.92</v>
      </c>
      <c r="K105" s="49">
        <v>36.46</v>
      </c>
      <c r="L105" s="31">
        <v>45391</v>
      </c>
      <c r="M105" s="48">
        <f t="shared" si="3"/>
        <v>0.46000000000000085</v>
      </c>
      <c r="N105" s="32">
        <v>1</v>
      </c>
      <c r="O105" s="1" t="s">
        <v>50</v>
      </c>
      <c r="P105" s="1" t="s">
        <v>51</v>
      </c>
      <c r="Q105" s="91" t="str">
        <f>VLOOKUP(MKT[[#This Row],[ID]],DRIVER[],6,FALSE)</f>
        <v>HEMANTA MOHANTA</v>
      </c>
    </row>
    <row r="106" spans="1:17" ht="13.8">
      <c r="A106" s="1">
        <v>104</v>
      </c>
      <c r="B106" s="1" t="str">
        <f>MKT[[#This Row],[DATE]]&amp;MKT[[#This Row],[VEHICLE NO]]&amp;MKT[[#This Row],[TRIP NO]]</f>
        <v>45391OD34U11451</v>
      </c>
      <c r="C106" s="25">
        <v>45391</v>
      </c>
      <c r="D106" s="1">
        <v>28658</v>
      </c>
      <c r="E106" s="12">
        <v>312214</v>
      </c>
      <c r="F106" s="17">
        <v>927</v>
      </c>
      <c r="G106" s="20" t="s">
        <v>47</v>
      </c>
      <c r="H106" s="48">
        <v>54.66</v>
      </c>
      <c r="I106" s="48">
        <v>16.62</v>
      </c>
      <c r="J106" s="26">
        <f t="shared" si="2"/>
        <v>38.039999999999992</v>
      </c>
      <c r="K106" s="49">
        <v>37.700000000000003</v>
      </c>
      <c r="L106" s="31">
        <v>45391</v>
      </c>
      <c r="M106" s="48">
        <f t="shared" si="3"/>
        <v>0.3399999999999892</v>
      </c>
      <c r="N106" s="32">
        <v>1</v>
      </c>
      <c r="O106" s="1" t="s">
        <v>50</v>
      </c>
      <c r="P106" s="1" t="s">
        <v>51</v>
      </c>
      <c r="Q106" s="91" t="str">
        <f>VLOOKUP(MKT[[#This Row],[ID]],DRIVER[],6,FALSE)</f>
        <v>SULTAN AHMAD</v>
      </c>
    </row>
    <row r="107" spans="1:17" ht="13.8">
      <c r="A107" s="1">
        <v>105</v>
      </c>
      <c r="B107" s="1" t="str">
        <f>MKT[[#This Row],[DATE]]&amp;MKT[[#This Row],[VEHICLE NO]]&amp;MKT[[#This Row],[TRIP NO]]</f>
        <v>45391OD34S11451</v>
      </c>
      <c r="C107" s="25">
        <v>45391</v>
      </c>
      <c r="D107" s="1">
        <v>28659</v>
      </c>
      <c r="E107" s="12">
        <v>312214</v>
      </c>
      <c r="F107" s="17">
        <v>926</v>
      </c>
      <c r="G107" s="20" t="s">
        <v>32</v>
      </c>
      <c r="H107" s="48">
        <v>53.36</v>
      </c>
      <c r="I107" s="48">
        <v>16.72</v>
      </c>
      <c r="J107" s="26">
        <f t="shared" si="2"/>
        <v>36.64</v>
      </c>
      <c r="K107" s="49">
        <v>36.520000000000003</v>
      </c>
      <c r="L107" s="31">
        <v>45391</v>
      </c>
      <c r="M107" s="48">
        <f t="shared" si="3"/>
        <v>0.11999999999999744</v>
      </c>
      <c r="N107" s="32">
        <v>1</v>
      </c>
      <c r="O107" s="1" t="s">
        <v>50</v>
      </c>
      <c r="P107" s="1" t="s">
        <v>51</v>
      </c>
      <c r="Q107" s="91" t="str">
        <f>VLOOKUP(MKT[[#This Row],[ID]],DRIVER[],6,FALSE)</f>
        <v>AMIYA MISHRA</v>
      </c>
    </row>
    <row r="108" spans="1:17" ht="13.8">
      <c r="A108" s="1">
        <v>106</v>
      </c>
      <c r="B108" s="1" t="str">
        <f>MKT[[#This Row],[DATE]]&amp;MKT[[#This Row],[VEHICLE NO]]&amp;MKT[[#This Row],[TRIP NO]]</f>
        <v>45391OD34U13451</v>
      </c>
      <c r="C108" s="25">
        <v>45391</v>
      </c>
      <c r="D108" s="1">
        <v>28660</v>
      </c>
      <c r="E108" s="12">
        <v>312214</v>
      </c>
      <c r="F108" s="17">
        <v>929</v>
      </c>
      <c r="G108" s="20" t="s">
        <v>49</v>
      </c>
      <c r="H108" s="48">
        <v>53.8</v>
      </c>
      <c r="I108" s="48">
        <v>16.82</v>
      </c>
      <c r="J108" s="26">
        <f t="shared" si="2"/>
        <v>36.979999999999997</v>
      </c>
      <c r="K108" s="49">
        <v>36.68</v>
      </c>
      <c r="L108" s="31">
        <v>45391</v>
      </c>
      <c r="M108" s="48">
        <f t="shared" si="3"/>
        <v>0.29999999999999716</v>
      </c>
      <c r="N108" s="32">
        <v>1</v>
      </c>
      <c r="O108" s="1" t="s">
        <v>50</v>
      </c>
      <c r="P108" s="1" t="s">
        <v>51</v>
      </c>
      <c r="Q108" s="91" t="str">
        <f>VLOOKUP(MKT[[#This Row],[ID]],DRIVER[],6,FALSE)</f>
        <v>BHOORA KHAN</v>
      </c>
    </row>
    <row r="109" spans="1:17" ht="13.8">
      <c r="A109" s="1">
        <v>107</v>
      </c>
      <c r="B109" s="1" t="str">
        <f>MKT[[#This Row],[DATE]]&amp;MKT[[#This Row],[VEHICLE NO]]&amp;MKT[[#This Row],[TRIP NO]]</f>
        <v>45391OD04T11452</v>
      </c>
      <c r="C109" s="25">
        <v>45391</v>
      </c>
      <c r="D109" s="1">
        <v>28661</v>
      </c>
      <c r="E109" s="12">
        <v>312214</v>
      </c>
      <c r="F109" s="17">
        <v>973</v>
      </c>
      <c r="G109" s="20" t="s">
        <v>13</v>
      </c>
      <c r="H109" s="48">
        <v>55.04</v>
      </c>
      <c r="I109" s="48">
        <v>17.02</v>
      </c>
      <c r="J109" s="26">
        <f t="shared" si="2"/>
        <v>38.019999999999996</v>
      </c>
      <c r="K109" s="49">
        <v>37.74</v>
      </c>
      <c r="L109" s="31">
        <v>45391</v>
      </c>
      <c r="M109" s="48">
        <f t="shared" si="3"/>
        <v>0.27999999999999403</v>
      </c>
      <c r="N109" s="32">
        <v>2</v>
      </c>
      <c r="O109" s="1" t="s">
        <v>50</v>
      </c>
      <c r="P109" s="1" t="s">
        <v>51</v>
      </c>
      <c r="Q109" s="91" t="str">
        <f>VLOOKUP(MKT[[#This Row],[ID]],DRIVER[],6,FALSE)</f>
        <v xml:space="preserve">RASHID </v>
      </c>
    </row>
    <row r="110" spans="1:17" ht="13.8">
      <c r="A110" s="1">
        <v>108</v>
      </c>
      <c r="B110" s="1" t="str">
        <f>MKT[[#This Row],[DATE]]&amp;MKT[[#This Row],[VEHICLE NO]]&amp;MKT[[#This Row],[TRIP NO]]</f>
        <v>45391OD34T11452</v>
      </c>
      <c r="C110" s="25">
        <v>45391</v>
      </c>
      <c r="D110" s="1">
        <v>28662</v>
      </c>
      <c r="E110" s="12">
        <v>312214</v>
      </c>
      <c r="F110" s="17">
        <v>975</v>
      </c>
      <c r="G110" s="20" t="s">
        <v>34</v>
      </c>
      <c r="H110" s="48">
        <v>54.24</v>
      </c>
      <c r="I110" s="48">
        <v>17</v>
      </c>
      <c r="J110" s="26">
        <f t="shared" si="2"/>
        <v>37.24</v>
      </c>
      <c r="K110" s="49">
        <v>36.94</v>
      </c>
      <c r="L110" s="31">
        <v>45391</v>
      </c>
      <c r="M110" s="48">
        <f t="shared" si="3"/>
        <v>0.30000000000000426</v>
      </c>
      <c r="N110" s="32">
        <v>2</v>
      </c>
      <c r="O110" s="1" t="s">
        <v>50</v>
      </c>
      <c r="P110" s="1" t="s">
        <v>51</v>
      </c>
      <c r="Q110" s="91" t="str">
        <f>VLOOKUP(MKT[[#This Row],[ID]],DRIVER[],6,FALSE)</f>
        <v>KASHI NATH DAS</v>
      </c>
    </row>
    <row r="111" spans="1:17" ht="13.8">
      <c r="A111" s="1">
        <v>109</v>
      </c>
      <c r="B111" s="1" t="str">
        <f>MKT[[#This Row],[DATE]]&amp;MKT[[#This Row],[VEHICLE NO]]&amp;MKT[[#This Row],[TRIP NO]]</f>
        <v>45391OD04V13452</v>
      </c>
      <c r="C111" s="25">
        <v>45391</v>
      </c>
      <c r="D111" s="1">
        <v>28663</v>
      </c>
      <c r="E111" s="12">
        <v>312214</v>
      </c>
      <c r="F111" s="17">
        <v>978</v>
      </c>
      <c r="G111" s="20" t="s">
        <v>48</v>
      </c>
      <c r="H111" s="48">
        <v>53.44</v>
      </c>
      <c r="I111" s="48">
        <v>16.72</v>
      </c>
      <c r="J111" s="26">
        <f t="shared" si="2"/>
        <v>36.72</v>
      </c>
      <c r="K111" s="49">
        <v>36.42</v>
      </c>
      <c r="L111" s="31">
        <v>45391</v>
      </c>
      <c r="M111" s="48">
        <f t="shared" si="3"/>
        <v>0.29999999999999716</v>
      </c>
      <c r="N111" s="32">
        <v>2</v>
      </c>
      <c r="O111" s="1" t="s">
        <v>50</v>
      </c>
      <c r="P111" s="1" t="s">
        <v>51</v>
      </c>
      <c r="Q111" s="91" t="str">
        <f>VLOOKUP(MKT[[#This Row],[ID]],DRIVER[],6,FALSE)</f>
        <v>ASHOK PRADHAN</v>
      </c>
    </row>
    <row r="112" spans="1:17" ht="13.8">
      <c r="A112" s="1">
        <v>110</v>
      </c>
      <c r="B112" s="1" t="str">
        <f>MKT[[#This Row],[DATE]]&amp;MKT[[#This Row],[VEHICLE NO]]&amp;MKT[[#This Row],[TRIP NO]]</f>
        <v>45391OD04V11452</v>
      </c>
      <c r="C112" s="25">
        <v>45391</v>
      </c>
      <c r="D112" s="1">
        <v>28664</v>
      </c>
      <c r="E112" s="12">
        <v>312214</v>
      </c>
      <c r="F112" s="17">
        <v>981</v>
      </c>
      <c r="G112" s="20" t="s">
        <v>46</v>
      </c>
      <c r="H112" s="48">
        <v>54.46</v>
      </c>
      <c r="I112" s="48">
        <v>16.62</v>
      </c>
      <c r="J112" s="26">
        <f t="shared" si="2"/>
        <v>37.840000000000003</v>
      </c>
      <c r="K112" s="49">
        <v>37.32</v>
      </c>
      <c r="L112" s="31">
        <v>45391</v>
      </c>
      <c r="M112" s="48">
        <f t="shared" si="3"/>
        <v>0.52000000000000313</v>
      </c>
      <c r="N112" s="32">
        <v>2</v>
      </c>
      <c r="O112" s="1" t="s">
        <v>50</v>
      </c>
      <c r="P112" s="1" t="s">
        <v>51</v>
      </c>
      <c r="Q112" s="91" t="str">
        <f>VLOOKUP(MKT[[#This Row],[ID]],DRIVER[],6,FALSE)</f>
        <v>AJAYA KUMAR PARIDA</v>
      </c>
    </row>
    <row r="113" spans="1:17" ht="13.8">
      <c r="A113" s="1">
        <v>111</v>
      </c>
      <c r="B113" s="1" t="str">
        <f>MKT[[#This Row],[DATE]]&amp;MKT[[#This Row],[VEHICLE NO]]&amp;MKT[[#This Row],[TRIP NO]]</f>
        <v>45391OD34R13452</v>
      </c>
      <c r="C113" s="25">
        <v>45391</v>
      </c>
      <c r="D113" s="1">
        <v>28665</v>
      </c>
      <c r="E113" s="12">
        <v>312214</v>
      </c>
      <c r="F113" s="17">
        <v>982</v>
      </c>
      <c r="G113" s="20" t="s">
        <v>11</v>
      </c>
      <c r="H113" s="48">
        <v>53.62</v>
      </c>
      <c r="I113" s="48">
        <v>17.14</v>
      </c>
      <c r="J113" s="26">
        <f t="shared" si="2"/>
        <v>36.479999999999997</v>
      </c>
      <c r="K113" s="49">
        <v>36.119999999999997</v>
      </c>
      <c r="L113" s="31">
        <v>45391</v>
      </c>
      <c r="M113" s="48">
        <f t="shared" si="3"/>
        <v>0.35999999999999943</v>
      </c>
      <c r="N113" s="32">
        <v>2</v>
      </c>
      <c r="O113" s="1" t="s">
        <v>50</v>
      </c>
      <c r="P113" s="1" t="s">
        <v>51</v>
      </c>
      <c r="Q113" s="91" t="str">
        <f>VLOOKUP(MKT[[#This Row],[ID]],DRIVER[],6,FALSE)</f>
        <v>MALIA PRADHAN</v>
      </c>
    </row>
    <row r="114" spans="1:17" ht="13.8">
      <c r="A114" s="1">
        <v>112</v>
      </c>
      <c r="B114" s="1" t="str">
        <f>MKT[[#This Row],[DATE]]&amp;MKT[[#This Row],[VEHICLE NO]]&amp;MKT[[#This Row],[TRIP NO]]</f>
        <v>45391OD34U11452</v>
      </c>
      <c r="C114" s="25">
        <v>45391</v>
      </c>
      <c r="D114" s="1">
        <v>28666</v>
      </c>
      <c r="E114" s="12">
        <v>312214</v>
      </c>
      <c r="F114" s="17">
        <v>985</v>
      </c>
      <c r="G114" s="20" t="s">
        <v>47</v>
      </c>
      <c r="H114" s="48">
        <v>52.82</v>
      </c>
      <c r="I114" s="48">
        <v>16.559999999999999</v>
      </c>
      <c r="J114" s="26">
        <f t="shared" si="2"/>
        <v>36.260000000000005</v>
      </c>
      <c r="K114" s="49">
        <v>35.94</v>
      </c>
      <c r="L114" s="31">
        <v>45391</v>
      </c>
      <c r="M114" s="48">
        <f t="shared" si="3"/>
        <v>0.32000000000000739</v>
      </c>
      <c r="N114" s="32">
        <v>2</v>
      </c>
      <c r="O114" s="1" t="s">
        <v>50</v>
      </c>
      <c r="P114" s="1" t="s">
        <v>51</v>
      </c>
      <c r="Q114" s="91" t="str">
        <f>VLOOKUP(MKT[[#This Row],[ID]],DRIVER[],6,FALSE)</f>
        <v>SULTAN AHMAD</v>
      </c>
    </row>
    <row r="115" spans="1:17" ht="13.8">
      <c r="A115" s="1">
        <v>113</v>
      </c>
      <c r="B115" s="1" t="str">
        <f>MKT[[#This Row],[DATE]]&amp;MKT[[#This Row],[VEHICLE NO]]&amp;MKT[[#This Row],[TRIP NO]]</f>
        <v>45391OD34S11452</v>
      </c>
      <c r="C115" s="25">
        <v>45391</v>
      </c>
      <c r="D115" s="1">
        <v>28667</v>
      </c>
      <c r="E115" s="12">
        <v>312214</v>
      </c>
      <c r="F115" s="17">
        <v>989</v>
      </c>
      <c r="G115" s="20" t="s">
        <v>32</v>
      </c>
      <c r="H115" s="48">
        <v>54.18</v>
      </c>
      <c r="I115" s="48">
        <v>16.72</v>
      </c>
      <c r="J115" s="26">
        <f t="shared" si="2"/>
        <v>37.46</v>
      </c>
      <c r="K115" s="49">
        <v>37.08</v>
      </c>
      <c r="L115" s="31">
        <v>45391</v>
      </c>
      <c r="M115" s="48">
        <f t="shared" si="3"/>
        <v>0.38000000000000256</v>
      </c>
      <c r="N115" s="32">
        <v>2</v>
      </c>
      <c r="O115" s="1" t="s">
        <v>50</v>
      </c>
      <c r="P115" s="1" t="s">
        <v>51</v>
      </c>
      <c r="Q115" s="91" t="str">
        <f>VLOOKUP(MKT[[#This Row],[ID]],DRIVER[],6,FALSE)</f>
        <v>AMIYA MISHRA</v>
      </c>
    </row>
    <row r="116" spans="1:17" ht="13.8">
      <c r="A116" s="1">
        <v>114</v>
      </c>
      <c r="B116" s="1" t="str">
        <f>MKT[[#This Row],[DATE]]&amp;MKT[[#This Row],[VEHICLE NO]]&amp;MKT[[#This Row],[TRIP NO]]</f>
        <v>45391OD34U13452</v>
      </c>
      <c r="C116" s="25">
        <v>45391</v>
      </c>
      <c r="D116" s="1">
        <v>28668</v>
      </c>
      <c r="E116" s="12">
        <v>312214</v>
      </c>
      <c r="F116" s="17">
        <v>992</v>
      </c>
      <c r="G116" s="20" t="s">
        <v>49</v>
      </c>
      <c r="H116" s="48">
        <v>55.54</v>
      </c>
      <c r="I116" s="48">
        <v>16.98</v>
      </c>
      <c r="J116" s="26">
        <f t="shared" si="2"/>
        <v>38.56</v>
      </c>
      <c r="K116" s="49">
        <v>38.14</v>
      </c>
      <c r="L116" s="31">
        <v>45391</v>
      </c>
      <c r="M116" s="48">
        <f t="shared" si="3"/>
        <v>0.42000000000000171</v>
      </c>
      <c r="N116" s="32">
        <v>2</v>
      </c>
      <c r="O116" s="1" t="s">
        <v>50</v>
      </c>
      <c r="P116" s="1" t="s">
        <v>51</v>
      </c>
      <c r="Q116" s="91" t="str">
        <f>VLOOKUP(MKT[[#This Row],[ID]],DRIVER[],6,FALSE)</f>
        <v>BHOORA KHAN</v>
      </c>
    </row>
    <row r="117" spans="1:17" ht="13.8">
      <c r="A117" s="1">
        <v>115</v>
      </c>
      <c r="B117" s="1" t="str">
        <f>MKT[[#This Row],[DATE]]&amp;MKT[[#This Row],[VEHICLE NO]]&amp;MKT[[#This Row],[TRIP NO]]</f>
        <v>45391OD34R11452</v>
      </c>
      <c r="C117" s="25">
        <v>45391</v>
      </c>
      <c r="D117" s="1">
        <v>28669</v>
      </c>
      <c r="E117" s="12">
        <v>312214</v>
      </c>
      <c r="F117" s="17">
        <v>994</v>
      </c>
      <c r="G117" s="20" t="s">
        <v>12</v>
      </c>
      <c r="H117" s="48">
        <v>55.08</v>
      </c>
      <c r="I117" s="48">
        <v>16.86</v>
      </c>
      <c r="J117" s="26">
        <f t="shared" si="2"/>
        <v>38.22</v>
      </c>
      <c r="K117" s="49">
        <v>37.840000000000003</v>
      </c>
      <c r="L117" s="31">
        <v>45391</v>
      </c>
      <c r="M117" s="48">
        <f t="shared" si="3"/>
        <v>0.37999999999999545</v>
      </c>
      <c r="N117" s="32">
        <v>2</v>
      </c>
      <c r="O117" s="1" t="s">
        <v>50</v>
      </c>
      <c r="P117" s="1" t="s">
        <v>51</v>
      </c>
      <c r="Q117" s="91" t="str">
        <f>VLOOKUP(MKT[[#This Row],[ID]],DRIVER[],6,FALSE)</f>
        <v>HEMANTA MOHANTA</v>
      </c>
    </row>
    <row r="118" spans="1:17" ht="13.8">
      <c r="A118" s="1">
        <v>116</v>
      </c>
      <c r="B118" s="1" t="str">
        <f>MKT[[#This Row],[DATE]]&amp;MKT[[#This Row],[VEHICLE NO]]&amp;MKT[[#This Row],[TRIP NO]]</f>
        <v>45392OD34U13451</v>
      </c>
      <c r="C118" s="25">
        <v>45392</v>
      </c>
      <c r="D118" s="1">
        <v>28670</v>
      </c>
      <c r="E118" s="12">
        <v>312214</v>
      </c>
      <c r="F118" s="17">
        <v>1056</v>
      </c>
      <c r="G118" s="20" t="s">
        <v>49</v>
      </c>
      <c r="H118" s="48">
        <v>52.2</v>
      </c>
      <c r="I118" s="48">
        <v>16.98</v>
      </c>
      <c r="J118" s="26">
        <f t="shared" si="2"/>
        <v>35.22</v>
      </c>
      <c r="K118" s="49">
        <v>35.020000000000003</v>
      </c>
      <c r="L118" s="31">
        <v>45392</v>
      </c>
      <c r="M118" s="48">
        <f t="shared" si="3"/>
        <v>0.19999999999999574</v>
      </c>
      <c r="N118" s="32">
        <v>1</v>
      </c>
      <c r="O118" s="1" t="s">
        <v>50</v>
      </c>
      <c r="P118" s="1" t="s">
        <v>51</v>
      </c>
      <c r="Q118" s="91" t="str">
        <f>VLOOKUP(MKT[[#This Row],[ID]],DRIVER[],6,FALSE)</f>
        <v>BHOORA KHAN</v>
      </c>
    </row>
    <row r="119" spans="1:17" ht="13.8">
      <c r="A119" s="1">
        <v>117</v>
      </c>
      <c r="B119" s="1" t="str">
        <f>MKT[[#This Row],[DATE]]&amp;MKT[[#This Row],[VEHICLE NO]]&amp;MKT[[#This Row],[TRIP NO]]</f>
        <v>45392OD34T11451</v>
      </c>
      <c r="C119" s="25">
        <v>45392</v>
      </c>
      <c r="D119" s="1">
        <v>28671</v>
      </c>
      <c r="E119" s="12">
        <v>312214</v>
      </c>
      <c r="F119" s="17">
        <v>1057</v>
      </c>
      <c r="G119" s="20" t="s">
        <v>34</v>
      </c>
      <c r="H119" s="48">
        <v>55.68</v>
      </c>
      <c r="I119" s="48">
        <v>17</v>
      </c>
      <c r="J119" s="26">
        <f t="shared" si="2"/>
        <v>38.68</v>
      </c>
      <c r="K119" s="49">
        <v>38.54</v>
      </c>
      <c r="L119" s="31">
        <v>45392</v>
      </c>
      <c r="M119" s="48">
        <f t="shared" si="3"/>
        <v>0.14000000000000057</v>
      </c>
      <c r="N119" s="32">
        <v>1</v>
      </c>
      <c r="O119" s="1" t="s">
        <v>50</v>
      </c>
      <c r="P119" s="1" t="s">
        <v>51</v>
      </c>
      <c r="Q119" s="91" t="str">
        <f>VLOOKUP(MKT[[#This Row],[ID]],DRIVER[],6,FALSE)</f>
        <v>KASHI NATH DAS</v>
      </c>
    </row>
    <row r="120" spans="1:17" ht="13.8">
      <c r="A120" s="1">
        <v>118</v>
      </c>
      <c r="B120" s="1" t="str">
        <f>MKT[[#This Row],[DATE]]&amp;MKT[[#This Row],[VEHICLE NO]]&amp;MKT[[#This Row],[TRIP NO]]</f>
        <v>45392OD04V13451</v>
      </c>
      <c r="C120" s="25">
        <v>45392</v>
      </c>
      <c r="D120" s="1">
        <v>28672</v>
      </c>
      <c r="E120" s="12">
        <v>312214</v>
      </c>
      <c r="F120" s="17">
        <v>1058</v>
      </c>
      <c r="G120" s="20" t="s">
        <v>48</v>
      </c>
      <c r="H120" s="48">
        <v>52.06</v>
      </c>
      <c r="I120" s="48">
        <v>16.920000000000002</v>
      </c>
      <c r="J120" s="26">
        <f t="shared" si="2"/>
        <v>35.14</v>
      </c>
      <c r="K120" s="49">
        <v>34.96</v>
      </c>
      <c r="L120" s="31">
        <v>45392</v>
      </c>
      <c r="M120" s="48">
        <f t="shared" si="3"/>
        <v>0.17999999999999972</v>
      </c>
      <c r="N120" s="32">
        <v>1</v>
      </c>
      <c r="O120" s="1" t="s">
        <v>50</v>
      </c>
      <c r="P120" s="1" t="s">
        <v>51</v>
      </c>
      <c r="Q120" s="91" t="str">
        <f>VLOOKUP(MKT[[#This Row],[ID]],DRIVER[],6,FALSE)</f>
        <v>ASHOK PRADHAN</v>
      </c>
    </row>
    <row r="121" spans="1:17" ht="13.8">
      <c r="A121" s="1">
        <v>119</v>
      </c>
      <c r="B121" s="1" t="str">
        <f>MKT[[#This Row],[DATE]]&amp;MKT[[#This Row],[VEHICLE NO]]&amp;MKT[[#This Row],[TRIP NO]]</f>
        <v>45392OD34U11451</v>
      </c>
      <c r="C121" s="25">
        <v>45392</v>
      </c>
      <c r="D121" s="1">
        <v>28673</v>
      </c>
      <c r="E121" s="12">
        <v>312214</v>
      </c>
      <c r="F121" s="17">
        <v>1061</v>
      </c>
      <c r="G121" s="20" t="s">
        <v>47</v>
      </c>
      <c r="H121" s="48">
        <v>52.32</v>
      </c>
      <c r="I121" s="48">
        <v>16.8</v>
      </c>
      <c r="J121" s="26">
        <f t="shared" si="2"/>
        <v>35.519999999999996</v>
      </c>
      <c r="K121" s="49">
        <v>35.200000000000003</v>
      </c>
      <c r="L121" s="31">
        <v>45392</v>
      </c>
      <c r="M121" s="48">
        <f t="shared" si="3"/>
        <v>0.31999999999999318</v>
      </c>
      <c r="N121" s="32">
        <v>1</v>
      </c>
      <c r="O121" s="1" t="s">
        <v>50</v>
      </c>
      <c r="P121" s="1" t="s">
        <v>51</v>
      </c>
      <c r="Q121" s="91" t="str">
        <f>VLOOKUP(MKT[[#This Row],[ID]],DRIVER[],6,FALSE)</f>
        <v>SULTAN AHMAD</v>
      </c>
    </row>
    <row r="122" spans="1:17" ht="13.8">
      <c r="A122" s="1">
        <v>120</v>
      </c>
      <c r="B122" s="1" t="str">
        <f>MKT[[#This Row],[DATE]]&amp;MKT[[#This Row],[VEHICLE NO]]&amp;MKT[[#This Row],[TRIP NO]]</f>
        <v>45392OD04T11451</v>
      </c>
      <c r="C122" s="25">
        <v>45392</v>
      </c>
      <c r="D122" s="1">
        <v>28674</v>
      </c>
      <c r="E122" s="12">
        <v>312214</v>
      </c>
      <c r="F122" s="17">
        <v>1063</v>
      </c>
      <c r="G122" s="20" t="s">
        <v>13</v>
      </c>
      <c r="H122" s="48">
        <v>53.52</v>
      </c>
      <c r="I122" s="48">
        <v>16.98</v>
      </c>
      <c r="J122" s="26">
        <f t="shared" si="2"/>
        <v>36.540000000000006</v>
      </c>
      <c r="K122" s="49">
        <v>36.18</v>
      </c>
      <c r="L122" s="31">
        <v>45392</v>
      </c>
      <c r="M122" s="48">
        <f t="shared" si="3"/>
        <v>0.36000000000000654</v>
      </c>
      <c r="N122" s="32">
        <v>1</v>
      </c>
      <c r="O122" s="1" t="s">
        <v>50</v>
      </c>
      <c r="P122" s="1" t="s">
        <v>51</v>
      </c>
      <c r="Q122" s="91" t="str">
        <f>VLOOKUP(MKT[[#This Row],[ID]],DRIVER[],6,FALSE)</f>
        <v xml:space="preserve">RASHID </v>
      </c>
    </row>
    <row r="123" spans="1:17" ht="13.8">
      <c r="A123" s="1">
        <v>121</v>
      </c>
      <c r="B123" s="1" t="str">
        <f>MKT[[#This Row],[DATE]]&amp;MKT[[#This Row],[VEHICLE NO]]&amp;MKT[[#This Row],[TRIP NO]]</f>
        <v>45392OD04V11451</v>
      </c>
      <c r="C123" s="25">
        <v>45392</v>
      </c>
      <c r="D123" s="1">
        <v>28675</v>
      </c>
      <c r="E123" s="12">
        <v>312214</v>
      </c>
      <c r="F123" s="17">
        <v>1071</v>
      </c>
      <c r="G123" s="20" t="s">
        <v>46</v>
      </c>
      <c r="H123" s="48">
        <v>54.2</v>
      </c>
      <c r="I123" s="48">
        <v>16.86</v>
      </c>
      <c r="J123" s="26">
        <f t="shared" si="2"/>
        <v>37.340000000000003</v>
      </c>
      <c r="K123" s="49">
        <v>36.840000000000003</v>
      </c>
      <c r="L123" s="31">
        <v>45392</v>
      </c>
      <c r="M123" s="48">
        <f t="shared" si="3"/>
        <v>0.5</v>
      </c>
      <c r="N123" s="32">
        <v>1</v>
      </c>
      <c r="O123" s="1" t="s">
        <v>50</v>
      </c>
      <c r="P123" s="1" t="s">
        <v>51</v>
      </c>
      <c r="Q123" s="91" t="str">
        <f>VLOOKUP(MKT[[#This Row],[ID]],DRIVER[],6,FALSE)</f>
        <v>AJAYA KUMAR PARIDA</v>
      </c>
    </row>
    <row r="124" spans="1:17" ht="13.8">
      <c r="A124" s="1">
        <v>122</v>
      </c>
      <c r="B124" s="1" t="str">
        <f>MKT[[#This Row],[DATE]]&amp;MKT[[#This Row],[VEHICLE NO]]&amp;MKT[[#This Row],[TRIP NO]]</f>
        <v>45392OD34S11451</v>
      </c>
      <c r="C124" s="25">
        <v>45392</v>
      </c>
      <c r="D124" s="1">
        <v>28676</v>
      </c>
      <c r="E124" s="12">
        <v>312214</v>
      </c>
      <c r="F124" s="17">
        <v>1085</v>
      </c>
      <c r="G124" s="20" t="s">
        <v>32</v>
      </c>
      <c r="H124" s="48">
        <v>52.68</v>
      </c>
      <c r="I124" s="48">
        <v>16.7</v>
      </c>
      <c r="J124" s="26">
        <f t="shared" si="2"/>
        <v>35.980000000000004</v>
      </c>
      <c r="K124" s="49">
        <v>35.700000000000003</v>
      </c>
      <c r="L124" s="31">
        <v>45392</v>
      </c>
      <c r="M124" s="48">
        <f t="shared" si="3"/>
        <v>0.28000000000000114</v>
      </c>
      <c r="N124" s="32">
        <v>1</v>
      </c>
      <c r="O124" s="1" t="s">
        <v>50</v>
      </c>
      <c r="P124" s="1" t="s">
        <v>51</v>
      </c>
      <c r="Q124" s="91" t="str">
        <f>VLOOKUP(MKT[[#This Row],[ID]],DRIVER[],6,FALSE)</f>
        <v>AMIYA MISHRA</v>
      </c>
    </row>
    <row r="125" spans="1:17" ht="13.8">
      <c r="A125" s="1">
        <v>123</v>
      </c>
      <c r="B125" s="1" t="str">
        <f>MKT[[#This Row],[DATE]]&amp;MKT[[#This Row],[VEHICLE NO]]&amp;MKT[[#This Row],[TRIP NO]]</f>
        <v>45392OD34R13451</v>
      </c>
      <c r="C125" s="25">
        <v>45392</v>
      </c>
      <c r="D125" s="1">
        <v>28677</v>
      </c>
      <c r="E125" s="12">
        <v>312214</v>
      </c>
      <c r="F125" s="17">
        <v>1094</v>
      </c>
      <c r="G125" s="20" t="s">
        <v>11</v>
      </c>
      <c r="H125" s="48">
        <v>53.16</v>
      </c>
      <c r="I125" s="48">
        <v>17.079999999999998</v>
      </c>
      <c r="J125" s="26">
        <f t="shared" si="2"/>
        <v>36.08</v>
      </c>
      <c r="K125" s="49">
        <v>35.619999999999997</v>
      </c>
      <c r="L125" s="31">
        <v>45392</v>
      </c>
      <c r="M125" s="48">
        <f t="shared" si="3"/>
        <v>0.46000000000000085</v>
      </c>
      <c r="N125" s="32">
        <v>1</v>
      </c>
      <c r="O125" s="1" t="s">
        <v>50</v>
      </c>
      <c r="P125" s="1" t="s">
        <v>51</v>
      </c>
      <c r="Q125" s="91" t="str">
        <f>VLOOKUP(MKT[[#This Row],[ID]],DRIVER[],6,FALSE)</f>
        <v>MALIA PRADHAN</v>
      </c>
    </row>
    <row r="126" spans="1:17" ht="13.8">
      <c r="A126" s="1">
        <v>124</v>
      </c>
      <c r="B126" s="1" t="str">
        <f>MKT[[#This Row],[DATE]]&amp;MKT[[#This Row],[VEHICLE NO]]&amp;MKT[[#This Row],[TRIP NO]]</f>
        <v>45392OD04V13452</v>
      </c>
      <c r="C126" s="25">
        <v>45392</v>
      </c>
      <c r="D126" s="1">
        <v>28678</v>
      </c>
      <c r="E126" s="12">
        <v>312214</v>
      </c>
      <c r="F126" s="17">
        <v>1132</v>
      </c>
      <c r="G126" s="20" t="s">
        <v>48</v>
      </c>
      <c r="H126" s="48">
        <v>53.36</v>
      </c>
      <c r="I126" s="48">
        <v>16.88</v>
      </c>
      <c r="J126" s="26">
        <f t="shared" si="2"/>
        <v>36.480000000000004</v>
      </c>
      <c r="K126" s="49">
        <v>35.58</v>
      </c>
      <c r="L126" s="31">
        <v>45392</v>
      </c>
      <c r="M126" s="48">
        <f t="shared" si="3"/>
        <v>0.90000000000000568</v>
      </c>
      <c r="N126" s="32">
        <v>2</v>
      </c>
      <c r="O126" s="1" t="s">
        <v>50</v>
      </c>
      <c r="P126" s="1" t="s">
        <v>51</v>
      </c>
      <c r="Q126" s="91" t="str">
        <f>VLOOKUP(MKT[[#This Row],[ID]],DRIVER[],6,FALSE)</f>
        <v>ASHOK PRADHAN</v>
      </c>
    </row>
    <row r="127" spans="1:17" ht="13.8">
      <c r="A127" s="1">
        <v>125</v>
      </c>
      <c r="B127" s="1" t="str">
        <f>MKT[[#This Row],[DATE]]&amp;MKT[[#This Row],[VEHICLE NO]]&amp;MKT[[#This Row],[TRIP NO]]</f>
        <v>45392OD34R11451</v>
      </c>
      <c r="C127" s="25">
        <v>45392</v>
      </c>
      <c r="D127" s="1">
        <v>28679</v>
      </c>
      <c r="E127" s="12">
        <v>312214</v>
      </c>
      <c r="F127" s="17">
        <v>1128</v>
      </c>
      <c r="G127" s="20" t="s">
        <v>12</v>
      </c>
      <c r="H127" s="48">
        <v>55.54</v>
      </c>
      <c r="I127" s="48">
        <v>16.84</v>
      </c>
      <c r="J127" s="26">
        <f t="shared" si="2"/>
        <v>38.700000000000003</v>
      </c>
      <c r="K127" s="49">
        <v>38.36</v>
      </c>
      <c r="L127" s="31">
        <v>45392</v>
      </c>
      <c r="M127" s="48">
        <f t="shared" si="3"/>
        <v>0.34000000000000341</v>
      </c>
      <c r="N127" s="32">
        <v>1</v>
      </c>
      <c r="O127" s="1" t="s">
        <v>50</v>
      </c>
      <c r="P127" s="1" t="s">
        <v>51</v>
      </c>
      <c r="Q127" s="91" t="str">
        <f>VLOOKUP(MKT[[#This Row],[ID]],DRIVER[],6,FALSE)</f>
        <v>HEMANTA MOHANTA</v>
      </c>
    </row>
    <row r="128" spans="1:17" ht="13.8">
      <c r="A128" s="1">
        <v>126</v>
      </c>
      <c r="B128" s="1" t="str">
        <f>MKT[[#This Row],[DATE]]&amp;MKT[[#This Row],[VEHICLE NO]]&amp;MKT[[#This Row],[TRIP NO]]</f>
        <v>45392OD34U13452</v>
      </c>
      <c r="C128" s="25">
        <v>45392</v>
      </c>
      <c r="D128" s="1">
        <v>28680</v>
      </c>
      <c r="E128" s="12">
        <v>312214</v>
      </c>
      <c r="F128" s="17">
        <v>1130</v>
      </c>
      <c r="G128" s="20" t="s">
        <v>49</v>
      </c>
      <c r="H128" s="48">
        <v>53.44</v>
      </c>
      <c r="I128" s="48">
        <v>16.96</v>
      </c>
      <c r="J128" s="26">
        <f t="shared" si="2"/>
        <v>36.479999999999997</v>
      </c>
      <c r="K128" s="49">
        <v>36.14</v>
      </c>
      <c r="L128" s="31">
        <v>45392</v>
      </c>
      <c r="M128" s="48">
        <f t="shared" si="3"/>
        <v>0.33999999999999631</v>
      </c>
      <c r="N128" s="32">
        <v>2</v>
      </c>
      <c r="O128" s="1" t="s">
        <v>50</v>
      </c>
      <c r="P128" s="1" t="s">
        <v>51</v>
      </c>
      <c r="Q128" s="91" t="str">
        <f>VLOOKUP(MKT[[#This Row],[ID]],DRIVER[],6,FALSE)</f>
        <v>BHOORA KHAN</v>
      </c>
    </row>
    <row r="129" spans="1:17" ht="13.8">
      <c r="A129" s="1">
        <v>127</v>
      </c>
      <c r="B129" s="1" t="str">
        <f>MKT[[#This Row],[DATE]]&amp;MKT[[#This Row],[VEHICLE NO]]&amp;MKT[[#This Row],[TRIP NO]]</f>
        <v>45392OD34T11452</v>
      </c>
      <c r="C129" s="25">
        <v>45392</v>
      </c>
      <c r="D129" s="1">
        <v>28681</v>
      </c>
      <c r="E129" s="12">
        <v>312214</v>
      </c>
      <c r="F129" s="17">
        <v>1131</v>
      </c>
      <c r="G129" s="20" t="s">
        <v>34</v>
      </c>
      <c r="H129" s="48">
        <v>51.56</v>
      </c>
      <c r="I129" s="48">
        <v>16.96</v>
      </c>
      <c r="J129" s="26">
        <f t="shared" si="2"/>
        <v>34.6</v>
      </c>
      <c r="K129" s="49">
        <v>34.200000000000003</v>
      </c>
      <c r="L129" s="31">
        <v>45392</v>
      </c>
      <c r="M129" s="48">
        <f t="shared" si="3"/>
        <v>0.39999999999999858</v>
      </c>
      <c r="N129" s="32">
        <v>2</v>
      </c>
      <c r="O129" s="1" t="s">
        <v>50</v>
      </c>
      <c r="P129" s="1" t="s">
        <v>51</v>
      </c>
      <c r="Q129" s="91" t="str">
        <f>VLOOKUP(MKT[[#This Row],[ID]],DRIVER[],6,FALSE)</f>
        <v>KASHI NATH DAS</v>
      </c>
    </row>
    <row r="130" spans="1:17" ht="13.8">
      <c r="A130" s="1">
        <v>128</v>
      </c>
      <c r="B130" s="1" t="str">
        <f>MKT[[#This Row],[DATE]]&amp;MKT[[#This Row],[VEHICLE NO]]&amp;MKT[[#This Row],[TRIP NO]]</f>
        <v>45392OD34U11452</v>
      </c>
      <c r="C130" s="25">
        <v>45392</v>
      </c>
      <c r="D130" s="1">
        <v>28682</v>
      </c>
      <c r="E130" s="12">
        <v>312214</v>
      </c>
      <c r="F130" s="17">
        <v>1133</v>
      </c>
      <c r="G130" s="20" t="s">
        <v>47</v>
      </c>
      <c r="H130" s="48">
        <v>51.7</v>
      </c>
      <c r="I130" s="48">
        <v>16.78</v>
      </c>
      <c r="J130" s="26">
        <f t="shared" si="2"/>
        <v>34.92</v>
      </c>
      <c r="K130" s="49">
        <v>34.32</v>
      </c>
      <c r="L130" s="31">
        <v>45392</v>
      </c>
      <c r="M130" s="48">
        <f t="shared" si="3"/>
        <v>0.60000000000000142</v>
      </c>
      <c r="N130" s="32">
        <v>2</v>
      </c>
      <c r="O130" s="1" t="s">
        <v>50</v>
      </c>
      <c r="P130" s="1" t="s">
        <v>51</v>
      </c>
      <c r="Q130" s="91" t="str">
        <f>VLOOKUP(MKT[[#This Row],[ID]],DRIVER[],6,FALSE)</f>
        <v>SULTAN AHMAD</v>
      </c>
    </row>
    <row r="131" spans="1:17" ht="13.8">
      <c r="A131" s="1">
        <v>129</v>
      </c>
      <c r="B131" s="1" t="str">
        <f>MKT[[#This Row],[DATE]]&amp;MKT[[#This Row],[VEHICLE NO]]&amp;MKT[[#This Row],[TRIP NO]]</f>
        <v>45392OD04T11452</v>
      </c>
      <c r="C131" s="25">
        <v>45392</v>
      </c>
      <c r="D131" s="1">
        <v>28683</v>
      </c>
      <c r="E131" s="12">
        <v>312214</v>
      </c>
      <c r="F131" s="17">
        <v>1151</v>
      </c>
      <c r="G131" s="20" t="s">
        <v>13</v>
      </c>
      <c r="H131" s="48">
        <v>54.44</v>
      </c>
      <c r="I131" s="48">
        <v>16.98</v>
      </c>
      <c r="J131" s="26">
        <f t="shared" ref="J131:J194" si="4">H131-I131</f>
        <v>37.459999999999994</v>
      </c>
      <c r="K131" s="49">
        <v>37.200000000000003</v>
      </c>
      <c r="L131" s="31">
        <v>45392</v>
      </c>
      <c r="M131" s="48">
        <f t="shared" ref="M131:M194" si="5">J131-K131</f>
        <v>0.25999999999999091</v>
      </c>
      <c r="N131" s="32">
        <v>2</v>
      </c>
      <c r="O131" s="1" t="s">
        <v>50</v>
      </c>
      <c r="P131" s="1" t="s">
        <v>51</v>
      </c>
      <c r="Q131" s="91" t="str">
        <f>VLOOKUP(MKT[[#This Row],[ID]],DRIVER[],6,FALSE)</f>
        <v xml:space="preserve">RASHID </v>
      </c>
    </row>
    <row r="132" spans="1:17" ht="13.8">
      <c r="A132" s="1">
        <v>130</v>
      </c>
      <c r="B132" s="1" t="str">
        <f>MKT[[#This Row],[DATE]]&amp;MKT[[#This Row],[VEHICLE NO]]&amp;MKT[[#This Row],[TRIP NO]]</f>
        <v>45392OD04V11452</v>
      </c>
      <c r="C132" s="25">
        <v>45392</v>
      </c>
      <c r="D132" s="1">
        <v>28684</v>
      </c>
      <c r="E132" s="12">
        <v>312214</v>
      </c>
      <c r="F132" s="17">
        <v>1157</v>
      </c>
      <c r="G132" s="20" t="s">
        <v>46</v>
      </c>
      <c r="H132" s="48">
        <v>55.18</v>
      </c>
      <c r="I132" s="48">
        <v>16.84</v>
      </c>
      <c r="J132" s="26">
        <f t="shared" si="4"/>
        <v>38.340000000000003</v>
      </c>
      <c r="K132" s="49">
        <v>37.58</v>
      </c>
      <c r="L132" s="31">
        <v>45392</v>
      </c>
      <c r="M132" s="48">
        <f t="shared" si="5"/>
        <v>0.76000000000000512</v>
      </c>
      <c r="N132" s="32">
        <v>2</v>
      </c>
      <c r="O132" s="1" t="s">
        <v>50</v>
      </c>
      <c r="P132" s="1" t="s">
        <v>51</v>
      </c>
      <c r="Q132" s="91" t="str">
        <f>VLOOKUP(MKT[[#This Row],[ID]],DRIVER[],6,FALSE)</f>
        <v>AJAYA KUMAR PARIDA</v>
      </c>
    </row>
    <row r="133" spans="1:17" ht="13.8">
      <c r="A133" s="1">
        <v>131</v>
      </c>
      <c r="B133" s="1" t="str">
        <f>MKT[[#This Row],[DATE]]&amp;MKT[[#This Row],[VEHICLE NO]]&amp;MKT[[#This Row],[TRIP NO]]</f>
        <v>45392OD34S11452</v>
      </c>
      <c r="C133" s="25">
        <v>45392</v>
      </c>
      <c r="D133" s="1">
        <v>28685</v>
      </c>
      <c r="E133" s="12">
        <v>312214</v>
      </c>
      <c r="F133" s="17">
        <v>1178</v>
      </c>
      <c r="G133" s="20" t="s">
        <v>32</v>
      </c>
      <c r="H133" s="48">
        <v>56.42</v>
      </c>
      <c r="I133" s="48">
        <v>16.940000000000001</v>
      </c>
      <c r="J133" s="26">
        <f t="shared" si="4"/>
        <v>39.480000000000004</v>
      </c>
      <c r="K133" s="49">
        <v>39.159999999999997</v>
      </c>
      <c r="L133" s="31">
        <v>45393</v>
      </c>
      <c r="M133" s="48">
        <f t="shared" si="5"/>
        <v>0.32000000000000739</v>
      </c>
      <c r="N133" s="32">
        <v>2</v>
      </c>
      <c r="O133" s="1" t="s">
        <v>50</v>
      </c>
      <c r="P133" s="1" t="s">
        <v>51</v>
      </c>
      <c r="Q133" s="91" t="str">
        <f>VLOOKUP(MKT[[#This Row],[ID]],DRIVER[],6,FALSE)</f>
        <v>AMIYA MISHRA</v>
      </c>
    </row>
    <row r="134" spans="1:17" ht="13.8">
      <c r="A134" s="1">
        <v>132</v>
      </c>
      <c r="B134" s="1" t="str">
        <f>MKT[[#This Row],[DATE]]&amp;MKT[[#This Row],[VEHICLE NO]]&amp;MKT[[#This Row],[TRIP NO]]</f>
        <v>45392OD34R13452</v>
      </c>
      <c r="C134" s="25">
        <v>45392</v>
      </c>
      <c r="D134" s="1">
        <v>28686</v>
      </c>
      <c r="E134" s="12">
        <v>312214</v>
      </c>
      <c r="F134" s="17">
        <v>1186</v>
      </c>
      <c r="G134" s="20" t="s">
        <v>11</v>
      </c>
      <c r="H134" s="48">
        <v>55.72</v>
      </c>
      <c r="I134" s="48">
        <v>17.059999999999999</v>
      </c>
      <c r="J134" s="26">
        <f t="shared" si="4"/>
        <v>38.659999999999997</v>
      </c>
      <c r="K134" s="49">
        <v>38.4</v>
      </c>
      <c r="L134" s="31">
        <v>45393</v>
      </c>
      <c r="M134" s="48">
        <f t="shared" si="5"/>
        <v>0.25999999999999801</v>
      </c>
      <c r="N134" s="32">
        <v>2</v>
      </c>
      <c r="O134" s="1" t="s">
        <v>50</v>
      </c>
      <c r="P134" s="1" t="s">
        <v>51</v>
      </c>
      <c r="Q134" s="91" t="str">
        <f>VLOOKUP(MKT[[#This Row],[ID]],DRIVER[],6,FALSE)</f>
        <v>MALIA PRADHAN</v>
      </c>
    </row>
    <row r="135" spans="1:17" ht="13.8">
      <c r="A135" s="1">
        <v>133</v>
      </c>
      <c r="B135" s="1" t="str">
        <f>MKT[[#This Row],[DATE]]&amp;MKT[[#This Row],[VEHICLE NO]]&amp;MKT[[#This Row],[TRIP NO]]</f>
        <v>45393OD34R13451</v>
      </c>
      <c r="C135" s="25">
        <v>45393</v>
      </c>
      <c r="D135" s="1">
        <v>28687</v>
      </c>
      <c r="E135" s="12">
        <v>312214</v>
      </c>
      <c r="F135" s="17">
        <v>1197</v>
      </c>
      <c r="G135" s="20" t="s">
        <v>11</v>
      </c>
      <c r="H135" s="48">
        <v>53.94</v>
      </c>
      <c r="I135" s="48">
        <v>17.059999999999999</v>
      </c>
      <c r="J135" s="26">
        <f t="shared" si="4"/>
        <v>36.879999999999995</v>
      </c>
      <c r="K135" s="49">
        <v>36.4</v>
      </c>
      <c r="L135" s="31">
        <v>45393</v>
      </c>
      <c r="M135" s="48">
        <f t="shared" si="5"/>
        <v>0.47999999999999687</v>
      </c>
      <c r="N135" s="32">
        <v>1</v>
      </c>
      <c r="O135" s="1" t="s">
        <v>50</v>
      </c>
      <c r="P135" s="1" t="s">
        <v>51</v>
      </c>
      <c r="Q135" s="91" t="str">
        <f>VLOOKUP(MKT[[#This Row],[ID]],DRIVER[],6,FALSE)</f>
        <v>MALIA PRADHAN</v>
      </c>
    </row>
    <row r="136" spans="1:17" ht="13.8">
      <c r="A136" s="1">
        <v>134</v>
      </c>
      <c r="B136" s="1" t="str">
        <f>MKT[[#This Row],[DATE]]&amp;MKT[[#This Row],[VEHICLE NO]]&amp;MKT[[#This Row],[TRIP NO]]</f>
        <v>45393OD34T11451</v>
      </c>
      <c r="C136" s="25">
        <v>45393</v>
      </c>
      <c r="D136" s="1">
        <v>28688</v>
      </c>
      <c r="E136" s="12">
        <v>312214</v>
      </c>
      <c r="F136" s="17">
        <v>1199</v>
      </c>
      <c r="G136" s="20" t="s">
        <v>34</v>
      </c>
      <c r="H136" s="48">
        <v>54.68</v>
      </c>
      <c r="I136" s="48">
        <v>16.96</v>
      </c>
      <c r="J136" s="26">
        <f t="shared" si="4"/>
        <v>37.72</v>
      </c>
      <c r="K136" s="49">
        <v>37.44</v>
      </c>
      <c r="L136" s="31">
        <v>45393</v>
      </c>
      <c r="M136" s="48">
        <f t="shared" si="5"/>
        <v>0.28000000000000114</v>
      </c>
      <c r="N136" s="32">
        <v>1</v>
      </c>
      <c r="O136" s="1" t="s">
        <v>50</v>
      </c>
      <c r="P136" s="1" t="s">
        <v>51</v>
      </c>
      <c r="Q136" s="91" t="str">
        <f>VLOOKUP(MKT[[#This Row],[ID]],DRIVER[],6,FALSE)</f>
        <v>KASHI NATH DAS</v>
      </c>
    </row>
    <row r="137" spans="1:17" ht="13.8">
      <c r="A137" s="1">
        <v>135</v>
      </c>
      <c r="B137" s="1" t="str">
        <f>MKT[[#This Row],[DATE]]&amp;MKT[[#This Row],[VEHICLE NO]]&amp;MKT[[#This Row],[TRIP NO]]</f>
        <v>45393OD04V11451</v>
      </c>
      <c r="C137" s="25">
        <v>45393</v>
      </c>
      <c r="D137" s="1">
        <v>28689</v>
      </c>
      <c r="E137" s="12">
        <v>312214</v>
      </c>
      <c r="F137" s="17">
        <v>1204</v>
      </c>
      <c r="G137" s="20" t="s">
        <v>46</v>
      </c>
      <c r="H137" s="48">
        <v>57.3</v>
      </c>
      <c r="I137" s="48">
        <v>16.86</v>
      </c>
      <c r="J137" s="26">
        <f t="shared" si="4"/>
        <v>40.44</v>
      </c>
      <c r="K137" s="49">
        <v>40.340000000000003</v>
      </c>
      <c r="L137" s="31">
        <v>45393</v>
      </c>
      <c r="M137" s="48">
        <f t="shared" si="5"/>
        <v>9.9999999999994316E-2</v>
      </c>
      <c r="N137" s="32">
        <v>1</v>
      </c>
      <c r="O137" s="1" t="s">
        <v>50</v>
      </c>
      <c r="P137" s="1" t="s">
        <v>51</v>
      </c>
      <c r="Q137" s="91" t="str">
        <f>VLOOKUP(MKT[[#This Row],[ID]],DRIVER[],6,FALSE)</f>
        <v>AJAYA KUMAR PARIDA</v>
      </c>
    </row>
    <row r="138" spans="1:17" ht="13.8">
      <c r="A138" s="1">
        <v>136</v>
      </c>
      <c r="B138" s="1" t="str">
        <f>MKT[[#This Row],[DATE]]&amp;MKT[[#This Row],[VEHICLE NO]]&amp;MKT[[#This Row],[TRIP NO]]</f>
        <v>45393OD04V13451</v>
      </c>
      <c r="C138" s="25">
        <v>45393</v>
      </c>
      <c r="D138" s="1">
        <v>28690</v>
      </c>
      <c r="E138" s="12">
        <v>312214</v>
      </c>
      <c r="F138" s="17">
        <v>1206</v>
      </c>
      <c r="G138" s="20" t="s">
        <v>48</v>
      </c>
      <c r="H138" s="48">
        <v>52.92</v>
      </c>
      <c r="I138" s="48">
        <v>16.88</v>
      </c>
      <c r="J138" s="26">
        <f t="shared" si="4"/>
        <v>36.040000000000006</v>
      </c>
      <c r="K138" s="49">
        <v>35.92</v>
      </c>
      <c r="L138" s="31">
        <v>45393</v>
      </c>
      <c r="M138" s="48">
        <f t="shared" si="5"/>
        <v>0.12000000000000455</v>
      </c>
      <c r="N138" s="32">
        <v>1</v>
      </c>
      <c r="O138" s="1" t="s">
        <v>50</v>
      </c>
      <c r="P138" s="1" t="s">
        <v>51</v>
      </c>
      <c r="Q138" s="91" t="str">
        <f>VLOOKUP(MKT[[#This Row],[ID]],DRIVER[],6,FALSE)</f>
        <v>BENUDHAR PRADHAN</v>
      </c>
    </row>
    <row r="139" spans="1:17" ht="13.8">
      <c r="A139" s="1">
        <v>137</v>
      </c>
      <c r="B139" s="1" t="str">
        <f>MKT[[#This Row],[DATE]]&amp;MKT[[#This Row],[VEHICLE NO]]&amp;MKT[[#This Row],[TRIP NO]]</f>
        <v>45393OD34R11451</v>
      </c>
      <c r="C139" s="25">
        <v>45393</v>
      </c>
      <c r="D139" s="1">
        <v>28691</v>
      </c>
      <c r="E139" s="12">
        <v>312214</v>
      </c>
      <c r="F139" s="17">
        <v>1210</v>
      </c>
      <c r="G139" s="20" t="s">
        <v>12</v>
      </c>
      <c r="H139" s="48">
        <v>54.44</v>
      </c>
      <c r="I139" s="48">
        <v>16.82</v>
      </c>
      <c r="J139" s="26">
        <f t="shared" si="4"/>
        <v>37.619999999999997</v>
      </c>
      <c r="K139" s="49">
        <v>37.28</v>
      </c>
      <c r="L139" s="31">
        <v>45393</v>
      </c>
      <c r="M139" s="48">
        <f t="shared" si="5"/>
        <v>0.33999999999999631</v>
      </c>
      <c r="N139" s="32">
        <v>1</v>
      </c>
      <c r="O139" s="1" t="s">
        <v>50</v>
      </c>
      <c r="P139" s="1" t="s">
        <v>51</v>
      </c>
      <c r="Q139" s="91" t="str">
        <f>VLOOKUP(MKT[[#This Row],[ID]],DRIVER[],6,FALSE)</f>
        <v>HEMANTA MOHANTA</v>
      </c>
    </row>
    <row r="140" spans="1:17" ht="13.8">
      <c r="A140" s="1">
        <v>138</v>
      </c>
      <c r="B140" s="1" t="str">
        <f>MKT[[#This Row],[DATE]]&amp;MKT[[#This Row],[VEHICLE NO]]&amp;MKT[[#This Row],[TRIP NO]]</f>
        <v>45393OD04T11451</v>
      </c>
      <c r="C140" s="25">
        <v>45393</v>
      </c>
      <c r="D140" s="1">
        <v>28692</v>
      </c>
      <c r="E140" s="12">
        <v>312214</v>
      </c>
      <c r="F140" s="17">
        <v>1215</v>
      </c>
      <c r="G140" s="20" t="s">
        <v>13</v>
      </c>
      <c r="H140" s="48">
        <v>56.12</v>
      </c>
      <c r="I140" s="48">
        <v>16.96</v>
      </c>
      <c r="J140" s="26">
        <f t="shared" si="4"/>
        <v>39.159999999999997</v>
      </c>
      <c r="K140" s="49">
        <v>38.44</v>
      </c>
      <c r="L140" s="31">
        <v>45393</v>
      </c>
      <c r="M140" s="48">
        <f t="shared" si="5"/>
        <v>0.71999999999999886</v>
      </c>
      <c r="N140" s="32">
        <v>1</v>
      </c>
      <c r="O140" s="1" t="s">
        <v>50</v>
      </c>
      <c r="P140" s="1" t="s">
        <v>51</v>
      </c>
      <c r="Q140" s="91" t="str">
        <f>VLOOKUP(MKT[[#This Row],[ID]],DRIVER[],6,FALSE)</f>
        <v>NATABAR MOHANTA</v>
      </c>
    </row>
    <row r="141" spans="1:17" ht="13.8">
      <c r="A141" s="1">
        <v>139</v>
      </c>
      <c r="B141" s="1" t="str">
        <f>MKT[[#This Row],[DATE]]&amp;MKT[[#This Row],[VEHICLE NO]]&amp;MKT[[#This Row],[TRIP NO]]</f>
        <v>45393OD34U13451</v>
      </c>
      <c r="C141" s="25">
        <v>45393</v>
      </c>
      <c r="D141" s="1">
        <v>28693</v>
      </c>
      <c r="E141" s="12">
        <v>312214</v>
      </c>
      <c r="F141" s="17">
        <v>1222</v>
      </c>
      <c r="G141" s="20" t="s">
        <v>49</v>
      </c>
      <c r="H141" s="48">
        <v>53.28</v>
      </c>
      <c r="I141" s="48">
        <v>16.96</v>
      </c>
      <c r="J141" s="26">
        <f t="shared" si="4"/>
        <v>36.32</v>
      </c>
      <c r="K141" s="49">
        <v>35.18</v>
      </c>
      <c r="L141" s="31">
        <v>45393</v>
      </c>
      <c r="M141" s="48">
        <f t="shared" si="5"/>
        <v>1.1400000000000006</v>
      </c>
      <c r="N141" s="32">
        <v>1</v>
      </c>
      <c r="O141" s="1" t="s">
        <v>50</v>
      </c>
      <c r="P141" s="1" t="s">
        <v>51</v>
      </c>
      <c r="Q141" s="91" t="str">
        <f>VLOOKUP(MKT[[#This Row],[ID]],DRIVER[],6,FALSE)</f>
        <v>SUSANT KUMAR BAG</v>
      </c>
    </row>
    <row r="142" spans="1:17" ht="13.8">
      <c r="A142" s="1">
        <v>140</v>
      </c>
      <c r="B142" s="1" t="str">
        <f>MKT[[#This Row],[DATE]]&amp;MKT[[#This Row],[VEHICLE NO]]&amp;MKT[[#This Row],[TRIP NO]]</f>
        <v>45393OD34S11451</v>
      </c>
      <c r="C142" s="25">
        <v>45393</v>
      </c>
      <c r="D142" s="1">
        <v>28694</v>
      </c>
      <c r="E142" s="12">
        <v>312214</v>
      </c>
      <c r="F142" s="17">
        <v>1235</v>
      </c>
      <c r="G142" s="20" t="s">
        <v>32</v>
      </c>
      <c r="H142" s="48">
        <v>56.64</v>
      </c>
      <c r="I142" s="48">
        <v>16.940000000000001</v>
      </c>
      <c r="J142" s="26">
        <f t="shared" si="4"/>
        <v>39.700000000000003</v>
      </c>
      <c r="K142" s="49">
        <v>39.24</v>
      </c>
      <c r="L142" s="31">
        <v>45393</v>
      </c>
      <c r="M142" s="48">
        <f t="shared" si="5"/>
        <v>0.46000000000000085</v>
      </c>
      <c r="N142" s="32">
        <v>1</v>
      </c>
      <c r="O142" s="1" t="s">
        <v>50</v>
      </c>
      <c r="P142" s="1" t="s">
        <v>51</v>
      </c>
      <c r="Q142" s="91" t="str">
        <f>VLOOKUP(MKT[[#This Row],[ID]],DRIVER[],6,FALSE)</f>
        <v>AMIYA MISHRA</v>
      </c>
    </row>
    <row r="143" spans="1:17" ht="13.8">
      <c r="A143" s="1">
        <v>141</v>
      </c>
      <c r="B143" s="1" t="str">
        <f>MKT[[#This Row],[DATE]]&amp;MKT[[#This Row],[VEHICLE NO]]&amp;MKT[[#This Row],[TRIP NO]]</f>
        <v>45393OD34U11451</v>
      </c>
      <c r="C143" s="25">
        <v>45393</v>
      </c>
      <c r="D143" s="1">
        <v>28695</v>
      </c>
      <c r="E143" s="12">
        <v>312214</v>
      </c>
      <c r="F143" s="17">
        <v>1248</v>
      </c>
      <c r="G143" s="20" t="s">
        <v>47</v>
      </c>
      <c r="H143" s="48">
        <v>53.58</v>
      </c>
      <c r="I143" s="48">
        <v>16.82</v>
      </c>
      <c r="J143" s="26">
        <f t="shared" si="4"/>
        <v>36.76</v>
      </c>
      <c r="K143" s="49">
        <v>36.340000000000003</v>
      </c>
      <c r="L143" s="31">
        <v>45393</v>
      </c>
      <c r="M143" s="48">
        <f t="shared" si="5"/>
        <v>0.4199999999999946</v>
      </c>
      <c r="N143" s="32">
        <v>1</v>
      </c>
      <c r="O143" s="1" t="s">
        <v>50</v>
      </c>
      <c r="P143" s="1" t="s">
        <v>51</v>
      </c>
      <c r="Q143" s="91" t="str">
        <f>VLOOKUP(MKT[[#This Row],[ID]],DRIVER[],6,FALSE)</f>
        <v>SULTAN AHMAD</v>
      </c>
    </row>
    <row r="144" spans="1:17" ht="13.8">
      <c r="A144" s="1">
        <v>142</v>
      </c>
      <c r="B144" s="1" t="str">
        <f>MKT[[#This Row],[DATE]]&amp;MKT[[#This Row],[VEHICLE NO]]&amp;MKT[[#This Row],[TRIP NO]]</f>
        <v>45393OD34R13452</v>
      </c>
      <c r="C144" s="25">
        <v>45393</v>
      </c>
      <c r="D144" s="1">
        <v>28696</v>
      </c>
      <c r="E144" s="12">
        <v>312214</v>
      </c>
      <c r="F144" s="17">
        <v>1249</v>
      </c>
      <c r="G144" s="20" t="s">
        <v>11</v>
      </c>
      <c r="H144" s="48">
        <v>55.2</v>
      </c>
      <c r="I144" s="48">
        <v>17.059999999999999</v>
      </c>
      <c r="J144" s="26">
        <f t="shared" si="4"/>
        <v>38.14</v>
      </c>
      <c r="K144" s="49">
        <v>37.700000000000003</v>
      </c>
      <c r="L144" s="31">
        <v>45393</v>
      </c>
      <c r="M144" s="48">
        <f t="shared" si="5"/>
        <v>0.43999999999999773</v>
      </c>
      <c r="N144" s="32">
        <v>2</v>
      </c>
      <c r="O144" s="1" t="s">
        <v>50</v>
      </c>
      <c r="P144" s="1" t="s">
        <v>51</v>
      </c>
      <c r="Q144" s="91" t="str">
        <f>VLOOKUP(MKT[[#This Row],[ID]],DRIVER[],6,FALSE)</f>
        <v>MALIA PRADHAN</v>
      </c>
    </row>
    <row r="145" spans="1:17" ht="13.8">
      <c r="A145" s="1">
        <v>143</v>
      </c>
      <c r="B145" s="1" t="str">
        <f>MKT[[#This Row],[DATE]]&amp;MKT[[#This Row],[VEHICLE NO]]&amp;MKT[[#This Row],[TRIP NO]]</f>
        <v>45393OD34T11452</v>
      </c>
      <c r="C145" s="25">
        <v>45393</v>
      </c>
      <c r="D145" s="1">
        <v>28697</v>
      </c>
      <c r="E145" s="12">
        <v>312214</v>
      </c>
      <c r="F145" s="17">
        <v>1253</v>
      </c>
      <c r="G145" s="20" t="s">
        <v>34</v>
      </c>
      <c r="H145" s="48">
        <v>52.4</v>
      </c>
      <c r="I145" s="48">
        <v>16.96</v>
      </c>
      <c r="J145" s="26">
        <f t="shared" si="4"/>
        <v>35.44</v>
      </c>
      <c r="K145" s="49">
        <v>35.020000000000003</v>
      </c>
      <c r="L145" s="31">
        <v>45393</v>
      </c>
      <c r="M145" s="48">
        <f t="shared" si="5"/>
        <v>0.4199999999999946</v>
      </c>
      <c r="N145" s="32">
        <v>2</v>
      </c>
      <c r="O145" s="1" t="s">
        <v>50</v>
      </c>
      <c r="P145" s="1" t="s">
        <v>51</v>
      </c>
      <c r="Q145" s="91" t="str">
        <f>VLOOKUP(MKT[[#This Row],[ID]],DRIVER[],6,FALSE)</f>
        <v>KASHI NATH DAS</v>
      </c>
    </row>
    <row r="146" spans="1:17" ht="13.8">
      <c r="A146" s="1">
        <v>144</v>
      </c>
      <c r="B146" s="1" t="str">
        <f>MKT[[#This Row],[DATE]]&amp;MKT[[#This Row],[VEHICLE NO]]&amp;MKT[[#This Row],[TRIP NO]]</f>
        <v>45393OD04V11452</v>
      </c>
      <c r="C146" s="25">
        <v>45393</v>
      </c>
      <c r="D146" s="1">
        <v>28698</v>
      </c>
      <c r="E146" s="12">
        <v>312214</v>
      </c>
      <c r="F146" s="17">
        <v>1266</v>
      </c>
      <c r="G146" s="20" t="s">
        <v>46</v>
      </c>
      <c r="H146" s="48">
        <v>54.42</v>
      </c>
      <c r="I146" s="48">
        <v>16.84</v>
      </c>
      <c r="J146" s="26">
        <f t="shared" si="4"/>
        <v>37.58</v>
      </c>
      <c r="K146" s="49">
        <v>36.76</v>
      </c>
      <c r="L146" s="31">
        <v>45393</v>
      </c>
      <c r="M146" s="48">
        <f t="shared" si="5"/>
        <v>0.82000000000000028</v>
      </c>
      <c r="N146" s="32">
        <v>2</v>
      </c>
      <c r="O146" s="1" t="s">
        <v>50</v>
      </c>
      <c r="P146" s="1" t="s">
        <v>51</v>
      </c>
      <c r="Q146" s="91" t="str">
        <f>VLOOKUP(MKT[[#This Row],[ID]],DRIVER[],6,FALSE)</f>
        <v>AJAYA KUMAR PARIDA</v>
      </c>
    </row>
    <row r="147" spans="1:17" ht="13.8">
      <c r="A147" s="1">
        <v>145</v>
      </c>
      <c r="B147" s="1" t="str">
        <f>MKT[[#This Row],[DATE]]&amp;MKT[[#This Row],[VEHICLE NO]]&amp;MKT[[#This Row],[TRIP NO]]</f>
        <v>45393OD04V13452</v>
      </c>
      <c r="C147" s="25">
        <v>45393</v>
      </c>
      <c r="D147" s="1">
        <v>28699</v>
      </c>
      <c r="E147" s="12">
        <v>312214</v>
      </c>
      <c r="F147" s="17">
        <v>1273</v>
      </c>
      <c r="G147" s="20" t="s">
        <v>48</v>
      </c>
      <c r="H147" s="48">
        <v>54.94</v>
      </c>
      <c r="I147" s="48">
        <v>16.86</v>
      </c>
      <c r="J147" s="26">
        <f t="shared" si="4"/>
        <v>38.08</v>
      </c>
      <c r="K147" s="49">
        <v>37.659999999999997</v>
      </c>
      <c r="L147" s="31">
        <v>45393</v>
      </c>
      <c r="M147" s="48">
        <f t="shared" si="5"/>
        <v>0.42000000000000171</v>
      </c>
      <c r="N147" s="32">
        <v>2</v>
      </c>
      <c r="O147" s="1" t="s">
        <v>50</v>
      </c>
      <c r="P147" s="1" t="s">
        <v>51</v>
      </c>
      <c r="Q147" s="91" t="str">
        <f>VLOOKUP(MKT[[#This Row],[ID]],DRIVER[],6,FALSE)</f>
        <v>BENUDHAR PRADHAN</v>
      </c>
    </row>
    <row r="148" spans="1:17" ht="13.8">
      <c r="A148" s="1">
        <v>146</v>
      </c>
      <c r="B148" s="1" t="str">
        <f>MKT[[#This Row],[DATE]]&amp;MKT[[#This Row],[VEHICLE NO]]&amp;MKT[[#This Row],[TRIP NO]]</f>
        <v>45393OD34R11452</v>
      </c>
      <c r="C148" s="25">
        <v>45393</v>
      </c>
      <c r="D148" s="1">
        <v>28700</v>
      </c>
      <c r="E148" s="12">
        <v>312214</v>
      </c>
      <c r="F148" s="17">
        <v>1278</v>
      </c>
      <c r="G148" s="20" t="s">
        <v>12</v>
      </c>
      <c r="H148" s="48">
        <v>54.3</v>
      </c>
      <c r="I148" s="48">
        <v>16.84</v>
      </c>
      <c r="J148" s="26">
        <f t="shared" si="4"/>
        <v>37.459999999999994</v>
      </c>
      <c r="K148" s="49">
        <v>37.1</v>
      </c>
      <c r="L148" s="31">
        <v>45393</v>
      </c>
      <c r="M148" s="48">
        <f t="shared" si="5"/>
        <v>0.35999999999999233</v>
      </c>
      <c r="N148" s="32">
        <v>2</v>
      </c>
      <c r="O148" s="1" t="s">
        <v>50</v>
      </c>
      <c r="P148" s="1" t="s">
        <v>51</v>
      </c>
      <c r="Q148" s="91" t="str">
        <f>VLOOKUP(MKT[[#This Row],[ID]],DRIVER[],6,FALSE)</f>
        <v>HEMANTA MOHANTA</v>
      </c>
    </row>
    <row r="149" spans="1:17" ht="13.8">
      <c r="A149" s="1">
        <v>147</v>
      </c>
      <c r="B149" s="1" t="str">
        <f>MKT[[#This Row],[DATE]]&amp;MKT[[#This Row],[VEHICLE NO]]&amp;MKT[[#This Row],[TRIP NO]]</f>
        <v>45393OD04T11452</v>
      </c>
      <c r="C149" s="25">
        <v>45393</v>
      </c>
      <c r="D149" s="1">
        <v>28701</v>
      </c>
      <c r="E149" s="12">
        <v>312214</v>
      </c>
      <c r="F149" s="17">
        <v>1282</v>
      </c>
      <c r="G149" s="20" t="s">
        <v>13</v>
      </c>
      <c r="H149" s="48">
        <v>53.3</v>
      </c>
      <c r="I149" s="48">
        <v>17</v>
      </c>
      <c r="J149" s="26">
        <f t="shared" si="4"/>
        <v>36.299999999999997</v>
      </c>
      <c r="K149" s="49">
        <v>36.020000000000003</v>
      </c>
      <c r="L149" s="31">
        <v>45393</v>
      </c>
      <c r="M149" s="48">
        <f t="shared" si="5"/>
        <v>0.27999999999999403</v>
      </c>
      <c r="N149" s="32">
        <v>2</v>
      </c>
      <c r="O149" s="1" t="s">
        <v>50</v>
      </c>
      <c r="P149" s="1" t="s">
        <v>51</v>
      </c>
      <c r="Q149" s="91" t="str">
        <f>VLOOKUP(MKT[[#This Row],[ID]],DRIVER[],6,FALSE)</f>
        <v>NATABAR MOHANTA</v>
      </c>
    </row>
    <row r="150" spans="1:17" ht="13.8">
      <c r="A150" s="1">
        <v>148</v>
      </c>
      <c r="B150" s="1" t="str">
        <f>MKT[[#This Row],[DATE]]&amp;MKT[[#This Row],[VEHICLE NO]]&amp;MKT[[#This Row],[TRIP NO]]</f>
        <v>45393OD34U13452</v>
      </c>
      <c r="C150" s="25">
        <v>45393</v>
      </c>
      <c r="D150" s="1">
        <v>28702</v>
      </c>
      <c r="E150" s="12">
        <v>312214</v>
      </c>
      <c r="F150" s="17">
        <v>1289</v>
      </c>
      <c r="G150" s="20" t="s">
        <v>49</v>
      </c>
      <c r="H150" s="48">
        <v>57.24</v>
      </c>
      <c r="I150" s="48">
        <v>16.920000000000002</v>
      </c>
      <c r="J150" s="26">
        <f t="shared" si="4"/>
        <v>40.32</v>
      </c>
      <c r="K150" s="49">
        <v>39.1</v>
      </c>
      <c r="L150" s="31">
        <v>45393</v>
      </c>
      <c r="M150" s="48">
        <f t="shared" si="5"/>
        <v>1.2199999999999989</v>
      </c>
      <c r="N150" s="32">
        <v>2</v>
      </c>
      <c r="O150" s="1" t="s">
        <v>50</v>
      </c>
      <c r="P150" s="1" t="s">
        <v>51</v>
      </c>
      <c r="Q150" s="91" t="str">
        <f>VLOOKUP(MKT[[#This Row],[ID]],DRIVER[],6,FALSE)</f>
        <v>SUSANT KUMAR BAG</v>
      </c>
    </row>
    <row r="151" spans="1:17" ht="13.8">
      <c r="A151" s="1">
        <v>149</v>
      </c>
      <c r="B151" s="1" t="str">
        <f>MKT[[#This Row],[DATE]]&amp;MKT[[#This Row],[VEHICLE NO]]&amp;MKT[[#This Row],[TRIP NO]]</f>
        <v>45393OD34S11452</v>
      </c>
      <c r="C151" s="25">
        <v>45393</v>
      </c>
      <c r="D151" s="1">
        <v>28703</v>
      </c>
      <c r="E151" s="12">
        <v>312214</v>
      </c>
      <c r="F151" s="17">
        <v>1306</v>
      </c>
      <c r="G151" s="20" t="s">
        <v>32</v>
      </c>
      <c r="H151" s="48">
        <v>55.56</v>
      </c>
      <c r="I151" s="48">
        <v>16.920000000000002</v>
      </c>
      <c r="J151" s="26">
        <f t="shared" si="4"/>
        <v>38.64</v>
      </c>
      <c r="K151" s="49">
        <v>38.24</v>
      </c>
      <c r="L151" s="31">
        <v>45393</v>
      </c>
      <c r="M151" s="48">
        <f t="shared" si="5"/>
        <v>0.39999999999999858</v>
      </c>
      <c r="N151" s="32">
        <v>2</v>
      </c>
      <c r="O151" s="1" t="s">
        <v>50</v>
      </c>
      <c r="P151" s="1" t="s">
        <v>51</v>
      </c>
      <c r="Q151" s="91" t="str">
        <f>VLOOKUP(MKT[[#This Row],[ID]],DRIVER[],6,FALSE)</f>
        <v>AMIYA MISHRA</v>
      </c>
    </row>
    <row r="152" spans="1:17" ht="13.8">
      <c r="A152" s="1">
        <v>150</v>
      </c>
      <c r="B152" s="1" t="str">
        <f>MKT[[#This Row],[DATE]]&amp;MKT[[#This Row],[VEHICLE NO]]&amp;MKT[[#This Row],[TRIP NO]]</f>
        <v>45394OD34T11451</v>
      </c>
      <c r="C152" s="25">
        <v>45394</v>
      </c>
      <c r="D152" s="1">
        <v>28704</v>
      </c>
      <c r="E152" s="12">
        <v>312214</v>
      </c>
      <c r="F152" s="17">
        <v>1315</v>
      </c>
      <c r="G152" s="20" t="s">
        <v>34</v>
      </c>
      <c r="H152" s="48">
        <v>54.1</v>
      </c>
      <c r="I152" s="48">
        <v>16.940000000000001</v>
      </c>
      <c r="J152" s="26">
        <f t="shared" si="4"/>
        <v>37.159999999999997</v>
      </c>
      <c r="K152" s="49">
        <v>36.24</v>
      </c>
      <c r="L152" s="31">
        <v>45394</v>
      </c>
      <c r="M152" s="48">
        <f t="shared" si="5"/>
        <v>0.9199999999999946</v>
      </c>
      <c r="N152" s="32">
        <v>1</v>
      </c>
      <c r="O152" s="1" t="s">
        <v>50</v>
      </c>
      <c r="P152" s="1" t="s">
        <v>51</v>
      </c>
      <c r="Q152" s="91" t="str">
        <f>VLOOKUP(MKT[[#This Row],[ID]],DRIVER[],6,FALSE)</f>
        <v>KASHI NATH DAS</v>
      </c>
    </row>
    <row r="153" spans="1:17" ht="13.8">
      <c r="A153" s="1">
        <v>151</v>
      </c>
      <c r="B153" s="1" t="str">
        <f>MKT[[#This Row],[DATE]]&amp;MKT[[#This Row],[VEHICLE NO]]&amp;MKT[[#This Row],[TRIP NO]]</f>
        <v>45394OD04T11451</v>
      </c>
      <c r="C153" s="25">
        <v>45394</v>
      </c>
      <c r="D153" s="1">
        <v>28705</v>
      </c>
      <c r="E153" s="12">
        <v>312214</v>
      </c>
      <c r="F153" s="17">
        <v>1322</v>
      </c>
      <c r="G153" s="20" t="s">
        <v>13</v>
      </c>
      <c r="H153" s="48">
        <v>55</v>
      </c>
      <c r="I153" s="48">
        <v>16.96</v>
      </c>
      <c r="J153" s="26">
        <f t="shared" si="4"/>
        <v>38.04</v>
      </c>
      <c r="K153" s="49">
        <v>37.6</v>
      </c>
      <c r="L153" s="31">
        <v>45394</v>
      </c>
      <c r="M153" s="48">
        <f t="shared" si="5"/>
        <v>0.43999999999999773</v>
      </c>
      <c r="N153" s="32">
        <v>1</v>
      </c>
      <c r="O153" s="1" t="s">
        <v>50</v>
      </c>
      <c r="P153" s="1" t="s">
        <v>51</v>
      </c>
      <c r="Q153" s="91" t="str">
        <f>VLOOKUP(MKT[[#This Row],[ID]],DRIVER[],6,FALSE)</f>
        <v xml:space="preserve">RASHID </v>
      </c>
    </row>
    <row r="154" spans="1:17" ht="13.8">
      <c r="A154" s="1">
        <v>152</v>
      </c>
      <c r="B154" s="1" t="str">
        <f>MKT[[#This Row],[DATE]]&amp;MKT[[#This Row],[VEHICLE NO]]&amp;MKT[[#This Row],[TRIP NO]]</f>
        <v>45394OD34R11451</v>
      </c>
      <c r="C154" s="25">
        <v>45394</v>
      </c>
      <c r="D154" s="1">
        <v>28706</v>
      </c>
      <c r="E154" s="12">
        <v>312214</v>
      </c>
      <c r="F154" s="17">
        <v>1320</v>
      </c>
      <c r="G154" s="20" t="s">
        <v>12</v>
      </c>
      <c r="H154" s="48">
        <v>56.36</v>
      </c>
      <c r="I154" s="48">
        <v>16.8</v>
      </c>
      <c r="J154" s="26">
        <f t="shared" si="4"/>
        <v>39.56</v>
      </c>
      <c r="K154" s="49">
        <v>39.46</v>
      </c>
      <c r="L154" s="31">
        <v>45394</v>
      </c>
      <c r="M154" s="48">
        <f t="shared" si="5"/>
        <v>0.10000000000000142</v>
      </c>
      <c r="N154" s="32">
        <v>1</v>
      </c>
      <c r="O154" s="1" t="s">
        <v>50</v>
      </c>
      <c r="P154" s="1" t="s">
        <v>51</v>
      </c>
      <c r="Q154" s="91" t="str">
        <f>VLOOKUP(MKT[[#This Row],[ID]],DRIVER[],6,FALSE)</f>
        <v>HEMANTA MOHANTA</v>
      </c>
    </row>
    <row r="155" spans="1:17" ht="13.8">
      <c r="A155" s="1">
        <v>153</v>
      </c>
      <c r="B155" s="1" t="str">
        <f>MKT[[#This Row],[DATE]]&amp;MKT[[#This Row],[VEHICLE NO]]&amp;MKT[[#This Row],[TRIP NO]]</f>
        <v>45394OD34U11451</v>
      </c>
      <c r="C155" s="25">
        <v>45394</v>
      </c>
      <c r="D155" s="1">
        <v>28707</v>
      </c>
      <c r="E155" s="12">
        <v>312214</v>
      </c>
      <c r="F155" s="17">
        <v>1323</v>
      </c>
      <c r="G155" s="20" t="s">
        <v>47</v>
      </c>
      <c r="H155" s="48">
        <v>54.64</v>
      </c>
      <c r="I155" s="48">
        <v>16.78</v>
      </c>
      <c r="J155" s="26">
        <f t="shared" si="4"/>
        <v>37.86</v>
      </c>
      <c r="K155" s="49">
        <v>37.54</v>
      </c>
      <c r="L155" s="31">
        <v>45394</v>
      </c>
      <c r="M155" s="48">
        <f t="shared" si="5"/>
        <v>0.32000000000000028</v>
      </c>
      <c r="N155" s="32">
        <v>1</v>
      </c>
      <c r="O155" s="1" t="s">
        <v>50</v>
      </c>
      <c r="P155" s="1" t="s">
        <v>51</v>
      </c>
      <c r="Q155" s="91" t="str">
        <f>VLOOKUP(MKT[[#This Row],[ID]],DRIVER[],6,FALSE)</f>
        <v>SULTAN AHMAD</v>
      </c>
    </row>
    <row r="156" spans="1:17" ht="13.8">
      <c r="A156" s="1">
        <v>154</v>
      </c>
      <c r="B156" s="1" t="str">
        <f>MKT[[#This Row],[DATE]]&amp;MKT[[#This Row],[VEHICLE NO]]&amp;MKT[[#This Row],[TRIP NO]]</f>
        <v>45394OD34U13451</v>
      </c>
      <c r="C156" s="25">
        <v>45394</v>
      </c>
      <c r="D156" s="1">
        <v>28708</v>
      </c>
      <c r="E156" s="12">
        <v>312214</v>
      </c>
      <c r="F156" s="17">
        <v>1333</v>
      </c>
      <c r="G156" s="20" t="s">
        <v>49</v>
      </c>
      <c r="H156" s="48">
        <v>53.78</v>
      </c>
      <c r="I156" s="48">
        <v>16.88</v>
      </c>
      <c r="J156" s="26">
        <f t="shared" si="4"/>
        <v>36.900000000000006</v>
      </c>
      <c r="K156" s="49">
        <v>36.380000000000003</v>
      </c>
      <c r="L156" s="31">
        <v>45394</v>
      </c>
      <c r="M156" s="48">
        <f t="shared" si="5"/>
        <v>0.52000000000000313</v>
      </c>
      <c r="N156" s="32">
        <v>1</v>
      </c>
      <c r="O156" s="1" t="s">
        <v>50</v>
      </c>
      <c r="P156" s="1" t="s">
        <v>51</v>
      </c>
      <c r="Q156" s="91" t="str">
        <f>VLOOKUP(MKT[[#This Row],[ID]],DRIVER[],6,FALSE)</f>
        <v>BHOORA KHAN</v>
      </c>
    </row>
    <row r="157" spans="1:17" ht="13.8">
      <c r="A157" s="1">
        <v>155</v>
      </c>
      <c r="B157" s="1" t="str">
        <f>MKT[[#This Row],[DATE]]&amp;MKT[[#This Row],[VEHICLE NO]]&amp;MKT[[#This Row],[TRIP NO]]</f>
        <v>45394OD34R13451</v>
      </c>
      <c r="C157" s="25">
        <v>45394</v>
      </c>
      <c r="D157" s="1">
        <v>28709</v>
      </c>
      <c r="E157" s="12">
        <v>312214</v>
      </c>
      <c r="F157" s="17">
        <v>1335</v>
      </c>
      <c r="G157" s="20" t="s">
        <v>11</v>
      </c>
      <c r="H157" s="48">
        <v>52.54</v>
      </c>
      <c r="I157" s="48">
        <v>17.04</v>
      </c>
      <c r="J157" s="26">
        <f t="shared" si="4"/>
        <v>35.5</v>
      </c>
      <c r="K157" s="49">
        <v>35.119999999999997</v>
      </c>
      <c r="L157" s="31">
        <v>45394</v>
      </c>
      <c r="M157" s="48">
        <f t="shared" si="5"/>
        <v>0.38000000000000256</v>
      </c>
      <c r="N157" s="32">
        <v>1</v>
      </c>
      <c r="O157" s="1" t="s">
        <v>50</v>
      </c>
      <c r="P157" s="1" t="s">
        <v>51</v>
      </c>
      <c r="Q157" s="91" t="str">
        <f>VLOOKUP(MKT[[#This Row],[ID]],DRIVER[],6,FALSE)</f>
        <v>MALIA PRADHAN</v>
      </c>
    </row>
    <row r="158" spans="1:17" ht="13.8">
      <c r="A158" s="1">
        <v>156</v>
      </c>
      <c r="B158" s="1" t="str">
        <f>MKT[[#This Row],[DATE]]&amp;MKT[[#This Row],[VEHICLE NO]]&amp;MKT[[#This Row],[TRIP NO]]</f>
        <v>45394OD34S11451</v>
      </c>
      <c r="C158" s="25">
        <v>45394</v>
      </c>
      <c r="D158" s="1">
        <v>28710</v>
      </c>
      <c r="E158" s="12">
        <v>312214</v>
      </c>
      <c r="F158" s="17">
        <v>1341</v>
      </c>
      <c r="G158" s="20" t="s">
        <v>32</v>
      </c>
      <c r="H158" s="48">
        <v>54.18</v>
      </c>
      <c r="I158" s="48">
        <v>16.88</v>
      </c>
      <c r="J158" s="26">
        <f t="shared" si="4"/>
        <v>37.299999999999997</v>
      </c>
      <c r="K158" s="49">
        <v>36.78</v>
      </c>
      <c r="L158" s="31">
        <v>45394</v>
      </c>
      <c r="M158" s="48">
        <f t="shared" si="5"/>
        <v>0.51999999999999602</v>
      </c>
      <c r="N158" s="32">
        <v>1</v>
      </c>
      <c r="O158" s="1" t="s">
        <v>50</v>
      </c>
      <c r="P158" s="1" t="s">
        <v>51</v>
      </c>
      <c r="Q158" s="91" t="str">
        <f>VLOOKUP(MKT[[#This Row],[ID]],DRIVER[],6,FALSE)</f>
        <v>AMIYA MISHRA</v>
      </c>
    </row>
    <row r="159" spans="1:17" ht="13.8">
      <c r="A159" s="1">
        <v>157</v>
      </c>
      <c r="B159" s="1" t="str">
        <f>MKT[[#This Row],[DATE]]&amp;MKT[[#This Row],[VEHICLE NO]]&amp;MKT[[#This Row],[TRIP NO]]</f>
        <v>45394OD04V11451</v>
      </c>
      <c r="C159" s="25">
        <v>45394</v>
      </c>
      <c r="D159" s="1">
        <v>28711</v>
      </c>
      <c r="E159" s="12">
        <v>312214</v>
      </c>
      <c r="F159" s="17">
        <v>1342</v>
      </c>
      <c r="G159" s="20" t="s">
        <v>46</v>
      </c>
      <c r="H159" s="48">
        <v>57.64</v>
      </c>
      <c r="I159" s="48">
        <v>16.84</v>
      </c>
      <c r="J159" s="26">
        <f t="shared" si="4"/>
        <v>40.799999999999997</v>
      </c>
      <c r="K159" s="49">
        <v>40.520000000000003</v>
      </c>
      <c r="L159" s="31">
        <v>45394</v>
      </c>
      <c r="M159" s="48">
        <f t="shared" si="5"/>
        <v>0.27999999999999403</v>
      </c>
      <c r="N159" s="32">
        <v>1</v>
      </c>
      <c r="O159" s="1" t="s">
        <v>50</v>
      </c>
      <c r="P159" s="1" t="s">
        <v>51</v>
      </c>
      <c r="Q159" s="91" t="str">
        <f>VLOOKUP(MKT[[#This Row],[ID]],DRIVER[],6,FALSE)</f>
        <v>AJAYA KUMAR PARIDA</v>
      </c>
    </row>
    <row r="160" spans="1:17" ht="13.8">
      <c r="A160" s="1">
        <v>158</v>
      </c>
      <c r="B160" s="1" t="str">
        <f>MKT[[#This Row],[DATE]]&amp;MKT[[#This Row],[VEHICLE NO]]&amp;MKT[[#This Row],[TRIP NO]]</f>
        <v>45394OD04V13451</v>
      </c>
      <c r="C160" s="25">
        <v>45394</v>
      </c>
      <c r="D160" s="1">
        <v>28712</v>
      </c>
      <c r="E160" s="12">
        <v>312214</v>
      </c>
      <c r="F160" s="17">
        <v>1347</v>
      </c>
      <c r="G160" s="20" t="s">
        <v>48</v>
      </c>
      <c r="H160" s="48">
        <v>57.64</v>
      </c>
      <c r="I160" s="48">
        <v>16.88</v>
      </c>
      <c r="J160" s="26">
        <f t="shared" si="4"/>
        <v>40.760000000000005</v>
      </c>
      <c r="K160" s="49">
        <v>40.54</v>
      </c>
      <c r="L160" s="31">
        <v>45394</v>
      </c>
      <c r="M160" s="48">
        <f t="shared" si="5"/>
        <v>0.22000000000000597</v>
      </c>
      <c r="N160" s="32">
        <v>1</v>
      </c>
      <c r="O160" s="1" t="s">
        <v>50</v>
      </c>
      <c r="P160" s="1" t="s">
        <v>51</v>
      </c>
      <c r="Q160" s="91" t="str">
        <f>VLOOKUP(MKT[[#This Row],[ID]],DRIVER[],6,FALSE)</f>
        <v>AKSHAYA KU SAHOO</v>
      </c>
    </row>
    <row r="161" spans="1:17" ht="13.8">
      <c r="A161" s="1">
        <v>159</v>
      </c>
      <c r="B161" s="1" t="str">
        <f>MKT[[#This Row],[DATE]]&amp;MKT[[#This Row],[VEHICLE NO]]&amp;MKT[[#This Row],[TRIP NO]]</f>
        <v>45394OD04T11452</v>
      </c>
      <c r="C161" s="25">
        <v>45394</v>
      </c>
      <c r="D161" s="1">
        <v>28713</v>
      </c>
      <c r="E161" s="12">
        <v>312214</v>
      </c>
      <c r="F161" s="17">
        <v>1386</v>
      </c>
      <c r="G161" s="20" t="s">
        <v>13</v>
      </c>
      <c r="H161" s="48">
        <v>55.36</v>
      </c>
      <c r="I161" s="48">
        <v>16.920000000000002</v>
      </c>
      <c r="J161" s="26">
        <f t="shared" si="4"/>
        <v>38.44</v>
      </c>
      <c r="K161" s="49">
        <v>37.979999999999997</v>
      </c>
      <c r="L161" s="31">
        <v>45394</v>
      </c>
      <c r="M161" s="48">
        <f t="shared" si="5"/>
        <v>0.46000000000000085</v>
      </c>
      <c r="N161" s="32">
        <v>2</v>
      </c>
      <c r="O161" s="1" t="s">
        <v>50</v>
      </c>
      <c r="P161" s="1" t="s">
        <v>51</v>
      </c>
      <c r="Q161" s="91" t="str">
        <f>VLOOKUP(MKT[[#This Row],[ID]],DRIVER[],6,FALSE)</f>
        <v xml:space="preserve">RASHID </v>
      </c>
    </row>
    <row r="162" spans="1:17" ht="13.8">
      <c r="A162" s="1">
        <v>160</v>
      </c>
      <c r="B162" s="1" t="str">
        <f>MKT[[#This Row],[DATE]]&amp;MKT[[#This Row],[VEHICLE NO]]&amp;MKT[[#This Row],[TRIP NO]]</f>
        <v>45394OD34T11452</v>
      </c>
      <c r="C162" s="25">
        <v>45394</v>
      </c>
      <c r="D162" s="1">
        <v>28714</v>
      </c>
      <c r="E162" s="12">
        <v>312214</v>
      </c>
      <c r="F162" s="17">
        <v>1387</v>
      </c>
      <c r="G162" s="20" t="s">
        <v>34</v>
      </c>
      <c r="H162" s="48">
        <v>53.7</v>
      </c>
      <c r="I162" s="48">
        <v>16.920000000000002</v>
      </c>
      <c r="J162" s="26">
        <f t="shared" si="4"/>
        <v>36.78</v>
      </c>
      <c r="K162" s="49">
        <v>36.54</v>
      </c>
      <c r="L162" s="31">
        <v>45394</v>
      </c>
      <c r="M162" s="48">
        <f t="shared" si="5"/>
        <v>0.24000000000000199</v>
      </c>
      <c r="N162" s="32">
        <v>2</v>
      </c>
      <c r="O162" s="1" t="s">
        <v>50</v>
      </c>
      <c r="P162" s="1" t="s">
        <v>51</v>
      </c>
      <c r="Q162" s="91" t="str">
        <f>VLOOKUP(MKT[[#This Row],[ID]],DRIVER[],6,FALSE)</f>
        <v>KASHI NATH DAS</v>
      </c>
    </row>
    <row r="163" spans="1:17" ht="13.8">
      <c r="A163" s="1">
        <v>161</v>
      </c>
      <c r="B163" s="1" t="str">
        <f>MKT[[#This Row],[DATE]]&amp;MKT[[#This Row],[VEHICLE NO]]&amp;MKT[[#This Row],[TRIP NO]]</f>
        <v>45394OD34R11452</v>
      </c>
      <c r="C163" s="25">
        <v>45394</v>
      </c>
      <c r="D163" s="1">
        <v>28715</v>
      </c>
      <c r="E163" s="12">
        <v>312214</v>
      </c>
      <c r="F163" s="17">
        <v>1390</v>
      </c>
      <c r="G163" s="20" t="s">
        <v>12</v>
      </c>
      <c r="H163" s="48">
        <v>53.24</v>
      </c>
      <c r="I163" s="48">
        <v>16.82</v>
      </c>
      <c r="J163" s="26">
        <f t="shared" si="4"/>
        <v>36.42</v>
      </c>
      <c r="K163" s="49">
        <v>36.18</v>
      </c>
      <c r="L163" s="31">
        <v>45394</v>
      </c>
      <c r="M163" s="48">
        <f t="shared" si="5"/>
        <v>0.24000000000000199</v>
      </c>
      <c r="N163" s="32">
        <v>2</v>
      </c>
      <c r="O163" s="1" t="s">
        <v>50</v>
      </c>
      <c r="P163" s="1" t="s">
        <v>51</v>
      </c>
      <c r="Q163" s="91" t="str">
        <f>VLOOKUP(MKT[[#This Row],[ID]],DRIVER[],6,FALSE)</f>
        <v>HEMANTA MOHANTA</v>
      </c>
    </row>
    <row r="164" spans="1:17" ht="13.8">
      <c r="A164" s="1">
        <v>162</v>
      </c>
      <c r="B164" s="1" t="str">
        <f>MKT[[#This Row],[DATE]]&amp;MKT[[#This Row],[VEHICLE NO]]&amp;MKT[[#This Row],[TRIP NO]]</f>
        <v>45394OD34U13452</v>
      </c>
      <c r="C164" s="25">
        <v>45394</v>
      </c>
      <c r="D164" s="1">
        <v>28716</v>
      </c>
      <c r="E164" s="12">
        <v>312214</v>
      </c>
      <c r="F164" s="17">
        <v>1405</v>
      </c>
      <c r="G164" s="20" t="s">
        <v>49</v>
      </c>
      <c r="H164" s="48">
        <v>53.28</v>
      </c>
      <c r="I164" s="48">
        <v>16.86</v>
      </c>
      <c r="J164" s="26">
        <f t="shared" si="4"/>
        <v>36.42</v>
      </c>
      <c r="K164" s="49">
        <v>35.520000000000003</v>
      </c>
      <c r="L164" s="31">
        <v>45394</v>
      </c>
      <c r="M164" s="48">
        <f t="shared" si="5"/>
        <v>0.89999999999999858</v>
      </c>
      <c r="N164" s="32">
        <v>2</v>
      </c>
      <c r="O164" s="1" t="s">
        <v>50</v>
      </c>
      <c r="P164" s="1" t="s">
        <v>51</v>
      </c>
      <c r="Q164" s="91" t="str">
        <f>VLOOKUP(MKT[[#This Row],[ID]],DRIVER[],6,FALSE)</f>
        <v>BHOORA KHAN</v>
      </c>
    </row>
    <row r="165" spans="1:17" ht="13.8">
      <c r="A165" s="1">
        <v>163</v>
      </c>
      <c r="B165" s="1" t="str">
        <f>MKT[[#This Row],[DATE]]&amp;MKT[[#This Row],[VEHICLE NO]]&amp;MKT[[#This Row],[TRIP NO]]</f>
        <v>45394OD34U11452</v>
      </c>
      <c r="C165" s="25">
        <v>45394</v>
      </c>
      <c r="D165" s="1">
        <v>28717</v>
      </c>
      <c r="E165" s="12">
        <v>312214</v>
      </c>
      <c r="F165" s="17">
        <v>1416</v>
      </c>
      <c r="G165" s="20" t="s">
        <v>47</v>
      </c>
      <c r="H165" s="48">
        <v>55.58</v>
      </c>
      <c r="I165" s="48">
        <v>16.78</v>
      </c>
      <c r="J165" s="26">
        <f t="shared" si="4"/>
        <v>38.799999999999997</v>
      </c>
      <c r="K165" s="49">
        <v>38.26</v>
      </c>
      <c r="L165" s="31">
        <v>45394</v>
      </c>
      <c r="M165" s="48">
        <f t="shared" si="5"/>
        <v>0.53999999999999915</v>
      </c>
      <c r="N165" s="32">
        <v>2</v>
      </c>
      <c r="O165" s="1" t="s">
        <v>50</v>
      </c>
      <c r="P165" s="1" t="s">
        <v>51</v>
      </c>
      <c r="Q165" s="91" t="str">
        <f>VLOOKUP(MKT[[#This Row],[ID]],DRIVER[],6,FALSE)</f>
        <v>SULTAN AHMAD</v>
      </c>
    </row>
    <row r="166" spans="1:17" ht="13.8">
      <c r="A166" s="1">
        <v>164</v>
      </c>
      <c r="B166" s="1" t="str">
        <f>MKT[[#This Row],[DATE]]&amp;MKT[[#This Row],[VEHICLE NO]]&amp;MKT[[#This Row],[TRIP NO]]</f>
        <v>45394OD34R13452</v>
      </c>
      <c r="C166" s="25">
        <v>45394</v>
      </c>
      <c r="D166" s="1">
        <v>28718</v>
      </c>
      <c r="E166" s="12">
        <v>312214</v>
      </c>
      <c r="F166" s="17">
        <v>1412</v>
      </c>
      <c r="G166" s="20" t="s">
        <v>11</v>
      </c>
      <c r="H166" s="48">
        <v>56.08</v>
      </c>
      <c r="I166" s="48">
        <v>17.02</v>
      </c>
      <c r="J166" s="26">
        <f t="shared" si="4"/>
        <v>39.06</v>
      </c>
      <c r="K166" s="49">
        <v>38.54</v>
      </c>
      <c r="L166" s="31">
        <v>45394</v>
      </c>
      <c r="M166" s="48">
        <f t="shared" si="5"/>
        <v>0.52000000000000313</v>
      </c>
      <c r="N166" s="32">
        <v>2</v>
      </c>
      <c r="O166" s="1" t="s">
        <v>50</v>
      </c>
      <c r="P166" s="1" t="s">
        <v>51</v>
      </c>
      <c r="Q166" s="91" t="str">
        <f>VLOOKUP(MKT[[#This Row],[ID]],DRIVER[],6,FALSE)</f>
        <v>MALIA PRADHAN</v>
      </c>
    </row>
    <row r="167" spans="1:17" ht="13.8">
      <c r="A167" s="1">
        <v>165</v>
      </c>
      <c r="B167" s="1" t="str">
        <f>MKT[[#This Row],[DATE]]&amp;MKT[[#This Row],[VEHICLE NO]]&amp;MKT[[#This Row],[TRIP NO]]</f>
        <v>45394OD34S11452</v>
      </c>
      <c r="C167" s="25">
        <v>45394</v>
      </c>
      <c r="D167" s="1">
        <v>28719</v>
      </c>
      <c r="E167" s="12">
        <v>312214</v>
      </c>
      <c r="F167" s="17">
        <v>1435</v>
      </c>
      <c r="G167" s="20" t="s">
        <v>32</v>
      </c>
      <c r="H167" s="48">
        <v>55.16</v>
      </c>
      <c r="I167" s="48">
        <v>16.88</v>
      </c>
      <c r="J167" s="26">
        <f t="shared" si="4"/>
        <v>38.28</v>
      </c>
      <c r="K167" s="49">
        <v>37.94</v>
      </c>
      <c r="L167" s="31">
        <v>45394</v>
      </c>
      <c r="M167" s="48">
        <f t="shared" si="5"/>
        <v>0.34000000000000341</v>
      </c>
      <c r="N167" s="32">
        <v>2</v>
      </c>
      <c r="O167" s="1" t="s">
        <v>50</v>
      </c>
      <c r="P167" s="1" t="s">
        <v>51</v>
      </c>
      <c r="Q167" s="91" t="str">
        <f>VLOOKUP(MKT[[#This Row],[ID]],DRIVER[],6,FALSE)</f>
        <v>AMIYA MISHRA</v>
      </c>
    </row>
    <row r="168" spans="1:17" ht="13.8">
      <c r="A168" s="1">
        <v>166</v>
      </c>
      <c r="B168" s="1" t="str">
        <f>MKT[[#This Row],[DATE]]&amp;MKT[[#This Row],[VEHICLE NO]]&amp;MKT[[#This Row],[TRIP NO]]</f>
        <v>45394OD04V11452</v>
      </c>
      <c r="C168" s="25">
        <v>45394</v>
      </c>
      <c r="D168" s="1">
        <v>28720</v>
      </c>
      <c r="E168" s="12">
        <v>312214</v>
      </c>
      <c r="F168" s="17">
        <v>1437</v>
      </c>
      <c r="G168" s="20" t="s">
        <v>46</v>
      </c>
      <c r="H168" s="48">
        <v>55.6</v>
      </c>
      <c r="I168" s="48">
        <v>16.8</v>
      </c>
      <c r="J168" s="26">
        <f t="shared" si="4"/>
        <v>38.799999999999997</v>
      </c>
      <c r="K168" s="49">
        <v>38.58</v>
      </c>
      <c r="L168" s="31">
        <v>45394</v>
      </c>
      <c r="M168" s="48">
        <f t="shared" si="5"/>
        <v>0.21999999999999886</v>
      </c>
      <c r="N168" s="32">
        <v>2</v>
      </c>
      <c r="O168" s="1" t="s">
        <v>50</v>
      </c>
      <c r="P168" s="1" t="s">
        <v>51</v>
      </c>
      <c r="Q168" s="91" t="str">
        <f>VLOOKUP(MKT[[#This Row],[ID]],DRIVER[],6,FALSE)</f>
        <v>AJAYA KUMAR PARIDA</v>
      </c>
    </row>
    <row r="169" spans="1:17" ht="13.8">
      <c r="A169" s="1">
        <v>167</v>
      </c>
      <c r="B169" s="1" t="str">
        <f>MKT[[#This Row],[DATE]]&amp;MKT[[#This Row],[VEHICLE NO]]&amp;MKT[[#This Row],[TRIP NO]]</f>
        <v>45394OD04V13452</v>
      </c>
      <c r="C169" s="25">
        <v>45394</v>
      </c>
      <c r="D169" s="1">
        <v>28721</v>
      </c>
      <c r="E169" s="12">
        <v>312214</v>
      </c>
      <c r="F169" s="17">
        <v>1440</v>
      </c>
      <c r="G169" s="20" t="s">
        <v>48</v>
      </c>
      <c r="H169" s="48">
        <v>56.94</v>
      </c>
      <c r="I169" s="48">
        <v>16.86</v>
      </c>
      <c r="J169" s="26">
        <f t="shared" si="4"/>
        <v>40.08</v>
      </c>
      <c r="K169" s="49">
        <v>39.82</v>
      </c>
      <c r="L169" s="31">
        <v>45395</v>
      </c>
      <c r="M169" s="48">
        <f t="shared" si="5"/>
        <v>0.25999999999999801</v>
      </c>
      <c r="N169" s="32">
        <v>2</v>
      </c>
      <c r="O169" s="1" t="s">
        <v>50</v>
      </c>
      <c r="P169" s="1" t="s">
        <v>51</v>
      </c>
      <c r="Q169" s="91" t="str">
        <f>VLOOKUP(MKT[[#This Row],[ID]],DRIVER[],6,FALSE)</f>
        <v>AKSHAYA KU SAHOO</v>
      </c>
    </row>
    <row r="170" spans="1:17" ht="13.8">
      <c r="A170" s="1">
        <v>168</v>
      </c>
      <c r="B170" s="1" t="str">
        <f>MKT[[#This Row],[DATE]]&amp;MKT[[#This Row],[VEHICLE NO]]&amp;MKT[[#This Row],[TRIP NO]]</f>
        <v>45395OD34U11451</v>
      </c>
      <c r="C170" s="25">
        <v>45395</v>
      </c>
      <c r="D170" s="1">
        <v>28722</v>
      </c>
      <c r="E170" s="12">
        <v>312214</v>
      </c>
      <c r="F170" s="17">
        <v>1457</v>
      </c>
      <c r="G170" s="20" t="s">
        <v>47</v>
      </c>
      <c r="H170" s="48">
        <v>55.98</v>
      </c>
      <c r="I170" s="48">
        <v>16.760000000000002</v>
      </c>
      <c r="J170" s="26">
        <f t="shared" si="4"/>
        <v>39.22</v>
      </c>
      <c r="K170" s="49">
        <v>38.9</v>
      </c>
      <c r="L170" s="31">
        <v>45395</v>
      </c>
      <c r="M170" s="48">
        <f t="shared" si="5"/>
        <v>0.32000000000000028</v>
      </c>
      <c r="N170" s="32">
        <v>1</v>
      </c>
      <c r="O170" s="1" t="s">
        <v>50</v>
      </c>
      <c r="P170" s="1" t="s">
        <v>51</v>
      </c>
      <c r="Q170" s="91" t="str">
        <f>VLOOKUP(MKT[[#This Row],[ID]],DRIVER[],6,FALSE)</f>
        <v>SULTAN AHMAD</v>
      </c>
    </row>
    <row r="171" spans="1:17" ht="13.8">
      <c r="A171" s="1">
        <v>169</v>
      </c>
      <c r="B171" s="1" t="str">
        <f>MKT[[#This Row],[DATE]]&amp;MKT[[#This Row],[VEHICLE NO]]&amp;MKT[[#This Row],[TRIP NO]]</f>
        <v>45395OD04T11451</v>
      </c>
      <c r="C171" s="25">
        <v>45395</v>
      </c>
      <c r="D171" s="1">
        <v>28723</v>
      </c>
      <c r="E171" s="12">
        <v>312214</v>
      </c>
      <c r="F171" s="17">
        <v>1458</v>
      </c>
      <c r="G171" s="20" t="s">
        <v>13</v>
      </c>
      <c r="H171" s="54">
        <v>51.54</v>
      </c>
      <c r="I171" s="54">
        <v>16.899999999999999</v>
      </c>
      <c r="J171" s="55">
        <f t="shared" si="4"/>
        <v>34.64</v>
      </c>
      <c r="K171" s="56">
        <v>34.32</v>
      </c>
      <c r="L171" s="31">
        <v>45395</v>
      </c>
      <c r="M171" s="54">
        <f t="shared" si="5"/>
        <v>0.32000000000000028</v>
      </c>
      <c r="N171" s="32">
        <v>1</v>
      </c>
      <c r="O171" s="1" t="s">
        <v>50</v>
      </c>
      <c r="P171" s="1" t="s">
        <v>51</v>
      </c>
      <c r="Q171" s="91" t="str">
        <f>VLOOKUP(MKT[[#This Row],[ID]],DRIVER[],6,FALSE)</f>
        <v xml:space="preserve">RASHID </v>
      </c>
    </row>
    <row r="172" spans="1:17" ht="13.8">
      <c r="A172" s="1">
        <v>170</v>
      </c>
      <c r="B172" s="1" t="str">
        <f>MKT[[#This Row],[DATE]]&amp;MKT[[#This Row],[VEHICLE NO]]&amp;MKT[[#This Row],[TRIP NO]]</f>
        <v>45395OD34T11451</v>
      </c>
      <c r="C172" s="25">
        <v>45395</v>
      </c>
      <c r="D172" s="1">
        <v>28724</v>
      </c>
      <c r="E172" s="12">
        <v>312214</v>
      </c>
      <c r="F172" s="17">
        <v>1460</v>
      </c>
      <c r="G172" s="20" t="s">
        <v>34</v>
      </c>
      <c r="H172" s="54">
        <v>55.68</v>
      </c>
      <c r="I172" s="54">
        <v>16.899999999999999</v>
      </c>
      <c r="J172" s="55">
        <f t="shared" si="4"/>
        <v>38.78</v>
      </c>
      <c r="K172" s="56">
        <v>38.54</v>
      </c>
      <c r="L172" s="31">
        <v>45395</v>
      </c>
      <c r="M172" s="54">
        <f t="shared" si="5"/>
        <v>0.24000000000000199</v>
      </c>
      <c r="N172" s="32">
        <v>1</v>
      </c>
      <c r="O172" s="1" t="s">
        <v>50</v>
      </c>
      <c r="P172" s="1" t="s">
        <v>51</v>
      </c>
      <c r="Q172" s="91" t="str">
        <f>VLOOKUP(MKT[[#This Row],[ID]],DRIVER[],6,FALSE)</f>
        <v>KASHI NATH DAS</v>
      </c>
    </row>
    <row r="173" spans="1:17" ht="13.8">
      <c r="A173" s="1">
        <v>171</v>
      </c>
      <c r="B173" s="1" t="str">
        <f>MKT[[#This Row],[DATE]]&amp;MKT[[#This Row],[VEHICLE NO]]&amp;MKT[[#This Row],[TRIP NO]]</f>
        <v>45395OD04V11451</v>
      </c>
      <c r="C173" s="25">
        <v>45395</v>
      </c>
      <c r="D173" s="1">
        <v>28725</v>
      </c>
      <c r="E173" s="12">
        <v>312214</v>
      </c>
      <c r="F173" s="17">
        <v>1465</v>
      </c>
      <c r="G173" s="20" t="s">
        <v>46</v>
      </c>
      <c r="H173" s="54">
        <v>53.04</v>
      </c>
      <c r="I173" s="54">
        <v>16.78</v>
      </c>
      <c r="J173" s="55">
        <f t="shared" si="4"/>
        <v>36.26</v>
      </c>
      <c r="K173" s="56">
        <v>35.9</v>
      </c>
      <c r="L173" s="31">
        <v>45395</v>
      </c>
      <c r="M173" s="54">
        <f t="shared" si="5"/>
        <v>0.35999999999999943</v>
      </c>
      <c r="N173" s="32">
        <v>1</v>
      </c>
      <c r="O173" s="1" t="s">
        <v>50</v>
      </c>
      <c r="P173" s="1" t="s">
        <v>51</v>
      </c>
      <c r="Q173" s="91" t="str">
        <f>VLOOKUP(MKT[[#This Row],[ID]],DRIVER[],6,FALSE)</f>
        <v>AJAYA KUMAR PARIDA</v>
      </c>
    </row>
    <row r="174" spans="1:17" ht="13.8">
      <c r="A174" s="1">
        <v>172</v>
      </c>
      <c r="B174" s="1" t="str">
        <f>MKT[[#This Row],[DATE]]&amp;MKT[[#This Row],[VEHICLE NO]]&amp;MKT[[#This Row],[TRIP NO]]</f>
        <v>45395OD34U13451</v>
      </c>
      <c r="C174" s="25">
        <v>45395</v>
      </c>
      <c r="D174" s="1">
        <v>28726</v>
      </c>
      <c r="E174" s="12">
        <v>312214</v>
      </c>
      <c r="F174" s="17">
        <v>1467</v>
      </c>
      <c r="G174" s="20" t="s">
        <v>49</v>
      </c>
      <c r="H174" s="54">
        <v>57.1</v>
      </c>
      <c r="I174" s="54">
        <v>16.86</v>
      </c>
      <c r="J174" s="55">
        <f t="shared" si="4"/>
        <v>40.24</v>
      </c>
      <c r="K174" s="56">
        <v>39.86</v>
      </c>
      <c r="L174" s="31">
        <v>45395</v>
      </c>
      <c r="M174" s="54">
        <f t="shared" si="5"/>
        <v>0.38000000000000256</v>
      </c>
      <c r="N174" s="32">
        <v>1</v>
      </c>
      <c r="O174" s="1" t="s">
        <v>50</v>
      </c>
      <c r="P174" s="1" t="s">
        <v>51</v>
      </c>
      <c r="Q174" s="91" t="str">
        <f>VLOOKUP(MKT[[#This Row],[ID]],DRIVER[],6,FALSE)</f>
        <v>BHOORA KHAN</v>
      </c>
    </row>
    <row r="175" spans="1:17" ht="13.8">
      <c r="A175" s="1">
        <v>173</v>
      </c>
      <c r="B175" s="1" t="str">
        <f>MKT[[#This Row],[DATE]]&amp;MKT[[#This Row],[VEHICLE NO]]&amp;MKT[[#This Row],[TRIP NO]]</f>
        <v>45395OD04V13451</v>
      </c>
      <c r="C175" s="25">
        <v>45395</v>
      </c>
      <c r="D175" s="1">
        <v>28727</v>
      </c>
      <c r="E175" s="12">
        <v>312214</v>
      </c>
      <c r="F175" s="17">
        <v>1468</v>
      </c>
      <c r="G175" s="20" t="s">
        <v>48</v>
      </c>
      <c r="H175" s="54">
        <v>57.78</v>
      </c>
      <c r="I175" s="54">
        <v>16.82</v>
      </c>
      <c r="J175" s="55">
        <f t="shared" si="4"/>
        <v>40.96</v>
      </c>
      <c r="K175" s="56">
        <v>40.6</v>
      </c>
      <c r="L175" s="31">
        <v>45395</v>
      </c>
      <c r="M175" s="54">
        <f t="shared" si="5"/>
        <v>0.35999999999999943</v>
      </c>
      <c r="N175" s="32">
        <v>1</v>
      </c>
      <c r="O175" s="1" t="s">
        <v>50</v>
      </c>
      <c r="P175" s="1" t="s">
        <v>51</v>
      </c>
      <c r="Q175" s="91" t="str">
        <f>VLOOKUP(MKT[[#This Row],[ID]],DRIVER[],6,FALSE)</f>
        <v>AKSHAYA KU SAHOO</v>
      </c>
    </row>
    <row r="176" spans="1:17" ht="13.8">
      <c r="A176" s="1">
        <v>174</v>
      </c>
      <c r="B176" s="1" t="str">
        <f>MKT[[#This Row],[DATE]]&amp;MKT[[#This Row],[VEHICLE NO]]&amp;MKT[[#This Row],[TRIP NO]]</f>
        <v>45395OD34R13451</v>
      </c>
      <c r="C176" s="25">
        <v>45395</v>
      </c>
      <c r="D176" s="1">
        <v>28728</v>
      </c>
      <c r="E176" s="12">
        <v>312214</v>
      </c>
      <c r="F176" s="17">
        <v>1477</v>
      </c>
      <c r="G176" s="20" t="s">
        <v>11</v>
      </c>
      <c r="H176" s="54">
        <v>58.3</v>
      </c>
      <c r="I176" s="54">
        <v>17</v>
      </c>
      <c r="J176" s="55">
        <f t="shared" si="4"/>
        <v>41.3</v>
      </c>
      <c r="K176" s="56">
        <v>40.78</v>
      </c>
      <c r="L176" s="31">
        <v>45395</v>
      </c>
      <c r="M176" s="54">
        <f t="shared" si="5"/>
        <v>0.51999999999999602</v>
      </c>
      <c r="N176" s="32">
        <v>1</v>
      </c>
      <c r="O176" s="1" t="s">
        <v>50</v>
      </c>
      <c r="P176" s="1" t="s">
        <v>51</v>
      </c>
      <c r="Q176" s="91" t="str">
        <f>VLOOKUP(MKT[[#This Row],[ID]],DRIVER[],6,FALSE)</f>
        <v>MALIA PRADHAN</v>
      </c>
    </row>
    <row r="177" spans="1:17" ht="13.8">
      <c r="A177" s="1">
        <v>175</v>
      </c>
      <c r="B177" s="1" t="str">
        <f>MKT[[#This Row],[DATE]]&amp;MKT[[#This Row],[VEHICLE NO]]&amp;MKT[[#This Row],[TRIP NO]]</f>
        <v>45395OD34S11451</v>
      </c>
      <c r="C177" s="25">
        <v>45395</v>
      </c>
      <c r="D177" s="1">
        <v>28729</v>
      </c>
      <c r="E177" s="12">
        <v>312214</v>
      </c>
      <c r="F177" s="17">
        <v>1491</v>
      </c>
      <c r="G177" s="20" t="s">
        <v>32</v>
      </c>
      <c r="H177" s="54">
        <v>53.52</v>
      </c>
      <c r="I177" s="54">
        <v>16.84</v>
      </c>
      <c r="J177" s="55">
        <f t="shared" si="4"/>
        <v>36.680000000000007</v>
      </c>
      <c r="K177" s="56">
        <v>36.42</v>
      </c>
      <c r="L177" s="31">
        <v>45395</v>
      </c>
      <c r="M177" s="54">
        <f t="shared" si="5"/>
        <v>0.26000000000000512</v>
      </c>
      <c r="N177" s="32">
        <v>1</v>
      </c>
      <c r="O177" s="1" t="s">
        <v>50</v>
      </c>
      <c r="P177" s="1" t="s">
        <v>51</v>
      </c>
      <c r="Q177" s="91" t="str">
        <f>VLOOKUP(MKT[[#This Row],[ID]],DRIVER[],6,FALSE)</f>
        <v>AMIYA MISHRA</v>
      </c>
    </row>
    <row r="178" spans="1:17" ht="13.8">
      <c r="A178" s="1">
        <v>176</v>
      </c>
      <c r="B178" s="1" t="str">
        <f>MKT[[#This Row],[DATE]]&amp;MKT[[#This Row],[VEHICLE NO]]&amp;MKT[[#This Row],[TRIP NO]]</f>
        <v>45395OD34R11451</v>
      </c>
      <c r="C178" s="25">
        <v>45395</v>
      </c>
      <c r="D178" s="1">
        <v>28730</v>
      </c>
      <c r="E178" s="12">
        <v>312214</v>
      </c>
      <c r="F178" s="17">
        <v>1516</v>
      </c>
      <c r="G178" s="20" t="s">
        <v>12</v>
      </c>
      <c r="H178" s="54">
        <v>55.96</v>
      </c>
      <c r="I178" s="54">
        <v>16.739999999999998</v>
      </c>
      <c r="J178" s="55">
        <f t="shared" si="4"/>
        <v>39.22</v>
      </c>
      <c r="K178" s="56">
        <v>38.799999999999997</v>
      </c>
      <c r="L178" s="31">
        <v>45395</v>
      </c>
      <c r="M178" s="54">
        <f t="shared" si="5"/>
        <v>0.42000000000000171</v>
      </c>
      <c r="N178" s="32">
        <v>1</v>
      </c>
      <c r="O178" s="1" t="s">
        <v>50</v>
      </c>
      <c r="P178" s="1" t="s">
        <v>51</v>
      </c>
      <c r="Q178" s="91" t="str">
        <f>VLOOKUP(MKT[[#This Row],[ID]],DRIVER[],6,FALSE)</f>
        <v>HEMANTA MOHANTA</v>
      </c>
    </row>
    <row r="179" spans="1:17" ht="13.8">
      <c r="A179" s="1">
        <v>177</v>
      </c>
      <c r="B179" s="1" t="str">
        <f>MKT[[#This Row],[DATE]]&amp;MKT[[#This Row],[VEHICLE NO]]&amp;MKT[[#This Row],[TRIP NO]]</f>
        <v>45395OD34U11452</v>
      </c>
      <c r="C179" s="25">
        <v>45395</v>
      </c>
      <c r="D179" s="1">
        <v>28731</v>
      </c>
      <c r="E179" s="12">
        <v>312214</v>
      </c>
      <c r="F179" s="17">
        <v>1520</v>
      </c>
      <c r="G179" s="20" t="s">
        <v>47</v>
      </c>
      <c r="H179" s="54">
        <v>52.76</v>
      </c>
      <c r="I179" s="54">
        <v>16.739999999999998</v>
      </c>
      <c r="J179" s="55">
        <f t="shared" si="4"/>
        <v>36.019999999999996</v>
      </c>
      <c r="K179" s="56">
        <v>35.700000000000003</v>
      </c>
      <c r="L179" s="31">
        <v>45395</v>
      </c>
      <c r="M179" s="54">
        <f t="shared" si="5"/>
        <v>0.31999999999999318</v>
      </c>
      <c r="N179" s="32">
        <v>2</v>
      </c>
      <c r="O179" s="1" t="s">
        <v>50</v>
      </c>
      <c r="P179" s="1" t="s">
        <v>51</v>
      </c>
      <c r="Q179" s="91" t="str">
        <f>VLOOKUP(MKT[[#This Row],[ID]],DRIVER[],6,FALSE)</f>
        <v>SULTAN AHMAD</v>
      </c>
    </row>
    <row r="180" spans="1:17" ht="13.8">
      <c r="A180" s="1">
        <v>178</v>
      </c>
      <c r="B180" s="1" t="str">
        <f>MKT[[#This Row],[DATE]]&amp;MKT[[#This Row],[VEHICLE NO]]&amp;MKT[[#This Row],[TRIP NO]]</f>
        <v>45395OD04T11452</v>
      </c>
      <c r="C180" s="25">
        <v>45395</v>
      </c>
      <c r="D180" s="1">
        <v>28732</v>
      </c>
      <c r="E180" s="12">
        <v>312214</v>
      </c>
      <c r="F180" s="17">
        <v>1521</v>
      </c>
      <c r="G180" s="20" t="s">
        <v>13</v>
      </c>
      <c r="H180" s="54">
        <v>55.36</v>
      </c>
      <c r="I180" s="54">
        <v>16.86</v>
      </c>
      <c r="J180" s="55">
        <f t="shared" si="4"/>
        <v>38.5</v>
      </c>
      <c r="K180" s="56">
        <v>38.159999999999997</v>
      </c>
      <c r="L180" s="31">
        <v>45395</v>
      </c>
      <c r="M180" s="54">
        <f t="shared" si="5"/>
        <v>0.34000000000000341</v>
      </c>
      <c r="N180" s="32">
        <v>2</v>
      </c>
      <c r="O180" s="1" t="s">
        <v>50</v>
      </c>
      <c r="P180" s="1" t="s">
        <v>51</v>
      </c>
      <c r="Q180" s="91" t="str">
        <f>VLOOKUP(MKT[[#This Row],[ID]],DRIVER[],6,FALSE)</f>
        <v xml:space="preserve">RASHID </v>
      </c>
    </row>
    <row r="181" spans="1:17" ht="13.8">
      <c r="A181" s="1">
        <v>179</v>
      </c>
      <c r="B181" s="1" t="str">
        <f>MKT[[#This Row],[DATE]]&amp;MKT[[#This Row],[VEHICLE NO]]&amp;MKT[[#This Row],[TRIP NO]]</f>
        <v>45395OD34T11452</v>
      </c>
      <c r="C181" s="25">
        <v>45395</v>
      </c>
      <c r="D181" s="1">
        <v>28733</v>
      </c>
      <c r="E181" s="12">
        <v>312214</v>
      </c>
      <c r="F181" s="17">
        <v>1522</v>
      </c>
      <c r="G181" s="20" t="s">
        <v>34</v>
      </c>
      <c r="H181" s="54">
        <v>55.98</v>
      </c>
      <c r="I181" s="54">
        <v>16.86</v>
      </c>
      <c r="J181" s="55">
        <f t="shared" si="4"/>
        <v>39.119999999999997</v>
      </c>
      <c r="K181" s="56">
        <v>38.72</v>
      </c>
      <c r="L181" s="31">
        <v>45395</v>
      </c>
      <c r="M181" s="54">
        <f t="shared" si="5"/>
        <v>0.39999999999999858</v>
      </c>
      <c r="N181" s="32">
        <v>2</v>
      </c>
      <c r="O181" s="1" t="s">
        <v>50</v>
      </c>
      <c r="P181" s="1" t="s">
        <v>51</v>
      </c>
      <c r="Q181" s="91" t="str">
        <f>VLOOKUP(MKT[[#This Row],[ID]],DRIVER[],6,FALSE)</f>
        <v>KASHI NATH DAS</v>
      </c>
    </row>
    <row r="182" spans="1:17" ht="13.8">
      <c r="A182" s="1">
        <v>180</v>
      </c>
      <c r="B182" s="1" t="str">
        <f>MKT[[#This Row],[DATE]]&amp;MKT[[#This Row],[VEHICLE NO]]&amp;MKT[[#This Row],[TRIP NO]]</f>
        <v>45395OD04V11452</v>
      </c>
      <c r="C182" s="25">
        <v>45395</v>
      </c>
      <c r="D182" s="1">
        <v>28734</v>
      </c>
      <c r="E182" s="12">
        <v>312214</v>
      </c>
      <c r="F182" s="17">
        <v>1526</v>
      </c>
      <c r="G182" s="20" t="s">
        <v>46</v>
      </c>
      <c r="H182" s="54">
        <v>51.8</v>
      </c>
      <c r="I182" s="54">
        <v>16.739999999999998</v>
      </c>
      <c r="J182" s="55">
        <f t="shared" si="4"/>
        <v>35.06</v>
      </c>
      <c r="K182" s="56">
        <v>34.72</v>
      </c>
      <c r="L182" s="31">
        <v>45395</v>
      </c>
      <c r="M182" s="54">
        <f t="shared" si="5"/>
        <v>0.34000000000000341</v>
      </c>
      <c r="N182" s="32">
        <v>2</v>
      </c>
      <c r="O182" s="1" t="s">
        <v>50</v>
      </c>
      <c r="P182" s="1" t="s">
        <v>51</v>
      </c>
      <c r="Q182" s="91" t="str">
        <f>VLOOKUP(MKT[[#This Row],[ID]],DRIVER[],6,FALSE)</f>
        <v>AJAYA KUMAR PARIDA</v>
      </c>
    </row>
    <row r="183" spans="1:17" ht="13.8">
      <c r="A183" s="1">
        <v>181</v>
      </c>
      <c r="B183" s="1" t="str">
        <f>MKT[[#This Row],[DATE]]&amp;MKT[[#This Row],[VEHICLE NO]]&amp;MKT[[#This Row],[TRIP NO]]</f>
        <v>45395OD34U13452</v>
      </c>
      <c r="C183" s="25">
        <v>45395</v>
      </c>
      <c r="D183" s="1">
        <v>28735</v>
      </c>
      <c r="E183" s="12">
        <v>312214</v>
      </c>
      <c r="F183" s="17">
        <v>1553</v>
      </c>
      <c r="G183" s="20" t="s">
        <v>49</v>
      </c>
      <c r="H183" s="54">
        <v>52.66</v>
      </c>
      <c r="I183" s="54">
        <v>16.899999999999999</v>
      </c>
      <c r="J183" s="55">
        <f t="shared" si="4"/>
        <v>35.76</v>
      </c>
      <c r="K183" s="56">
        <v>35.520000000000003</v>
      </c>
      <c r="L183" s="31">
        <v>45395</v>
      </c>
      <c r="M183" s="54">
        <f t="shared" si="5"/>
        <v>0.23999999999999488</v>
      </c>
      <c r="N183" s="32">
        <v>2</v>
      </c>
      <c r="O183" s="1" t="s">
        <v>50</v>
      </c>
      <c r="P183" s="1" t="s">
        <v>51</v>
      </c>
      <c r="Q183" s="91" t="str">
        <f>VLOOKUP(MKT[[#This Row],[ID]],DRIVER[],6,FALSE)</f>
        <v>BHOORA KHAN</v>
      </c>
    </row>
    <row r="184" spans="1:17" ht="13.8">
      <c r="A184" s="1">
        <v>182</v>
      </c>
      <c r="B184" s="1" t="str">
        <f>MKT[[#This Row],[DATE]]&amp;MKT[[#This Row],[VEHICLE NO]]&amp;MKT[[#This Row],[TRIP NO]]</f>
        <v>45395OD04V13452</v>
      </c>
      <c r="C184" s="25">
        <v>45395</v>
      </c>
      <c r="D184" s="1">
        <v>28736</v>
      </c>
      <c r="E184" s="12">
        <v>312214</v>
      </c>
      <c r="F184" s="17">
        <v>1556</v>
      </c>
      <c r="G184" s="20" t="s">
        <v>48</v>
      </c>
      <c r="H184" s="54">
        <v>53.88</v>
      </c>
      <c r="I184" s="54">
        <v>16.84</v>
      </c>
      <c r="J184" s="55">
        <f t="shared" si="4"/>
        <v>37.040000000000006</v>
      </c>
      <c r="K184" s="56">
        <v>36.700000000000003</v>
      </c>
      <c r="L184" s="31">
        <v>45395</v>
      </c>
      <c r="M184" s="54">
        <f t="shared" si="5"/>
        <v>0.34000000000000341</v>
      </c>
      <c r="N184" s="32">
        <v>2</v>
      </c>
      <c r="O184" s="1" t="s">
        <v>50</v>
      </c>
      <c r="P184" s="1" t="s">
        <v>51</v>
      </c>
      <c r="Q184" s="91" t="str">
        <f>VLOOKUP(MKT[[#This Row],[ID]],DRIVER[],6,FALSE)</f>
        <v>AKSHAYA KU SAHOO</v>
      </c>
    </row>
    <row r="185" spans="1:17" ht="13.8">
      <c r="A185" s="1">
        <v>183</v>
      </c>
      <c r="B185" s="1" t="str">
        <f>MKT[[#This Row],[DATE]]&amp;MKT[[#This Row],[VEHICLE NO]]&amp;MKT[[#This Row],[TRIP NO]]</f>
        <v>45395OD34S11452</v>
      </c>
      <c r="C185" s="25">
        <v>45395</v>
      </c>
      <c r="D185" s="1">
        <v>28737</v>
      </c>
      <c r="E185" s="12">
        <v>312214</v>
      </c>
      <c r="F185" s="17">
        <v>1578</v>
      </c>
      <c r="G185" s="20" t="s">
        <v>32</v>
      </c>
      <c r="H185" s="54">
        <v>55.42</v>
      </c>
      <c r="I185" s="54">
        <v>16.84</v>
      </c>
      <c r="J185" s="55">
        <f t="shared" si="4"/>
        <v>38.58</v>
      </c>
      <c r="K185" s="56">
        <v>38.28</v>
      </c>
      <c r="L185" s="31">
        <v>45395</v>
      </c>
      <c r="M185" s="54">
        <f t="shared" si="5"/>
        <v>0.29999999999999716</v>
      </c>
      <c r="N185" s="32">
        <v>2</v>
      </c>
      <c r="O185" s="1" t="s">
        <v>50</v>
      </c>
      <c r="P185" s="1" t="s">
        <v>51</v>
      </c>
      <c r="Q185" s="91" t="str">
        <f>VLOOKUP(MKT[[#This Row],[ID]],DRIVER[],6,FALSE)</f>
        <v>AMIYA MISHRA</v>
      </c>
    </row>
    <row r="186" spans="1:17" ht="13.8">
      <c r="A186" s="1">
        <v>184</v>
      </c>
      <c r="B186" s="1" t="str">
        <f>MKT[[#This Row],[DATE]]&amp;MKT[[#This Row],[VEHICLE NO]]&amp;MKT[[#This Row],[TRIP NO]]</f>
        <v>45396OD34T11451</v>
      </c>
      <c r="C186" s="25">
        <v>45396</v>
      </c>
      <c r="D186" s="1">
        <v>28738</v>
      </c>
      <c r="E186" s="12">
        <v>312214</v>
      </c>
      <c r="F186" s="17">
        <v>1589</v>
      </c>
      <c r="G186" s="20" t="s">
        <v>34</v>
      </c>
      <c r="H186" s="54">
        <v>54.76</v>
      </c>
      <c r="I186" s="54">
        <v>16.86</v>
      </c>
      <c r="J186" s="55">
        <f t="shared" si="4"/>
        <v>37.9</v>
      </c>
      <c r="K186" s="56">
        <v>37.46</v>
      </c>
      <c r="L186" s="31">
        <v>45396</v>
      </c>
      <c r="M186" s="54">
        <f t="shared" si="5"/>
        <v>0.43999999999999773</v>
      </c>
      <c r="N186" s="32">
        <v>1</v>
      </c>
      <c r="O186" s="1" t="s">
        <v>50</v>
      </c>
      <c r="P186" s="1" t="s">
        <v>51</v>
      </c>
      <c r="Q186" s="91" t="str">
        <f>VLOOKUP(MKT[[#This Row],[ID]],DRIVER[],6,FALSE)</f>
        <v>KASHI NATH DAS</v>
      </c>
    </row>
    <row r="187" spans="1:17" ht="13.8">
      <c r="A187" s="1">
        <v>185</v>
      </c>
      <c r="B187" s="1" t="str">
        <f>MKT[[#This Row],[DATE]]&amp;MKT[[#This Row],[VEHICLE NO]]&amp;MKT[[#This Row],[TRIP NO]]</f>
        <v>45396OD34U11451</v>
      </c>
      <c r="C187" s="25">
        <v>45396</v>
      </c>
      <c r="D187" s="1">
        <v>28739</v>
      </c>
      <c r="E187" s="12">
        <v>312214</v>
      </c>
      <c r="F187" s="17">
        <v>1590</v>
      </c>
      <c r="G187" s="20" t="s">
        <v>47</v>
      </c>
      <c r="H187" s="54">
        <v>53.98</v>
      </c>
      <c r="I187" s="54">
        <v>16.72</v>
      </c>
      <c r="J187" s="55">
        <f t="shared" si="4"/>
        <v>37.26</v>
      </c>
      <c r="K187" s="56">
        <v>36.979999999999997</v>
      </c>
      <c r="L187" s="31">
        <v>45396</v>
      </c>
      <c r="M187" s="54">
        <f t="shared" si="5"/>
        <v>0.28000000000000114</v>
      </c>
      <c r="N187" s="32">
        <v>1</v>
      </c>
      <c r="O187" s="1" t="s">
        <v>50</v>
      </c>
      <c r="P187" s="1" t="s">
        <v>51</v>
      </c>
      <c r="Q187" s="91" t="str">
        <f>VLOOKUP(MKT[[#This Row],[ID]],DRIVER[],6,FALSE)</f>
        <v>SULTAN AHMAD</v>
      </c>
    </row>
    <row r="188" spans="1:17" ht="13.8">
      <c r="A188" s="1">
        <v>186</v>
      </c>
      <c r="B188" s="1" t="str">
        <f>MKT[[#This Row],[DATE]]&amp;MKT[[#This Row],[VEHICLE NO]]&amp;MKT[[#This Row],[TRIP NO]]</f>
        <v>45396OD04T11451</v>
      </c>
      <c r="C188" s="25">
        <v>45396</v>
      </c>
      <c r="D188" s="1">
        <v>28740</v>
      </c>
      <c r="E188" s="12">
        <v>312214</v>
      </c>
      <c r="F188" s="17">
        <v>1591</v>
      </c>
      <c r="G188" s="20" t="s">
        <v>13</v>
      </c>
      <c r="H188" s="54">
        <v>57.6</v>
      </c>
      <c r="I188" s="54">
        <v>16.84</v>
      </c>
      <c r="J188" s="55">
        <f t="shared" si="4"/>
        <v>40.760000000000005</v>
      </c>
      <c r="K188" s="56">
        <v>40.380000000000003</v>
      </c>
      <c r="L188" s="31">
        <v>45396</v>
      </c>
      <c r="M188" s="54">
        <f t="shared" si="5"/>
        <v>0.38000000000000256</v>
      </c>
      <c r="N188" s="32">
        <v>1</v>
      </c>
      <c r="O188" s="1" t="s">
        <v>50</v>
      </c>
      <c r="P188" s="1" t="s">
        <v>51</v>
      </c>
      <c r="Q188" s="91" t="str">
        <f>VLOOKUP(MKT[[#This Row],[ID]],DRIVER[],6,FALSE)</f>
        <v xml:space="preserve">RASHID </v>
      </c>
    </row>
    <row r="189" spans="1:17" ht="13.8">
      <c r="A189" s="1">
        <v>187</v>
      </c>
      <c r="B189" s="1" t="str">
        <f>MKT[[#This Row],[DATE]]&amp;MKT[[#This Row],[VEHICLE NO]]&amp;MKT[[#This Row],[TRIP NO]]</f>
        <v>45396OD04V13451</v>
      </c>
      <c r="C189" s="25">
        <v>45396</v>
      </c>
      <c r="D189" s="1">
        <v>28741</v>
      </c>
      <c r="E189" s="12">
        <v>312214</v>
      </c>
      <c r="F189" s="17">
        <v>1596</v>
      </c>
      <c r="G189" s="20" t="s">
        <v>48</v>
      </c>
      <c r="H189" s="54">
        <v>54.96</v>
      </c>
      <c r="I189" s="54">
        <v>16.8</v>
      </c>
      <c r="J189" s="55">
        <f t="shared" si="4"/>
        <v>38.159999999999997</v>
      </c>
      <c r="K189" s="56">
        <v>37.840000000000003</v>
      </c>
      <c r="L189" s="31">
        <v>45396</v>
      </c>
      <c r="M189" s="54">
        <f t="shared" si="5"/>
        <v>0.31999999999999318</v>
      </c>
      <c r="N189" s="32">
        <v>1</v>
      </c>
      <c r="O189" s="1" t="s">
        <v>50</v>
      </c>
      <c r="P189" s="1" t="s">
        <v>51</v>
      </c>
      <c r="Q189" s="91" t="str">
        <f>VLOOKUP(MKT[[#This Row],[ID]],DRIVER[],6,FALSE)</f>
        <v>AKSHAYA KU SAHOO</v>
      </c>
    </row>
    <row r="190" spans="1:17" ht="13.8">
      <c r="A190" s="1">
        <v>188</v>
      </c>
      <c r="B190" s="1" t="str">
        <f>MKT[[#This Row],[DATE]]&amp;MKT[[#This Row],[VEHICLE NO]]&amp;MKT[[#This Row],[TRIP NO]]</f>
        <v>45396OD34U13451</v>
      </c>
      <c r="C190" s="25">
        <v>45396</v>
      </c>
      <c r="D190" s="1">
        <v>28742</v>
      </c>
      <c r="E190" s="12">
        <v>312214</v>
      </c>
      <c r="F190" s="17">
        <v>1599</v>
      </c>
      <c r="G190" s="20" t="s">
        <v>49</v>
      </c>
      <c r="H190" s="54">
        <v>54.74</v>
      </c>
      <c r="I190" s="54">
        <v>16.82</v>
      </c>
      <c r="J190" s="55">
        <f t="shared" si="4"/>
        <v>37.92</v>
      </c>
      <c r="K190" s="56">
        <v>37.659999999999997</v>
      </c>
      <c r="L190" s="31">
        <v>45396</v>
      </c>
      <c r="M190" s="54">
        <f t="shared" si="5"/>
        <v>0.26000000000000512</v>
      </c>
      <c r="N190" s="32">
        <v>1</v>
      </c>
      <c r="O190" s="1" t="s">
        <v>50</v>
      </c>
      <c r="P190" s="1" t="s">
        <v>51</v>
      </c>
      <c r="Q190" s="91" t="str">
        <f>VLOOKUP(MKT[[#This Row],[ID]],DRIVER[],6,FALSE)</f>
        <v>BHOORA KHAN</v>
      </c>
    </row>
    <row r="191" spans="1:17" ht="13.8">
      <c r="A191" s="1">
        <v>189</v>
      </c>
      <c r="B191" s="1" t="str">
        <f>MKT[[#This Row],[DATE]]&amp;MKT[[#This Row],[VEHICLE NO]]&amp;MKT[[#This Row],[TRIP NO]]</f>
        <v>45396OD34S11451</v>
      </c>
      <c r="C191" s="25">
        <v>45396</v>
      </c>
      <c r="D191" s="1">
        <v>28743</v>
      </c>
      <c r="E191" s="12">
        <v>312214</v>
      </c>
      <c r="F191" s="17">
        <v>1610</v>
      </c>
      <c r="G191" s="20" t="s">
        <v>32</v>
      </c>
      <c r="H191" s="54">
        <v>53.2</v>
      </c>
      <c r="I191" s="54">
        <v>16.78</v>
      </c>
      <c r="J191" s="55">
        <f t="shared" si="4"/>
        <v>36.42</v>
      </c>
      <c r="K191" s="56">
        <v>36.04</v>
      </c>
      <c r="L191" s="31">
        <v>45396</v>
      </c>
      <c r="M191" s="54">
        <f t="shared" si="5"/>
        <v>0.38000000000000256</v>
      </c>
      <c r="N191" s="32">
        <v>1</v>
      </c>
      <c r="O191" s="1" t="s">
        <v>50</v>
      </c>
      <c r="P191" s="1" t="s">
        <v>51</v>
      </c>
      <c r="Q191" s="91" t="str">
        <f>VLOOKUP(MKT[[#This Row],[ID]],DRIVER[],6,FALSE)</f>
        <v>AMIYA MISHRA</v>
      </c>
    </row>
    <row r="192" spans="1:17" ht="13.8">
      <c r="A192" s="1">
        <v>190</v>
      </c>
      <c r="B192" s="1" t="str">
        <f>MKT[[#This Row],[DATE]]&amp;MKT[[#This Row],[VEHICLE NO]]&amp;MKT[[#This Row],[TRIP NO]]</f>
        <v>45396OD04V11451</v>
      </c>
      <c r="C192" s="25">
        <v>45396</v>
      </c>
      <c r="D192" s="1">
        <v>28744</v>
      </c>
      <c r="E192" s="12">
        <v>312214</v>
      </c>
      <c r="F192" s="17">
        <v>1611</v>
      </c>
      <c r="G192" s="20" t="s">
        <v>46</v>
      </c>
      <c r="H192" s="54">
        <v>54.18</v>
      </c>
      <c r="I192" s="54">
        <v>16.72</v>
      </c>
      <c r="J192" s="55">
        <f t="shared" si="4"/>
        <v>37.46</v>
      </c>
      <c r="K192" s="56">
        <v>37.14</v>
      </c>
      <c r="L192" s="31">
        <v>45396</v>
      </c>
      <c r="M192" s="54">
        <f t="shared" si="5"/>
        <v>0.32000000000000028</v>
      </c>
      <c r="N192" s="32">
        <v>1</v>
      </c>
      <c r="O192" s="1" t="s">
        <v>50</v>
      </c>
      <c r="P192" s="1" t="s">
        <v>51</v>
      </c>
      <c r="Q192" s="91" t="str">
        <f>VLOOKUP(MKT[[#This Row],[ID]],DRIVER[],6,FALSE)</f>
        <v>AJAYA KUMAR PARIDA</v>
      </c>
    </row>
    <row r="193" spans="1:17" ht="13.8">
      <c r="A193" s="1">
        <v>191</v>
      </c>
      <c r="B193" s="1" t="str">
        <f>MKT[[#This Row],[DATE]]&amp;MKT[[#This Row],[VEHICLE NO]]&amp;MKT[[#This Row],[TRIP NO]]</f>
        <v>45396OD34R11451</v>
      </c>
      <c r="C193" s="25">
        <v>45396</v>
      </c>
      <c r="D193" s="1">
        <v>28745</v>
      </c>
      <c r="E193" s="12">
        <v>312214</v>
      </c>
      <c r="F193" s="17">
        <v>1630</v>
      </c>
      <c r="G193" s="20" t="s">
        <v>12</v>
      </c>
      <c r="H193" s="54">
        <v>55.72</v>
      </c>
      <c r="I193" s="54">
        <v>16.72</v>
      </c>
      <c r="J193" s="55">
        <f t="shared" si="4"/>
        <v>39</v>
      </c>
      <c r="K193" s="56">
        <v>38.619999999999997</v>
      </c>
      <c r="L193" s="31">
        <v>45396</v>
      </c>
      <c r="M193" s="54">
        <f t="shared" si="5"/>
        <v>0.38000000000000256</v>
      </c>
      <c r="N193" s="32">
        <v>1</v>
      </c>
      <c r="O193" s="1" t="s">
        <v>50</v>
      </c>
      <c r="P193" s="1" t="s">
        <v>51</v>
      </c>
      <c r="Q193" s="91" t="str">
        <f>VLOOKUP(MKT[[#This Row],[ID]],DRIVER[],6,FALSE)</f>
        <v>HEMANTA MOHANTA</v>
      </c>
    </row>
    <row r="194" spans="1:17" ht="13.8">
      <c r="A194" s="1">
        <v>192</v>
      </c>
      <c r="B194" s="1" t="str">
        <f>MKT[[#This Row],[DATE]]&amp;MKT[[#This Row],[VEHICLE NO]]&amp;MKT[[#This Row],[TRIP NO]]</f>
        <v>45396OD34T11452</v>
      </c>
      <c r="C194" s="25">
        <v>45396</v>
      </c>
      <c r="D194" s="1">
        <v>28746</v>
      </c>
      <c r="E194" s="12">
        <v>312214</v>
      </c>
      <c r="F194" s="17">
        <v>1636</v>
      </c>
      <c r="G194" s="20" t="s">
        <v>34</v>
      </c>
      <c r="H194" s="54">
        <v>53.48</v>
      </c>
      <c r="I194" s="54">
        <v>16.84</v>
      </c>
      <c r="J194" s="55">
        <f t="shared" si="4"/>
        <v>36.64</v>
      </c>
      <c r="K194" s="56">
        <v>36.26</v>
      </c>
      <c r="L194" s="31">
        <v>45396</v>
      </c>
      <c r="M194" s="54">
        <f t="shared" si="5"/>
        <v>0.38000000000000256</v>
      </c>
      <c r="N194" s="32">
        <v>2</v>
      </c>
      <c r="O194" s="1" t="s">
        <v>50</v>
      </c>
      <c r="P194" s="1" t="s">
        <v>51</v>
      </c>
      <c r="Q194" s="91" t="str">
        <f>VLOOKUP(MKT[[#This Row],[ID]],DRIVER[],6,FALSE)</f>
        <v>KASHI NATH DAS</v>
      </c>
    </row>
    <row r="195" spans="1:17" ht="13.8">
      <c r="A195" s="1">
        <v>193</v>
      </c>
      <c r="B195" s="1" t="str">
        <f>MKT[[#This Row],[DATE]]&amp;MKT[[#This Row],[VEHICLE NO]]&amp;MKT[[#This Row],[TRIP NO]]</f>
        <v>45396OD34U11452</v>
      </c>
      <c r="C195" s="25">
        <v>45396</v>
      </c>
      <c r="D195" s="1">
        <v>28747</v>
      </c>
      <c r="E195" s="12">
        <v>312214</v>
      </c>
      <c r="F195" s="17">
        <v>1640</v>
      </c>
      <c r="G195" s="20" t="s">
        <v>47</v>
      </c>
      <c r="H195" s="54">
        <v>54.78</v>
      </c>
      <c r="I195" s="54">
        <v>16.62</v>
      </c>
      <c r="J195" s="55">
        <f t="shared" ref="J195:J258" si="6">H195-I195</f>
        <v>38.159999999999997</v>
      </c>
      <c r="K195" s="56">
        <v>37.72</v>
      </c>
      <c r="L195" s="31">
        <v>45396</v>
      </c>
      <c r="M195" s="54">
        <f t="shared" ref="M195:M258" si="7">J195-K195</f>
        <v>0.43999999999999773</v>
      </c>
      <c r="N195" s="32">
        <v>2</v>
      </c>
      <c r="O195" s="1" t="s">
        <v>50</v>
      </c>
      <c r="P195" s="1" t="s">
        <v>51</v>
      </c>
      <c r="Q195" s="91" t="str">
        <f>VLOOKUP(MKT[[#This Row],[ID]],DRIVER[],6,FALSE)</f>
        <v>SULTAN AHMAD</v>
      </c>
    </row>
    <row r="196" spans="1:17" ht="13.8">
      <c r="A196" s="1">
        <v>194</v>
      </c>
      <c r="B196" s="1" t="str">
        <f>MKT[[#This Row],[DATE]]&amp;MKT[[#This Row],[VEHICLE NO]]&amp;MKT[[#This Row],[TRIP NO]]</f>
        <v>45396OD04T11452</v>
      </c>
      <c r="C196" s="25">
        <v>45396</v>
      </c>
      <c r="D196" s="1">
        <v>28748</v>
      </c>
      <c r="E196" s="12">
        <v>312214</v>
      </c>
      <c r="F196" s="17">
        <v>1649</v>
      </c>
      <c r="G196" s="20" t="s">
        <v>13</v>
      </c>
      <c r="H196" s="54">
        <v>52.88</v>
      </c>
      <c r="I196" s="54">
        <v>16.82</v>
      </c>
      <c r="J196" s="55">
        <f t="shared" si="6"/>
        <v>36.06</v>
      </c>
      <c r="K196" s="56">
        <v>35.72</v>
      </c>
      <c r="L196" s="31">
        <v>45396</v>
      </c>
      <c r="M196" s="54">
        <f t="shared" si="7"/>
        <v>0.34000000000000341</v>
      </c>
      <c r="N196" s="32">
        <v>2</v>
      </c>
      <c r="O196" s="1" t="s">
        <v>50</v>
      </c>
      <c r="P196" s="1" t="s">
        <v>51</v>
      </c>
      <c r="Q196" s="91" t="str">
        <f>VLOOKUP(MKT[[#This Row],[ID]],DRIVER[],6,FALSE)</f>
        <v xml:space="preserve">RASHID </v>
      </c>
    </row>
    <row r="197" spans="1:17" ht="13.8">
      <c r="A197" s="1">
        <v>195</v>
      </c>
      <c r="B197" s="1" t="str">
        <f>MKT[[#This Row],[DATE]]&amp;MKT[[#This Row],[VEHICLE NO]]&amp;MKT[[#This Row],[TRIP NO]]</f>
        <v>45396OD04V13452</v>
      </c>
      <c r="C197" s="25">
        <v>45396</v>
      </c>
      <c r="D197" s="1">
        <v>28749</v>
      </c>
      <c r="E197" s="12">
        <v>312214</v>
      </c>
      <c r="F197" s="17">
        <v>1658</v>
      </c>
      <c r="G197" s="20" t="s">
        <v>48</v>
      </c>
      <c r="H197" s="54">
        <v>52.72</v>
      </c>
      <c r="I197" s="54">
        <v>16.78</v>
      </c>
      <c r="J197" s="55">
        <f t="shared" si="6"/>
        <v>35.94</v>
      </c>
      <c r="K197" s="56">
        <v>35.6</v>
      </c>
      <c r="L197" s="31">
        <v>45396</v>
      </c>
      <c r="M197" s="54">
        <f t="shared" si="7"/>
        <v>0.33999999999999631</v>
      </c>
      <c r="N197" s="32">
        <v>2</v>
      </c>
      <c r="O197" s="1" t="s">
        <v>50</v>
      </c>
      <c r="P197" s="1" t="s">
        <v>51</v>
      </c>
      <c r="Q197" s="91" t="str">
        <f>VLOOKUP(MKT[[#This Row],[ID]],DRIVER[],6,FALSE)</f>
        <v>AKSHAYA KU SAHOO</v>
      </c>
    </row>
    <row r="198" spans="1:17" ht="13.8">
      <c r="A198" s="1">
        <v>196</v>
      </c>
      <c r="B198" s="1" t="str">
        <f>MKT[[#This Row],[DATE]]&amp;MKT[[#This Row],[VEHICLE NO]]&amp;MKT[[#This Row],[TRIP NO]]</f>
        <v>45396OD34U13452</v>
      </c>
      <c r="C198" s="25">
        <v>45396</v>
      </c>
      <c r="D198" s="1">
        <v>28750</v>
      </c>
      <c r="E198" s="12">
        <v>312214</v>
      </c>
      <c r="F198" s="17">
        <v>1661</v>
      </c>
      <c r="G198" s="20" t="s">
        <v>49</v>
      </c>
      <c r="H198" s="54">
        <v>53.42</v>
      </c>
      <c r="I198" s="54">
        <v>16.760000000000002</v>
      </c>
      <c r="J198" s="55">
        <f t="shared" si="6"/>
        <v>36.659999999999997</v>
      </c>
      <c r="K198" s="56">
        <v>36.299999999999997</v>
      </c>
      <c r="L198" s="31">
        <v>45396</v>
      </c>
      <c r="M198" s="54">
        <f t="shared" si="7"/>
        <v>0.35999999999999943</v>
      </c>
      <c r="N198" s="32">
        <v>2</v>
      </c>
      <c r="O198" s="1" t="s">
        <v>50</v>
      </c>
      <c r="P198" s="1" t="s">
        <v>51</v>
      </c>
      <c r="Q198" s="91" t="str">
        <f>VLOOKUP(MKT[[#This Row],[ID]],DRIVER[],6,FALSE)</f>
        <v>BHOORA KHAN</v>
      </c>
    </row>
    <row r="199" spans="1:17" ht="13.8">
      <c r="A199" s="1">
        <v>197</v>
      </c>
      <c r="B199" s="1" t="str">
        <f>MKT[[#This Row],[DATE]]&amp;MKT[[#This Row],[VEHICLE NO]]&amp;MKT[[#This Row],[TRIP NO]]</f>
        <v>45396OD34R13451</v>
      </c>
      <c r="C199" s="25">
        <v>45396</v>
      </c>
      <c r="D199" s="1">
        <v>28751</v>
      </c>
      <c r="E199" s="12">
        <v>312214</v>
      </c>
      <c r="F199" s="17">
        <v>1670</v>
      </c>
      <c r="G199" s="20" t="s">
        <v>11</v>
      </c>
      <c r="H199" s="54">
        <v>54.94</v>
      </c>
      <c r="I199" s="54">
        <v>17</v>
      </c>
      <c r="J199" s="55">
        <f t="shared" si="6"/>
        <v>37.94</v>
      </c>
      <c r="K199" s="56">
        <v>37.6</v>
      </c>
      <c r="L199" s="31">
        <v>45396</v>
      </c>
      <c r="M199" s="54">
        <f t="shared" si="7"/>
        <v>0.33999999999999631</v>
      </c>
      <c r="N199" s="32">
        <v>1</v>
      </c>
      <c r="O199" s="1" t="s">
        <v>50</v>
      </c>
      <c r="P199" s="1" t="s">
        <v>51</v>
      </c>
      <c r="Q199" s="91" t="str">
        <f>VLOOKUP(MKT[[#This Row],[ID]],DRIVER[],6,FALSE)</f>
        <v>MALIA PRADHAN</v>
      </c>
    </row>
    <row r="200" spans="1:17" ht="13.8">
      <c r="A200" s="1">
        <v>198</v>
      </c>
      <c r="B200" s="1" t="str">
        <f>MKT[[#This Row],[DATE]]&amp;MKT[[#This Row],[VEHICLE NO]]&amp;MKT[[#This Row],[TRIP NO]]</f>
        <v>45396OD04V11452</v>
      </c>
      <c r="C200" s="25">
        <v>45396</v>
      </c>
      <c r="D200" s="1">
        <v>28752</v>
      </c>
      <c r="E200" s="12">
        <v>312214</v>
      </c>
      <c r="F200" s="17">
        <v>1671</v>
      </c>
      <c r="G200" s="20" t="s">
        <v>46</v>
      </c>
      <c r="H200" s="54">
        <v>55.36</v>
      </c>
      <c r="I200" s="54">
        <v>16.64</v>
      </c>
      <c r="J200" s="55">
        <f t="shared" si="6"/>
        <v>38.72</v>
      </c>
      <c r="K200" s="56">
        <v>38.380000000000003</v>
      </c>
      <c r="L200" s="31">
        <v>45396</v>
      </c>
      <c r="M200" s="54">
        <f t="shared" si="7"/>
        <v>0.33999999999999631</v>
      </c>
      <c r="N200" s="32">
        <v>2</v>
      </c>
      <c r="O200" s="1" t="s">
        <v>50</v>
      </c>
      <c r="P200" s="1" t="s">
        <v>51</v>
      </c>
      <c r="Q200" s="91" t="str">
        <f>VLOOKUP(MKT[[#This Row],[ID]],DRIVER[],6,FALSE)</f>
        <v>AJAYA KUMAR PARIDA</v>
      </c>
    </row>
    <row r="201" spans="1:17" ht="13.8">
      <c r="A201" s="1">
        <v>199</v>
      </c>
      <c r="B201" s="1" t="str">
        <f>MKT[[#This Row],[DATE]]&amp;MKT[[#This Row],[VEHICLE NO]]&amp;MKT[[#This Row],[TRIP NO]]</f>
        <v>45396OD34S11452</v>
      </c>
      <c r="C201" s="25">
        <v>45396</v>
      </c>
      <c r="D201" s="1">
        <v>28753</v>
      </c>
      <c r="E201" s="12">
        <v>312214</v>
      </c>
      <c r="F201" s="17">
        <v>1674</v>
      </c>
      <c r="G201" s="20" t="s">
        <v>32</v>
      </c>
      <c r="H201" s="54">
        <v>55.28</v>
      </c>
      <c r="I201" s="54">
        <v>16.739999999999998</v>
      </c>
      <c r="J201" s="55">
        <f t="shared" si="6"/>
        <v>38.540000000000006</v>
      </c>
      <c r="K201" s="56">
        <v>38.200000000000003</v>
      </c>
      <c r="L201" s="31">
        <v>45396</v>
      </c>
      <c r="M201" s="54">
        <f t="shared" si="7"/>
        <v>0.34000000000000341</v>
      </c>
      <c r="N201" s="32">
        <v>2</v>
      </c>
      <c r="O201" s="1" t="s">
        <v>50</v>
      </c>
      <c r="P201" s="1" t="s">
        <v>51</v>
      </c>
      <c r="Q201" s="91" t="str">
        <f>VLOOKUP(MKT[[#This Row],[ID]],DRIVER[],6,FALSE)</f>
        <v>AMIYA MISHRA</v>
      </c>
    </row>
    <row r="202" spans="1:17" ht="13.8">
      <c r="A202" s="1">
        <v>200</v>
      </c>
      <c r="B202" s="1" t="str">
        <f>MKT[[#This Row],[DATE]]&amp;MKT[[#This Row],[VEHICLE NO]]&amp;MKT[[#This Row],[TRIP NO]]</f>
        <v>45396OD34R11452</v>
      </c>
      <c r="C202" s="25">
        <v>45396</v>
      </c>
      <c r="D202" s="1">
        <v>28754</v>
      </c>
      <c r="E202" s="12">
        <v>312214</v>
      </c>
      <c r="F202" s="17">
        <v>1687</v>
      </c>
      <c r="G202" s="20" t="s">
        <v>12</v>
      </c>
      <c r="H202" s="54">
        <v>56.68</v>
      </c>
      <c r="I202" s="54">
        <v>16.72</v>
      </c>
      <c r="J202" s="55">
        <f t="shared" si="6"/>
        <v>39.96</v>
      </c>
      <c r="K202" s="56">
        <v>39.6</v>
      </c>
      <c r="L202" s="31">
        <v>45396</v>
      </c>
      <c r="M202" s="54">
        <f t="shared" si="7"/>
        <v>0.35999999999999943</v>
      </c>
      <c r="N202" s="32">
        <v>2</v>
      </c>
      <c r="O202" s="1" t="s">
        <v>50</v>
      </c>
      <c r="P202" s="1" t="s">
        <v>51</v>
      </c>
      <c r="Q202" s="91" t="str">
        <f>VLOOKUP(MKT[[#This Row],[ID]],DRIVER[],6,FALSE)</f>
        <v>HEMANTA MOHANTA</v>
      </c>
    </row>
    <row r="203" spans="1:17" ht="13.8">
      <c r="A203" s="1">
        <v>201</v>
      </c>
      <c r="B203" s="1" t="str">
        <f>MKT[[#This Row],[DATE]]&amp;MKT[[#This Row],[VEHICLE NO]]&amp;MKT[[#This Row],[TRIP NO]]</f>
        <v>45396OD04T11453</v>
      </c>
      <c r="C203" s="25">
        <v>45396</v>
      </c>
      <c r="D203" s="1">
        <v>28755</v>
      </c>
      <c r="E203" s="12">
        <v>312214</v>
      </c>
      <c r="F203" s="17">
        <v>1692</v>
      </c>
      <c r="G203" s="20" t="s">
        <v>13</v>
      </c>
      <c r="H203" s="54">
        <v>56.5</v>
      </c>
      <c r="I203" s="54">
        <v>16.8</v>
      </c>
      <c r="J203" s="55">
        <f t="shared" si="6"/>
        <v>39.700000000000003</v>
      </c>
      <c r="K203" s="56">
        <v>39.340000000000003</v>
      </c>
      <c r="L203" s="31">
        <v>45396</v>
      </c>
      <c r="M203" s="54">
        <f t="shared" si="7"/>
        <v>0.35999999999999943</v>
      </c>
      <c r="N203" s="32">
        <v>3</v>
      </c>
      <c r="O203" s="1" t="s">
        <v>50</v>
      </c>
      <c r="P203" s="1" t="s">
        <v>51</v>
      </c>
      <c r="Q203" s="91" t="str">
        <f>VLOOKUP(MKT[[#This Row],[ID]],DRIVER[],6,FALSE)</f>
        <v xml:space="preserve">RASHID </v>
      </c>
    </row>
    <row r="204" spans="1:17" ht="13.8">
      <c r="A204" s="1">
        <v>202</v>
      </c>
      <c r="B204" s="1" t="str">
        <f>MKT[[#This Row],[DATE]]&amp;MKT[[#This Row],[VEHICLE NO]]&amp;MKT[[#This Row],[TRIP NO]]</f>
        <v>45396OD34U11453</v>
      </c>
      <c r="C204" s="25">
        <v>45396</v>
      </c>
      <c r="D204" s="1">
        <v>28756</v>
      </c>
      <c r="E204" s="12">
        <v>312214</v>
      </c>
      <c r="F204" s="17">
        <v>1691</v>
      </c>
      <c r="G204" s="20" t="s">
        <v>47</v>
      </c>
      <c r="H204" s="54">
        <v>55.24</v>
      </c>
      <c r="I204" s="54">
        <v>16.64</v>
      </c>
      <c r="J204" s="55">
        <f t="shared" si="6"/>
        <v>38.6</v>
      </c>
      <c r="K204" s="56">
        <v>38.24</v>
      </c>
      <c r="L204" s="31">
        <v>45396</v>
      </c>
      <c r="M204" s="54">
        <f t="shared" si="7"/>
        <v>0.35999999999999943</v>
      </c>
      <c r="N204" s="32">
        <v>3</v>
      </c>
      <c r="O204" s="1" t="s">
        <v>50</v>
      </c>
      <c r="P204" s="1" t="s">
        <v>51</v>
      </c>
      <c r="Q204" s="91" t="str">
        <f>VLOOKUP(MKT[[#This Row],[ID]],DRIVER[],6,FALSE)</f>
        <v>SULTAN AHMAD</v>
      </c>
    </row>
    <row r="205" spans="1:17" ht="13.8">
      <c r="A205" s="1">
        <v>203</v>
      </c>
      <c r="B205" s="1" t="str">
        <f>MKT[[#This Row],[DATE]]&amp;MKT[[#This Row],[VEHICLE NO]]&amp;MKT[[#This Row],[TRIP NO]]</f>
        <v>45397OD34U13451</v>
      </c>
      <c r="C205" s="25">
        <v>45397</v>
      </c>
      <c r="D205" s="1">
        <v>28757</v>
      </c>
      <c r="E205" s="12">
        <v>312214</v>
      </c>
      <c r="F205" s="17">
        <v>1710</v>
      </c>
      <c r="G205" s="20" t="s">
        <v>49</v>
      </c>
      <c r="H205" s="54">
        <v>52.84</v>
      </c>
      <c r="I205" s="54">
        <v>16.739999999999998</v>
      </c>
      <c r="J205" s="55">
        <f t="shared" si="6"/>
        <v>36.100000000000009</v>
      </c>
      <c r="K205" s="56">
        <v>35.82</v>
      </c>
      <c r="L205" s="31">
        <v>45397</v>
      </c>
      <c r="M205" s="54">
        <f t="shared" si="7"/>
        <v>0.28000000000000824</v>
      </c>
      <c r="N205" s="32">
        <v>1</v>
      </c>
      <c r="O205" s="1" t="s">
        <v>50</v>
      </c>
      <c r="P205" s="1" t="s">
        <v>51</v>
      </c>
      <c r="Q205" s="91" t="str">
        <f>VLOOKUP(MKT[[#This Row],[ID]],DRIVER[],6,FALSE)</f>
        <v>BHOORA KHAN</v>
      </c>
    </row>
    <row r="206" spans="1:17" ht="13.8">
      <c r="A206" s="1">
        <v>204</v>
      </c>
      <c r="B206" s="1" t="str">
        <f>MKT[[#This Row],[DATE]]&amp;MKT[[#This Row],[VEHICLE NO]]&amp;MKT[[#This Row],[TRIP NO]]</f>
        <v>45397OD04T11451</v>
      </c>
      <c r="C206" s="25">
        <v>45397</v>
      </c>
      <c r="D206" s="1">
        <v>28758</v>
      </c>
      <c r="E206" s="12">
        <v>312214</v>
      </c>
      <c r="F206" s="17">
        <v>1713</v>
      </c>
      <c r="G206" s="20" t="s">
        <v>13</v>
      </c>
      <c r="H206" s="54">
        <v>54.28</v>
      </c>
      <c r="I206" s="54">
        <v>16.78</v>
      </c>
      <c r="J206" s="55">
        <f t="shared" si="6"/>
        <v>37.5</v>
      </c>
      <c r="K206" s="56">
        <v>37.159999999999997</v>
      </c>
      <c r="L206" s="31">
        <v>45397</v>
      </c>
      <c r="M206" s="54">
        <f t="shared" si="7"/>
        <v>0.34000000000000341</v>
      </c>
      <c r="N206" s="32">
        <v>1</v>
      </c>
      <c r="O206" s="1" t="s">
        <v>50</v>
      </c>
      <c r="P206" s="1" t="s">
        <v>51</v>
      </c>
      <c r="Q206" s="91" t="str">
        <f>VLOOKUP(MKT[[#This Row],[ID]],DRIVER[],6,FALSE)</f>
        <v xml:space="preserve">RASHID </v>
      </c>
    </row>
    <row r="207" spans="1:17" ht="13.8">
      <c r="A207" s="1">
        <v>205</v>
      </c>
      <c r="B207" s="1" t="str">
        <f>MKT[[#This Row],[DATE]]&amp;MKT[[#This Row],[VEHICLE NO]]&amp;MKT[[#This Row],[TRIP NO]]</f>
        <v>45397OD34U11451</v>
      </c>
      <c r="C207" s="25">
        <v>45397</v>
      </c>
      <c r="D207" s="1">
        <v>28759</v>
      </c>
      <c r="E207" s="12">
        <v>312214</v>
      </c>
      <c r="F207" s="17">
        <v>1714</v>
      </c>
      <c r="G207" s="20" t="s">
        <v>47</v>
      </c>
      <c r="H207" s="54">
        <v>52.7</v>
      </c>
      <c r="I207" s="54">
        <v>16.62</v>
      </c>
      <c r="J207" s="55">
        <f t="shared" si="6"/>
        <v>36.08</v>
      </c>
      <c r="K207" s="56">
        <v>35.799999999999997</v>
      </c>
      <c r="L207" s="31">
        <v>45397</v>
      </c>
      <c r="M207" s="54">
        <f t="shared" si="7"/>
        <v>0.28000000000000114</v>
      </c>
      <c r="N207" s="32">
        <v>1</v>
      </c>
      <c r="O207" s="1" t="s">
        <v>50</v>
      </c>
      <c r="P207" s="1" t="s">
        <v>51</v>
      </c>
      <c r="Q207" s="91" t="str">
        <f>VLOOKUP(MKT[[#This Row],[ID]],DRIVER[],6,FALSE)</f>
        <v>SULTAN AHMAD</v>
      </c>
    </row>
    <row r="208" spans="1:17" ht="13.8">
      <c r="A208" s="1">
        <v>206</v>
      </c>
      <c r="B208" s="1" t="str">
        <f>MKT[[#This Row],[DATE]]&amp;MKT[[#This Row],[VEHICLE NO]]&amp;MKT[[#This Row],[TRIP NO]]</f>
        <v>45397OD34T11451</v>
      </c>
      <c r="C208" s="25">
        <v>45397</v>
      </c>
      <c r="D208" s="1">
        <v>28760</v>
      </c>
      <c r="E208" s="12">
        <v>312214</v>
      </c>
      <c r="F208" s="17">
        <v>1720</v>
      </c>
      <c r="G208" s="20" t="s">
        <v>34</v>
      </c>
      <c r="H208" s="54">
        <v>57.76</v>
      </c>
      <c r="I208" s="54">
        <v>16.82</v>
      </c>
      <c r="J208" s="55">
        <f t="shared" si="6"/>
        <v>40.94</v>
      </c>
      <c r="K208" s="56">
        <v>40.340000000000003</v>
      </c>
      <c r="L208" s="31">
        <v>45397</v>
      </c>
      <c r="M208" s="54">
        <f t="shared" si="7"/>
        <v>0.59999999999999432</v>
      </c>
      <c r="N208" s="32">
        <v>1</v>
      </c>
      <c r="O208" s="1" t="s">
        <v>50</v>
      </c>
      <c r="P208" s="1" t="s">
        <v>51</v>
      </c>
      <c r="Q208" s="91" t="str">
        <f>VLOOKUP(MKT[[#This Row],[ID]],DRIVER[],6,FALSE)</f>
        <v>KASHI NATH DAS</v>
      </c>
    </row>
    <row r="209" spans="1:17" ht="13.8">
      <c r="A209" s="1">
        <v>207</v>
      </c>
      <c r="B209" s="1" t="str">
        <f>MKT[[#This Row],[DATE]]&amp;MKT[[#This Row],[VEHICLE NO]]&amp;MKT[[#This Row],[TRIP NO]]</f>
        <v>45397OD04V11451</v>
      </c>
      <c r="C209" s="25">
        <v>45397</v>
      </c>
      <c r="D209" s="1">
        <v>28761</v>
      </c>
      <c r="E209" s="12">
        <v>312214</v>
      </c>
      <c r="F209" s="17">
        <v>1723</v>
      </c>
      <c r="G209" s="20" t="s">
        <v>46</v>
      </c>
      <c r="H209" s="54">
        <v>53.5</v>
      </c>
      <c r="I209" s="54">
        <v>16.66</v>
      </c>
      <c r="J209" s="55">
        <f t="shared" si="6"/>
        <v>36.840000000000003</v>
      </c>
      <c r="K209" s="56">
        <v>36.54</v>
      </c>
      <c r="L209" s="31">
        <v>45397</v>
      </c>
      <c r="M209" s="54">
        <f t="shared" si="7"/>
        <v>0.30000000000000426</v>
      </c>
      <c r="N209" s="32">
        <v>1</v>
      </c>
      <c r="O209" s="1" t="s">
        <v>50</v>
      </c>
      <c r="P209" s="1" t="s">
        <v>51</v>
      </c>
      <c r="Q209" s="91" t="str">
        <f>VLOOKUP(MKT[[#This Row],[ID]],DRIVER[],6,FALSE)</f>
        <v>AJAYA KUMAR PARIDA</v>
      </c>
    </row>
    <row r="210" spans="1:17" ht="13.8">
      <c r="A210" s="1">
        <v>208</v>
      </c>
      <c r="B210" s="1" t="str">
        <f>MKT[[#This Row],[DATE]]&amp;MKT[[#This Row],[VEHICLE NO]]&amp;MKT[[#This Row],[TRIP NO]]</f>
        <v>45397OD34S11451</v>
      </c>
      <c r="C210" s="25">
        <v>45397</v>
      </c>
      <c r="D210" s="1">
        <v>28762</v>
      </c>
      <c r="E210" s="12">
        <v>312214</v>
      </c>
      <c r="F210" s="17">
        <v>1725</v>
      </c>
      <c r="G210" s="20" t="s">
        <v>32</v>
      </c>
      <c r="H210" s="54">
        <v>54.44</v>
      </c>
      <c r="I210" s="54">
        <v>16.739999999999998</v>
      </c>
      <c r="J210" s="55">
        <f t="shared" si="6"/>
        <v>37.700000000000003</v>
      </c>
      <c r="K210" s="56">
        <v>37.42</v>
      </c>
      <c r="L210" s="31">
        <v>45397</v>
      </c>
      <c r="M210" s="54">
        <f t="shared" si="7"/>
        <v>0.28000000000000114</v>
      </c>
      <c r="N210" s="32">
        <v>1</v>
      </c>
      <c r="O210" s="1" t="s">
        <v>50</v>
      </c>
      <c r="P210" s="1" t="s">
        <v>51</v>
      </c>
      <c r="Q210" s="91" t="str">
        <f>VLOOKUP(MKT[[#This Row],[ID]],DRIVER[],6,FALSE)</f>
        <v>AMIYA MISHRA</v>
      </c>
    </row>
    <row r="211" spans="1:17" ht="13.8">
      <c r="A211" s="1">
        <v>209</v>
      </c>
      <c r="B211" s="1" t="str">
        <f>MKT[[#This Row],[DATE]]&amp;MKT[[#This Row],[VEHICLE NO]]&amp;MKT[[#This Row],[TRIP NO]]</f>
        <v>45397OD04V13451</v>
      </c>
      <c r="C211" s="25">
        <v>45397</v>
      </c>
      <c r="D211" s="1">
        <v>28763</v>
      </c>
      <c r="E211" s="12">
        <v>312214</v>
      </c>
      <c r="F211" s="17">
        <v>1732</v>
      </c>
      <c r="G211" s="20" t="s">
        <v>48</v>
      </c>
      <c r="H211" s="54">
        <v>54.32</v>
      </c>
      <c r="I211" s="54">
        <v>16.78</v>
      </c>
      <c r="J211" s="55">
        <f t="shared" si="6"/>
        <v>37.54</v>
      </c>
      <c r="K211" s="56">
        <v>37.14</v>
      </c>
      <c r="L211" s="31">
        <v>45397</v>
      </c>
      <c r="M211" s="54">
        <f t="shared" si="7"/>
        <v>0.39999999999999858</v>
      </c>
      <c r="N211" s="32">
        <v>1</v>
      </c>
      <c r="O211" s="1" t="s">
        <v>50</v>
      </c>
      <c r="P211" s="1" t="s">
        <v>51</v>
      </c>
      <c r="Q211" s="91" t="str">
        <f>VLOOKUP(MKT[[#This Row],[ID]],DRIVER[],6,FALSE)</f>
        <v>AKSHAYA KU SAHOO</v>
      </c>
    </row>
    <row r="212" spans="1:17" ht="13.8">
      <c r="A212" s="1">
        <v>210</v>
      </c>
      <c r="B212" s="1" t="str">
        <f>MKT[[#This Row],[DATE]]&amp;MKT[[#This Row],[VEHICLE NO]]&amp;MKT[[#This Row],[TRIP NO]]</f>
        <v>45397OD34R13451</v>
      </c>
      <c r="C212" s="25">
        <v>45397</v>
      </c>
      <c r="D212" s="1">
        <v>28764</v>
      </c>
      <c r="E212" s="12">
        <v>312214</v>
      </c>
      <c r="F212" s="17">
        <v>1735</v>
      </c>
      <c r="G212" s="20" t="s">
        <v>11</v>
      </c>
      <c r="H212" s="54">
        <v>52.52</v>
      </c>
      <c r="I212" s="54">
        <v>16.940000000000001</v>
      </c>
      <c r="J212" s="55">
        <f t="shared" si="6"/>
        <v>35.58</v>
      </c>
      <c r="K212" s="56">
        <v>35.22</v>
      </c>
      <c r="L212" s="31">
        <v>45397</v>
      </c>
      <c r="M212" s="54">
        <f t="shared" si="7"/>
        <v>0.35999999999999943</v>
      </c>
      <c r="N212" s="32">
        <v>1</v>
      </c>
      <c r="O212" s="1" t="s">
        <v>50</v>
      </c>
      <c r="P212" s="1" t="s">
        <v>51</v>
      </c>
      <c r="Q212" s="91" t="str">
        <f>VLOOKUP(MKT[[#This Row],[ID]],DRIVER[],6,FALSE)</f>
        <v>MALIA PRADHAN</v>
      </c>
    </row>
    <row r="213" spans="1:17" ht="13.8">
      <c r="A213" s="1">
        <v>211</v>
      </c>
      <c r="B213" s="1" t="str">
        <f>MKT[[#This Row],[DATE]]&amp;MKT[[#This Row],[VEHICLE NO]]&amp;MKT[[#This Row],[TRIP NO]]</f>
        <v>45397OD34R11451</v>
      </c>
      <c r="C213" s="25">
        <v>45397</v>
      </c>
      <c r="D213" s="1">
        <v>28765</v>
      </c>
      <c r="E213" s="12">
        <v>312214</v>
      </c>
      <c r="F213" s="17">
        <v>1736</v>
      </c>
      <c r="G213" s="20" t="s">
        <v>12</v>
      </c>
      <c r="H213" s="54">
        <v>53.48</v>
      </c>
      <c r="I213" s="54">
        <v>16.68</v>
      </c>
      <c r="J213" s="55">
        <f t="shared" si="6"/>
        <v>36.799999999999997</v>
      </c>
      <c r="K213" s="56">
        <v>36.380000000000003</v>
      </c>
      <c r="L213" s="31">
        <v>45397</v>
      </c>
      <c r="M213" s="54">
        <f t="shared" si="7"/>
        <v>0.4199999999999946</v>
      </c>
      <c r="N213" s="32">
        <v>1</v>
      </c>
      <c r="O213" s="1" t="s">
        <v>50</v>
      </c>
      <c r="P213" s="1" t="s">
        <v>51</v>
      </c>
      <c r="Q213" s="91" t="str">
        <f>VLOOKUP(MKT[[#This Row],[ID]],DRIVER[],6,FALSE)</f>
        <v>BENUDHAR PRADHAN</v>
      </c>
    </row>
    <row r="214" spans="1:17" ht="13.8">
      <c r="A214" s="1">
        <v>212</v>
      </c>
      <c r="B214" s="1" t="str">
        <f>MKT[[#This Row],[DATE]]&amp;MKT[[#This Row],[VEHICLE NO]]&amp;MKT[[#This Row],[TRIP NO]]</f>
        <v>45397OD34U13452</v>
      </c>
      <c r="C214" s="25">
        <v>45397</v>
      </c>
      <c r="D214" s="1">
        <v>28766</v>
      </c>
      <c r="E214" s="12">
        <v>312214</v>
      </c>
      <c r="F214" s="17">
        <v>1764</v>
      </c>
      <c r="G214" s="20" t="s">
        <v>49</v>
      </c>
      <c r="H214" s="54">
        <v>53.66</v>
      </c>
      <c r="I214" s="54">
        <v>16.739999999999998</v>
      </c>
      <c r="J214" s="55">
        <f t="shared" si="6"/>
        <v>36.92</v>
      </c>
      <c r="K214" s="56">
        <v>35.92</v>
      </c>
      <c r="L214" s="31">
        <v>45397</v>
      </c>
      <c r="M214" s="54">
        <f t="shared" si="7"/>
        <v>1</v>
      </c>
      <c r="N214" s="32">
        <v>2</v>
      </c>
      <c r="O214" s="1" t="s">
        <v>50</v>
      </c>
      <c r="P214" s="1" t="s">
        <v>51</v>
      </c>
      <c r="Q214" s="91" t="str">
        <f>VLOOKUP(MKT[[#This Row],[ID]],DRIVER[],6,FALSE)</f>
        <v>BHOORA KHAN</v>
      </c>
    </row>
    <row r="215" spans="1:17" ht="13.8">
      <c r="A215" s="1">
        <v>213</v>
      </c>
      <c r="B215" s="1" t="str">
        <f>MKT[[#This Row],[DATE]]&amp;MKT[[#This Row],[VEHICLE NO]]&amp;MKT[[#This Row],[TRIP NO]]</f>
        <v>45397OD04T11452</v>
      </c>
      <c r="C215" s="25">
        <v>45397</v>
      </c>
      <c r="D215" s="1">
        <v>28767</v>
      </c>
      <c r="E215" s="12">
        <v>312214</v>
      </c>
      <c r="F215" s="17">
        <v>1765</v>
      </c>
      <c r="G215" s="20" t="s">
        <v>13</v>
      </c>
      <c r="H215" s="54">
        <v>55.74</v>
      </c>
      <c r="I215" s="54">
        <v>16.920000000000002</v>
      </c>
      <c r="J215" s="55">
        <f t="shared" si="6"/>
        <v>38.82</v>
      </c>
      <c r="K215" s="56">
        <v>38.42</v>
      </c>
      <c r="L215" s="31">
        <v>45397</v>
      </c>
      <c r="M215" s="54">
        <f t="shared" si="7"/>
        <v>0.39999999999999858</v>
      </c>
      <c r="N215" s="32">
        <v>2</v>
      </c>
      <c r="O215" s="1" t="s">
        <v>50</v>
      </c>
      <c r="P215" s="1" t="s">
        <v>51</v>
      </c>
      <c r="Q215" s="91" t="str">
        <f>VLOOKUP(MKT[[#This Row],[ID]],DRIVER[],6,FALSE)</f>
        <v xml:space="preserve">RASHID </v>
      </c>
    </row>
    <row r="216" spans="1:17" ht="13.8">
      <c r="A216" s="1">
        <v>214</v>
      </c>
      <c r="B216" s="1" t="str">
        <f>MKT[[#This Row],[DATE]]&amp;MKT[[#This Row],[VEHICLE NO]]&amp;MKT[[#This Row],[TRIP NO]]</f>
        <v>45397OD34U11452</v>
      </c>
      <c r="C216" s="25">
        <v>45397</v>
      </c>
      <c r="D216" s="1">
        <v>28768</v>
      </c>
      <c r="E216" s="12">
        <v>312214</v>
      </c>
      <c r="F216" s="17">
        <v>1766</v>
      </c>
      <c r="G216" s="20" t="s">
        <v>47</v>
      </c>
      <c r="H216" s="54">
        <v>56.46</v>
      </c>
      <c r="I216" s="54">
        <v>16.579999999999998</v>
      </c>
      <c r="J216" s="55">
        <f t="shared" si="6"/>
        <v>39.880000000000003</v>
      </c>
      <c r="K216" s="56">
        <v>39.08</v>
      </c>
      <c r="L216" s="31">
        <v>45397</v>
      </c>
      <c r="M216" s="54">
        <f t="shared" si="7"/>
        <v>0.80000000000000426</v>
      </c>
      <c r="N216" s="32">
        <v>2</v>
      </c>
      <c r="O216" s="1" t="s">
        <v>50</v>
      </c>
      <c r="P216" s="1" t="s">
        <v>51</v>
      </c>
      <c r="Q216" s="91" t="str">
        <f>VLOOKUP(MKT[[#This Row],[ID]],DRIVER[],6,FALSE)</f>
        <v>SULTAN AHMAD</v>
      </c>
    </row>
    <row r="217" spans="1:17" ht="13.8">
      <c r="A217" s="1">
        <v>215</v>
      </c>
      <c r="B217" s="1" t="str">
        <f>MKT[[#This Row],[DATE]]&amp;MKT[[#This Row],[VEHICLE NO]]&amp;MKT[[#This Row],[TRIP NO]]</f>
        <v>45397OD34T11452</v>
      </c>
      <c r="C217" s="25">
        <v>45397</v>
      </c>
      <c r="D217" s="1">
        <v>28769</v>
      </c>
      <c r="E217" s="12">
        <v>312214</v>
      </c>
      <c r="F217" s="17">
        <v>1796</v>
      </c>
      <c r="G217" s="20" t="s">
        <v>34</v>
      </c>
      <c r="H217" s="54">
        <v>52.64</v>
      </c>
      <c r="I217" s="54">
        <v>16.72</v>
      </c>
      <c r="J217" s="55">
        <f t="shared" si="6"/>
        <v>35.92</v>
      </c>
      <c r="K217" s="56">
        <v>35.619999999999997</v>
      </c>
      <c r="L217" s="31">
        <v>45397</v>
      </c>
      <c r="M217" s="54">
        <f t="shared" si="7"/>
        <v>0.30000000000000426</v>
      </c>
      <c r="N217" s="32">
        <v>2</v>
      </c>
      <c r="O217" s="1" t="s">
        <v>50</v>
      </c>
      <c r="P217" s="1" t="s">
        <v>51</v>
      </c>
      <c r="Q217" s="91" t="str">
        <f>VLOOKUP(MKT[[#This Row],[ID]],DRIVER[],6,FALSE)</f>
        <v>KASHI NATH DAS</v>
      </c>
    </row>
    <row r="218" spans="1:17" ht="13.8">
      <c r="A218" s="1">
        <v>216</v>
      </c>
      <c r="B218" s="1" t="str">
        <f>MKT[[#This Row],[DATE]]&amp;MKT[[#This Row],[VEHICLE NO]]&amp;MKT[[#This Row],[TRIP NO]]</f>
        <v>45397OD04V11452</v>
      </c>
      <c r="C218" s="25">
        <v>45397</v>
      </c>
      <c r="D218" s="1">
        <v>28770</v>
      </c>
      <c r="E218" s="12">
        <v>312214</v>
      </c>
      <c r="F218" s="17">
        <v>1799</v>
      </c>
      <c r="G218" s="20" t="s">
        <v>46</v>
      </c>
      <c r="H218" s="54">
        <v>56.1</v>
      </c>
      <c r="I218" s="54">
        <v>16.66</v>
      </c>
      <c r="J218" s="55">
        <f t="shared" si="6"/>
        <v>39.44</v>
      </c>
      <c r="K218" s="56">
        <v>39.1</v>
      </c>
      <c r="L218" s="31">
        <v>45397</v>
      </c>
      <c r="M218" s="54">
        <f t="shared" si="7"/>
        <v>0.33999999999999631</v>
      </c>
      <c r="N218" s="32">
        <v>2</v>
      </c>
      <c r="O218" s="1" t="s">
        <v>50</v>
      </c>
      <c r="P218" s="1" t="s">
        <v>51</v>
      </c>
      <c r="Q218" s="91" t="str">
        <f>VLOOKUP(MKT[[#This Row],[ID]],DRIVER[],6,FALSE)</f>
        <v>AJAYA KUMAR PARIDA</v>
      </c>
    </row>
    <row r="219" spans="1:17" ht="13.8">
      <c r="A219" s="1">
        <v>217</v>
      </c>
      <c r="B219" s="1" t="str">
        <f>MKT[[#This Row],[DATE]]&amp;MKT[[#This Row],[VEHICLE NO]]&amp;MKT[[#This Row],[TRIP NO]]</f>
        <v>45397OD04V13452</v>
      </c>
      <c r="C219" s="25">
        <v>45397</v>
      </c>
      <c r="D219" s="1">
        <v>28771</v>
      </c>
      <c r="E219" s="12">
        <v>312214</v>
      </c>
      <c r="F219" s="17">
        <v>1849</v>
      </c>
      <c r="G219" s="20" t="s">
        <v>48</v>
      </c>
      <c r="H219" s="54">
        <v>55.28</v>
      </c>
      <c r="I219" s="54">
        <v>16.78</v>
      </c>
      <c r="J219" s="55">
        <f t="shared" si="6"/>
        <v>38.5</v>
      </c>
      <c r="K219" s="56">
        <v>38.159999999999997</v>
      </c>
      <c r="L219" s="31">
        <v>45397</v>
      </c>
      <c r="M219" s="54">
        <f t="shared" si="7"/>
        <v>0.34000000000000341</v>
      </c>
      <c r="N219" s="32">
        <v>2</v>
      </c>
      <c r="O219" s="1" t="s">
        <v>50</v>
      </c>
      <c r="P219" s="1" t="s">
        <v>51</v>
      </c>
      <c r="Q219" s="91" t="str">
        <f>VLOOKUP(MKT[[#This Row],[ID]],DRIVER[],6,FALSE)</f>
        <v>AKSHAYA KU SAHOO</v>
      </c>
    </row>
    <row r="220" spans="1:17" ht="13.8">
      <c r="A220" s="1">
        <v>218</v>
      </c>
      <c r="B220" s="1" t="str">
        <f>MKT[[#This Row],[DATE]]&amp;MKT[[#This Row],[VEHICLE NO]]&amp;MKT[[#This Row],[TRIP NO]]</f>
        <v>45397OD34S11452</v>
      </c>
      <c r="C220" s="25">
        <v>45397</v>
      </c>
      <c r="D220" s="1">
        <v>28772</v>
      </c>
      <c r="E220" s="12">
        <v>312214</v>
      </c>
      <c r="F220" s="17">
        <v>1845</v>
      </c>
      <c r="G220" s="20" t="s">
        <v>32</v>
      </c>
      <c r="H220" s="54">
        <v>54.24</v>
      </c>
      <c r="I220" s="54">
        <v>16.739999999999998</v>
      </c>
      <c r="J220" s="55">
        <f t="shared" si="6"/>
        <v>37.5</v>
      </c>
      <c r="K220" s="56">
        <v>37.08</v>
      </c>
      <c r="L220" s="31">
        <v>45398</v>
      </c>
      <c r="M220" s="54">
        <f t="shared" si="7"/>
        <v>0.42000000000000171</v>
      </c>
      <c r="N220" s="32">
        <v>2</v>
      </c>
      <c r="O220" s="1" t="s">
        <v>50</v>
      </c>
      <c r="P220" s="1" t="s">
        <v>51</v>
      </c>
      <c r="Q220" s="91" t="str">
        <f>VLOOKUP(MKT[[#This Row],[ID]],DRIVER[],6,FALSE)</f>
        <v>AMIYA MISHRA</v>
      </c>
    </row>
    <row r="221" spans="1:17" ht="13.8">
      <c r="A221" s="1">
        <v>219</v>
      </c>
      <c r="B221" s="1" t="str">
        <f>MKT[[#This Row],[DATE]]&amp;MKT[[#This Row],[VEHICLE NO]]&amp;MKT[[#This Row],[TRIP NO]]</f>
        <v>45397OD34R13452</v>
      </c>
      <c r="C221" s="25">
        <v>45397</v>
      </c>
      <c r="D221" s="1">
        <v>28773</v>
      </c>
      <c r="E221" s="12">
        <v>312214</v>
      </c>
      <c r="F221" s="17">
        <v>1850</v>
      </c>
      <c r="G221" s="20" t="s">
        <v>11</v>
      </c>
      <c r="H221" s="54">
        <v>56.22</v>
      </c>
      <c r="I221" s="54">
        <v>17.100000000000001</v>
      </c>
      <c r="J221" s="55">
        <f t="shared" si="6"/>
        <v>39.119999999999997</v>
      </c>
      <c r="K221" s="56">
        <v>38.4</v>
      </c>
      <c r="L221" s="31">
        <v>45398</v>
      </c>
      <c r="M221" s="54">
        <f t="shared" si="7"/>
        <v>0.71999999999999886</v>
      </c>
      <c r="N221" s="32">
        <v>2</v>
      </c>
      <c r="O221" s="1" t="s">
        <v>50</v>
      </c>
      <c r="P221" s="1" t="s">
        <v>51</v>
      </c>
      <c r="Q221" s="91" t="str">
        <f>VLOOKUP(MKT[[#This Row],[ID]],DRIVER[],6,FALSE)</f>
        <v>MALIA PRADHAN</v>
      </c>
    </row>
    <row r="222" spans="1:17" ht="13.8">
      <c r="A222" s="1">
        <v>220</v>
      </c>
      <c r="B222" s="1" t="str">
        <f>MKT[[#This Row],[DATE]]&amp;MKT[[#This Row],[VEHICLE NO]]&amp;MKT[[#This Row],[TRIP NO]]</f>
        <v>45397OD34R11452</v>
      </c>
      <c r="C222" s="25">
        <v>45397</v>
      </c>
      <c r="D222" s="1">
        <v>28774</v>
      </c>
      <c r="E222" s="12">
        <v>312214</v>
      </c>
      <c r="F222" s="17">
        <v>1851</v>
      </c>
      <c r="G222" s="20" t="s">
        <v>12</v>
      </c>
      <c r="H222" s="54">
        <v>55.02</v>
      </c>
      <c r="I222" s="54">
        <v>16.68</v>
      </c>
      <c r="J222" s="55">
        <f t="shared" si="6"/>
        <v>38.340000000000003</v>
      </c>
      <c r="K222" s="56">
        <v>38.04</v>
      </c>
      <c r="L222" s="31">
        <v>45398</v>
      </c>
      <c r="M222" s="54">
        <f t="shared" si="7"/>
        <v>0.30000000000000426</v>
      </c>
      <c r="N222" s="32">
        <v>2</v>
      </c>
      <c r="O222" s="1" t="s">
        <v>50</v>
      </c>
      <c r="P222" s="1" t="s">
        <v>51</v>
      </c>
      <c r="Q222" s="91" t="str">
        <f>VLOOKUP(MKT[[#This Row],[ID]],DRIVER[],6,FALSE)</f>
        <v>BENUDHAR PRADHAN</v>
      </c>
    </row>
    <row r="223" spans="1:17" ht="13.8">
      <c r="A223" s="1">
        <v>221</v>
      </c>
      <c r="B223" s="1" t="str">
        <f>MKT[[#This Row],[DATE]]&amp;MKT[[#This Row],[VEHICLE NO]]&amp;MKT[[#This Row],[TRIP NO]]</f>
        <v>45398OD34R13451</v>
      </c>
      <c r="C223" s="25">
        <v>45398</v>
      </c>
      <c r="D223" s="1">
        <v>28775</v>
      </c>
      <c r="E223" s="12">
        <v>312214</v>
      </c>
      <c r="F223" s="17">
        <v>1864</v>
      </c>
      <c r="G223" s="20" t="s">
        <v>11</v>
      </c>
      <c r="H223" s="54">
        <v>56.84</v>
      </c>
      <c r="I223" s="54">
        <v>17.100000000000001</v>
      </c>
      <c r="J223" s="55">
        <f t="shared" si="6"/>
        <v>39.74</v>
      </c>
      <c r="K223" s="56">
        <v>39.340000000000003</v>
      </c>
      <c r="L223" s="31">
        <v>45398</v>
      </c>
      <c r="M223" s="54">
        <f t="shared" si="7"/>
        <v>0.39999999999999858</v>
      </c>
      <c r="N223" s="32">
        <v>1</v>
      </c>
      <c r="O223" s="1" t="s">
        <v>50</v>
      </c>
      <c r="P223" s="1" t="s">
        <v>51</v>
      </c>
      <c r="Q223" s="91" t="str">
        <f>VLOOKUP(MKT[[#This Row],[ID]],DRIVER[],6,FALSE)</f>
        <v>MALIA PRADHAN</v>
      </c>
    </row>
    <row r="224" spans="1:17" ht="13.8">
      <c r="A224" s="1">
        <v>222</v>
      </c>
      <c r="B224" s="1" t="str">
        <f>MKT[[#This Row],[DATE]]&amp;MKT[[#This Row],[VEHICLE NO]]&amp;MKT[[#This Row],[TRIP NO]]</f>
        <v>45398OD04T11451</v>
      </c>
      <c r="C224" s="25">
        <v>45398</v>
      </c>
      <c r="D224" s="1">
        <v>28776</v>
      </c>
      <c r="E224" s="12">
        <v>312214</v>
      </c>
      <c r="F224" s="17">
        <v>1866</v>
      </c>
      <c r="G224" s="20" t="s">
        <v>13</v>
      </c>
      <c r="H224" s="54">
        <v>55.54</v>
      </c>
      <c r="I224" s="54">
        <v>17.100000000000001</v>
      </c>
      <c r="J224" s="55">
        <f t="shared" si="6"/>
        <v>38.44</v>
      </c>
      <c r="K224" s="56">
        <v>38.06</v>
      </c>
      <c r="L224" s="31">
        <v>45398</v>
      </c>
      <c r="M224" s="54">
        <f t="shared" si="7"/>
        <v>0.37999999999999545</v>
      </c>
      <c r="N224" s="32">
        <v>1</v>
      </c>
      <c r="O224" s="1" t="s">
        <v>50</v>
      </c>
      <c r="P224" s="1" t="s">
        <v>51</v>
      </c>
      <c r="Q224" s="91" t="str">
        <f>VLOOKUP(MKT[[#This Row],[ID]],DRIVER[],6,FALSE)</f>
        <v xml:space="preserve">RASHID </v>
      </c>
    </row>
    <row r="225" spans="1:17" ht="13.8">
      <c r="A225" s="1">
        <v>223</v>
      </c>
      <c r="B225" s="1" t="str">
        <f>MKT[[#This Row],[DATE]]&amp;MKT[[#This Row],[VEHICLE NO]]&amp;MKT[[#This Row],[TRIP NO]]</f>
        <v>45398OD04V13451</v>
      </c>
      <c r="C225" s="25">
        <v>45398</v>
      </c>
      <c r="D225" s="1">
        <v>28777</v>
      </c>
      <c r="E225" s="12">
        <v>312214</v>
      </c>
      <c r="F225" s="17">
        <v>1865</v>
      </c>
      <c r="G225" s="20" t="s">
        <v>48</v>
      </c>
      <c r="H225" s="54">
        <v>56.7</v>
      </c>
      <c r="I225" s="54">
        <v>16.72</v>
      </c>
      <c r="J225" s="55">
        <f t="shared" si="6"/>
        <v>39.980000000000004</v>
      </c>
      <c r="K225" s="56">
        <v>39.56</v>
      </c>
      <c r="L225" s="31">
        <v>45398</v>
      </c>
      <c r="M225" s="54">
        <f t="shared" si="7"/>
        <v>0.42000000000000171</v>
      </c>
      <c r="N225" s="32">
        <v>1</v>
      </c>
      <c r="O225" s="1" t="s">
        <v>50</v>
      </c>
      <c r="P225" s="1" t="s">
        <v>51</v>
      </c>
      <c r="Q225" s="91" t="str">
        <f>VLOOKUP(MKT[[#This Row],[ID]],DRIVER[],6,FALSE)</f>
        <v>AKSHAYA KU SAHOO</v>
      </c>
    </row>
    <row r="226" spans="1:17" ht="13.8">
      <c r="A226" s="1">
        <v>224</v>
      </c>
      <c r="B226" s="1" t="str">
        <f>MKT[[#This Row],[DATE]]&amp;MKT[[#This Row],[VEHICLE NO]]&amp;MKT[[#This Row],[TRIP NO]]</f>
        <v>45398OD34U13451</v>
      </c>
      <c r="C226" s="25">
        <v>45398</v>
      </c>
      <c r="D226" s="1">
        <v>28778</v>
      </c>
      <c r="E226" s="12">
        <v>312214</v>
      </c>
      <c r="F226" s="17">
        <v>1870</v>
      </c>
      <c r="G226" s="20" t="s">
        <v>49</v>
      </c>
      <c r="H226" s="54">
        <v>57.5</v>
      </c>
      <c r="I226" s="54">
        <v>17.04</v>
      </c>
      <c r="J226" s="55">
        <f t="shared" si="6"/>
        <v>40.46</v>
      </c>
      <c r="K226" s="56">
        <v>40.18</v>
      </c>
      <c r="L226" s="31">
        <v>45398</v>
      </c>
      <c r="M226" s="54">
        <f t="shared" si="7"/>
        <v>0.28000000000000114</v>
      </c>
      <c r="N226" s="32">
        <v>1</v>
      </c>
      <c r="O226" s="1" t="s">
        <v>50</v>
      </c>
      <c r="P226" s="1" t="s">
        <v>51</v>
      </c>
      <c r="Q226" s="91" t="str">
        <f>VLOOKUP(MKT[[#This Row],[ID]],DRIVER[],6,FALSE)</f>
        <v>BHOORA KHAN</v>
      </c>
    </row>
    <row r="227" spans="1:17" ht="13.8">
      <c r="A227" s="1">
        <v>225</v>
      </c>
      <c r="B227" s="1" t="str">
        <f>MKT[[#This Row],[DATE]]&amp;MKT[[#This Row],[VEHICLE NO]]&amp;MKT[[#This Row],[TRIP NO]]</f>
        <v>45398OD34R11451</v>
      </c>
      <c r="C227" s="25">
        <v>45398</v>
      </c>
      <c r="D227" s="1">
        <v>28779</v>
      </c>
      <c r="E227" s="12">
        <v>312214</v>
      </c>
      <c r="F227" s="17">
        <v>1876</v>
      </c>
      <c r="G227" s="20" t="s">
        <v>12</v>
      </c>
      <c r="H227" s="54">
        <v>56.22</v>
      </c>
      <c r="I227" s="54">
        <v>16.66</v>
      </c>
      <c r="J227" s="55">
        <f t="shared" si="6"/>
        <v>39.56</v>
      </c>
      <c r="K227" s="56">
        <v>39.18</v>
      </c>
      <c r="L227" s="31">
        <v>45398</v>
      </c>
      <c r="M227" s="54">
        <f t="shared" si="7"/>
        <v>0.38000000000000256</v>
      </c>
      <c r="N227" s="32">
        <v>1</v>
      </c>
      <c r="O227" s="1" t="s">
        <v>50</v>
      </c>
      <c r="P227" s="1" t="s">
        <v>51</v>
      </c>
      <c r="Q227" s="91" t="str">
        <f>VLOOKUP(MKT[[#This Row],[ID]],DRIVER[],6,FALSE)</f>
        <v>BENUDHAR PRADHAN</v>
      </c>
    </row>
    <row r="228" spans="1:17" ht="13.8">
      <c r="A228" s="1">
        <v>226</v>
      </c>
      <c r="B228" s="1" t="str">
        <f>MKT[[#This Row],[DATE]]&amp;MKT[[#This Row],[VEHICLE NO]]&amp;MKT[[#This Row],[TRIP NO]]</f>
        <v>45398OD34T11451</v>
      </c>
      <c r="C228" s="25">
        <v>45398</v>
      </c>
      <c r="D228" s="1">
        <v>28780</v>
      </c>
      <c r="E228" s="12">
        <v>312214</v>
      </c>
      <c r="F228" s="17">
        <v>1886</v>
      </c>
      <c r="G228" s="20" t="s">
        <v>34</v>
      </c>
      <c r="H228" s="54">
        <v>56.38</v>
      </c>
      <c r="I228" s="54">
        <v>16.760000000000002</v>
      </c>
      <c r="J228" s="55">
        <f t="shared" si="6"/>
        <v>39.620000000000005</v>
      </c>
      <c r="K228" s="56">
        <v>39.18</v>
      </c>
      <c r="L228" s="31">
        <v>45398</v>
      </c>
      <c r="M228" s="54">
        <f t="shared" si="7"/>
        <v>0.44000000000000483</v>
      </c>
      <c r="N228" s="32">
        <v>1</v>
      </c>
      <c r="O228" s="1" t="s">
        <v>50</v>
      </c>
      <c r="P228" s="1" t="s">
        <v>51</v>
      </c>
      <c r="Q228" s="91" t="str">
        <f>VLOOKUP(MKT[[#This Row],[ID]],DRIVER[],6,FALSE)</f>
        <v>KASHI NATH DAS</v>
      </c>
    </row>
    <row r="229" spans="1:17" ht="13.8">
      <c r="A229" s="1">
        <v>227</v>
      </c>
      <c r="B229" s="1" t="str">
        <f>MKT[[#This Row],[DATE]]&amp;MKT[[#This Row],[VEHICLE NO]]&amp;MKT[[#This Row],[TRIP NO]]</f>
        <v>45398OD34U11451</v>
      </c>
      <c r="C229" s="25">
        <v>45398</v>
      </c>
      <c r="D229" s="1">
        <v>28781</v>
      </c>
      <c r="E229" s="12">
        <v>312214</v>
      </c>
      <c r="F229" s="17">
        <v>1887</v>
      </c>
      <c r="G229" s="20" t="s">
        <v>47</v>
      </c>
      <c r="H229" s="54">
        <v>55.28</v>
      </c>
      <c r="I229" s="54">
        <v>16.559999999999999</v>
      </c>
      <c r="J229" s="55">
        <f t="shared" si="6"/>
        <v>38.72</v>
      </c>
      <c r="K229" s="56">
        <v>38.22</v>
      </c>
      <c r="L229" s="31">
        <v>45398</v>
      </c>
      <c r="M229" s="54">
        <f t="shared" si="7"/>
        <v>0.5</v>
      </c>
      <c r="N229" s="32">
        <v>1</v>
      </c>
      <c r="O229" s="1" t="s">
        <v>50</v>
      </c>
      <c r="P229" s="1" t="s">
        <v>51</v>
      </c>
      <c r="Q229" s="91" t="str">
        <f>VLOOKUP(MKT[[#This Row],[ID]],DRIVER[],6,FALSE)</f>
        <v>SULTAN AHMAD</v>
      </c>
    </row>
    <row r="230" spans="1:17" ht="13.8">
      <c r="A230" s="1">
        <v>228</v>
      </c>
      <c r="B230" s="1" t="str">
        <f>MKT[[#This Row],[DATE]]&amp;MKT[[#This Row],[VEHICLE NO]]&amp;MKT[[#This Row],[TRIP NO]]</f>
        <v>45398OD04V11451</v>
      </c>
      <c r="C230" s="25">
        <v>45398</v>
      </c>
      <c r="D230" s="1">
        <v>28782</v>
      </c>
      <c r="E230" s="12">
        <v>312214</v>
      </c>
      <c r="F230" s="17">
        <v>1898</v>
      </c>
      <c r="G230" s="20" t="s">
        <v>46</v>
      </c>
      <c r="H230" s="54">
        <v>56</v>
      </c>
      <c r="I230" s="54">
        <v>16.62</v>
      </c>
      <c r="J230" s="55">
        <f t="shared" si="6"/>
        <v>39.379999999999995</v>
      </c>
      <c r="K230" s="56">
        <v>38.86</v>
      </c>
      <c r="L230" s="31">
        <v>45398</v>
      </c>
      <c r="M230" s="54">
        <f t="shared" si="7"/>
        <v>0.51999999999999602</v>
      </c>
      <c r="N230" s="32">
        <v>1</v>
      </c>
      <c r="O230" s="1" t="s">
        <v>50</v>
      </c>
      <c r="P230" s="1" t="s">
        <v>51</v>
      </c>
      <c r="Q230" s="91" t="str">
        <f>VLOOKUP(MKT[[#This Row],[ID]],DRIVER[],6,FALSE)</f>
        <v>AJAYA KUMAR PARIDA</v>
      </c>
    </row>
    <row r="231" spans="1:17" ht="13.8">
      <c r="A231" s="1">
        <v>229</v>
      </c>
      <c r="B231" s="1" t="str">
        <f>MKT[[#This Row],[DATE]]&amp;MKT[[#This Row],[VEHICLE NO]]&amp;MKT[[#This Row],[TRIP NO]]</f>
        <v>45398OD34S11451</v>
      </c>
      <c r="C231" s="25">
        <v>45398</v>
      </c>
      <c r="D231" s="1">
        <v>28783</v>
      </c>
      <c r="E231" s="12">
        <v>312214</v>
      </c>
      <c r="F231" s="17">
        <v>1905</v>
      </c>
      <c r="G231" s="20" t="s">
        <v>32</v>
      </c>
      <c r="H231" s="54">
        <v>52.68</v>
      </c>
      <c r="I231" s="54">
        <v>16.72</v>
      </c>
      <c r="J231" s="55">
        <f t="shared" si="6"/>
        <v>35.96</v>
      </c>
      <c r="K231" s="56">
        <v>35.659999999999997</v>
      </c>
      <c r="L231" s="31">
        <v>45398</v>
      </c>
      <c r="M231" s="54">
        <f t="shared" si="7"/>
        <v>0.30000000000000426</v>
      </c>
      <c r="N231" s="32">
        <v>1</v>
      </c>
      <c r="O231" s="1" t="s">
        <v>50</v>
      </c>
      <c r="P231" s="1" t="s">
        <v>51</v>
      </c>
      <c r="Q231" s="91" t="str">
        <f>VLOOKUP(MKT[[#This Row],[ID]],DRIVER[],6,FALSE)</f>
        <v>AMIYA MISHRA</v>
      </c>
    </row>
    <row r="232" spans="1:17" ht="13.8">
      <c r="A232" s="1">
        <v>230</v>
      </c>
      <c r="B232" s="1" t="str">
        <f>MKT[[#This Row],[DATE]]&amp;MKT[[#This Row],[VEHICLE NO]]&amp;MKT[[#This Row],[TRIP NO]]</f>
        <v>45398OD04T11452</v>
      </c>
      <c r="C232" s="25">
        <v>45398</v>
      </c>
      <c r="D232" s="1">
        <v>28784</v>
      </c>
      <c r="E232" s="12">
        <v>312214</v>
      </c>
      <c r="F232" s="17">
        <v>1959</v>
      </c>
      <c r="G232" s="20" t="s">
        <v>13</v>
      </c>
      <c r="H232" s="54">
        <v>56.8</v>
      </c>
      <c r="I232" s="54">
        <v>17.079999999999998</v>
      </c>
      <c r="J232" s="55">
        <f t="shared" si="6"/>
        <v>39.72</v>
      </c>
      <c r="K232" s="56">
        <v>39.28</v>
      </c>
      <c r="L232" s="31">
        <v>45398</v>
      </c>
      <c r="M232" s="54">
        <f t="shared" si="7"/>
        <v>0.43999999999999773</v>
      </c>
      <c r="N232" s="32">
        <v>2</v>
      </c>
      <c r="O232" s="1" t="s">
        <v>50</v>
      </c>
      <c r="P232" s="1" t="s">
        <v>51</v>
      </c>
      <c r="Q232" s="91" t="str">
        <f>VLOOKUP(MKT[[#This Row],[ID]],DRIVER[],6,FALSE)</f>
        <v xml:space="preserve">RASHID </v>
      </c>
    </row>
    <row r="233" spans="1:17" ht="13.8">
      <c r="A233" s="1">
        <v>231</v>
      </c>
      <c r="B233" s="1" t="str">
        <f>MKT[[#This Row],[DATE]]&amp;MKT[[#This Row],[VEHICLE NO]]&amp;MKT[[#This Row],[TRIP NO]]</f>
        <v>45398OD34R13452</v>
      </c>
      <c r="C233" s="25">
        <v>45398</v>
      </c>
      <c r="D233" s="1">
        <v>28785</v>
      </c>
      <c r="E233" s="12">
        <v>312214</v>
      </c>
      <c r="F233" s="17">
        <v>1958</v>
      </c>
      <c r="G233" s="20" t="s">
        <v>11</v>
      </c>
      <c r="H233" s="54">
        <v>55.36</v>
      </c>
      <c r="I233" s="54">
        <v>17.260000000000002</v>
      </c>
      <c r="J233" s="55">
        <f t="shared" si="6"/>
        <v>38.099999999999994</v>
      </c>
      <c r="K233" s="56">
        <v>37.5</v>
      </c>
      <c r="L233" s="31">
        <v>45398</v>
      </c>
      <c r="M233" s="54">
        <f t="shared" si="7"/>
        <v>0.59999999999999432</v>
      </c>
      <c r="N233" s="32">
        <v>2</v>
      </c>
      <c r="O233" s="1" t="s">
        <v>50</v>
      </c>
      <c r="P233" s="1" t="s">
        <v>51</v>
      </c>
      <c r="Q233" s="91" t="str">
        <f>VLOOKUP(MKT[[#This Row],[ID]],DRIVER[],6,FALSE)</f>
        <v>MALIA PRADHAN</v>
      </c>
    </row>
    <row r="234" spans="1:17" ht="13.8">
      <c r="A234" s="1">
        <v>232</v>
      </c>
      <c r="B234" s="1" t="str">
        <f>MKT[[#This Row],[DATE]]&amp;MKT[[#This Row],[VEHICLE NO]]&amp;MKT[[#This Row],[TRIP NO]]</f>
        <v>45398OD34U13452</v>
      </c>
      <c r="C234" s="25">
        <v>45398</v>
      </c>
      <c r="D234" s="1">
        <v>28786</v>
      </c>
      <c r="E234" s="12">
        <v>312214</v>
      </c>
      <c r="F234" s="17">
        <v>1975</v>
      </c>
      <c r="G234" s="20" t="s">
        <v>49</v>
      </c>
      <c r="H234" s="54">
        <v>55.48</v>
      </c>
      <c r="I234" s="54">
        <v>16.98</v>
      </c>
      <c r="J234" s="55">
        <f t="shared" si="6"/>
        <v>38.5</v>
      </c>
      <c r="K234" s="56">
        <v>38.08</v>
      </c>
      <c r="L234" s="57">
        <v>45399</v>
      </c>
      <c r="M234" s="54">
        <f t="shared" si="7"/>
        <v>0.42000000000000171</v>
      </c>
      <c r="N234" s="32">
        <v>2</v>
      </c>
      <c r="O234" s="1" t="s">
        <v>50</v>
      </c>
      <c r="P234" s="1" t="s">
        <v>51</v>
      </c>
      <c r="Q234" s="91" t="str">
        <f>VLOOKUP(MKT[[#This Row],[ID]],DRIVER[],6,FALSE)</f>
        <v>BHOORA KHAN</v>
      </c>
    </row>
    <row r="235" spans="1:17" ht="13.8">
      <c r="A235" s="1">
        <v>233</v>
      </c>
      <c r="B235" s="1" t="str">
        <f>MKT[[#This Row],[DATE]]&amp;MKT[[#This Row],[VEHICLE NO]]&amp;MKT[[#This Row],[TRIP NO]]</f>
        <v>45398OD34R11452</v>
      </c>
      <c r="C235" s="25">
        <v>45398</v>
      </c>
      <c r="D235" s="1">
        <v>28787</v>
      </c>
      <c r="E235" s="12">
        <v>312214</v>
      </c>
      <c r="F235" s="17">
        <v>1988</v>
      </c>
      <c r="G235" s="20" t="s">
        <v>12</v>
      </c>
      <c r="H235" s="54">
        <v>55.58</v>
      </c>
      <c r="I235" s="54">
        <v>16.899999999999999</v>
      </c>
      <c r="J235" s="55">
        <f t="shared" si="6"/>
        <v>38.68</v>
      </c>
      <c r="K235" s="56">
        <v>38.340000000000003</v>
      </c>
      <c r="L235" s="57">
        <v>45398</v>
      </c>
      <c r="M235" s="54">
        <f t="shared" si="7"/>
        <v>0.33999999999999631</v>
      </c>
      <c r="N235" s="32">
        <v>2</v>
      </c>
      <c r="O235" s="1" t="s">
        <v>50</v>
      </c>
      <c r="P235" s="1" t="s">
        <v>51</v>
      </c>
      <c r="Q235" s="91" t="str">
        <f>VLOOKUP(MKT[[#This Row],[ID]],DRIVER[],6,FALSE)</f>
        <v>BENUDHAR PRADHAN</v>
      </c>
    </row>
    <row r="236" spans="1:17" ht="13.8">
      <c r="A236" s="1">
        <v>234</v>
      </c>
      <c r="B236" s="1" t="str">
        <f>MKT[[#This Row],[DATE]]&amp;MKT[[#This Row],[VEHICLE NO]]&amp;MKT[[#This Row],[TRIP NO]]</f>
        <v>45398OD04V13452</v>
      </c>
      <c r="C236" s="25">
        <v>45398</v>
      </c>
      <c r="D236" s="1">
        <v>28788</v>
      </c>
      <c r="E236" s="12">
        <v>312214</v>
      </c>
      <c r="F236" s="17">
        <v>2006</v>
      </c>
      <c r="G236" s="20" t="s">
        <v>48</v>
      </c>
      <c r="H236" s="54">
        <v>56.76</v>
      </c>
      <c r="I236" s="54">
        <v>16.940000000000001</v>
      </c>
      <c r="J236" s="55">
        <f t="shared" si="6"/>
        <v>39.819999999999993</v>
      </c>
      <c r="K236" s="56">
        <v>39.44</v>
      </c>
      <c r="L236" s="57">
        <v>45399</v>
      </c>
      <c r="M236" s="54">
        <f t="shared" si="7"/>
        <v>0.37999999999999545</v>
      </c>
      <c r="N236" s="32">
        <v>2</v>
      </c>
      <c r="O236" s="1" t="s">
        <v>50</v>
      </c>
      <c r="P236" s="1" t="s">
        <v>51</v>
      </c>
      <c r="Q236" s="91" t="str">
        <f>VLOOKUP(MKT[[#This Row],[ID]],DRIVER[],6,FALSE)</f>
        <v>AKSHAYA KU SAHOO</v>
      </c>
    </row>
    <row r="237" spans="1:17" ht="13.8">
      <c r="A237" s="1">
        <v>235</v>
      </c>
      <c r="B237" s="1" t="str">
        <f>MKT[[#This Row],[DATE]]&amp;MKT[[#This Row],[VEHICLE NO]]&amp;MKT[[#This Row],[TRIP NO]]</f>
        <v>45399OD04V13451</v>
      </c>
      <c r="C237" s="25">
        <v>45399</v>
      </c>
      <c r="D237" s="1">
        <v>28789</v>
      </c>
      <c r="E237" s="12">
        <v>312214</v>
      </c>
      <c r="F237" s="17">
        <v>2021</v>
      </c>
      <c r="G237" s="20" t="s">
        <v>48</v>
      </c>
      <c r="H237" s="54">
        <v>55.94</v>
      </c>
      <c r="I237" s="54">
        <v>16.940000000000001</v>
      </c>
      <c r="J237" s="55">
        <f t="shared" si="6"/>
        <v>39</v>
      </c>
      <c r="K237" s="56">
        <v>38.58</v>
      </c>
      <c r="L237" s="57">
        <v>45399</v>
      </c>
      <c r="M237" s="54">
        <f t="shared" si="7"/>
        <v>0.42000000000000171</v>
      </c>
      <c r="N237" s="32">
        <v>1</v>
      </c>
      <c r="O237" s="1" t="s">
        <v>50</v>
      </c>
      <c r="P237" s="1" t="s">
        <v>51</v>
      </c>
      <c r="Q237" s="91" t="str">
        <f>VLOOKUP(MKT[[#This Row],[ID]],DRIVER[],6,FALSE)</f>
        <v>AKSHAYA KU SAHOO</v>
      </c>
    </row>
    <row r="238" spans="1:17" ht="13.8">
      <c r="A238" s="1">
        <v>236</v>
      </c>
      <c r="B238" s="1" t="str">
        <f>MKT[[#This Row],[DATE]]&amp;MKT[[#This Row],[VEHICLE NO]]&amp;MKT[[#This Row],[TRIP NO]]</f>
        <v>45399OD04V11451</v>
      </c>
      <c r="C238" s="25">
        <v>45399</v>
      </c>
      <c r="D238" s="1">
        <v>28790</v>
      </c>
      <c r="E238" s="12">
        <v>312214</v>
      </c>
      <c r="F238" s="17">
        <v>2023</v>
      </c>
      <c r="G238" s="20" t="s">
        <v>46</v>
      </c>
      <c r="H238" s="54">
        <v>48.12</v>
      </c>
      <c r="I238" s="54">
        <v>16.88</v>
      </c>
      <c r="J238" s="55">
        <f t="shared" si="6"/>
        <v>31.24</v>
      </c>
      <c r="K238" s="56">
        <v>30.94</v>
      </c>
      <c r="L238" s="57">
        <v>45399</v>
      </c>
      <c r="M238" s="54">
        <f t="shared" si="7"/>
        <v>0.29999999999999716</v>
      </c>
      <c r="N238" s="32">
        <v>1</v>
      </c>
      <c r="O238" s="1" t="s">
        <v>50</v>
      </c>
      <c r="P238" s="1" t="s">
        <v>51</v>
      </c>
      <c r="Q238" s="91" t="str">
        <f>VLOOKUP(MKT[[#This Row],[ID]],DRIVER[],6,FALSE)</f>
        <v>AJAYA KUMAR PARIDA</v>
      </c>
    </row>
    <row r="239" spans="1:17" ht="13.8">
      <c r="A239" s="1">
        <v>237</v>
      </c>
      <c r="B239" s="1" t="str">
        <f>MKT[[#This Row],[DATE]]&amp;MKT[[#This Row],[VEHICLE NO]]&amp;MKT[[#This Row],[TRIP NO]]</f>
        <v>45399OD34U11451</v>
      </c>
      <c r="C239" s="25">
        <v>45399</v>
      </c>
      <c r="D239" s="1">
        <v>28791</v>
      </c>
      <c r="E239" s="12">
        <v>312214</v>
      </c>
      <c r="F239" s="17">
        <v>2024</v>
      </c>
      <c r="G239" s="20" t="s">
        <v>47</v>
      </c>
      <c r="H239" s="54">
        <v>53.56</v>
      </c>
      <c r="I239" s="54">
        <v>16.559999999999999</v>
      </c>
      <c r="J239" s="55">
        <f t="shared" si="6"/>
        <v>37</v>
      </c>
      <c r="K239" s="56">
        <v>36.08</v>
      </c>
      <c r="L239" s="57">
        <v>45399</v>
      </c>
      <c r="M239" s="54">
        <f t="shared" si="7"/>
        <v>0.92000000000000171</v>
      </c>
      <c r="N239" s="32">
        <v>1</v>
      </c>
      <c r="O239" s="1" t="s">
        <v>50</v>
      </c>
      <c r="P239" s="1" t="s">
        <v>51</v>
      </c>
      <c r="Q239" s="91" t="str">
        <f>VLOOKUP(MKT[[#This Row],[ID]],DRIVER[],6,FALSE)</f>
        <v>SULTAN AHMAD</v>
      </c>
    </row>
    <row r="240" spans="1:17" ht="13.8">
      <c r="A240" s="1">
        <v>238</v>
      </c>
      <c r="B240" s="1" t="str">
        <f>MKT[[#This Row],[DATE]]&amp;MKT[[#This Row],[VEHICLE NO]]&amp;MKT[[#This Row],[TRIP NO]]</f>
        <v>45399OD34S11451</v>
      </c>
      <c r="C240" s="25">
        <v>45399</v>
      </c>
      <c r="D240" s="1">
        <v>28792</v>
      </c>
      <c r="E240" s="12">
        <v>312214</v>
      </c>
      <c r="F240" s="17">
        <v>2025</v>
      </c>
      <c r="G240" s="20" t="s">
        <v>32</v>
      </c>
      <c r="H240" s="54">
        <v>48.36</v>
      </c>
      <c r="I240" s="54">
        <v>16.7</v>
      </c>
      <c r="J240" s="55">
        <f t="shared" si="6"/>
        <v>31.66</v>
      </c>
      <c r="K240" s="56">
        <v>31.38</v>
      </c>
      <c r="L240" s="57">
        <v>45399</v>
      </c>
      <c r="M240" s="54">
        <f t="shared" si="7"/>
        <v>0.28000000000000114</v>
      </c>
      <c r="N240" s="32">
        <v>1</v>
      </c>
      <c r="O240" s="1" t="s">
        <v>50</v>
      </c>
      <c r="P240" s="1" t="s">
        <v>51</v>
      </c>
      <c r="Q240" s="91" t="str">
        <f>VLOOKUP(MKT[[#This Row],[ID]],DRIVER[],6,FALSE)</f>
        <v>AMIYA MISHRA</v>
      </c>
    </row>
    <row r="241" spans="1:18" ht="13.8">
      <c r="A241" s="1">
        <v>239</v>
      </c>
      <c r="B241" s="1" t="str">
        <f>MKT[[#This Row],[DATE]]&amp;MKT[[#This Row],[VEHICLE NO]]&amp;MKT[[#This Row],[TRIP NO]]</f>
        <v>45399OD34T11451</v>
      </c>
      <c r="C241" s="25">
        <v>45399</v>
      </c>
      <c r="D241" s="1">
        <v>28793</v>
      </c>
      <c r="E241" s="12">
        <v>312214</v>
      </c>
      <c r="F241" s="17">
        <v>2027</v>
      </c>
      <c r="G241" s="20" t="s">
        <v>34</v>
      </c>
      <c r="H241" s="54">
        <v>49.34</v>
      </c>
      <c r="I241" s="54">
        <v>17.12</v>
      </c>
      <c r="J241" s="55">
        <f t="shared" si="6"/>
        <v>32.22</v>
      </c>
      <c r="K241" s="56">
        <v>32</v>
      </c>
      <c r="L241" s="57">
        <v>45399</v>
      </c>
      <c r="M241" s="54">
        <f t="shared" si="7"/>
        <v>0.21999999999999886</v>
      </c>
      <c r="N241" s="32">
        <v>1</v>
      </c>
      <c r="O241" s="1" t="s">
        <v>50</v>
      </c>
      <c r="P241" s="1" t="s">
        <v>51</v>
      </c>
      <c r="Q241" s="91" t="str">
        <f>VLOOKUP(MKT[[#This Row],[ID]],DRIVER[],6,FALSE)</f>
        <v>KASHI NATH DAS</v>
      </c>
    </row>
    <row r="242" spans="1:18" ht="13.8">
      <c r="A242" s="1">
        <v>240</v>
      </c>
      <c r="B242" s="1" t="str">
        <f>MKT[[#This Row],[DATE]]&amp;MKT[[#This Row],[VEHICLE NO]]&amp;MKT[[#This Row],[TRIP NO]]</f>
        <v>45399OD34U13451</v>
      </c>
      <c r="C242" s="25">
        <v>45399</v>
      </c>
      <c r="D242" s="1">
        <v>28794</v>
      </c>
      <c r="E242" s="12">
        <v>312214</v>
      </c>
      <c r="F242" s="17">
        <v>2030</v>
      </c>
      <c r="G242" s="20" t="s">
        <v>49</v>
      </c>
      <c r="H242" s="54">
        <v>55.68</v>
      </c>
      <c r="I242" s="54">
        <v>17</v>
      </c>
      <c r="J242" s="55">
        <f t="shared" si="6"/>
        <v>38.68</v>
      </c>
      <c r="K242" s="56">
        <v>38.32</v>
      </c>
      <c r="L242" s="57">
        <v>45399</v>
      </c>
      <c r="M242" s="54">
        <f t="shared" si="7"/>
        <v>0.35999999999999943</v>
      </c>
      <c r="N242" s="32">
        <v>1</v>
      </c>
      <c r="O242" s="1" t="s">
        <v>50</v>
      </c>
      <c r="P242" s="1" t="s">
        <v>51</v>
      </c>
      <c r="Q242" s="91" t="str">
        <f>VLOOKUP(MKT[[#This Row],[ID]],DRIVER[],6,FALSE)</f>
        <v>BHOORA KHAN</v>
      </c>
    </row>
    <row r="243" spans="1:18" ht="13.8">
      <c r="A243" s="1">
        <v>241</v>
      </c>
      <c r="B243" s="1" t="str">
        <f>MKT[[#This Row],[DATE]]&amp;MKT[[#This Row],[VEHICLE NO]]&amp;MKT[[#This Row],[TRIP NO]]</f>
        <v>45399OD04T11451</v>
      </c>
      <c r="C243" s="25">
        <v>45399</v>
      </c>
      <c r="D243" s="1">
        <v>28795</v>
      </c>
      <c r="E243" s="12">
        <v>312214</v>
      </c>
      <c r="F243" s="17">
        <v>2035</v>
      </c>
      <c r="G243" s="20" t="s">
        <v>13</v>
      </c>
      <c r="H243" s="54">
        <v>55.7</v>
      </c>
      <c r="I243" s="54">
        <v>17.079999999999998</v>
      </c>
      <c r="J243" s="55">
        <f t="shared" si="6"/>
        <v>38.620000000000005</v>
      </c>
      <c r="K243" s="56">
        <v>38.24</v>
      </c>
      <c r="L243" s="57">
        <v>45399</v>
      </c>
      <c r="M243" s="54">
        <f t="shared" si="7"/>
        <v>0.38000000000000256</v>
      </c>
      <c r="N243" s="32">
        <v>1</v>
      </c>
      <c r="O243" s="1" t="s">
        <v>50</v>
      </c>
      <c r="P243" s="1" t="s">
        <v>51</v>
      </c>
      <c r="Q243" s="91" t="str">
        <f>VLOOKUP(MKT[[#This Row],[ID]],DRIVER[],6,FALSE)</f>
        <v xml:space="preserve">RASHID </v>
      </c>
    </row>
    <row r="244" spans="1:18" ht="13.8">
      <c r="A244" s="1">
        <v>242</v>
      </c>
      <c r="B244" s="1" t="str">
        <f>MKT[[#This Row],[DATE]]&amp;MKT[[#This Row],[VEHICLE NO]]&amp;MKT[[#This Row],[TRIP NO]]</f>
        <v>45399OD34R11451</v>
      </c>
      <c r="C244" s="25">
        <v>45399</v>
      </c>
      <c r="D244" s="1">
        <v>28796</v>
      </c>
      <c r="E244" s="12">
        <v>312214</v>
      </c>
      <c r="F244" s="17">
        <v>2037</v>
      </c>
      <c r="G244" s="20" t="s">
        <v>12</v>
      </c>
      <c r="H244" s="54">
        <v>56.72</v>
      </c>
      <c r="I244" s="54">
        <v>16.88</v>
      </c>
      <c r="J244" s="55">
        <f t="shared" si="6"/>
        <v>39.840000000000003</v>
      </c>
      <c r="K244" s="56">
        <v>39.58</v>
      </c>
      <c r="L244" s="57">
        <v>45399</v>
      </c>
      <c r="M244" s="54">
        <f t="shared" si="7"/>
        <v>0.26000000000000512</v>
      </c>
      <c r="N244" s="32">
        <v>1</v>
      </c>
      <c r="O244" s="1" t="s">
        <v>50</v>
      </c>
      <c r="P244" s="1" t="s">
        <v>51</v>
      </c>
      <c r="Q244" s="91" t="str">
        <f>VLOOKUP(MKT[[#This Row],[ID]],DRIVER[],6,FALSE)</f>
        <v>BENUDHAR PRADHAN</v>
      </c>
    </row>
    <row r="245" spans="1:18" ht="13.8">
      <c r="A245" s="1">
        <v>243</v>
      </c>
      <c r="B245" s="1" t="str">
        <f>MKT[[#This Row],[DATE]]&amp;MKT[[#This Row],[VEHICLE NO]]&amp;MKT[[#This Row],[TRIP NO]]</f>
        <v>45399OD34R13451</v>
      </c>
      <c r="C245" s="25">
        <v>45399</v>
      </c>
      <c r="D245" s="1">
        <v>28797</v>
      </c>
      <c r="E245" s="12">
        <v>312214</v>
      </c>
      <c r="F245" s="17">
        <v>2081</v>
      </c>
      <c r="G245" s="20" t="s">
        <v>11</v>
      </c>
      <c r="H245" s="54">
        <v>54.1</v>
      </c>
      <c r="I245" s="54">
        <v>17.22</v>
      </c>
      <c r="J245" s="55">
        <f t="shared" si="6"/>
        <v>36.880000000000003</v>
      </c>
      <c r="K245" s="56">
        <v>36.520000000000003</v>
      </c>
      <c r="L245" s="57">
        <v>45399</v>
      </c>
      <c r="M245" s="54">
        <f t="shared" si="7"/>
        <v>0.35999999999999943</v>
      </c>
      <c r="N245" s="32">
        <v>1</v>
      </c>
      <c r="O245" s="1" t="s">
        <v>50</v>
      </c>
      <c r="P245" s="1" t="s">
        <v>51</v>
      </c>
      <c r="Q245" s="91" t="str">
        <f>VLOOKUP(MKT[[#This Row],[ID]],DRIVER[],6,FALSE)</f>
        <v>MALIA PRADHAN</v>
      </c>
    </row>
    <row r="246" spans="1:18" ht="13.8">
      <c r="A246" s="1">
        <v>244</v>
      </c>
      <c r="B246" s="1" t="str">
        <f>MKT[[#This Row],[DATE]]&amp;MKT[[#This Row],[VEHICLE NO]]&amp;MKT[[#This Row],[TRIP NO]]</f>
        <v>45399OD04V11452</v>
      </c>
      <c r="C246" s="25">
        <v>45399</v>
      </c>
      <c r="D246" s="1">
        <v>28798</v>
      </c>
      <c r="E246" s="12">
        <v>312214</v>
      </c>
      <c r="F246" s="17">
        <v>2111</v>
      </c>
      <c r="G246" s="20" t="s">
        <v>46</v>
      </c>
      <c r="H246" s="54">
        <v>53.42</v>
      </c>
      <c r="I246" s="54">
        <v>16.86</v>
      </c>
      <c r="J246" s="55">
        <f t="shared" si="6"/>
        <v>36.56</v>
      </c>
      <c r="K246" s="56">
        <v>36.14</v>
      </c>
      <c r="L246" s="57">
        <v>45399</v>
      </c>
      <c r="M246" s="54">
        <f t="shared" si="7"/>
        <v>0.42000000000000171</v>
      </c>
      <c r="N246" s="32">
        <v>2</v>
      </c>
      <c r="O246" s="1" t="s">
        <v>50</v>
      </c>
      <c r="P246" s="1" t="s">
        <v>51</v>
      </c>
      <c r="Q246" s="91" t="str">
        <f>VLOOKUP(MKT[[#This Row],[ID]],DRIVER[],6,FALSE)</f>
        <v>AJAYA KUMAR PARIDA</v>
      </c>
    </row>
    <row r="247" spans="1:18" ht="13.8">
      <c r="A247" s="1">
        <v>245</v>
      </c>
      <c r="B247" s="1" t="str">
        <f>MKT[[#This Row],[DATE]]&amp;MKT[[#This Row],[VEHICLE NO]]&amp;MKT[[#This Row],[TRIP NO]]</f>
        <v>45399OD34U11452</v>
      </c>
      <c r="C247" s="25">
        <v>45399</v>
      </c>
      <c r="D247" s="1">
        <v>28799</v>
      </c>
      <c r="E247" s="12">
        <v>312214</v>
      </c>
      <c r="F247" s="17">
        <v>2119</v>
      </c>
      <c r="G247" s="20" t="s">
        <v>47</v>
      </c>
      <c r="H247" s="54">
        <v>52.78</v>
      </c>
      <c r="I247" s="54">
        <v>16.88</v>
      </c>
      <c r="J247" s="55">
        <f t="shared" si="6"/>
        <v>35.900000000000006</v>
      </c>
      <c r="K247" s="56">
        <v>35.6</v>
      </c>
      <c r="L247" s="57">
        <v>45399</v>
      </c>
      <c r="M247" s="54">
        <f t="shared" si="7"/>
        <v>0.30000000000000426</v>
      </c>
      <c r="N247" s="32">
        <v>2</v>
      </c>
      <c r="O247" s="1" t="s">
        <v>50</v>
      </c>
      <c r="P247" s="1" t="s">
        <v>51</v>
      </c>
      <c r="Q247" s="91" t="str">
        <f>VLOOKUP(MKT[[#This Row],[ID]],DRIVER[],6,FALSE)</f>
        <v>SULTAN AHMAD</v>
      </c>
      <c r="R247" s="1">
        <v>356</v>
      </c>
    </row>
    <row r="248" spans="1:18" ht="13.8">
      <c r="A248" s="1">
        <v>246</v>
      </c>
      <c r="B248" s="1" t="str">
        <f>MKT[[#This Row],[DATE]]&amp;MKT[[#This Row],[VEHICLE NO]]&amp;MKT[[#This Row],[TRIP NO]]</f>
        <v>45399OD04V13452</v>
      </c>
      <c r="C248" s="25">
        <v>45399</v>
      </c>
      <c r="D248" s="1">
        <v>28800</v>
      </c>
      <c r="E248" s="12">
        <v>312214</v>
      </c>
      <c r="F248" s="17">
        <v>2117</v>
      </c>
      <c r="G248" s="20" t="s">
        <v>48</v>
      </c>
      <c r="H248" s="54">
        <v>53.34</v>
      </c>
      <c r="I248" s="54">
        <v>16.920000000000002</v>
      </c>
      <c r="J248" s="55">
        <f t="shared" si="6"/>
        <v>36.42</v>
      </c>
      <c r="K248" s="56">
        <v>35.92</v>
      </c>
      <c r="L248" s="57">
        <v>45399</v>
      </c>
      <c r="M248" s="54">
        <f t="shared" si="7"/>
        <v>0.5</v>
      </c>
      <c r="N248" s="32">
        <v>2</v>
      </c>
      <c r="O248" s="1" t="s">
        <v>50</v>
      </c>
      <c r="P248" s="1" t="s">
        <v>51</v>
      </c>
      <c r="Q248" s="91" t="str">
        <f>VLOOKUP(MKT[[#This Row],[ID]],DRIVER[],6,FALSE)</f>
        <v>AKSHAYA KU SAHOO</v>
      </c>
    </row>
    <row r="249" spans="1:18" ht="13.8">
      <c r="A249" s="1">
        <v>247</v>
      </c>
      <c r="B249" s="1" t="str">
        <f>MKT[[#This Row],[DATE]]&amp;MKT[[#This Row],[VEHICLE NO]]&amp;MKT[[#This Row],[TRIP NO]]</f>
        <v>45399OD34T11452</v>
      </c>
      <c r="C249" s="25">
        <v>45399</v>
      </c>
      <c r="D249" s="1">
        <v>28801</v>
      </c>
      <c r="E249" s="12">
        <v>312214</v>
      </c>
      <c r="F249" s="17">
        <v>2133</v>
      </c>
      <c r="G249" s="20" t="s">
        <v>34</v>
      </c>
      <c r="H249" s="54">
        <v>54.74</v>
      </c>
      <c r="I249" s="54">
        <v>17.059999999999999</v>
      </c>
      <c r="J249" s="55">
        <f t="shared" si="6"/>
        <v>37.680000000000007</v>
      </c>
      <c r="K249" s="56">
        <v>37.22</v>
      </c>
      <c r="L249" s="57">
        <v>45400</v>
      </c>
      <c r="M249" s="54">
        <f t="shared" si="7"/>
        <v>0.46000000000000796</v>
      </c>
      <c r="N249" s="32">
        <v>2</v>
      </c>
      <c r="O249" s="1" t="s">
        <v>50</v>
      </c>
      <c r="P249" s="1" t="s">
        <v>51</v>
      </c>
      <c r="Q249" s="91" t="str">
        <f>VLOOKUP(MKT[[#This Row],[ID]],DRIVER[],6,FALSE)</f>
        <v>KASHI NATH DAS</v>
      </c>
    </row>
    <row r="250" spans="1:18" ht="13.8">
      <c r="A250" s="1">
        <v>248</v>
      </c>
      <c r="B250" s="1" t="str">
        <f>MKT[[#This Row],[DATE]]&amp;MKT[[#This Row],[VEHICLE NO]]&amp;MKT[[#This Row],[TRIP NO]]</f>
        <v>45399OD34S11452</v>
      </c>
      <c r="C250" s="25">
        <v>45399</v>
      </c>
      <c r="D250" s="1">
        <v>28802</v>
      </c>
      <c r="E250" s="12">
        <v>312214</v>
      </c>
      <c r="F250" s="17">
        <v>2135</v>
      </c>
      <c r="G250" s="20" t="s">
        <v>32</v>
      </c>
      <c r="H250" s="54">
        <v>54.44</v>
      </c>
      <c r="I250" s="54">
        <v>16.96</v>
      </c>
      <c r="J250" s="55">
        <f t="shared" si="6"/>
        <v>37.479999999999997</v>
      </c>
      <c r="K250" s="56">
        <v>36.979999999999997</v>
      </c>
      <c r="L250" s="57">
        <v>45400</v>
      </c>
      <c r="M250" s="54">
        <f t="shared" si="7"/>
        <v>0.5</v>
      </c>
      <c r="N250" s="32">
        <v>2</v>
      </c>
      <c r="O250" s="1" t="s">
        <v>50</v>
      </c>
      <c r="P250" s="1" t="s">
        <v>51</v>
      </c>
      <c r="Q250" s="91" t="str">
        <f>VLOOKUP(MKT[[#This Row],[ID]],DRIVER[],6,FALSE)</f>
        <v>AMIYA MISHRA</v>
      </c>
    </row>
    <row r="251" spans="1:18" ht="13.8">
      <c r="A251" s="1">
        <v>249</v>
      </c>
      <c r="B251" s="1" t="str">
        <f>MKT[[#This Row],[DATE]]&amp;MKT[[#This Row],[VEHICLE NO]]&amp;MKT[[#This Row],[TRIP NO]]</f>
        <v>45399OD34U13452</v>
      </c>
      <c r="C251" s="25">
        <v>45399</v>
      </c>
      <c r="D251" s="1">
        <v>28803</v>
      </c>
      <c r="E251" s="12">
        <v>312214</v>
      </c>
      <c r="F251" s="17">
        <v>2142</v>
      </c>
      <c r="G251" s="20" t="s">
        <v>49</v>
      </c>
      <c r="H251" s="54">
        <v>53.96</v>
      </c>
      <c r="I251" s="54">
        <v>16.98</v>
      </c>
      <c r="J251" s="55">
        <f t="shared" si="6"/>
        <v>36.980000000000004</v>
      </c>
      <c r="K251" s="56">
        <v>36.4</v>
      </c>
      <c r="L251" s="57">
        <v>45400</v>
      </c>
      <c r="M251" s="54">
        <f t="shared" si="7"/>
        <v>0.5800000000000054</v>
      </c>
      <c r="N251" s="32">
        <v>2</v>
      </c>
      <c r="O251" s="1" t="s">
        <v>50</v>
      </c>
      <c r="P251" s="1" t="s">
        <v>51</v>
      </c>
      <c r="Q251" s="91" t="str">
        <f>VLOOKUP(MKT[[#This Row],[ID]],DRIVER[],6,FALSE)</f>
        <v>BHOORA KHAN</v>
      </c>
    </row>
    <row r="252" spans="1:18" ht="13.8">
      <c r="A252" s="1">
        <v>250</v>
      </c>
      <c r="B252" s="1" t="str">
        <f>MKT[[#This Row],[DATE]]&amp;MKT[[#This Row],[VEHICLE NO]]&amp;MKT[[#This Row],[TRIP NO]]</f>
        <v>45399OD04T11452</v>
      </c>
      <c r="C252" s="25">
        <v>45399</v>
      </c>
      <c r="D252" s="1">
        <v>28805</v>
      </c>
      <c r="E252" s="12">
        <v>312214</v>
      </c>
      <c r="F252" s="17">
        <v>2148</v>
      </c>
      <c r="G252" s="20" t="s">
        <v>13</v>
      </c>
      <c r="H252" s="54">
        <v>53.54</v>
      </c>
      <c r="I252" s="54">
        <v>17.04</v>
      </c>
      <c r="J252" s="55">
        <f t="shared" si="6"/>
        <v>36.5</v>
      </c>
      <c r="K252" s="56">
        <v>36.18</v>
      </c>
      <c r="L252" s="57">
        <v>45400</v>
      </c>
      <c r="M252" s="54">
        <f t="shared" si="7"/>
        <v>0.32000000000000028</v>
      </c>
      <c r="N252" s="32">
        <v>2</v>
      </c>
      <c r="O252" s="1" t="s">
        <v>50</v>
      </c>
      <c r="P252" s="1" t="s">
        <v>51</v>
      </c>
      <c r="Q252" s="91" t="str">
        <f>VLOOKUP(MKT[[#This Row],[ID]],DRIVER[],6,FALSE)</f>
        <v xml:space="preserve">RASHID </v>
      </c>
    </row>
    <row r="253" spans="1:18" ht="13.8">
      <c r="A253" s="1">
        <v>251</v>
      </c>
      <c r="B253" s="1" t="str">
        <f>MKT[[#This Row],[DATE]]&amp;MKT[[#This Row],[VEHICLE NO]]&amp;MKT[[#This Row],[TRIP NO]]</f>
        <v>45400OD34U13451</v>
      </c>
      <c r="C253" s="25">
        <v>45400</v>
      </c>
      <c r="D253" s="1">
        <v>28806</v>
      </c>
      <c r="E253" s="12">
        <v>312214</v>
      </c>
      <c r="F253" s="17">
        <v>2182</v>
      </c>
      <c r="G253" s="20" t="s">
        <v>49</v>
      </c>
      <c r="H253" s="54">
        <v>54.38</v>
      </c>
      <c r="I253" s="54">
        <v>16.98</v>
      </c>
      <c r="J253" s="55">
        <f t="shared" si="6"/>
        <v>37.400000000000006</v>
      </c>
      <c r="K253" s="56">
        <v>37.08</v>
      </c>
      <c r="L253" s="57">
        <v>45400</v>
      </c>
      <c r="M253" s="54">
        <f t="shared" si="7"/>
        <v>0.32000000000000739</v>
      </c>
      <c r="N253" s="32">
        <v>1</v>
      </c>
      <c r="O253" s="1" t="s">
        <v>50</v>
      </c>
      <c r="P253" s="1" t="s">
        <v>51</v>
      </c>
      <c r="Q253" s="91" t="str">
        <f>VLOOKUP(MKT[[#This Row],[ID]],DRIVER[],6,FALSE)</f>
        <v>BHOORA KHAN</v>
      </c>
    </row>
    <row r="254" spans="1:18" ht="13.8">
      <c r="A254" s="1">
        <v>252</v>
      </c>
      <c r="B254" s="1" t="str">
        <f>MKT[[#This Row],[DATE]]&amp;MKT[[#This Row],[VEHICLE NO]]&amp;MKT[[#This Row],[TRIP NO]]</f>
        <v>45400OD04V11451</v>
      </c>
      <c r="C254" s="25">
        <v>45400</v>
      </c>
      <c r="D254" s="1">
        <v>28807</v>
      </c>
      <c r="E254" s="12">
        <v>312214</v>
      </c>
      <c r="F254" s="17">
        <v>2183</v>
      </c>
      <c r="G254" s="20" t="s">
        <v>46</v>
      </c>
      <c r="H254" s="54">
        <v>51.92</v>
      </c>
      <c r="I254" s="54">
        <v>16.86</v>
      </c>
      <c r="J254" s="55">
        <f t="shared" si="6"/>
        <v>35.06</v>
      </c>
      <c r="K254" s="56">
        <v>34.78</v>
      </c>
      <c r="L254" s="57">
        <v>45400</v>
      </c>
      <c r="M254" s="54">
        <f t="shared" si="7"/>
        <v>0.28000000000000114</v>
      </c>
      <c r="N254" s="32">
        <v>1</v>
      </c>
      <c r="O254" s="1" t="s">
        <v>50</v>
      </c>
      <c r="P254" s="1" t="s">
        <v>51</v>
      </c>
      <c r="Q254" s="91" t="str">
        <f>VLOOKUP(MKT[[#This Row],[ID]],DRIVER[],6,FALSE)</f>
        <v>AJAYA KUMAR PARIDA</v>
      </c>
    </row>
    <row r="255" spans="1:18" ht="13.8">
      <c r="A255" s="1">
        <v>253</v>
      </c>
      <c r="B255" s="1" t="str">
        <f>MKT[[#This Row],[DATE]]&amp;MKT[[#This Row],[VEHICLE NO]]&amp;MKT[[#This Row],[TRIP NO]]</f>
        <v>45400OD34U11451</v>
      </c>
      <c r="C255" s="25">
        <v>45400</v>
      </c>
      <c r="D255" s="1">
        <v>28808</v>
      </c>
      <c r="E255" s="12">
        <v>312214</v>
      </c>
      <c r="F255" s="17">
        <v>2185</v>
      </c>
      <c r="G255" s="20" t="s">
        <v>47</v>
      </c>
      <c r="H255" s="54">
        <v>54.04</v>
      </c>
      <c r="I255" s="54">
        <v>16.82</v>
      </c>
      <c r="J255" s="55">
        <f t="shared" si="6"/>
        <v>37.22</v>
      </c>
      <c r="K255" s="56">
        <v>36.96</v>
      </c>
      <c r="L255" s="57">
        <v>45400</v>
      </c>
      <c r="M255" s="54">
        <f t="shared" si="7"/>
        <v>0.25999999999999801</v>
      </c>
      <c r="N255" s="32">
        <v>1</v>
      </c>
      <c r="O255" s="1" t="s">
        <v>50</v>
      </c>
      <c r="P255" s="1" t="s">
        <v>51</v>
      </c>
      <c r="Q255" s="91" t="str">
        <f>VLOOKUP(MKT[[#This Row],[ID]],DRIVER[],6,FALSE)</f>
        <v>SULTAN AHMAD</v>
      </c>
    </row>
    <row r="256" spans="1:18" ht="13.8">
      <c r="A256" s="1">
        <v>254</v>
      </c>
      <c r="B256" s="1" t="str">
        <f>MKT[[#This Row],[DATE]]&amp;MKT[[#This Row],[VEHICLE NO]]&amp;MKT[[#This Row],[TRIP NO]]</f>
        <v>45400OD34T11451</v>
      </c>
      <c r="C256" s="25">
        <v>45400</v>
      </c>
      <c r="D256" s="1">
        <v>28809</v>
      </c>
      <c r="E256" s="12">
        <v>312214</v>
      </c>
      <c r="F256" s="17">
        <v>2187</v>
      </c>
      <c r="G256" s="20" t="s">
        <v>34</v>
      </c>
      <c r="H256" s="54">
        <v>53.84</v>
      </c>
      <c r="I256" s="54">
        <v>17.059999999999999</v>
      </c>
      <c r="J256" s="55">
        <f t="shared" si="6"/>
        <v>36.78</v>
      </c>
      <c r="K256" s="56">
        <v>36.58</v>
      </c>
      <c r="L256" s="57">
        <v>45400</v>
      </c>
      <c r="M256" s="54">
        <f t="shared" si="7"/>
        <v>0.20000000000000284</v>
      </c>
      <c r="N256" s="32">
        <v>1</v>
      </c>
      <c r="O256" s="1" t="s">
        <v>50</v>
      </c>
      <c r="P256" s="1" t="s">
        <v>51</v>
      </c>
      <c r="Q256" s="91" t="str">
        <f>VLOOKUP(MKT[[#This Row],[ID]],DRIVER[],6,FALSE)</f>
        <v>KASHI NATH DAS</v>
      </c>
    </row>
    <row r="257" spans="1:17" ht="13.8">
      <c r="A257" s="1">
        <v>255</v>
      </c>
      <c r="B257" s="1" t="str">
        <f>MKT[[#This Row],[DATE]]&amp;MKT[[#This Row],[VEHICLE NO]]&amp;MKT[[#This Row],[TRIP NO]]</f>
        <v>45400OD04V13451</v>
      </c>
      <c r="C257" s="25">
        <v>45400</v>
      </c>
      <c r="D257" s="1">
        <v>28810</v>
      </c>
      <c r="E257" s="12">
        <v>312214</v>
      </c>
      <c r="F257" s="17">
        <v>2189</v>
      </c>
      <c r="G257" s="20" t="s">
        <v>48</v>
      </c>
      <c r="H257" s="54">
        <v>53.2</v>
      </c>
      <c r="I257" s="54">
        <v>16.899999999999999</v>
      </c>
      <c r="J257" s="55">
        <f t="shared" si="6"/>
        <v>36.300000000000004</v>
      </c>
      <c r="K257" s="56">
        <v>36.119999999999997</v>
      </c>
      <c r="L257" s="57">
        <v>45400</v>
      </c>
      <c r="M257" s="54">
        <f t="shared" si="7"/>
        <v>0.18000000000000682</v>
      </c>
      <c r="N257" s="32">
        <v>1</v>
      </c>
      <c r="O257" s="1" t="s">
        <v>50</v>
      </c>
      <c r="P257" s="1" t="s">
        <v>51</v>
      </c>
      <c r="Q257" s="91" t="str">
        <f>VLOOKUP(MKT[[#This Row],[ID]],DRIVER[],6,FALSE)</f>
        <v>AKSHAYA KU SAHOO</v>
      </c>
    </row>
    <row r="258" spans="1:17" ht="13.8">
      <c r="A258" s="1">
        <v>256</v>
      </c>
      <c r="B258" s="1" t="str">
        <f>MKT[[#This Row],[DATE]]&amp;MKT[[#This Row],[VEHICLE NO]]&amp;MKT[[#This Row],[TRIP NO]]</f>
        <v>45400OD04T11451</v>
      </c>
      <c r="C258" s="25">
        <v>45400</v>
      </c>
      <c r="D258" s="1">
        <v>28811</v>
      </c>
      <c r="E258" s="12">
        <v>312214</v>
      </c>
      <c r="F258" s="17">
        <v>2193</v>
      </c>
      <c r="G258" s="20" t="s">
        <v>13</v>
      </c>
      <c r="H258" s="54">
        <v>53.54</v>
      </c>
      <c r="I258" s="54">
        <v>17.02</v>
      </c>
      <c r="J258" s="55">
        <f t="shared" si="6"/>
        <v>36.519999999999996</v>
      </c>
      <c r="K258" s="56">
        <v>36.28</v>
      </c>
      <c r="L258" s="57">
        <v>45400</v>
      </c>
      <c r="M258" s="54">
        <f t="shared" si="7"/>
        <v>0.23999999999999488</v>
      </c>
      <c r="N258" s="32">
        <v>1</v>
      </c>
      <c r="O258" s="1" t="s">
        <v>50</v>
      </c>
      <c r="P258" s="1" t="s">
        <v>51</v>
      </c>
      <c r="Q258" s="91" t="str">
        <f>VLOOKUP(MKT[[#This Row],[ID]],DRIVER[],6,FALSE)</f>
        <v xml:space="preserve">RASHID </v>
      </c>
    </row>
    <row r="259" spans="1:17" ht="13.8">
      <c r="A259" s="1">
        <v>257</v>
      </c>
      <c r="B259" s="1" t="str">
        <f>MKT[[#This Row],[DATE]]&amp;MKT[[#This Row],[VEHICLE NO]]&amp;MKT[[#This Row],[TRIP NO]]</f>
        <v>45400OD34R13451</v>
      </c>
      <c r="C259" s="25">
        <v>45400</v>
      </c>
      <c r="D259" s="1">
        <v>28812</v>
      </c>
      <c r="E259" s="12">
        <v>312214</v>
      </c>
      <c r="F259" s="17">
        <v>2199</v>
      </c>
      <c r="G259" s="20" t="s">
        <v>11</v>
      </c>
      <c r="H259" s="54">
        <v>55.1</v>
      </c>
      <c r="I259" s="54">
        <v>17.2</v>
      </c>
      <c r="J259" s="55">
        <f t="shared" ref="J259:J322" si="8">H259-I259</f>
        <v>37.900000000000006</v>
      </c>
      <c r="K259" s="56">
        <v>37.54</v>
      </c>
      <c r="L259" s="57">
        <v>45400</v>
      </c>
      <c r="M259" s="54">
        <f t="shared" ref="M259:M322" si="9">J259-K259</f>
        <v>0.36000000000000654</v>
      </c>
      <c r="N259" s="32">
        <v>1</v>
      </c>
      <c r="O259" s="1" t="s">
        <v>50</v>
      </c>
      <c r="P259" s="1" t="s">
        <v>51</v>
      </c>
      <c r="Q259" s="91" t="str">
        <f>VLOOKUP(MKT[[#This Row],[ID]],DRIVER[],6,FALSE)</f>
        <v>NABI AHMAD</v>
      </c>
    </row>
    <row r="260" spans="1:17" ht="13.8">
      <c r="A260" s="1">
        <v>258</v>
      </c>
      <c r="B260" s="1" t="str">
        <f>MKT[[#This Row],[DATE]]&amp;MKT[[#This Row],[VEHICLE NO]]&amp;MKT[[#This Row],[TRIP NO]]</f>
        <v>45400OD34S11451</v>
      </c>
      <c r="C260" s="25">
        <v>45400</v>
      </c>
      <c r="D260" s="1">
        <v>28813</v>
      </c>
      <c r="E260" s="12">
        <v>312214</v>
      </c>
      <c r="F260" s="17">
        <v>2223</v>
      </c>
      <c r="G260" s="20" t="s">
        <v>32</v>
      </c>
      <c r="H260" s="54">
        <v>56.94</v>
      </c>
      <c r="I260" s="54">
        <v>16.96</v>
      </c>
      <c r="J260" s="55">
        <f t="shared" si="8"/>
        <v>39.979999999999997</v>
      </c>
      <c r="K260" s="56">
        <v>39.56</v>
      </c>
      <c r="L260" s="57">
        <v>45400</v>
      </c>
      <c r="M260" s="54">
        <f t="shared" si="9"/>
        <v>0.4199999999999946</v>
      </c>
      <c r="N260" s="32">
        <v>1</v>
      </c>
      <c r="O260" s="1" t="s">
        <v>50</v>
      </c>
      <c r="P260" s="1" t="s">
        <v>51</v>
      </c>
      <c r="Q260" s="91" t="str">
        <f>VLOOKUP(MKT[[#This Row],[ID]],DRIVER[],6,FALSE)</f>
        <v>AMIYA MISHRA</v>
      </c>
    </row>
    <row r="261" spans="1:17" ht="13.8">
      <c r="A261" s="1">
        <v>259</v>
      </c>
      <c r="B261" s="1" t="str">
        <f>MKT[[#This Row],[DATE]]&amp;MKT[[#This Row],[VEHICLE NO]]&amp;MKT[[#This Row],[TRIP NO]]</f>
        <v>45400OD34R11451</v>
      </c>
      <c r="C261" s="25">
        <v>45400</v>
      </c>
      <c r="D261" s="1">
        <v>28814</v>
      </c>
      <c r="E261" s="12">
        <v>312214</v>
      </c>
      <c r="F261" s="17">
        <v>2237</v>
      </c>
      <c r="G261" s="20" t="s">
        <v>12</v>
      </c>
      <c r="H261" s="54">
        <v>53.66</v>
      </c>
      <c r="I261" s="54">
        <v>16.84</v>
      </c>
      <c r="J261" s="55">
        <f t="shared" si="8"/>
        <v>36.819999999999993</v>
      </c>
      <c r="K261" s="56">
        <v>36.5</v>
      </c>
      <c r="L261" s="57">
        <v>45400</v>
      </c>
      <c r="M261" s="54">
        <f t="shared" si="9"/>
        <v>0.31999999999999318</v>
      </c>
      <c r="N261" s="32">
        <v>1</v>
      </c>
      <c r="O261" s="1" t="s">
        <v>50</v>
      </c>
      <c r="P261" s="1" t="s">
        <v>51</v>
      </c>
      <c r="Q261" s="91" t="str">
        <f>VLOOKUP(MKT[[#This Row],[ID]],DRIVER[],6,FALSE)</f>
        <v>BENUDHAR PRADHAN</v>
      </c>
    </row>
    <row r="262" spans="1:17" ht="13.8">
      <c r="A262" s="1">
        <v>260</v>
      </c>
      <c r="B262" s="1" t="str">
        <f>MKT[[#This Row],[DATE]]&amp;MKT[[#This Row],[VEHICLE NO]]&amp;MKT[[#This Row],[TRIP NO]]</f>
        <v>45400OD04V11452</v>
      </c>
      <c r="C262" s="25">
        <v>45400</v>
      </c>
      <c r="D262" s="1">
        <v>28815</v>
      </c>
      <c r="E262" s="12">
        <v>312214</v>
      </c>
      <c r="F262" s="17">
        <v>2286</v>
      </c>
      <c r="G262" s="20" t="s">
        <v>46</v>
      </c>
      <c r="H262" s="54">
        <v>56.24</v>
      </c>
      <c r="I262" s="54">
        <v>16.84</v>
      </c>
      <c r="J262" s="55">
        <f t="shared" si="8"/>
        <v>39.400000000000006</v>
      </c>
      <c r="K262" s="56">
        <v>38.92</v>
      </c>
      <c r="L262" s="57">
        <v>45400</v>
      </c>
      <c r="M262" s="54">
        <f t="shared" si="9"/>
        <v>0.48000000000000398</v>
      </c>
      <c r="N262" s="32">
        <v>2</v>
      </c>
      <c r="O262" s="1" t="s">
        <v>50</v>
      </c>
      <c r="P262" s="1" t="s">
        <v>51</v>
      </c>
      <c r="Q262" s="91" t="str">
        <f>VLOOKUP(MKT[[#This Row],[ID]],DRIVER[],6,FALSE)</f>
        <v>AJAYA KUMAR PARIDA</v>
      </c>
    </row>
    <row r="263" spans="1:17" ht="13.8">
      <c r="A263" s="1">
        <v>261</v>
      </c>
      <c r="B263" s="1" t="str">
        <f>MKT[[#This Row],[DATE]]&amp;MKT[[#This Row],[VEHICLE NO]]&amp;MKT[[#This Row],[TRIP NO]]</f>
        <v>45400OD34U13452</v>
      </c>
      <c r="C263" s="25">
        <v>45400</v>
      </c>
      <c r="D263" s="1">
        <v>28816</v>
      </c>
      <c r="E263" s="12">
        <v>312214</v>
      </c>
      <c r="F263" s="17">
        <v>2305</v>
      </c>
      <c r="G263" s="20" t="s">
        <v>49</v>
      </c>
      <c r="H263" s="54">
        <v>54.98</v>
      </c>
      <c r="I263" s="54">
        <v>16.96</v>
      </c>
      <c r="J263" s="55">
        <f t="shared" si="8"/>
        <v>38.019999999999996</v>
      </c>
      <c r="K263" s="56">
        <v>37.78</v>
      </c>
      <c r="L263" s="57">
        <v>45400</v>
      </c>
      <c r="M263" s="54">
        <f t="shared" si="9"/>
        <v>0.23999999999999488</v>
      </c>
      <c r="N263" s="32">
        <v>2</v>
      </c>
      <c r="O263" s="1" t="s">
        <v>50</v>
      </c>
      <c r="P263" s="1" t="s">
        <v>51</v>
      </c>
      <c r="Q263" s="91" t="str">
        <f>VLOOKUP(MKT[[#This Row],[ID]],DRIVER[],6,FALSE)</f>
        <v>BHOORA KHAN</v>
      </c>
    </row>
    <row r="264" spans="1:17" ht="13.8">
      <c r="A264" s="1">
        <v>262</v>
      </c>
      <c r="B264" s="1" t="str">
        <f>MKT[[#This Row],[DATE]]&amp;MKT[[#This Row],[VEHICLE NO]]&amp;MKT[[#This Row],[TRIP NO]]</f>
        <v>45400OD04V13452</v>
      </c>
      <c r="C264" s="25">
        <v>45400</v>
      </c>
      <c r="D264" s="1">
        <v>28817</v>
      </c>
      <c r="E264" s="12">
        <v>312214</v>
      </c>
      <c r="F264" s="17">
        <v>2306</v>
      </c>
      <c r="G264" s="20" t="s">
        <v>48</v>
      </c>
      <c r="H264" s="54">
        <v>52.84</v>
      </c>
      <c r="I264" s="54">
        <v>16.86</v>
      </c>
      <c r="J264" s="55">
        <f t="shared" si="8"/>
        <v>35.980000000000004</v>
      </c>
      <c r="K264" s="56">
        <v>35.6</v>
      </c>
      <c r="L264" s="57">
        <v>45400</v>
      </c>
      <c r="M264" s="54">
        <f t="shared" si="9"/>
        <v>0.38000000000000256</v>
      </c>
      <c r="N264" s="32">
        <v>2</v>
      </c>
      <c r="O264" s="1" t="s">
        <v>50</v>
      </c>
      <c r="P264" s="1" t="s">
        <v>51</v>
      </c>
      <c r="Q264" s="91" t="str">
        <f>VLOOKUP(MKT[[#This Row],[ID]],DRIVER[],6,FALSE)</f>
        <v>AKSHAYA KU SAHOO</v>
      </c>
    </row>
    <row r="265" spans="1:17" ht="13.8">
      <c r="A265" s="1">
        <v>263</v>
      </c>
      <c r="B265" s="1" t="str">
        <f>MKT[[#This Row],[DATE]]&amp;MKT[[#This Row],[VEHICLE NO]]&amp;MKT[[#This Row],[TRIP NO]]</f>
        <v>45400OD34R13452</v>
      </c>
      <c r="C265" s="25">
        <v>45400</v>
      </c>
      <c r="D265" s="1">
        <v>28818</v>
      </c>
      <c r="E265" s="12">
        <v>312214</v>
      </c>
      <c r="F265" s="17">
        <v>2308</v>
      </c>
      <c r="G265" s="20" t="s">
        <v>11</v>
      </c>
      <c r="H265" s="54">
        <v>54.86</v>
      </c>
      <c r="I265" s="54">
        <v>17.16</v>
      </c>
      <c r="J265" s="55">
        <f t="shared" si="8"/>
        <v>37.700000000000003</v>
      </c>
      <c r="K265" s="56">
        <v>37.32</v>
      </c>
      <c r="L265" s="57">
        <v>45400</v>
      </c>
      <c r="M265" s="54">
        <f t="shared" si="9"/>
        <v>0.38000000000000256</v>
      </c>
      <c r="N265" s="32">
        <v>2</v>
      </c>
      <c r="O265" s="1" t="s">
        <v>50</v>
      </c>
      <c r="P265" s="1" t="s">
        <v>51</v>
      </c>
      <c r="Q265" s="91" t="str">
        <f>VLOOKUP(MKT[[#This Row],[ID]],DRIVER[],6,FALSE)</f>
        <v>NABI AHMAD</v>
      </c>
    </row>
    <row r="266" spans="1:17" ht="13.8">
      <c r="A266" s="1">
        <v>264</v>
      </c>
      <c r="B266" s="1" t="str">
        <f>MKT[[#This Row],[DATE]]&amp;MKT[[#This Row],[VEHICLE NO]]&amp;MKT[[#This Row],[TRIP NO]]</f>
        <v>45400OD34U11452</v>
      </c>
      <c r="C266" s="25">
        <v>45400</v>
      </c>
      <c r="D266" s="1">
        <v>28819</v>
      </c>
      <c r="E266" s="12">
        <v>312214</v>
      </c>
      <c r="F266" s="17">
        <v>2315</v>
      </c>
      <c r="G266" s="20" t="s">
        <v>47</v>
      </c>
      <c r="H266" s="54">
        <v>55.92</v>
      </c>
      <c r="I266" s="54">
        <v>16.78</v>
      </c>
      <c r="J266" s="55">
        <f t="shared" si="8"/>
        <v>39.14</v>
      </c>
      <c r="K266" s="56">
        <v>38.82</v>
      </c>
      <c r="L266" s="57">
        <v>45401</v>
      </c>
      <c r="M266" s="54">
        <f t="shared" si="9"/>
        <v>0.32000000000000028</v>
      </c>
      <c r="N266" s="32">
        <v>2</v>
      </c>
      <c r="O266" s="1" t="s">
        <v>50</v>
      </c>
      <c r="P266" s="1" t="s">
        <v>51</v>
      </c>
      <c r="Q266" s="91" t="str">
        <f>VLOOKUP(MKT[[#This Row],[ID]],DRIVER[],6,FALSE)</f>
        <v>SULTAN AHMAD</v>
      </c>
    </row>
    <row r="267" spans="1:17" ht="13.8">
      <c r="A267" s="1">
        <v>265</v>
      </c>
      <c r="B267" s="1" t="str">
        <f>MKT[[#This Row],[DATE]]&amp;MKT[[#This Row],[VEHICLE NO]]&amp;MKT[[#This Row],[TRIP NO]]</f>
        <v>45400OD04T11452</v>
      </c>
      <c r="C267" s="25">
        <v>45400</v>
      </c>
      <c r="D267" s="1">
        <v>28820</v>
      </c>
      <c r="E267" s="12">
        <v>312214</v>
      </c>
      <c r="F267" s="17">
        <v>2317</v>
      </c>
      <c r="G267" s="20" t="s">
        <v>13</v>
      </c>
      <c r="H267" s="54">
        <v>55.74</v>
      </c>
      <c r="I267" s="54">
        <v>17</v>
      </c>
      <c r="J267" s="55">
        <f t="shared" si="8"/>
        <v>38.74</v>
      </c>
      <c r="K267" s="56">
        <v>38.32</v>
      </c>
      <c r="L267" s="57">
        <v>45401</v>
      </c>
      <c r="M267" s="54">
        <f t="shared" si="9"/>
        <v>0.42000000000000171</v>
      </c>
      <c r="N267" s="32">
        <v>2</v>
      </c>
      <c r="O267" s="1" t="s">
        <v>50</v>
      </c>
      <c r="P267" s="1" t="s">
        <v>51</v>
      </c>
      <c r="Q267" s="91" t="str">
        <f>VLOOKUP(MKT[[#This Row],[ID]],DRIVER[],6,FALSE)</f>
        <v xml:space="preserve">RASHID </v>
      </c>
    </row>
    <row r="268" spans="1:17" ht="13.8">
      <c r="A268" s="1">
        <v>266</v>
      </c>
      <c r="B268" s="1" t="str">
        <f>MKT[[#This Row],[DATE]]&amp;MKT[[#This Row],[VEHICLE NO]]&amp;MKT[[#This Row],[TRIP NO]]</f>
        <v>45400OD34T11452</v>
      </c>
      <c r="C268" s="25">
        <v>45400</v>
      </c>
      <c r="D268" s="1">
        <v>28821</v>
      </c>
      <c r="E268" s="12">
        <v>312214</v>
      </c>
      <c r="F268" s="17">
        <v>2322</v>
      </c>
      <c r="G268" s="20" t="s">
        <v>34</v>
      </c>
      <c r="H268" s="54">
        <v>57.14</v>
      </c>
      <c r="I268" s="54">
        <v>17.02</v>
      </c>
      <c r="J268" s="55">
        <f t="shared" si="8"/>
        <v>40.120000000000005</v>
      </c>
      <c r="K268" s="56">
        <v>39.880000000000003</v>
      </c>
      <c r="L268" s="57">
        <v>45401</v>
      </c>
      <c r="M268" s="54">
        <f t="shared" si="9"/>
        <v>0.24000000000000199</v>
      </c>
      <c r="N268" s="32">
        <v>2</v>
      </c>
      <c r="O268" s="1" t="s">
        <v>50</v>
      </c>
      <c r="P268" s="1" t="s">
        <v>51</v>
      </c>
      <c r="Q268" s="91" t="str">
        <f>VLOOKUP(MKT[[#This Row],[ID]],DRIVER[],6,FALSE)</f>
        <v>KASHI NATH DAS</v>
      </c>
    </row>
    <row r="269" spans="1:17" ht="13.8">
      <c r="A269" s="1">
        <v>267</v>
      </c>
      <c r="B269" s="1" t="str">
        <f>MKT[[#This Row],[DATE]]&amp;MKT[[#This Row],[VEHICLE NO]]&amp;MKT[[#This Row],[TRIP NO]]</f>
        <v>45401OD34U13451</v>
      </c>
      <c r="C269" s="25">
        <v>45401</v>
      </c>
      <c r="D269" s="1">
        <v>28822</v>
      </c>
      <c r="E269" s="12">
        <v>312214</v>
      </c>
      <c r="F269" s="17">
        <v>2358</v>
      </c>
      <c r="G269" s="20" t="s">
        <v>49</v>
      </c>
      <c r="H269" s="54">
        <v>53.74</v>
      </c>
      <c r="I269" s="54">
        <v>16.88</v>
      </c>
      <c r="J269" s="55">
        <f t="shared" si="8"/>
        <v>36.86</v>
      </c>
      <c r="K269" s="56">
        <v>36.76</v>
      </c>
      <c r="L269" s="57">
        <v>45401</v>
      </c>
      <c r="M269" s="54">
        <f t="shared" si="9"/>
        <v>0.10000000000000142</v>
      </c>
      <c r="N269" s="32">
        <v>1</v>
      </c>
      <c r="O269" s="1" t="s">
        <v>50</v>
      </c>
      <c r="P269" s="1" t="s">
        <v>51</v>
      </c>
      <c r="Q269" s="91" t="str">
        <f>VLOOKUP(MKT[[#This Row],[ID]],DRIVER[],6,FALSE)</f>
        <v>BHOORA KHAN</v>
      </c>
    </row>
    <row r="270" spans="1:17" ht="13.8">
      <c r="A270" s="1">
        <v>268</v>
      </c>
      <c r="B270" s="1" t="str">
        <f>MKT[[#This Row],[DATE]]&amp;MKT[[#This Row],[VEHICLE NO]]&amp;MKT[[#This Row],[TRIP NO]]</f>
        <v>45401OD04V11451</v>
      </c>
      <c r="C270" s="25">
        <v>45401</v>
      </c>
      <c r="D270" s="1">
        <v>28823</v>
      </c>
      <c r="E270" s="12">
        <v>312214</v>
      </c>
      <c r="F270" s="17">
        <v>2361</v>
      </c>
      <c r="G270" s="20" t="s">
        <v>46</v>
      </c>
      <c r="H270" s="54">
        <v>52.6</v>
      </c>
      <c r="I270" s="54">
        <v>16.82</v>
      </c>
      <c r="J270" s="55">
        <f t="shared" si="8"/>
        <v>35.78</v>
      </c>
      <c r="K270" s="56">
        <v>35.520000000000003</v>
      </c>
      <c r="L270" s="57">
        <v>45401</v>
      </c>
      <c r="M270" s="54">
        <f t="shared" si="9"/>
        <v>0.25999999999999801</v>
      </c>
      <c r="N270" s="32">
        <v>1</v>
      </c>
      <c r="O270" s="1" t="s">
        <v>50</v>
      </c>
      <c r="P270" s="1" t="s">
        <v>51</v>
      </c>
      <c r="Q270" s="91" t="str">
        <f>VLOOKUP(MKT[[#This Row],[ID]],DRIVER[],6,FALSE)</f>
        <v>AJAYA KUMAR PARIDA</v>
      </c>
    </row>
    <row r="271" spans="1:17" ht="13.8">
      <c r="A271" s="1">
        <v>269</v>
      </c>
      <c r="B271" s="1" t="str">
        <f>MKT[[#This Row],[DATE]]&amp;MKT[[#This Row],[VEHICLE NO]]&amp;MKT[[#This Row],[TRIP NO]]</f>
        <v>45401OD34T11451</v>
      </c>
      <c r="C271" s="25">
        <v>45401</v>
      </c>
      <c r="D271" s="1">
        <v>28824</v>
      </c>
      <c r="E271" s="12">
        <v>312214</v>
      </c>
      <c r="F271" s="17">
        <v>2366</v>
      </c>
      <c r="G271" s="20" t="s">
        <v>34</v>
      </c>
      <c r="H271" s="54">
        <v>53.3</v>
      </c>
      <c r="I271" s="54">
        <v>16.98</v>
      </c>
      <c r="J271" s="55">
        <f t="shared" si="8"/>
        <v>36.319999999999993</v>
      </c>
      <c r="K271" s="56">
        <v>35.96</v>
      </c>
      <c r="L271" s="57">
        <v>45401</v>
      </c>
      <c r="M271" s="54">
        <f t="shared" si="9"/>
        <v>0.35999999999999233</v>
      </c>
      <c r="N271" s="32">
        <v>1</v>
      </c>
      <c r="O271" s="1" t="s">
        <v>50</v>
      </c>
      <c r="P271" s="1" t="s">
        <v>51</v>
      </c>
      <c r="Q271" s="91" t="str">
        <f>VLOOKUP(MKT[[#This Row],[ID]],DRIVER[],6,FALSE)</f>
        <v>KASHI NATH DAS</v>
      </c>
    </row>
    <row r="272" spans="1:17" ht="13.8">
      <c r="A272" s="1">
        <v>270</v>
      </c>
      <c r="B272" s="1" t="str">
        <f>MKT[[#This Row],[DATE]]&amp;MKT[[#This Row],[VEHICLE NO]]&amp;MKT[[#This Row],[TRIP NO]]</f>
        <v>45401OD04T11451</v>
      </c>
      <c r="C272" s="25">
        <v>45401</v>
      </c>
      <c r="D272" s="1">
        <v>28825</v>
      </c>
      <c r="E272" s="12">
        <v>312214</v>
      </c>
      <c r="F272" s="17">
        <v>2369</v>
      </c>
      <c r="G272" s="20" t="s">
        <v>13</v>
      </c>
      <c r="H272" s="54">
        <v>53.3</v>
      </c>
      <c r="I272" s="54">
        <v>16.96</v>
      </c>
      <c r="J272" s="55">
        <f t="shared" si="8"/>
        <v>36.339999999999996</v>
      </c>
      <c r="K272" s="56">
        <v>36.14</v>
      </c>
      <c r="L272" s="57">
        <v>45401</v>
      </c>
      <c r="M272" s="54">
        <f t="shared" si="9"/>
        <v>0.19999999999999574</v>
      </c>
      <c r="N272" s="32">
        <v>1</v>
      </c>
      <c r="O272" s="1" t="s">
        <v>50</v>
      </c>
      <c r="P272" s="1" t="s">
        <v>51</v>
      </c>
      <c r="Q272" s="91" t="str">
        <f>VLOOKUP(MKT[[#This Row],[ID]],DRIVER[],6,FALSE)</f>
        <v xml:space="preserve">RASHID </v>
      </c>
    </row>
    <row r="273" spans="1:17" ht="13.8">
      <c r="A273" s="1">
        <v>271</v>
      </c>
      <c r="B273" s="1" t="str">
        <f>MKT[[#This Row],[DATE]]&amp;MKT[[#This Row],[VEHICLE NO]]&amp;MKT[[#This Row],[TRIP NO]]</f>
        <v>45401OD04V13451</v>
      </c>
      <c r="C273" s="25">
        <v>45401</v>
      </c>
      <c r="D273" s="1">
        <v>28826</v>
      </c>
      <c r="E273" s="12">
        <v>312214</v>
      </c>
      <c r="F273" s="17">
        <v>2377</v>
      </c>
      <c r="G273" s="20" t="s">
        <v>48</v>
      </c>
      <c r="H273" s="54">
        <v>56.54</v>
      </c>
      <c r="I273" s="54">
        <v>16.86</v>
      </c>
      <c r="J273" s="55">
        <f t="shared" si="8"/>
        <v>39.68</v>
      </c>
      <c r="K273" s="56">
        <v>39.380000000000003</v>
      </c>
      <c r="L273" s="57">
        <v>45401</v>
      </c>
      <c r="M273" s="54">
        <f t="shared" si="9"/>
        <v>0.29999999999999716</v>
      </c>
      <c r="N273" s="32">
        <v>1</v>
      </c>
      <c r="O273" s="1" t="s">
        <v>50</v>
      </c>
      <c r="P273" s="1" t="s">
        <v>51</v>
      </c>
      <c r="Q273" s="91" t="str">
        <f>VLOOKUP(MKT[[#This Row],[ID]],DRIVER[],6,FALSE)</f>
        <v>AKSHAYA KU SAHOO</v>
      </c>
    </row>
    <row r="274" spans="1:17" ht="13.8">
      <c r="A274" s="1">
        <v>272</v>
      </c>
      <c r="B274" s="1" t="str">
        <f>MKT[[#This Row],[DATE]]&amp;MKT[[#This Row],[VEHICLE NO]]&amp;MKT[[#This Row],[TRIP NO]]</f>
        <v>45401OD34R13451</v>
      </c>
      <c r="C274" s="25">
        <v>45401</v>
      </c>
      <c r="D274" s="1">
        <v>28827</v>
      </c>
      <c r="E274" s="12">
        <v>312214</v>
      </c>
      <c r="F274" s="17">
        <v>2385</v>
      </c>
      <c r="G274" s="20" t="s">
        <v>11</v>
      </c>
      <c r="H274" s="54">
        <v>57.7</v>
      </c>
      <c r="I274" s="54">
        <v>17.18</v>
      </c>
      <c r="J274" s="55">
        <f t="shared" si="8"/>
        <v>40.520000000000003</v>
      </c>
      <c r="K274" s="56">
        <v>40.22</v>
      </c>
      <c r="L274" s="57">
        <v>45401</v>
      </c>
      <c r="M274" s="54">
        <f t="shared" si="9"/>
        <v>0.30000000000000426</v>
      </c>
      <c r="N274" s="32">
        <v>1</v>
      </c>
      <c r="O274" s="1" t="s">
        <v>50</v>
      </c>
      <c r="P274" s="1" t="s">
        <v>51</v>
      </c>
      <c r="Q274" s="91" t="str">
        <f>VLOOKUP(MKT[[#This Row],[ID]],DRIVER[],6,FALSE)</f>
        <v>MALIA PRADHAN</v>
      </c>
    </row>
    <row r="275" spans="1:17" ht="13.8">
      <c r="A275" s="1">
        <v>273</v>
      </c>
      <c r="B275" s="1" t="str">
        <f>MKT[[#This Row],[DATE]]&amp;MKT[[#This Row],[VEHICLE NO]]&amp;MKT[[#This Row],[TRIP NO]]</f>
        <v>45401OD34S11451</v>
      </c>
      <c r="C275" s="25">
        <v>45401</v>
      </c>
      <c r="D275" s="1">
        <v>28828</v>
      </c>
      <c r="E275" s="12">
        <v>312214</v>
      </c>
      <c r="F275" s="17">
        <v>2391</v>
      </c>
      <c r="G275" s="20" t="s">
        <v>32</v>
      </c>
      <c r="H275" s="54">
        <v>54.76</v>
      </c>
      <c r="I275" s="54">
        <v>16.98</v>
      </c>
      <c r="J275" s="55">
        <f t="shared" si="8"/>
        <v>37.78</v>
      </c>
      <c r="K275" s="56">
        <v>37.32</v>
      </c>
      <c r="L275" s="57">
        <v>45401</v>
      </c>
      <c r="M275" s="54">
        <f t="shared" si="9"/>
        <v>0.46000000000000085</v>
      </c>
      <c r="N275" s="32">
        <v>1</v>
      </c>
      <c r="O275" s="1" t="s">
        <v>50</v>
      </c>
      <c r="P275" s="1" t="s">
        <v>51</v>
      </c>
      <c r="Q275" s="91" t="str">
        <f>VLOOKUP(MKT[[#This Row],[ID]],DRIVER[],6,FALSE)</f>
        <v>AMIYA MISHRA</v>
      </c>
    </row>
    <row r="276" spans="1:17" ht="13.8">
      <c r="A276" s="1">
        <v>274</v>
      </c>
      <c r="B276" s="1" t="str">
        <f>MKT[[#This Row],[DATE]]&amp;MKT[[#This Row],[VEHICLE NO]]&amp;MKT[[#This Row],[TRIP NO]]</f>
        <v>45401OD34R11451</v>
      </c>
      <c r="C276" s="25">
        <v>45401</v>
      </c>
      <c r="D276" s="1">
        <v>28829</v>
      </c>
      <c r="E276" s="12">
        <v>312214</v>
      </c>
      <c r="F276" s="17">
        <v>2390</v>
      </c>
      <c r="G276" s="20" t="s">
        <v>12</v>
      </c>
      <c r="H276" s="54">
        <v>52.16</v>
      </c>
      <c r="I276" s="54">
        <v>16.8</v>
      </c>
      <c r="J276" s="55">
        <f t="shared" si="8"/>
        <v>35.36</v>
      </c>
      <c r="K276" s="56">
        <v>35.08</v>
      </c>
      <c r="L276" s="57">
        <v>45401</v>
      </c>
      <c r="M276" s="54">
        <f t="shared" si="9"/>
        <v>0.28000000000000114</v>
      </c>
      <c r="N276" s="32">
        <v>1</v>
      </c>
      <c r="O276" s="1" t="s">
        <v>50</v>
      </c>
      <c r="P276" s="1" t="s">
        <v>51</v>
      </c>
      <c r="Q276" s="91" t="str">
        <f>VLOOKUP(MKT[[#This Row],[ID]],DRIVER[],6,FALSE)</f>
        <v>NABI AHMAD</v>
      </c>
    </row>
    <row r="277" spans="1:17" ht="13.8">
      <c r="A277" s="1">
        <v>275</v>
      </c>
      <c r="B277" s="1" t="str">
        <f>MKT[[#This Row],[DATE]]&amp;MKT[[#This Row],[VEHICLE NO]]&amp;MKT[[#This Row],[TRIP NO]]</f>
        <v>45401OD04V11452</v>
      </c>
      <c r="C277" s="25">
        <v>45401</v>
      </c>
      <c r="D277" s="1">
        <v>28830</v>
      </c>
      <c r="E277" s="12">
        <v>312214</v>
      </c>
      <c r="F277" s="17">
        <v>2449</v>
      </c>
      <c r="G277" s="20" t="s">
        <v>46</v>
      </c>
      <c r="H277" s="54">
        <v>54.28</v>
      </c>
      <c r="I277" s="54">
        <v>16.78</v>
      </c>
      <c r="J277" s="55">
        <f t="shared" si="8"/>
        <v>37.5</v>
      </c>
      <c r="K277" s="56">
        <v>37.200000000000003</v>
      </c>
      <c r="L277" s="57">
        <v>45401</v>
      </c>
      <c r="M277" s="54">
        <f t="shared" si="9"/>
        <v>0.29999999999999716</v>
      </c>
      <c r="N277" s="32">
        <v>2</v>
      </c>
      <c r="O277" s="1" t="s">
        <v>50</v>
      </c>
      <c r="P277" s="1" t="s">
        <v>51</v>
      </c>
      <c r="Q277" s="91" t="str">
        <f>VLOOKUP(MKT[[#This Row],[ID]],DRIVER[],6,FALSE)</f>
        <v>AJAYA KUMAR PARIDA</v>
      </c>
    </row>
    <row r="278" spans="1:17" ht="13.8">
      <c r="A278" s="1">
        <v>276</v>
      </c>
      <c r="B278" s="1" t="str">
        <f>MKT[[#This Row],[DATE]]&amp;MKT[[#This Row],[VEHICLE NO]]&amp;MKT[[#This Row],[TRIP NO]]</f>
        <v>45401OD34T11452</v>
      </c>
      <c r="C278" s="25">
        <v>45401</v>
      </c>
      <c r="D278" s="1">
        <v>28831</v>
      </c>
      <c r="E278" s="12">
        <v>312214</v>
      </c>
      <c r="F278" s="17">
        <v>2466</v>
      </c>
      <c r="G278" s="20" t="s">
        <v>34</v>
      </c>
      <c r="H278" s="54">
        <v>54.34</v>
      </c>
      <c r="I278" s="54">
        <v>17.059999999999999</v>
      </c>
      <c r="J278" s="55">
        <f t="shared" si="8"/>
        <v>37.28</v>
      </c>
      <c r="K278" s="56">
        <v>37</v>
      </c>
      <c r="L278" s="57">
        <v>45401</v>
      </c>
      <c r="M278" s="54">
        <f t="shared" si="9"/>
        <v>0.28000000000000114</v>
      </c>
      <c r="N278" s="32">
        <v>2</v>
      </c>
      <c r="O278" s="1" t="s">
        <v>50</v>
      </c>
      <c r="P278" s="1" t="s">
        <v>51</v>
      </c>
      <c r="Q278" s="91" t="str">
        <f>VLOOKUP(MKT[[#This Row],[ID]],DRIVER[],6,FALSE)</f>
        <v>KASHI NATH DAS</v>
      </c>
    </row>
    <row r="279" spans="1:17" ht="13.8">
      <c r="A279" s="1">
        <v>277</v>
      </c>
      <c r="B279" s="1" t="str">
        <f>MKT[[#This Row],[DATE]]&amp;MKT[[#This Row],[VEHICLE NO]]&amp;MKT[[#This Row],[TRIP NO]]</f>
        <v>45401OD34R13452</v>
      </c>
      <c r="C279" s="25">
        <v>45401</v>
      </c>
      <c r="D279" s="1">
        <v>28832</v>
      </c>
      <c r="E279" s="12">
        <v>312214</v>
      </c>
      <c r="F279" s="17">
        <v>2499</v>
      </c>
      <c r="G279" s="20" t="s">
        <v>11</v>
      </c>
      <c r="H279" s="54">
        <v>53.8</v>
      </c>
      <c r="I279" s="54">
        <v>17.12</v>
      </c>
      <c r="J279" s="55">
        <f t="shared" si="8"/>
        <v>36.679999999999993</v>
      </c>
      <c r="K279" s="56">
        <v>36.340000000000003</v>
      </c>
      <c r="L279" s="57">
        <v>45402</v>
      </c>
      <c r="M279" s="54">
        <f t="shared" si="9"/>
        <v>0.3399999999999892</v>
      </c>
      <c r="N279" s="32">
        <v>2</v>
      </c>
      <c r="O279" s="1" t="s">
        <v>50</v>
      </c>
      <c r="P279" s="1" t="s">
        <v>51</v>
      </c>
      <c r="Q279" s="91" t="str">
        <f>VLOOKUP(MKT[[#This Row],[ID]],DRIVER[],6,FALSE)</f>
        <v>MALIA PRADHAN</v>
      </c>
    </row>
    <row r="280" spans="1:17" ht="13.8">
      <c r="A280" s="1">
        <v>278</v>
      </c>
      <c r="B280" s="1" t="str">
        <f>MKT[[#This Row],[DATE]]&amp;MKT[[#This Row],[VEHICLE NO]]&amp;MKT[[#This Row],[TRIP NO]]</f>
        <v>45401OD34R11452</v>
      </c>
      <c r="C280" s="25">
        <v>45401</v>
      </c>
      <c r="D280" s="1">
        <v>28833</v>
      </c>
      <c r="E280" s="12">
        <v>312214</v>
      </c>
      <c r="F280" s="17">
        <v>2508</v>
      </c>
      <c r="G280" s="20" t="s">
        <v>12</v>
      </c>
      <c r="H280" s="54">
        <v>53.5</v>
      </c>
      <c r="I280" s="54">
        <v>16.8</v>
      </c>
      <c r="J280" s="55">
        <f t="shared" si="8"/>
        <v>36.700000000000003</v>
      </c>
      <c r="K280" s="56">
        <v>36.380000000000003</v>
      </c>
      <c r="L280" s="57">
        <v>45402</v>
      </c>
      <c r="M280" s="54">
        <f t="shared" si="9"/>
        <v>0.32000000000000028</v>
      </c>
      <c r="N280" s="32">
        <v>2</v>
      </c>
      <c r="O280" s="1" t="s">
        <v>50</v>
      </c>
      <c r="P280" s="1" t="s">
        <v>51</v>
      </c>
      <c r="Q280" s="91" t="str">
        <f>VLOOKUP(MKT[[#This Row],[ID]],DRIVER[],6,FALSE)</f>
        <v>NABI AHMAD</v>
      </c>
    </row>
    <row r="281" spans="1:17" ht="13.8">
      <c r="A281" s="1">
        <v>279</v>
      </c>
      <c r="B281" s="1" t="str">
        <f>MKT[[#This Row],[DATE]]&amp;MKT[[#This Row],[VEHICLE NO]]&amp;MKT[[#This Row],[TRIP NO]]</f>
        <v>45401OD34S11452</v>
      </c>
      <c r="C281" s="25">
        <v>45401</v>
      </c>
      <c r="D281" s="1">
        <v>28834</v>
      </c>
      <c r="E281" s="12">
        <v>312214</v>
      </c>
      <c r="F281" s="17">
        <v>2505</v>
      </c>
      <c r="G281" s="20" t="s">
        <v>32</v>
      </c>
      <c r="H281" s="54">
        <v>54.4</v>
      </c>
      <c r="I281" s="54">
        <v>16.940000000000001</v>
      </c>
      <c r="J281" s="55">
        <f t="shared" si="8"/>
        <v>37.459999999999994</v>
      </c>
      <c r="K281" s="56">
        <v>37.1</v>
      </c>
      <c r="L281" s="57">
        <v>45402</v>
      </c>
      <c r="M281" s="54">
        <f t="shared" si="9"/>
        <v>0.35999999999999233</v>
      </c>
      <c r="N281" s="32">
        <v>2</v>
      </c>
      <c r="O281" s="1" t="s">
        <v>50</v>
      </c>
      <c r="P281" s="1" t="s">
        <v>51</v>
      </c>
      <c r="Q281" s="91" t="str">
        <f>VLOOKUP(MKT[[#This Row],[ID]],DRIVER[],6,FALSE)</f>
        <v>AMIYA MISHRA</v>
      </c>
    </row>
    <row r="282" spans="1:17" ht="13.8">
      <c r="A282" s="1">
        <v>280</v>
      </c>
      <c r="B282" s="1" t="str">
        <f>MKT[[#This Row],[DATE]]&amp;MKT[[#This Row],[VEHICLE NO]]&amp;MKT[[#This Row],[TRIP NO]]</f>
        <v>45401OD04V13452</v>
      </c>
      <c r="C282" s="25">
        <v>45401</v>
      </c>
      <c r="D282" s="1">
        <v>28835</v>
      </c>
      <c r="E282" s="12">
        <v>312214</v>
      </c>
      <c r="F282" s="17">
        <v>2509</v>
      </c>
      <c r="G282" s="20" t="s">
        <v>48</v>
      </c>
      <c r="H282" s="54">
        <v>53.26</v>
      </c>
      <c r="I282" s="54">
        <v>16.84</v>
      </c>
      <c r="J282" s="55">
        <f t="shared" si="8"/>
        <v>36.42</v>
      </c>
      <c r="K282" s="56">
        <v>36.200000000000003</v>
      </c>
      <c r="L282" s="57">
        <v>45402</v>
      </c>
      <c r="M282" s="54">
        <f t="shared" si="9"/>
        <v>0.21999999999999886</v>
      </c>
      <c r="N282" s="32">
        <v>2</v>
      </c>
      <c r="O282" s="1" t="s">
        <v>50</v>
      </c>
      <c r="P282" s="1" t="s">
        <v>51</v>
      </c>
      <c r="Q282" s="91" t="str">
        <f>VLOOKUP(MKT[[#This Row],[ID]],DRIVER[],6,FALSE)</f>
        <v>AKSHAYA KU SAHOO</v>
      </c>
    </row>
    <row r="283" spans="1:17" ht="13.8">
      <c r="A283" s="1">
        <v>281</v>
      </c>
      <c r="B283" s="1" t="str">
        <f>MKT[[#This Row],[DATE]]&amp;MKT[[#This Row],[VEHICLE NO]]&amp;MKT[[#This Row],[TRIP NO]]</f>
        <v>45402OD34U13451</v>
      </c>
      <c r="C283" s="25">
        <v>45402</v>
      </c>
      <c r="D283" s="1">
        <v>28836</v>
      </c>
      <c r="E283" s="12">
        <v>312214</v>
      </c>
      <c r="F283" s="17">
        <v>2517</v>
      </c>
      <c r="G283" s="20" t="s">
        <v>49</v>
      </c>
      <c r="H283" s="54">
        <v>51</v>
      </c>
      <c r="I283" s="54">
        <v>16.86</v>
      </c>
      <c r="J283" s="55">
        <f t="shared" si="8"/>
        <v>34.14</v>
      </c>
      <c r="K283" s="56">
        <v>33.78</v>
      </c>
      <c r="L283" s="57">
        <v>45402</v>
      </c>
      <c r="M283" s="54">
        <f t="shared" si="9"/>
        <v>0.35999999999999943</v>
      </c>
      <c r="N283" s="32">
        <v>1</v>
      </c>
      <c r="O283" s="1" t="s">
        <v>50</v>
      </c>
      <c r="P283" s="1" t="s">
        <v>51</v>
      </c>
      <c r="Q283" s="91" t="str">
        <f>VLOOKUP(MKT[[#This Row],[ID]],DRIVER[],6,FALSE)</f>
        <v>BHOORA KHAN</v>
      </c>
    </row>
    <row r="284" spans="1:17" ht="13.8">
      <c r="A284" s="1">
        <v>282</v>
      </c>
      <c r="B284" s="1" t="str">
        <f>MKT[[#This Row],[DATE]]&amp;MKT[[#This Row],[VEHICLE NO]]&amp;MKT[[#This Row],[TRIP NO]]</f>
        <v>45402OD04T11451</v>
      </c>
      <c r="C284" s="25">
        <v>45402</v>
      </c>
      <c r="D284" s="1">
        <v>28837</v>
      </c>
      <c r="E284" s="12">
        <v>312214</v>
      </c>
      <c r="F284" s="17">
        <v>2519</v>
      </c>
      <c r="G284" s="20" t="s">
        <v>13</v>
      </c>
      <c r="H284" s="54">
        <v>54.04</v>
      </c>
      <c r="I284" s="54">
        <v>16.940000000000001</v>
      </c>
      <c r="J284" s="55">
        <f t="shared" si="8"/>
        <v>37.099999999999994</v>
      </c>
      <c r="K284" s="56">
        <v>36.64</v>
      </c>
      <c r="L284" s="57">
        <v>45402</v>
      </c>
      <c r="M284" s="54">
        <f t="shared" si="9"/>
        <v>0.45999999999999375</v>
      </c>
      <c r="N284" s="32">
        <v>1</v>
      </c>
      <c r="O284" s="1" t="s">
        <v>50</v>
      </c>
      <c r="P284" s="1" t="s">
        <v>51</v>
      </c>
      <c r="Q284" s="91" t="str">
        <f>VLOOKUP(MKT[[#This Row],[ID]],DRIVER[],6,FALSE)</f>
        <v xml:space="preserve">RASHID </v>
      </c>
    </row>
    <row r="285" spans="1:17" ht="13.8">
      <c r="A285" s="1">
        <v>283</v>
      </c>
      <c r="B285" s="1" t="str">
        <f>MKT[[#This Row],[DATE]]&amp;MKT[[#This Row],[VEHICLE NO]]&amp;MKT[[#This Row],[TRIP NO]]</f>
        <v>45402OD34T11451</v>
      </c>
      <c r="C285" s="25">
        <v>45402</v>
      </c>
      <c r="D285" s="1">
        <v>28838</v>
      </c>
      <c r="E285" s="12">
        <v>312214</v>
      </c>
      <c r="F285" s="17">
        <v>2523</v>
      </c>
      <c r="G285" s="20" t="s">
        <v>34</v>
      </c>
      <c r="H285" s="54">
        <v>50.36</v>
      </c>
      <c r="I285" s="54">
        <v>17.059999999999999</v>
      </c>
      <c r="J285" s="55">
        <f t="shared" si="8"/>
        <v>33.299999999999997</v>
      </c>
      <c r="K285" s="56">
        <v>33.32</v>
      </c>
      <c r="L285" s="57">
        <v>45402</v>
      </c>
      <c r="M285" s="54">
        <f t="shared" si="9"/>
        <v>-2.0000000000003126E-2</v>
      </c>
      <c r="N285" s="32">
        <v>1</v>
      </c>
      <c r="O285" s="1" t="s">
        <v>50</v>
      </c>
      <c r="P285" s="1" t="s">
        <v>51</v>
      </c>
      <c r="Q285" s="91" t="str">
        <f>VLOOKUP(MKT[[#This Row],[ID]],DRIVER[],6,FALSE)</f>
        <v>KASHI NATH DAS</v>
      </c>
    </row>
    <row r="286" spans="1:17" ht="13.8">
      <c r="A286" s="1">
        <v>284</v>
      </c>
      <c r="B286" s="1" t="str">
        <f>MKT[[#This Row],[DATE]]&amp;MKT[[#This Row],[VEHICLE NO]]&amp;MKT[[#This Row],[TRIP NO]]</f>
        <v>45402OD04V11451</v>
      </c>
      <c r="C286" s="25">
        <v>45402</v>
      </c>
      <c r="D286" s="1">
        <v>28839</v>
      </c>
      <c r="E286" s="12">
        <v>312214</v>
      </c>
      <c r="F286" s="17">
        <v>2528</v>
      </c>
      <c r="G286" s="20" t="s">
        <v>46</v>
      </c>
      <c r="H286" s="54">
        <v>54</v>
      </c>
      <c r="I286" s="54">
        <v>16.739999999999998</v>
      </c>
      <c r="J286" s="55">
        <f t="shared" si="8"/>
        <v>37.260000000000005</v>
      </c>
      <c r="K286" s="56">
        <v>36.94</v>
      </c>
      <c r="L286" s="57">
        <v>45402</v>
      </c>
      <c r="M286" s="54">
        <f t="shared" si="9"/>
        <v>0.32000000000000739</v>
      </c>
      <c r="N286" s="32">
        <v>1</v>
      </c>
      <c r="O286" s="1" t="s">
        <v>50</v>
      </c>
      <c r="P286" s="1" t="s">
        <v>51</v>
      </c>
      <c r="Q286" s="91" t="str">
        <f>VLOOKUP(MKT[[#This Row],[ID]],DRIVER[],6,FALSE)</f>
        <v>AJAYA KUMAR PARIDA</v>
      </c>
    </row>
    <row r="287" spans="1:17" ht="13.8">
      <c r="A287" s="1">
        <v>285</v>
      </c>
      <c r="B287" s="1" t="str">
        <f>MKT[[#This Row],[DATE]]&amp;MKT[[#This Row],[VEHICLE NO]]&amp;MKT[[#This Row],[TRIP NO]]</f>
        <v>45402OD34R13451</v>
      </c>
      <c r="C287" s="25">
        <v>45402</v>
      </c>
      <c r="D287" s="1">
        <v>28840</v>
      </c>
      <c r="E287" s="12">
        <v>312214</v>
      </c>
      <c r="F287" s="17">
        <v>2547</v>
      </c>
      <c r="G287" s="20" t="s">
        <v>11</v>
      </c>
      <c r="H287" s="54">
        <v>54.84</v>
      </c>
      <c r="I287" s="54">
        <v>17.12</v>
      </c>
      <c r="J287" s="55">
        <f t="shared" si="8"/>
        <v>37.72</v>
      </c>
      <c r="K287" s="56">
        <v>37.56</v>
      </c>
      <c r="L287" s="57">
        <v>45402</v>
      </c>
      <c r="M287" s="54">
        <f t="shared" si="9"/>
        <v>0.15999999999999659</v>
      </c>
      <c r="N287" s="32">
        <v>1</v>
      </c>
      <c r="O287" s="1" t="s">
        <v>50</v>
      </c>
      <c r="P287" s="1" t="s">
        <v>51</v>
      </c>
      <c r="Q287" s="91" t="str">
        <f>VLOOKUP(MKT[[#This Row],[ID]],DRIVER[],6,FALSE)</f>
        <v>MALIA PRADHAN</v>
      </c>
    </row>
    <row r="288" spans="1:17" ht="13.8">
      <c r="A288" s="1">
        <v>286</v>
      </c>
      <c r="B288" s="1" t="str">
        <f>MKT[[#This Row],[DATE]]&amp;MKT[[#This Row],[VEHICLE NO]]&amp;MKT[[#This Row],[TRIP NO]]</f>
        <v>45402OD04V13451</v>
      </c>
      <c r="C288" s="25">
        <v>45402</v>
      </c>
      <c r="D288" s="1">
        <v>28841</v>
      </c>
      <c r="E288" s="12">
        <v>312214</v>
      </c>
      <c r="F288" s="17">
        <v>2551</v>
      </c>
      <c r="G288" s="20" t="s">
        <v>48</v>
      </c>
      <c r="H288" s="54">
        <v>53.76</v>
      </c>
      <c r="I288" s="54">
        <v>16.8</v>
      </c>
      <c r="J288" s="55">
        <f t="shared" si="8"/>
        <v>36.959999999999994</v>
      </c>
      <c r="K288" s="56">
        <v>36.64</v>
      </c>
      <c r="L288" s="57">
        <v>45402</v>
      </c>
      <c r="M288" s="54">
        <f t="shared" si="9"/>
        <v>0.31999999999999318</v>
      </c>
      <c r="N288" s="32">
        <v>1</v>
      </c>
      <c r="O288" s="1" t="s">
        <v>50</v>
      </c>
      <c r="P288" s="1" t="s">
        <v>51</v>
      </c>
      <c r="Q288" s="91" t="str">
        <f>VLOOKUP(MKT[[#This Row],[ID]],DRIVER[],6,FALSE)</f>
        <v>AKSHAYA KU SAHOO</v>
      </c>
    </row>
    <row r="289" spans="1:17" ht="13.8">
      <c r="A289" s="1">
        <v>287</v>
      </c>
      <c r="B289" s="1" t="str">
        <f>MKT[[#This Row],[DATE]]&amp;MKT[[#This Row],[VEHICLE NO]]&amp;MKT[[#This Row],[TRIP NO]]</f>
        <v>45402OD34R11451</v>
      </c>
      <c r="C289" s="25">
        <v>45402</v>
      </c>
      <c r="D289" s="1">
        <v>28842</v>
      </c>
      <c r="E289" s="12">
        <v>312214</v>
      </c>
      <c r="F289" s="17">
        <v>2562</v>
      </c>
      <c r="G289" s="20" t="s">
        <v>12</v>
      </c>
      <c r="H289" s="54">
        <v>54.48</v>
      </c>
      <c r="I289" s="54">
        <v>16.760000000000002</v>
      </c>
      <c r="J289" s="55">
        <f t="shared" si="8"/>
        <v>37.72</v>
      </c>
      <c r="K289" s="56">
        <v>37.32</v>
      </c>
      <c r="L289" s="57">
        <v>45402</v>
      </c>
      <c r="M289" s="54">
        <f t="shared" si="9"/>
        <v>0.39999999999999858</v>
      </c>
      <c r="N289" s="32">
        <v>1</v>
      </c>
      <c r="O289" s="1" t="s">
        <v>50</v>
      </c>
      <c r="P289" s="1" t="s">
        <v>51</v>
      </c>
      <c r="Q289" s="91" t="str">
        <f>VLOOKUP(MKT[[#This Row],[ID]],DRIVER[],6,FALSE)</f>
        <v>NABI AHMAD</v>
      </c>
    </row>
    <row r="290" spans="1:17" ht="13.8">
      <c r="A290" s="1">
        <v>288</v>
      </c>
      <c r="B290" s="1" t="str">
        <f>MKT[[#This Row],[DATE]]&amp;MKT[[#This Row],[VEHICLE NO]]&amp;MKT[[#This Row],[TRIP NO]]</f>
        <v>45402OD34S11451</v>
      </c>
      <c r="C290" s="25">
        <v>45402</v>
      </c>
      <c r="D290" s="1">
        <v>28843</v>
      </c>
      <c r="E290" s="12">
        <v>312214</v>
      </c>
      <c r="F290" s="17">
        <v>2564</v>
      </c>
      <c r="G290" s="20" t="s">
        <v>32</v>
      </c>
      <c r="H290" s="54">
        <v>56</v>
      </c>
      <c r="I290" s="54">
        <v>16.940000000000001</v>
      </c>
      <c r="J290" s="55">
        <f t="shared" si="8"/>
        <v>39.06</v>
      </c>
      <c r="K290" s="56">
        <v>38.700000000000003</v>
      </c>
      <c r="L290" s="57">
        <v>45402</v>
      </c>
      <c r="M290" s="54">
        <f t="shared" si="9"/>
        <v>0.35999999999999943</v>
      </c>
      <c r="N290" s="32">
        <v>1</v>
      </c>
      <c r="O290" s="1" t="s">
        <v>50</v>
      </c>
      <c r="P290" s="1" t="s">
        <v>51</v>
      </c>
      <c r="Q290" s="91" t="str">
        <f>VLOOKUP(MKT[[#This Row],[ID]],DRIVER[],6,FALSE)</f>
        <v>AMIYA MISHRA</v>
      </c>
    </row>
    <row r="291" spans="1:17" ht="13.8">
      <c r="A291" s="1">
        <v>289</v>
      </c>
      <c r="B291" s="1" t="str">
        <f>MKT[[#This Row],[DATE]]&amp;MKT[[#This Row],[VEHICLE NO]]&amp;MKT[[#This Row],[TRIP NO]]</f>
        <v>45402OD34T11452</v>
      </c>
      <c r="C291" s="25">
        <v>45402</v>
      </c>
      <c r="D291" s="1">
        <v>28844</v>
      </c>
      <c r="E291" s="12">
        <v>312214</v>
      </c>
      <c r="F291" s="17">
        <v>2597</v>
      </c>
      <c r="G291" s="20" t="s">
        <v>34</v>
      </c>
      <c r="H291" s="54">
        <v>53.12</v>
      </c>
      <c r="I291" s="54">
        <v>16.940000000000001</v>
      </c>
      <c r="J291" s="55">
        <f t="shared" si="8"/>
        <v>36.179999999999993</v>
      </c>
      <c r="K291" s="56">
        <v>35.9</v>
      </c>
      <c r="L291" s="57">
        <v>45402</v>
      </c>
      <c r="M291" s="54">
        <f t="shared" si="9"/>
        <v>0.27999999999999403</v>
      </c>
      <c r="N291" s="32">
        <v>2</v>
      </c>
      <c r="O291" s="1" t="s">
        <v>50</v>
      </c>
      <c r="P291" s="1" t="s">
        <v>51</v>
      </c>
      <c r="Q291" s="91" t="str">
        <f>VLOOKUP(MKT[[#This Row],[ID]],DRIVER[],6,FALSE)</f>
        <v>KASHI NATH DAS</v>
      </c>
    </row>
    <row r="292" spans="1:17" ht="13.8">
      <c r="A292" s="1">
        <v>290</v>
      </c>
      <c r="B292" s="1" t="str">
        <f>MKT[[#This Row],[DATE]]&amp;MKT[[#This Row],[VEHICLE NO]]&amp;MKT[[#This Row],[TRIP NO]]</f>
        <v>45402OD34U13452</v>
      </c>
      <c r="C292" s="25">
        <v>45402</v>
      </c>
      <c r="D292" s="1">
        <v>28845</v>
      </c>
      <c r="E292" s="12">
        <v>312214</v>
      </c>
      <c r="F292" s="17">
        <v>2596</v>
      </c>
      <c r="G292" s="20" t="s">
        <v>49</v>
      </c>
      <c r="H292" s="54">
        <v>53.58</v>
      </c>
      <c r="I292" s="54">
        <v>16.88</v>
      </c>
      <c r="J292" s="55">
        <f t="shared" si="8"/>
        <v>36.700000000000003</v>
      </c>
      <c r="K292" s="56">
        <v>36.380000000000003</v>
      </c>
      <c r="L292" s="57">
        <v>45402</v>
      </c>
      <c r="M292" s="54">
        <f t="shared" si="9"/>
        <v>0.32000000000000028</v>
      </c>
      <c r="N292" s="32">
        <v>2</v>
      </c>
      <c r="O292" s="1" t="s">
        <v>50</v>
      </c>
      <c r="P292" s="1" t="s">
        <v>51</v>
      </c>
      <c r="Q292" s="91" t="str">
        <f>VLOOKUP(MKT[[#This Row],[ID]],DRIVER[],6,FALSE)</f>
        <v>BHOORA KHAN</v>
      </c>
    </row>
    <row r="293" spans="1:17" ht="13.8">
      <c r="A293" s="1">
        <v>291</v>
      </c>
      <c r="B293" s="1" t="str">
        <f>MKT[[#This Row],[DATE]]&amp;MKT[[#This Row],[VEHICLE NO]]&amp;MKT[[#This Row],[TRIP NO]]</f>
        <v>45402OD04T11452</v>
      </c>
      <c r="C293" s="25">
        <v>45402</v>
      </c>
      <c r="D293" s="1">
        <v>28846</v>
      </c>
      <c r="E293" s="12">
        <v>312214</v>
      </c>
      <c r="F293" s="17">
        <v>2600</v>
      </c>
      <c r="G293" s="20" t="s">
        <v>13</v>
      </c>
      <c r="H293" s="54">
        <v>56.28</v>
      </c>
      <c r="I293" s="54">
        <v>16.940000000000001</v>
      </c>
      <c r="J293" s="55">
        <f t="shared" si="8"/>
        <v>39.340000000000003</v>
      </c>
      <c r="K293" s="56">
        <v>39</v>
      </c>
      <c r="L293" s="57">
        <v>45402</v>
      </c>
      <c r="M293" s="54">
        <f t="shared" si="9"/>
        <v>0.34000000000000341</v>
      </c>
      <c r="N293" s="32">
        <v>2</v>
      </c>
      <c r="O293" s="1" t="s">
        <v>50</v>
      </c>
      <c r="P293" s="1" t="s">
        <v>51</v>
      </c>
      <c r="Q293" s="91" t="str">
        <f>VLOOKUP(MKT[[#This Row],[ID]],DRIVER[],6,FALSE)</f>
        <v xml:space="preserve">RASHID </v>
      </c>
    </row>
    <row r="294" spans="1:17" ht="13.8">
      <c r="A294" s="1">
        <v>292</v>
      </c>
      <c r="B294" s="1" t="str">
        <f>MKT[[#This Row],[DATE]]&amp;MKT[[#This Row],[VEHICLE NO]]&amp;MKT[[#This Row],[TRIP NO]]</f>
        <v>45402OD34R13452</v>
      </c>
      <c r="C294" s="25">
        <v>45402</v>
      </c>
      <c r="D294" s="1">
        <v>28847</v>
      </c>
      <c r="E294" s="12">
        <v>312214</v>
      </c>
      <c r="F294" s="17">
        <v>2644</v>
      </c>
      <c r="G294" s="20" t="s">
        <v>11</v>
      </c>
      <c r="H294" s="54">
        <v>53.92</v>
      </c>
      <c r="I294" s="54">
        <v>17.100000000000001</v>
      </c>
      <c r="J294" s="55">
        <f t="shared" si="8"/>
        <v>36.82</v>
      </c>
      <c r="K294" s="56">
        <v>36.04</v>
      </c>
      <c r="L294" s="57">
        <v>45402</v>
      </c>
      <c r="M294" s="54">
        <f t="shared" si="9"/>
        <v>0.78000000000000114</v>
      </c>
      <c r="N294" s="32">
        <v>2</v>
      </c>
      <c r="O294" s="1" t="s">
        <v>50</v>
      </c>
      <c r="P294" s="1" t="s">
        <v>51</v>
      </c>
      <c r="Q294" s="91" t="str">
        <f>VLOOKUP(MKT[[#This Row],[ID]],DRIVER[],6,FALSE)</f>
        <v>MALIA PRADHAN</v>
      </c>
    </row>
    <row r="295" spans="1:17" ht="13.8">
      <c r="A295" s="1">
        <v>293</v>
      </c>
      <c r="B295" s="1" t="str">
        <f>MKT[[#This Row],[DATE]]&amp;MKT[[#This Row],[VEHICLE NO]]&amp;MKT[[#This Row],[TRIP NO]]</f>
        <v>45402OD04V11452</v>
      </c>
      <c r="C295" s="25">
        <v>45402</v>
      </c>
      <c r="D295" s="1">
        <v>28848</v>
      </c>
      <c r="E295" s="12">
        <v>312214</v>
      </c>
      <c r="F295" s="17">
        <v>2659</v>
      </c>
      <c r="G295" s="20" t="s">
        <v>46</v>
      </c>
      <c r="H295" s="54">
        <v>54.58</v>
      </c>
      <c r="I295" s="54">
        <v>16.739999999999998</v>
      </c>
      <c r="J295" s="55">
        <f t="shared" si="8"/>
        <v>37.840000000000003</v>
      </c>
      <c r="K295" s="56">
        <v>37</v>
      </c>
      <c r="L295" s="57">
        <v>45402</v>
      </c>
      <c r="M295" s="54">
        <f t="shared" si="9"/>
        <v>0.84000000000000341</v>
      </c>
      <c r="N295" s="32">
        <v>2</v>
      </c>
      <c r="O295" s="1" t="s">
        <v>50</v>
      </c>
      <c r="P295" s="1" t="s">
        <v>51</v>
      </c>
      <c r="Q295" s="91" t="str">
        <f>VLOOKUP(MKT[[#This Row],[ID]],DRIVER[],6,FALSE)</f>
        <v>AJAYA KUMAR PARIDA</v>
      </c>
    </row>
    <row r="296" spans="1:17" ht="13.8">
      <c r="A296" s="1">
        <v>294</v>
      </c>
      <c r="B296" s="1" t="str">
        <f>MKT[[#This Row],[DATE]]&amp;MKT[[#This Row],[VEHICLE NO]]&amp;MKT[[#This Row],[TRIP NO]]</f>
        <v>45402OD04V13452</v>
      </c>
      <c r="C296" s="25">
        <v>45402</v>
      </c>
      <c r="D296" s="1">
        <v>28849</v>
      </c>
      <c r="E296" s="12">
        <v>312214</v>
      </c>
      <c r="F296" s="17">
        <v>2661</v>
      </c>
      <c r="G296" s="20" t="s">
        <v>48</v>
      </c>
      <c r="H296" s="54">
        <v>48.66</v>
      </c>
      <c r="I296" s="54">
        <v>16.8</v>
      </c>
      <c r="J296" s="55">
        <f t="shared" si="8"/>
        <v>31.859999999999996</v>
      </c>
      <c r="K296" s="56">
        <v>31.62</v>
      </c>
      <c r="L296" s="57">
        <v>45402</v>
      </c>
      <c r="M296" s="54">
        <f t="shared" si="9"/>
        <v>0.23999999999999488</v>
      </c>
      <c r="N296" s="32">
        <v>2</v>
      </c>
      <c r="O296" s="1" t="s">
        <v>50</v>
      </c>
      <c r="P296" s="1" t="s">
        <v>51</v>
      </c>
      <c r="Q296" s="91" t="str">
        <f>VLOOKUP(MKT[[#This Row],[ID]],DRIVER[],6,FALSE)</f>
        <v>AKSHAYA KU SAHOO</v>
      </c>
    </row>
    <row r="297" spans="1:17" ht="13.8">
      <c r="A297" s="1">
        <v>295</v>
      </c>
      <c r="B297" s="1" t="str">
        <f>MKT[[#This Row],[DATE]]&amp;MKT[[#This Row],[VEHICLE NO]]&amp;MKT[[#This Row],[TRIP NO]]</f>
        <v>45402OD34R11452</v>
      </c>
      <c r="C297" s="25">
        <v>45402</v>
      </c>
      <c r="D297" s="1">
        <v>28850</v>
      </c>
      <c r="E297" s="12">
        <v>312214</v>
      </c>
      <c r="F297" s="17">
        <v>2669</v>
      </c>
      <c r="G297" s="20" t="s">
        <v>12</v>
      </c>
      <c r="H297" s="54">
        <v>52.7</v>
      </c>
      <c r="I297" s="54">
        <v>16.739999999999998</v>
      </c>
      <c r="J297" s="55">
        <f t="shared" si="8"/>
        <v>35.960000000000008</v>
      </c>
      <c r="K297" s="56">
        <v>35.4</v>
      </c>
      <c r="L297" s="57">
        <v>45402</v>
      </c>
      <c r="M297" s="54">
        <f t="shared" si="9"/>
        <v>0.56000000000000938</v>
      </c>
      <c r="N297" s="32">
        <v>2</v>
      </c>
      <c r="O297" s="1" t="s">
        <v>50</v>
      </c>
      <c r="P297" s="1" t="s">
        <v>51</v>
      </c>
      <c r="Q297" s="91" t="str">
        <f>VLOOKUP(MKT[[#This Row],[ID]],DRIVER[],6,FALSE)</f>
        <v>NABI AHMAD</v>
      </c>
    </row>
    <row r="298" spans="1:17" ht="13.8">
      <c r="A298" s="1">
        <v>296</v>
      </c>
      <c r="B298" s="1" t="str">
        <f>MKT[[#This Row],[DATE]]&amp;MKT[[#This Row],[VEHICLE NO]]&amp;MKT[[#This Row],[TRIP NO]]</f>
        <v>45402OD34S11452</v>
      </c>
      <c r="C298" s="25">
        <v>45402</v>
      </c>
      <c r="D298" s="1">
        <v>28851</v>
      </c>
      <c r="E298" s="12">
        <v>312214</v>
      </c>
      <c r="F298" s="17">
        <v>2676</v>
      </c>
      <c r="G298" s="20" t="s">
        <v>32</v>
      </c>
      <c r="H298" s="54">
        <v>52.54</v>
      </c>
      <c r="I298" s="54">
        <v>16.920000000000002</v>
      </c>
      <c r="J298" s="55">
        <f t="shared" si="8"/>
        <v>35.619999999999997</v>
      </c>
      <c r="K298" s="56">
        <v>35.200000000000003</v>
      </c>
      <c r="L298" s="57">
        <v>45403</v>
      </c>
      <c r="M298" s="54">
        <f t="shared" si="9"/>
        <v>0.4199999999999946</v>
      </c>
      <c r="N298" s="32">
        <v>2</v>
      </c>
      <c r="O298" s="1" t="s">
        <v>50</v>
      </c>
      <c r="P298" s="1" t="s">
        <v>51</v>
      </c>
      <c r="Q298" s="91" t="str">
        <f>VLOOKUP(MKT[[#This Row],[ID]],DRIVER[],6,FALSE)</f>
        <v>AMIYA MISHRA</v>
      </c>
    </row>
    <row r="299" spans="1:17" ht="13.8">
      <c r="A299" s="1">
        <v>297</v>
      </c>
      <c r="B299" s="1" t="str">
        <f>MKT[[#This Row],[DATE]]&amp;MKT[[#This Row],[VEHICLE NO]]&amp;MKT[[#This Row],[TRIP NO]]</f>
        <v>45403OD04T11451</v>
      </c>
      <c r="C299" s="25">
        <v>45403</v>
      </c>
      <c r="D299" s="1">
        <v>28852</v>
      </c>
      <c r="E299" s="12">
        <v>312214</v>
      </c>
      <c r="F299" s="17">
        <v>2685</v>
      </c>
      <c r="G299" s="20" t="s">
        <v>13</v>
      </c>
      <c r="H299" s="54">
        <v>54.3</v>
      </c>
      <c r="I299" s="54">
        <v>16.920000000000002</v>
      </c>
      <c r="J299" s="55">
        <f t="shared" si="8"/>
        <v>37.379999999999995</v>
      </c>
      <c r="K299" s="56">
        <v>37.020000000000003</v>
      </c>
      <c r="L299" s="57">
        <v>45403</v>
      </c>
      <c r="M299" s="54">
        <f t="shared" si="9"/>
        <v>0.35999999999999233</v>
      </c>
      <c r="N299" s="32">
        <v>1</v>
      </c>
      <c r="O299" s="1" t="s">
        <v>50</v>
      </c>
      <c r="P299" s="1" t="s">
        <v>51</v>
      </c>
      <c r="Q299" s="91" t="str">
        <f>VLOOKUP(MKT[[#This Row],[ID]],DRIVER[],6,FALSE)</f>
        <v xml:space="preserve">RASHID </v>
      </c>
    </row>
    <row r="300" spans="1:17" ht="13.8">
      <c r="A300" s="1">
        <v>298</v>
      </c>
      <c r="B300" s="1" t="str">
        <f>MKT[[#This Row],[DATE]]&amp;MKT[[#This Row],[VEHICLE NO]]&amp;MKT[[#This Row],[TRIP NO]]</f>
        <v>45403OD34T11451</v>
      </c>
      <c r="C300" s="25">
        <v>45403</v>
      </c>
      <c r="D300" s="1">
        <v>28853</v>
      </c>
      <c r="E300" s="12">
        <v>312214</v>
      </c>
      <c r="F300" s="17">
        <v>2687</v>
      </c>
      <c r="G300" s="20" t="s">
        <v>34</v>
      </c>
      <c r="H300" s="54">
        <v>53.9</v>
      </c>
      <c r="I300" s="54">
        <v>16.920000000000002</v>
      </c>
      <c r="J300" s="55">
        <f t="shared" si="8"/>
        <v>36.979999999999997</v>
      </c>
      <c r="K300" s="56">
        <v>36.6</v>
      </c>
      <c r="L300" s="57">
        <v>45403</v>
      </c>
      <c r="M300" s="54">
        <f t="shared" si="9"/>
        <v>0.37999999999999545</v>
      </c>
      <c r="N300" s="32">
        <v>1</v>
      </c>
      <c r="O300" s="1" t="s">
        <v>50</v>
      </c>
      <c r="P300" s="1" t="s">
        <v>51</v>
      </c>
      <c r="Q300" s="91" t="str">
        <f>VLOOKUP(MKT[[#This Row],[ID]],DRIVER[],6,FALSE)</f>
        <v>KASHI NATH DAS</v>
      </c>
    </row>
    <row r="301" spans="1:17" ht="13.8">
      <c r="A301" s="1">
        <v>299</v>
      </c>
      <c r="B301" s="1" t="str">
        <f>MKT[[#This Row],[DATE]]&amp;MKT[[#This Row],[VEHICLE NO]]&amp;MKT[[#This Row],[TRIP NO]]</f>
        <v>45403OD34U13451</v>
      </c>
      <c r="C301" s="25">
        <v>45403</v>
      </c>
      <c r="D301" s="1">
        <v>28854</v>
      </c>
      <c r="E301" s="12">
        <v>312214</v>
      </c>
      <c r="F301" s="17">
        <v>2689</v>
      </c>
      <c r="G301" s="20" t="s">
        <v>49</v>
      </c>
      <c r="H301" s="54">
        <v>53.36</v>
      </c>
      <c r="I301" s="54">
        <v>16.86</v>
      </c>
      <c r="J301" s="55">
        <f t="shared" si="8"/>
        <v>36.5</v>
      </c>
      <c r="K301" s="56">
        <v>36.18</v>
      </c>
      <c r="L301" s="57">
        <v>45403</v>
      </c>
      <c r="M301" s="54">
        <f t="shared" si="9"/>
        <v>0.32000000000000028</v>
      </c>
      <c r="N301" s="32">
        <v>1</v>
      </c>
      <c r="O301" s="1" t="s">
        <v>50</v>
      </c>
      <c r="P301" s="1" t="s">
        <v>51</v>
      </c>
      <c r="Q301" s="91" t="str">
        <f>VLOOKUP(MKT[[#This Row],[ID]],DRIVER[],6,FALSE)</f>
        <v>BHOORA KHAN</v>
      </c>
    </row>
    <row r="302" spans="1:17" ht="13.8">
      <c r="A302" s="1">
        <v>300</v>
      </c>
      <c r="B302" s="1" t="str">
        <f>MKT[[#This Row],[DATE]]&amp;MKT[[#This Row],[VEHICLE NO]]&amp;MKT[[#This Row],[TRIP NO]]</f>
        <v>45403OD04V11451</v>
      </c>
      <c r="C302" s="25">
        <v>45403</v>
      </c>
      <c r="D302" s="1">
        <v>28855</v>
      </c>
      <c r="E302" s="12">
        <v>312214</v>
      </c>
      <c r="F302" s="17">
        <v>2691</v>
      </c>
      <c r="G302" s="20" t="s">
        <v>46</v>
      </c>
      <c r="H302" s="54">
        <v>55.24</v>
      </c>
      <c r="I302" s="54">
        <v>16.739999999999998</v>
      </c>
      <c r="J302" s="55">
        <f t="shared" si="8"/>
        <v>38.5</v>
      </c>
      <c r="K302" s="56">
        <v>37.36</v>
      </c>
      <c r="L302" s="57">
        <v>45403</v>
      </c>
      <c r="M302" s="54">
        <f t="shared" si="9"/>
        <v>1.1400000000000006</v>
      </c>
      <c r="N302" s="32">
        <v>1</v>
      </c>
      <c r="O302" s="1" t="s">
        <v>50</v>
      </c>
      <c r="P302" s="1" t="s">
        <v>51</v>
      </c>
      <c r="Q302" s="91" t="str">
        <f>VLOOKUP(MKT[[#This Row],[ID]],DRIVER[],6,FALSE)</f>
        <v>AJAYA KUMAR PARIDA</v>
      </c>
    </row>
    <row r="303" spans="1:17" ht="13.8">
      <c r="A303" s="1">
        <v>301</v>
      </c>
      <c r="B303" s="1" t="str">
        <f>MKT[[#This Row],[DATE]]&amp;MKT[[#This Row],[VEHICLE NO]]&amp;MKT[[#This Row],[TRIP NO]]</f>
        <v>45403OD34S11451</v>
      </c>
      <c r="C303" s="25">
        <v>45403</v>
      </c>
      <c r="D303" s="1">
        <v>28856</v>
      </c>
      <c r="E303" s="12">
        <v>312214</v>
      </c>
      <c r="F303" s="17">
        <v>2706</v>
      </c>
      <c r="G303" s="20" t="s">
        <v>32</v>
      </c>
      <c r="H303" s="54">
        <v>53.68</v>
      </c>
      <c r="I303" s="54">
        <v>16.899999999999999</v>
      </c>
      <c r="J303" s="55">
        <f t="shared" si="8"/>
        <v>36.78</v>
      </c>
      <c r="K303" s="56">
        <v>35.74</v>
      </c>
      <c r="L303" s="57">
        <v>45403</v>
      </c>
      <c r="M303" s="54">
        <f t="shared" si="9"/>
        <v>1.0399999999999991</v>
      </c>
      <c r="N303" s="32">
        <v>1</v>
      </c>
      <c r="O303" s="1" t="s">
        <v>50</v>
      </c>
      <c r="P303" s="1" t="s">
        <v>51</v>
      </c>
      <c r="Q303" s="91" t="str">
        <f>VLOOKUP(MKT[[#This Row],[ID]],DRIVER[],6,FALSE)</f>
        <v>AMIYA MISHRA</v>
      </c>
    </row>
    <row r="304" spans="1:17" ht="13.8">
      <c r="A304" s="1">
        <v>302</v>
      </c>
      <c r="B304" s="1" t="str">
        <f>MKT[[#This Row],[DATE]]&amp;MKT[[#This Row],[VEHICLE NO]]&amp;MKT[[#This Row],[TRIP NO]]</f>
        <v>45403OD34R11451</v>
      </c>
      <c r="C304" s="25">
        <v>45403</v>
      </c>
      <c r="D304" s="1">
        <v>28857</v>
      </c>
      <c r="E304" s="12">
        <v>312214</v>
      </c>
      <c r="F304" s="17">
        <v>2732</v>
      </c>
      <c r="G304" s="20" t="s">
        <v>12</v>
      </c>
      <c r="H304" s="54">
        <v>54.46</v>
      </c>
      <c r="I304" s="54">
        <v>16.72</v>
      </c>
      <c r="J304" s="55">
        <f t="shared" si="8"/>
        <v>37.74</v>
      </c>
      <c r="K304" s="56">
        <v>37.340000000000003</v>
      </c>
      <c r="L304" s="57">
        <v>45403</v>
      </c>
      <c r="M304" s="54">
        <f t="shared" si="9"/>
        <v>0.39999999999999858</v>
      </c>
      <c r="N304" s="32">
        <v>1</v>
      </c>
      <c r="O304" s="1" t="s">
        <v>50</v>
      </c>
      <c r="P304" s="1" t="s">
        <v>51</v>
      </c>
      <c r="Q304" s="91" t="str">
        <f>VLOOKUP(MKT[[#This Row],[ID]],DRIVER[],6,FALSE)</f>
        <v>NABI AHMAD</v>
      </c>
    </row>
    <row r="305" spans="1:17" ht="13.8">
      <c r="A305" s="1">
        <v>303</v>
      </c>
      <c r="B305" s="1" t="str">
        <f>MKT[[#This Row],[DATE]]&amp;MKT[[#This Row],[VEHICLE NO]]&amp;MKT[[#This Row],[TRIP NO]]</f>
        <v>45403OD04V13451</v>
      </c>
      <c r="C305" s="25">
        <v>45403</v>
      </c>
      <c r="D305" s="1">
        <v>28858</v>
      </c>
      <c r="E305" s="12">
        <v>312214</v>
      </c>
      <c r="F305" s="17">
        <v>2742</v>
      </c>
      <c r="G305" s="20" t="s">
        <v>48</v>
      </c>
      <c r="H305" s="54">
        <v>55.08</v>
      </c>
      <c r="I305" s="54">
        <v>16.78</v>
      </c>
      <c r="J305" s="55">
        <f t="shared" si="8"/>
        <v>38.299999999999997</v>
      </c>
      <c r="K305" s="56">
        <v>37.96</v>
      </c>
      <c r="L305" s="57">
        <v>45403</v>
      </c>
      <c r="M305" s="54">
        <f t="shared" si="9"/>
        <v>0.33999999999999631</v>
      </c>
      <c r="N305" s="32">
        <v>1</v>
      </c>
      <c r="O305" s="1" t="s">
        <v>50</v>
      </c>
      <c r="P305" s="1" t="s">
        <v>51</v>
      </c>
      <c r="Q305" s="91" t="str">
        <f>VLOOKUP(MKT[[#This Row],[ID]],DRIVER[],6,FALSE)</f>
        <v>AKSHAYA KU SAHOO</v>
      </c>
    </row>
    <row r="306" spans="1:17" ht="13.8">
      <c r="A306" s="1">
        <v>304</v>
      </c>
      <c r="B306" s="1" t="str">
        <f>MKT[[#This Row],[DATE]]&amp;MKT[[#This Row],[VEHICLE NO]]&amp;MKT[[#This Row],[TRIP NO]]</f>
        <v>45403OD34R13451</v>
      </c>
      <c r="C306" s="25">
        <v>45403</v>
      </c>
      <c r="D306" s="1">
        <v>28859</v>
      </c>
      <c r="E306" s="12">
        <v>312214</v>
      </c>
      <c r="F306" s="17">
        <v>2745</v>
      </c>
      <c r="G306" s="20" t="s">
        <v>11</v>
      </c>
      <c r="H306" s="54">
        <v>55.12</v>
      </c>
      <c r="I306" s="54">
        <v>17.100000000000001</v>
      </c>
      <c r="J306" s="55">
        <f t="shared" si="8"/>
        <v>38.019999999999996</v>
      </c>
      <c r="K306" s="56">
        <v>37.6</v>
      </c>
      <c r="L306" s="57">
        <v>45403</v>
      </c>
      <c r="M306" s="54">
        <f t="shared" si="9"/>
        <v>0.4199999999999946</v>
      </c>
      <c r="N306" s="32">
        <v>1</v>
      </c>
      <c r="O306" s="1" t="s">
        <v>50</v>
      </c>
      <c r="P306" s="1" t="s">
        <v>51</v>
      </c>
      <c r="Q306" s="91" t="str">
        <f>VLOOKUP(MKT[[#This Row],[ID]],DRIVER[],6,FALSE)</f>
        <v>MALIA PRADHAN</v>
      </c>
    </row>
    <row r="307" spans="1:17" ht="13.8">
      <c r="A307" s="1">
        <v>305</v>
      </c>
      <c r="B307" s="1" t="str">
        <f>MKT[[#This Row],[DATE]]&amp;MKT[[#This Row],[VEHICLE NO]]&amp;MKT[[#This Row],[TRIP NO]]</f>
        <v>45403OD04T11452</v>
      </c>
      <c r="C307" s="25">
        <v>45403</v>
      </c>
      <c r="D307" s="1">
        <v>28860</v>
      </c>
      <c r="E307" s="12">
        <v>312214</v>
      </c>
      <c r="F307" s="17">
        <v>2744</v>
      </c>
      <c r="G307" s="20" t="s">
        <v>13</v>
      </c>
      <c r="H307" s="54">
        <v>57.4</v>
      </c>
      <c r="I307" s="54">
        <v>16.899999999999999</v>
      </c>
      <c r="J307" s="55">
        <f t="shared" si="8"/>
        <v>40.5</v>
      </c>
      <c r="K307" s="56">
        <v>40.08</v>
      </c>
      <c r="L307" s="57">
        <v>45403</v>
      </c>
      <c r="M307" s="54">
        <f t="shared" si="9"/>
        <v>0.42000000000000171</v>
      </c>
      <c r="N307" s="32">
        <v>2</v>
      </c>
      <c r="O307" s="1" t="s">
        <v>50</v>
      </c>
      <c r="P307" s="1" t="s">
        <v>51</v>
      </c>
      <c r="Q307" s="91" t="str">
        <f>VLOOKUP(MKT[[#This Row],[ID]],DRIVER[],6,FALSE)</f>
        <v xml:space="preserve">RASHID </v>
      </c>
    </row>
    <row r="308" spans="1:17" ht="13.8">
      <c r="A308" s="1">
        <v>306</v>
      </c>
      <c r="B308" s="1" t="str">
        <f>MKT[[#This Row],[DATE]]&amp;MKT[[#This Row],[VEHICLE NO]]&amp;MKT[[#This Row],[TRIP NO]]</f>
        <v>45403OD34T11452</v>
      </c>
      <c r="C308" s="25">
        <v>45403</v>
      </c>
      <c r="D308" s="1">
        <v>28861</v>
      </c>
      <c r="E308" s="12">
        <v>312214</v>
      </c>
      <c r="F308" s="17">
        <v>2748</v>
      </c>
      <c r="G308" s="20" t="s">
        <v>34</v>
      </c>
      <c r="H308" s="54">
        <v>54.88</v>
      </c>
      <c r="I308" s="54">
        <v>16.88</v>
      </c>
      <c r="J308" s="55">
        <f t="shared" si="8"/>
        <v>38</v>
      </c>
      <c r="K308" s="56">
        <v>37.46</v>
      </c>
      <c r="L308" s="57">
        <v>45403</v>
      </c>
      <c r="M308" s="54">
        <f t="shared" si="9"/>
        <v>0.53999999999999915</v>
      </c>
      <c r="N308" s="32">
        <v>2</v>
      </c>
      <c r="O308" s="1" t="s">
        <v>50</v>
      </c>
      <c r="P308" s="1" t="s">
        <v>51</v>
      </c>
      <c r="Q308" s="91" t="str">
        <f>VLOOKUP(MKT[[#This Row],[ID]],DRIVER[],6,FALSE)</f>
        <v>KASHI NATH DAS</v>
      </c>
    </row>
    <row r="309" spans="1:17" ht="13.8">
      <c r="A309" s="1">
        <v>307</v>
      </c>
      <c r="B309" s="1" t="str">
        <f>MKT[[#This Row],[DATE]]&amp;MKT[[#This Row],[VEHICLE NO]]&amp;MKT[[#This Row],[TRIP NO]]</f>
        <v>45403OD34U13452</v>
      </c>
      <c r="C309" s="25">
        <v>45403</v>
      </c>
      <c r="D309" s="1">
        <v>28862</v>
      </c>
      <c r="E309" s="12">
        <v>312214</v>
      </c>
      <c r="F309" s="17">
        <v>2751</v>
      </c>
      <c r="G309" s="20" t="s">
        <v>49</v>
      </c>
      <c r="H309" s="54">
        <v>55.04</v>
      </c>
      <c r="I309" s="54">
        <v>16.84</v>
      </c>
      <c r="J309" s="55">
        <f t="shared" si="8"/>
        <v>38.200000000000003</v>
      </c>
      <c r="K309" s="56">
        <v>37.56</v>
      </c>
      <c r="L309" s="57">
        <v>45403</v>
      </c>
      <c r="M309" s="54">
        <f t="shared" si="9"/>
        <v>0.64000000000000057</v>
      </c>
      <c r="N309" s="32">
        <v>2</v>
      </c>
      <c r="O309" s="1" t="s">
        <v>50</v>
      </c>
      <c r="P309" s="1" t="s">
        <v>51</v>
      </c>
      <c r="Q309" s="91" t="str">
        <f>VLOOKUP(MKT[[#This Row],[ID]],DRIVER[],6,FALSE)</f>
        <v>BHOORA KHAN</v>
      </c>
    </row>
    <row r="310" spans="1:17" ht="13.8">
      <c r="A310" s="1">
        <v>308</v>
      </c>
      <c r="B310" s="1" t="str">
        <f>MKT[[#This Row],[DATE]]&amp;MKT[[#This Row],[VEHICLE NO]]&amp;MKT[[#This Row],[TRIP NO]]</f>
        <v>45404OD34S11451</v>
      </c>
      <c r="C310" s="25">
        <v>45404</v>
      </c>
      <c r="D310" s="1">
        <v>28863</v>
      </c>
      <c r="E310" s="12">
        <v>312214</v>
      </c>
      <c r="F310" s="17">
        <v>2779</v>
      </c>
      <c r="G310" s="20" t="s">
        <v>32</v>
      </c>
      <c r="H310" s="54">
        <v>54.82</v>
      </c>
      <c r="I310" s="54">
        <v>16.86</v>
      </c>
      <c r="J310" s="55">
        <f t="shared" si="8"/>
        <v>37.96</v>
      </c>
      <c r="K310" s="56">
        <v>37.74</v>
      </c>
      <c r="L310" s="57">
        <v>45404</v>
      </c>
      <c r="M310" s="54">
        <f t="shared" si="9"/>
        <v>0.21999999999999886</v>
      </c>
      <c r="N310" s="32">
        <v>1</v>
      </c>
      <c r="O310" s="1" t="s">
        <v>50</v>
      </c>
      <c r="P310" s="1" t="s">
        <v>51</v>
      </c>
      <c r="Q310" s="91" t="str">
        <f>VLOOKUP(MKT[[#This Row],[ID]],DRIVER[],6,FALSE)</f>
        <v>AMIYA MISHRA</v>
      </c>
    </row>
    <row r="311" spans="1:17" ht="13.8">
      <c r="A311" s="1">
        <v>309</v>
      </c>
      <c r="B311" s="1" t="str">
        <f>MKT[[#This Row],[DATE]]&amp;MKT[[#This Row],[VEHICLE NO]]&amp;MKT[[#This Row],[TRIP NO]]</f>
        <v>45404OD04V11451</v>
      </c>
      <c r="C311" s="25">
        <v>45404</v>
      </c>
      <c r="D311" s="1">
        <v>28864</v>
      </c>
      <c r="E311" s="12">
        <v>312214</v>
      </c>
      <c r="F311" s="17">
        <v>2776</v>
      </c>
      <c r="G311" s="20" t="s">
        <v>46</v>
      </c>
      <c r="H311" s="54">
        <v>51.32</v>
      </c>
      <c r="I311" s="54">
        <v>16.7</v>
      </c>
      <c r="J311" s="55">
        <f t="shared" si="8"/>
        <v>34.620000000000005</v>
      </c>
      <c r="K311" s="56">
        <v>34.32</v>
      </c>
      <c r="L311" s="57">
        <v>45404</v>
      </c>
      <c r="M311" s="54">
        <f t="shared" si="9"/>
        <v>0.30000000000000426</v>
      </c>
      <c r="N311" s="32">
        <v>1</v>
      </c>
      <c r="O311" s="1" t="s">
        <v>50</v>
      </c>
      <c r="P311" s="1" t="s">
        <v>51</v>
      </c>
      <c r="Q311" s="91" t="str">
        <f>VLOOKUP(MKT[[#This Row],[ID]],DRIVER[],6,FALSE)</f>
        <v>AJAYA KUMAR PARIDA</v>
      </c>
    </row>
    <row r="312" spans="1:17" ht="13.8">
      <c r="A312" s="1">
        <v>310</v>
      </c>
      <c r="B312" s="1" t="str">
        <f>MKT[[#This Row],[DATE]]&amp;MKT[[#This Row],[VEHICLE NO]]&amp;MKT[[#This Row],[TRIP NO]]</f>
        <v>45404OD34R11451</v>
      </c>
      <c r="C312" s="25">
        <v>45404</v>
      </c>
      <c r="D312" s="1">
        <v>28865</v>
      </c>
      <c r="E312" s="12">
        <v>312214</v>
      </c>
      <c r="F312" s="17">
        <v>2780</v>
      </c>
      <c r="G312" s="20" t="s">
        <v>12</v>
      </c>
      <c r="H312" s="54">
        <v>53.32</v>
      </c>
      <c r="I312" s="54">
        <v>16.7</v>
      </c>
      <c r="J312" s="55">
        <f t="shared" si="8"/>
        <v>36.620000000000005</v>
      </c>
      <c r="K312" s="56">
        <v>36.28</v>
      </c>
      <c r="L312" s="57">
        <v>45404</v>
      </c>
      <c r="M312" s="54">
        <f t="shared" si="9"/>
        <v>0.34000000000000341</v>
      </c>
      <c r="N312" s="32">
        <v>1</v>
      </c>
      <c r="O312" s="1" t="s">
        <v>50</v>
      </c>
      <c r="P312" s="1" t="s">
        <v>51</v>
      </c>
      <c r="Q312" s="91" t="str">
        <f>VLOOKUP(MKT[[#This Row],[ID]],DRIVER[],6,FALSE)</f>
        <v>NABI AHMAD</v>
      </c>
    </row>
    <row r="313" spans="1:17" ht="13.8">
      <c r="A313" s="1">
        <v>311</v>
      </c>
      <c r="B313" s="1" t="str">
        <f>MKT[[#This Row],[DATE]]&amp;MKT[[#This Row],[VEHICLE NO]]&amp;MKT[[#This Row],[TRIP NO]]</f>
        <v>45404OD04V13451</v>
      </c>
      <c r="C313" s="25">
        <v>45404</v>
      </c>
      <c r="D313" s="1">
        <v>28866</v>
      </c>
      <c r="E313" s="12">
        <v>312214</v>
      </c>
      <c r="F313" s="17">
        <v>2777</v>
      </c>
      <c r="G313" s="20" t="s">
        <v>48</v>
      </c>
      <c r="H313" s="54">
        <v>53.58</v>
      </c>
      <c r="I313" s="54">
        <v>16.760000000000002</v>
      </c>
      <c r="J313" s="55">
        <f t="shared" si="8"/>
        <v>36.819999999999993</v>
      </c>
      <c r="K313" s="56">
        <v>36.54</v>
      </c>
      <c r="L313" s="57">
        <v>45404</v>
      </c>
      <c r="M313" s="54">
        <f t="shared" si="9"/>
        <v>0.27999999999999403</v>
      </c>
      <c r="N313" s="32">
        <v>1</v>
      </c>
      <c r="O313" s="1" t="s">
        <v>50</v>
      </c>
      <c r="P313" s="1" t="s">
        <v>51</v>
      </c>
      <c r="Q313" s="91" t="str">
        <f>VLOOKUP(MKT[[#This Row],[ID]],DRIVER[],6,FALSE)</f>
        <v>AKSHAYA KU SAHOO</v>
      </c>
    </row>
    <row r="314" spans="1:17" ht="13.8">
      <c r="A314" s="1">
        <v>312</v>
      </c>
      <c r="B314" s="1" t="str">
        <f>MKT[[#This Row],[DATE]]&amp;MKT[[#This Row],[VEHICLE NO]]&amp;MKT[[#This Row],[TRIP NO]]</f>
        <v>45404OD34U13451</v>
      </c>
      <c r="C314" s="25">
        <v>45404</v>
      </c>
      <c r="D314" s="1">
        <v>28867</v>
      </c>
      <c r="E314" s="12">
        <v>312214</v>
      </c>
      <c r="F314" s="17">
        <v>2782</v>
      </c>
      <c r="G314" s="20" t="s">
        <v>49</v>
      </c>
      <c r="H314" s="54">
        <v>54.36</v>
      </c>
      <c r="I314" s="54">
        <v>16.82</v>
      </c>
      <c r="J314" s="55">
        <f t="shared" si="8"/>
        <v>37.54</v>
      </c>
      <c r="K314" s="56">
        <v>37.04</v>
      </c>
      <c r="L314" s="57">
        <v>45404</v>
      </c>
      <c r="M314" s="54">
        <f t="shared" si="9"/>
        <v>0.5</v>
      </c>
      <c r="N314" s="32">
        <v>1</v>
      </c>
      <c r="O314" s="1" t="s">
        <v>50</v>
      </c>
      <c r="P314" s="1" t="s">
        <v>51</v>
      </c>
      <c r="Q314" s="91" t="str">
        <f>VLOOKUP(MKT[[#This Row],[ID]],DRIVER[],6,FALSE)</f>
        <v>BHOORA KHAN</v>
      </c>
    </row>
    <row r="315" spans="1:17" ht="13.8">
      <c r="A315" s="1">
        <v>313</v>
      </c>
      <c r="B315" s="1" t="str">
        <f>MKT[[#This Row],[DATE]]&amp;MKT[[#This Row],[VEHICLE NO]]&amp;MKT[[#This Row],[TRIP NO]]</f>
        <v>45404OD34T11451</v>
      </c>
      <c r="C315" s="25">
        <v>45404</v>
      </c>
      <c r="D315" s="1">
        <v>28868</v>
      </c>
      <c r="E315" s="12">
        <v>312214</v>
      </c>
      <c r="F315" s="17">
        <v>2784</v>
      </c>
      <c r="G315" s="20" t="s">
        <v>34</v>
      </c>
      <c r="H315" s="54">
        <v>54.54</v>
      </c>
      <c r="I315" s="54">
        <v>16.920000000000002</v>
      </c>
      <c r="J315" s="55">
        <f t="shared" si="8"/>
        <v>37.619999999999997</v>
      </c>
      <c r="K315" s="56">
        <v>37.619999999999997</v>
      </c>
      <c r="L315" s="57">
        <v>45404</v>
      </c>
      <c r="M315" s="54">
        <f t="shared" si="9"/>
        <v>0</v>
      </c>
      <c r="N315" s="32">
        <v>1</v>
      </c>
      <c r="O315" s="1" t="s">
        <v>50</v>
      </c>
      <c r="P315" s="1" t="s">
        <v>51</v>
      </c>
      <c r="Q315" s="91" t="str">
        <f>VLOOKUP(MKT[[#This Row],[ID]],DRIVER[],6,FALSE)</f>
        <v>KASHI NATH DAS</v>
      </c>
    </row>
    <row r="316" spans="1:17" ht="13.8">
      <c r="A316" s="1">
        <v>314</v>
      </c>
      <c r="B316" s="1" t="str">
        <f>MKT[[#This Row],[DATE]]&amp;MKT[[#This Row],[VEHICLE NO]]&amp;MKT[[#This Row],[TRIP NO]]</f>
        <v>45404OD04T11451</v>
      </c>
      <c r="C316" s="25">
        <v>45404</v>
      </c>
      <c r="D316" s="1">
        <v>28869</v>
      </c>
      <c r="E316" s="12">
        <v>312214</v>
      </c>
      <c r="F316" s="17">
        <v>2774</v>
      </c>
      <c r="G316" s="20" t="s">
        <v>13</v>
      </c>
      <c r="H316" s="54">
        <v>54.02</v>
      </c>
      <c r="I316" s="54">
        <v>16.88</v>
      </c>
      <c r="J316" s="55">
        <f t="shared" si="8"/>
        <v>37.14</v>
      </c>
      <c r="K316" s="56">
        <v>36.74</v>
      </c>
      <c r="L316" s="57">
        <v>45404</v>
      </c>
      <c r="M316" s="54">
        <f t="shared" si="9"/>
        <v>0.39999999999999858</v>
      </c>
      <c r="N316" s="32">
        <v>1</v>
      </c>
      <c r="O316" s="1" t="s">
        <v>50</v>
      </c>
      <c r="P316" s="1" t="s">
        <v>51</v>
      </c>
      <c r="Q316" s="91" t="str">
        <f>VLOOKUP(MKT[[#This Row],[ID]],DRIVER[],6,FALSE)</f>
        <v xml:space="preserve">RASHID </v>
      </c>
    </row>
    <row r="317" spans="1:17" ht="13.8">
      <c r="A317" s="1">
        <v>315</v>
      </c>
      <c r="B317" s="1" t="str">
        <f>MKT[[#This Row],[DATE]]&amp;MKT[[#This Row],[VEHICLE NO]]&amp;MKT[[#This Row],[TRIP NO]]</f>
        <v>45404OD34R13451</v>
      </c>
      <c r="C317" s="25">
        <v>45404</v>
      </c>
      <c r="D317" s="1">
        <v>28870</v>
      </c>
      <c r="E317" s="12">
        <v>312214</v>
      </c>
      <c r="F317" s="17">
        <v>2818</v>
      </c>
      <c r="G317" s="20" t="s">
        <v>11</v>
      </c>
      <c r="H317" s="54">
        <v>52.52</v>
      </c>
      <c r="I317" s="54">
        <v>16.96</v>
      </c>
      <c r="J317" s="55">
        <f t="shared" si="8"/>
        <v>35.56</v>
      </c>
      <c r="K317" s="56">
        <v>35.159999999999997</v>
      </c>
      <c r="L317" s="57">
        <v>45404</v>
      </c>
      <c r="M317" s="54">
        <f t="shared" si="9"/>
        <v>0.40000000000000568</v>
      </c>
      <c r="N317" s="32">
        <v>1</v>
      </c>
      <c r="O317" s="1" t="s">
        <v>50</v>
      </c>
      <c r="P317" s="1" t="s">
        <v>51</v>
      </c>
      <c r="Q317" s="91" t="str">
        <f>VLOOKUP(MKT[[#This Row],[ID]],DRIVER[],6,FALSE)</f>
        <v>MALIA PRADHAN</v>
      </c>
    </row>
    <row r="318" spans="1:17" ht="13.8">
      <c r="A318" s="1">
        <v>316</v>
      </c>
      <c r="B318" s="1" t="str">
        <f>MKT[[#This Row],[DATE]]&amp;MKT[[#This Row],[VEHICLE NO]]&amp;MKT[[#This Row],[TRIP NO]]</f>
        <v>45404OD04V13452</v>
      </c>
      <c r="C318" s="25">
        <v>45404</v>
      </c>
      <c r="D318" s="1">
        <v>28871</v>
      </c>
      <c r="E318" s="12">
        <v>312214</v>
      </c>
      <c r="F318" s="17">
        <v>2831</v>
      </c>
      <c r="G318" s="20" t="s">
        <v>48</v>
      </c>
      <c r="H318" s="54">
        <v>54.94</v>
      </c>
      <c r="I318" s="54">
        <v>16.72</v>
      </c>
      <c r="J318" s="55">
        <f t="shared" si="8"/>
        <v>38.22</v>
      </c>
      <c r="K318" s="56">
        <v>37.880000000000003</v>
      </c>
      <c r="L318" s="57">
        <v>45404</v>
      </c>
      <c r="M318" s="54">
        <f t="shared" si="9"/>
        <v>0.33999999999999631</v>
      </c>
      <c r="N318" s="32">
        <v>2</v>
      </c>
      <c r="O318" s="1" t="s">
        <v>50</v>
      </c>
      <c r="P318" s="1" t="s">
        <v>51</v>
      </c>
      <c r="Q318" s="91" t="str">
        <f>VLOOKUP(MKT[[#This Row],[ID]],DRIVER[],6,FALSE)</f>
        <v>AKSHAYA KU SAHOO</v>
      </c>
    </row>
    <row r="319" spans="1:17" ht="13.8">
      <c r="A319" s="1">
        <v>317</v>
      </c>
      <c r="B319" s="1" t="str">
        <f>MKT[[#This Row],[DATE]]&amp;MKT[[#This Row],[VEHICLE NO]]&amp;MKT[[#This Row],[TRIP NO]]</f>
        <v>45404OD34S11452</v>
      </c>
      <c r="C319" s="25">
        <v>45404</v>
      </c>
      <c r="D319" s="1">
        <v>28872</v>
      </c>
      <c r="E319" s="12">
        <v>312214</v>
      </c>
      <c r="F319" s="17">
        <v>2829</v>
      </c>
      <c r="G319" s="20" t="s">
        <v>32</v>
      </c>
      <c r="H319" s="54">
        <v>55.12</v>
      </c>
      <c r="I319" s="54">
        <v>16.82</v>
      </c>
      <c r="J319" s="55">
        <f t="shared" si="8"/>
        <v>38.299999999999997</v>
      </c>
      <c r="K319" s="56">
        <v>37.799999999999997</v>
      </c>
      <c r="L319" s="57">
        <v>45404</v>
      </c>
      <c r="M319" s="54">
        <f t="shared" si="9"/>
        <v>0.5</v>
      </c>
      <c r="N319" s="32">
        <v>2</v>
      </c>
      <c r="O319" s="1" t="s">
        <v>50</v>
      </c>
      <c r="P319" s="1" t="s">
        <v>51</v>
      </c>
      <c r="Q319" s="91" t="str">
        <f>VLOOKUP(MKT[[#This Row],[ID]],DRIVER[],6,FALSE)</f>
        <v>AMIYA MISHRA</v>
      </c>
    </row>
    <row r="320" spans="1:17" ht="13.8">
      <c r="A320" s="1">
        <v>318</v>
      </c>
      <c r="B320" s="1" t="str">
        <f>MKT[[#This Row],[DATE]]&amp;MKT[[#This Row],[VEHICLE NO]]&amp;MKT[[#This Row],[TRIP NO]]</f>
        <v>45404OD04V11452</v>
      </c>
      <c r="C320" s="25">
        <v>45404</v>
      </c>
      <c r="D320" s="1">
        <v>28873</v>
      </c>
      <c r="E320" s="12">
        <v>312214</v>
      </c>
      <c r="F320" s="17">
        <v>2827</v>
      </c>
      <c r="G320" s="20" t="s">
        <v>46</v>
      </c>
      <c r="H320" s="54">
        <v>54.36</v>
      </c>
      <c r="I320" s="54">
        <v>16.68</v>
      </c>
      <c r="J320" s="55">
        <f t="shared" si="8"/>
        <v>37.68</v>
      </c>
      <c r="K320" s="56">
        <v>37.200000000000003</v>
      </c>
      <c r="L320" s="57">
        <v>45404</v>
      </c>
      <c r="M320" s="54">
        <f t="shared" si="9"/>
        <v>0.47999999999999687</v>
      </c>
      <c r="N320" s="32">
        <v>2</v>
      </c>
      <c r="O320" s="1" t="s">
        <v>50</v>
      </c>
      <c r="P320" s="1" t="s">
        <v>51</v>
      </c>
      <c r="Q320" s="91" t="str">
        <f>VLOOKUP(MKT[[#This Row],[ID]],DRIVER[],6,FALSE)</f>
        <v>AJAYA KUMAR PARIDA</v>
      </c>
    </row>
    <row r="321" spans="1:17" ht="13.8">
      <c r="A321" s="1">
        <v>319</v>
      </c>
      <c r="B321" s="1" t="str">
        <f>MKT[[#This Row],[DATE]]&amp;MKT[[#This Row],[VEHICLE NO]]&amp;MKT[[#This Row],[TRIP NO]]</f>
        <v>45404OD34R11452</v>
      </c>
      <c r="C321" s="25">
        <v>45404</v>
      </c>
      <c r="D321" s="1">
        <v>28874</v>
      </c>
      <c r="E321" s="12">
        <v>312214</v>
      </c>
      <c r="F321" s="17">
        <v>2830</v>
      </c>
      <c r="G321" s="20" t="s">
        <v>12</v>
      </c>
      <c r="H321" s="54">
        <v>52.56</v>
      </c>
      <c r="I321" s="54">
        <v>16.7</v>
      </c>
      <c r="J321" s="55">
        <f t="shared" si="8"/>
        <v>35.86</v>
      </c>
      <c r="K321" s="56">
        <v>35.44</v>
      </c>
      <c r="L321" s="57">
        <v>45404</v>
      </c>
      <c r="M321" s="54">
        <f t="shared" si="9"/>
        <v>0.42000000000000171</v>
      </c>
      <c r="N321" s="32">
        <v>2</v>
      </c>
      <c r="O321" s="1" t="s">
        <v>50</v>
      </c>
      <c r="P321" s="1" t="s">
        <v>51</v>
      </c>
      <c r="Q321" s="91" t="str">
        <f>VLOOKUP(MKT[[#This Row],[ID]],DRIVER[],6,FALSE)</f>
        <v>NABI AHMAD</v>
      </c>
    </row>
    <row r="322" spans="1:17" ht="13.8">
      <c r="A322" s="1">
        <v>320</v>
      </c>
      <c r="B322" s="1" t="str">
        <f>MKT[[#This Row],[DATE]]&amp;MKT[[#This Row],[VEHICLE NO]]&amp;MKT[[#This Row],[TRIP NO]]</f>
        <v>45404OD34T11452</v>
      </c>
      <c r="C322" s="25">
        <v>45404</v>
      </c>
      <c r="D322" s="1">
        <v>28875</v>
      </c>
      <c r="E322" s="12">
        <v>312214</v>
      </c>
      <c r="F322" s="17">
        <v>2839</v>
      </c>
      <c r="G322" s="20" t="s">
        <v>34</v>
      </c>
      <c r="H322" s="54">
        <v>52.9</v>
      </c>
      <c r="I322" s="54">
        <v>16.88</v>
      </c>
      <c r="J322" s="55">
        <f t="shared" si="8"/>
        <v>36.019999999999996</v>
      </c>
      <c r="K322" s="56">
        <v>35.76</v>
      </c>
      <c r="L322" s="57">
        <v>45404</v>
      </c>
      <c r="M322" s="54">
        <f t="shared" si="9"/>
        <v>0.25999999999999801</v>
      </c>
      <c r="N322" s="32">
        <v>2</v>
      </c>
      <c r="O322" s="1" t="s">
        <v>50</v>
      </c>
      <c r="P322" s="1" t="s">
        <v>51</v>
      </c>
      <c r="Q322" s="91" t="str">
        <f>VLOOKUP(MKT[[#This Row],[ID]],DRIVER[],6,FALSE)</f>
        <v>KASHI NATH DAS</v>
      </c>
    </row>
    <row r="323" spans="1:17" ht="13.8">
      <c r="A323" s="1">
        <v>321</v>
      </c>
      <c r="B323" s="1" t="str">
        <f>MKT[[#This Row],[DATE]]&amp;MKT[[#This Row],[VEHICLE NO]]&amp;MKT[[#This Row],[TRIP NO]]</f>
        <v>45404OD04T11452</v>
      </c>
      <c r="C323" s="25">
        <v>45404</v>
      </c>
      <c r="D323" s="1">
        <v>28876</v>
      </c>
      <c r="E323" s="12">
        <v>312214</v>
      </c>
      <c r="F323" s="17">
        <v>2848</v>
      </c>
      <c r="G323" s="20" t="s">
        <v>13</v>
      </c>
      <c r="H323" s="54">
        <v>52.84</v>
      </c>
      <c r="I323" s="54">
        <v>16.88</v>
      </c>
      <c r="J323" s="55">
        <f t="shared" ref="J323:J386" si="10">H323-I323</f>
        <v>35.960000000000008</v>
      </c>
      <c r="K323" s="56">
        <v>35.64</v>
      </c>
      <c r="L323" s="57">
        <v>45404</v>
      </c>
      <c r="M323" s="54">
        <f t="shared" ref="M323:M386" si="11">J323-K323</f>
        <v>0.32000000000000739</v>
      </c>
      <c r="N323" s="32">
        <v>2</v>
      </c>
      <c r="O323" s="1" t="s">
        <v>50</v>
      </c>
      <c r="P323" s="1" t="s">
        <v>51</v>
      </c>
      <c r="Q323" s="91" t="str">
        <f>VLOOKUP(MKT[[#This Row],[ID]],DRIVER[],6,FALSE)</f>
        <v xml:space="preserve">RASHID </v>
      </c>
    </row>
    <row r="324" spans="1:17" ht="13.8">
      <c r="A324" s="1">
        <v>322</v>
      </c>
      <c r="B324" s="1" t="str">
        <f>MKT[[#This Row],[DATE]]&amp;MKT[[#This Row],[VEHICLE NO]]&amp;MKT[[#This Row],[TRIP NO]]</f>
        <v>45404OD34U1145</v>
      </c>
      <c r="C324" s="25">
        <v>45404</v>
      </c>
      <c r="D324" s="1">
        <v>28877</v>
      </c>
      <c r="E324" s="12">
        <v>312214</v>
      </c>
      <c r="F324" s="17">
        <v>2850</v>
      </c>
      <c r="G324" s="20" t="s">
        <v>47</v>
      </c>
      <c r="H324" s="54">
        <v>54.52</v>
      </c>
      <c r="I324" s="54">
        <v>16.899999999999999</v>
      </c>
      <c r="J324" s="55">
        <f t="shared" si="10"/>
        <v>37.620000000000005</v>
      </c>
      <c r="K324" s="56">
        <v>37.28</v>
      </c>
      <c r="L324" s="57">
        <v>45404</v>
      </c>
      <c r="M324" s="54">
        <f t="shared" si="11"/>
        <v>0.34000000000000341</v>
      </c>
      <c r="N324" s="32"/>
      <c r="O324" s="1" t="s">
        <v>50</v>
      </c>
      <c r="P324" s="1" t="s">
        <v>51</v>
      </c>
      <c r="Q324" s="91" t="e">
        <f>VLOOKUP(MKT[[#This Row],[ID]],DRIVER[],6,FALSE)</f>
        <v>#N/A</v>
      </c>
    </row>
    <row r="325" spans="1:17" ht="13.8">
      <c r="A325" s="1">
        <v>323</v>
      </c>
      <c r="B325" s="1" t="str">
        <f>MKT[[#This Row],[DATE]]&amp;MKT[[#This Row],[VEHICLE NO]]&amp;MKT[[#This Row],[TRIP NO]]</f>
        <v>45404OD04V11453</v>
      </c>
      <c r="C325" s="25">
        <v>45404</v>
      </c>
      <c r="D325" s="1">
        <v>28878</v>
      </c>
      <c r="E325" s="12">
        <v>312214</v>
      </c>
      <c r="F325" s="17">
        <v>2920</v>
      </c>
      <c r="G325" s="20" t="s">
        <v>46</v>
      </c>
      <c r="H325" s="54">
        <v>56.82</v>
      </c>
      <c r="I325" s="54">
        <v>16.68</v>
      </c>
      <c r="J325" s="55">
        <f t="shared" si="10"/>
        <v>40.14</v>
      </c>
      <c r="K325" s="56">
        <v>39.26</v>
      </c>
      <c r="L325" s="57">
        <v>45405</v>
      </c>
      <c r="M325" s="54">
        <f t="shared" si="11"/>
        <v>0.88000000000000256</v>
      </c>
      <c r="N325" s="32">
        <v>3</v>
      </c>
      <c r="O325" s="1" t="s">
        <v>50</v>
      </c>
      <c r="P325" s="1" t="s">
        <v>51</v>
      </c>
      <c r="Q325" s="91" t="str">
        <f>VLOOKUP(MKT[[#This Row],[ID]],DRIVER[],6,FALSE)</f>
        <v>AJAYA KUMAR PARIDA</v>
      </c>
    </row>
    <row r="326" spans="1:17" ht="13.8">
      <c r="A326" s="1">
        <v>324</v>
      </c>
      <c r="B326" s="1" t="str">
        <f>MKT[[#This Row],[DATE]]&amp;MKT[[#This Row],[VEHICLE NO]]&amp;MKT[[#This Row],[TRIP NO]]</f>
        <v>45404OD34S11453</v>
      </c>
      <c r="C326" s="25">
        <v>45404</v>
      </c>
      <c r="D326" s="1">
        <v>28879</v>
      </c>
      <c r="E326" s="12">
        <v>312214</v>
      </c>
      <c r="F326" s="17">
        <v>2918</v>
      </c>
      <c r="G326" s="20" t="s">
        <v>32</v>
      </c>
      <c r="H326" s="54">
        <v>56.34</v>
      </c>
      <c r="I326" s="54">
        <v>16.8</v>
      </c>
      <c r="J326" s="55">
        <f t="shared" si="10"/>
        <v>39.540000000000006</v>
      </c>
      <c r="K326" s="56">
        <v>39.14</v>
      </c>
      <c r="L326" s="57">
        <v>45405</v>
      </c>
      <c r="M326" s="54">
        <f t="shared" si="11"/>
        <v>0.40000000000000568</v>
      </c>
      <c r="N326" s="32">
        <v>3</v>
      </c>
      <c r="O326" s="1" t="s">
        <v>50</v>
      </c>
      <c r="P326" s="1" t="s">
        <v>51</v>
      </c>
      <c r="Q326" s="91" t="str">
        <f>VLOOKUP(MKT[[#This Row],[ID]],DRIVER[],6,FALSE)</f>
        <v>AMIYA MISHRA</v>
      </c>
    </row>
    <row r="327" spans="1:17" ht="13.8">
      <c r="A327" s="1">
        <v>325</v>
      </c>
      <c r="B327" s="1" t="str">
        <f>MKT[[#This Row],[DATE]]&amp;MKT[[#This Row],[VEHICLE NO]]&amp;MKT[[#This Row],[TRIP NO]]</f>
        <v>45404OD34R13452</v>
      </c>
      <c r="C327" s="25">
        <v>45404</v>
      </c>
      <c r="D327" s="1">
        <v>28880</v>
      </c>
      <c r="E327" s="12">
        <v>312214</v>
      </c>
      <c r="F327" s="17">
        <v>2916</v>
      </c>
      <c r="G327" s="20" t="s">
        <v>11</v>
      </c>
      <c r="H327" s="54">
        <v>51.4</v>
      </c>
      <c r="I327" s="54">
        <v>16.940000000000001</v>
      </c>
      <c r="J327" s="55">
        <f t="shared" si="10"/>
        <v>34.459999999999994</v>
      </c>
      <c r="K327" s="56">
        <v>33.840000000000003</v>
      </c>
      <c r="L327" s="57">
        <v>45405</v>
      </c>
      <c r="M327" s="54">
        <f t="shared" si="11"/>
        <v>0.61999999999999034</v>
      </c>
      <c r="N327" s="32">
        <v>2</v>
      </c>
      <c r="O327" s="1" t="s">
        <v>50</v>
      </c>
      <c r="P327" s="1" t="s">
        <v>51</v>
      </c>
      <c r="Q327" s="91" t="str">
        <f>VLOOKUP(MKT[[#This Row],[ID]],DRIVER[],6,FALSE)</f>
        <v>MALIA PRADHAN</v>
      </c>
    </row>
    <row r="328" spans="1:17" ht="13.8">
      <c r="A328" s="1">
        <v>326</v>
      </c>
      <c r="B328" s="1" t="str">
        <f>MKT[[#This Row],[DATE]]&amp;MKT[[#This Row],[VEHICLE NO]]&amp;MKT[[#This Row],[TRIP NO]]</f>
        <v>45404OD04V13453</v>
      </c>
      <c r="C328" s="25">
        <v>45404</v>
      </c>
      <c r="D328" s="1">
        <v>28881</v>
      </c>
      <c r="E328" s="12">
        <v>312214</v>
      </c>
      <c r="F328" s="17">
        <v>2928</v>
      </c>
      <c r="G328" s="20" t="s">
        <v>48</v>
      </c>
      <c r="H328" s="54">
        <v>56.18</v>
      </c>
      <c r="I328" s="54">
        <v>16.68</v>
      </c>
      <c r="J328" s="55">
        <f t="shared" si="10"/>
        <v>39.5</v>
      </c>
      <c r="K328" s="56">
        <v>39.08</v>
      </c>
      <c r="L328" s="57">
        <v>45405</v>
      </c>
      <c r="M328" s="54">
        <f t="shared" si="11"/>
        <v>0.42000000000000171</v>
      </c>
      <c r="N328" s="32">
        <v>3</v>
      </c>
      <c r="O328" s="1" t="s">
        <v>50</v>
      </c>
      <c r="P328" s="1" t="s">
        <v>51</v>
      </c>
      <c r="Q328" s="91" t="str">
        <f>VLOOKUP(MKT[[#This Row],[ID]],DRIVER[],6,FALSE)</f>
        <v>AKSHAYA KU SAHOO</v>
      </c>
    </row>
    <row r="329" spans="1:17" ht="13.8">
      <c r="A329" s="1">
        <v>327</v>
      </c>
      <c r="B329" s="1" t="str">
        <f>MKT[[#This Row],[DATE]]&amp;MKT[[#This Row],[VEHICLE NO]]&amp;MKT[[#This Row],[TRIP NO]]</f>
        <v>45405OD04T11451</v>
      </c>
      <c r="C329" s="25">
        <v>45405</v>
      </c>
      <c r="D329" s="1">
        <v>28882</v>
      </c>
      <c r="E329" s="12">
        <v>312214</v>
      </c>
      <c r="F329" s="17">
        <v>2953</v>
      </c>
      <c r="G329" s="20" t="s">
        <v>13</v>
      </c>
      <c r="H329" s="54">
        <v>53.84</v>
      </c>
      <c r="I329" s="54">
        <v>16.84</v>
      </c>
      <c r="J329" s="55">
        <f t="shared" si="10"/>
        <v>37</v>
      </c>
      <c r="K329" s="56">
        <v>36.479999999999997</v>
      </c>
      <c r="L329" s="57">
        <v>45405</v>
      </c>
      <c r="M329" s="54">
        <f t="shared" si="11"/>
        <v>0.52000000000000313</v>
      </c>
      <c r="N329" s="32">
        <v>1</v>
      </c>
      <c r="O329" s="1" t="s">
        <v>50</v>
      </c>
      <c r="P329" s="1" t="s">
        <v>53</v>
      </c>
      <c r="Q329" s="91" t="str">
        <f>VLOOKUP(MKT[[#This Row],[ID]],DRIVER[],6,FALSE)</f>
        <v xml:space="preserve">RASHID </v>
      </c>
    </row>
    <row r="330" spans="1:17" ht="13.8">
      <c r="A330" s="1">
        <v>328</v>
      </c>
      <c r="B330" s="1" t="str">
        <f>MKT[[#This Row],[DATE]]&amp;MKT[[#This Row],[VEHICLE NO]]&amp;MKT[[#This Row],[TRIP NO]]</f>
        <v>45405OD34U13451</v>
      </c>
      <c r="C330" s="25">
        <v>45405</v>
      </c>
      <c r="D330" s="1">
        <v>28883</v>
      </c>
      <c r="E330" s="12">
        <v>312214</v>
      </c>
      <c r="F330" s="17">
        <v>2957</v>
      </c>
      <c r="G330" s="20" t="s">
        <v>49</v>
      </c>
      <c r="H330" s="54">
        <v>54.58</v>
      </c>
      <c r="I330" s="54">
        <v>16.84</v>
      </c>
      <c r="J330" s="55">
        <f t="shared" si="10"/>
        <v>37.739999999999995</v>
      </c>
      <c r="K330" s="56">
        <v>37.42</v>
      </c>
      <c r="L330" s="57">
        <v>45405</v>
      </c>
      <c r="M330" s="54">
        <f t="shared" si="11"/>
        <v>0.31999999999999318</v>
      </c>
      <c r="N330" s="32">
        <v>1</v>
      </c>
      <c r="O330" s="1" t="s">
        <v>50</v>
      </c>
      <c r="P330" s="1" t="s">
        <v>53</v>
      </c>
      <c r="Q330" s="91" t="str">
        <f>VLOOKUP(MKT[[#This Row],[ID]],DRIVER[],6,FALSE)</f>
        <v>BHOORA KHAN</v>
      </c>
    </row>
    <row r="331" spans="1:17" ht="13.8">
      <c r="A331" s="1">
        <v>329</v>
      </c>
      <c r="B331" s="1" t="str">
        <f>MKT[[#This Row],[DATE]]&amp;MKT[[#This Row],[VEHICLE NO]]&amp;MKT[[#This Row],[TRIP NO]]</f>
        <v>45405OD34T11451</v>
      </c>
      <c r="C331" s="25">
        <v>45405</v>
      </c>
      <c r="D331" s="1">
        <v>28884</v>
      </c>
      <c r="E331" s="12">
        <v>312214</v>
      </c>
      <c r="F331" s="17">
        <v>2954</v>
      </c>
      <c r="G331" s="20" t="s">
        <v>34</v>
      </c>
      <c r="H331" s="54">
        <v>54.78</v>
      </c>
      <c r="I331" s="54">
        <v>16.84</v>
      </c>
      <c r="J331" s="55">
        <f t="shared" si="10"/>
        <v>37.94</v>
      </c>
      <c r="K331" s="56">
        <v>36.9</v>
      </c>
      <c r="L331" s="57">
        <v>45405</v>
      </c>
      <c r="M331" s="54">
        <f t="shared" si="11"/>
        <v>1.0399999999999991</v>
      </c>
      <c r="N331" s="32">
        <v>1</v>
      </c>
      <c r="O331" s="1" t="s">
        <v>50</v>
      </c>
      <c r="P331" s="1" t="s">
        <v>53</v>
      </c>
      <c r="Q331" s="91" t="str">
        <f>VLOOKUP(MKT[[#This Row],[ID]],DRIVER[],6,FALSE)</f>
        <v>KASHI NATH DAS</v>
      </c>
    </row>
    <row r="332" spans="1:17" ht="13.8">
      <c r="A332" s="1">
        <v>330</v>
      </c>
      <c r="B332" s="1" t="str">
        <f>MKT[[#This Row],[DATE]]&amp;MKT[[#This Row],[VEHICLE NO]]&amp;MKT[[#This Row],[TRIP NO]]</f>
        <v>45405OD04V11451</v>
      </c>
      <c r="C332" s="25">
        <v>45405</v>
      </c>
      <c r="D332" s="1">
        <v>28885</v>
      </c>
      <c r="E332" s="12">
        <v>312214</v>
      </c>
      <c r="F332" s="17">
        <v>2977</v>
      </c>
      <c r="G332" s="20" t="s">
        <v>46</v>
      </c>
      <c r="H332" s="54">
        <v>53.5</v>
      </c>
      <c r="I332" s="54">
        <v>16.68</v>
      </c>
      <c r="J332" s="55">
        <f t="shared" si="10"/>
        <v>36.82</v>
      </c>
      <c r="K332" s="56">
        <v>36.14</v>
      </c>
      <c r="L332" s="57">
        <v>45405</v>
      </c>
      <c r="M332" s="54">
        <f t="shared" si="11"/>
        <v>0.67999999999999972</v>
      </c>
      <c r="N332" s="32">
        <v>1</v>
      </c>
      <c r="O332" s="1" t="s">
        <v>50</v>
      </c>
      <c r="P332" s="1" t="s">
        <v>53</v>
      </c>
      <c r="Q332" s="91" t="str">
        <f>VLOOKUP(MKT[[#This Row],[ID]],DRIVER[],6,FALSE)</f>
        <v>AJAYA KUMAR PARIDA</v>
      </c>
    </row>
    <row r="333" spans="1:17" ht="13.8">
      <c r="A333" s="1">
        <v>331</v>
      </c>
      <c r="B333" s="1" t="str">
        <f>MKT[[#This Row],[DATE]]&amp;MKT[[#This Row],[VEHICLE NO]]&amp;MKT[[#This Row],[TRIP NO]]</f>
        <v>45405OD34S11451</v>
      </c>
      <c r="C333" s="25">
        <v>45405</v>
      </c>
      <c r="D333" s="1">
        <v>28886</v>
      </c>
      <c r="E333" s="12">
        <v>312214</v>
      </c>
      <c r="F333" s="17">
        <v>2976</v>
      </c>
      <c r="G333" s="20" t="s">
        <v>32</v>
      </c>
      <c r="H333" s="54">
        <v>54.18</v>
      </c>
      <c r="I333" s="54">
        <v>16.78</v>
      </c>
      <c r="J333" s="55">
        <f t="shared" si="10"/>
        <v>37.4</v>
      </c>
      <c r="K333" s="56">
        <v>36.64</v>
      </c>
      <c r="L333" s="57">
        <v>45405</v>
      </c>
      <c r="M333" s="54">
        <f t="shared" si="11"/>
        <v>0.75999999999999801</v>
      </c>
      <c r="N333" s="32">
        <v>1</v>
      </c>
      <c r="O333" s="1" t="s">
        <v>50</v>
      </c>
      <c r="P333" s="1" t="s">
        <v>53</v>
      </c>
      <c r="Q333" s="91" t="str">
        <f>VLOOKUP(MKT[[#This Row],[ID]],DRIVER[],6,FALSE)</f>
        <v>AMIYA MISHRA</v>
      </c>
    </row>
    <row r="334" spans="1:17" ht="13.8">
      <c r="A334" s="1">
        <v>332</v>
      </c>
      <c r="B334" s="1" t="str">
        <f>MKT[[#This Row],[DATE]]&amp;MKT[[#This Row],[VEHICLE NO]]&amp;MKT[[#This Row],[TRIP NO]]</f>
        <v>45405OD34R11451</v>
      </c>
      <c r="C334" s="25">
        <v>45405</v>
      </c>
      <c r="D334" s="1">
        <v>28887</v>
      </c>
      <c r="E334" s="12">
        <v>312214</v>
      </c>
      <c r="F334" s="17">
        <v>2978</v>
      </c>
      <c r="G334" s="20" t="s">
        <v>12</v>
      </c>
      <c r="H334" s="54">
        <v>55.3</v>
      </c>
      <c r="I334" s="54">
        <v>16.66</v>
      </c>
      <c r="J334" s="55">
        <f t="shared" si="10"/>
        <v>38.64</v>
      </c>
      <c r="K334" s="56">
        <v>37.979999999999997</v>
      </c>
      <c r="L334" s="57">
        <v>45405</v>
      </c>
      <c r="M334" s="54">
        <f t="shared" si="11"/>
        <v>0.66000000000000369</v>
      </c>
      <c r="N334" s="32">
        <v>1</v>
      </c>
      <c r="O334" s="1" t="s">
        <v>50</v>
      </c>
      <c r="P334" s="1" t="s">
        <v>53</v>
      </c>
      <c r="Q334" s="91" t="str">
        <f>VLOOKUP(MKT[[#This Row],[ID]],DRIVER[],6,FALSE)</f>
        <v>NATABAR MOHANTA</v>
      </c>
    </row>
    <row r="335" spans="1:17" ht="13.8">
      <c r="A335" s="1">
        <v>333</v>
      </c>
      <c r="B335" s="1" t="str">
        <f>MKT[[#This Row],[DATE]]&amp;MKT[[#This Row],[VEHICLE NO]]&amp;MKT[[#This Row],[TRIP NO]]</f>
        <v>45405OD04V13451</v>
      </c>
      <c r="C335" s="25">
        <v>45405</v>
      </c>
      <c r="D335" s="1">
        <v>28888</v>
      </c>
      <c r="E335" s="12">
        <v>312214</v>
      </c>
      <c r="F335" s="17">
        <v>2982</v>
      </c>
      <c r="G335" s="20" t="s">
        <v>48</v>
      </c>
      <c r="H335" s="54">
        <v>53.62</v>
      </c>
      <c r="I335" s="54">
        <v>16.68</v>
      </c>
      <c r="J335" s="55">
        <f t="shared" si="10"/>
        <v>36.94</v>
      </c>
      <c r="K335" s="56">
        <v>36.380000000000003</v>
      </c>
      <c r="L335" s="57">
        <v>45405</v>
      </c>
      <c r="M335" s="54">
        <f t="shared" si="11"/>
        <v>0.55999999999999517</v>
      </c>
      <c r="N335" s="32">
        <v>1</v>
      </c>
      <c r="O335" s="1" t="s">
        <v>50</v>
      </c>
      <c r="P335" s="1" t="s">
        <v>53</v>
      </c>
      <c r="Q335" s="91" t="str">
        <f>VLOOKUP(MKT[[#This Row],[ID]],DRIVER[],6,FALSE)</f>
        <v>AKSHAYA KU SAHOO</v>
      </c>
    </row>
    <row r="336" spans="1:17" ht="13.8">
      <c r="A336" s="1">
        <v>334</v>
      </c>
      <c r="B336" s="1" t="str">
        <f>MKT[[#This Row],[DATE]]&amp;MKT[[#This Row],[VEHICLE NO]]&amp;MKT[[#This Row],[TRIP NO]]</f>
        <v>45405OD34R13451</v>
      </c>
      <c r="C336" s="25">
        <v>45405</v>
      </c>
      <c r="D336" s="1">
        <v>28889</v>
      </c>
      <c r="E336" s="12">
        <v>312214</v>
      </c>
      <c r="F336" s="17">
        <v>2983</v>
      </c>
      <c r="G336" s="20" t="s">
        <v>11</v>
      </c>
      <c r="H336" s="54">
        <v>54.76</v>
      </c>
      <c r="I336" s="54">
        <v>16.96</v>
      </c>
      <c r="J336" s="55">
        <f t="shared" si="10"/>
        <v>37.799999999999997</v>
      </c>
      <c r="K336" s="56">
        <v>36.82</v>
      </c>
      <c r="L336" s="57">
        <v>45405</v>
      </c>
      <c r="M336" s="54">
        <f t="shared" si="11"/>
        <v>0.97999999999999687</v>
      </c>
      <c r="N336" s="32">
        <v>1</v>
      </c>
      <c r="O336" s="1" t="s">
        <v>50</v>
      </c>
      <c r="P336" s="1" t="s">
        <v>53</v>
      </c>
      <c r="Q336" s="91" t="str">
        <f>VLOOKUP(MKT[[#This Row],[ID]],DRIVER[],6,FALSE)</f>
        <v>MALIA PRADHAN</v>
      </c>
    </row>
    <row r="337" spans="1:18" ht="13.8">
      <c r="A337" s="1">
        <v>335</v>
      </c>
      <c r="B337" s="1" t="str">
        <f>MKT[[#This Row],[DATE]]&amp;MKT[[#This Row],[VEHICLE NO]]&amp;MKT[[#This Row],[TRIP NO]]</f>
        <v>45405OD34U13452</v>
      </c>
      <c r="C337" s="25">
        <v>45405</v>
      </c>
      <c r="D337" s="1">
        <v>28890</v>
      </c>
      <c r="E337" s="12">
        <v>312214</v>
      </c>
      <c r="F337" s="17">
        <v>3056</v>
      </c>
      <c r="G337" s="20" t="s">
        <v>49</v>
      </c>
      <c r="H337" s="54">
        <v>55.1</v>
      </c>
      <c r="I337" s="54">
        <v>16.78</v>
      </c>
      <c r="J337" s="55">
        <f t="shared" si="10"/>
        <v>38.32</v>
      </c>
      <c r="K337" s="56">
        <v>37.82</v>
      </c>
      <c r="L337" s="57">
        <v>45405</v>
      </c>
      <c r="M337" s="54">
        <f t="shared" si="11"/>
        <v>0.5</v>
      </c>
      <c r="N337" s="32">
        <v>2</v>
      </c>
      <c r="O337" s="1" t="s">
        <v>50</v>
      </c>
      <c r="P337" s="1" t="s">
        <v>53</v>
      </c>
      <c r="Q337" s="91" t="str">
        <f>VLOOKUP(MKT[[#This Row],[ID]],DRIVER[],6,FALSE)</f>
        <v>BHOORA KHAN</v>
      </c>
    </row>
    <row r="338" spans="1:18" ht="13.8">
      <c r="A338" s="1">
        <v>336</v>
      </c>
      <c r="B338" s="1" t="str">
        <f>MKT[[#This Row],[DATE]]&amp;MKT[[#This Row],[VEHICLE NO]]&amp;MKT[[#This Row],[TRIP NO]]</f>
        <v>45405OD04T11452</v>
      </c>
      <c r="C338" s="25">
        <v>45405</v>
      </c>
      <c r="D338" s="1">
        <v>28891</v>
      </c>
      <c r="E338" s="12">
        <v>312214</v>
      </c>
      <c r="F338" s="17">
        <v>3059</v>
      </c>
      <c r="G338" s="20" t="s">
        <v>13</v>
      </c>
      <c r="H338" s="54">
        <v>54.2</v>
      </c>
      <c r="I338" s="54">
        <v>16.84</v>
      </c>
      <c r="J338" s="55">
        <f t="shared" si="10"/>
        <v>37.36</v>
      </c>
      <c r="K338" s="56">
        <v>36.92</v>
      </c>
      <c r="L338" s="57">
        <v>45405</v>
      </c>
      <c r="M338" s="54">
        <f t="shared" si="11"/>
        <v>0.43999999999999773</v>
      </c>
      <c r="N338" s="32">
        <v>2</v>
      </c>
      <c r="O338" s="1" t="s">
        <v>50</v>
      </c>
      <c r="P338" s="1" t="s">
        <v>53</v>
      </c>
      <c r="Q338" s="91" t="str">
        <f>VLOOKUP(MKT[[#This Row],[ID]],DRIVER[],6,FALSE)</f>
        <v xml:space="preserve">RASHID </v>
      </c>
    </row>
    <row r="339" spans="1:18" ht="13.8">
      <c r="A339" s="1">
        <v>337</v>
      </c>
      <c r="B339" s="1" t="str">
        <f>MKT[[#This Row],[DATE]]&amp;MKT[[#This Row],[VEHICLE NO]]&amp;MKT[[#This Row],[TRIP NO]]</f>
        <v>45405OD34T11452</v>
      </c>
      <c r="C339" s="25">
        <v>45405</v>
      </c>
      <c r="D339" s="1">
        <v>28892</v>
      </c>
      <c r="E339" s="12">
        <v>312214</v>
      </c>
      <c r="F339" s="17">
        <v>3062</v>
      </c>
      <c r="G339" s="20" t="s">
        <v>34</v>
      </c>
      <c r="H339" s="54">
        <v>51.9</v>
      </c>
      <c r="I339" s="54">
        <v>16.84</v>
      </c>
      <c r="J339" s="55">
        <f t="shared" si="10"/>
        <v>35.06</v>
      </c>
      <c r="K339" s="56">
        <v>34.92</v>
      </c>
      <c r="L339" s="57">
        <v>45405</v>
      </c>
      <c r="M339" s="54">
        <f t="shared" si="11"/>
        <v>0.14000000000000057</v>
      </c>
      <c r="N339" s="32">
        <v>2</v>
      </c>
      <c r="O339" s="1" t="s">
        <v>50</v>
      </c>
      <c r="P339" s="1" t="s">
        <v>53</v>
      </c>
      <c r="Q339" s="91" t="str">
        <f>VLOOKUP(MKT[[#This Row],[ID]],DRIVER[],6,FALSE)</f>
        <v>KASHI NATH DAS</v>
      </c>
    </row>
    <row r="340" spans="1:18" ht="13.8">
      <c r="A340" s="1">
        <v>338</v>
      </c>
      <c r="B340" s="1" t="str">
        <f>MKT[[#This Row],[DATE]]&amp;MKT[[#This Row],[VEHICLE NO]]&amp;MKT[[#This Row],[TRIP NO]]</f>
        <v>45405OD04V11452</v>
      </c>
      <c r="C340" s="25">
        <v>45405</v>
      </c>
      <c r="D340" s="1">
        <v>28893</v>
      </c>
      <c r="E340" s="12">
        <v>312214</v>
      </c>
      <c r="F340" s="17">
        <v>3090</v>
      </c>
      <c r="G340" s="20" t="s">
        <v>46</v>
      </c>
      <c r="H340" s="54">
        <v>52.5</v>
      </c>
      <c r="I340" s="54">
        <v>16.66</v>
      </c>
      <c r="J340" s="55">
        <f t="shared" si="10"/>
        <v>35.840000000000003</v>
      </c>
      <c r="K340" s="56">
        <v>35.68</v>
      </c>
      <c r="L340" s="57">
        <v>45405</v>
      </c>
      <c r="M340" s="54">
        <f t="shared" si="11"/>
        <v>0.16000000000000369</v>
      </c>
      <c r="N340" s="32">
        <v>2</v>
      </c>
      <c r="O340" s="1" t="s">
        <v>50</v>
      </c>
      <c r="P340" s="1" t="s">
        <v>53</v>
      </c>
      <c r="Q340" s="91" t="str">
        <f>VLOOKUP(MKT[[#This Row],[ID]],DRIVER[],6,FALSE)</f>
        <v>AJAYA KUMAR PARIDA</v>
      </c>
    </row>
    <row r="341" spans="1:18" ht="13.8">
      <c r="A341" s="1">
        <v>339</v>
      </c>
      <c r="B341" s="1" t="str">
        <f>MKT[[#This Row],[DATE]]&amp;MKT[[#This Row],[VEHICLE NO]]&amp;MKT[[#This Row],[TRIP NO]]</f>
        <v>45405OD34S11452</v>
      </c>
      <c r="C341" s="25">
        <v>45405</v>
      </c>
      <c r="D341" s="1">
        <v>28894</v>
      </c>
      <c r="E341" s="12">
        <v>312214</v>
      </c>
      <c r="F341" s="17">
        <v>3088</v>
      </c>
      <c r="G341" s="20" t="s">
        <v>32</v>
      </c>
      <c r="H341" s="54">
        <v>50.7</v>
      </c>
      <c r="I341" s="54">
        <v>16.78</v>
      </c>
      <c r="J341" s="55">
        <f t="shared" si="10"/>
        <v>33.92</v>
      </c>
      <c r="K341" s="56">
        <v>33.76</v>
      </c>
      <c r="L341" s="57">
        <v>45405</v>
      </c>
      <c r="M341" s="54">
        <f t="shared" si="11"/>
        <v>0.16000000000000369</v>
      </c>
      <c r="N341" s="32">
        <v>2</v>
      </c>
      <c r="O341" s="1" t="s">
        <v>50</v>
      </c>
      <c r="P341" s="1" t="s">
        <v>53</v>
      </c>
      <c r="Q341" s="91" t="str">
        <f>VLOOKUP(MKT[[#This Row],[ID]],DRIVER[],6,FALSE)</f>
        <v>AMIYA MISHRA</v>
      </c>
    </row>
    <row r="342" spans="1:18" ht="13.8">
      <c r="A342" s="1">
        <v>340</v>
      </c>
      <c r="B342" s="1" t="str">
        <f>MKT[[#This Row],[DATE]]&amp;MKT[[#This Row],[VEHICLE NO]]&amp;MKT[[#This Row],[TRIP NO]]</f>
        <v>45405OD34R11452</v>
      </c>
      <c r="C342" s="25">
        <v>45405</v>
      </c>
      <c r="D342" s="1">
        <v>28895</v>
      </c>
      <c r="E342" s="12">
        <v>312214</v>
      </c>
      <c r="F342" s="17">
        <v>3093</v>
      </c>
      <c r="G342" s="20" t="s">
        <v>12</v>
      </c>
      <c r="H342" s="54">
        <v>51.3</v>
      </c>
      <c r="I342" s="54">
        <v>16.68</v>
      </c>
      <c r="J342" s="55">
        <f t="shared" si="10"/>
        <v>34.619999999999997</v>
      </c>
      <c r="K342" s="56">
        <v>34.479999999999997</v>
      </c>
      <c r="L342" s="57">
        <v>45406</v>
      </c>
      <c r="M342" s="54">
        <f t="shared" si="11"/>
        <v>0.14000000000000057</v>
      </c>
      <c r="N342" s="32">
        <v>2</v>
      </c>
      <c r="O342" s="1" t="s">
        <v>50</v>
      </c>
      <c r="P342" s="1" t="s">
        <v>53</v>
      </c>
      <c r="Q342" s="91" t="str">
        <f>VLOOKUP(MKT[[#This Row],[ID]],DRIVER[],6,FALSE)</f>
        <v>NATABAR MOHANTA</v>
      </c>
    </row>
    <row r="343" spans="1:18" ht="13.8">
      <c r="A343" s="1">
        <v>341</v>
      </c>
      <c r="B343" s="1" t="str">
        <f>MKT[[#This Row],[DATE]]&amp;MKT[[#This Row],[VEHICLE NO]]&amp;MKT[[#This Row],[TRIP NO]]</f>
        <v>45405OD04V13452</v>
      </c>
      <c r="C343" s="25">
        <v>45405</v>
      </c>
      <c r="D343" s="1">
        <v>28896</v>
      </c>
      <c r="E343" s="12">
        <v>312214</v>
      </c>
      <c r="F343" s="17">
        <v>3101</v>
      </c>
      <c r="G343" s="20" t="s">
        <v>48</v>
      </c>
      <c r="H343" s="54">
        <v>51.8</v>
      </c>
      <c r="I343" s="54">
        <v>16.64</v>
      </c>
      <c r="J343" s="55">
        <f t="shared" si="10"/>
        <v>35.159999999999997</v>
      </c>
      <c r="K343" s="56">
        <v>34.880000000000003</v>
      </c>
      <c r="L343" s="57">
        <v>45406</v>
      </c>
      <c r="M343" s="54">
        <f t="shared" si="11"/>
        <v>0.27999999999999403</v>
      </c>
      <c r="N343" s="32">
        <v>2</v>
      </c>
      <c r="O343" s="1" t="s">
        <v>50</v>
      </c>
      <c r="P343" s="1" t="s">
        <v>53</v>
      </c>
      <c r="Q343" s="91" t="str">
        <f>VLOOKUP(MKT[[#This Row],[ID]],DRIVER[],6,FALSE)</f>
        <v>ASHOK PRADHAN</v>
      </c>
    </row>
    <row r="344" spans="1:18" ht="13.8">
      <c r="A344" s="1">
        <v>342</v>
      </c>
      <c r="B344" s="1" t="str">
        <f>MKT[[#This Row],[DATE]]&amp;MKT[[#This Row],[VEHICLE NO]]&amp;MKT[[#This Row],[TRIP NO]]</f>
        <v>45406OD34U13451</v>
      </c>
      <c r="C344" s="25">
        <v>45406</v>
      </c>
      <c r="D344" s="1">
        <v>28897</v>
      </c>
      <c r="E344" s="12">
        <v>312214</v>
      </c>
      <c r="F344" s="17">
        <v>3109</v>
      </c>
      <c r="G344" s="20" t="s">
        <v>49</v>
      </c>
      <c r="H344" s="54">
        <v>57.02</v>
      </c>
      <c r="I344" s="54">
        <v>16.78</v>
      </c>
      <c r="J344" s="55">
        <f t="shared" si="10"/>
        <v>40.24</v>
      </c>
      <c r="K344" s="56">
        <v>39.479999999999997</v>
      </c>
      <c r="L344" s="57">
        <v>45406</v>
      </c>
      <c r="M344" s="54">
        <f t="shared" si="11"/>
        <v>0.76000000000000512</v>
      </c>
      <c r="N344" s="32">
        <v>1</v>
      </c>
      <c r="O344" s="1" t="s">
        <v>50</v>
      </c>
      <c r="P344" s="1" t="s">
        <v>51</v>
      </c>
      <c r="Q344" s="91" t="str">
        <f>VLOOKUP(MKT[[#This Row],[ID]],DRIVER[],6,FALSE)</f>
        <v>BHOORA KHAN</v>
      </c>
      <c r="R344" s="1">
        <v>389</v>
      </c>
    </row>
    <row r="345" spans="1:18" ht="13.8">
      <c r="A345" s="1">
        <v>343</v>
      </c>
      <c r="B345" s="1" t="str">
        <f>MKT[[#This Row],[DATE]]&amp;MKT[[#This Row],[VEHICLE NO]]&amp;MKT[[#This Row],[TRIP NO]]</f>
        <v>45406OD04T11451</v>
      </c>
      <c r="C345" s="25">
        <v>45406</v>
      </c>
      <c r="D345" s="1">
        <v>28898</v>
      </c>
      <c r="E345" s="12">
        <v>312214</v>
      </c>
      <c r="F345" s="17">
        <v>3111</v>
      </c>
      <c r="G345" s="20" t="s">
        <v>13</v>
      </c>
      <c r="H345" s="54">
        <v>54.34</v>
      </c>
      <c r="I345" s="54">
        <v>16.82</v>
      </c>
      <c r="J345" s="55">
        <f t="shared" si="10"/>
        <v>37.520000000000003</v>
      </c>
      <c r="K345" s="56">
        <v>37.24</v>
      </c>
      <c r="L345" s="57">
        <v>45406</v>
      </c>
      <c r="M345" s="54">
        <f t="shared" si="11"/>
        <v>0.28000000000000114</v>
      </c>
      <c r="N345" s="32">
        <v>1</v>
      </c>
      <c r="O345" s="1" t="s">
        <v>50</v>
      </c>
      <c r="P345" s="1" t="s">
        <v>51</v>
      </c>
      <c r="Q345" s="91" t="str">
        <f>VLOOKUP(MKT[[#This Row],[ID]],DRIVER[],6,FALSE)</f>
        <v xml:space="preserve">RASHID </v>
      </c>
      <c r="R345" s="1">
        <v>397</v>
      </c>
    </row>
    <row r="346" spans="1:18" ht="13.8">
      <c r="A346" s="1">
        <v>344</v>
      </c>
      <c r="B346" s="1" t="str">
        <f>MKT[[#This Row],[DATE]]&amp;MKT[[#This Row],[VEHICLE NO]]&amp;MKT[[#This Row],[TRIP NO]]</f>
        <v>45406OD34T11451</v>
      </c>
      <c r="C346" s="25">
        <v>45406</v>
      </c>
      <c r="D346" s="1">
        <v>28899</v>
      </c>
      <c r="E346" s="12">
        <v>312214</v>
      </c>
      <c r="F346" s="17">
        <v>3115</v>
      </c>
      <c r="G346" s="20" t="s">
        <v>34</v>
      </c>
      <c r="H346" s="54">
        <v>53.46</v>
      </c>
      <c r="I346" s="54">
        <v>16.82</v>
      </c>
      <c r="J346" s="55">
        <f t="shared" si="10"/>
        <v>36.64</v>
      </c>
      <c r="K346" s="56">
        <v>36.380000000000003</v>
      </c>
      <c r="L346" s="57">
        <v>45406</v>
      </c>
      <c r="M346" s="54">
        <f t="shared" si="11"/>
        <v>0.25999999999999801</v>
      </c>
      <c r="N346" s="32">
        <v>1</v>
      </c>
      <c r="O346" s="1" t="s">
        <v>50</v>
      </c>
      <c r="P346" s="1" t="s">
        <v>51</v>
      </c>
      <c r="Q346" s="91" t="str">
        <f>VLOOKUP(MKT[[#This Row],[ID]],DRIVER[],6,FALSE)</f>
        <v>KASHI NATH DAS</v>
      </c>
    </row>
    <row r="347" spans="1:18" ht="13.8">
      <c r="A347" s="1">
        <v>345</v>
      </c>
      <c r="B347" s="1" t="str">
        <f>MKT[[#This Row],[DATE]]&amp;MKT[[#This Row],[VEHICLE NO]]&amp;MKT[[#This Row],[TRIP NO]]</f>
        <v>45406OD04V11451</v>
      </c>
      <c r="C347" s="25">
        <v>45406</v>
      </c>
      <c r="D347" s="1">
        <v>28900</v>
      </c>
      <c r="E347" s="12">
        <v>312214</v>
      </c>
      <c r="F347" s="17">
        <v>3121</v>
      </c>
      <c r="G347" s="20" t="s">
        <v>46</v>
      </c>
      <c r="H347" s="54">
        <v>53.72</v>
      </c>
      <c r="I347" s="54">
        <v>16.62</v>
      </c>
      <c r="J347" s="55">
        <f t="shared" si="10"/>
        <v>37.099999999999994</v>
      </c>
      <c r="K347" s="56">
        <v>36.380000000000003</v>
      </c>
      <c r="L347" s="57">
        <v>45406</v>
      </c>
      <c r="M347" s="54">
        <f t="shared" si="11"/>
        <v>0.71999999999999176</v>
      </c>
      <c r="N347" s="32">
        <v>1</v>
      </c>
      <c r="O347" s="1" t="s">
        <v>50</v>
      </c>
      <c r="P347" s="1" t="s">
        <v>51</v>
      </c>
      <c r="Q347" s="91" t="str">
        <f>VLOOKUP(MKT[[#This Row],[ID]],DRIVER[],6,FALSE)</f>
        <v>AJAYA KUMAR PARIDA</v>
      </c>
      <c r="R347" s="1">
        <v>364</v>
      </c>
    </row>
    <row r="348" spans="1:18" ht="13.8">
      <c r="A348" s="1">
        <v>346</v>
      </c>
      <c r="B348" s="1" t="str">
        <f>MKT[[#This Row],[DATE]]&amp;MKT[[#This Row],[VEHICLE NO]]&amp;MKT[[#This Row],[TRIP NO]]</f>
        <v>45406OD34S11451</v>
      </c>
      <c r="C348" s="25">
        <v>45406</v>
      </c>
      <c r="D348" s="1">
        <v>28901</v>
      </c>
      <c r="E348" s="12">
        <v>312214</v>
      </c>
      <c r="F348" s="17">
        <v>3120</v>
      </c>
      <c r="G348" s="20" t="s">
        <v>32</v>
      </c>
      <c r="H348" s="54">
        <v>54.66</v>
      </c>
      <c r="I348" s="54">
        <v>16.739999999999998</v>
      </c>
      <c r="J348" s="55">
        <f t="shared" si="10"/>
        <v>37.92</v>
      </c>
      <c r="K348" s="56">
        <v>37.56</v>
      </c>
      <c r="L348" s="57">
        <v>45406</v>
      </c>
      <c r="M348" s="54">
        <f t="shared" si="11"/>
        <v>0.35999999999999943</v>
      </c>
      <c r="N348" s="32">
        <v>1</v>
      </c>
      <c r="O348" s="1" t="s">
        <v>50</v>
      </c>
      <c r="P348" s="1" t="s">
        <v>51</v>
      </c>
      <c r="Q348" s="91" t="str">
        <f>VLOOKUP(MKT[[#This Row],[ID]],DRIVER[],6,FALSE)</f>
        <v>AMIYA MISHRA</v>
      </c>
    </row>
    <row r="349" spans="1:18" ht="13.8">
      <c r="A349" s="1">
        <v>347</v>
      </c>
      <c r="B349" s="1" t="str">
        <f>MKT[[#This Row],[DATE]]&amp;MKT[[#This Row],[VEHICLE NO]]&amp;MKT[[#This Row],[TRIP NO]]</f>
        <v>45406OD04V13451</v>
      </c>
      <c r="C349" s="25">
        <v>45406</v>
      </c>
      <c r="D349" s="1">
        <v>28902</v>
      </c>
      <c r="E349" s="12">
        <v>312214</v>
      </c>
      <c r="F349" s="17">
        <v>3127</v>
      </c>
      <c r="G349" s="20" t="s">
        <v>48</v>
      </c>
      <c r="H349" s="54">
        <v>53.14</v>
      </c>
      <c r="I349" s="54">
        <v>16.62</v>
      </c>
      <c r="J349" s="55">
        <f t="shared" si="10"/>
        <v>36.519999999999996</v>
      </c>
      <c r="K349" s="56">
        <v>36.32</v>
      </c>
      <c r="L349" s="57">
        <v>45406</v>
      </c>
      <c r="M349" s="54">
        <f t="shared" si="11"/>
        <v>0.19999999999999574</v>
      </c>
      <c r="N349" s="32">
        <v>1</v>
      </c>
      <c r="O349" s="1" t="s">
        <v>50</v>
      </c>
      <c r="P349" s="1" t="s">
        <v>51</v>
      </c>
      <c r="Q349" s="91" t="str">
        <f>VLOOKUP(MKT[[#This Row],[ID]],DRIVER[],6,FALSE)</f>
        <v>ASHOK PRADHAN</v>
      </c>
      <c r="R349" s="1">
        <v>426</v>
      </c>
    </row>
    <row r="350" spans="1:18" ht="13.8">
      <c r="A350" s="1">
        <v>348</v>
      </c>
      <c r="B350" s="1" t="str">
        <f>MKT[[#This Row],[DATE]]&amp;MKT[[#This Row],[VEHICLE NO]]&amp;MKT[[#This Row],[TRIP NO]]</f>
        <v>45406OD34R11451</v>
      </c>
      <c r="C350" s="25">
        <v>45406</v>
      </c>
      <c r="D350" s="1">
        <v>28903</v>
      </c>
      <c r="E350" s="12">
        <v>312214</v>
      </c>
      <c r="F350" s="17">
        <v>3128</v>
      </c>
      <c r="G350" s="20" t="s">
        <v>12</v>
      </c>
      <c r="H350" s="54">
        <v>54.4</v>
      </c>
      <c r="I350" s="54">
        <v>16.64</v>
      </c>
      <c r="J350" s="55">
        <f t="shared" si="10"/>
        <v>37.76</v>
      </c>
      <c r="K350" s="56">
        <v>37.4</v>
      </c>
      <c r="L350" s="57">
        <v>45406</v>
      </c>
      <c r="M350" s="54">
        <f t="shared" si="11"/>
        <v>0.35999999999999943</v>
      </c>
      <c r="N350" s="32">
        <v>1</v>
      </c>
      <c r="O350" s="1" t="s">
        <v>50</v>
      </c>
      <c r="P350" s="1" t="s">
        <v>51</v>
      </c>
      <c r="Q350" s="91" t="str">
        <f>VLOOKUP(MKT[[#This Row],[ID]],DRIVER[],6,FALSE)</f>
        <v>AKSHAYA KU SAHOO</v>
      </c>
    </row>
    <row r="351" spans="1:18" ht="13.8">
      <c r="A351" s="1">
        <v>349</v>
      </c>
      <c r="B351" s="1" t="str">
        <f>MKT[[#This Row],[DATE]]&amp;MKT[[#This Row],[VEHICLE NO]]&amp;MKT[[#This Row],[TRIP NO]]</f>
        <v>45406OD34R13451</v>
      </c>
      <c r="C351" s="25">
        <v>45406</v>
      </c>
      <c r="D351" s="1">
        <v>28904</v>
      </c>
      <c r="E351" s="12">
        <v>312214</v>
      </c>
      <c r="F351" s="17">
        <v>3141</v>
      </c>
      <c r="G351" s="20" t="s">
        <v>11</v>
      </c>
      <c r="H351" s="54">
        <v>53.16</v>
      </c>
      <c r="I351" s="54">
        <v>16.940000000000001</v>
      </c>
      <c r="J351" s="55">
        <f t="shared" si="10"/>
        <v>36.22</v>
      </c>
      <c r="K351" s="56">
        <v>35.9</v>
      </c>
      <c r="L351" s="57">
        <v>45406</v>
      </c>
      <c r="M351" s="54">
        <f t="shared" si="11"/>
        <v>0.32000000000000028</v>
      </c>
      <c r="N351" s="32">
        <v>1</v>
      </c>
      <c r="O351" s="1" t="s">
        <v>50</v>
      </c>
      <c r="P351" s="1" t="s">
        <v>51</v>
      </c>
      <c r="Q351" s="91" t="str">
        <f>VLOOKUP(MKT[[#This Row],[ID]],DRIVER[],6,FALSE)</f>
        <v>MALIA PRADHAN</v>
      </c>
    </row>
    <row r="352" spans="1:18" ht="13.8">
      <c r="A352" s="1">
        <v>350</v>
      </c>
      <c r="B352" s="1" t="str">
        <f>MKT[[#This Row],[DATE]]&amp;MKT[[#This Row],[VEHICLE NO]]&amp;MKT[[#This Row],[TRIP NO]]</f>
        <v>45406OD34U13452</v>
      </c>
      <c r="C352" s="25">
        <v>45406</v>
      </c>
      <c r="D352" s="1">
        <v>28905</v>
      </c>
      <c r="E352" s="12">
        <v>312214</v>
      </c>
      <c r="F352" s="17">
        <v>3214</v>
      </c>
      <c r="G352" s="20" t="s">
        <v>49</v>
      </c>
      <c r="H352" s="54">
        <v>54.88</v>
      </c>
      <c r="I352" s="54">
        <v>17.12</v>
      </c>
      <c r="J352" s="55">
        <f t="shared" si="10"/>
        <v>37.760000000000005</v>
      </c>
      <c r="K352" s="56">
        <v>37.14</v>
      </c>
      <c r="L352" s="57">
        <v>45406</v>
      </c>
      <c r="M352" s="54">
        <f t="shared" si="11"/>
        <v>0.62000000000000455</v>
      </c>
      <c r="N352" s="32">
        <v>2</v>
      </c>
      <c r="O352" s="1" t="s">
        <v>50</v>
      </c>
      <c r="P352" s="1" t="s">
        <v>51</v>
      </c>
      <c r="Q352" s="91" t="str">
        <f>VLOOKUP(MKT[[#This Row],[ID]],DRIVER[],6,FALSE)</f>
        <v>BHOORA KHAN</v>
      </c>
    </row>
    <row r="353" spans="1:18" ht="13.8">
      <c r="A353" s="1">
        <v>351</v>
      </c>
      <c r="B353" s="1" t="str">
        <f>MKT[[#This Row],[DATE]]&amp;MKT[[#This Row],[VEHICLE NO]]&amp;MKT[[#This Row],[TRIP NO]]</f>
        <v>45406OD04T11452</v>
      </c>
      <c r="C353" s="25">
        <v>45406</v>
      </c>
      <c r="D353" s="1">
        <v>28906</v>
      </c>
      <c r="E353" s="12">
        <v>312214</v>
      </c>
      <c r="F353" s="17">
        <v>3221</v>
      </c>
      <c r="G353" s="20" t="s">
        <v>13</v>
      </c>
      <c r="H353" s="54">
        <v>56.66</v>
      </c>
      <c r="I353" s="54">
        <v>17.12</v>
      </c>
      <c r="J353" s="55">
        <f t="shared" si="10"/>
        <v>39.539999999999992</v>
      </c>
      <c r="K353" s="56">
        <v>38.82</v>
      </c>
      <c r="L353" s="57">
        <v>45406</v>
      </c>
      <c r="M353" s="54">
        <f t="shared" si="11"/>
        <v>0.71999999999999176</v>
      </c>
      <c r="N353" s="32">
        <v>2</v>
      </c>
      <c r="O353" s="1" t="s">
        <v>50</v>
      </c>
      <c r="P353" s="1" t="s">
        <v>51</v>
      </c>
      <c r="Q353" s="91" t="str">
        <f>VLOOKUP(MKT[[#This Row],[ID]],DRIVER[],6,FALSE)</f>
        <v xml:space="preserve">RASHID </v>
      </c>
    </row>
    <row r="354" spans="1:18" ht="13.8">
      <c r="A354" s="1">
        <v>352</v>
      </c>
      <c r="B354" s="1" t="str">
        <f>MKT[[#This Row],[DATE]]&amp;MKT[[#This Row],[VEHICLE NO]]&amp;MKT[[#This Row],[TRIP NO]]</f>
        <v>45406OD34T11452</v>
      </c>
      <c r="C354" s="25">
        <v>45406</v>
      </c>
      <c r="D354" s="1">
        <v>28907</v>
      </c>
      <c r="E354" s="12">
        <v>312214</v>
      </c>
      <c r="F354" s="17">
        <v>3195</v>
      </c>
      <c r="G354" s="20" t="s">
        <v>34</v>
      </c>
      <c r="H354" s="54">
        <v>55.34</v>
      </c>
      <c r="I354" s="54">
        <v>16.8</v>
      </c>
      <c r="J354" s="55">
        <f t="shared" si="10"/>
        <v>38.540000000000006</v>
      </c>
      <c r="K354" s="56">
        <v>38.14</v>
      </c>
      <c r="L354" s="57">
        <v>45406</v>
      </c>
      <c r="M354" s="54">
        <f t="shared" si="11"/>
        <v>0.40000000000000568</v>
      </c>
      <c r="N354" s="32">
        <v>2</v>
      </c>
      <c r="O354" s="1" t="s">
        <v>50</v>
      </c>
      <c r="P354" s="1" t="s">
        <v>51</v>
      </c>
      <c r="Q354" s="91" t="str">
        <f>VLOOKUP(MKT[[#This Row],[ID]],DRIVER[],6,FALSE)</f>
        <v>KASHI NATH DAS</v>
      </c>
    </row>
    <row r="355" spans="1:18" ht="13.8">
      <c r="A355" s="1">
        <v>353</v>
      </c>
      <c r="B355" s="1" t="str">
        <f>MKT[[#This Row],[DATE]]&amp;MKT[[#This Row],[VEHICLE NO]]&amp;MKT[[#This Row],[TRIP NO]]</f>
        <v>45406OD34S11452</v>
      </c>
      <c r="C355" s="25">
        <v>45406</v>
      </c>
      <c r="D355" s="1">
        <v>28908</v>
      </c>
      <c r="E355" s="12">
        <v>312214</v>
      </c>
      <c r="F355" s="17">
        <v>3222</v>
      </c>
      <c r="G355" s="20" t="s">
        <v>32</v>
      </c>
      <c r="H355" s="48">
        <v>53.36</v>
      </c>
      <c r="I355" s="48">
        <v>16.72</v>
      </c>
      <c r="J355" s="26">
        <f t="shared" si="10"/>
        <v>36.64</v>
      </c>
      <c r="K355" s="49">
        <v>36.26</v>
      </c>
      <c r="L355" s="57">
        <v>45406</v>
      </c>
      <c r="M355" s="48">
        <f t="shared" si="11"/>
        <v>0.38000000000000256</v>
      </c>
      <c r="N355" s="32">
        <v>2</v>
      </c>
      <c r="O355" s="1" t="s">
        <v>50</v>
      </c>
      <c r="P355" s="1" t="s">
        <v>51</v>
      </c>
      <c r="Q355" s="91" t="str">
        <f>VLOOKUP(MKT[[#This Row],[ID]],DRIVER[],6,FALSE)</f>
        <v>AMIYA MISHRA</v>
      </c>
    </row>
    <row r="356" spans="1:18" ht="13.8">
      <c r="A356" s="1">
        <v>354</v>
      </c>
      <c r="B356" s="1" t="str">
        <f>MKT[[#This Row],[DATE]]&amp;MKT[[#This Row],[VEHICLE NO]]&amp;MKT[[#This Row],[TRIP NO]]</f>
        <v>45406OD34R11452</v>
      </c>
      <c r="C356" s="25">
        <v>45406</v>
      </c>
      <c r="D356" s="1">
        <v>28909</v>
      </c>
      <c r="E356" s="12">
        <v>312214</v>
      </c>
      <c r="F356" s="17">
        <v>3227</v>
      </c>
      <c r="G356" s="20" t="s">
        <v>12</v>
      </c>
      <c r="H356" s="48">
        <v>54.66</v>
      </c>
      <c r="I356" s="48">
        <v>16.62</v>
      </c>
      <c r="J356" s="26">
        <f t="shared" si="10"/>
        <v>38.039999999999992</v>
      </c>
      <c r="K356" s="49">
        <v>37.44</v>
      </c>
      <c r="L356" s="57">
        <v>45406</v>
      </c>
      <c r="M356" s="48">
        <f t="shared" si="11"/>
        <v>0.59999999999999432</v>
      </c>
      <c r="N356" s="32">
        <v>2</v>
      </c>
      <c r="O356" s="1" t="s">
        <v>50</v>
      </c>
      <c r="P356" s="1" t="s">
        <v>51</v>
      </c>
      <c r="Q356" s="91" t="str">
        <f>VLOOKUP(MKT[[#This Row],[ID]],DRIVER[],6,FALSE)</f>
        <v>AKSHAYA KU SAHOO</v>
      </c>
    </row>
    <row r="357" spans="1:18" ht="13.8">
      <c r="A357" s="1">
        <v>355</v>
      </c>
      <c r="B357" s="1" t="str">
        <f>MKT[[#This Row],[DATE]]&amp;MKT[[#This Row],[VEHICLE NO]]&amp;MKT[[#This Row],[TRIP NO]]</f>
        <v>45406OD04V11452</v>
      </c>
      <c r="C357" s="25">
        <v>45406</v>
      </c>
      <c r="D357" s="1">
        <v>28910</v>
      </c>
      <c r="E357" s="12">
        <v>312214</v>
      </c>
      <c r="F357" s="17">
        <v>3235</v>
      </c>
      <c r="G357" s="20" t="s">
        <v>46</v>
      </c>
      <c r="H357" s="48">
        <v>56.98</v>
      </c>
      <c r="I357" s="48">
        <v>16.899999999999999</v>
      </c>
      <c r="J357" s="26">
        <f t="shared" si="10"/>
        <v>40.08</v>
      </c>
      <c r="K357" s="49">
        <v>39.4</v>
      </c>
      <c r="L357" s="57">
        <v>45406</v>
      </c>
      <c r="M357" s="48">
        <f t="shared" si="11"/>
        <v>0.67999999999999972</v>
      </c>
      <c r="N357" s="32">
        <v>2</v>
      </c>
      <c r="O357" s="1" t="s">
        <v>50</v>
      </c>
      <c r="P357" s="1" t="s">
        <v>51</v>
      </c>
      <c r="Q357" s="91" t="str">
        <f>VLOOKUP(MKT[[#This Row],[ID]],DRIVER[],6,FALSE)</f>
        <v>AJAYA KUMAR PARIDA</v>
      </c>
    </row>
    <row r="358" spans="1:18" ht="13.8">
      <c r="A358" s="1">
        <v>356</v>
      </c>
      <c r="B358" s="1" t="str">
        <f>MKT[[#This Row],[DATE]]&amp;MKT[[#This Row],[VEHICLE NO]]&amp;MKT[[#This Row],[TRIP NO]]</f>
        <v>45406OD04V13452</v>
      </c>
      <c r="C358" s="25">
        <v>45406</v>
      </c>
      <c r="D358" s="1">
        <v>28911</v>
      </c>
      <c r="E358" s="12">
        <v>312214</v>
      </c>
      <c r="F358" s="17">
        <v>3239</v>
      </c>
      <c r="G358" s="20" t="s">
        <v>48</v>
      </c>
      <c r="H358" s="48">
        <v>54.1</v>
      </c>
      <c r="I358" s="48">
        <v>16.96</v>
      </c>
      <c r="J358" s="26">
        <f t="shared" si="10"/>
        <v>37.14</v>
      </c>
      <c r="K358" s="49">
        <v>36.5</v>
      </c>
      <c r="L358" s="57">
        <v>45406</v>
      </c>
      <c r="M358" s="48">
        <f t="shared" si="11"/>
        <v>0.64000000000000057</v>
      </c>
      <c r="N358" s="32">
        <v>2</v>
      </c>
      <c r="O358" s="1" t="s">
        <v>50</v>
      </c>
      <c r="P358" s="1" t="s">
        <v>51</v>
      </c>
      <c r="Q358" s="91" t="str">
        <f>VLOOKUP(MKT[[#This Row],[ID]],DRIVER[],6,FALSE)</f>
        <v>ASHOK PRADHAN</v>
      </c>
    </row>
    <row r="359" spans="1:18" ht="13.8">
      <c r="A359" s="1">
        <v>357</v>
      </c>
      <c r="B359" s="1" t="str">
        <f>MKT[[#This Row],[DATE]]&amp;MKT[[#This Row],[VEHICLE NO]]&amp;MKT[[#This Row],[TRIP NO]]</f>
        <v>45406OD34R13452</v>
      </c>
      <c r="C359" s="25">
        <v>45406</v>
      </c>
      <c r="D359" s="1">
        <v>28912</v>
      </c>
      <c r="E359" s="12">
        <v>312214</v>
      </c>
      <c r="F359" s="17">
        <v>3258</v>
      </c>
      <c r="G359" s="20" t="s">
        <v>11</v>
      </c>
      <c r="H359" s="48">
        <v>54.3</v>
      </c>
      <c r="I359" s="48">
        <v>16.920000000000002</v>
      </c>
      <c r="J359" s="26">
        <f t="shared" si="10"/>
        <v>37.379999999999995</v>
      </c>
      <c r="K359" s="49">
        <v>36.799999999999997</v>
      </c>
      <c r="L359" s="57">
        <v>45406</v>
      </c>
      <c r="M359" s="48">
        <f t="shared" si="11"/>
        <v>0.57999999999999829</v>
      </c>
      <c r="N359" s="32">
        <v>2</v>
      </c>
      <c r="O359" s="1" t="s">
        <v>50</v>
      </c>
      <c r="P359" s="1" t="s">
        <v>51</v>
      </c>
      <c r="Q359" s="91" t="str">
        <f>VLOOKUP(MKT[[#This Row],[ID]],DRIVER[],6,FALSE)</f>
        <v>MALIA PRADHAN</v>
      </c>
    </row>
    <row r="360" spans="1:18" ht="13.8">
      <c r="A360" s="1">
        <v>358</v>
      </c>
      <c r="B360" s="1" t="str">
        <f>MKT[[#This Row],[DATE]]&amp;MKT[[#This Row],[VEHICLE NO]]&amp;MKT[[#This Row],[TRIP NO]]</f>
        <v>45407OD04T11451</v>
      </c>
      <c r="C360" s="25">
        <v>45407</v>
      </c>
      <c r="D360" s="1">
        <v>28913</v>
      </c>
      <c r="E360" s="12">
        <v>312214</v>
      </c>
      <c r="F360" s="17">
        <v>3284</v>
      </c>
      <c r="G360" s="20" t="s">
        <v>13</v>
      </c>
      <c r="H360" s="48">
        <v>53.2</v>
      </c>
      <c r="I360" s="48">
        <v>17.100000000000001</v>
      </c>
      <c r="J360" s="26">
        <f t="shared" si="10"/>
        <v>36.1</v>
      </c>
      <c r="K360" s="49">
        <v>35.78</v>
      </c>
      <c r="L360" s="57">
        <v>45407</v>
      </c>
      <c r="M360" s="48">
        <f t="shared" si="11"/>
        <v>0.32000000000000028</v>
      </c>
      <c r="N360" s="32">
        <v>1</v>
      </c>
      <c r="O360" s="1" t="s">
        <v>50</v>
      </c>
      <c r="P360" s="1" t="s">
        <v>53</v>
      </c>
      <c r="Q360" s="91" t="str">
        <f>VLOOKUP(MKT[[#This Row],[ID]],DRIVER[],6,FALSE)</f>
        <v xml:space="preserve">RASHID </v>
      </c>
    </row>
    <row r="361" spans="1:18" ht="13.8">
      <c r="A361" s="1">
        <v>359</v>
      </c>
      <c r="B361" s="1" t="str">
        <f>MKT[[#This Row],[DATE]]&amp;MKT[[#This Row],[VEHICLE NO]]&amp;MKT[[#This Row],[TRIP NO]]</f>
        <v>45407OD34U13451</v>
      </c>
      <c r="C361" s="25">
        <v>45407</v>
      </c>
      <c r="D361" s="1">
        <v>28914</v>
      </c>
      <c r="E361" s="12">
        <v>312214</v>
      </c>
      <c r="F361" s="17">
        <v>3285</v>
      </c>
      <c r="G361" s="20" t="s">
        <v>49</v>
      </c>
      <c r="H361" s="48">
        <v>55.86</v>
      </c>
      <c r="I361" s="48">
        <v>17.02</v>
      </c>
      <c r="J361" s="26">
        <f t="shared" si="10"/>
        <v>38.840000000000003</v>
      </c>
      <c r="K361" s="49">
        <v>38.159999999999997</v>
      </c>
      <c r="L361" s="57">
        <v>45407</v>
      </c>
      <c r="M361" s="48">
        <f t="shared" si="11"/>
        <v>0.68000000000000682</v>
      </c>
      <c r="N361" s="32">
        <v>1</v>
      </c>
      <c r="O361" s="1" t="s">
        <v>50</v>
      </c>
      <c r="P361" s="1" t="s">
        <v>53</v>
      </c>
      <c r="Q361" s="91" t="str">
        <f>VLOOKUP(MKT[[#This Row],[ID]],DRIVER[],6,FALSE)</f>
        <v>BHOORA KHAN</v>
      </c>
    </row>
    <row r="362" spans="1:18" ht="13.8">
      <c r="A362" s="1">
        <v>360</v>
      </c>
      <c r="B362" s="1" t="str">
        <f>MKT[[#This Row],[DATE]]&amp;MKT[[#This Row],[VEHICLE NO]]&amp;MKT[[#This Row],[TRIP NO]]</f>
        <v>45407OD34T11451</v>
      </c>
      <c r="C362" s="25">
        <v>45407</v>
      </c>
      <c r="D362" s="1">
        <v>28915</v>
      </c>
      <c r="E362" s="12">
        <v>312214</v>
      </c>
      <c r="F362" s="17">
        <v>3288</v>
      </c>
      <c r="G362" s="20" t="s">
        <v>34</v>
      </c>
      <c r="H362" s="48">
        <v>56.64</v>
      </c>
      <c r="I362" s="48">
        <v>16.78</v>
      </c>
      <c r="J362" s="26">
        <f t="shared" si="10"/>
        <v>39.86</v>
      </c>
      <c r="K362" s="49">
        <v>39.26</v>
      </c>
      <c r="L362" s="57">
        <v>45407</v>
      </c>
      <c r="M362" s="48">
        <f t="shared" si="11"/>
        <v>0.60000000000000142</v>
      </c>
      <c r="N362" s="32">
        <v>1</v>
      </c>
      <c r="O362" s="1" t="s">
        <v>50</v>
      </c>
      <c r="P362" s="1" t="s">
        <v>53</v>
      </c>
      <c r="Q362" s="91" t="str">
        <f>VLOOKUP(MKT[[#This Row],[ID]],DRIVER[],6,FALSE)</f>
        <v>AKSHAYA KU SAHOO</v>
      </c>
      <c r="R362" s="1">
        <v>389</v>
      </c>
    </row>
    <row r="363" spans="1:18" ht="13.8">
      <c r="A363" s="1">
        <v>361</v>
      </c>
      <c r="B363" s="1" t="str">
        <f>MKT[[#This Row],[DATE]]&amp;MKT[[#This Row],[VEHICLE NO]]&amp;MKT[[#This Row],[TRIP NO]]</f>
        <v>45407OD34S11451</v>
      </c>
      <c r="C363" s="25">
        <v>45407</v>
      </c>
      <c r="D363" s="1">
        <v>28916</v>
      </c>
      <c r="E363" s="12">
        <v>312214</v>
      </c>
      <c r="F363" s="17">
        <v>3291</v>
      </c>
      <c r="G363" s="20" t="s">
        <v>32</v>
      </c>
      <c r="H363" s="48">
        <v>53.52</v>
      </c>
      <c r="I363" s="48">
        <v>16.7</v>
      </c>
      <c r="J363" s="26">
        <f t="shared" si="10"/>
        <v>36.820000000000007</v>
      </c>
      <c r="K363" s="49">
        <v>36.5</v>
      </c>
      <c r="L363" s="57">
        <v>45407</v>
      </c>
      <c r="M363" s="48">
        <f t="shared" si="11"/>
        <v>0.32000000000000739</v>
      </c>
      <c r="N363" s="32">
        <v>1</v>
      </c>
      <c r="O363" s="1" t="s">
        <v>50</v>
      </c>
      <c r="P363" s="1" t="s">
        <v>53</v>
      </c>
      <c r="Q363" s="91" t="str">
        <f>VLOOKUP(MKT[[#This Row],[ID]],DRIVER[],6,FALSE)</f>
        <v>AMIYA MISHRA</v>
      </c>
      <c r="R363" s="1">
        <v>368</v>
      </c>
    </row>
    <row r="364" spans="1:18" ht="13.8">
      <c r="A364" s="1">
        <v>362</v>
      </c>
      <c r="B364" s="1" t="str">
        <f>MKT[[#This Row],[DATE]]&amp;MKT[[#This Row],[VEHICLE NO]]&amp;MKT[[#This Row],[TRIP NO]]</f>
        <v>45407OD04V11451</v>
      </c>
      <c r="C364" s="25">
        <v>45407</v>
      </c>
      <c r="D364" s="1">
        <v>28917</v>
      </c>
      <c r="E364" s="12">
        <v>312214</v>
      </c>
      <c r="F364" s="17">
        <v>3289</v>
      </c>
      <c r="G364" s="20" t="s">
        <v>46</v>
      </c>
      <c r="H364" s="48">
        <v>54.46</v>
      </c>
      <c r="I364" s="48">
        <v>16.920000000000002</v>
      </c>
      <c r="J364" s="26">
        <f t="shared" si="10"/>
        <v>37.54</v>
      </c>
      <c r="K364" s="49">
        <v>37.200000000000003</v>
      </c>
      <c r="L364" s="57">
        <v>45407</v>
      </c>
      <c r="M364" s="48">
        <f t="shared" si="11"/>
        <v>0.33999999999999631</v>
      </c>
      <c r="N364" s="32">
        <v>1</v>
      </c>
      <c r="O364" s="1" t="s">
        <v>50</v>
      </c>
      <c r="P364" s="1" t="s">
        <v>53</v>
      </c>
      <c r="Q364" s="91" t="str">
        <f>VLOOKUP(MKT[[#This Row],[ID]],DRIVER[],6,FALSE)</f>
        <v>AJAYA KUMAR PARIDA</v>
      </c>
    </row>
    <row r="365" spans="1:18" ht="13.8">
      <c r="A365" s="1">
        <v>363</v>
      </c>
      <c r="B365" s="1" t="str">
        <f>MKT[[#This Row],[DATE]]&amp;MKT[[#This Row],[VEHICLE NO]]&amp;MKT[[#This Row],[TRIP NO]]</f>
        <v>45407OD34R11451</v>
      </c>
      <c r="C365" s="25">
        <v>45407</v>
      </c>
      <c r="D365" s="1">
        <v>28918</v>
      </c>
      <c r="E365" s="12">
        <v>312214</v>
      </c>
      <c r="F365" s="17">
        <v>3308</v>
      </c>
      <c r="G365" s="20" t="s">
        <v>12</v>
      </c>
      <c r="H365" s="48">
        <v>57.62</v>
      </c>
      <c r="I365" s="48">
        <v>16.64</v>
      </c>
      <c r="J365" s="26">
        <f t="shared" si="10"/>
        <v>40.98</v>
      </c>
      <c r="K365" s="49">
        <v>40.56</v>
      </c>
      <c r="L365" s="57">
        <v>45407</v>
      </c>
      <c r="M365" s="48">
        <f t="shared" si="11"/>
        <v>0.4199999999999946</v>
      </c>
      <c r="N365" s="32">
        <v>1</v>
      </c>
      <c r="O365" s="1" t="s">
        <v>50</v>
      </c>
      <c r="P365" s="1" t="s">
        <v>53</v>
      </c>
      <c r="Q365" s="91" t="str">
        <f>VLOOKUP(MKT[[#This Row],[ID]],DRIVER[],6,FALSE)</f>
        <v>HEMANTA MOHANTA</v>
      </c>
      <c r="R365" s="1">
        <v>379</v>
      </c>
    </row>
    <row r="366" spans="1:18" ht="13.8">
      <c r="A366" s="1">
        <v>364</v>
      </c>
      <c r="B366" s="1" t="str">
        <f>MKT[[#This Row],[DATE]]&amp;MKT[[#This Row],[VEHICLE NO]]&amp;MKT[[#This Row],[TRIP NO]]</f>
        <v>45407OD04V13451</v>
      </c>
      <c r="C366" s="25">
        <v>45407</v>
      </c>
      <c r="D366" s="1">
        <v>28919</v>
      </c>
      <c r="E366" s="12">
        <v>312214</v>
      </c>
      <c r="F366" s="17">
        <v>3334</v>
      </c>
      <c r="G366" s="20" t="s">
        <v>48</v>
      </c>
      <c r="H366" s="48">
        <v>55.26</v>
      </c>
      <c r="I366" s="48">
        <v>16.920000000000002</v>
      </c>
      <c r="J366" s="26">
        <f t="shared" si="10"/>
        <v>38.339999999999996</v>
      </c>
      <c r="K366" s="49">
        <v>37.979999999999997</v>
      </c>
      <c r="L366" s="57">
        <v>45407</v>
      </c>
      <c r="M366" s="48">
        <f t="shared" si="11"/>
        <v>0.35999999999999943</v>
      </c>
      <c r="N366" s="32">
        <v>1</v>
      </c>
      <c r="O366" s="1" t="s">
        <v>50</v>
      </c>
      <c r="P366" s="1" t="s">
        <v>53</v>
      </c>
      <c r="Q366" s="91" t="str">
        <f>VLOOKUP(MKT[[#This Row],[ID]],DRIVER[],6,FALSE)</f>
        <v>ASHOK PRADHAN</v>
      </c>
    </row>
    <row r="367" spans="1:18" ht="13.8">
      <c r="A367" s="1">
        <v>365</v>
      </c>
      <c r="B367" s="1" t="str">
        <f>MKT[[#This Row],[DATE]]&amp;MKT[[#This Row],[VEHICLE NO]]&amp;MKT[[#This Row],[TRIP NO]]</f>
        <v>45407OD34R13451</v>
      </c>
      <c r="C367" s="25">
        <v>45407</v>
      </c>
      <c r="D367" s="1">
        <v>28920</v>
      </c>
      <c r="E367" s="12">
        <v>312214</v>
      </c>
      <c r="F367" s="17">
        <v>3335</v>
      </c>
      <c r="G367" s="20" t="s">
        <v>11</v>
      </c>
      <c r="H367" s="48">
        <v>56.48</v>
      </c>
      <c r="I367" s="48">
        <v>16.899999999999999</v>
      </c>
      <c r="J367" s="26">
        <f t="shared" si="10"/>
        <v>39.58</v>
      </c>
      <c r="K367" s="49">
        <v>39.200000000000003</v>
      </c>
      <c r="L367" s="57">
        <v>45407</v>
      </c>
      <c r="M367" s="48">
        <f t="shared" si="11"/>
        <v>0.37999999999999545</v>
      </c>
      <c r="N367" s="32">
        <v>1</v>
      </c>
      <c r="O367" s="1" t="s">
        <v>50</v>
      </c>
      <c r="P367" s="1" t="s">
        <v>53</v>
      </c>
      <c r="Q367" s="91" t="str">
        <f>VLOOKUP(MKT[[#This Row],[ID]],DRIVER[],6,FALSE)</f>
        <v>MALIA PRADHAN</v>
      </c>
      <c r="R367" s="1">
        <v>103</v>
      </c>
    </row>
    <row r="368" spans="1:18" ht="13.8">
      <c r="A368" s="1">
        <v>366</v>
      </c>
      <c r="B368" s="1" t="str">
        <f>MKT[[#This Row],[DATE]]&amp;MKT[[#This Row],[VEHICLE NO]]&amp;MKT[[#This Row],[TRIP NO]]</f>
        <v>45407OD04T11452</v>
      </c>
      <c r="C368" s="25">
        <v>45407</v>
      </c>
      <c r="D368" s="1">
        <v>28921</v>
      </c>
      <c r="E368" s="12">
        <v>312214</v>
      </c>
      <c r="F368" s="17">
        <v>3358</v>
      </c>
      <c r="G368" s="20" t="s">
        <v>13</v>
      </c>
      <c r="H368" s="48">
        <v>52.64</v>
      </c>
      <c r="I368" s="48">
        <v>17.02</v>
      </c>
      <c r="J368" s="26">
        <f t="shared" si="10"/>
        <v>35.620000000000005</v>
      </c>
      <c r="K368" s="49">
        <v>37.24</v>
      </c>
      <c r="L368" s="57">
        <v>45407</v>
      </c>
      <c r="M368" s="48">
        <f t="shared" si="11"/>
        <v>-1.6199999999999974</v>
      </c>
      <c r="N368" s="32">
        <v>2</v>
      </c>
      <c r="O368" s="1" t="s">
        <v>50</v>
      </c>
      <c r="P368" s="1" t="s">
        <v>53</v>
      </c>
      <c r="Q368" s="91" t="str">
        <f>VLOOKUP(MKT[[#This Row],[ID]],DRIVER[],6,FALSE)</f>
        <v xml:space="preserve">RASHID </v>
      </c>
    </row>
    <row r="369" spans="1:17" ht="13.8">
      <c r="A369" s="1">
        <v>367</v>
      </c>
      <c r="B369" s="1" t="str">
        <f>MKT[[#This Row],[DATE]]&amp;MKT[[#This Row],[VEHICLE NO]]&amp;MKT[[#This Row],[TRIP NO]]</f>
        <v>45407OD34U13452</v>
      </c>
      <c r="C369" s="25">
        <v>45407</v>
      </c>
      <c r="D369" s="1">
        <v>28922</v>
      </c>
      <c r="E369" s="12">
        <v>312214</v>
      </c>
      <c r="F369" s="17">
        <v>3359</v>
      </c>
      <c r="G369" s="20" t="s">
        <v>49</v>
      </c>
      <c r="H369" s="48">
        <v>54.78</v>
      </c>
      <c r="I369" s="48">
        <v>16.940000000000001</v>
      </c>
      <c r="J369" s="26">
        <f t="shared" si="10"/>
        <v>37.840000000000003</v>
      </c>
      <c r="K369" s="49">
        <v>36.86</v>
      </c>
      <c r="L369" s="57">
        <v>45407</v>
      </c>
      <c r="M369" s="48">
        <f t="shared" si="11"/>
        <v>0.98000000000000398</v>
      </c>
      <c r="N369" s="32">
        <v>2</v>
      </c>
      <c r="O369" s="1" t="s">
        <v>50</v>
      </c>
      <c r="P369" s="1" t="s">
        <v>53</v>
      </c>
      <c r="Q369" s="91" t="str">
        <f>VLOOKUP(MKT[[#This Row],[ID]],DRIVER[],6,FALSE)</f>
        <v>BHOORA KHAN</v>
      </c>
    </row>
    <row r="370" spans="1:17" ht="13.8">
      <c r="A370" s="1">
        <v>368</v>
      </c>
      <c r="B370" s="1" t="str">
        <f>MKT[[#This Row],[DATE]]&amp;MKT[[#This Row],[VEHICLE NO]]&amp;MKT[[#This Row],[TRIP NO]]</f>
        <v>45407OD34T11452</v>
      </c>
      <c r="C370" s="25">
        <v>45407</v>
      </c>
      <c r="D370" s="1">
        <v>28923</v>
      </c>
      <c r="E370" s="12">
        <v>312214</v>
      </c>
      <c r="F370" s="17">
        <v>3385</v>
      </c>
      <c r="G370" s="20" t="s">
        <v>34</v>
      </c>
      <c r="H370" s="48">
        <v>54.14</v>
      </c>
      <c r="I370" s="48">
        <v>17.04</v>
      </c>
      <c r="J370" s="26">
        <f t="shared" si="10"/>
        <v>37.1</v>
      </c>
      <c r="K370" s="49">
        <v>36.880000000000003</v>
      </c>
      <c r="L370" s="57">
        <v>45407</v>
      </c>
      <c r="M370" s="48">
        <f t="shared" si="11"/>
        <v>0.21999999999999886</v>
      </c>
      <c r="N370" s="32">
        <v>2</v>
      </c>
      <c r="O370" s="1" t="s">
        <v>50</v>
      </c>
      <c r="P370" s="1" t="s">
        <v>53</v>
      </c>
      <c r="Q370" s="91" t="str">
        <f>VLOOKUP(MKT[[#This Row],[ID]],DRIVER[],6,FALSE)</f>
        <v>AKSHAYA KU SAHOO</v>
      </c>
    </row>
    <row r="371" spans="1:17" ht="13.8">
      <c r="A371" s="1">
        <v>369</v>
      </c>
      <c r="B371" s="1" t="str">
        <f>MKT[[#This Row],[DATE]]&amp;MKT[[#This Row],[VEHICLE NO]]&amp;MKT[[#This Row],[TRIP NO]]</f>
        <v>45407OD04V11452</v>
      </c>
      <c r="C371" s="25">
        <v>45407</v>
      </c>
      <c r="D371" s="1">
        <v>28924</v>
      </c>
      <c r="E371" s="12">
        <v>312214</v>
      </c>
      <c r="F371" s="17">
        <v>3405</v>
      </c>
      <c r="G371" s="20" t="s">
        <v>46</v>
      </c>
      <c r="H371" s="48">
        <v>54.64</v>
      </c>
      <c r="I371" s="48">
        <v>16.88</v>
      </c>
      <c r="J371" s="26">
        <f t="shared" si="10"/>
        <v>37.760000000000005</v>
      </c>
      <c r="K371" s="49">
        <v>37.76</v>
      </c>
      <c r="L371" s="57">
        <v>45407</v>
      </c>
      <c r="M371" s="48">
        <f t="shared" si="11"/>
        <v>0</v>
      </c>
      <c r="N371" s="32">
        <v>2</v>
      </c>
      <c r="O371" s="1" t="s">
        <v>50</v>
      </c>
      <c r="P371" s="1" t="s">
        <v>53</v>
      </c>
      <c r="Q371" s="91" t="str">
        <f>VLOOKUP(MKT[[#This Row],[ID]],DRIVER[],6,FALSE)</f>
        <v>AJAYA KUMAR PARIDA</v>
      </c>
    </row>
    <row r="372" spans="1:17" ht="13.8">
      <c r="A372" s="1">
        <v>370</v>
      </c>
      <c r="B372" s="1" t="str">
        <f>MKT[[#This Row],[DATE]]&amp;MKT[[#This Row],[VEHICLE NO]]&amp;MKT[[#This Row],[TRIP NO]]</f>
        <v>45407OD34S11452</v>
      </c>
      <c r="C372" s="25">
        <v>45407</v>
      </c>
      <c r="D372" s="1">
        <v>28925</v>
      </c>
      <c r="E372" s="12">
        <v>312214</v>
      </c>
      <c r="F372" s="17">
        <v>3404</v>
      </c>
      <c r="G372" s="20" t="s">
        <v>32</v>
      </c>
      <c r="H372" s="48">
        <v>56.18</v>
      </c>
      <c r="I372" s="48">
        <v>16.96</v>
      </c>
      <c r="J372" s="26">
        <f t="shared" si="10"/>
        <v>39.22</v>
      </c>
      <c r="K372" s="49">
        <v>38.94</v>
      </c>
      <c r="L372" s="57">
        <v>45407</v>
      </c>
      <c r="M372" s="48">
        <f t="shared" si="11"/>
        <v>0.28000000000000114</v>
      </c>
      <c r="N372" s="32">
        <v>2</v>
      </c>
      <c r="O372" s="1" t="s">
        <v>50</v>
      </c>
      <c r="P372" s="1" t="s">
        <v>53</v>
      </c>
      <c r="Q372" s="91" t="str">
        <f>VLOOKUP(MKT[[#This Row],[ID]],DRIVER[],6,FALSE)</f>
        <v>AMIYA MISHRA</v>
      </c>
    </row>
    <row r="373" spans="1:17" ht="13.8">
      <c r="A373" s="1">
        <v>371</v>
      </c>
      <c r="B373" s="1" t="str">
        <f>MKT[[#This Row],[DATE]]&amp;MKT[[#This Row],[VEHICLE NO]]&amp;MKT[[#This Row],[TRIP NO]]</f>
        <v>45407OD34R11452</v>
      </c>
      <c r="C373" s="25">
        <v>45407</v>
      </c>
      <c r="D373" s="1">
        <v>28926</v>
      </c>
      <c r="E373" s="12">
        <v>312214</v>
      </c>
      <c r="F373" s="17">
        <v>3423</v>
      </c>
      <c r="G373" s="20" t="s">
        <v>12</v>
      </c>
      <c r="H373" s="48">
        <v>53.7</v>
      </c>
      <c r="I373" s="48">
        <v>16.88</v>
      </c>
      <c r="J373" s="26">
        <f t="shared" si="10"/>
        <v>36.820000000000007</v>
      </c>
      <c r="K373" s="49">
        <v>36.200000000000003</v>
      </c>
      <c r="L373" s="57">
        <v>45407</v>
      </c>
      <c r="M373" s="48">
        <f t="shared" si="11"/>
        <v>0.62000000000000455</v>
      </c>
      <c r="N373" s="32">
        <v>2</v>
      </c>
      <c r="O373" s="1" t="s">
        <v>50</v>
      </c>
      <c r="P373" s="1" t="s">
        <v>53</v>
      </c>
      <c r="Q373" s="91" t="str">
        <f>VLOOKUP(MKT[[#This Row],[ID]],DRIVER[],6,FALSE)</f>
        <v>HEMANTA MOHANTA</v>
      </c>
    </row>
    <row r="374" spans="1:17" ht="13.8">
      <c r="A374" s="1">
        <v>372</v>
      </c>
      <c r="B374" s="1" t="str">
        <f>MKT[[#This Row],[DATE]]&amp;MKT[[#This Row],[VEHICLE NO]]&amp;MKT[[#This Row],[TRIP NO]]</f>
        <v>45408OD34U13451</v>
      </c>
      <c r="C374" s="25">
        <v>45408</v>
      </c>
      <c r="D374" s="1">
        <v>28927</v>
      </c>
      <c r="E374" s="12">
        <v>312214</v>
      </c>
      <c r="F374" s="17">
        <v>3458</v>
      </c>
      <c r="G374" s="20" t="s">
        <v>49</v>
      </c>
      <c r="H374" s="48">
        <v>57.8</v>
      </c>
      <c r="I374" s="48">
        <v>16.96</v>
      </c>
      <c r="J374" s="26">
        <f t="shared" si="10"/>
        <v>40.839999999999996</v>
      </c>
      <c r="K374" s="49">
        <v>40.56</v>
      </c>
      <c r="L374" s="57">
        <v>45408</v>
      </c>
      <c r="M374" s="48">
        <f t="shared" si="11"/>
        <v>0.27999999999999403</v>
      </c>
      <c r="N374" s="32">
        <v>1</v>
      </c>
      <c r="O374" s="1" t="s">
        <v>50</v>
      </c>
      <c r="P374" s="1" t="s">
        <v>53</v>
      </c>
      <c r="Q374" s="91" t="str">
        <f>VLOOKUP(MKT[[#This Row],[ID]],DRIVER[],6,FALSE)</f>
        <v>BHOORA KHAN</v>
      </c>
    </row>
    <row r="375" spans="1:17" ht="13.8">
      <c r="A375" s="1">
        <v>373</v>
      </c>
      <c r="B375" s="1" t="str">
        <f>MKT[[#This Row],[DATE]]&amp;MKT[[#This Row],[VEHICLE NO]]&amp;MKT[[#This Row],[TRIP NO]]</f>
        <v>45408OD04T11451</v>
      </c>
      <c r="C375" s="25">
        <v>45408</v>
      </c>
      <c r="D375" s="1">
        <v>28928</v>
      </c>
      <c r="E375" s="12">
        <v>312214</v>
      </c>
      <c r="F375" s="17">
        <v>3460</v>
      </c>
      <c r="G375" s="20" t="s">
        <v>13</v>
      </c>
      <c r="H375" s="48">
        <v>57.6</v>
      </c>
      <c r="I375" s="48">
        <v>17.059999999999999</v>
      </c>
      <c r="J375" s="26">
        <f t="shared" si="10"/>
        <v>40.540000000000006</v>
      </c>
      <c r="K375" s="49">
        <v>40.18</v>
      </c>
      <c r="L375" s="57">
        <v>45408</v>
      </c>
      <c r="M375" s="48">
        <f t="shared" si="11"/>
        <v>0.36000000000000654</v>
      </c>
      <c r="N375" s="32">
        <v>1</v>
      </c>
      <c r="O375" s="1" t="s">
        <v>50</v>
      </c>
      <c r="P375" s="1" t="s">
        <v>53</v>
      </c>
      <c r="Q375" s="91" t="str">
        <f>VLOOKUP(MKT[[#This Row],[ID]],DRIVER[],6,FALSE)</f>
        <v xml:space="preserve">RASHID </v>
      </c>
    </row>
    <row r="376" spans="1:17" ht="13.8">
      <c r="A376" s="1">
        <v>374</v>
      </c>
      <c r="B376" s="1" t="str">
        <f>MKT[[#This Row],[DATE]]&amp;MKT[[#This Row],[VEHICLE NO]]&amp;MKT[[#This Row],[TRIP NO]]</f>
        <v>45408OD04V13451</v>
      </c>
      <c r="C376" s="25">
        <v>45408</v>
      </c>
      <c r="D376" s="1">
        <v>28929</v>
      </c>
      <c r="E376" s="12">
        <v>312214</v>
      </c>
      <c r="F376" s="17">
        <v>3462</v>
      </c>
      <c r="G376" s="20" t="s">
        <v>48</v>
      </c>
      <c r="H376" s="48">
        <v>57.04</v>
      </c>
      <c r="I376" s="48">
        <v>16.920000000000002</v>
      </c>
      <c r="J376" s="26">
        <f t="shared" si="10"/>
        <v>40.119999999999997</v>
      </c>
      <c r="K376" s="49">
        <v>39.86</v>
      </c>
      <c r="L376" s="57">
        <v>45408</v>
      </c>
      <c r="M376" s="48">
        <f t="shared" si="11"/>
        <v>0.25999999999999801</v>
      </c>
      <c r="N376" s="32">
        <v>1</v>
      </c>
      <c r="O376" s="1" t="s">
        <v>50</v>
      </c>
      <c r="P376" s="1" t="s">
        <v>53</v>
      </c>
      <c r="Q376" s="91" t="str">
        <f>VLOOKUP(MKT[[#This Row],[ID]],DRIVER[],6,FALSE)</f>
        <v>ASHOK PRADHAN</v>
      </c>
    </row>
    <row r="377" spans="1:17" ht="13.8">
      <c r="A377" s="1">
        <v>375</v>
      </c>
      <c r="B377" s="1" t="str">
        <f>MKT[[#This Row],[DATE]]&amp;MKT[[#This Row],[VEHICLE NO]]&amp;MKT[[#This Row],[TRIP NO]]</f>
        <v>45408OD34T11451</v>
      </c>
      <c r="C377" s="25">
        <v>45408</v>
      </c>
      <c r="D377" s="1">
        <v>28930</v>
      </c>
      <c r="E377" s="12">
        <v>312214</v>
      </c>
      <c r="F377" s="17">
        <v>3461</v>
      </c>
      <c r="G377" s="20" t="s">
        <v>34</v>
      </c>
      <c r="H377" s="48">
        <v>53.56</v>
      </c>
      <c r="I377" s="48">
        <v>17.079999999999998</v>
      </c>
      <c r="J377" s="26">
        <f t="shared" si="10"/>
        <v>36.480000000000004</v>
      </c>
      <c r="K377" s="49">
        <v>36.24</v>
      </c>
      <c r="L377" s="57">
        <v>45408</v>
      </c>
      <c r="M377" s="48">
        <f t="shared" si="11"/>
        <v>0.24000000000000199</v>
      </c>
      <c r="N377" s="32">
        <v>1</v>
      </c>
      <c r="O377" s="1" t="s">
        <v>50</v>
      </c>
      <c r="P377" s="1" t="s">
        <v>53</v>
      </c>
      <c r="Q377" s="91" t="str">
        <f>VLOOKUP(MKT[[#This Row],[ID]],DRIVER[],6,FALSE)</f>
        <v>AKSHAYA KU SAHOO</v>
      </c>
    </row>
    <row r="378" spans="1:17" ht="13.8">
      <c r="A378" s="1">
        <v>376</v>
      </c>
      <c r="B378" s="1" t="str">
        <f>MKT[[#This Row],[DATE]]&amp;MKT[[#This Row],[VEHICLE NO]]&amp;MKT[[#This Row],[TRIP NO]]</f>
        <v>45408OD04V11451</v>
      </c>
      <c r="C378" s="25">
        <v>45408</v>
      </c>
      <c r="D378" s="1">
        <v>28931</v>
      </c>
      <c r="E378" s="12">
        <v>312214</v>
      </c>
      <c r="F378" s="17">
        <v>3472</v>
      </c>
      <c r="G378" s="20" t="s">
        <v>46</v>
      </c>
      <c r="H378" s="48">
        <v>52.92</v>
      </c>
      <c r="I378" s="48">
        <v>16.86</v>
      </c>
      <c r="J378" s="26">
        <f t="shared" si="10"/>
        <v>36.06</v>
      </c>
      <c r="K378" s="49">
        <v>35.840000000000003</v>
      </c>
      <c r="L378" s="57">
        <v>45408</v>
      </c>
      <c r="M378" s="48">
        <f t="shared" si="11"/>
        <v>0.21999999999999886</v>
      </c>
      <c r="N378" s="32">
        <v>1</v>
      </c>
      <c r="O378" s="1" t="s">
        <v>50</v>
      </c>
      <c r="P378" s="1" t="s">
        <v>53</v>
      </c>
      <c r="Q378" s="91" t="str">
        <f>VLOOKUP(MKT[[#This Row],[ID]],DRIVER[],6,FALSE)</f>
        <v>AJAYA KUMAR PARIDA</v>
      </c>
    </row>
    <row r="379" spans="1:17" ht="13.8">
      <c r="A379" s="1">
        <v>377</v>
      </c>
      <c r="B379" s="1" t="str">
        <f>MKT[[#This Row],[DATE]]&amp;MKT[[#This Row],[VEHICLE NO]]&amp;MKT[[#This Row],[TRIP NO]]</f>
        <v>45408OD34S11451</v>
      </c>
      <c r="C379" s="25">
        <v>45408</v>
      </c>
      <c r="D379" s="1">
        <v>28933</v>
      </c>
      <c r="E379" s="12">
        <v>312214</v>
      </c>
      <c r="F379" s="17">
        <v>3476</v>
      </c>
      <c r="G379" s="20" t="s">
        <v>32</v>
      </c>
      <c r="H379" s="48">
        <v>52.3</v>
      </c>
      <c r="I379" s="48">
        <v>16.940000000000001</v>
      </c>
      <c r="J379" s="26">
        <f t="shared" si="10"/>
        <v>35.36</v>
      </c>
      <c r="K379" s="49">
        <v>35.04</v>
      </c>
      <c r="L379" s="57">
        <v>45408</v>
      </c>
      <c r="M379" s="48">
        <f t="shared" si="11"/>
        <v>0.32000000000000028</v>
      </c>
      <c r="N379" s="32">
        <v>1</v>
      </c>
      <c r="O379" s="1" t="s">
        <v>50</v>
      </c>
      <c r="P379" s="1" t="s">
        <v>53</v>
      </c>
      <c r="Q379" s="91" t="str">
        <f>VLOOKUP(MKT[[#This Row],[ID]],DRIVER[],6,FALSE)</f>
        <v>AMIYA MISHRA</v>
      </c>
    </row>
    <row r="380" spans="1:17" ht="13.8">
      <c r="A380" s="1">
        <v>378</v>
      </c>
      <c r="B380" s="1" t="str">
        <f>MKT[[#This Row],[DATE]]&amp;MKT[[#This Row],[VEHICLE NO]]&amp;MKT[[#This Row],[TRIP NO]]</f>
        <v>45408OD34R11451</v>
      </c>
      <c r="C380" s="25">
        <v>45408</v>
      </c>
      <c r="D380" s="1">
        <v>28934</v>
      </c>
      <c r="E380" s="12">
        <v>312214</v>
      </c>
      <c r="F380" s="17">
        <v>3489</v>
      </c>
      <c r="G380" s="20" t="s">
        <v>12</v>
      </c>
      <c r="H380" s="48">
        <v>55.34</v>
      </c>
      <c r="I380" s="48">
        <v>16.88</v>
      </c>
      <c r="J380" s="26">
        <f t="shared" si="10"/>
        <v>38.460000000000008</v>
      </c>
      <c r="K380" s="49">
        <v>38.04</v>
      </c>
      <c r="L380" s="57">
        <v>45408</v>
      </c>
      <c r="M380" s="48">
        <f t="shared" si="11"/>
        <v>0.42000000000000881</v>
      </c>
      <c r="N380" s="32">
        <v>1</v>
      </c>
      <c r="O380" s="1" t="s">
        <v>50</v>
      </c>
      <c r="P380" s="1" t="s">
        <v>53</v>
      </c>
      <c r="Q380" s="91" t="str">
        <f>VLOOKUP(MKT[[#This Row],[ID]],DRIVER[],6,FALSE)</f>
        <v>HEMANTA MOHANTA</v>
      </c>
    </row>
    <row r="381" spans="1:17" ht="13.8">
      <c r="A381" s="1">
        <v>379</v>
      </c>
      <c r="B381" s="1" t="str">
        <f>MKT[[#This Row],[DATE]]&amp;MKT[[#This Row],[VEHICLE NO]]&amp;MKT[[#This Row],[TRIP NO]]</f>
        <v>45408OD34R13451</v>
      </c>
      <c r="C381" s="25">
        <v>45408</v>
      </c>
      <c r="D381" s="1">
        <v>28935</v>
      </c>
      <c r="E381" s="12">
        <v>312214</v>
      </c>
      <c r="F381" s="17">
        <v>3492</v>
      </c>
      <c r="G381" s="20" t="s">
        <v>11</v>
      </c>
      <c r="H381" s="48">
        <v>57.62</v>
      </c>
      <c r="I381" s="48">
        <v>16.96</v>
      </c>
      <c r="J381" s="26">
        <f t="shared" si="10"/>
        <v>40.659999999999997</v>
      </c>
      <c r="K381" s="49">
        <v>40.22</v>
      </c>
      <c r="L381" s="57">
        <v>45408</v>
      </c>
      <c r="M381" s="48">
        <f t="shared" si="11"/>
        <v>0.43999999999999773</v>
      </c>
      <c r="N381" s="32">
        <v>1</v>
      </c>
      <c r="O381" s="1" t="s">
        <v>50</v>
      </c>
      <c r="P381" s="1" t="s">
        <v>53</v>
      </c>
      <c r="Q381" s="91" t="str">
        <f>VLOOKUP(MKT[[#This Row],[ID]],DRIVER[],6,FALSE)</f>
        <v>MALIA PRADHAN</v>
      </c>
    </row>
    <row r="382" spans="1:17" ht="13.8">
      <c r="A382" s="1">
        <v>380</v>
      </c>
      <c r="B382" s="1" t="str">
        <f>MKT[[#This Row],[DATE]]&amp;MKT[[#This Row],[VEHICLE NO]]&amp;MKT[[#This Row],[TRIP NO]]</f>
        <v>45408OD04V13452</v>
      </c>
      <c r="C382" s="25">
        <v>45408</v>
      </c>
      <c r="D382" s="1">
        <v>28936</v>
      </c>
      <c r="E382" s="12">
        <v>312214</v>
      </c>
      <c r="F382" s="17">
        <v>3560</v>
      </c>
      <c r="G382" s="20" t="s">
        <v>48</v>
      </c>
      <c r="H382" s="48">
        <v>57.66</v>
      </c>
      <c r="I382" s="48">
        <v>16.899999999999999</v>
      </c>
      <c r="J382" s="26">
        <f t="shared" si="10"/>
        <v>40.76</v>
      </c>
      <c r="K382" s="49">
        <v>40.340000000000003</v>
      </c>
      <c r="L382" s="57">
        <v>45408</v>
      </c>
      <c r="M382" s="48">
        <f t="shared" si="11"/>
        <v>0.4199999999999946</v>
      </c>
      <c r="N382" s="32">
        <v>2</v>
      </c>
      <c r="O382" s="1" t="s">
        <v>50</v>
      </c>
      <c r="P382" s="1" t="s">
        <v>53</v>
      </c>
      <c r="Q382" s="91" t="str">
        <f>VLOOKUP(MKT[[#This Row],[ID]],DRIVER[],6,FALSE)</f>
        <v>ASHOK PRADHAN</v>
      </c>
    </row>
    <row r="383" spans="1:17" ht="13.8">
      <c r="A383" s="1">
        <v>381</v>
      </c>
      <c r="B383" s="1" t="str">
        <f>MKT[[#This Row],[DATE]]&amp;MKT[[#This Row],[VEHICLE NO]]&amp;MKT[[#This Row],[TRIP NO]]</f>
        <v>45408OD34T11452</v>
      </c>
      <c r="C383" s="25">
        <v>45408</v>
      </c>
      <c r="D383" s="1">
        <v>28937</v>
      </c>
      <c r="E383" s="12">
        <v>312214</v>
      </c>
      <c r="F383" s="17">
        <v>3569</v>
      </c>
      <c r="G383" s="20" t="s">
        <v>34</v>
      </c>
      <c r="H383" s="48">
        <v>57.9</v>
      </c>
      <c r="I383" s="48">
        <v>17.100000000000001</v>
      </c>
      <c r="J383" s="26">
        <f t="shared" si="10"/>
        <v>40.799999999999997</v>
      </c>
      <c r="K383" s="49">
        <v>40.46</v>
      </c>
      <c r="L383" s="57">
        <v>45408</v>
      </c>
      <c r="M383" s="48">
        <f t="shared" si="11"/>
        <v>0.33999999999999631</v>
      </c>
      <c r="N383" s="32">
        <v>2</v>
      </c>
      <c r="O383" s="1" t="s">
        <v>50</v>
      </c>
      <c r="P383" s="1" t="s">
        <v>53</v>
      </c>
      <c r="Q383" s="91" t="str">
        <f>VLOOKUP(MKT[[#This Row],[ID]],DRIVER[],6,FALSE)</f>
        <v>AKSHAYA KU SAHOO</v>
      </c>
    </row>
    <row r="384" spans="1:17" ht="13.8">
      <c r="A384" s="1">
        <v>382</v>
      </c>
      <c r="B384" s="1" t="str">
        <f>MKT[[#This Row],[DATE]]&amp;MKT[[#This Row],[VEHICLE NO]]&amp;MKT[[#This Row],[TRIP NO]]</f>
        <v>45408OD04V11452</v>
      </c>
      <c r="C384" s="25">
        <v>45408</v>
      </c>
      <c r="D384" s="1">
        <v>28938</v>
      </c>
      <c r="E384" s="12">
        <v>312214</v>
      </c>
      <c r="F384" s="17">
        <v>3578</v>
      </c>
      <c r="G384" s="20" t="s">
        <v>46</v>
      </c>
      <c r="H384" s="48">
        <v>54.9</v>
      </c>
      <c r="I384" s="48">
        <v>16.8</v>
      </c>
      <c r="J384" s="26">
        <f t="shared" si="10"/>
        <v>38.099999999999994</v>
      </c>
      <c r="K384" s="49">
        <v>37.76</v>
      </c>
      <c r="L384" s="57">
        <v>45408</v>
      </c>
      <c r="M384" s="48">
        <f t="shared" si="11"/>
        <v>0.33999999999999631</v>
      </c>
      <c r="N384" s="32">
        <v>2</v>
      </c>
      <c r="O384" s="1" t="s">
        <v>50</v>
      </c>
      <c r="P384" s="1" t="s">
        <v>53</v>
      </c>
      <c r="Q384" s="91" t="str">
        <f>VLOOKUP(MKT[[#This Row],[ID]],DRIVER[],6,FALSE)</f>
        <v>AJAYA KUMAR PARIDA</v>
      </c>
    </row>
    <row r="385" spans="1:17" ht="13.8">
      <c r="A385" s="1">
        <v>383</v>
      </c>
      <c r="B385" s="1" t="str">
        <f>MKT[[#This Row],[DATE]]&amp;MKT[[#This Row],[VEHICLE NO]]&amp;MKT[[#This Row],[TRIP NO]]</f>
        <v>45408OD34S11452</v>
      </c>
      <c r="C385" s="25">
        <v>45408</v>
      </c>
      <c r="D385" s="1">
        <v>28939</v>
      </c>
      <c r="E385" s="12">
        <v>312214</v>
      </c>
      <c r="F385" s="17">
        <v>3580</v>
      </c>
      <c r="G385" s="20" t="s">
        <v>32</v>
      </c>
      <c r="H385" s="48">
        <v>56.7</v>
      </c>
      <c r="I385" s="48">
        <v>16.920000000000002</v>
      </c>
      <c r="J385" s="26">
        <f t="shared" si="10"/>
        <v>39.78</v>
      </c>
      <c r="K385" s="49">
        <v>39.42</v>
      </c>
      <c r="L385" s="57">
        <v>45408</v>
      </c>
      <c r="M385" s="48">
        <f t="shared" si="11"/>
        <v>0.35999999999999943</v>
      </c>
      <c r="N385" s="32">
        <v>2</v>
      </c>
      <c r="O385" s="1" t="s">
        <v>50</v>
      </c>
      <c r="P385" s="1" t="s">
        <v>53</v>
      </c>
      <c r="Q385" s="91" t="str">
        <f>VLOOKUP(MKT[[#This Row],[ID]],DRIVER[],6,FALSE)</f>
        <v>AMIYA MISHRA</v>
      </c>
    </row>
    <row r="386" spans="1:17" ht="13.8">
      <c r="A386" s="1">
        <v>384</v>
      </c>
      <c r="B386" s="1" t="str">
        <f>MKT[[#This Row],[DATE]]&amp;MKT[[#This Row],[VEHICLE NO]]&amp;MKT[[#This Row],[TRIP NO]]</f>
        <v>45408OD04T11452</v>
      </c>
      <c r="C386" s="25">
        <v>45408</v>
      </c>
      <c r="D386" s="1">
        <v>28940</v>
      </c>
      <c r="E386" s="12">
        <v>312214</v>
      </c>
      <c r="F386" s="17">
        <v>3608</v>
      </c>
      <c r="G386" s="20" t="s">
        <v>13</v>
      </c>
      <c r="H386" s="48">
        <v>53.7</v>
      </c>
      <c r="I386" s="48">
        <v>17.02</v>
      </c>
      <c r="J386" s="26">
        <f t="shared" si="10"/>
        <v>36.680000000000007</v>
      </c>
      <c r="K386" s="49">
        <v>36.32</v>
      </c>
      <c r="L386" s="57">
        <v>45408</v>
      </c>
      <c r="M386" s="48">
        <f t="shared" si="11"/>
        <v>0.36000000000000654</v>
      </c>
      <c r="N386" s="32">
        <v>2</v>
      </c>
      <c r="O386" s="1" t="s">
        <v>50</v>
      </c>
      <c r="P386" s="1" t="s">
        <v>53</v>
      </c>
      <c r="Q386" s="91" t="str">
        <f>VLOOKUP(MKT[[#This Row],[ID]],DRIVER[],6,FALSE)</f>
        <v xml:space="preserve">RASHID </v>
      </c>
    </row>
    <row r="387" spans="1:17" ht="13.8">
      <c r="A387" s="1">
        <v>385</v>
      </c>
      <c r="B387" s="1" t="str">
        <f>MKT[[#This Row],[DATE]]&amp;MKT[[#This Row],[VEHICLE NO]]&amp;MKT[[#This Row],[TRIP NO]]</f>
        <v>45408OD34R11452</v>
      </c>
      <c r="C387" s="25">
        <v>45408</v>
      </c>
      <c r="D387" s="1">
        <v>28941</v>
      </c>
      <c r="E387" s="12">
        <v>312214</v>
      </c>
      <c r="F387" s="17">
        <v>3629</v>
      </c>
      <c r="G387" s="20" t="s">
        <v>12</v>
      </c>
      <c r="H387" s="48">
        <v>52.98</v>
      </c>
      <c r="I387" s="48">
        <v>16.84</v>
      </c>
      <c r="J387" s="26">
        <f t="shared" ref="J387:J450" si="12">H387-I387</f>
        <v>36.14</v>
      </c>
      <c r="K387" s="49">
        <v>35.799999999999997</v>
      </c>
      <c r="L387" s="31">
        <v>45409</v>
      </c>
      <c r="M387" s="48">
        <f t="shared" ref="M387:M450" si="13">J387-K387</f>
        <v>0.34000000000000341</v>
      </c>
      <c r="N387" s="32">
        <v>2</v>
      </c>
      <c r="O387" s="1" t="s">
        <v>50</v>
      </c>
      <c r="P387" s="1" t="s">
        <v>53</v>
      </c>
      <c r="Q387" s="91" t="str">
        <f>VLOOKUP(MKT[[#This Row],[ID]],DRIVER[],6,FALSE)</f>
        <v>HEMANTA MOHANTA</v>
      </c>
    </row>
    <row r="388" spans="1:17" ht="13.8">
      <c r="A388" s="1">
        <v>386</v>
      </c>
      <c r="B388" s="1" t="str">
        <f>MKT[[#This Row],[DATE]]&amp;MKT[[#This Row],[VEHICLE NO]]&amp;MKT[[#This Row],[TRIP NO]]</f>
        <v>45408OD34U13452</v>
      </c>
      <c r="C388" s="25">
        <v>45408</v>
      </c>
      <c r="D388" s="1">
        <v>28942</v>
      </c>
      <c r="E388" s="12">
        <v>312214</v>
      </c>
      <c r="F388" s="17">
        <v>3637</v>
      </c>
      <c r="G388" s="20" t="s">
        <v>49</v>
      </c>
      <c r="H388" s="48">
        <v>55</v>
      </c>
      <c r="I388" s="48">
        <v>16.920000000000002</v>
      </c>
      <c r="J388" s="26">
        <f t="shared" si="12"/>
        <v>38.08</v>
      </c>
      <c r="K388" s="49">
        <v>37.659999999999997</v>
      </c>
      <c r="L388" s="31">
        <v>45409</v>
      </c>
      <c r="M388" s="48">
        <f t="shared" si="13"/>
        <v>0.42000000000000171</v>
      </c>
      <c r="N388" s="32">
        <v>2</v>
      </c>
      <c r="O388" s="1" t="s">
        <v>50</v>
      </c>
      <c r="P388" s="1" t="s">
        <v>53</v>
      </c>
      <c r="Q388" s="91" t="str">
        <f>VLOOKUP(MKT[[#This Row],[ID]],DRIVER[],6,FALSE)</f>
        <v>BHOORA KHAN</v>
      </c>
    </row>
    <row r="389" spans="1:17" ht="13.8">
      <c r="A389" s="1">
        <v>387</v>
      </c>
      <c r="B389" s="1" t="str">
        <f>MKT[[#This Row],[DATE]]&amp;MKT[[#This Row],[VEHICLE NO]]&amp;MKT[[#This Row],[TRIP NO]]</f>
        <v>45409OD04V13451</v>
      </c>
      <c r="C389" s="25">
        <v>45409</v>
      </c>
      <c r="D389" s="1">
        <v>28943</v>
      </c>
      <c r="E389" s="12">
        <v>312214</v>
      </c>
      <c r="F389" s="17">
        <v>3642</v>
      </c>
      <c r="G389" s="20" t="s">
        <v>48</v>
      </c>
      <c r="H389" s="48">
        <v>56.32</v>
      </c>
      <c r="I389" s="48">
        <v>16.88</v>
      </c>
      <c r="J389" s="26">
        <f t="shared" si="12"/>
        <v>39.44</v>
      </c>
      <c r="K389" s="49">
        <v>39</v>
      </c>
      <c r="L389" s="31">
        <v>45409</v>
      </c>
      <c r="M389" s="48">
        <f t="shared" si="13"/>
        <v>0.43999999999999773</v>
      </c>
      <c r="N389" s="32">
        <v>1</v>
      </c>
      <c r="O389" s="1" t="s">
        <v>50</v>
      </c>
      <c r="P389" s="1" t="s">
        <v>53</v>
      </c>
      <c r="Q389" s="91" t="str">
        <f>VLOOKUP(MKT[[#This Row],[ID]],DRIVER[],6,FALSE)</f>
        <v>ASHOK PRADHAN</v>
      </c>
    </row>
    <row r="390" spans="1:17" ht="13.8">
      <c r="A390" s="1">
        <v>388</v>
      </c>
      <c r="B390" s="1" t="str">
        <f>MKT[[#This Row],[DATE]]&amp;MKT[[#This Row],[VEHICLE NO]]&amp;MKT[[#This Row],[TRIP NO]]</f>
        <v>45409OD34S11451</v>
      </c>
      <c r="C390" s="25">
        <v>45409</v>
      </c>
      <c r="D390" s="1">
        <v>28944</v>
      </c>
      <c r="E390" s="12">
        <v>312214</v>
      </c>
      <c r="F390" s="17">
        <v>3643</v>
      </c>
      <c r="G390" s="20" t="s">
        <v>32</v>
      </c>
      <c r="H390" s="48">
        <v>55.46</v>
      </c>
      <c r="I390" s="48">
        <v>16.920000000000002</v>
      </c>
      <c r="J390" s="26">
        <f t="shared" si="12"/>
        <v>38.54</v>
      </c>
      <c r="K390" s="49">
        <v>38.299999999999997</v>
      </c>
      <c r="L390" s="31">
        <v>45409</v>
      </c>
      <c r="M390" s="48">
        <f t="shared" si="13"/>
        <v>0.24000000000000199</v>
      </c>
      <c r="N390" s="32">
        <v>1</v>
      </c>
      <c r="O390" s="1" t="s">
        <v>50</v>
      </c>
      <c r="P390" s="1" t="s">
        <v>53</v>
      </c>
      <c r="Q390" s="91" t="str">
        <f>VLOOKUP(MKT[[#This Row],[ID]],DRIVER[],6,FALSE)</f>
        <v>AMIYA MISHRA</v>
      </c>
    </row>
    <row r="391" spans="1:17" ht="13.8">
      <c r="A391" s="1">
        <v>389</v>
      </c>
      <c r="B391" s="1" t="str">
        <f>MKT[[#This Row],[DATE]]&amp;MKT[[#This Row],[VEHICLE NO]]&amp;MKT[[#This Row],[TRIP NO]]</f>
        <v>45409OD04T11451</v>
      </c>
      <c r="C391" s="25">
        <v>45409</v>
      </c>
      <c r="D391" s="1">
        <v>28945</v>
      </c>
      <c r="E391" s="12">
        <v>312214</v>
      </c>
      <c r="F391" s="17">
        <v>3644</v>
      </c>
      <c r="G391" s="20" t="s">
        <v>13</v>
      </c>
      <c r="H391" s="48">
        <v>54.92</v>
      </c>
      <c r="I391" s="48">
        <v>16.98</v>
      </c>
      <c r="J391" s="26">
        <f t="shared" si="12"/>
        <v>37.94</v>
      </c>
      <c r="K391" s="49">
        <v>37.42</v>
      </c>
      <c r="L391" s="31">
        <v>45409</v>
      </c>
      <c r="M391" s="48">
        <f t="shared" si="13"/>
        <v>0.51999999999999602</v>
      </c>
      <c r="N391" s="32">
        <v>1</v>
      </c>
      <c r="O391" s="1" t="s">
        <v>50</v>
      </c>
      <c r="P391" s="1" t="s">
        <v>53</v>
      </c>
      <c r="Q391" s="91" t="str">
        <f>VLOOKUP(MKT[[#This Row],[ID]],DRIVER[],6,FALSE)</f>
        <v xml:space="preserve">RASHID </v>
      </c>
    </row>
    <row r="392" spans="1:17" ht="13.8">
      <c r="A392" s="1">
        <v>390</v>
      </c>
      <c r="B392" s="1" t="str">
        <f>MKT[[#This Row],[DATE]]&amp;MKT[[#This Row],[VEHICLE NO]]&amp;MKT[[#This Row],[TRIP NO]]</f>
        <v>45409OD04V11451</v>
      </c>
      <c r="C392" s="25">
        <v>45409</v>
      </c>
      <c r="D392" s="1">
        <v>28946</v>
      </c>
      <c r="E392" s="12">
        <v>312214</v>
      </c>
      <c r="F392" s="17">
        <v>3646</v>
      </c>
      <c r="G392" s="20" t="s">
        <v>46</v>
      </c>
      <c r="H392" s="48">
        <v>55.6</v>
      </c>
      <c r="I392" s="48">
        <v>16.78</v>
      </c>
      <c r="J392" s="26">
        <f t="shared" si="12"/>
        <v>38.82</v>
      </c>
      <c r="K392" s="49">
        <v>38.4</v>
      </c>
      <c r="L392" s="31">
        <v>45409</v>
      </c>
      <c r="M392" s="48">
        <f t="shared" si="13"/>
        <v>0.42000000000000171</v>
      </c>
      <c r="N392" s="32">
        <v>1</v>
      </c>
      <c r="O392" s="1" t="s">
        <v>50</v>
      </c>
      <c r="P392" s="1" t="s">
        <v>53</v>
      </c>
      <c r="Q392" s="91" t="str">
        <f>VLOOKUP(MKT[[#This Row],[ID]],DRIVER[],6,FALSE)</f>
        <v>AJAYA KUMAR PARIDA</v>
      </c>
    </row>
    <row r="393" spans="1:17" ht="13.8">
      <c r="A393" s="1">
        <v>391</v>
      </c>
      <c r="B393" s="1" t="str">
        <f>MKT[[#This Row],[DATE]]&amp;MKT[[#This Row],[VEHICLE NO]]&amp;MKT[[#This Row],[TRIP NO]]</f>
        <v>45409OD34U13451</v>
      </c>
      <c r="C393" s="25">
        <v>45409</v>
      </c>
      <c r="D393" s="1">
        <v>28947</v>
      </c>
      <c r="E393" s="12">
        <v>312214</v>
      </c>
      <c r="F393" s="17">
        <v>3657</v>
      </c>
      <c r="G393" s="20" t="s">
        <v>49</v>
      </c>
      <c r="H393" s="48">
        <v>54.16</v>
      </c>
      <c r="I393" s="48">
        <v>16.899999999999999</v>
      </c>
      <c r="J393" s="26">
        <f t="shared" si="12"/>
        <v>37.26</v>
      </c>
      <c r="K393" s="49">
        <v>36.479999999999997</v>
      </c>
      <c r="L393" s="31">
        <v>45409</v>
      </c>
      <c r="M393" s="48">
        <f t="shared" si="13"/>
        <v>0.78000000000000114</v>
      </c>
      <c r="N393" s="32">
        <v>1</v>
      </c>
      <c r="O393" s="1" t="s">
        <v>50</v>
      </c>
      <c r="P393" s="1" t="s">
        <v>53</v>
      </c>
      <c r="Q393" s="91" t="str">
        <f>VLOOKUP(MKT[[#This Row],[ID]],DRIVER[],6,FALSE)</f>
        <v>BHOORA KHAN</v>
      </c>
    </row>
    <row r="394" spans="1:17" ht="13.8">
      <c r="A394" s="1">
        <v>392</v>
      </c>
      <c r="B394" s="1" t="str">
        <f>MKT[[#This Row],[DATE]]&amp;MKT[[#This Row],[VEHICLE NO]]&amp;MKT[[#This Row],[TRIP NO]]</f>
        <v>45409OD34R11451</v>
      </c>
      <c r="C394" s="25">
        <v>45409</v>
      </c>
      <c r="D394" s="1">
        <v>28948</v>
      </c>
      <c r="E394" s="12">
        <v>312214</v>
      </c>
      <c r="F394" s="17">
        <v>3655</v>
      </c>
      <c r="G394" s="20" t="s">
        <v>12</v>
      </c>
      <c r="H394" s="48">
        <v>53.2</v>
      </c>
      <c r="I394" s="48">
        <v>16.82</v>
      </c>
      <c r="J394" s="26">
        <f t="shared" si="12"/>
        <v>36.380000000000003</v>
      </c>
      <c r="K394" s="49">
        <v>36.18</v>
      </c>
      <c r="L394" s="31">
        <v>45409</v>
      </c>
      <c r="M394" s="48">
        <f t="shared" si="13"/>
        <v>0.20000000000000284</v>
      </c>
      <c r="N394" s="32">
        <v>1</v>
      </c>
      <c r="O394" s="1" t="s">
        <v>50</v>
      </c>
      <c r="P394" s="1" t="s">
        <v>53</v>
      </c>
      <c r="Q394" s="91" t="str">
        <f>VLOOKUP(MKT[[#This Row],[ID]],DRIVER[],6,FALSE)</f>
        <v>HEMANTA MOHANTA</v>
      </c>
    </row>
    <row r="395" spans="1:17" ht="13.8">
      <c r="A395" s="1">
        <v>393</v>
      </c>
      <c r="B395" s="1" t="str">
        <f>MKT[[#This Row],[DATE]]&amp;MKT[[#This Row],[VEHICLE NO]]&amp;MKT[[#This Row],[TRIP NO]]</f>
        <v>45409OD34T11451</v>
      </c>
      <c r="C395" s="25">
        <v>45409</v>
      </c>
      <c r="D395" s="1">
        <v>28949</v>
      </c>
      <c r="E395" s="12">
        <v>312214</v>
      </c>
      <c r="F395" s="17">
        <v>3662</v>
      </c>
      <c r="G395" s="20" t="s">
        <v>34</v>
      </c>
      <c r="H395" s="48">
        <v>54.6</v>
      </c>
      <c r="I395" s="48">
        <v>16.98</v>
      </c>
      <c r="J395" s="26">
        <f t="shared" si="12"/>
        <v>37.620000000000005</v>
      </c>
      <c r="K395" s="49">
        <v>37.18</v>
      </c>
      <c r="L395" s="31">
        <v>45409</v>
      </c>
      <c r="M395" s="48">
        <f t="shared" si="13"/>
        <v>0.44000000000000483</v>
      </c>
      <c r="N395" s="32">
        <v>1</v>
      </c>
      <c r="O395" s="1" t="s">
        <v>50</v>
      </c>
      <c r="P395" s="1" t="s">
        <v>53</v>
      </c>
      <c r="Q395" s="91" t="str">
        <f>VLOOKUP(MKT[[#This Row],[ID]],DRIVER[],6,FALSE)</f>
        <v>AKSHAYA KU SAHOO</v>
      </c>
    </row>
    <row r="396" spans="1:17" ht="13.8">
      <c r="A396" s="1">
        <v>394</v>
      </c>
      <c r="B396" s="1" t="str">
        <f>MKT[[#This Row],[DATE]]&amp;MKT[[#This Row],[VEHICLE NO]]&amp;MKT[[#This Row],[TRIP NO]]</f>
        <v>45409OD34R13451</v>
      </c>
      <c r="C396" s="25">
        <v>45409</v>
      </c>
      <c r="D396" s="1">
        <v>28950</v>
      </c>
      <c r="E396" s="12">
        <v>312214</v>
      </c>
      <c r="F396" s="17">
        <v>3645</v>
      </c>
      <c r="G396" s="20" t="s">
        <v>11</v>
      </c>
      <c r="H396" s="48">
        <v>53.02</v>
      </c>
      <c r="I396" s="48">
        <v>16.940000000000001</v>
      </c>
      <c r="J396" s="26">
        <f t="shared" si="12"/>
        <v>36.08</v>
      </c>
      <c r="K396" s="49">
        <v>35.64</v>
      </c>
      <c r="L396" s="31">
        <v>45409</v>
      </c>
      <c r="M396" s="48">
        <f t="shared" si="13"/>
        <v>0.43999999999999773</v>
      </c>
      <c r="N396" s="32">
        <v>1</v>
      </c>
      <c r="O396" s="1" t="s">
        <v>50</v>
      </c>
      <c r="P396" s="1" t="s">
        <v>53</v>
      </c>
      <c r="Q396" s="91" t="str">
        <f>VLOOKUP(MKT[[#This Row],[ID]],DRIVER[],6,FALSE)</f>
        <v>MALIA PRADHAN</v>
      </c>
    </row>
    <row r="397" spans="1:17" ht="13.8">
      <c r="A397" s="1">
        <v>395</v>
      </c>
      <c r="B397" s="1" t="str">
        <f>MKT[[#This Row],[DATE]]&amp;MKT[[#This Row],[VEHICLE NO]]&amp;MKT[[#This Row],[TRIP NO]]</f>
        <v>45409OD04V11452</v>
      </c>
      <c r="C397" s="25">
        <v>45409</v>
      </c>
      <c r="D397" s="1">
        <v>28951</v>
      </c>
      <c r="E397" s="12">
        <v>312214</v>
      </c>
      <c r="F397" s="17">
        <v>3741</v>
      </c>
      <c r="G397" s="20" t="s">
        <v>46</v>
      </c>
      <c r="H397" s="48">
        <v>52.68</v>
      </c>
      <c r="I397" s="48">
        <v>16.72</v>
      </c>
      <c r="J397" s="26">
        <f t="shared" si="12"/>
        <v>35.96</v>
      </c>
      <c r="K397" s="49">
        <v>35.58</v>
      </c>
      <c r="L397" s="31">
        <v>45409</v>
      </c>
      <c r="M397" s="48">
        <f t="shared" si="13"/>
        <v>0.38000000000000256</v>
      </c>
      <c r="N397" s="32">
        <v>2</v>
      </c>
      <c r="O397" s="1" t="s">
        <v>50</v>
      </c>
      <c r="P397" s="1" t="s">
        <v>53</v>
      </c>
      <c r="Q397" s="91" t="str">
        <f>VLOOKUP(MKT[[#This Row],[ID]],DRIVER[],6,FALSE)</f>
        <v>AJAYA KUMAR PARIDA</v>
      </c>
    </row>
    <row r="398" spans="1:17" ht="13.8">
      <c r="A398" s="1">
        <v>396</v>
      </c>
      <c r="B398" s="1" t="str">
        <f>MKT[[#This Row],[DATE]]&amp;MKT[[#This Row],[VEHICLE NO]]&amp;MKT[[#This Row],[TRIP NO]]</f>
        <v>45409OD04V13452</v>
      </c>
      <c r="C398" s="25">
        <v>45409</v>
      </c>
      <c r="D398" s="1">
        <v>28952</v>
      </c>
      <c r="E398" s="12">
        <v>312214</v>
      </c>
      <c r="F398" s="17">
        <v>3743</v>
      </c>
      <c r="G398" s="20" t="s">
        <v>48</v>
      </c>
      <c r="H398" s="48">
        <v>53.02</v>
      </c>
      <c r="I398" s="48">
        <v>16.84</v>
      </c>
      <c r="J398" s="26">
        <f t="shared" si="12"/>
        <v>36.180000000000007</v>
      </c>
      <c r="K398" s="49">
        <v>35.78</v>
      </c>
      <c r="L398" s="31">
        <v>45409</v>
      </c>
      <c r="M398" s="48">
        <f t="shared" si="13"/>
        <v>0.40000000000000568</v>
      </c>
      <c r="N398" s="32">
        <v>2</v>
      </c>
      <c r="O398" s="1" t="s">
        <v>50</v>
      </c>
      <c r="P398" s="1" t="s">
        <v>53</v>
      </c>
      <c r="Q398" s="91" t="str">
        <f>VLOOKUP(MKT[[#This Row],[ID]],DRIVER[],6,FALSE)</f>
        <v>ASHOK PRADHAN</v>
      </c>
    </row>
    <row r="399" spans="1:17" ht="13.8">
      <c r="A399" s="1">
        <v>397</v>
      </c>
      <c r="B399" s="1" t="str">
        <f>MKT[[#This Row],[DATE]]&amp;MKT[[#This Row],[VEHICLE NO]]&amp;MKT[[#This Row],[TRIP NO]]</f>
        <v>45409OD34S11452</v>
      </c>
      <c r="C399" s="25">
        <v>45409</v>
      </c>
      <c r="D399" s="1">
        <v>28953</v>
      </c>
      <c r="E399" s="12">
        <v>312214</v>
      </c>
      <c r="F399" s="17">
        <v>3742</v>
      </c>
      <c r="G399" s="20" t="s">
        <v>32</v>
      </c>
      <c r="H399" s="48">
        <v>53.3</v>
      </c>
      <c r="I399" s="48">
        <v>16.88</v>
      </c>
      <c r="J399" s="26">
        <f t="shared" si="12"/>
        <v>36.42</v>
      </c>
      <c r="K399" s="49">
        <v>36.020000000000003</v>
      </c>
      <c r="L399" s="31">
        <v>45409</v>
      </c>
      <c r="M399" s="48">
        <f t="shared" si="13"/>
        <v>0.39999999999999858</v>
      </c>
      <c r="N399" s="32">
        <v>2</v>
      </c>
      <c r="O399" s="1" t="s">
        <v>50</v>
      </c>
      <c r="P399" s="1" t="s">
        <v>53</v>
      </c>
      <c r="Q399" s="91" t="str">
        <f>VLOOKUP(MKT[[#This Row],[ID]],DRIVER[],6,FALSE)</f>
        <v>AMIYA MISHRA</v>
      </c>
    </row>
    <row r="400" spans="1:17" ht="13.8">
      <c r="A400" s="1">
        <v>398</v>
      </c>
      <c r="B400" s="1" t="str">
        <f>MKT[[#This Row],[DATE]]&amp;MKT[[#This Row],[VEHICLE NO]]&amp;MKT[[#This Row],[TRIP NO]]</f>
        <v>45409OD04T11452</v>
      </c>
      <c r="C400" s="25">
        <v>45409</v>
      </c>
      <c r="D400" s="1">
        <v>28954</v>
      </c>
      <c r="E400" s="12">
        <v>312214</v>
      </c>
      <c r="F400" s="17">
        <v>3745</v>
      </c>
      <c r="G400" s="20" t="s">
        <v>13</v>
      </c>
      <c r="H400" s="48">
        <v>53.92</v>
      </c>
      <c r="I400" s="48">
        <v>16.98</v>
      </c>
      <c r="J400" s="26">
        <f t="shared" si="12"/>
        <v>36.94</v>
      </c>
      <c r="K400" s="49">
        <v>36.54</v>
      </c>
      <c r="L400" s="31">
        <v>45409</v>
      </c>
      <c r="M400" s="48">
        <f t="shared" si="13"/>
        <v>0.39999999999999858</v>
      </c>
      <c r="N400" s="32">
        <v>2</v>
      </c>
      <c r="O400" s="1" t="s">
        <v>50</v>
      </c>
      <c r="P400" s="1" t="s">
        <v>53</v>
      </c>
      <c r="Q400" s="91" t="str">
        <f>VLOOKUP(MKT[[#This Row],[ID]],DRIVER[],6,FALSE)</f>
        <v xml:space="preserve">RASHID </v>
      </c>
    </row>
    <row r="401" spans="1:17" ht="13.8">
      <c r="A401" s="1">
        <v>399</v>
      </c>
      <c r="B401" s="1" t="str">
        <f>MKT[[#This Row],[DATE]]&amp;MKT[[#This Row],[VEHICLE NO]]&amp;MKT[[#This Row],[TRIP NO]]</f>
        <v>45409OD34U13452</v>
      </c>
      <c r="C401" s="25">
        <v>45409</v>
      </c>
      <c r="D401" s="1">
        <v>28955</v>
      </c>
      <c r="E401" s="12">
        <v>312214</v>
      </c>
      <c r="F401" s="17">
        <v>3751</v>
      </c>
      <c r="G401" s="20" t="s">
        <v>49</v>
      </c>
      <c r="H401" s="48">
        <v>55.44</v>
      </c>
      <c r="I401" s="48">
        <v>16.899999999999999</v>
      </c>
      <c r="J401" s="26">
        <f t="shared" si="12"/>
        <v>38.54</v>
      </c>
      <c r="K401" s="49">
        <v>38.1</v>
      </c>
      <c r="L401" s="31">
        <v>45409</v>
      </c>
      <c r="M401" s="48">
        <f t="shared" si="13"/>
        <v>0.43999999999999773</v>
      </c>
      <c r="N401" s="32">
        <v>2</v>
      </c>
      <c r="O401" s="1" t="s">
        <v>50</v>
      </c>
      <c r="P401" s="1" t="s">
        <v>53</v>
      </c>
      <c r="Q401" s="91" t="str">
        <f>VLOOKUP(MKT[[#This Row],[ID]],DRIVER[],6,FALSE)</f>
        <v>BHOORA KHAN</v>
      </c>
    </row>
    <row r="402" spans="1:17" ht="13.8">
      <c r="A402" s="1">
        <v>400</v>
      </c>
      <c r="B402" s="1" t="str">
        <f>MKT[[#This Row],[DATE]]&amp;MKT[[#This Row],[VEHICLE NO]]&amp;MKT[[#This Row],[TRIP NO]]</f>
        <v>45409OD34R11452</v>
      </c>
      <c r="C402" s="25">
        <v>45409</v>
      </c>
      <c r="D402" s="1">
        <v>28956</v>
      </c>
      <c r="E402" s="12">
        <v>312214</v>
      </c>
      <c r="F402" s="17">
        <v>3756</v>
      </c>
      <c r="G402" s="20" t="s">
        <v>12</v>
      </c>
      <c r="H402" s="48">
        <v>53.34</v>
      </c>
      <c r="I402" s="48">
        <v>16.8</v>
      </c>
      <c r="J402" s="26">
        <f t="shared" si="12"/>
        <v>36.540000000000006</v>
      </c>
      <c r="K402" s="49">
        <v>36.1</v>
      </c>
      <c r="L402" s="31">
        <v>45409</v>
      </c>
      <c r="M402" s="48">
        <f t="shared" si="13"/>
        <v>0.44000000000000483</v>
      </c>
      <c r="N402" s="32">
        <v>2</v>
      </c>
      <c r="O402" s="1" t="s">
        <v>50</v>
      </c>
      <c r="P402" s="1" t="s">
        <v>53</v>
      </c>
      <c r="Q402" s="91" t="str">
        <f>VLOOKUP(MKT[[#This Row],[ID]],DRIVER[],6,FALSE)</f>
        <v>HEMANTA MOHANTA</v>
      </c>
    </row>
    <row r="403" spans="1:17" ht="13.8">
      <c r="A403" s="1">
        <v>401</v>
      </c>
      <c r="B403" s="1" t="str">
        <f>MKT[[#This Row],[DATE]]&amp;MKT[[#This Row],[VEHICLE NO]]&amp;MKT[[#This Row],[TRIP NO]]</f>
        <v>45409OD34T11452</v>
      </c>
      <c r="C403" s="25">
        <v>45409</v>
      </c>
      <c r="D403" s="1">
        <v>28957</v>
      </c>
      <c r="E403" s="12">
        <v>312214</v>
      </c>
      <c r="F403" s="17">
        <v>3761</v>
      </c>
      <c r="G403" s="20" t="s">
        <v>34</v>
      </c>
      <c r="H403" s="48">
        <v>53.08</v>
      </c>
      <c r="I403" s="48">
        <v>16.98</v>
      </c>
      <c r="J403" s="26">
        <f t="shared" si="12"/>
        <v>36.099999999999994</v>
      </c>
      <c r="K403" s="49">
        <v>35.700000000000003</v>
      </c>
      <c r="L403" s="31">
        <v>45409</v>
      </c>
      <c r="M403" s="48">
        <f t="shared" si="13"/>
        <v>0.39999999999999147</v>
      </c>
      <c r="N403" s="32">
        <v>2</v>
      </c>
      <c r="O403" s="1" t="s">
        <v>50</v>
      </c>
      <c r="P403" s="1" t="s">
        <v>53</v>
      </c>
      <c r="Q403" s="91" t="str">
        <f>VLOOKUP(MKT[[#This Row],[ID]],DRIVER[],6,FALSE)</f>
        <v>AKSHAYA KU SAHOO</v>
      </c>
    </row>
    <row r="404" spans="1:17" ht="13.8">
      <c r="A404" s="1">
        <v>402</v>
      </c>
      <c r="B404" s="1" t="str">
        <f>MKT[[#This Row],[DATE]]&amp;MKT[[#This Row],[VEHICLE NO]]&amp;MKT[[#This Row],[TRIP NO]]</f>
        <v>45409OD34R13452</v>
      </c>
      <c r="C404" s="25">
        <v>45409</v>
      </c>
      <c r="D404" s="1">
        <v>28958</v>
      </c>
      <c r="E404" s="12">
        <v>312214</v>
      </c>
      <c r="F404" s="17">
        <v>3807</v>
      </c>
      <c r="G404" s="20" t="s">
        <v>11</v>
      </c>
      <c r="H404" s="48">
        <v>54.84</v>
      </c>
      <c r="I404" s="48">
        <v>16.920000000000002</v>
      </c>
      <c r="J404" s="26">
        <f t="shared" si="12"/>
        <v>37.92</v>
      </c>
      <c r="K404" s="49">
        <v>37.46</v>
      </c>
      <c r="L404" s="31">
        <v>45409</v>
      </c>
      <c r="M404" s="48">
        <f t="shared" si="13"/>
        <v>0.46000000000000085</v>
      </c>
      <c r="N404" s="32">
        <v>2</v>
      </c>
      <c r="O404" s="1" t="s">
        <v>50</v>
      </c>
      <c r="P404" s="1" t="s">
        <v>53</v>
      </c>
      <c r="Q404" s="91" t="str">
        <f>VLOOKUP(MKT[[#This Row],[ID]],DRIVER[],6,FALSE)</f>
        <v>MALIA PRADHAN</v>
      </c>
    </row>
    <row r="405" spans="1:17" ht="13.8">
      <c r="A405" s="1">
        <v>403</v>
      </c>
      <c r="B405" s="1" t="str">
        <f>MKT[[#This Row],[DATE]]&amp;MKT[[#This Row],[VEHICLE NO]]&amp;MKT[[#This Row],[TRIP NO]]</f>
        <v>45410OD34S11451</v>
      </c>
      <c r="C405" s="25">
        <v>45410</v>
      </c>
      <c r="D405" s="1">
        <v>28959</v>
      </c>
      <c r="E405" s="12">
        <v>312214</v>
      </c>
      <c r="F405" s="17">
        <v>3832</v>
      </c>
      <c r="G405" s="20" t="s">
        <v>32</v>
      </c>
      <c r="H405" s="48">
        <v>56.28</v>
      </c>
      <c r="I405" s="48">
        <v>16.88</v>
      </c>
      <c r="J405" s="26">
        <f t="shared" si="12"/>
        <v>39.400000000000006</v>
      </c>
      <c r="K405" s="49">
        <v>38.78</v>
      </c>
      <c r="L405" s="31">
        <v>45410</v>
      </c>
      <c r="M405" s="48">
        <f t="shared" si="13"/>
        <v>0.62000000000000455</v>
      </c>
      <c r="N405" s="32">
        <v>1</v>
      </c>
      <c r="O405" s="1" t="s">
        <v>50</v>
      </c>
      <c r="P405" s="1" t="s">
        <v>53</v>
      </c>
      <c r="Q405" s="91" t="str">
        <f>VLOOKUP(MKT[[#This Row],[ID]],DRIVER[],6,FALSE)</f>
        <v>AMIYA MISHRA</v>
      </c>
    </row>
    <row r="406" spans="1:17" ht="13.8">
      <c r="A406" s="1">
        <v>404</v>
      </c>
      <c r="B406" s="1" t="str">
        <f>MKT[[#This Row],[DATE]]&amp;MKT[[#This Row],[VEHICLE NO]]&amp;MKT[[#This Row],[TRIP NO]]</f>
        <v>45410OD04T11451</v>
      </c>
      <c r="C406" s="25">
        <v>45410</v>
      </c>
      <c r="D406" s="1">
        <v>28960</v>
      </c>
      <c r="E406" s="12">
        <v>312214</v>
      </c>
      <c r="F406" s="17">
        <v>3833</v>
      </c>
      <c r="G406" s="20" t="s">
        <v>13</v>
      </c>
      <c r="H406" s="48">
        <v>56.14</v>
      </c>
      <c r="I406" s="48">
        <v>16.940000000000001</v>
      </c>
      <c r="J406" s="26">
        <f t="shared" si="12"/>
        <v>39.200000000000003</v>
      </c>
      <c r="K406" s="49">
        <v>38.54</v>
      </c>
      <c r="L406" s="31">
        <v>45410</v>
      </c>
      <c r="M406" s="48">
        <f t="shared" si="13"/>
        <v>0.66000000000000369</v>
      </c>
      <c r="N406" s="32">
        <v>1</v>
      </c>
      <c r="O406" s="1" t="s">
        <v>50</v>
      </c>
      <c r="P406" s="1" t="s">
        <v>53</v>
      </c>
      <c r="Q406" s="91" t="str">
        <f>VLOOKUP(MKT[[#This Row],[ID]],DRIVER[],6,FALSE)</f>
        <v xml:space="preserve">RASHID </v>
      </c>
    </row>
    <row r="407" spans="1:17" ht="13.8">
      <c r="A407" s="1">
        <v>405</v>
      </c>
      <c r="B407" s="1" t="str">
        <f>MKT[[#This Row],[DATE]]&amp;MKT[[#This Row],[VEHICLE NO]]&amp;MKT[[#This Row],[TRIP NO]]</f>
        <v>45410OD04V13451</v>
      </c>
      <c r="C407" s="25">
        <v>45410</v>
      </c>
      <c r="D407" s="1">
        <v>28961</v>
      </c>
      <c r="E407" s="12">
        <v>312214</v>
      </c>
      <c r="F407" s="17">
        <v>3836</v>
      </c>
      <c r="G407" s="20" t="s">
        <v>48</v>
      </c>
      <c r="H407" s="48">
        <v>51.82</v>
      </c>
      <c r="I407" s="48">
        <v>16.82</v>
      </c>
      <c r="J407" s="26">
        <f t="shared" si="12"/>
        <v>35</v>
      </c>
      <c r="K407" s="49">
        <v>34.659999999999997</v>
      </c>
      <c r="L407" s="31">
        <v>45410</v>
      </c>
      <c r="M407" s="48">
        <f t="shared" si="13"/>
        <v>0.34000000000000341</v>
      </c>
      <c r="N407" s="32">
        <v>1</v>
      </c>
      <c r="O407" s="1" t="s">
        <v>50</v>
      </c>
      <c r="P407" s="1" t="s">
        <v>53</v>
      </c>
      <c r="Q407" s="91" t="str">
        <f>VLOOKUP(MKT[[#This Row],[ID]],DRIVER[],6,FALSE)</f>
        <v>ASHOK PRADHAN</v>
      </c>
    </row>
    <row r="408" spans="1:17" ht="13.8">
      <c r="A408" s="1">
        <v>406</v>
      </c>
      <c r="B408" s="1" t="str">
        <f>MKT[[#This Row],[DATE]]&amp;MKT[[#This Row],[VEHICLE NO]]&amp;MKT[[#This Row],[TRIP NO]]</f>
        <v>45410OD04V11451</v>
      </c>
      <c r="C408" s="25">
        <v>45410</v>
      </c>
      <c r="D408" s="1">
        <v>28962</v>
      </c>
      <c r="E408" s="12">
        <v>312214</v>
      </c>
      <c r="F408" s="17">
        <v>3837</v>
      </c>
      <c r="G408" s="20" t="s">
        <v>46</v>
      </c>
      <c r="H408" s="48">
        <v>57.64</v>
      </c>
      <c r="I408" s="48">
        <v>16.72</v>
      </c>
      <c r="J408" s="26">
        <f t="shared" si="12"/>
        <v>40.92</v>
      </c>
      <c r="K408" s="49">
        <v>40.28</v>
      </c>
      <c r="L408" s="31">
        <v>45410</v>
      </c>
      <c r="M408" s="48">
        <f t="shared" si="13"/>
        <v>0.64000000000000057</v>
      </c>
      <c r="N408" s="32">
        <v>1</v>
      </c>
      <c r="O408" s="1" t="s">
        <v>50</v>
      </c>
      <c r="P408" s="1" t="s">
        <v>53</v>
      </c>
      <c r="Q408" s="91" t="str">
        <f>VLOOKUP(MKT[[#This Row],[ID]],DRIVER[],6,FALSE)</f>
        <v>AJAYA KUMAR PARIDA</v>
      </c>
    </row>
    <row r="409" spans="1:17" ht="13.8">
      <c r="A409" s="1">
        <v>407</v>
      </c>
      <c r="B409" s="1" t="str">
        <f>MKT[[#This Row],[DATE]]&amp;MKT[[#This Row],[VEHICLE NO]]&amp;MKT[[#This Row],[TRIP NO]]</f>
        <v>45410OD34T11451</v>
      </c>
      <c r="C409" s="25">
        <v>45410</v>
      </c>
      <c r="D409" s="1">
        <v>28963</v>
      </c>
      <c r="E409" s="12">
        <v>312214</v>
      </c>
      <c r="F409" s="17">
        <v>3859</v>
      </c>
      <c r="G409" s="20" t="s">
        <v>34</v>
      </c>
      <c r="H409" s="48">
        <v>53.54</v>
      </c>
      <c r="I409" s="48">
        <v>16.940000000000001</v>
      </c>
      <c r="J409" s="26">
        <f t="shared" si="12"/>
        <v>36.599999999999994</v>
      </c>
      <c r="K409" s="49">
        <v>36.42</v>
      </c>
      <c r="L409" s="31">
        <v>45410</v>
      </c>
      <c r="M409" s="48">
        <f t="shared" si="13"/>
        <v>0.17999999999999261</v>
      </c>
      <c r="N409" s="32">
        <v>1</v>
      </c>
      <c r="O409" s="1" t="s">
        <v>50</v>
      </c>
      <c r="P409" s="1" t="s">
        <v>53</v>
      </c>
      <c r="Q409" s="91" t="str">
        <f>VLOOKUP(MKT[[#This Row],[ID]],DRIVER[],6,FALSE)</f>
        <v>AKSHAYA KU SAHOO</v>
      </c>
    </row>
    <row r="410" spans="1:17" ht="13.8">
      <c r="A410" s="1">
        <v>408</v>
      </c>
      <c r="B410" s="1" t="str">
        <f>MKT[[#This Row],[DATE]]&amp;MKT[[#This Row],[VEHICLE NO]]&amp;MKT[[#This Row],[TRIP NO]]</f>
        <v>45410OD34R11451</v>
      </c>
      <c r="C410" s="25">
        <v>45410</v>
      </c>
      <c r="D410" s="1">
        <v>28964</v>
      </c>
      <c r="E410" s="12">
        <v>312214</v>
      </c>
      <c r="F410" s="17">
        <v>3861</v>
      </c>
      <c r="G410" s="20" t="s">
        <v>12</v>
      </c>
      <c r="H410" s="48">
        <v>53.9</v>
      </c>
      <c r="I410" s="48">
        <v>16.78</v>
      </c>
      <c r="J410" s="26">
        <f t="shared" si="12"/>
        <v>37.119999999999997</v>
      </c>
      <c r="K410" s="49">
        <v>36.82</v>
      </c>
      <c r="L410" s="31">
        <v>45410</v>
      </c>
      <c r="M410" s="48">
        <f t="shared" si="13"/>
        <v>0.29999999999999716</v>
      </c>
      <c r="N410" s="32">
        <v>1</v>
      </c>
      <c r="O410" s="1" t="s">
        <v>50</v>
      </c>
      <c r="P410" s="1" t="s">
        <v>53</v>
      </c>
      <c r="Q410" s="91" t="str">
        <f>VLOOKUP(MKT[[#This Row],[ID]],DRIVER[],6,FALSE)</f>
        <v>HEMANTA MOHANTA</v>
      </c>
    </row>
    <row r="411" spans="1:17" ht="13.8">
      <c r="A411" s="1">
        <v>409</v>
      </c>
      <c r="B411" s="1" t="str">
        <f>MKT[[#This Row],[DATE]]&amp;MKT[[#This Row],[VEHICLE NO]]&amp;MKT[[#This Row],[TRIP NO]]</f>
        <v>45410OD34R13451</v>
      </c>
      <c r="C411" s="25">
        <v>45410</v>
      </c>
      <c r="D411" s="1">
        <v>28965</v>
      </c>
      <c r="E411" s="12">
        <v>312214</v>
      </c>
      <c r="F411" s="17">
        <v>3863</v>
      </c>
      <c r="G411" s="20" t="s">
        <v>11</v>
      </c>
      <c r="H411" s="48">
        <v>55.02</v>
      </c>
      <c r="I411" s="48">
        <v>16.920000000000002</v>
      </c>
      <c r="J411" s="26">
        <f t="shared" si="12"/>
        <v>38.1</v>
      </c>
      <c r="K411" s="49">
        <v>37.380000000000003</v>
      </c>
      <c r="L411" s="31">
        <v>45410</v>
      </c>
      <c r="M411" s="48">
        <f t="shared" si="13"/>
        <v>0.71999999999999886</v>
      </c>
      <c r="N411" s="32">
        <v>1</v>
      </c>
      <c r="O411" s="1" t="s">
        <v>50</v>
      </c>
      <c r="P411" s="1" t="s">
        <v>53</v>
      </c>
      <c r="Q411" s="91" t="str">
        <f>VLOOKUP(MKT[[#This Row],[ID]],DRIVER[],6,FALSE)</f>
        <v>MALIA PRADHAN</v>
      </c>
    </row>
    <row r="412" spans="1:17" ht="13.8">
      <c r="A412" s="1">
        <v>410</v>
      </c>
      <c r="B412" s="1" t="str">
        <f>MKT[[#This Row],[DATE]]&amp;MKT[[#This Row],[VEHICLE NO]]&amp;MKT[[#This Row],[TRIP NO]]</f>
        <v>45410OD34U13451</v>
      </c>
      <c r="C412" s="25">
        <v>45410</v>
      </c>
      <c r="D412" s="1">
        <v>28966</v>
      </c>
      <c r="E412" s="12">
        <v>312214</v>
      </c>
      <c r="F412" s="17">
        <v>3893</v>
      </c>
      <c r="G412" s="20" t="s">
        <v>49</v>
      </c>
      <c r="H412" s="48">
        <v>54.12</v>
      </c>
      <c r="I412" s="48">
        <v>16.82</v>
      </c>
      <c r="J412" s="26">
        <f t="shared" si="12"/>
        <v>37.299999999999997</v>
      </c>
      <c r="K412" s="49">
        <v>36.799999999999997</v>
      </c>
      <c r="L412" s="31">
        <v>45410</v>
      </c>
      <c r="M412" s="48">
        <f t="shared" si="13"/>
        <v>0.5</v>
      </c>
      <c r="N412" s="32">
        <v>1</v>
      </c>
      <c r="O412" s="1" t="s">
        <v>50</v>
      </c>
      <c r="P412" s="1" t="s">
        <v>53</v>
      </c>
      <c r="Q412" s="91" t="str">
        <f>VLOOKUP(MKT[[#This Row],[ID]],DRIVER[],6,FALSE)</f>
        <v>BHOORA KHAN</v>
      </c>
    </row>
    <row r="413" spans="1:17" ht="13.8">
      <c r="A413" s="1">
        <v>411</v>
      </c>
      <c r="B413" s="1" t="str">
        <f>MKT[[#This Row],[DATE]]&amp;MKT[[#This Row],[VEHICLE NO]]&amp;MKT[[#This Row],[TRIP NO]]</f>
        <v>45410OD34S11452</v>
      </c>
      <c r="C413" s="25">
        <v>45410</v>
      </c>
      <c r="D413" s="1">
        <v>28967</v>
      </c>
      <c r="E413" s="12">
        <v>312214</v>
      </c>
      <c r="F413" s="17">
        <v>3901</v>
      </c>
      <c r="G413" s="20" t="s">
        <v>32</v>
      </c>
      <c r="H413" s="48">
        <v>53.02</v>
      </c>
      <c r="I413" s="48">
        <v>16.899999999999999</v>
      </c>
      <c r="J413" s="26">
        <f t="shared" si="12"/>
        <v>36.120000000000005</v>
      </c>
      <c r="K413" s="49">
        <v>35.76</v>
      </c>
      <c r="L413" s="31">
        <v>45410</v>
      </c>
      <c r="M413" s="48">
        <f t="shared" si="13"/>
        <v>0.36000000000000654</v>
      </c>
      <c r="N413" s="32">
        <v>2</v>
      </c>
      <c r="O413" s="1" t="s">
        <v>50</v>
      </c>
      <c r="P413" s="1" t="s">
        <v>53</v>
      </c>
      <c r="Q413" s="91" t="str">
        <f>VLOOKUP(MKT[[#This Row],[ID]],DRIVER[],6,FALSE)</f>
        <v>AMIYA MISHRA</v>
      </c>
    </row>
    <row r="414" spans="1:17" ht="13.8">
      <c r="A414" s="1">
        <v>412</v>
      </c>
      <c r="B414" s="1" t="str">
        <f>MKT[[#This Row],[DATE]]&amp;MKT[[#This Row],[VEHICLE NO]]&amp;MKT[[#This Row],[TRIP NO]]</f>
        <v>45410OD04T11452</v>
      </c>
      <c r="C414" s="25">
        <v>45410</v>
      </c>
      <c r="D414" s="1">
        <v>28968</v>
      </c>
      <c r="E414" s="12">
        <v>312214</v>
      </c>
      <c r="F414" s="17">
        <v>3904</v>
      </c>
      <c r="G414" s="20" t="s">
        <v>13</v>
      </c>
      <c r="H414" s="48">
        <v>53.46</v>
      </c>
      <c r="I414" s="48">
        <v>16.920000000000002</v>
      </c>
      <c r="J414" s="26">
        <f t="shared" si="12"/>
        <v>36.54</v>
      </c>
      <c r="K414" s="49">
        <v>36.1</v>
      </c>
      <c r="L414" s="31">
        <v>45410</v>
      </c>
      <c r="M414" s="48">
        <f t="shared" si="13"/>
        <v>0.43999999999999773</v>
      </c>
      <c r="N414" s="32">
        <v>2</v>
      </c>
      <c r="O414" s="1" t="s">
        <v>50</v>
      </c>
      <c r="P414" s="1" t="s">
        <v>53</v>
      </c>
      <c r="Q414" s="91" t="str">
        <f>VLOOKUP(MKT[[#This Row],[ID]],DRIVER[],6,FALSE)</f>
        <v xml:space="preserve">RASHID </v>
      </c>
    </row>
    <row r="415" spans="1:17" ht="13.8">
      <c r="A415" s="1">
        <v>413</v>
      </c>
      <c r="B415" s="1" t="str">
        <f>MKT[[#This Row],[DATE]]&amp;MKT[[#This Row],[VEHICLE NO]]&amp;MKT[[#This Row],[TRIP NO]]</f>
        <v>45410OD04V13452</v>
      </c>
      <c r="C415" s="25">
        <v>45410</v>
      </c>
      <c r="D415" s="1">
        <v>28969</v>
      </c>
      <c r="E415" s="12">
        <v>312214</v>
      </c>
      <c r="F415" s="17">
        <v>3905</v>
      </c>
      <c r="G415" s="20" t="s">
        <v>48</v>
      </c>
      <c r="H415" s="48">
        <v>53.96</v>
      </c>
      <c r="I415" s="48">
        <v>16.8</v>
      </c>
      <c r="J415" s="26">
        <f t="shared" si="12"/>
        <v>37.159999999999997</v>
      </c>
      <c r="K415" s="49">
        <v>36.72</v>
      </c>
      <c r="L415" s="31">
        <v>45410</v>
      </c>
      <c r="M415" s="48">
        <f t="shared" si="13"/>
        <v>0.43999999999999773</v>
      </c>
      <c r="N415" s="32">
        <v>2</v>
      </c>
      <c r="O415" s="1" t="s">
        <v>50</v>
      </c>
      <c r="P415" s="1" t="s">
        <v>53</v>
      </c>
      <c r="Q415" s="91" t="str">
        <f>VLOOKUP(MKT[[#This Row],[ID]],DRIVER[],6,FALSE)</f>
        <v>ASHOK PRADHAN</v>
      </c>
    </row>
    <row r="416" spans="1:17" ht="13.8">
      <c r="A416" s="1">
        <v>414</v>
      </c>
      <c r="B416" s="1" t="str">
        <f>MKT[[#This Row],[DATE]]&amp;MKT[[#This Row],[VEHICLE NO]]&amp;MKT[[#This Row],[TRIP NO]]</f>
        <v>45410OD04V11452</v>
      </c>
      <c r="C416" s="25">
        <v>45410</v>
      </c>
      <c r="D416" s="1">
        <v>28970</v>
      </c>
      <c r="E416" s="12">
        <v>312214</v>
      </c>
      <c r="F416" s="17">
        <v>3908</v>
      </c>
      <c r="G416" s="20" t="s">
        <v>46</v>
      </c>
      <c r="H416" s="48">
        <v>54.24</v>
      </c>
      <c r="I416" s="48">
        <v>16.7</v>
      </c>
      <c r="J416" s="26">
        <f t="shared" si="12"/>
        <v>37.540000000000006</v>
      </c>
      <c r="K416" s="49">
        <v>36.96</v>
      </c>
      <c r="L416" s="31">
        <v>45410</v>
      </c>
      <c r="M416" s="48">
        <f t="shared" si="13"/>
        <v>0.5800000000000054</v>
      </c>
      <c r="N416" s="32">
        <v>2</v>
      </c>
      <c r="O416" s="1" t="s">
        <v>50</v>
      </c>
      <c r="P416" s="1" t="s">
        <v>53</v>
      </c>
      <c r="Q416" s="91" t="str">
        <f>VLOOKUP(MKT[[#This Row],[ID]],DRIVER[],6,FALSE)</f>
        <v>AJAYA KUMAR PARIDA</v>
      </c>
    </row>
    <row r="417" spans="1:18" ht="13.8">
      <c r="A417" s="1">
        <v>415</v>
      </c>
      <c r="B417" s="1" t="str">
        <f>MKT[[#This Row],[DATE]]&amp;MKT[[#This Row],[VEHICLE NO]]&amp;MKT[[#This Row],[TRIP NO]]</f>
        <v>45410OD34T11452</v>
      </c>
      <c r="C417" s="25">
        <v>45410</v>
      </c>
      <c r="D417" s="1">
        <v>28971</v>
      </c>
      <c r="E417" s="12">
        <v>312214</v>
      </c>
      <c r="F417" s="17">
        <v>3946</v>
      </c>
      <c r="G417" s="20" t="s">
        <v>34</v>
      </c>
      <c r="H417" s="48">
        <v>55.58</v>
      </c>
      <c r="I417" s="48">
        <v>16.96</v>
      </c>
      <c r="J417" s="26">
        <f t="shared" si="12"/>
        <v>38.619999999999997</v>
      </c>
      <c r="K417" s="49">
        <v>37.94</v>
      </c>
      <c r="L417" s="31">
        <v>45410</v>
      </c>
      <c r="M417" s="48">
        <f t="shared" si="13"/>
        <v>0.67999999999999972</v>
      </c>
      <c r="N417" s="32">
        <v>2</v>
      </c>
      <c r="O417" s="1" t="s">
        <v>50</v>
      </c>
      <c r="P417" s="1" t="s">
        <v>53</v>
      </c>
      <c r="Q417" s="91" t="str">
        <f>VLOOKUP(MKT[[#This Row],[ID]],DRIVER[],6,FALSE)</f>
        <v>AKSHAYA KU SAHOO</v>
      </c>
    </row>
    <row r="418" spans="1:18" ht="13.8">
      <c r="A418" s="1">
        <v>416</v>
      </c>
      <c r="B418" s="1" t="str">
        <f>MKT[[#This Row],[DATE]]&amp;MKT[[#This Row],[VEHICLE NO]]&amp;MKT[[#This Row],[TRIP NO]]</f>
        <v>45410OD34R13452</v>
      </c>
      <c r="C418" s="25">
        <v>45410</v>
      </c>
      <c r="D418" s="1">
        <v>28972</v>
      </c>
      <c r="E418" s="12">
        <v>312214</v>
      </c>
      <c r="F418" s="17">
        <v>3967</v>
      </c>
      <c r="G418" s="20" t="s">
        <v>11</v>
      </c>
      <c r="H418" s="48">
        <v>54.44</v>
      </c>
      <c r="I418" s="48">
        <v>16.899999999999999</v>
      </c>
      <c r="J418" s="26">
        <f t="shared" si="12"/>
        <v>37.54</v>
      </c>
      <c r="K418" s="49">
        <v>37</v>
      </c>
      <c r="L418" s="31">
        <v>45410</v>
      </c>
      <c r="M418" s="48">
        <f t="shared" si="13"/>
        <v>0.53999999999999915</v>
      </c>
      <c r="N418" s="32">
        <v>2</v>
      </c>
      <c r="O418" s="1" t="s">
        <v>50</v>
      </c>
      <c r="P418" s="1" t="s">
        <v>53</v>
      </c>
      <c r="Q418" s="91" t="str">
        <f>VLOOKUP(MKT[[#This Row],[ID]],DRIVER[],6,FALSE)</f>
        <v>MALIA PRADHAN</v>
      </c>
    </row>
    <row r="419" spans="1:18" ht="13.8">
      <c r="A419" s="1">
        <v>417</v>
      </c>
      <c r="B419" s="1" t="str">
        <f>MKT[[#This Row],[DATE]]&amp;MKT[[#This Row],[VEHICLE NO]]&amp;MKT[[#This Row],[TRIP NO]]</f>
        <v>45410OD34R11452</v>
      </c>
      <c r="C419" s="25">
        <v>45410</v>
      </c>
      <c r="D419" s="1">
        <v>28973</v>
      </c>
      <c r="E419" s="12">
        <v>312214</v>
      </c>
      <c r="F419" s="17">
        <v>3968</v>
      </c>
      <c r="G419" s="20" t="s">
        <v>12</v>
      </c>
      <c r="H419" s="48">
        <v>55.86</v>
      </c>
      <c r="I419" s="48">
        <v>16.760000000000002</v>
      </c>
      <c r="J419" s="26">
        <f t="shared" si="12"/>
        <v>39.099999999999994</v>
      </c>
      <c r="K419" s="49">
        <v>38.64</v>
      </c>
      <c r="L419" s="31">
        <v>45410</v>
      </c>
      <c r="M419" s="48">
        <f t="shared" si="13"/>
        <v>0.45999999999999375</v>
      </c>
      <c r="N419" s="32">
        <v>2</v>
      </c>
      <c r="O419" s="1" t="s">
        <v>50</v>
      </c>
      <c r="P419" s="1" t="s">
        <v>53</v>
      </c>
      <c r="Q419" s="91" t="str">
        <f>VLOOKUP(MKT[[#This Row],[ID]],DRIVER[],6,FALSE)</f>
        <v>HEMANTA MOHANTA</v>
      </c>
    </row>
    <row r="420" spans="1:18" ht="13.8">
      <c r="A420" s="1">
        <v>418</v>
      </c>
      <c r="B420" s="1" t="str">
        <f>MKT[[#This Row],[DATE]]&amp;MKT[[#This Row],[VEHICLE NO]]&amp;MKT[[#This Row],[TRIP NO]]</f>
        <v>45411OD34U13451</v>
      </c>
      <c r="C420" s="25">
        <v>45411</v>
      </c>
      <c r="D420" s="1">
        <v>28974</v>
      </c>
      <c r="E420" s="12">
        <v>312214</v>
      </c>
      <c r="F420" s="17">
        <v>3981</v>
      </c>
      <c r="G420" s="20" t="s">
        <v>49</v>
      </c>
      <c r="H420" s="48">
        <v>55.18</v>
      </c>
      <c r="I420" s="48">
        <v>16.84</v>
      </c>
      <c r="J420" s="26">
        <f t="shared" si="12"/>
        <v>38.340000000000003</v>
      </c>
      <c r="K420" s="49">
        <v>37.94</v>
      </c>
      <c r="L420" s="31">
        <v>45411</v>
      </c>
      <c r="M420" s="48">
        <f t="shared" si="13"/>
        <v>0.40000000000000568</v>
      </c>
      <c r="N420" s="32">
        <v>1</v>
      </c>
      <c r="O420" s="1" t="s">
        <v>50</v>
      </c>
      <c r="P420" s="1" t="s">
        <v>53</v>
      </c>
      <c r="Q420" s="91" t="str">
        <f>VLOOKUP(MKT[[#This Row],[ID]],DRIVER[],6,FALSE)</f>
        <v>BHOORA KHAN</v>
      </c>
    </row>
    <row r="421" spans="1:18" ht="13.8">
      <c r="A421" s="1">
        <v>419</v>
      </c>
      <c r="B421" s="1" t="str">
        <f>MKT[[#This Row],[DATE]]&amp;MKT[[#This Row],[VEHICLE NO]]&amp;MKT[[#This Row],[TRIP NO]]</f>
        <v>45411OD04V11451</v>
      </c>
      <c r="C421" s="25">
        <v>45411</v>
      </c>
      <c r="D421" s="1">
        <v>28975</v>
      </c>
      <c r="E421" s="12">
        <v>312214</v>
      </c>
      <c r="F421" s="17">
        <v>3988</v>
      </c>
      <c r="G421" s="20" t="s">
        <v>46</v>
      </c>
      <c r="H421" s="48">
        <v>55.46</v>
      </c>
      <c r="I421" s="48">
        <v>16.7</v>
      </c>
      <c r="J421" s="26">
        <f t="shared" si="12"/>
        <v>38.760000000000005</v>
      </c>
      <c r="K421" s="49">
        <v>38.380000000000003</v>
      </c>
      <c r="L421" s="31">
        <v>45411</v>
      </c>
      <c r="M421" s="48">
        <f t="shared" si="13"/>
        <v>0.38000000000000256</v>
      </c>
      <c r="N421" s="32">
        <v>1</v>
      </c>
      <c r="O421" s="1" t="s">
        <v>50</v>
      </c>
      <c r="P421" s="1" t="s">
        <v>53</v>
      </c>
      <c r="Q421" s="91" t="str">
        <f>VLOOKUP(MKT[[#This Row],[ID]],DRIVER[],6,FALSE)</f>
        <v>AJAYA KUMAR PARIDA</v>
      </c>
    </row>
    <row r="422" spans="1:18" ht="13.8">
      <c r="A422" s="1">
        <v>420</v>
      </c>
      <c r="B422" s="1" t="str">
        <f>MKT[[#This Row],[DATE]]&amp;MKT[[#This Row],[VEHICLE NO]]&amp;MKT[[#This Row],[TRIP NO]]</f>
        <v>45411OD34S11451</v>
      </c>
      <c r="C422" s="25">
        <v>45411</v>
      </c>
      <c r="D422" s="1">
        <v>28976</v>
      </c>
      <c r="E422" s="12">
        <v>312214</v>
      </c>
      <c r="F422" s="17">
        <v>3982</v>
      </c>
      <c r="G422" s="20" t="s">
        <v>32</v>
      </c>
      <c r="H422" s="48">
        <v>56.4</v>
      </c>
      <c r="I422" s="48">
        <v>16.84</v>
      </c>
      <c r="J422" s="26">
        <f t="shared" si="12"/>
        <v>39.56</v>
      </c>
      <c r="K422" s="49">
        <v>38.96</v>
      </c>
      <c r="L422" s="31">
        <v>45411</v>
      </c>
      <c r="M422" s="48">
        <f t="shared" si="13"/>
        <v>0.60000000000000142</v>
      </c>
      <c r="N422" s="32">
        <v>1</v>
      </c>
      <c r="O422" s="1" t="s">
        <v>50</v>
      </c>
      <c r="P422" s="1" t="s">
        <v>53</v>
      </c>
      <c r="Q422" s="91" t="str">
        <f>VLOOKUP(MKT[[#This Row],[ID]],DRIVER[],6,FALSE)</f>
        <v>AMIYA MISHRA</v>
      </c>
    </row>
    <row r="423" spans="1:18" ht="13.8">
      <c r="A423" s="1">
        <v>421</v>
      </c>
      <c r="B423" s="1" t="str">
        <f>MKT[[#This Row],[DATE]]&amp;MKT[[#This Row],[VEHICLE NO]]&amp;MKT[[#This Row],[TRIP NO]]</f>
        <v>45411OD04T11451</v>
      </c>
      <c r="C423" s="25">
        <v>45411</v>
      </c>
      <c r="D423" s="1">
        <v>28977</v>
      </c>
      <c r="E423" s="12">
        <v>312214</v>
      </c>
      <c r="F423" s="17">
        <v>3983</v>
      </c>
      <c r="G423" s="20" t="s">
        <v>13</v>
      </c>
      <c r="H423" s="48">
        <v>55.92</v>
      </c>
      <c r="I423" s="48">
        <v>16.88</v>
      </c>
      <c r="J423" s="26">
        <f t="shared" si="12"/>
        <v>39.040000000000006</v>
      </c>
      <c r="K423" s="49">
        <v>38.58</v>
      </c>
      <c r="L423" s="31">
        <v>45411</v>
      </c>
      <c r="M423" s="48">
        <f t="shared" si="13"/>
        <v>0.46000000000000796</v>
      </c>
      <c r="N423" s="32">
        <v>1</v>
      </c>
      <c r="O423" s="1" t="s">
        <v>50</v>
      </c>
      <c r="P423" s="1" t="s">
        <v>53</v>
      </c>
      <c r="Q423" s="91" t="str">
        <f>VLOOKUP(MKT[[#This Row],[ID]],DRIVER[],6,FALSE)</f>
        <v xml:space="preserve">RASHID </v>
      </c>
    </row>
    <row r="424" spans="1:18" ht="13.8">
      <c r="A424" s="1">
        <v>422</v>
      </c>
      <c r="B424" s="1" t="str">
        <f>MKT[[#This Row],[DATE]]&amp;MKT[[#This Row],[VEHICLE NO]]&amp;MKT[[#This Row],[TRIP NO]]</f>
        <v>45411OD34T11451</v>
      </c>
      <c r="C424" s="25">
        <v>45411</v>
      </c>
      <c r="D424" s="1">
        <v>28978</v>
      </c>
      <c r="E424" s="12">
        <v>312214</v>
      </c>
      <c r="F424" s="17">
        <v>3989</v>
      </c>
      <c r="G424" s="20" t="s">
        <v>34</v>
      </c>
      <c r="H424" s="48">
        <v>56.84</v>
      </c>
      <c r="I424" s="48">
        <v>16.920000000000002</v>
      </c>
      <c r="J424" s="26">
        <f t="shared" si="12"/>
        <v>39.92</v>
      </c>
      <c r="K424" s="49">
        <v>39.520000000000003</v>
      </c>
      <c r="L424" s="31">
        <v>45411</v>
      </c>
      <c r="M424" s="48">
        <f t="shared" si="13"/>
        <v>0.39999999999999858</v>
      </c>
      <c r="N424" s="32">
        <v>1</v>
      </c>
      <c r="O424" s="1" t="s">
        <v>50</v>
      </c>
      <c r="P424" s="1" t="s">
        <v>53</v>
      </c>
      <c r="Q424" s="91" t="str">
        <f>VLOOKUP(MKT[[#This Row],[ID]],DRIVER[],6,FALSE)</f>
        <v>KASHI NATH DAS</v>
      </c>
    </row>
    <row r="425" spans="1:18" ht="13.8">
      <c r="A425" s="1">
        <v>423</v>
      </c>
      <c r="B425" s="1" t="str">
        <f>MKT[[#This Row],[DATE]]&amp;MKT[[#This Row],[VEHICLE NO]]&amp;MKT[[#This Row],[TRIP NO]]</f>
        <v>45411OD04V13451</v>
      </c>
      <c r="C425" s="25">
        <v>45411</v>
      </c>
      <c r="D425" s="1">
        <v>28979</v>
      </c>
      <c r="E425" s="12">
        <v>312214</v>
      </c>
      <c r="F425" s="17">
        <v>3991</v>
      </c>
      <c r="G425" s="20" t="s">
        <v>48</v>
      </c>
      <c r="H425" s="48">
        <v>53.8</v>
      </c>
      <c r="I425" s="48">
        <v>16.8</v>
      </c>
      <c r="J425" s="26">
        <f t="shared" si="12"/>
        <v>37</v>
      </c>
      <c r="K425" s="49">
        <v>36.659999999999997</v>
      </c>
      <c r="L425" s="31">
        <v>45411</v>
      </c>
      <c r="M425" s="48">
        <f t="shared" si="13"/>
        <v>0.34000000000000341</v>
      </c>
      <c r="N425" s="32">
        <v>1</v>
      </c>
      <c r="O425" s="1" t="s">
        <v>50</v>
      </c>
      <c r="P425" s="1" t="s">
        <v>53</v>
      </c>
      <c r="Q425" s="91" t="str">
        <f>VLOOKUP(MKT[[#This Row],[ID]],DRIVER[],6,FALSE)</f>
        <v>ASHOK PRADHAN</v>
      </c>
    </row>
    <row r="426" spans="1:18" ht="13.8">
      <c r="A426" s="1">
        <v>424</v>
      </c>
      <c r="B426" s="1" t="str">
        <f>MKT[[#This Row],[DATE]]&amp;MKT[[#This Row],[VEHICLE NO]]&amp;MKT[[#This Row],[TRIP NO]]</f>
        <v>45411OD34R11451</v>
      </c>
      <c r="C426" s="25">
        <v>45411</v>
      </c>
      <c r="D426" s="1">
        <v>28980</v>
      </c>
      <c r="E426" s="12">
        <v>312214</v>
      </c>
      <c r="F426" s="17">
        <v>4002</v>
      </c>
      <c r="G426" s="20" t="s">
        <v>12</v>
      </c>
      <c r="H426" s="48">
        <v>54.08</v>
      </c>
      <c r="I426" s="48">
        <v>16.739999999999998</v>
      </c>
      <c r="J426" s="26">
        <f t="shared" si="12"/>
        <v>37.340000000000003</v>
      </c>
      <c r="K426" s="49">
        <v>36.96</v>
      </c>
      <c r="L426" s="31">
        <v>45411</v>
      </c>
      <c r="M426" s="48">
        <f t="shared" si="13"/>
        <v>0.38000000000000256</v>
      </c>
      <c r="N426" s="32">
        <v>1</v>
      </c>
      <c r="O426" s="1" t="s">
        <v>50</v>
      </c>
      <c r="P426" s="1" t="s">
        <v>53</v>
      </c>
      <c r="Q426" s="91" t="str">
        <f>VLOOKUP(MKT[[#This Row],[ID]],DRIVER[],6,FALSE)</f>
        <v>HEMANTA MOHANTA</v>
      </c>
    </row>
    <row r="427" spans="1:18" ht="13.8">
      <c r="A427" s="1">
        <v>425</v>
      </c>
      <c r="B427" s="1" t="str">
        <f>MKT[[#This Row],[DATE]]&amp;MKT[[#This Row],[VEHICLE NO]]&amp;MKT[[#This Row],[TRIP NO]]</f>
        <v>45411OD34R13451</v>
      </c>
      <c r="C427" s="25">
        <v>45411</v>
      </c>
      <c r="D427" s="1">
        <v>28981</v>
      </c>
      <c r="E427" s="12">
        <v>312214</v>
      </c>
      <c r="F427" s="17">
        <v>4042</v>
      </c>
      <c r="G427" s="20" t="s">
        <v>11</v>
      </c>
      <c r="H427" s="48">
        <v>54.38</v>
      </c>
      <c r="I427" s="48">
        <v>16.88</v>
      </c>
      <c r="J427" s="26">
        <f t="shared" si="12"/>
        <v>37.5</v>
      </c>
      <c r="K427" s="49">
        <v>37.04</v>
      </c>
      <c r="L427" s="31">
        <v>45411</v>
      </c>
      <c r="M427" s="48">
        <f t="shared" si="13"/>
        <v>0.46000000000000085</v>
      </c>
      <c r="N427" s="32">
        <v>1</v>
      </c>
      <c r="O427" s="1" t="s">
        <v>50</v>
      </c>
      <c r="P427" s="1" t="s">
        <v>53</v>
      </c>
      <c r="Q427" s="91" t="str">
        <f>VLOOKUP(MKT[[#This Row],[ID]],DRIVER[],6,FALSE)</f>
        <v>AKSHAYA KU SAHOO</v>
      </c>
      <c r="R427" s="1">
        <v>376</v>
      </c>
    </row>
    <row r="428" spans="1:18" ht="13.8">
      <c r="A428" s="1">
        <v>426</v>
      </c>
      <c r="B428" s="1" t="str">
        <f>MKT[[#This Row],[DATE]]&amp;MKT[[#This Row],[VEHICLE NO]]&amp;MKT[[#This Row],[TRIP NO]]</f>
        <v>45411OD34U13452</v>
      </c>
      <c r="C428" s="25">
        <v>45411</v>
      </c>
      <c r="D428" s="1">
        <v>28982</v>
      </c>
      <c r="E428" s="12">
        <v>312214</v>
      </c>
      <c r="F428" s="17">
        <v>4051</v>
      </c>
      <c r="G428" s="20" t="s">
        <v>49</v>
      </c>
      <c r="H428" s="48">
        <v>52.78</v>
      </c>
      <c r="I428" s="48">
        <v>16.84</v>
      </c>
      <c r="J428" s="26">
        <f t="shared" si="12"/>
        <v>35.94</v>
      </c>
      <c r="K428" s="49">
        <v>35.56</v>
      </c>
      <c r="L428" s="31">
        <v>45411</v>
      </c>
      <c r="M428" s="48">
        <f t="shared" si="13"/>
        <v>0.37999999999999545</v>
      </c>
      <c r="N428" s="32">
        <v>2</v>
      </c>
      <c r="O428" s="1" t="s">
        <v>50</v>
      </c>
      <c r="P428" s="1" t="s">
        <v>53</v>
      </c>
      <c r="Q428" s="91" t="str">
        <f>VLOOKUP(MKT[[#This Row],[ID]],DRIVER[],6,FALSE)</f>
        <v>BHOORA KHAN</v>
      </c>
    </row>
    <row r="429" spans="1:18" ht="13.8">
      <c r="A429" s="1">
        <v>427</v>
      </c>
      <c r="B429" s="1" t="str">
        <f>MKT[[#This Row],[DATE]]&amp;MKT[[#This Row],[VEHICLE NO]]&amp;MKT[[#This Row],[TRIP NO]]</f>
        <v>45411OD34S11452</v>
      </c>
      <c r="C429" s="25">
        <v>45411</v>
      </c>
      <c r="D429" s="1">
        <v>28983</v>
      </c>
      <c r="E429" s="12">
        <v>312214</v>
      </c>
      <c r="F429" s="17">
        <v>4083</v>
      </c>
      <c r="G429" s="20" t="s">
        <v>32</v>
      </c>
      <c r="H429" s="48">
        <v>54.92</v>
      </c>
      <c r="I429" s="48">
        <v>16.899999999999999</v>
      </c>
      <c r="J429" s="26">
        <f t="shared" si="12"/>
        <v>38.020000000000003</v>
      </c>
      <c r="K429" s="49">
        <v>37.619999999999997</v>
      </c>
      <c r="L429" s="31">
        <v>45411</v>
      </c>
      <c r="M429" s="48">
        <f t="shared" si="13"/>
        <v>0.40000000000000568</v>
      </c>
      <c r="N429" s="32">
        <v>2</v>
      </c>
      <c r="O429" s="1" t="s">
        <v>50</v>
      </c>
      <c r="P429" s="1" t="s">
        <v>53</v>
      </c>
      <c r="Q429" s="91" t="str">
        <f>VLOOKUP(MKT[[#This Row],[ID]],DRIVER[],6,FALSE)</f>
        <v>AMIYA MISHRA</v>
      </c>
    </row>
    <row r="430" spans="1:18" ht="13.8">
      <c r="A430" s="1">
        <v>428</v>
      </c>
      <c r="B430" s="1" t="str">
        <f>MKT[[#This Row],[DATE]]&amp;MKT[[#This Row],[VEHICLE NO]]&amp;MKT[[#This Row],[TRIP NO]]</f>
        <v>45411OD04V11452</v>
      </c>
      <c r="C430" s="25">
        <v>45411</v>
      </c>
      <c r="D430" s="1">
        <v>28984</v>
      </c>
      <c r="E430" s="12">
        <v>312214</v>
      </c>
      <c r="F430" s="17">
        <v>4090</v>
      </c>
      <c r="G430" s="20" t="s">
        <v>46</v>
      </c>
      <c r="H430" s="48">
        <v>54.26</v>
      </c>
      <c r="I430" s="48">
        <v>16.7</v>
      </c>
      <c r="J430" s="26">
        <f t="shared" si="12"/>
        <v>37.56</v>
      </c>
      <c r="K430" s="49">
        <v>37.159999999999997</v>
      </c>
      <c r="L430" s="31">
        <v>45411</v>
      </c>
      <c r="M430" s="48">
        <f t="shared" si="13"/>
        <v>0.40000000000000568</v>
      </c>
      <c r="N430" s="32">
        <v>2</v>
      </c>
      <c r="O430" s="1" t="s">
        <v>50</v>
      </c>
      <c r="P430" s="1" t="s">
        <v>53</v>
      </c>
      <c r="Q430" s="91" t="str">
        <f>VLOOKUP(MKT[[#This Row],[ID]],DRIVER[],6,FALSE)</f>
        <v>AJAYA KUMAR PARIDA</v>
      </c>
    </row>
    <row r="431" spans="1:18" ht="13.8">
      <c r="A431" s="1">
        <v>429</v>
      </c>
      <c r="B431" s="1" t="str">
        <f>MKT[[#This Row],[DATE]]&amp;MKT[[#This Row],[VEHICLE NO]]&amp;MKT[[#This Row],[TRIP NO]]</f>
        <v>45411OD04T11452</v>
      </c>
      <c r="C431" s="25">
        <v>45411</v>
      </c>
      <c r="D431" s="1">
        <v>28985</v>
      </c>
      <c r="E431" s="12">
        <v>312214</v>
      </c>
      <c r="F431" s="17">
        <v>4093</v>
      </c>
      <c r="G431" s="20" t="s">
        <v>13</v>
      </c>
      <c r="H431" s="48">
        <v>57.02</v>
      </c>
      <c r="I431" s="48">
        <v>16.920000000000002</v>
      </c>
      <c r="J431" s="26">
        <f t="shared" si="12"/>
        <v>40.1</v>
      </c>
      <c r="K431" s="49">
        <v>39.68</v>
      </c>
      <c r="L431" s="31">
        <v>45411</v>
      </c>
      <c r="M431" s="48">
        <f t="shared" si="13"/>
        <v>0.42000000000000171</v>
      </c>
      <c r="N431" s="32">
        <v>2</v>
      </c>
      <c r="O431" s="1" t="s">
        <v>50</v>
      </c>
      <c r="P431" s="1" t="s">
        <v>53</v>
      </c>
      <c r="Q431" s="91" t="str">
        <f>VLOOKUP(MKT[[#This Row],[ID]],DRIVER[],6,FALSE)</f>
        <v xml:space="preserve">RASHID </v>
      </c>
    </row>
    <row r="432" spans="1:18" ht="13.8">
      <c r="A432" s="1">
        <v>430</v>
      </c>
      <c r="B432" s="1" t="str">
        <f>MKT[[#This Row],[DATE]]&amp;MKT[[#This Row],[VEHICLE NO]]&amp;MKT[[#This Row],[TRIP NO]]</f>
        <v>45411OD34T11452</v>
      </c>
      <c r="C432" s="25">
        <v>45411</v>
      </c>
      <c r="D432" s="1">
        <v>28986</v>
      </c>
      <c r="E432" s="12">
        <v>312214</v>
      </c>
      <c r="F432" s="17">
        <v>4094</v>
      </c>
      <c r="G432" s="20" t="s">
        <v>34</v>
      </c>
      <c r="H432" s="48">
        <v>56</v>
      </c>
      <c r="I432" s="48">
        <v>16.899999999999999</v>
      </c>
      <c r="J432" s="26">
        <f t="shared" si="12"/>
        <v>39.1</v>
      </c>
      <c r="K432" s="49">
        <v>38.76</v>
      </c>
      <c r="L432" s="31">
        <v>45411</v>
      </c>
      <c r="M432" s="48">
        <f t="shared" si="13"/>
        <v>0.34000000000000341</v>
      </c>
      <c r="N432" s="32">
        <v>2</v>
      </c>
      <c r="O432" s="1" t="s">
        <v>50</v>
      </c>
      <c r="P432" s="1" t="s">
        <v>53</v>
      </c>
      <c r="Q432" s="91" t="str">
        <f>VLOOKUP(MKT[[#This Row],[ID]],DRIVER[],6,FALSE)</f>
        <v>KASHI NATH DAS</v>
      </c>
    </row>
    <row r="433" spans="1:17" ht="13.8">
      <c r="A433" s="1">
        <v>431</v>
      </c>
      <c r="B433" s="1" t="str">
        <f>MKT[[#This Row],[DATE]]&amp;MKT[[#This Row],[VEHICLE NO]]&amp;MKT[[#This Row],[TRIP NO]]</f>
        <v>45411OD04V13452</v>
      </c>
      <c r="C433" s="25">
        <v>45411</v>
      </c>
      <c r="D433" s="1">
        <v>28987</v>
      </c>
      <c r="E433" s="12">
        <v>312214</v>
      </c>
      <c r="F433" s="17">
        <v>4095</v>
      </c>
      <c r="G433" s="20" t="s">
        <v>48</v>
      </c>
      <c r="H433" s="48">
        <v>51.9</v>
      </c>
      <c r="I433" s="48">
        <v>16.78</v>
      </c>
      <c r="J433" s="26">
        <f t="shared" si="12"/>
        <v>35.119999999999997</v>
      </c>
      <c r="K433" s="49">
        <v>34.799999999999997</v>
      </c>
      <c r="L433" s="31">
        <v>45411</v>
      </c>
      <c r="M433" s="48">
        <f t="shared" si="13"/>
        <v>0.32000000000000028</v>
      </c>
      <c r="N433" s="32">
        <v>2</v>
      </c>
      <c r="O433" s="1" t="s">
        <v>50</v>
      </c>
      <c r="P433" s="1" t="s">
        <v>53</v>
      </c>
      <c r="Q433" s="91" t="str">
        <f>VLOOKUP(MKT[[#This Row],[ID]],DRIVER[],6,FALSE)</f>
        <v>ASHOK PRADHAN</v>
      </c>
    </row>
    <row r="434" spans="1:17" ht="13.8">
      <c r="A434" s="1">
        <v>432</v>
      </c>
      <c r="B434" s="1" t="str">
        <f>MKT[[#This Row],[DATE]]&amp;MKT[[#This Row],[VEHICLE NO]]&amp;MKT[[#This Row],[TRIP NO]]</f>
        <v>45411OD34R11452</v>
      </c>
      <c r="C434" s="25">
        <v>45411</v>
      </c>
      <c r="D434" s="1">
        <v>28988</v>
      </c>
      <c r="E434" s="12">
        <v>312214</v>
      </c>
      <c r="F434" s="17">
        <v>4106</v>
      </c>
      <c r="G434" s="20" t="s">
        <v>12</v>
      </c>
      <c r="H434" s="48">
        <v>57.02</v>
      </c>
      <c r="I434" s="48">
        <v>16.7</v>
      </c>
      <c r="J434" s="26">
        <f t="shared" si="12"/>
        <v>40.320000000000007</v>
      </c>
      <c r="K434" s="49">
        <v>39.82</v>
      </c>
      <c r="L434" s="31">
        <v>45411</v>
      </c>
      <c r="M434" s="48">
        <f t="shared" si="13"/>
        <v>0.50000000000000711</v>
      </c>
      <c r="N434" s="32">
        <v>2</v>
      </c>
      <c r="O434" s="1" t="s">
        <v>50</v>
      </c>
      <c r="P434" s="1" t="s">
        <v>53</v>
      </c>
      <c r="Q434" s="91" t="str">
        <f>VLOOKUP(MKT[[#This Row],[ID]],DRIVER[],6,FALSE)</f>
        <v>HEMANTA MOHANTA</v>
      </c>
    </row>
    <row r="435" spans="1:17" ht="13.8">
      <c r="A435" s="1">
        <v>433</v>
      </c>
      <c r="B435" s="1" t="str">
        <f>MKT[[#This Row],[DATE]]&amp;MKT[[#This Row],[VEHICLE NO]]&amp;MKT[[#This Row],[TRIP NO]]</f>
        <v>45412OD34U13451</v>
      </c>
      <c r="C435" s="25">
        <v>45412</v>
      </c>
      <c r="D435" s="1">
        <v>28989</v>
      </c>
      <c r="E435" s="12">
        <v>312214</v>
      </c>
      <c r="F435" s="17">
        <v>4163</v>
      </c>
      <c r="G435" s="20" t="s">
        <v>49</v>
      </c>
      <c r="H435" s="48">
        <v>54.32</v>
      </c>
      <c r="I435" s="48">
        <v>16.82</v>
      </c>
      <c r="J435" s="26">
        <f t="shared" si="12"/>
        <v>37.5</v>
      </c>
      <c r="K435" s="49">
        <v>36.74</v>
      </c>
      <c r="L435" s="31">
        <v>45412</v>
      </c>
      <c r="M435" s="48">
        <f t="shared" si="13"/>
        <v>0.75999999999999801</v>
      </c>
      <c r="N435" s="32">
        <v>1</v>
      </c>
      <c r="O435" s="1" t="s">
        <v>50</v>
      </c>
      <c r="P435" s="1" t="s">
        <v>53</v>
      </c>
      <c r="Q435" s="91" t="str">
        <f>VLOOKUP(MKT[[#This Row],[ID]],DRIVER[],6,FALSE)</f>
        <v>BHOORA KHAN</v>
      </c>
    </row>
    <row r="436" spans="1:17" ht="13.8">
      <c r="A436" s="1">
        <v>434</v>
      </c>
      <c r="B436" s="1" t="str">
        <f>MKT[[#This Row],[DATE]]&amp;MKT[[#This Row],[VEHICLE NO]]&amp;MKT[[#This Row],[TRIP NO]]</f>
        <v>45412OD04V11451</v>
      </c>
      <c r="C436" s="25">
        <v>45412</v>
      </c>
      <c r="D436" s="1">
        <v>28990</v>
      </c>
      <c r="E436" s="12">
        <v>312214</v>
      </c>
      <c r="F436" s="17">
        <v>4162</v>
      </c>
      <c r="G436" s="20" t="s">
        <v>46</v>
      </c>
      <c r="H436" s="48">
        <v>56.66</v>
      </c>
      <c r="I436" s="48">
        <v>16.64</v>
      </c>
      <c r="J436" s="26">
        <f t="shared" si="12"/>
        <v>40.019999999999996</v>
      </c>
      <c r="K436" s="49">
        <v>39.6</v>
      </c>
      <c r="L436" s="31">
        <v>45412</v>
      </c>
      <c r="M436" s="48">
        <f t="shared" si="13"/>
        <v>0.4199999999999946</v>
      </c>
      <c r="N436" s="32">
        <v>1</v>
      </c>
      <c r="O436" s="1" t="s">
        <v>50</v>
      </c>
      <c r="P436" s="1" t="s">
        <v>53</v>
      </c>
      <c r="Q436" s="91" t="str">
        <f>VLOOKUP(MKT[[#This Row],[ID]],DRIVER[],6,FALSE)</f>
        <v>AJAYA KUMAR PARIDA</v>
      </c>
    </row>
    <row r="437" spans="1:17" ht="13.8">
      <c r="A437" s="1">
        <v>435</v>
      </c>
      <c r="B437" s="1" t="str">
        <f>MKT[[#This Row],[DATE]]&amp;MKT[[#This Row],[VEHICLE NO]]&amp;MKT[[#This Row],[TRIP NO]]</f>
        <v>45412OD34S11451</v>
      </c>
      <c r="C437" s="25">
        <v>45412</v>
      </c>
      <c r="D437" s="1">
        <v>28991</v>
      </c>
      <c r="E437" s="12">
        <v>312214</v>
      </c>
      <c r="F437" s="17">
        <v>4165</v>
      </c>
      <c r="G437" s="20" t="s">
        <v>32</v>
      </c>
      <c r="H437" s="48">
        <v>53.74</v>
      </c>
      <c r="I437" s="48">
        <v>16.86</v>
      </c>
      <c r="J437" s="26">
        <f t="shared" si="12"/>
        <v>36.880000000000003</v>
      </c>
      <c r="K437" s="49">
        <v>36.5</v>
      </c>
      <c r="L437" s="31">
        <v>45412</v>
      </c>
      <c r="M437" s="48">
        <f t="shared" si="13"/>
        <v>0.38000000000000256</v>
      </c>
      <c r="N437" s="32">
        <v>1</v>
      </c>
      <c r="O437" s="1" t="s">
        <v>50</v>
      </c>
      <c r="P437" s="1" t="s">
        <v>53</v>
      </c>
      <c r="Q437" s="91" t="str">
        <f>VLOOKUP(MKT[[#This Row],[ID]],DRIVER[],6,FALSE)</f>
        <v>AMIYA MISHRA</v>
      </c>
    </row>
    <row r="438" spans="1:17" ht="13.8">
      <c r="A438" s="1">
        <v>436</v>
      </c>
      <c r="B438" s="1" t="str">
        <f>MKT[[#This Row],[DATE]]&amp;MKT[[#This Row],[VEHICLE NO]]&amp;MKT[[#This Row],[TRIP NO]]</f>
        <v>45412OD04T11451</v>
      </c>
      <c r="C438" s="25">
        <v>45412</v>
      </c>
      <c r="D438" s="1">
        <v>28992</v>
      </c>
      <c r="E438" s="12">
        <v>312214</v>
      </c>
      <c r="F438" s="17">
        <v>4169</v>
      </c>
      <c r="G438" s="20" t="s">
        <v>13</v>
      </c>
      <c r="H438" s="48">
        <v>57.2</v>
      </c>
      <c r="I438" s="48">
        <v>16.84</v>
      </c>
      <c r="J438" s="26">
        <f t="shared" si="12"/>
        <v>40.36</v>
      </c>
      <c r="K438" s="49">
        <v>39.619999999999997</v>
      </c>
      <c r="L438" s="31">
        <v>45412</v>
      </c>
      <c r="M438" s="48">
        <f t="shared" si="13"/>
        <v>0.74000000000000199</v>
      </c>
      <c r="N438" s="32">
        <v>1</v>
      </c>
      <c r="O438" s="1" t="s">
        <v>50</v>
      </c>
      <c r="P438" s="1" t="s">
        <v>53</v>
      </c>
      <c r="Q438" s="91" t="str">
        <f>VLOOKUP(MKT[[#This Row],[ID]],DRIVER[],6,FALSE)</f>
        <v xml:space="preserve">RASHID </v>
      </c>
    </row>
    <row r="439" spans="1:17" ht="13.8">
      <c r="A439" s="1">
        <v>437</v>
      </c>
      <c r="B439" s="1" t="str">
        <f>MKT[[#This Row],[DATE]]&amp;MKT[[#This Row],[VEHICLE NO]]&amp;MKT[[#This Row],[TRIP NO]]</f>
        <v>45412OD34T11451</v>
      </c>
      <c r="C439" s="25">
        <v>45412</v>
      </c>
      <c r="D439" s="1">
        <v>28993</v>
      </c>
      <c r="E439" s="12">
        <v>312214</v>
      </c>
      <c r="F439" s="17">
        <v>4166</v>
      </c>
      <c r="G439" s="20" t="s">
        <v>34</v>
      </c>
      <c r="H439" s="48">
        <v>53.74</v>
      </c>
      <c r="I439" s="48">
        <v>16.86</v>
      </c>
      <c r="J439" s="26">
        <f t="shared" si="12"/>
        <v>36.880000000000003</v>
      </c>
      <c r="K439" s="49">
        <v>36.42</v>
      </c>
      <c r="L439" s="31">
        <v>45412</v>
      </c>
      <c r="M439" s="48">
        <f t="shared" si="13"/>
        <v>0.46000000000000085</v>
      </c>
      <c r="N439" s="32">
        <v>1</v>
      </c>
      <c r="O439" s="1" t="s">
        <v>50</v>
      </c>
      <c r="P439" s="1" t="s">
        <v>53</v>
      </c>
      <c r="Q439" s="91" t="str">
        <f>VLOOKUP(MKT[[#This Row],[ID]],DRIVER[],6,FALSE)</f>
        <v>KASHI NATH DAS</v>
      </c>
    </row>
    <row r="440" spans="1:17" ht="13.8">
      <c r="A440" s="1">
        <v>438</v>
      </c>
      <c r="B440" s="1" t="str">
        <f>MKT[[#This Row],[DATE]]&amp;MKT[[#This Row],[VEHICLE NO]]&amp;MKT[[#This Row],[TRIP NO]]</f>
        <v>45412OD04V13451</v>
      </c>
      <c r="C440" s="25">
        <v>45412</v>
      </c>
      <c r="D440" s="1">
        <v>28994</v>
      </c>
      <c r="E440" s="12">
        <v>312214</v>
      </c>
      <c r="F440" s="17">
        <v>4168</v>
      </c>
      <c r="G440" s="20" t="s">
        <v>48</v>
      </c>
      <c r="H440" s="48">
        <v>56.96</v>
      </c>
      <c r="I440" s="48">
        <v>16.760000000000002</v>
      </c>
      <c r="J440" s="26">
        <f t="shared" si="12"/>
        <v>40.200000000000003</v>
      </c>
      <c r="K440" s="49">
        <v>39.799999999999997</v>
      </c>
      <c r="L440" s="31">
        <v>45412</v>
      </c>
      <c r="M440" s="48">
        <f t="shared" si="13"/>
        <v>0.40000000000000568</v>
      </c>
      <c r="N440" s="32">
        <v>1</v>
      </c>
      <c r="O440" s="1" t="s">
        <v>50</v>
      </c>
      <c r="P440" s="1" t="s">
        <v>53</v>
      </c>
      <c r="Q440" s="91" t="str">
        <f>VLOOKUP(MKT[[#This Row],[ID]],DRIVER[],6,FALSE)</f>
        <v>ASHOK PRADHAN</v>
      </c>
    </row>
    <row r="441" spans="1:17" ht="13.8">
      <c r="A441" s="1">
        <v>439</v>
      </c>
      <c r="B441" s="1" t="str">
        <f>MKT[[#This Row],[DATE]]&amp;MKT[[#This Row],[VEHICLE NO]]&amp;MKT[[#This Row],[TRIP NO]]</f>
        <v>45412OD34R13451</v>
      </c>
      <c r="C441" s="25">
        <v>45412</v>
      </c>
      <c r="D441" s="1">
        <v>28995</v>
      </c>
      <c r="E441" s="12">
        <v>312214</v>
      </c>
      <c r="F441" s="17">
        <v>4185</v>
      </c>
      <c r="G441" s="20" t="s">
        <v>11</v>
      </c>
      <c r="H441" s="48">
        <v>55.36</v>
      </c>
      <c r="I441" s="48">
        <v>17.12</v>
      </c>
      <c r="J441" s="26">
        <f t="shared" si="12"/>
        <v>38.239999999999995</v>
      </c>
      <c r="K441" s="49">
        <v>37.74</v>
      </c>
      <c r="L441" s="31">
        <v>45412</v>
      </c>
      <c r="M441" s="48">
        <f t="shared" si="13"/>
        <v>0.49999999999999289</v>
      </c>
      <c r="N441" s="32">
        <v>1</v>
      </c>
      <c r="O441" s="1" t="s">
        <v>50</v>
      </c>
      <c r="P441" s="1" t="s">
        <v>53</v>
      </c>
      <c r="Q441" s="91" t="str">
        <f>VLOOKUP(MKT[[#This Row],[ID]],DRIVER[],6,FALSE)</f>
        <v>AKSHAYA KU SAHOO</v>
      </c>
    </row>
    <row r="442" spans="1:17" ht="13.8">
      <c r="A442" s="1">
        <v>440</v>
      </c>
      <c r="B442" s="1" t="str">
        <f>MKT[[#This Row],[DATE]]&amp;MKT[[#This Row],[VEHICLE NO]]&amp;MKT[[#This Row],[TRIP NO]]</f>
        <v>45412OD34R11451</v>
      </c>
      <c r="C442" s="25">
        <v>45412</v>
      </c>
      <c r="D442" s="1">
        <v>28996</v>
      </c>
      <c r="E442" s="12">
        <v>312214</v>
      </c>
      <c r="F442" s="17">
        <v>4186</v>
      </c>
      <c r="G442" s="20" t="s">
        <v>12</v>
      </c>
      <c r="H442" s="48">
        <v>53.08</v>
      </c>
      <c r="I442" s="48">
        <v>16.68</v>
      </c>
      <c r="J442" s="26">
        <f t="shared" si="12"/>
        <v>36.4</v>
      </c>
      <c r="K442" s="49">
        <v>36.04</v>
      </c>
      <c r="L442" s="31">
        <v>45412</v>
      </c>
      <c r="M442" s="48">
        <f t="shared" si="13"/>
        <v>0.35999999999999943</v>
      </c>
      <c r="N442" s="32">
        <v>1</v>
      </c>
      <c r="O442" s="1" t="s">
        <v>50</v>
      </c>
      <c r="P442" s="1" t="s">
        <v>53</v>
      </c>
      <c r="Q442" s="91" t="str">
        <f>VLOOKUP(MKT[[#This Row],[ID]],DRIVER[],6,FALSE)</f>
        <v>HEMANTA MOHANTA</v>
      </c>
    </row>
    <row r="443" spans="1:17" ht="13.8">
      <c r="A443" s="1">
        <v>441</v>
      </c>
      <c r="B443" s="1" t="str">
        <f>MKT[[#This Row],[DATE]]&amp;MKT[[#This Row],[VEHICLE NO]]&amp;MKT[[#This Row],[TRIP NO]]</f>
        <v>45412OD34U13452</v>
      </c>
      <c r="C443" s="25">
        <v>45412</v>
      </c>
      <c r="D443" s="1">
        <v>28997</v>
      </c>
      <c r="E443" s="12">
        <v>312214</v>
      </c>
      <c r="F443" s="17">
        <v>4233</v>
      </c>
      <c r="G443" s="20" t="s">
        <v>49</v>
      </c>
      <c r="H443" s="48">
        <v>52.86</v>
      </c>
      <c r="I443" s="48">
        <v>16.78</v>
      </c>
      <c r="J443" s="26">
        <f t="shared" si="12"/>
        <v>36.08</v>
      </c>
      <c r="K443" s="49">
        <v>35.619999999999997</v>
      </c>
      <c r="L443" s="31">
        <v>45412</v>
      </c>
      <c r="M443" s="48">
        <f t="shared" si="13"/>
        <v>0.46000000000000085</v>
      </c>
      <c r="N443" s="32">
        <v>2</v>
      </c>
      <c r="O443" s="1" t="s">
        <v>50</v>
      </c>
      <c r="P443" s="1" t="s">
        <v>53</v>
      </c>
      <c r="Q443" s="91" t="str">
        <f>VLOOKUP(MKT[[#This Row],[ID]],DRIVER[],6,FALSE)</f>
        <v>BHOORA KHAN</v>
      </c>
    </row>
    <row r="444" spans="1:17" ht="13.8">
      <c r="A444" s="1">
        <v>442</v>
      </c>
      <c r="B444" s="1" t="str">
        <f>MKT[[#This Row],[DATE]]&amp;MKT[[#This Row],[VEHICLE NO]]&amp;MKT[[#This Row],[TRIP NO]]</f>
        <v>45412OD34S11452</v>
      </c>
      <c r="C444" s="25">
        <v>45412</v>
      </c>
      <c r="D444" s="1">
        <v>28998</v>
      </c>
      <c r="E444" s="12">
        <v>312214</v>
      </c>
      <c r="F444" s="17">
        <v>4249</v>
      </c>
      <c r="G444" s="20" t="s">
        <v>32</v>
      </c>
      <c r="H444" s="48">
        <v>53.1</v>
      </c>
      <c r="I444" s="48">
        <v>16.899999999999999</v>
      </c>
      <c r="J444" s="26">
        <f t="shared" si="12"/>
        <v>36.200000000000003</v>
      </c>
      <c r="K444" s="49">
        <v>35.72</v>
      </c>
      <c r="L444" s="31">
        <v>45412</v>
      </c>
      <c r="M444" s="48">
        <f t="shared" si="13"/>
        <v>0.48000000000000398</v>
      </c>
      <c r="N444" s="32">
        <v>2</v>
      </c>
      <c r="O444" s="1" t="s">
        <v>50</v>
      </c>
      <c r="P444" s="1" t="s">
        <v>53</v>
      </c>
      <c r="Q444" s="91" t="str">
        <f>VLOOKUP(MKT[[#This Row],[ID]],DRIVER[],6,FALSE)</f>
        <v>AMIYA MISHRA</v>
      </c>
    </row>
    <row r="445" spans="1:17" ht="13.8">
      <c r="A445" s="1">
        <v>443</v>
      </c>
      <c r="B445" s="1" t="str">
        <f>MKT[[#This Row],[DATE]]&amp;MKT[[#This Row],[VEHICLE NO]]&amp;MKT[[#This Row],[TRIP NO]]</f>
        <v>45412OD04V11452</v>
      </c>
      <c r="C445" s="25">
        <v>45412</v>
      </c>
      <c r="D445" s="1">
        <v>28999</v>
      </c>
      <c r="E445" s="12">
        <v>312214</v>
      </c>
      <c r="F445" s="17">
        <v>4250</v>
      </c>
      <c r="G445" s="20" t="s">
        <v>46</v>
      </c>
      <c r="H445" s="48">
        <v>52.36</v>
      </c>
      <c r="I445" s="48">
        <v>16.68</v>
      </c>
      <c r="J445" s="26">
        <f t="shared" si="12"/>
        <v>35.68</v>
      </c>
      <c r="K445" s="49">
        <v>35.28</v>
      </c>
      <c r="L445" s="31">
        <v>45412</v>
      </c>
      <c r="M445" s="48">
        <f t="shared" si="13"/>
        <v>0.39999999999999858</v>
      </c>
      <c r="N445" s="32">
        <v>2</v>
      </c>
      <c r="O445" s="1" t="s">
        <v>50</v>
      </c>
      <c r="P445" s="1" t="s">
        <v>53</v>
      </c>
      <c r="Q445" s="91" t="str">
        <f>VLOOKUP(MKT[[#This Row],[ID]],DRIVER[],6,FALSE)</f>
        <v>AJAYA KUMAR PARIDA</v>
      </c>
    </row>
    <row r="446" spans="1:17" ht="13.8">
      <c r="A446" s="1">
        <v>444</v>
      </c>
      <c r="B446" s="1" t="str">
        <f>MKT[[#This Row],[DATE]]&amp;MKT[[#This Row],[VEHICLE NO]]&amp;MKT[[#This Row],[TRIP NO]]</f>
        <v>45412OD04T11452</v>
      </c>
      <c r="C446" s="25">
        <v>45412</v>
      </c>
      <c r="D446" s="1">
        <v>29000</v>
      </c>
      <c r="E446" s="12">
        <v>312214</v>
      </c>
      <c r="F446" s="17">
        <v>4252</v>
      </c>
      <c r="G446" s="20" t="s">
        <v>13</v>
      </c>
      <c r="H446" s="48">
        <v>53.38</v>
      </c>
      <c r="I446" s="48">
        <v>16.82</v>
      </c>
      <c r="J446" s="26">
        <f t="shared" si="12"/>
        <v>36.56</v>
      </c>
      <c r="K446" s="49">
        <v>36.18</v>
      </c>
      <c r="L446" s="31">
        <v>45412</v>
      </c>
      <c r="M446" s="48">
        <f t="shared" si="13"/>
        <v>0.38000000000000256</v>
      </c>
      <c r="N446" s="32">
        <v>2</v>
      </c>
      <c r="O446" s="1" t="s">
        <v>50</v>
      </c>
      <c r="P446" s="1" t="s">
        <v>53</v>
      </c>
      <c r="Q446" s="91" t="str">
        <f>VLOOKUP(MKT[[#This Row],[ID]],DRIVER[],6,FALSE)</f>
        <v xml:space="preserve">RASHID </v>
      </c>
    </row>
    <row r="447" spans="1:17" ht="13.8">
      <c r="A447" s="1">
        <v>445</v>
      </c>
      <c r="B447" s="1" t="str">
        <f>MKT[[#This Row],[DATE]]&amp;MKT[[#This Row],[VEHICLE NO]]&amp;MKT[[#This Row],[TRIP NO]]</f>
        <v>45412OD34T11452</v>
      </c>
      <c r="C447" s="25">
        <v>45412</v>
      </c>
      <c r="D447" s="1">
        <v>29001</v>
      </c>
      <c r="E447" s="12">
        <v>312214</v>
      </c>
      <c r="F447" s="17">
        <v>4251</v>
      </c>
      <c r="G447" s="20" t="s">
        <v>34</v>
      </c>
      <c r="H447" s="48">
        <v>54.34</v>
      </c>
      <c r="I447" s="48">
        <v>16.84</v>
      </c>
      <c r="J447" s="26">
        <f t="shared" si="12"/>
        <v>37.5</v>
      </c>
      <c r="K447" s="49">
        <v>37.159999999999997</v>
      </c>
      <c r="L447" s="31">
        <v>45412</v>
      </c>
      <c r="M447" s="48">
        <f t="shared" si="13"/>
        <v>0.34000000000000341</v>
      </c>
      <c r="N447" s="32">
        <v>2</v>
      </c>
      <c r="O447" s="1" t="s">
        <v>50</v>
      </c>
      <c r="P447" s="1" t="s">
        <v>53</v>
      </c>
      <c r="Q447" s="91" t="str">
        <f>VLOOKUP(MKT[[#This Row],[ID]],DRIVER[],6,FALSE)</f>
        <v>KASHI NATH DAS</v>
      </c>
    </row>
    <row r="448" spans="1:17" ht="13.8">
      <c r="A448" s="1">
        <v>446</v>
      </c>
      <c r="B448" s="1" t="str">
        <f>MKT[[#This Row],[DATE]]&amp;MKT[[#This Row],[VEHICLE NO]]&amp;MKT[[#This Row],[TRIP NO]]</f>
        <v>45412OD04V13452</v>
      </c>
      <c r="C448" s="25">
        <v>45412</v>
      </c>
      <c r="D448" s="1">
        <v>29002</v>
      </c>
      <c r="E448" s="12">
        <v>312214</v>
      </c>
      <c r="F448" s="17">
        <v>4260</v>
      </c>
      <c r="G448" s="20" t="s">
        <v>48</v>
      </c>
      <c r="H448" s="48">
        <v>49.4</v>
      </c>
      <c r="I448" s="48">
        <v>16.739999999999998</v>
      </c>
      <c r="J448" s="26">
        <f t="shared" si="12"/>
        <v>32.659999999999997</v>
      </c>
      <c r="K448" s="49">
        <v>32.340000000000003</v>
      </c>
      <c r="L448" s="31">
        <v>45412</v>
      </c>
      <c r="M448" s="48">
        <f t="shared" si="13"/>
        <v>0.31999999999999318</v>
      </c>
      <c r="N448" s="32">
        <v>2</v>
      </c>
      <c r="O448" s="1" t="s">
        <v>50</v>
      </c>
      <c r="P448" s="1" t="s">
        <v>53</v>
      </c>
      <c r="Q448" s="91" t="str">
        <f>VLOOKUP(MKT[[#This Row],[ID]],DRIVER[],6,FALSE)</f>
        <v>ASHOK PRADHAN</v>
      </c>
    </row>
    <row r="449" spans="1:18" ht="13.8">
      <c r="A449" s="1">
        <v>447</v>
      </c>
      <c r="B449" s="1" t="str">
        <f>MKT[[#This Row],[DATE]]&amp;MKT[[#This Row],[VEHICLE NO]]&amp;MKT[[#This Row],[TRIP NO]]</f>
        <v>45412OD34R11452</v>
      </c>
      <c r="C449" s="25">
        <v>45412</v>
      </c>
      <c r="D449" s="1">
        <v>29003</v>
      </c>
      <c r="E449" s="12">
        <v>312214</v>
      </c>
      <c r="F449" s="17">
        <v>4284</v>
      </c>
      <c r="G449" s="20" t="s">
        <v>12</v>
      </c>
      <c r="H449" s="48">
        <v>55.84</v>
      </c>
      <c r="I449" s="48">
        <v>16.66</v>
      </c>
      <c r="J449" s="26">
        <f t="shared" si="12"/>
        <v>39.180000000000007</v>
      </c>
      <c r="K449" s="49">
        <v>38.72</v>
      </c>
      <c r="L449" s="31">
        <v>45412</v>
      </c>
      <c r="M449" s="48">
        <f t="shared" si="13"/>
        <v>0.46000000000000796</v>
      </c>
      <c r="N449" s="32">
        <v>2</v>
      </c>
      <c r="O449" s="1" t="s">
        <v>50</v>
      </c>
      <c r="P449" s="1" t="s">
        <v>53</v>
      </c>
      <c r="Q449" s="91" t="str">
        <f>VLOOKUP(MKT[[#This Row],[ID]],DRIVER[],6,FALSE)</f>
        <v>HEMANTA MOHANTA</v>
      </c>
    </row>
    <row r="450" spans="1:18" ht="13.8">
      <c r="A450" s="1">
        <v>448</v>
      </c>
      <c r="B450" s="1" t="str">
        <f>MKT[[#This Row],[DATE]]&amp;MKT[[#This Row],[VEHICLE NO]]&amp;MKT[[#This Row],[TRIP NO]]</f>
        <v>45412OD34R13452</v>
      </c>
      <c r="C450" s="25">
        <v>45412</v>
      </c>
      <c r="D450" s="1">
        <v>29004</v>
      </c>
      <c r="E450" s="12">
        <v>312214</v>
      </c>
      <c r="F450" s="17">
        <v>4283</v>
      </c>
      <c r="G450" s="20" t="s">
        <v>11</v>
      </c>
      <c r="H450" s="48">
        <v>54.46</v>
      </c>
      <c r="I450" s="48">
        <v>17.100000000000001</v>
      </c>
      <c r="J450" s="26">
        <f t="shared" si="12"/>
        <v>37.36</v>
      </c>
      <c r="K450" s="49">
        <v>36.96</v>
      </c>
      <c r="L450" s="31">
        <v>45412</v>
      </c>
      <c r="M450" s="48">
        <f t="shared" si="13"/>
        <v>0.39999999999999858</v>
      </c>
      <c r="N450" s="32">
        <v>2</v>
      </c>
      <c r="O450" s="1" t="s">
        <v>50</v>
      </c>
      <c r="P450" s="1" t="s">
        <v>53</v>
      </c>
      <c r="Q450" s="91" t="str">
        <f>VLOOKUP(MKT[[#This Row],[ID]],DRIVER[],6,FALSE)</f>
        <v>AKSHAYA KU SAHOO</v>
      </c>
    </row>
    <row r="451" spans="1:18" ht="13.8">
      <c r="A451" s="1">
        <v>1</v>
      </c>
      <c r="B451" s="1" t="str">
        <f>MKT[[#This Row],[DATE]]&amp;MKT[[#This Row],[VEHICLE NO]]&amp;MKT[[#This Row],[TRIP NO]]</f>
        <v>45413OD04V13451</v>
      </c>
      <c r="C451" s="25">
        <v>45413</v>
      </c>
      <c r="D451" s="1">
        <v>29005</v>
      </c>
      <c r="E451" s="12">
        <v>312214</v>
      </c>
      <c r="F451" s="17">
        <v>4349</v>
      </c>
      <c r="G451" s="20" t="s">
        <v>48</v>
      </c>
      <c r="H451" s="48">
        <v>53.42</v>
      </c>
      <c r="I451" s="48">
        <v>16.72</v>
      </c>
      <c r="J451" s="26">
        <f t="shared" ref="J451:J514" si="14">H451-I451</f>
        <v>36.700000000000003</v>
      </c>
      <c r="K451" s="49">
        <v>36.340000000000003</v>
      </c>
      <c r="L451" s="31">
        <v>45413</v>
      </c>
      <c r="M451" s="48">
        <f t="shared" ref="M451:M514" si="15">J451-K451</f>
        <v>0.35999999999999943</v>
      </c>
      <c r="N451" s="32">
        <v>1</v>
      </c>
      <c r="O451" s="1" t="s">
        <v>50</v>
      </c>
      <c r="P451" s="1" t="s">
        <v>53</v>
      </c>
      <c r="Q451" s="91" t="str">
        <f>VLOOKUP(MKT[[#This Row],[ID]],DRIVER[],6,FALSE)</f>
        <v>ASHOK PRADHAN</v>
      </c>
    </row>
    <row r="452" spans="1:18" ht="13.8">
      <c r="A452" s="1">
        <v>2</v>
      </c>
      <c r="B452" s="1" t="str">
        <f>MKT[[#This Row],[DATE]]&amp;MKT[[#This Row],[VEHICLE NO]]&amp;MKT[[#This Row],[TRIP NO]]</f>
        <v>45413OD34R11451</v>
      </c>
      <c r="C452" s="25">
        <v>45413</v>
      </c>
      <c r="D452" s="1">
        <v>29006</v>
      </c>
      <c r="E452" s="12">
        <v>312214</v>
      </c>
      <c r="F452" s="17">
        <v>4352</v>
      </c>
      <c r="G452" s="20" t="s">
        <v>12</v>
      </c>
      <c r="H452" s="48">
        <v>53.26</v>
      </c>
      <c r="I452" s="48">
        <v>16.64</v>
      </c>
      <c r="J452" s="26">
        <f t="shared" si="14"/>
        <v>36.619999999999997</v>
      </c>
      <c r="K452" s="49">
        <v>36.28</v>
      </c>
      <c r="L452" s="31">
        <v>45413</v>
      </c>
      <c r="M452" s="48">
        <f t="shared" si="15"/>
        <v>0.33999999999999631</v>
      </c>
      <c r="N452" s="32">
        <v>1</v>
      </c>
      <c r="O452" s="1" t="s">
        <v>50</v>
      </c>
      <c r="P452" s="1" t="s">
        <v>53</v>
      </c>
      <c r="Q452" s="91" t="str">
        <f>VLOOKUP(MKT[[#This Row],[ID]],DRIVER[],6,FALSE)</f>
        <v>HEMANTA MOHANTA</v>
      </c>
    </row>
    <row r="453" spans="1:18" ht="13.8">
      <c r="A453" s="1">
        <v>3</v>
      </c>
      <c r="B453" s="1" t="str">
        <f>MKT[[#This Row],[DATE]]&amp;MKT[[#This Row],[VEHICLE NO]]&amp;MKT[[#This Row],[TRIP NO]]</f>
        <v>45413OD04T11451</v>
      </c>
      <c r="C453" s="25">
        <v>45413</v>
      </c>
      <c r="D453" s="1">
        <v>29007</v>
      </c>
      <c r="E453" s="12">
        <v>312214</v>
      </c>
      <c r="F453" s="17">
        <v>4356</v>
      </c>
      <c r="G453" s="20" t="s">
        <v>13</v>
      </c>
      <c r="H453" s="48">
        <v>54.08</v>
      </c>
      <c r="I453" s="48">
        <v>16.82</v>
      </c>
      <c r="J453" s="26">
        <f t="shared" si="14"/>
        <v>37.26</v>
      </c>
      <c r="K453" s="49">
        <v>36.799999999999997</v>
      </c>
      <c r="L453" s="31">
        <v>45413</v>
      </c>
      <c r="M453" s="48">
        <f t="shared" si="15"/>
        <v>0.46000000000000085</v>
      </c>
      <c r="N453" s="32">
        <v>1</v>
      </c>
      <c r="O453" s="1" t="s">
        <v>50</v>
      </c>
      <c r="P453" s="1" t="s">
        <v>53</v>
      </c>
      <c r="Q453" s="91" t="str">
        <f>VLOOKUP(MKT[[#This Row],[ID]],DRIVER[],6,FALSE)</f>
        <v xml:space="preserve">RASHID </v>
      </c>
    </row>
    <row r="454" spans="1:18" ht="13.8">
      <c r="A454" s="1">
        <v>4</v>
      </c>
      <c r="B454" s="1" t="str">
        <f>MKT[[#This Row],[DATE]]&amp;MKT[[#This Row],[VEHICLE NO]]&amp;MKT[[#This Row],[TRIP NO]]</f>
        <v>45413OD34T11451</v>
      </c>
      <c r="C454" s="25">
        <v>45413</v>
      </c>
      <c r="D454" s="1">
        <v>29008</v>
      </c>
      <c r="E454" s="12">
        <v>312214</v>
      </c>
      <c r="F454" s="17">
        <v>4357</v>
      </c>
      <c r="G454" s="20" t="s">
        <v>34</v>
      </c>
      <c r="H454" s="48">
        <v>52.02</v>
      </c>
      <c r="I454" s="48">
        <v>16.8</v>
      </c>
      <c r="J454" s="26">
        <f t="shared" si="14"/>
        <v>35.22</v>
      </c>
      <c r="K454" s="49">
        <v>34.86</v>
      </c>
      <c r="L454" s="31">
        <v>45413</v>
      </c>
      <c r="M454" s="48">
        <f t="shared" si="15"/>
        <v>0.35999999999999943</v>
      </c>
      <c r="N454" s="32">
        <v>1</v>
      </c>
      <c r="O454" s="1" t="s">
        <v>50</v>
      </c>
      <c r="P454" s="1" t="s">
        <v>53</v>
      </c>
      <c r="Q454" s="91" t="str">
        <f>VLOOKUP(MKT[[#This Row],[ID]],DRIVER[],6,FALSE)</f>
        <v>KASHI NATH DAS</v>
      </c>
    </row>
    <row r="455" spans="1:18" ht="13.8">
      <c r="A455" s="1">
        <v>5</v>
      </c>
      <c r="B455" s="1" t="str">
        <f>MKT[[#This Row],[DATE]]&amp;MKT[[#This Row],[VEHICLE NO]]&amp;MKT[[#This Row],[TRIP NO]]</f>
        <v>45413OD34R13451</v>
      </c>
      <c r="C455" s="25">
        <v>45413</v>
      </c>
      <c r="D455" s="1">
        <v>29009</v>
      </c>
      <c r="E455" s="12">
        <v>312214</v>
      </c>
      <c r="F455" s="17">
        <v>4362</v>
      </c>
      <c r="G455" s="20" t="s">
        <v>11</v>
      </c>
      <c r="H455" s="48">
        <v>54.3</v>
      </c>
      <c r="I455" s="48">
        <v>17.04</v>
      </c>
      <c r="J455" s="26">
        <f t="shared" si="14"/>
        <v>37.26</v>
      </c>
      <c r="K455" s="49">
        <v>36.880000000000003</v>
      </c>
      <c r="L455" s="31">
        <v>45413</v>
      </c>
      <c r="M455" s="48">
        <f t="shared" si="15"/>
        <v>0.37999999999999545</v>
      </c>
      <c r="N455" s="32">
        <v>1</v>
      </c>
      <c r="O455" s="1" t="s">
        <v>50</v>
      </c>
      <c r="P455" s="1" t="s">
        <v>53</v>
      </c>
      <c r="Q455" s="91" t="str">
        <f>VLOOKUP(MKT[[#This Row],[ID]],DRIVER[],6,FALSE)</f>
        <v>AKSHAYA KU SAHOO</v>
      </c>
    </row>
    <row r="456" spans="1:18" ht="13.8">
      <c r="A456" s="1">
        <v>6</v>
      </c>
      <c r="B456" s="1" t="str">
        <f>MKT[[#This Row],[DATE]]&amp;MKT[[#This Row],[VEHICLE NO]]&amp;MKT[[#This Row],[TRIP NO]]</f>
        <v>45413OD04V11451</v>
      </c>
      <c r="C456" s="25">
        <v>45413</v>
      </c>
      <c r="D456" s="1">
        <v>29010</v>
      </c>
      <c r="E456" s="12">
        <v>312214</v>
      </c>
      <c r="F456" s="17">
        <v>4366</v>
      </c>
      <c r="G456" s="20" t="s">
        <v>46</v>
      </c>
      <c r="H456" s="48">
        <v>53.68</v>
      </c>
      <c r="I456" s="48">
        <v>16.7</v>
      </c>
      <c r="J456" s="26">
        <f t="shared" si="14"/>
        <v>36.980000000000004</v>
      </c>
      <c r="K456" s="49">
        <v>36.6</v>
      </c>
      <c r="L456" s="31">
        <v>45413</v>
      </c>
      <c r="M456" s="48">
        <f t="shared" si="15"/>
        <v>0.38000000000000256</v>
      </c>
      <c r="N456" s="32">
        <v>1</v>
      </c>
      <c r="O456" s="1" t="s">
        <v>50</v>
      </c>
      <c r="P456" s="1" t="s">
        <v>53</v>
      </c>
      <c r="Q456" s="91" t="str">
        <f>VLOOKUP(MKT[[#This Row],[ID]],DRIVER[],6,FALSE)</f>
        <v>AJAYA KUMAR PARIDA</v>
      </c>
    </row>
    <row r="457" spans="1:18" ht="13.8">
      <c r="A457" s="1">
        <v>7</v>
      </c>
      <c r="B457" s="1" t="str">
        <f>MKT[[#This Row],[DATE]]&amp;MKT[[#This Row],[VEHICLE NO]]&amp;MKT[[#This Row],[TRIP NO]]</f>
        <v>45413OD34S11451</v>
      </c>
      <c r="C457" s="25">
        <v>45413</v>
      </c>
      <c r="D457" s="1">
        <v>29011</v>
      </c>
      <c r="E457" s="12">
        <v>312214</v>
      </c>
      <c r="F457" s="17">
        <v>4368</v>
      </c>
      <c r="G457" s="20" t="s">
        <v>32</v>
      </c>
      <c r="H457" s="48">
        <v>55.2</v>
      </c>
      <c r="I457" s="48">
        <v>16.8</v>
      </c>
      <c r="J457" s="26">
        <f t="shared" si="14"/>
        <v>38.400000000000006</v>
      </c>
      <c r="K457" s="49">
        <v>38.4</v>
      </c>
      <c r="L457" s="31">
        <v>45413</v>
      </c>
      <c r="M457" s="48">
        <f t="shared" si="15"/>
        <v>0</v>
      </c>
      <c r="N457" s="32">
        <v>1</v>
      </c>
      <c r="O457" s="1" t="s">
        <v>50</v>
      </c>
      <c r="P457" s="1" t="s">
        <v>53</v>
      </c>
      <c r="Q457" s="91" t="str">
        <f>VLOOKUP(MKT[[#This Row],[ID]],DRIVER[],6,FALSE)</f>
        <v>AMIYA MISHRA</v>
      </c>
    </row>
    <row r="458" spans="1:18" ht="13.8">
      <c r="A458" s="1">
        <v>8</v>
      </c>
      <c r="B458" s="1" t="str">
        <f>MKT[[#This Row],[DATE]]&amp;MKT[[#This Row],[VEHICLE NO]]&amp;MKT[[#This Row],[TRIP NO]]</f>
        <v>45413OD04V13452</v>
      </c>
      <c r="C458" s="25">
        <v>45413</v>
      </c>
      <c r="D458" s="1">
        <v>29012</v>
      </c>
      <c r="E458" s="12">
        <v>312214</v>
      </c>
      <c r="F458" s="17">
        <v>4384</v>
      </c>
      <c r="G458" s="20" t="s">
        <v>48</v>
      </c>
      <c r="H458" s="48">
        <v>53.16</v>
      </c>
      <c r="I458" s="48">
        <v>16.72</v>
      </c>
      <c r="J458" s="26">
        <f t="shared" si="14"/>
        <v>36.44</v>
      </c>
      <c r="K458" s="49">
        <v>36.020000000000003</v>
      </c>
      <c r="L458" s="31">
        <v>45413</v>
      </c>
      <c r="M458" s="48">
        <f t="shared" si="15"/>
        <v>0.4199999999999946</v>
      </c>
      <c r="N458" s="32">
        <v>2</v>
      </c>
      <c r="O458" s="1" t="s">
        <v>50</v>
      </c>
      <c r="P458" s="1" t="s">
        <v>53</v>
      </c>
      <c r="Q458" s="91" t="str">
        <f>VLOOKUP(MKT[[#This Row],[ID]],DRIVER[],6,FALSE)</f>
        <v>ASHOK PRADHAN</v>
      </c>
      <c r="R458" s="1">
        <v>324</v>
      </c>
    </row>
    <row r="459" spans="1:18" ht="13.8">
      <c r="A459" s="1">
        <v>9</v>
      </c>
      <c r="B459" s="1" t="str">
        <f>MKT[[#This Row],[DATE]]&amp;MKT[[#This Row],[VEHICLE NO]]&amp;MKT[[#This Row],[TRIP NO]]</f>
        <v>45413OD04T11452</v>
      </c>
      <c r="C459" s="25">
        <v>45413</v>
      </c>
      <c r="D459" s="1">
        <v>29013</v>
      </c>
      <c r="E459" s="12">
        <v>312214</v>
      </c>
      <c r="F459" s="17">
        <v>4387</v>
      </c>
      <c r="G459" s="20" t="s">
        <v>13</v>
      </c>
      <c r="H459" s="48">
        <v>55.84</v>
      </c>
      <c r="I459" s="48">
        <v>16.8</v>
      </c>
      <c r="J459" s="26">
        <f t="shared" si="14"/>
        <v>39.040000000000006</v>
      </c>
      <c r="K459" s="49">
        <v>38.58</v>
      </c>
      <c r="L459" s="31">
        <v>45413</v>
      </c>
      <c r="M459" s="48">
        <f t="shared" si="15"/>
        <v>0.46000000000000796</v>
      </c>
      <c r="N459" s="32">
        <v>2</v>
      </c>
      <c r="O459" s="1" t="s">
        <v>50</v>
      </c>
      <c r="P459" s="1" t="s">
        <v>53</v>
      </c>
      <c r="Q459" s="91" t="str">
        <f>VLOOKUP(MKT[[#This Row],[ID]],DRIVER[],6,FALSE)</f>
        <v xml:space="preserve">RASHID </v>
      </c>
      <c r="R459" s="1">
        <v>400</v>
      </c>
    </row>
    <row r="460" spans="1:18" ht="13.8">
      <c r="A460" s="1">
        <v>10</v>
      </c>
      <c r="B460" s="1" t="str">
        <f>MKT[[#This Row],[DATE]]&amp;MKT[[#This Row],[VEHICLE NO]]&amp;MKT[[#This Row],[TRIP NO]]</f>
        <v>45413OD34R11452</v>
      </c>
      <c r="C460" s="25">
        <v>45413</v>
      </c>
      <c r="D460" s="1">
        <v>29014</v>
      </c>
      <c r="E460" s="12">
        <v>312214</v>
      </c>
      <c r="F460" s="17">
        <v>4389</v>
      </c>
      <c r="G460" s="20" t="s">
        <v>12</v>
      </c>
      <c r="H460" s="48">
        <v>55.04</v>
      </c>
      <c r="I460" s="48">
        <v>16.62</v>
      </c>
      <c r="J460" s="26">
        <f t="shared" si="14"/>
        <v>38.42</v>
      </c>
      <c r="K460" s="49">
        <v>37.96</v>
      </c>
      <c r="L460" s="31">
        <v>45413</v>
      </c>
      <c r="M460" s="48">
        <f t="shared" si="15"/>
        <v>0.46000000000000085</v>
      </c>
      <c r="N460" s="32">
        <v>2</v>
      </c>
      <c r="O460" s="1" t="s">
        <v>50</v>
      </c>
      <c r="P460" s="1" t="s">
        <v>53</v>
      </c>
      <c r="Q460" s="91" t="str">
        <f>VLOOKUP(MKT[[#This Row],[ID]],DRIVER[],6,FALSE)</f>
        <v>HEMANTA MOHANTA</v>
      </c>
    </row>
    <row r="461" spans="1:18" ht="13.8">
      <c r="A461" s="1">
        <v>11</v>
      </c>
      <c r="B461" s="1" t="str">
        <f>MKT[[#This Row],[DATE]]&amp;MKT[[#This Row],[VEHICLE NO]]&amp;MKT[[#This Row],[TRIP NO]]</f>
        <v>45413OD34T11452</v>
      </c>
      <c r="C461" s="25">
        <v>45413</v>
      </c>
      <c r="D461" s="1">
        <v>29015</v>
      </c>
      <c r="E461" s="12">
        <v>312214</v>
      </c>
      <c r="F461" s="17">
        <v>4394</v>
      </c>
      <c r="G461" s="20" t="s">
        <v>34</v>
      </c>
      <c r="H461" s="48">
        <v>53.88</v>
      </c>
      <c r="I461" s="48">
        <v>16.82</v>
      </c>
      <c r="J461" s="26">
        <f t="shared" si="14"/>
        <v>37.06</v>
      </c>
      <c r="K461" s="49">
        <v>37.06</v>
      </c>
      <c r="L461" s="31">
        <v>45413</v>
      </c>
      <c r="M461" s="48">
        <f t="shared" si="15"/>
        <v>0</v>
      </c>
      <c r="N461" s="32">
        <v>2</v>
      </c>
      <c r="O461" s="1" t="s">
        <v>50</v>
      </c>
      <c r="P461" s="1" t="s">
        <v>53</v>
      </c>
      <c r="Q461" s="91" t="str">
        <f>VLOOKUP(MKT[[#This Row],[ID]],DRIVER[],6,FALSE)</f>
        <v>KASHI NATH DAS</v>
      </c>
    </row>
    <row r="462" spans="1:18" ht="13.8">
      <c r="A462" s="1">
        <v>12</v>
      </c>
      <c r="B462" s="1" t="str">
        <f>MKT[[#This Row],[DATE]]&amp;MKT[[#This Row],[VEHICLE NO]]&amp;MKT[[#This Row],[TRIP NO]]</f>
        <v>45413OD34R13452</v>
      </c>
      <c r="C462" s="25">
        <v>45413</v>
      </c>
      <c r="D462" s="1">
        <v>29016</v>
      </c>
      <c r="E462" s="12">
        <v>312214</v>
      </c>
      <c r="F462" s="17">
        <v>4399</v>
      </c>
      <c r="G462" s="20" t="s">
        <v>11</v>
      </c>
      <c r="H462" s="48">
        <v>53.4</v>
      </c>
      <c r="I462" s="48">
        <v>17.04</v>
      </c>
      <c r="J462" s="26">
        <f t="shared" si="14"/>
        <v>36.36</v>
      </c>
      <c r="K462" s="49">
        <v>35.78</v>
      </c>
      <c r="L462" s="31">
        <v>45413</v>
      </c>
      <c r="M462" s="48">
        <f t="shared" si="15"/>
        <v>0.57999999999999829</v>
      </c>
      <c r="N462" s="32">
        <v>2</v>
      </c>
      <c r="O462" s="1" t="s">
        <v>50</v>
      </c>
      <c r="P462" s="1" t="s">
        <v>53</v>
      </c>
      <c r="Q462" s="91" t="str">
        <f>VLOOKUP(MKT[[#This Row],[ID]],DRIVER[],6,FALSE)</f>
        <v>AKSHAYA KU SAHOO</v>
      </c>
    </row>
    <row r="463" spans="1:18" ht="13.8">
      <c r="A463" s="1">
        <v>13</v>
      </c>
      <c r="B463" s="1" t="str">
        <f>MKT[[#This Row],[DATE]]&amp;MKT[[#This Row],[VEHICLE NO]]&amp;MKT[[#This Row],[TRIP NO]]</f>
        <v>45413OD04V11452</v>
      </c>
      <c r="C463" s="25">
        <v>45413</v>
      </c>
      <c r="D463" s="1">
        <v>29017</v>
      </c>
      <c r="E463" s="12">
        <v>312214</v>
      </c>
      <c r="F463" s="17">
        <v>4431</v>
      </c>
      <c r="G463" s="20" t="s">
        <v>46</v>
      </c>
      <c r="H463" s="48">
        <v>56.84</v>
      </c>
      <c r="I463" s="48">
        <v>16.66</v>
      </c>
      <c r="J463" s="26">
        <f t="shared" si="14"/>
        <v>40.180000000000007</v>
      </c>
      <c r="K463" s="49">
        <v>39.76</v>
      </c>
      <c r="L463" s="31">
        <v>45413</v>
      </c>
      <c r="M463" s="48">
        <f t="shared" si="15"/>
        <v>0.42000000000000881</v>
      </c>
      <c r="N463" s="32">
        <v>2</v>
      </c>
      <c r="O463" s="1" t="s">
        <v>50</v>
      </c>
      <c r="P463" s="1" t="s">
        <v>53</v>
      </c>
      <c r="Q463" s="91" t="str">
        <f>VLOOKUP(MKT[[#This Row],[ID]],DRIVER[],6,FALSE)</f>
        <v>AJAYA KUMAR PARIDA</v>
      </c>
    </row>
    <row r="464" spans="1:18" ht="13.8">
      <c r="A464" s="1">
        <v>14</v>
      </c>
      <c r="B464" s="1" t="str">
        <f>MKT[[#This Row],[DATE]]&amp;MKT[[#This Row],[VEHICLE NO]]&amp;MKT[[#This Row],[TRIP NO]]</f>
        <v>45413OD34S11452</v>
      </c>
      <c r="C464" s="25">
        <v>45413</v>
      </c>
      <c r="D464" s="1">
        <v>29018</v>
      </c>
      <c r="E464" s="12">
        <v>312214</v>
      </c>
      <c r="F464" s="17">
        <v>4430</v>
      </c>
      <c r="G464" s="20" t="s">
        <v>32</v>
      </c>
      <c r="H464" s="48">
        <v>55.04</v>
      </c>
      <c r="I464" s="48">
        <v>16.8</v>
      </c>
      <c r="J464" s="26">
        <f t="shared" si="14"/>
        <v>38.239999999999995</v>
      </c>
      <c r="K464" s="49">
        <v>37.799999999999997</v>
      </c>
      <c r="L464" s="31">
        <v>45413</v>
      </c>
      <c r="M464" s="48">
        <f t="shared" si="15"/>
        <v>0.43999999999999773</v>
      </c>
      <c r="N464" s="32">
        <v>2</v>
      </c>
      <c r="O464" s="1" t="s">
        <v>50</v>
      </c>
      <c r="P464" s="1" t="s">
        <v>53</v>
      </c>
      <c r="Q464" s="91" t="str">
        <f>VLOOKUP(MKT[[#This Row],[ID]],DRIVER[],6,FALSE)</f>
        <v>AMIYA MISHRA</v>
      </c>
    </row>
    <row r="465" spans="1:18" ht="13.8">
      <c r="A465" s="1">
        <v>15</v>
      </c>
      <c r="B465" s="1" t="str">
        <f>MKT[[#This Row],[DATE]]&amp;MKT[[#This Row],[VEHICLE NO]]&amp;MKT[[#This Row],[TRIP NO]]</f>
        <v>45414OD04T11451</v>
      </c>
      <c r="C465" s="25">
        <v>45414</v>
      </c>
      <c r="D465" s="1">
        <v>29019</v>
      </c>
      <c r="E465" s="12">
        <v>312214</v>
      </c>
      <c r="F465" s="17">
        <v>4451</v>
      </c>
      <c r="G465" s="20" t="s">
        <v>13</v>
      </c>
      <c r="H465" s="48">
        <v>52.92</v>
      </c>
      <c r="I465" s="48">
        <v>17.079999999999998</v>
      </c>
      <c r="J465" s="26">
        <f t="shared" si="14"/>
        <v>35.840000000000003</v>
      </c>
      <c r="K465" s="49">
        <v>35.24</v>
      </c>
      <c r="L465" s="31">
        <v>45414</v>
      </c>
      <c r="M465" s="48">
        <f t="shared" si="15"/>
        <v>0.60000000000000142</v>
      </c>
      <c r="N465" s="32">
        <v>1</v>
      </c>
      <c r="O465" s="1" t="s">
        <v>50</v>
      </c>
      <c r="P465" s="1" t="s">
        <v>53</v>
      </c>
      <c r="Q465" s="91" t="str">
        <f>VLOOKUP(MKT[[#This Row],[ID]],DRIVER[],6,FALSE)</f>
        <v xml:space="preserve">RASHID </v>
      </c>
    </row>
    <row r="466" spans="1:18" ht="13.8">
      <c r="A466" s="1">
        <v>16</v>
      </c>
      <c r="B466" s="1" t="str">
        <f>MKT[[#This Row],[DATE]]&amp;MKT[[#This Row],[VEHICLE NO]]&amp;MKT[[#This Row],[TRIP NO]]</f>
        <v>45414OD34T11451</v>
      </c>
      <c r="C466" s="25">
        <v>45414</v>
      </c>
      <c r="D466" s="1">
        <v>29020</v>
      </c>
      <c r="E466" s="12">
        <v>312214</v>
      </c>
      <c r="F466" s="17">
        <v>4453</v>
      </c>
      <c r="G466" s="20" t="s">
        <v>34</v>
      </c>
      <c r="H466" s="48">
        <v>53.66</v>
      </c>
      <c r="I466" s="48">
        <v>16.8</v>
      </c>
      <c r="J466" s="26">
        <f t="shared" si="14"/>
        <v>36.86</v>
      </c>
      <c r="K466" s="49">
        <v>36.479999999999997</v>
      </c>
      <c r="L466" s="31">
        <v>45414</v>
      </c>
      <c r="M466" s="48">
        <f t="shared" si="15"/>
        <v>0.38000000000000256</v>
      </c>
      <c r="N466" s="32">
        <v>1</v>
      </c>
      <c r="O466" s="1" t="s">
        <v>50</v>
      </c>
      <c r="P466" s="1" t="s">
        <v>53</v>
      </c>
      <c r="Q466" s="91" t="str">
        <f>VLOOKUP(MKT[[#This Row],[ID]],DRIVER[],6,FALSE)</f>
        <v>KASHI NATH DAS</v>
      </c>
      <c r="R466" s="1">
        <v>339</v>
      </c>
    </row>
    <row r="467" spans="1:18" ht="13.8">
      <c r="A467" s="1">
        <v>17</v>
      </c>
      <c r="B467" s="1" t="str">
        <f>MKT[[#This Row],[DATE]]&amp;MKT[[#This Row],[VEHICLE NO]]&amp;MKT[[#This Row],[TRIP NO]]</f>
        <v>45414OD04V13451</v>
      </c>
      <c r="C467" s="25">
        <v>45414</v>
      </c>
      <c r="D467" s="1">
        <v>29021</v>
      </c>
      <c r="E467" s="12">
        <v>312214</v>
      </c>
      <c r="F467" s="17">
        <v>4455</v>
      </c>
      <c r="G467" s="20" t="s">
        <v>48</v>
      </c>
      <c r="H467" s="48">
        <v>53.88</v>
      </c>
      <c r="I467" s="48">
        <v>16.940000000000001</v>
      </c>
      <c r="J467" s="26">
        <f t="shared" si="14"/>
        <v>36.94</v>
      </c>
      <c r="K467" s="49">
        <v>36.58</v>
      </c>
      <c r="L467" s="31">
        <v>45414</v>
      </c>
      <c r="M467" s="48">
        <f t="shared" si="15"/>
        <v>0.35999999999999943</v>
      </c>
      <c r="N467" s="32">
        <v>1</v>
      </c>
      <c r="O467" s="1" t="s">
        <v>50</v>
      </c>
      <c r="P467" s="1" t="s">
        <v>53</v>
      </c>
      <c r="Q467" s="91" t="str">
        <f>VLOOKUP(MKT[[#This Row],[ID]],DRIVER[],6,FALSE)</f>
        <v>ASHOK PRADHAN</v>
      </c>
    </row>
    <row r="468" spans="1:18" ht="13.8">
      <c r="A468" s="1">
        <v>18</v>
      </c>
      <c r="B468" s="1" t="str">
        <f>MKT[[#This Row],[DATE]]&amp;MKT[[#This Row],[VEHICLE NO]]&amp;MKT[[#This Row],[TRIP NO]]</f>
        <v>45414OD04V11451</v>
      </c>
      <c r="C468" s="25">
        <v>45414</v>
      </c>
      <c r="D468" s="1">
        <v>29022</v>
      </c>
      <c r="E468" s="12">
        <v>312214</v>
      </c>
      <c r="F468" s="17">
        <v>4454</v>
      </c>
      <c r="G468" s="20" t="s">
        <v>46</v>
      </c>
      <c r="H468" s="48">
        <v>53.98</v>
      </c>
      <c r="I468" s="48">
        <v>16.600000000000001</v>
      </c>
      <c r="J468" s="26">
        <f t="shared" si="14"/>
        <v>37.379999999999995</v>
      </c>
      <c r="K468" s="49">
        <v>36.9</v>
      </c>
      <c r="L468" s="31">
        <v>45414</v>
      </c>
      <c r="M468" s="48">
        <f t="shared" si="15"/>
        <v>0.47999999999999687</v>
      </c>
      <c r="N468" s="32">
        <v>1</v>
      </c>
      <c r="O468" s="1" t="s">
        <v>50</v>
      </c>
      <c r="P468" s="1" t="s">
        <v>53</v>
      </c>
      <c r="Q468" s="91" t="str">
        <f>VLOOKUP(MKT[[#This Row],[ID]],DRIVER[],6,FALSE)</f>
        <v>AJAYA KUMAR PARIDA</v>
      </c>
      <c r="R468" s="1">
        <v>394</v>
      </c>
    </row>
    <row r="469" spans="1:18" ht="13.8">
      <c r="A469" s="1">
        <v>19</v>
      </c>
      <c r="B469" s="1" t="str">
        <f>MKT[[#This Row],[DATE]]&amp;MKT[[#This Row],[VEHICLE NO]]&amp;MKT[[#This Row],[TRIP NO]]</f>
        <v>45414OD34S11451</v>
      </c>
      <c r="C469" s="25">
        <v>45414</v>
      </c>
      <c r="D469" s="1">
        <v>29023</v>
      </c>
      <c r="E469" s="12">
        <v>312214</v>
      </c>
      <c r="F469" s="17">
        <v>4460</v>
      </c>
      <c r="G469" s="20" t="s">
        <v>32</v>
      </c>
      <c r="H469" s="48">
        <v>54.6</v>
      </c>
      <c r="I469" s="48">
        <v>16.760000000000002</v>
      </c>
      <c r="J469" s="26">
        <f t="shared" si="14"/>
        <v>37.840000000000003</v>
      </c>
      <c r="K469" s="49">
        <v>37.1</v>
      </c>
      <c r="L469" s="31">
        <v>45414</v>
      </c>
      <c r="M469" s="48">
        <f t="shared" si="15"/>
        <v>0.74000000000000199</v>
      </c>
      <c r="N469" s="32">
        <v>1</v>
      </c>
      <c r="O469" s="1" t="s">
        <v>50</v>
      </c>
      <c r="P469" s="1" t="s">
        <v>53</v>
      </c>
      <c r="Q469" s="91" t="str">
        <f>VLOOKUP(MKT[[#This Row],[ID]],DRIVER[],6,FALSE)</f>
        <v>AMIYA MISHRA</v>
      </c>
    </row>
    <row r="470" spans="1:18" ht="13.8">
      <c r="A470" s="1">
        <v>20</v>
      </c>
      <c r="B470" s="1" t="str">
        <f>MKT[[#This Row],[DATE]]&amp;MKT[[#This Row],[VEHICLE NO]]&amp;MKT[[#This Row],[TRIP NO]]</f>
        <v>45414OD34R11451</v>
      </c>
      <c r="C470" s="25">
        <v>45414</v>
      </c>
      <c r="D470" s="1">
        <v>29024</v>
      </c>
      <c r="E470" s="12">
        <v>312214</v>
      </c>
      <c r="F470" s="17">
        <v>4463</v>
      </c>
      <c r="G470" s="20" t="s">
        <v>12</v>
      </c>
      <c r="H470" s="70">
        <v>56.84</v>
      </c>
      <c r="I470" s="70">
        <v>16.579999999999998</v>
      </c>
      <c r="J470" s="71">
        <f t="shared" si="14"/>
        <v>40.260000000000005</v>
      </c>
      <c r="K470" s="72">
        <v>39.82</v>
      </c>
      <c r="L470" s="31">
        <v>45414</v>
      </c>
      <c r="M470" s="70">
        <f t="shared" si="15"/>
        <v>0.44000000000000483</v>
      </c>
      <c r="N470" s="32">
        <v>1</v>
      </c>
      <c r="O470" s="1" t="s">
        <v>50</v>
      </c>
      <c r="P470" s="1" t="s">
        <v>53</v>
      </c>
      <c r="Q470" s="91" t="str">
        <f>VLOOKUP(MKT[[#This Row],[ID]],DRIVER[],6,FALSE)</f>
        <v>HEMANTA MOHANTA</v>
      </c>
      <c r="R470" s="1">
        <v>380</v>
      </c>
    </row>
    <row r="471" spans="1:18" ht="13.8">
      <c r="A471" s="1">
        <v>21</v>
      </c>
      <c r="B471" s="1" t="str">
        <f>MKT[[#This Row],[DATE]]&amp;MKT[[#This Row],[VEHICLE NO]]&amp;MKT[[#This Row],[TRIP NO]]</f>
        <v>45414OD34R13451</v>
      </c>
      <c r="C471" s="25">
        <v>45414</v>
      </c>
      <c r="D471" s="1">
        <v>29025</v>
      </c>
      <c r="E471" s="12">
        <v>312214</v>
      </c>
      <c r="F471" s="17">
        <v>4485</v>
      </c>
      <c r="G471" s="20" t="s">
        <v>11</v>
      </c>
      <c r="H471" s="70">
        <v>55.2</v>
      </c>
      <c r="I471" s="70">
        <v>17.04</v>
      </c>
      <c r="J471" s="71">
        <f t="shared" si="14"/>
        <v>38.160000000000004</v>
      </c>
      <c r="K471" s="72">
        <v>37.6</v>
      </c>
      <c r="L471" s="31">
        <v>45414</v>
      </c>
      <c r="M471" s="70">
        <f t="shared" si="15"/>
        <v>0.56000000000000227</v>
      </c>
      <c r="N471" s="32">
        <v>1</v>
      </c>
      <c r="O471" s="1" t="s">
        <v>50</v>
      </c>
      <c r="P471" s="1" t="s">
        <v>53</v>
      </c>
      <c r="Q471" s="91" t="str">
        <f>VLOOKUP(MKT[[#This Row],[ID]],DRIVER[],6,FALSE)</f>
        <v>MALIA PRADHAN</v>
      </c>
    </row>
    <row r="472" spans="1:18" ht="13.8">
      <c r="A472" s="1">
        <v>22</v>
      </c>
      <c r="B472" s="1" t="str">
        <f>MKT[[#This Row],[DATE]]&amp;MKT[[#This Row],[VEHICLE NO]]&amp;MKT[[#This Row],[TRIP NO]]</f>
        <v>45414OD04T11452</v>
      </c>
      <c r="C472" s="25">
        <v>45414</v>
      </c>
      <c r="D472" s="1">
        <v>29026</v>
      </c>
      <c r="E472" s="12">
        <v>312214</v>
      </c>
      <c r="F472" s="17">
        <v>4498</v>
      </c>
      <c r="G472" s="20" t="s">
        <v>13</v>
      </c>
      <c r="H472" s="70">
        <v>55.86</v>
      </c>
      <c r="I472" s="70">
        <v>17.079999999999998</v>
      </c>
      <c r="J472" s="71">
        <f t="shared" si="14"/>
        <v>38.78</v>
      </c>
      <c r="K472" s="72">
        <v>38.08</v>
      </c>
      <c r="L472" s="31">
        <v>45414</v>
      </c>
      <c r="M472" s="70">
        <f t="shared" si="15"/>
        <v>0.70000000000000284</v>
      </c>
      <c r="N472" s="32">
        <v>2</v>
      </c>
      <c r="O472" s="1" t="s">
        <v>50</v>
      </c>
      <c r="P472" s="1" t="s">
        <v>53</v>
      </c>
      <c r="Q472" s="91" t="str">
        <f>VLOOKUP(MKT[[#This Row],[ID]],DRIVER[],6,FALSE)</f>
        <v xml:space="preserve">RASHID </v>
      </c>
    </row>
    <row r="473" spans="1:18" ht="13.8">
      <c r="A473" s="1">
        <v>23</v>
      </c>
      <c r="B473" s="1" t="str">
        <f>MKT[[#This Row],[DATE]]&amp;MKT[[#This Row],[VEHICLE NO]]&amp;MKT[[#This Row],[TRIP NO]]</f>
        <v>45414OD34T11452</v>
      </c>
      <c r="C473" s="25">
        <v>45414</v>
      </c>
      <c r="D473" s="1">
        <v>29027</v>
      </c>
      <c r="E473" s="12">
        <v>312214</v>
      </c>
      <c r="F473" s="17">
        <v>4503</v>
      </c>
      <c r="G473" s="20" t="s">
        <v>34</v>
      </c>
      <c r="H473" s="70">
        <v>53.44</v>
      </c>
      <c r="I473" s="70">
        <v>17.059999999999999</v>
      </c>
      <c r="J473" s="71">
        <f t="shared" si="14"/>
        <v>36.379999999999995</v>
      </c>
      <c r="K473" s="72">
        <v>35.92</v>
      </c>
      <c r="L473" s="31">
        <v>45414</v>
      </c>
      <c r="M473" s="70">
        <f t="shared" si="15"/>
        <v>0.45999999999999375</v>
      </c>
      <c r="N473" s="32">
        <v>2</v>
      </c>
      <c r="O473" s="1" t="s">
        <v>50</v>
      </c>
      <c r="P473" s="1" t="s">
        <v>53</v>
      </c>
      <c r="Q473" s="91" t="str">
        <f>VLOOKUP(MKT[[#This Row],[ID]],DRIVER[],6,FALSE)</f>
        <v>KASHI NATH DAS</v>
      </c>
    </row>
    <row r="474" spans="1:18" ht="13.8">
      <c r="A474" s="1">
        <v>24</v>
      </c>
      <c r="B474" s="1" t="str">
        <f>MKT[[#This Row],[DATE]]&amp;MKT[[#This Row],[VEHICLE NO]]&amp;MKT[[#This Row],[TRIP NO]]</f>
        <v>45414OD04V13452</v>
      </c>
      <c r="C474" s="25">
        <v>45414</v>
      </c>
      <c r="D474" s="1">
        <v>29028</v>
      </c>
      <c r="E474" s="12">
        <v>312214</v>
      </c>
      <c r="F474" s="17">
        <v>4505</v>
      </c>
      <c r="G474" s="20" t="s">
        <v>48</v>
      </c>
      <c r="H474" s="70">
        <v>53.38</v>
      </c>
      <c r="I474" s="70">
        <v>16.920000000000002</v>
      </c>
      <c r="J474" s="71">
        <f t="shared" si="14"/>
        <v>36.46</v>
      </c>
      <c r="K474" s="72">
        <v>35.979999999999997</v>
      </c>
      <c r="L474" s="31">
        <v>45414</v>
      </c>
      <c r="M474" s="70">
        <f t="shared" si="15"/>
        <v>0.48000000000000398</v>
      </c>
      <c r="N474" s="32">
        <v>2</v>
      </c>
      <c r="O474" s="1" t="s">
        <v>50</v>
      </c>
      <c r="P474" s="1" t="s">
        <v>53</v>
      </c>
      <c r="Q474" s="91" t="str">
        <f>VLOOKUP(MKT[[#This Row],[ID]],DRIVER[],6,FALSE)</f>
        <v>ASHOK PRADHAN</v>
      </c>
    </row>
    <row r="475" spans="1:18" ht="13.8">
      <c r="A475" s="1">
        <v>25</v>
      </c>
      <c r="B475" s="1" t="str">
        <f>MKT[[#This Row],[DATE]]&amp;MKT[[#This Row],[VEHICLE NO]]&amp;MKT[[#This Row],[TRIP NO]]</f>
        <v>45414OD04V11452</v>
      </c>
      <c r="C475" s="25">
        <v>45414</v>
      </c>
      <c r="D475" s="1">
        <v>29029</v>
      </c>
      <c r="E475" s="12">
        <v>312214</v>
      </c>
      <c r="F475" s="17">
        <v>4510</v>
      </c>
      <c r="G475" s="20" t="s">
        <v>46</v>
      </c>
      <c r="H475" s="70">
        <v>55.22</v>
      </c>
      <c r="I475" s="70">
        <v>16.899999999999999</v>
      </c>
      <c r="J475" s="71">
        <f t="shared" si="14"/>
        <v>38.32</v>
      </c>
      <c r="K475" s="72">
        <v>37.86</v>
      </c>
      <c r="L475" s="31">
        <v>45414</v>
      </c>
      <c r="M475" s="70">
        <f t="shared" si="15"/>
        <v>0.46000000000000085</v>
      </c>
      <c r="N475" s="32">
        <v>2</v>
      </c>
      <c r="O475" s="1" t="s">
        <v>50</v>
      </c>
      <c r="P475" s="1" t="s">
        <v>53</v>
      </c>
      <c r="Q475" s="91" t="str">
        <f>VLOOKUP(MKT[[#This Row],[ID]],DRIVER[],6,FALSE)</f>
        <v>AJAYA KUMAR PARIDA</v>
      </c>
    </row>
    <row r="476" spans="1:18" ht="13.8">
      <c r="A476" s="1">
        <v>26</v>
      </c>
      <c r="B476" s="1" t="str">
        <f>MKT[[#This Row],[DATE]]&amp;MKT[[#This Row],[VEHICLE NO]]&amp;MKT[[#This Row],[TRIP NO]]</f>
        <v>45414OD34S11452</v>
      </c>
      <c r="C476" s="25">
        <v>45414</v>
      </c>
      <c r="D476" s="1">
        <v>29030</v>
      </c>
      <c r="E476" s="12">
        <v>312214</v>
      </c>
      <c r="F476" s="17">
        <v>4511</v>
      </c>
      <c r="G476" s="20" t="s">
        <v>32</v>
      </c>
      <c r="H476" s="70">
        <v>53.14</v>
      </c>
      <c r="I476" s="70">
        <v>16.739999999999998</v>
      </c>
      <c r="J476" s="71">
        <f t="shared" si="14"/>
        <v>36.400000000000006</v>
      </c>
      <c r="K476" s="72">
        <v>35.979999999999997</v>
      </c>
      <c r="L476" s="31">
        <v>45414</v>
      </c>
      <c r="M476" s="70">
        <f t="shared" si="15"/>
        <v>0.42000000000000881</v>
      </c>
      <c r="N476" s="32">
        <v>2</v>
      </c>
      <c r="O476" s="1" t="s">
        <v>50</v>
      </c>
      <c r="P476" s="1" t="s">
        <v>53</v>
      </c>
      <c r="Q476" s="91" t="str">
        <f>VLOOKUP(MKT[[#This Row],[ID]],DRIVER[],6,FALSE)</f>
        <v>AMIYA MISHRA</v>
      </c>
      <c r="R476" s="1">
        <v>359</v>
      </c>
    </row>
    <row r="477" spans="1:18" ht="13.8">
      <c r="A477" s="1">
        <v>27</v>
      </c>
      <c r="B477" s="1" t="str">
        <f>MKT[[#This Row],[DATE]]&amp;MKT[[#This Row],[VEHICLE NO]]&amp;MKT[[#This Row],[TRIP NO]]</f>
        <v>45414OD34R11452</v>
      </c>
      <c r="C477" s="25">
        <v>45414</v>
      </c>
      <c r="D477" s="1">
        <v>29031</v>
      </c>
      <c r="E477" s="12">
        <v>312214</v>
      </c>
      <c r="F477" s="17">
        <v>4516</v>
      </c>
      <c r="G477" s="20" t="s">
        <v>12</v>
      </c>
      <c r="H477" s="70">
        <v>53.86</v>
      </c>
      <c r="I477" s="70">
        <v>16.98</v>
      </c>
      <c r="J477" s="71">
        <f t="shared" si="14"/>
        <v>36.879999999999995</v>
      </c>
      <c r="K477" s="72">
        <v>36.54</v>
      </c>
      <c r="L477" s="31">
        <v>45414</v>
      </c>
      <c r="M477" s="70">
        <f t="shared" si="15"/>
        <v>0.33999999999999631</v>
      </c>
      <c r="N477" s="32">
        <v>2</v>
      </c>
      <c r="O477" s="1" t="s">
        <v>50</v>
      </c>
      <c r="P477" s="1" t="s">
        <v>53</v>
      </c>
      <c r="Q477" s="91" t="str">
        <f>VLOOKUP(MKT[[#This Row],[ID]],DRIVER[],6,FALSE)</f>
        <v>HEMANTA MOHANTA</v>
      </c>
    </row>
    <row r="478" spans="1:18" ht="13.8">
      <c r="A478" s="1">
        <v>28</v>
      </c>
      <c r="B478" s="1" t="str">
        <f>MKT[[#This Row],[DATE]]&amp;MKT[[#This Row],[VEHICLE NO]]&amp;MKT[[#This Row],[TRIP NO]]</f>
        <v>45415OD34R13451</v>
      </c>
      <c r="C478" s="25">
        <v>45415</v>
      </c>
      <c r="D478" s="1">
        <v>29032</v>
      </c>
      <c r="E478" s="12">
        <v>312214</v>
      </c>
      <c r="F478" s="17">
        <v>4603</v>
      </c>
      <c r="G478" s="20" t="s">
        <v>11</v>
      </c>
      <c r="H478" s="70">
        <v>52.9</v>
      </c>
      <c r="I478" s="70">
        <v>17.02</v>
      </c>
      <c r="J478" s="71">
        <f t="shared" si="14"/>
        <v>35.879999999999995</v>
      </c>
      <c r="K478" s="72">
        <v>35.119999999999997</v>
      </c>
      <c r="L478" s="31">
        <v>45415</v>
      </c>
      <c r="M478" s="70">
        <f t="shared" si="15"/>
        <v>0.75999999999999801</v>
      </c>
      <c r="N478" s="32">
        <v>1</v>
      </c>
      <c r="O478" s="1" t="s">
        <v>50</v>
      </c>
      <c r="P478" s="1" t="s">
        <v>53</v>
      </c>
      <c r="Q478" s="91" t="str">
        <f>VLOOKUP(MKT[[#This Row],[ID]],DRIVER[],6,FALSE)</f>
        <v>MALIA PRADHAN</v>
      </c>
    </row>
    <row r="479" spans="1:18" ht="13.8">
      <c r="A479" s="1">
        <v>29</v>
      </c>
      <c r="B479" s="1" t="str">
        <f>MKT[[#This Row],[DATE]]&amp;MKT[[#This Row],[VEHICLE NO]]&amp;MKT[[#This Row],[TRIP NO]]</f>
        <v>45415OD34R11451</v>
      </c>
      <c r="C479" s="25">
        <v>45415</v>
      </c>
      <c r="D479" s="1">
        <v>29033</v>
      </c>
      <c r="E479" s="12">
        <v>312214</v>
      </c>
      <c r="F479" s="17">
        <v>4615</v>
      </c>
      <c r="G479" s="20" t="s">
        <v>12</v>
      </c>
      <c r="H479" s="70">
        <v>54.4</v>
      </c>
      <c r="I479" s="70">
        <v>16.940000000000001</v>
      </c>
      <c r="J479" s="71">
        <f t="shared" si="14"/>
        <v>37.459999999999994</v>
      </c>
      <c r="K479" s="72">
        <v>37.04</v>
      </c>
      <c r="L479" s="31">
        <v>45415</v>
      </c>
      <c r="M479" s="70">
        <f t="shared" si="15"/>
        <v>0.4199999999999946</v>
      </c>
      <c r="N479" s="32">
        <v>1</v>
      </c>
      <c r="O479" s="1" t="s">
        <v>50</v>
      </c>
      <c r="P479" s="1" t="s">
        <v>53</v>
      </c>
      <c r="Q479" s="91" t="str">
        <f>VLOOKUP(MKT[[#This Row],[ID]],DRIVER[],6,FALSE)</f>
        <v>HEMANTA MOHANTA</v>
      </c>
    </row>
    <row r="480" spans="1:18" ht="13.8">
      <c r="A480" s="1">
        <v>30</v>
      </c>
      <c r="B480" s="1" t="str">
        <f>MKT[[#This Row],[DATE]]&amp;MKT[[#This Row],[VEHICLE NO]]&amp;MKT[[#This Row],[TRIP NO]]</f>
        <v>45415OD34T11451</v>
      </c>
      <c r="C480" s="25">
        <v>45415</v>
      </c>
      <c r="D480" s="1">
        <v>29034</v>
      </c>
      <c r="E480" s="12">
        <v>312214</v>
      </c>
      <c r="F480" s="17">
        <v>4620</v>
      </c>
      <c r="G480" s="20" t="s">
        <v>34</v>
      </c>
      <c r="H480" s="70">
        <v>52.5</v>
      </c>
      <c r="I480" s="70">
        <v>17.059999999999999</v>
      </c>
      <c r="J480" s="71">
        <f t="shared" si="14"/>
        <v>35.44</v>
      </c>
      <c r="K480" s="72">
        <v>35.1</v>
      </c>
      <c r="L480" s="31">
        <v>45415</v>
      </c>
      <c r="M480" s="70">
        <f t="shared" si="15"/>
        <v>0.33999999999999631</v>
      </c>
      <c r="N480" s="32">
        <v>1</v>
      </c>
      <c r="O480" s="1" t="s">
        <v>50</v>
      </c>
      <c r="P480" s="1" t="s">
        <v>53</v>
      </c>
      <c r="Q480" s="91" t="str">
        <f>VLOOKUP(MKT[[#This Row],[ID]],DRIVER[],6,FALSE)</f>
        <v>KASHI NATH DAS</v>
      </c>
    </row>
    <row r="481" spans="1:17" ht="13.8">
      <c r="A481" s="1">
        <v>31</v>
      </c>
      <c r="B481" s="1" t="str">
        <f>MKT[[#This Row],[DATE]]&amp;MKT[[#This Row],[VEHICLE NO]]&amp;MKT[[#This Row],[TRIP NO]]</f>
        <v>45415OD04V13451</v>
      </c>
      <c r="C481" s="25">
        <v>45415</v>
      </c>
      <c r="D481" s="1">
        <v>29035</v>
      </c>
      <c r="E481" s="12">
        <v>312214</v>
      </c>
      <c r="F481" s="17">
        <v>4623</v>
      </c>
      <c r="G481" s="20" t="s">
        <v>48</v>
      </c>
      <c r="H481" s="70">
        <v>54.86</v>
      </c>
      <c r="I481" s="70">
        <v>16.96</v>
      </c>
      <c r="J481" s="71">
        <f t="shared" si="14"/>
        <v>37.9</v>
      </c>
      <c r="K481" s="72">
        <v>37.6</v>
      </c>
      <c r="L481" s="31">
        <v>45415</v>
      </c>
      <c r="M481" s="70">
        <f t="shared" si="15"/>
        <v>0.29999999999999716</v>
      </c>
      <c r="N481" s="32">
        <v>1</v>
      </c>
      <c r="O481" s="1" t="s">
        <v>50</v>
      </c>
      <c r="P481" s="1" t="s">
        <v>53</v>
      </c>
      <c r="Q481" s="91" t="str">
        <f>VLOOKUP(MKT[[#This Row],[ID]],DRIVER[],6,FALSE)</f>
        <v>ASHOK PRADHAN</v>
      </c>
    </row>
    <row r="482" spans="1:17" ht="13.8">
      <c r="A482" s="1">
        <v>32</v>
      </c>
      <c r="B482" s="1" t="str">
        <f>MKT[[#This Row],[DATE]]&amp;MKT[[#This Row],[VEHICLE NO]]&amp;MKT[[#This Row],[TRIP NO]]</f>
        <v>45415OD04T11451</v>
      </c>
      <c r="C482" s="25">
        <v>45415</v>
      </c>
      <c r="D482" s="1">
        <v>29036</v>
      </c>
      <c r="E482" s="12">
        <v>312214</v>
      </c>
      <c r="F482" s="17">
        <v>4626</v>
      </c>
      <c r="G482" s="20" t="s">
        <v>13</v>
      </c>
      <c r="H482" s="70">
        <v>53.54</v>
      </c>
      <c r="I482" s="70">
        <v>17.059999999999999</v>
      </c>
      <c r="J482" s="71">
        <f t="shared" si="14"/>
        <v>36.480000000000004</v>
      </c>
      <c r="K482" s="72">
        <v>36.119999999999997</v>
      </c>
      <c r="L482" s="31">
        <v>45415</v>
      </c>
      <c r="M482" s="70">
        <f t="shared" si="15"/>
        <v>0.36000000000000654</v>
      </c>
      <c r="N482" s="32">
        <v>1</v>
      </c>
      <c r="O482" s="1" t="s">
        <v>50</v>
      </c>
      <c r="P482" s="1" t="s">
        <v>53</v>
      </c>
      <c r="Q482" s="91" t="str">
        <f>VLOOKUP(MKT[[#This Row],[ID]],DRIVER[],6,FALSE)</f>
        <v xml:space="preserve">RASHID </v>
      </c>
    </row>
    <row r="483" spans="1:17" ht="13.8">
      <c r="A483" s="1">
        <v>33</v>
      </c>
      <c r="B483" s="1" t="str">
        <f>MKT[[#This Row],[DATE]]&amp;MKT[[#This Row],[VEHICLE NO]]&amp;MKT[[#This Row],[TRIP NO]]</f>
        <v>45415OD04V11451</v>
      </c>
      <c r="C483" s="25">
        <v>45415</v>
      </c>
      <c r="D483" s="1">
        <v>29037</v>
      </c>
      <c r="E483" s="12">
        <v>312214</v>
      </c>
      <c r="F483" s="17">
        <v>4635</v>
      </c>
      <c r="G483" s="20" t="s">
        <v>46</v>
      </c>
      <c r="H483" s="70">
        <v>52.9</v>
      </c>
      <c r="I483" s="70">
        <v>16.88</v>
      </c>
      <c r="J483" s="71">
        <f t="shared" si="14"/>
        <v>36.019999999999996</v>
      </c>
      <c r="K483" s="72">
        <v>35.6</v>
      </c>
      <c r="L483" s="31">
        <v>45415</v>
      </c>
      <c r="M483" s="70">
        <f t="shared" si="15"/>
        <v>0.4199999999999946</v>
      </c>
      <c r="N483" s="32">
        <v>1</v>
      </c>
      <c r="O483" s="1" t="s">
        <v>50</v>
      </c>
      <c r="P483" s="1" t="s">
        <v>53</v>
      </c>
      <c r="Q483" s="91" t="str">
        <f>VLOOKUP(MKT[[#This Row],[ID]],DRIVER[],6,FALSE)</f>
        <v>AJAYA KUMAR PARIDA</v>
      </c>
    </row>
    <row r="484" spans="1:17" ht="13.8">
      <c r="A484" s="1">
        <v>34</v>
      </c>
      <c r="B484" s="1" t="str">
        <f>MKT[[#This Row],[DATE]]&amp;MKT[[#This Row],[VEHICLE NO]]&amp;MKT[[#This Row],[TRIP NO]]</f>
        <v>45415OD34S11451</v>
      </c>
      <c r="C484" s="25">
        <v>45415</v>
      </c>
      <c r="D484" s="1">
        <v>29038</v>
      </c>
      <c r="E484" s="12">
        <v>312214</v>
      </c>
      <c r="F484" s="17">
        <v>4642</v>
      </c>
      <c r="G484" s="20" t="s">
        <v>32</v>
      </c>
      <c r="H484" s="70">
        <v>54.76</v>
      </c>
      <c r="I484" s="70">
        <v>17.059999999999999</v>
      </c>
      <c r="J484" s="71">
        <f t="shared" si="14"/>
        <v>37.700000000000003</v>
      </c>
      <c r="K484" s="72">
        <v>37.32</v>
      </c>
      <c r="L484" s="31">
        <v>45415</v>
      </c>
      <c r="M484" s="70">
        <f t="shared" si="15"/>
        <v>0.38000000000000256</v>
      </c>
      <c r="N484" s="32">
        <v>1</v>
      </c>
      <c r="O484" s="1" t="s">
        <v>50</v>
      </c>
      <c r="P484" s="1" t="s">
        <v>53</v>
      </c>
      <c r="Q484" s="91" t="str">
        <f>VLOOKUP(MKT[[#This Row],[ID]],DRIVER[],6,FALSE)</f>
        <v>AMIYA MISHRA</v>
      </c>
    </row>
    <row r="485" spans="1:17" ht="13.8">
      <c r="A485" s="1">
        <v>35</v>
      </c>
      <c r="B485" s="1" t="str">
        <f>MKT[[#This Row],[DATE]]&amp;MKT[[#This Row],[VEHICLE NO]]&amp;MKT[[#This Row],[TRIP NO]]</f>
        <v>45416OD04T11451</v>
      </c>
      <c r="C485" s="25">
        <v>45416</v>
      </c>
      <c r="D485" s="1">
        <v>29039</v>
      </c>
      <c r="E485" s="12">
        <v>312214</v>
      </c>
      <c r="F485" s="17">
        <v>4650</v>
      </c>
      <c r="G485" s="20" t="s">
        <v>13</v>
      </c>
      <c r="H485" s="48">
        <v>55.52</v>
      </c>
      <c r="I485" s="70">
        <v>17.04</v>
      </c>
      <c r="J485" s="71">
        <f t="shared" si="14"/>
        <v>38.480000000000004</v>
      </c>
      <c r="K485" s="72">
        <v>38.14</v>
      </c>
      <c r="L485" s="31">
        <v>45416</v>
      </c>
      <c r="M485" s="70">
        <f t="shared" si="15"/>
        <v>0.34000000000000341</v>
      </c>
      <c r="N485" s="32">
        <v>1</v>
      </c>
      <c r="O485" s="1" t="s">
        <v>50</v>
      </c>
      <c r="P485" s="1" t="s">
        <v>53</v>
      </c>
      <c r="Q485" s="91" t="str">
        <f>VLOOKUP(MKT[[#This Row],[ID]],DRIVER[],6,FALSE)</f>
        <v xml:space="preserve">RASHID </v>
      </c>
    </row>
    <row r="486" spans="1:17" ht="13.8">
      <c r="A486" s="1">
        <v>36</v>
      </c>
      <c r="B486" s="1" t="str">
        <f>MKT[[#This Row],[DATE]]&amp;MKT[[#This Row],[VEHICLE NO]]&amp;MKT[[#This Row],[TRIP NO]]</f>
        <v>45416OD34U11451</v>
      </c>
      <c r="C486" s="25">
        <v>45416</v>
      </c>
      <c r="D486" s="1">
        <v>29040</v>
      </c>
      <c r="E486" s="12">
        <v>312214</v>
      </c>
      <c r="F486" s="17">
        <v>4651</v>
      </c>
      <c r="G486" s="20" t="s">
        <v>47</v>
      </c>
      <c r="H486" s="70">
        <v>53.64</v>
      </c>
      <c r="I486" s="70">
        <v>16.760000000000002</v>
      </c>
      <c r="J486" s="71">
        <f t="shared" si="14"/>
        <v>36.879999999999995</v>
      </c>
      <c r="K486" s="72">
        <v>36.54</v>
      </c>
      <c r="L486" s="31">
        <v>45416</v>
      </c>
      <c r="M486" s="70">
        <f t="shared" si="15"/>
        <v>0.33999999999999631</v>
      </c>
      <c r="N486" s="32">
        <v>1</v>
      </c>
      <c r="O486" s="1" t="s">
        <v>50</v>
      </c>
      <c r="P486" s="1" t="s">
        <v>53</v>
      </c>
      <c r="Q486" s="91" t="str">
        <f>VLOOKUP(MKT[[#This Row],[ID]],DRIVER[],6,FALSE)</f>
        <v>SULTAN AHMAD</v>
      </c>
    </row>
    <row r="487" spans="1:17" ht="13.8">
      <c r="A487" s="1">
        <v>37</v>
      </c>
      <c r="B487" s="1" t="str">
        <f>MKT[[#This Row],[DATE]]&amp;MKT[[#This Row],[VEHICLE NO]]&amp;MKT[[#This Row],[TRIP NO]]</f>
        <v>45416OD34T11451</v>
      </c>
      <c r="C487" s="25">
        <v>45416</v>
      </c>
      <c r="D487" s="1">
        <v>29041</v>
      </c>
      <c r="E487" s="12">
        <v>312214</v>
      </c>
      <c r="F487" s="17">
        <v>4653</v>
      </c>
      <c r="G487" s="20" t="s">
        <v>34</v>
      </c>
      <c r="H487" s="70">
        <v>54.78</v>
      </c>
      <c r="I487" s="70">
        <v>17.02</v>
      </c>
      <c r="J487" s="71">
        <f t="shared" si="14"/>
        <v>37.760000000000005</v>
      </c>
      <c r="K487" s="72">
        <v>37.42</v>
      </c>
      <c r="L487" s="31">
        <v>45416</v>
      </c>
      <c r="M487" s="70">
        <f t="shared" si="15"/>
        <v>0.34000000000000341</v>
      </c>
      <c r="N487" s="32">
        <v>1</v>
      </c>
      <c r="O487" s="1" t="s">
        <v>50</v>
      </c>
      <c r="P487" s="1" t="s">
        <v>53</v>
      </c>
      <c r="Q487" s="91" t="str">
        <f>VLOOKUP(MKT[[#This Row],[ID]],DRIVER[],6,FALSE)</f>
        <v>KASHI NATH DAS</v>
      </c>
    </row>
    <row r="488" spans="1:17" ht="13.8">
      <c r="A488" s="1">
        <v>38</v>
      </c>
      <c r="B488" s="1" t="str">
        <f>MKT[[#This Row],[DATE]]&amp;MKT[[#This Row],[VEHICLE NO]]&amp;MKT[[#This Row],[TRIP NO]]</f>
        <v>45416OD04V13451</v>
      </c>
      <c r="C488" s="25">
        <v>45416</v>
      </c>
      <c r="D488" s="1">
        <v>29042</v>
      </c>
      <c r="E488" s="12">
        <v>312214</v>
      </c>
      <c r="F488" s="17">
        <v>4652</v>
      </c>
      <c r="G488" s="20" t="s">
        <v>48</v>
      </c>
      <c r="H488" s="70">
        <v>55.16</v>
      </c>
      <c r="I488" s="70">
        <v>16.88</v>
      </c>
      <c r="J488" s="71">
        <f t="shared" si="14"/>
        <v>38.28</v>
      </c>
      <c r="K488" s="72">
        <v>37.78</v>
      </c>
      <c r="L488" s="31">
        <v>45416</v>
      </c>
      <c r="M488" s="70">
        <f t="shared" si="15"/>
        <v>0.5</v>
      </c>
      <c r="N488" s="32">
        <v>1</v>
      </c>
      <c r="O488" s="1" t="s">
        <v>50</v>
      </c>
      <c r="P488" s="1" t="s">
        <v>53</v>
      </c>
      <c r="Q488" s="91" t="str">
        <f>VLOOKUP(MKT[[#This Row],[ID]],DRIVER[],6,FALSE)</f>
        <v>ASHOK PRADHAN</v>
      </c>
    </row>
    <row r="489" spans="1:17" ht="13.8">
      <c r="A489" s="1">
        <v>39</v>
      </c>
      <c r="B489" s="1" t="str">
        <f>MKT[[#This Row],[DATE]]&amp;MKT[[#This Row],[VEHICLE NO]]&amp;MKT[[#This Row],[TRIP NO]]</f>
        <v>45416OD04V11451</v>
      </c>
      <c r="C489" s="25">
        <v>45416</v>
      </c>
      <c r="D489" s="1">
        <v>29043</v>
      </c>
      <c r="E489" s="12">
        <v>312214</v>
      </c>
      <c r="F489" s="17">
        <v>4655</v>
      </c>
      <c r="G489" s="20" t="s">
        <v>46</v>
      </c>
      <c r="H489" s="70">
        <v>54.28</v>
      </c>
      <c r="I489" s="70">
        <v>16.86</v>
      </c>
      <c r="J489" s="71">
        <f t="shared" si="14"/>
        <v>37.42</v>
      </c>
      <c r="K489" s="72">
        <v>37.1</v>
      </c>
      <c r="L489" s="31">
        <v>45416</v>
      </c>
      <c r="M489" s="70">
        <f t="shared" si="15"/>
        <v>0.32000000000000028</v>
      </c>
      <c r="N489" s="32">
        <v>1</v>
      </c>
      <c r="O489" s="1" t="s">
        <v>50</v>
      </c>
      <c r="P489" s="1" t="s">
        <v>53</v>
      </c>
      <c r="Q489" s="91" t="str">
        <f>VLOOKUP(MKT[[#This Row],[ID]],DRIVER[],6,FALSE)</f>
        <v>AJAYA KUMAR PARIDA</v>
      </c>
    </row>
    <row r="490" spans="1:17" ht="13.8">
      <c r="A490" s="1">
        <v>40</v>
      </c>
      <c r="B490" s="1" t="str">
        <f>MKT[[#This Row],[DATE]]&amp;MKT[[#This Row],[VEHICLE NO]]&amp;MKT[[#This Row],[TRIP NO]]</f>
        <v>45416OD34R11451</v>
      </c>
      <c r="C490" s="25">
        <v>45416</v>
      </c>
      <c r="D490" s="1">
        <v>29044</v>
      </c>
      <c r="E490" s="12">
        <v>312214</v>
      </c>
      <c r="F490" s="17">
        <v>4661</v>
      </c>
      <c r="G490" s="20" t="s">
        <v>12</v>
      </c>
      <c r="H490" s="70">
        <v>54.06</v>
      </c>
      <c r="I490" s="70">
        <v>16.899999999999999</v>
      </c>
      <c r="J490" s="71">
        <f t="shared" si="14"/>
        <v>37.160000000000004</v>
      </c>
      <c r="K490" s="72">
        <v>36.74</v>
      </c>
      <c r="L490" s="31">
        <v>45416</v>
      </c>
      <c r="M490" s="70">
        <f t="shared" si="15"/>
        <v>0.42000000000000171</v>
      </c>
      <c r="N490" s="32">
        <v>1</v>
      </c>
      <c r="O490" s="1" t="s">
        <v>50</v>
      </c>
      <c r="P490" s="1" t="s">
        <v>53</v>
      </c>
      <c r="Q490" s="91" t="str">
        <f>VLOOKUP(MKT[[#This Row],[ID]],DRIVER[],6,FALSE)</f>
        <v>HEMANTA MOHANTA</v>
      </c>
    </row>
    <row r="491" spans="1:17" ht="13.8">
      <c r="A491" s="1">
        <v>41</v>
      </c>
      <c r="B491" s="1" t="str">
        <f>MKT[[#This Row],[DATE]]&amp;MKT[[#This Row],[VEHICLE NO]]&amp;MKT[[#This Row],[TRIP NO]]</f>
        <v>45416OD34U13451</v>
      </c>
      <c r="C491" s="25">
        <v>45416</v>
      </c>
      <c r="D491" s="1">
        <v>29045</v>
      </c>
      <c r="E491" s="12">
        <v>312214</v>
      </c>
      <c r="F491" s="17">
        <v>4664</v>
      </c>
      <c r="G491" s="20" t="s">
        <v>49</v>
      </c>
      <c r="H491" s="70">
        <v>54.82</v>
      </c>
      <c r="I491" s="70">
        <v>16.68</v>
      </c>
      <c r="J491" s="71">
        <f t="shared" si="14"/>
        <v>38.14</v>
      </c>
      <c r="K491" s="72">
        <v>37.78</v>
      </c>
      <c r="L491" s="31">
        <v>45416</v>
      </c>
      <c r="M491" s="70">
        <f t="shared" si="15"/>
        <v>0.35999999999999943</v>
      </c>
      <c r="N491" s="32">
        <v>1</v>
      </c>
      <c r="O491" s="1" t="s">
        <v>50</v>
      </c>
      <c r="P491" s="1" t="s">
        <v>53</v>
      </c>
      <c r="Q491" s="91" t="str">
        <f>VLOOKUP(MKT[[#This Row],[ID]],DRIVER[],6,FALSE)</f>
        <v>BHOORA KHAN</v>
      </c>
    </row>
    <row r="492" spans="1:17" ht="13.8">
      <c r="A492" s="1">
        <v>42</v>
      </c>
      <c r="B492" s="1" t="str">
        <f>MKT[[#This Row],[DATE]]&amp;MKT[[#This Row],[VEHICLE NO]]&amp;MKT[[#This Row],[TRIP NO]]</f>
        <v>45416OD34S11451</v>
      </c>
      <c r="C492" s="25">
        <v>45416</v>
      </c>
      <c r="D492" s="1">
        <v>29046</v>
      </c>
      <c r="E492" s="12">
        <v>312214</v>
      </c>
      <c r="F492" s="17">
        <v>4687</v>
      </c>
      <c r="G492" s="20" t="s">
        <v>32</v>
      </c>
      <c r="H492" s="70">
        <v>56.72</v>
      </c>
      <c r="I492" s="70">
        <v>17.04</v>
      </c>
      <c r="J492" s="71">
        <f t="shared" si="14"/>
        <v>39.68</v>
      </c>
      <c r="K492" s="72">
        <v>39.32</v>
      </c>
      <c r="L492" s="31">
        <v>45416</v>
      </c>
      <c r="M492" s="70">
        <f t="shared" si="15"/>
        <v>0.35999999999999943</v>
      </c>
      <c r="N492" s="32">
        <v>1</v>
      </c>
      <c r="O492" s="1" t="s">
        <v>50</v>
      </c>
      <c r="P492" s="1" t="s">
        <v>53</v>
      </c>
      <c r="Q492" s="91" t="str">
        <f>VLOOKUP(MKT[[#This Row],[ID]],DRIVER[],6,FALSE)</f>
        <v>AMIYA MISHRA</v>
      </c>
    </row>
    <row r="493" spans="1:17" ht="13.8">
      <c r="A493" s="1">
        <v>43</v>
      </c>
      <c r="B493" s="1" t="str">
        <f>MKT[[#This Row],[DATE]]&amp;MKT[[#This Row],[VEHICLE NO]]&amp;MKT[[#This Row],[TRIP NO]]</f>
        <v>45416OD34R13451</v>
      </c>
      <c r="C493" s="25">
        <v>45416</v>
      </c>
      <c r="D493" s="1">
        <v>29047</v>
      </c>
      <c r="E493" s="12">
        <v>312214</v>
      </c>
      <c r="F493" s="17">
        <v>4692</v>
      </c>
      <c r="G493" s="20" t="s">
        <v>11</v>
      </c>
      <c r="H493" s="70">
        <v>55.1</v>
      </c>
      <c r="I493" s="70">
        <v>16.98</v>
      </c>
      <c r="J493" s="71">
        <f t="shared" si="14"/>
        <v>38.120000000000005</v>
      </c>
      <c r="K493" s="72">
        <v>37.659999999999997</v>
      </c>
      <c r="L493" s="31">
        <v>45416</v>
      </c>
      <c r="M493" s="70">
        <f t="shared" si="15"/>
        <v>0.46000000000000796</v>
      </c>
      <c r="N493" s="32">
        <v>1</v>
      </c>
      <c r="O493" s="1" t="s">
        <v>50</v>
      </c>
      <c r="P493" s="1" t="s">
        <v>53</v>
      </c>
      <c r="Q493" s="91" t="str">
        <f>VLOOKUP(MKT[[#This Row],[ID]],DRIVER[],6,FALSE)</f>
        <v>MALIA PRADHAN</v>
      </c>
    </row>
    <row r="494" spans="1:17" ht="13.8">
      <c r="A494" s="1">
        <v>44</v>
      </c>
      <c r="B494" s="1" t="str">
        <f>MKT[[#This Row],[DATE]]&amp;MKT[[#This Row],[VEHICLE NO]]&amp;MKT[[#This Row],[TRIP NO]]</f>
        <v>45416OD04T11452</v>
      </c>
      <c r="C494" s="25">
        <v>45416</v>
      </c>
      <c r="D494" s="1">
        <v>29048</v>
      </c>
      <c r="E494" s="12">
        <v>312214</v>
      </c>
      <c r="F494" s="17">
        <v>4723</v>
      </c>
      <c r="G494" s="20" t="s">
        <v>13</v>
      </c>
      <c r="H494" s="70">
        <v>52.44</v>
      </c>
      <c r="I494" s="70">
        <v>17.02</v>
      </c>
      <c r="J494" s="71">
        <f t="shared" si="14"/>
        <v>35.42</v>
      </c>
      <c r="K494" s="72">
        <v>34.880000000000003</v>
      </c>
      <c r="L494" s="31">
        <v>45416</v>
      </c>
      <c r="M494" s="70">
        <f t="shared" si="15"/>
        <v>0.53999999999999915</v>
      </c>
      <c r="N494" s="32">
        <v>2</v>
      </c>
      <c r="O494" s="1" t="s">
        <v>50</v>
      </c>
      <c r="P494" s="1" t="s">
        <v>53</v>
      </c>
      <c r="Q494" s="91" t="str">
        <f>VLOOKUP(MKT[[#This Row],[ID]],DRIVER[],6,FALSE)</f>
        <v xml:space="preserve">RASHID </v>
      </c>
    </row>
    <row r="495" spans="1:17" ht="13.8">
      <c r="A495" s="1">
        <v>45</v>
      </c>
      <c r="B495" s="1" t="str">
        <f>MKT[[#This Row],[DATE]]&amp;MKT[[#This Row],[VEHICLE NO]]&amp;MKT[[#This Row],[TRIP NO]]</f>
        <v>45416OD34U11452</v>
      </c>
      <c r="C495" s="25">
        <v>45416</v>
      </c>
      <c r="D495" s="1">
        <v>29049</v>
      </c>
      <c r="E495" s="12">
        <v>312214</v>
      </c>
      <c r="F495" s="17">
        <v>4728</v>
      </c>
      <c r="G495" s="20" t="s">
        <v>47</v>
      </c>
      <c r="H495" s="70">
        <v>53.82</v>
      </c>
      <c r="I495" s="70">
        <v>16.739999999999998</v>
      </c>
      <c r="J495" s="71">
        <f t="shared" si="14"/>
        <v>37.08</v>
      </c>
      <c r="K495" s="72">
        <v>36.6</v>
      </c>
      <c r="L495" s="31">
        <v>45416</v>
      </c>
      <c r="M495" s="70">
        <f t="shared" si="15"/>
        <v>0.47999999999999687</v>
      </c>
      <c r="N495" s="32">
        <v>2</v>
      </c>
      <c r="O495" s="1" t="s">
        <v>50</v>
      </c>
      <c r="P495" s="1" t="s">
        <v>53</v>
      </c>
      <c r="Q495" s="91" t="str">
        <f>VLOOKUP(MKT[[#This Row],[ID]],DRIVER[],6,FALSE)</f>
        <v>SULTAN AHMAD</v>
      </c>
    </row>
    <row r="496" spans="1:17" ht="13.8">
      <c r="A496" s="1">
        <v>46</v>
      </c>
      <c r="B496" s="1" t="str">
        <f>MKT[[#This Row],[DATE]]&amp;MKT[[#This Row],[VEHICLE NO]]&amp;MKT[[#This Row],[TRIP NO]]</f>
        <v>45416OD34T11452</v>
      </c>
      <c r="C496" s="25">
        <v>45416</v>
      </c>
      <c r="D496" s="1">
        <v>29050</v>
      </c>
      <c r="E496" s="12">
        <v>312214</v>
      </c>
      <c r="F496" s="17">
        <v>4726</v>
      </c>
      <c r="G496" s="20" t="s">
        <v>34</v>
      </c>
      <c r="H496" s="70">
        <v>54.04</v>
      </c>
      <c r="I496" s="70">
        <v>16.940000000000001</v>
      </c>
      <c r="J496" s="71">
        <f t="shared" si="14"/>
        <v>37.099999999999994</v>
      </c>
      <c r="K496" s="72">
        <v>36.46</v>
      </c>
      <c r="L496" s="31">
        <v>45416</v>
      </c>
      <c r="M496" s="70">
        <f t="shared" si="15"/>
        <v>0.63999999999999346</v>
      </c>
      <c r="N496" s="32">
        <v>2</v>
      </c>
      <c r="O496" s="1" t="s">
        <v>50</v>
      </c>
      <c r="P496" s="1" t="s">
        <v>53</v>
      </c>
      <c r="Q496" s="91" t="str">
        <f>VLOOKUP(MKT[[#This Row],[ID]],DRIVER[],6,FALSE)</f>
        <v>KASHI NATH DAS</v>
      </c>
    </row>
    <row r="497" spans="1:17" ht="13.8">
      <c r="A497" s="1">
        <v>47</v>
      </c>
      <c r="B497" s="1" t="str">
        <f>MKT[[#This Row],[DATE]]&amp;MKT[[#This Row],[VEHICLE NO]]&amp;MKT[[#This Row],[TRIP NO]]</f>
        <v>45416OD04V13452</v>
      </c>
      <c r="C497" s="25">
        <v>45416</v>
      </c>
      <c r="D497" s="1">
        <v>29051</v>
      </c>
      <c r="E497" s="12">
        <v>312214</v>
      </c>
      <c r="F497" s="17">
        <v>4725</v>
      </c>
      <c r="G497" s="20" t="s">
        <v>48</v>
      </c>
      <c r="H497" s="70">
        <v>55.82</v>
      </c>
      <c r="I497" s="70">
        <v>16.84</v>
      </c>
      <c r="J497" s="71">
        <f t="shared" si="14"/>
        <v>38.980000000000004</v>
      </c>
      <c r="K497" s="72">
        <v>38.520000000000003</v>
      </c>
      <c r="L497" s="31">
        <v>45416</v>
      </c>
      <c r="M497" s="70">
        <f t="shared" si="15"/>
        <v>0.46000000000000085</v>
      </c>
      <c r="N497" s="32">
        <v>2</v>
      </c>
      <c r="O497" s="1" t="s">
        <v>50</v>
      </c>
      <c r="P497" s="1" t="s">
        <v>53</v>
      </c>
      <c r="Q497" s="91" t="str">
        <f>VLOOKUP(MKT[[#This Row],[ID]],DRIVER[],6,FALSE)</f>
        <v>ASHOK PRADHAN</v>
      </c>
    </row>
    <row r="498" spans="1:17" ht="13.8">
      <c r="A498" s="1">
        <v>48</v>
      </c>
      <c r="B498" s="1" t="str">
        <f>MKT[[#This Row],[DATE]]&amp;MKT[[#This Row],[VEHICLE NO]]&amp;MKT[[#This Row],[TRIP NO]]</f>
        <v>45416OD04V11452</v>
      </c>
      <c r="C498" s="25">
        <v>45416</v>
      </c>
      <c r="D498" s="1">
        <v>29052</v>
      </c>
      <c r="E498" s="12">
        <v>312214</v>
      </c>
      <c r="F498" s="17">
        <v>4729</v>
      </c>
      <c r="G498" s="20" t="s">
        <v>46</v>
      </c>
      <c r="H498" s="70">
        <v>53.26</v>
      </c>
      <c r="I498" s="70">
        <v>16.8</v>
      </c>
      <c r="J498" s="71">
        <f t="shared" si="14"/>
        <v>36.459999999999994</v>
      </c>
      <c r="K498" s="72">
        <v>35.94</v>
      </c>
      <c r="L498" s="31">
        <v>45416</v>
      </c>
      <c r="M498" s="70">
        <f t="shared" si="15"/>
        <v>0.51999999999999602</v>
      </c>
      <c r="N498" s="32">
        <v>2</v>
      </c>
      <c r="O498" s="1" t="s">
        <v>50</v>
      </c>
      <c r="P498" s="1" t="s">
        <v>53</v>
      </c>
      <c r="Q498" s="91" t="str">
        <f>VLOOKUP(MKT[[#This Row],[ID]],DRIVER[],6,FALSE)</f>
        <v>AJAYA KUMAR PARIDA</v>
      </c>
    </row>
    <row r="499" spans="1:17" ht="13.8">
      <c r="A499" s="1">
        <v>49</v>
      </c>
      <c r="B499" s="1" t="str">
        <f>MKT[[#This Row],[DATE]]&amp;MKT[[#This Row],[VEHICLE NO]]&amp;MKT[[#This Row],[TRIP NO]]</f>
        <v>45416OD34R11452</v>
      </c>
      <c r="C499" s="25">
        <v>45416</v>
      </c>
      <c r="D499" s="1">
        <v>29053</v>
      </c>
      <c r="E499" s="12">
        <v>312214</v>
      </c>
      <c r="F499" s="17">
        <v>4732</v>
      </c>
      <c r="G499" s="20" t="s">
        <v>12</v>
      </c>
      <c r="H499" s="70">
        <v>54.62</v>
      </c>
      <c r="I499" s="70">
        <v>16.82</v>
      </c>
      <c r="J499" s="71">
        <f t="shared" si="14"/>
        <v>37.799999999999997</v>
      </c>
      <c r="K499" s="72">
        <v>37.32</v>
      </c>
      <c r="L499" s="31">
        <v>45416</v>
      </c>
      <c r="M499" s="70">
        <f t="shared" si="15"/>
        <v>0.47999999999999687</v>
      </c>
      <c r="N499" s="32">
        <v>2</v>
      </c>
      <c r="O499" s="1" t="s">
        <v>50</v>
      </c>
      <c r="P499" s="1" t="s">
        <v>53</v>
      </c>
      <c r="Q499" s="91" t="str">
        <f>VLOOKUP(MKT[[#This Row],[ID]],DRIVER[],6,FALSE)</f>
        <v>HEMANTA MOHANTA</v>
      </c>
    </row>
    <row r="500" spans="1:17" ht="13.8">
      <c r="A500" s="1">
        <v>50</v>
      </c>
      <c r="B500" s="1" t="str">
        <f>MKT[[#This Row],[DATE]]&amp;MKT[[#This Row],[VEHICLE NO]]&amp;MKT[[#This Row],[TRIP NO]]</f>
        <v>45416OD34U13452</v>
      </c>
      <c r="C500" s="25">
        <v>45416</v>
      </c>
      <c r="D500" s="1">
        <v>29054</v>
      </c>
      <c r="E500" s="12">
        <v>312214</v>
      </c>
      <c r="F500" s="17">
        <v>4742</v>
      </c>
      <c r="G500" s="20" t="s">
        <v>49</v>
      </c>
      <c r="H500" s="70">
        <v>53.22</v>
      </c>
      <c r="I500" s="70">
        <v>16.68</v>
      </c>
      <c r="J500" s="71">
        <f t="shared" si="14"/>
        <v>36.54</v>
      </c>
      <c r="K500" s="72">
        <v>36.159999999999997</v>
      </c>
      <c r="L500" s="31">
        <v>45416</v>
      </c>
      <c r="M500" s="70">
        <f t="shared" si="15"/>
        <v>0.38000000000000256</v>
      </c>
      <c r="N500" s="32">
        <v>2</v>
      </c>
      <c r="O500" s="1" t="s">
        <v>50</v>
      </c>
      <c r="P500" s="1" t="s">
        <v>53</v>
      </c>
      <c r="Q500" s="91" t="str">
        <f>VLOOKUP(MKT[[#This Row],[ID]],DRIVER[],6,FALSE)</f>
        <v>BHOORA KHAN</v>
      </c>
    </row>
    <row r="501" spans="1:17" ht="13.8">
      <c r="A501" s="1">
        <v>51</v>
      </c>
      <c r="B501" s="1" t="str">
        <f>MKT[[#This Row],[DATE]]&amp;MKT[[#This Row],[VEHICLE NO]]&amp;MKT[[#This Row],[TRIP NO]]</f>
        <v>45416OD34R13452</v>
      </c>
      <c r="C501" s="25">
        <v>45416</v>
      </c>
      <c r="D501" s="1">
        <v>29055</v>
      </c>
      <c r="E501" s="12">
        <v>312214</v>
      </c>
      <c r="F501" s="17">
        <v>4756</v>
      </c>
      <c r="G501" s="20" t="s">
        <v>11</v>
      </c>
      <c r="H501" s="70">
        <v>55.22</v>
      </c>
      <c r="I501" s="70">
        <v>16.98</v>
      </c>
      <c r="J501" s="71">
        <f t="shared" si="14"/>
        <v>38.239999999999995</v>
      </c>
      <c r="K501" s="72">
        <v>37.76</v>
      </c>
      <c r="L501" s="31">
        <v>45416</v>
      </c>
      <c r="M501" s="70">
        <f t="shared" si="15"/>
        <v>0.47999999999999687</v>
      </c>
      <c r="N501" s="32">
        <v>2</v>
      </c>
      <c r="O501" s="1" t="s">
        <v>50</v>
      </c>
      <c r="P501" s="1" t="s">
        <v>53</v>
      </c>
      <c r="Q501" s="91" t="str">
        <f>VLOOKUP(MKT[[#This Row],[ID]],DRIVER[],6,FALSE)</f>
        <v>MALIA PRADHAN</v>
      </c>
    </row>
    <row r="502" spans="1:17" ht="13.8">
      <c r="A502" s="1">
        <v>52</v>
      </c>
      <c r="B502" s="1" t="str">
        <f>MKT[[#This Row],[DATE]]&amp;MKT[[#This Row],[VEHICLE NO]]&amp;MKT[[#This Row],[TRIP NO]]</f>
        <v>45416OD34S11452</v>
      </c>
      <c r="C502" s="25">
        <v>45416</v>
      </c>
      <c r="D502" s="1">
        <v>29056</v>
      </c>
      <c r="E502" s="12">
        <v>312214</v>
      </c>
      <c r="F502" s="17">
        <v>4755</v>
      </c>
      <c r="G502" s="20" t="s">
        <v>32</v>
      </c>
      <c r="H502" s="70">
        <v>53.34</v>
      </c>
      <c r="I502" s="70">
        <v>17</v>
      </c>
      <c r="J502" s="71">
        <f t="shared" si="14"/>
        <v>36.340000000000003</v>
      </c>
      <c r="K502" s="72">
        <v>36.340000000000003</v>
      </c>
      <c r="L502" s="31">
        <v>45416</v>
      </c>
      <c r="M502" s="70">
        <f t="shared" si="15"/>
        <v>0</v>
      </c>
      <c r="N502" s="32">
        <v>2</v>
      </c>
      <c r="O502" s="1" t="s">
        <v>50</v>
      </c>
      <c r="P502" s="1" t="s">
        <v>53</v>
      </c>
      <c r="Q502" s="91" t="str">
        <f>VLOOKUP(MKT[[#This Row],[ID]],DRIVER[],6,FALSE)</f>
        <v>AMIYA MISHRA</v>
      </c>
    </row>
    <row r="503" spans="1:17" ht="13.8">
      <c r="A503" s="1">
        <v>53</v>
      </c>
      <c r="B503" s="1" t="str">
        <f>MKT[[#This Row],[DATE]]&amp;MKT[[#This Row],[VEHICLE NO]]&amp;MKT[[#This Row],[TRIP NO]]</f>
        <v>45417OD04T11451</v>
      </c>
      <c r="C503" s="25">
        <v>45417</v>
      </c>
      <c r="D503" s="1">
        <v>29057</v>
      </c>
      <c r="E503" s="12">
        <v>312214</v>
      </c>
      <c r="F503" s="17">
        <v>4763</v>
      </c>
      <c r="G503" s="20" t="s">
        <v>13</v>
      </c>
      <c r="H503" s="70">
        <v>57.52</v>
      </c>
      <c r="I503" s="70">
        <v>17.02</v>
      </c>
      <c r="J503" s="71">
        <f t="shared" si="14"/>
        <v>40.5</v>
      </c>
      <c r="K503" s="72">
        <v>39.82</v>
      </c>
      <c r="L503" s="31">
        <v>45417</v>
      </c>
      <c r="M503" s="70">
        <f t="shared" si="15"/>
        <v>0.67999999999999972</v>
      </c>
      <c r="N503" s="32">
        <v>1</v>
      </c>
      <c r="O503" s="1" t="s">
        <v>50</v>
      </c>
      <c r="P503" s="1" t="s">
        <v>53</v>
      </c>
      <c r="Q503" s="91" t="str">
        <f>VLOOKUP(MKT[[#This Row],[ID]],DRIVER[],6,FALSE)</f>
        <v xml:space="preserve">RASHID </v>
      </c>
    </row>
    <row r="504" spans="1:17" ht="13.8">
      <c r="A504" s="1">
        <v>54</v>
      </c>
      <c r="B504" s="1" t="str">
        <f>MKT[[#This Row],[DATE]]&amp;MKT[[#This Row],[VEHICLE NO]]&amp;MKT[[#This Row],[TRIP NO]]</f>
        <v>45417OD34U11451</v>
      </c>
      <c r="C504" s="25">
        <v>45417</v>
      </c>
      <c r="D504" s="1">
        <v>29058</v>
      </c>
      <c r="E504" s="12">
        <v>312214</v>
      </c>
      <c r="F504" s="17">
        <v>4766</v>
      </c>
      <c r="G504" s="20" t="s">
        <v>47</v>
      </c>
      <c r="H504" s="70">
        <v>56.02</v>
      </c>
      <c r="I504" s="70">
        <v>16.82</v>
      </c>
      <c r="J504" s="71">
        <f t="shared" si="14"/>
        <v>39.200000000000003</v>
      </c>
      <c r="K504" s="72">
        <v>38.92</v>
      </c>
      <c r="L504" s="31">
        <v>45417</v>
      </c>
      <c r="M504" s="70">
        <f t="shared" si="15"/>
        <v>0.28000000000000114</v>
      </c>
      <c r="N504" s="32">
        <v>1</v>
      </c>
      <c r="O504" s="1" t="s">
        <v>50</v>
      </c>
      <c r="P504" s="1" t="s">
        <v>53</v>
      </c>
      <c r="Q504" s="91" t="str">
        <f>VLOOKUP(MKT[[#This Row],[ID]],DRIVER[],6,FALSE)</f>
        <v>SULTAN AHMAD</v>
      </c>
    </row>
    <row r="505" spans="1:17" ht="13.8">
      <c r="A505" s="1">
        <v>55</v>
      </c>
      <c r="B505" s="1" t="str">
        <f>MKT[[#This Row],[DATE]]&amp;MKT[[#This Row],[VEHICLE NO]]&amp;MKT[[#This Row],[TRIP NO]]</f>
        <v>45417OD34S11451</v>
      </c>
      <c r="C505" s="25">
        <v>45417</v>
      </c>
      <c r="D505" s="1">
        <v>29059</v>
      </c>
      <c r="E505" s="12">
        <v>312214</v>
      </c>
      <c r="F505" s="17">
        <v>4769</v>
      </c>
      <c r="G505" s="20" t="s">
        <v>32</v>
      </c>
      <c r="H505" s="70">
        <v>57.84</v>
      </c>
      <c r="I505" s="70">
        <v>17.02</v>
      </c>
      <c r="J505" s="71">
        <f t="shared" si="14"/>
        <v>40.820000000000007</v>
      </c>
      <c r="K505" s="72">
        <v>40.42</v>
      </c>
      <c r="L505" s="31">
        <v>45417</v>
      </c>
      <c r="M505" s="70">
        <f t="shared" si="15"/>
        <v>0.40000000000000568</v>
      </c>
      <c r="N505" s="32">
        <v>1</v>
      </c>
      <c r="O505" s="1" t="s">
        <v>50</v>
      </c>
      <c r="P505" s="1" t="s">
        <v>53</v>
      </c>
      <c r="Q505" s="91" t="str">
        <f>VLOOKUP(MKT[[#This Row],[ID]],DRIVER[],6,FALSE)</f>
        <v>AMIYA MISHRA</v>
      </c>
    </row>
    <row r="506" spans="1:17" ht="13.8">
      <c r="A506" s="1">
        <v>56</v>
      </c>
      <c r="B506" s="1" t="str">
        <f>MKT[[#This Row],[DATE]]&amp;MKT[[#This Row],[VEHICLE NO]]&amp;MKT[[#This Row],[TRIP NO]]</f>
        <v>45417OD04V13451</v>
      </c>
      <c r="C506" s="25">
        <v>45417</v>
      </c>
      <c r="D506" s="1">
        <v>29060</v>
      </c>
      <c r="E506" s="12">
        <v>312214</v>
      </c>
      <c r="F506" s="17">
        <v>4770</v>
      </c>
      <c r="G506" s="20" t="s">
        <v>48</v>
      </c>
      <c r="H506" s="70">
        <v>56.36</v>
      </c>
      <c r="I506" s="70">
        <v>16.86</v>
      </c>
      <c r="J506" s="71">
        <f t="shared" si="14"/>
        <v>39.5</v>
      </c>
      <c r="K506" s="72">
        <v>39.06</v>
      </c>
      <c r="L506" s="31">
        <v>45417</v>
      </c>
      <c r="M506" s="70">
        <f t="shared" si="15"/>
        <v>0.43999999999999773</v>
      </c>
      <c r="N506" s="32">
        <v>1</v>
      </c>
      <c r="O506" s="1" t="s">
        <v>50</v>
      </c>
      <c r="P506" s="1" t="s">
        <v>53</v>
      </c>
      <c r="Q506" s="91" t="str">
        <f>VLOOKUP(MKT[[#This Row],[ID]],DRIVER[],6,FALSE)</f>
        <v>ASHOK PRADHAN</v>
      </c>
    </row>
    <row r="507" spans="1:17" ht="13.8">
      <c r="A507" s="1">
        <v>57</v>
      </c>
      <c r="B507" s="1" t="str">
        <f>MKT[[#This Row],[DATE]]&amp;MKT[[#This Row],[VEHICLE NO]]&amp;MKT[[#This Row],[TRIP NO]]</f>
        <v>45417OD34U13451</v>
      </c>
      <c r="C507" s="25">
        <v>45417</v>
      </c>
      <c r="D507" s="1">
        <v>29061</v>
      </c>
      <c r="E507" s="12">
        <v>312214</v>
      </c>
      <c r="F507" s="17">
        <v>4771</v>
      </c>
      <c r="G507" s="20" t="s">
        <v>49</v>
      </c>
      <c r="H507" s="70">
        <v>55.32</v>
      </c>
      <c r="I507" s="70">
        <v>16.68</v>
      </c>
      <c r="J507" s="71">
        <f t="shared" si="14"/>
        <v>38.64</v>
      </c>
      <c r="K507" s="72">
        <v>38.04</v>
      </c>
      <c r="L507" s="31">
        <v>45417</v>
      </c>
      <c r="M507" s="70">
        <f t="shared" si="15"/>
        <v>0.60000000000000142</v>
      </c>
      <c r="N507" s="32">
        <v>1</v>
      </c>
      <c r="O507" s="1" t="s">
        <v>50</v>
      </c>
      <c r="P507" s="1" t="s">
        <v>53</v>
      </c>
      <c r="Q507" s="91" t="str">
        <f>VLOOKUP(MKT[[#This Row],[ID]],DRIVER[],6,FALSE)</f>
        <v>BHOORA KHAN</v>
      </c>
    </row>
    <row r="508" spans="1:17" ht="13.8">
      <c r="A508" s="1">
        <v>58</v>
      </c>
      <c r="B508" s="1" t="str">
        <f>MKT[[#This Row],[DATE]]&amp;MKT[[#This Row],[VEHICLE NO]]&amp;MKT[[#This Row],[TRIP NO]]</f>
        <v>45417OD04V11451</v>
      </c>
      <c r="C508" s="25">
        <v>45417</v>
      </c>
      <c r="D508" s="1">
        <v>29062</v>
      </c>
      <c r="E508" s="12">
        <v>312214</v>
      </c>
      <c r="F508" s="17">
        <v>4777</v>
      </c>
      <c r="G508" s="20" t="s">
        <v>46</v>
      </c>
      <c r="H508" s="70">
        <v>52.86</v>
      </c>
      <c r="I508" s="70">
        <v>16.88</v>
      </c>
      <c r="J508" s="71">
        <f t="shared" si="14"/>
        <v>35.980000000000004</v>
      </c>
      <c r="K508" s="72">
        <v>35.64</v>
      </c>
      <c r="L508" s="31">
        <v>45417</v>
      </c>
      <c r="M508" s="70">
        <f t="shared" si="15"/>
        <v>0.34000000000000341</v>
      </c>
      <c r="N508" s="32">
        <v>1</v>
      </c>
      <c r="O508" s="1" t="s">
        <v>50</v>
      </c>
      <c r="P508" s="1" t="s">
        <v>53</v>
      </c>
      <c r="Q508" s="91" t="str">
        <f>VLOOKUP(MKT[[#This Row],[ID]],DRIVER[],6,FALSE)</f>
        <v>AJAYA KUMAR PARIDA</v>
      </c>
    </row>
    <row r="509" spans="1:17" ht="13.8">
      <c r="A509" s="1">
        <v>59</v>
      </c>
      <c r="B509" s="1" t="str">
        <f>MKT[[#This Row],[DATE]]&amp;MKT[[#This Row],[VEHICLE NO]]&amp;MKT[[#This Row],[TRIP NO]]</f>
        <v>45417OD34R13451</v>
      </c>
      <c r="C509" s="25">
        <v>45417</v>
      </c>
      <c r="D509" s="1">
        <v>29063</v>
      </c>
      <c r="E509" s="12">
        <v>312214</v>
      </c>
      <c r="F509" s="17">
        <v>4800</v>
      </c>
      <c r="G509" s="20" t="s">
        <v>11</v>
      </c>
      <c r="H509" s="70">
        <v>57.3</v>
      </c>
      <c r="I509" s="70">
        <v>16.96</v>
      </c>
      <c r="J509" s="71">
        <f t="shared" si="14"/>
        <v>40.339999999999996</v>
      </c>
      <c r="K509" s="72">
        <v>39.94</v>
      </c>
      <c r="L509" s="73">
        <v>45418</v>
      </c>
      <c r="M509" s="70">
        <f t="shared" si="15"/>
        <v>0.39999999999999858</v>
      </c>
      <c r="N509" s="32">
        <v>1</v>
      </c>
      <c r="O509" s="1" t="s">
        <v>50</v>
      </c>
      <c r="P509" s="1" t="s">
        <v>53</v>
      </c>
      <c r="Q509" s="91" t="str">
        <f>VLOOKUP(MKT[[#This Row],[ID]],DRIVER[],6,FALSE)</f>
        <v>KASHI NATH DAS</v>
      </c>
    </row>
    <row r="510" spans="1:17" ht="13.8">
      <c r="A510" s="1">
        <v>60</v>
      </c>
      <c r="B510" s="1" t="str">
        <f>MKT[[#This Row],[DATE]]&amp;MKT[[#This Row],[VEHICLE NO]]&amp;MKT[[#This Row],[TRIP NO]]</f>
        <v>45417OD34R11451</v>
      </c>
      <c r="C510" s="25">
        <v>45417</v>
      </c>
      <c r="D510" s="1">
        <v>29064</v>
      </c>
      <c r="E510" s="12">
        <v>312214</v>
      </c>
      <c r="F510" s="17">
        <v>4796</v>
      </c>
      <c r="G510" s="20" t="s">
        <v>12</v>
      </c>
      <c r="H510" s="70">
        <v>57.08</v>
      </c>
      <c r="I510" s="70">
        <v>16.84</v>
      </c>
      <c r="J510" s="71">
        <f t="shared" si="14"/>
        <v>40.239999999999995</v>
      </c>
      <c r="K510" s="72">
        <v>39.72</v>
      </c>
      <c r="L510" s="73">
        <v>45418</v>
      </c>
      <c r="M510" s="70">
        <f t="shared" si="15"/>
        <v>0.51999999999999602</v>
      </c>
      <c r="N510" s="32">
        <v>1</v>
      </c>
      <c r="O510" s="1" t="s">
        <v>50</v>
      </c>
      <c r="P510" s="1" t="s">
        <v>53</v>
      </c>
      <c r="Q510" s="91" t="str">
        <f>VLOOKUP(MKT[[#This Row],[ID]],DRIVER[],6,FALSE)</f>
        <v>HEMANTA MOHANTA</v>
      </c>
    </row>
    <row r="511" spans="1:17" ht="13.8">
      <c r="A511" s="1">
        <v>61</v>
      </c>
      <c r="B511" s="1" t="str">
        <f>MKT[[#This Row],[DATE]]&amp;MKT[[#This Row],[VEHICLE NO]]&amp;MKT[[#This Row],[TRIP NO]]</f>
        <v>45418OD04T11451</v>
      </c>
      <c r="C511" s="25">
        <v>45418</v>
      </c>
      <c r="D511" s="1">
        <v>29065</v>
      </c>
      <c r="E511" s="12">
        <v>312214</v>
      </c>
      <c r="F511" s="17">
        <v>4809</v>
      </c>
      <c r="G511" s="20" t="s">
        <v>13</v>
      </c>
      <c r="H511" s="70">
        <v>56.68</v>
      </c>
      <c r="I511" s="70">
        <v>17.18</v>
      </c>
      <c r="J511" s="71">
        <f t="shared" si="14"/>
        <v>39.5</v>
      </c>
      <c r="K511" s="72">
        <v>39.119999999999997</v>
      </c>
      <c r="L511" s="73">
        <v>45418</v>
      </c>
      <c r="M511" s="70">
        <f t="shared" si="15"/>
        <v>0.38000000000000256</v>
      </c>
      <c r="N511" s="32">
        <v>1</v>
      </c>
      <c r="O511" s="1" t="s">
        <v>50</v>
      </c>
      <c r="P511" s="1" t="s">
        <v>53</v>
      </c>
      <c r="Q511" s="91" t="str">
        <f>VLOOKUP(MKT[[#This Row],[ID]],DRIVER[],6,FALSE)</f>
        <v xml:space="preserve">RASHID </v>
      </c>
    </row>
    <row r="512" spans="1:17" ht="13.8">
      <c r="A512" s="1">
        <v>62</v>
      </c>
      <c r="B512" s="1" t="str">
        <f>MKT[[#This Row],[DATE]]&amp;MKT[[#This Row],[VEHICLE NO]]&amp;MKT[[#This Row],[TRIP NO]]</f>
        <v>45418OD34U11451</v>
      </c>
      <c r="C512" s="25">
        <v>45418</v>
      </c>
      <c r="D512" s="1">
        <v>29066</v>
      </c>
      <c r="E512" s="12">
        <v>312214</v>
      </c>
      <c r="F512" s="17">
        <v>4811</v>
      </c>
      <c r="G512" s="20" t="s">
        <v>47</v>
      </c>
      <c r="H512" s="70">
        <v>56.5</v>
      </c>
      <c r="I512" s="70">
        <v>16.72</v>
      </c>
      <c r="J512" s="71">
        <f t="shared" si="14"/>
        <v>39.78</v>
      </c>
      <c r="K512" s="72">
        <v>39.299999999999997</v>
      </c>
      <c r="L512" s="73">
        <v>45418</v>
      </c>
      <c r="M512" s="70">
        <f t="shared" si="15"/>
        <v>0.48000000000000398</v>
      </c>
      <c r="N512" s="32">
        <v>1</v>
      </c>
      <c r="O512" s="1" t="s">
        <v>50</v>
      </c>
      <c r="P512" s="1" t="s">
        <v>53</v>
      </c>
      <c r="Q512" s="91" t="str">
        <f>VLOOKUP(MKT[[#This Row],[ID]],DRIVER[],6,FALSE)</f>
        <v>SULTAN AHMAD</v>
      </c>
    </row>
    <row r="513" spans="1:18" ht="13.8">
      <c r="A513" s="1">
        <v>63</v>
      </c>
      <c r="B513" s="1" t="str">
        <f>MKT[[#This Row],[DATE]]&amp;MKT[[#This Row],[VEHICLE NO]]&amp;MKT[[#This Row],[TRIP NO]]</f>
        <v>45418OD04V11451</v>
      </c>
      <c r="C513" s="25">
        <v>45418</v>
      </c>
      <c r="D513" s="1">
        <v>29067</v>
      </c>
      <c r="E513" s="12">
        <v>312214</v>
      </c>
      <c r="F513" s="17">
        <v>4816</v>
      </c>
      <c r="G513" s="20" t="s">
        <v>46</v>
      </c>
      <c r="H513" s="70">
        <v>55.54</v>
      </c>
      <c r="I513" s="70">
        <v>16.82</v>
      </c>
      <c r="J513" s="71">
        <f t="shared" si="14"/>
        <v>38.72</v>
      </c>
      <c r="K513" s="72">
        <v>38.020000000000003</v>
      </c>
      <c r="L513" s="73">
        <v>45418</v>
      </c>
      <c r="M513" s="70">
        <f t="shared" si="15"/>
        <v>0.69999999999999574</v>
      </c>
      <c r="N513" s="32">
        <v>1</v>
      </c>
      <c r="O513" s="1" t="s">
        <v>50</v>
      </c>
      <c r="P513" s="1" t="s">
        <v>53</v>
      </c>
      <c r="Q513" s="91" t="str">
        <f>VLOOKUP(MKT[[#This Row],[ID]],DRIVER[],6,FALSE)</f>
        <v>AJAYA KUMAR PARIDA</v>
      </c>
    </row>
    <row r="514" spans="1:18" ht="13.8">
      <c r="A514" s="1">
        <v>64</v>
      </c>
      <c r="B514" s="1" t="str">
        <f>MKT[[#This Row],[DATE]]&amp;MKT[[#This Row],[VEHICLE NO]]&amp;MKT[[#This Row],[TRIP NO]]</f>
        <v>45418OD34S11451</v>
      </c>
      <c r="C514" s="25">
        <v>45418</v>
      </c>
      <c r="D514" s="1">
        <v>29068</v>
      </c>
      <c r="E514" s="12">
        <v>312214</v>
      </c>
      <c r="F514" s="17">
        <v>4815</v>
      </c>
      <c r="G514" s="20" t="s">
        <v>32</v>
      </c>
      <c r="H514" s="70">
        <v>57.74</v>
      </c>
      <c r="I514" s="70">
        <v>16.899999999999999</v>
      </c>
      <c r="J514" s="71">
        <f t="shared" si="14"/>
        <v>40.840000000000003</v>
      </c>
      <c r="K514" s="72">
        <v>39.94</v>
      </c>
      <c r="L514" s="73">
        <v>45418</v>
      </c>
      <c r="M514" s="70">
        <f t="shared" si="15"/>
        <v>0.90000000000000568</v>
      </c>
      <c r="N514" s="32">
        <v>1</v>
      </c>
      <c r="O514" s="1" t="s">
        <v>50</v>
      </c>
      <c r="P514" s="1" t="s">
        <v>53</v>
      </c>
      <c r="Q514" s="91" t="str">
        <f>VLOOKUP(MKT[[#This Row],[ID]],DRIVER[],6,FALSE)</f>
        <v>AMIYA MISHRA</v>
      </c>
    </row>
    <row r="515" spans="1:18" ht="13.8">
      <c r="A515" s="1">
        <v>65</v>
      </c>
      <c r="B515" s="1" t="str">
        <f>MKT[[#This Row],[DATE]]&amp;MKT[[#This Row],[VEHICLE NO]]&amp;MKT[[#This Row],[TRIP NO]]</f>
        <v>45418OD34T11451</v>
      </c>
      <c r="C515" s="25">
        <v>45418</v>
      </c>
      <c r="D515" s="1">
        <v>29069</v>
      </c>
      <c r="E515" s="12">
        <v>312214</v>
      </c>
      <c r="F515" s="17">
        <v>4817</v>
      </c>
      <c r="G515" s="20" t="s">
        <v>34</v>
      </c>
      <c r="H515" s="70">
        <v>52.72</v>
      </c>
      <c r="I515" s="70">
        <v>16.96</v>
      </c>
      <c r="J515" s="71">
        <f t="shared" ref="J515:J578" si="16">H515-I515</f>
        <v>35.76</v>
      </c>
      <c r="K515" s="72">
        <v>35.4</v>
      </c>
      <c r="L515" s="73">
        <v>45418</v>
      </c>
      <c r="M515" s="70">
        <f t="shared" ref="M515:M578" si="17">J515-K515</f>
        <v>0.35999999999999943</v>
      </c>
      <c r="N515" s="32">
        <v>1</v>
      </c>
      <c r="O515" s="1" t="s">
        <v>50</v>
      </c>
      <c r="P515" s="1" t="s">
        <v>53</v>
      </c>
      <c r="Q515" s="91" t="str">
        <f>VLOOKUP(MKT[[#This Row],[ID]],DRIVER[],6,FALSE)</f>
        <v>KASHI NATH DAS</v>
      </c>
    </row>
    <row r="516" spans="1:18" ht="13.8">
      <c r="A516" s="1">
        <v>66</v>
      </c>
      <c r="B516" s="1" t="str">
        <f>MKT[[#This Row],[DATE]]&amp;MKT[[#This Row],[VEHICLE NO]]&amp;MKT[[#This Row],[TRIP NO]]</f>
        <v>45418OD04V13451</v>
      </c>
      <c r="C516" s="25">
        <v>45418</v>
      </c>
      <c r="D516" s="1">
        <v>29070</v>
      </c>
      <c r="E516" s="12">
        <v>312214</v>
      </c>
      <c r="F516" s="17">
        <v>4818</v>
      </c>
      <c r="G516" s="20" t="s">
        <v>48</v>
      </c>
      <c r="H516" s="70">
        <v>56.14</v>
      </c>
      <c r="I516" s="70">
        <v>16.84</v>
      </c>
      <c r="J516" s="71">
        <f t="shared" si="16"/>
        <v>39.299999999999997</v>
      </c>
      <c r="K516" s="72">
        <v>38.9</v>
      </c>
      <c r="L516" s="73">
        <v>45418</v>
      </c>
      <c r="M516" s="70">
        <f t="shared" si="17"/>
        <v>0.39999999999999858</v>
      </c>
      <c r="N516" s="32">
        <v>1</v>
      </c>
      <c r="O516" s="1" t="s">
        <v>50</v>
      </c>
      <c r="P516" s="1" t="s">
        <v>53</v>
      </c>
      <c r="Q516" s="91" t="str">
        <f>VLOOKUP(MKT[[#This Row],[ID]],DRIVER[],6,FALSE)</f>
        <v>ASHOK PRADHAN</v>
      </c>
    </row>
    <row r="517" spans="1:18" ht="13.8">
      <c r="A517" s="1">
        <v>67</v>
      </c>
      <c r="B517" s="1" t="str">
        <f>MKT[[#This Row],[DATE]]&amp;MKT[[#This Row],[VEHICLE NO]]&amp;MKT[[#This Row],[TRIP NO]]</f>
        <v>45418OD34U13451</v>
      </c>
      <c r="C517" s="25">
        <v>45418</v>
      </c>
      <c r="D517" s="1">
        <v>29071</v>
      </c>
      <c r="E517" s="12">
        <v>312214</v>
      </c>
      <c r="F517" s="17">
        <v>4821</v>
      </c>
      <c r="G517" s="20" t="s">
        <v>49</v>
      </c>
      <c r="H517" s="70">
        <v>54.72</v>
      </c>
      <c r="I517" s="70">
        <v>16.68</v>
      </c>
      <c r="J517" s="71">
        <f t="shared" si="16"/>
        <v>38.04</v>
      </c>
      <c r="K517" s="72">
        <v>37.6</v>
      </c>
      <c r="L517" s="73">
        <v>45418</v>
      </c>
      <c r="M517" s="70">
        <f t="shared" si="17"/>
        <v>0.43999999999999773</v>
      </c>
      <c r="N517" s="32">
        <v>1</v>
      </c>
      <c r="O517" s="1" t="s">
        <v>50</v>
      </c>
      <c r="P517" s="1" t="s">
        <v>53</v>
      </c>
      <c r="Q517" s="91" t="str">
        <f>VLOOKUP(MKT[[#This Row],[ID]],DRIVER[],6,FALSE)</f>
        <v>BHOORA KHAN</v>
      </c>
      <c r="R517" s="1">
        <v>429</v>
      </c>
    </row>
    <row r="518" spans="1:18" ht="13.8">
      <c r="A518" s="1">
        <v>68</v>
      </c>
      <c r="B518" s="1" t="str">
        <f>MKT[[#This Row],[DATE]]&amp;MKT[[#This Row],[VEHICLE NO]]&amp;MKT[[#This Row],[TRIP NO]]</f>
        <v>45418OD34R11451</v>
      </c>
      <c r="C518" s="25">
        <v>45418</v>
      </c>
      <c r="D518" s="1">
        <v>29072</v>
      </c>
      <c r="E518" s="12">
        <v>312214</v>
      </c>
      <c r="F518" s="17">
        <v>4825</v>
      </c>
      <c r="G518" s="20" t="s">
        <v>12</v>
      </c>
      <c r="H518" s="70">
        <v>55.08</v>
      </c>
      <c r="I518" s="70">
        <v>16.8</v>
      </c>
      <c r="J518" s="71">
        <f t="shared" si="16"/>
        <v>38.28</v>
      </c>
      <c r="K518" s="72">
        <v>37.619999999999997</v>
      </c>
      <c r="L518" s="73">
        <v>45418</v>
      </c>
      <c r="M518" s="70">
        <f t="shared" si="17"/>
        <v>0.66000000000000369</v>
      </c>
      <c r="N518" s="32">
        <v>1</v>
      </c>
      <c r="O518" s="1" t="s">
        <v>50</v>
      </c>
      <c r="P518" s="1" t="s">
        <v>53</v>
      </c>
      <c r="Q518" s="91" t="str">
        <f>VLOOKUP(MKT[[#This Row],[ID]],DRIVER[],6,FALSE)</f>
        <v>HEMANTA MOHANTA</v>
      </c>
    </row>
    <row r="519" spans="1:18" ht="13.8">
      <c r="A519" s="1">
        <v>69</v>
      </c>
      <c r="B519" s="1" t="str">
        <f>MKT[[#This Row],[DATE]]&amp;MKT[[#This Row],[VEHICLE NO]]&amp;MKT[[#This Row],[TRIP NO]]</f>
        <v>45418OD34R13451</v>
      </c>
      <c r="C519" s="25">
        <v>45418</v>
      </c>
      <c r="D519" s="1">
        <v>29073</v>
      </c>
      <c r="E519" s="12">
        <v>312214</v>
      </c>
      <c r="F519" s="17">
        <v>4839</v>
      </c>
      <c r="G519" s="20" t="s">
        <v>11</v>
      </c>
      <c r="H519" s="70">
        <v>53.08</v>
      </c>
      <c r="I519" s="70">
        <v>16.920000000000002</v>
      </c>
      <c r="J519" s="71">
        <f t="shared" si="16"/>
        <v>36.159999999999997</v>
      </c>
      <c r="K519" s="72">
        <v>35.82</v>
      </c>
      <c r="L519" s="73">
        <v>45418</v>
      </c>
      <c r="M519" s="70">
        <f t="shared" si="17"/>
        <v>0.33999999999999631</v>
      </c>
      <c r="N519" s="32">
        <v>1</v>
      </c>
      <c r="O519" s="1" t="s">
        <v>50</v>
      </c>
      <c r="P519" s="1" t="s">
        <v>53</v>
      </c>
      <c r="Q519" s="91" t="str">
        <f>VLOOKUP(MKT[[#This Row],[ID]],DRIVER[],6,FALSE)</f>
        <v>BENUDHAR PRADHAN</v>
      </c>
    </row>
    <row r="520" spans="1:18" ht="13.8">
      <c r="A520" s="1">
        <v>70</v>
      </c>
      <c r="B520" s="1" t="str">
        <f>MKT[[#This Row],[DATE]]&amp;MKT[[#This Row],[VEHICLE NO]]&amp;MKT[[#This Row],[TRIP NO]]</f>
        <v>45418OD04T11452</v>
      </c>
      <c r="C520" s="25">
        <v>45418</v>
      </c>
      <c r="D520" s="1">
        <v>29074</v>
      </c>
      <c r="E520" s="12">
        <v>312214</v>
      </c>
      <c r="F520" s="17">
        <v>4854</v>
      </c>
      <c r="G520" s="20" t="s">
        <v>13</v>
      </c>
      <c r="H520" s="70">
        <v>52.54</v>
      </c>
      <c r="I520" s="70">
        <v>17.079999999999998</v>
      </c>
      <c r="J520" s="71">
        <f t="shared" si="16"/>
        <v>35.46</v>
      </c>
      <c r="K520" s="72">
        <v>35.14</v>
      </c>
      <c r="L520" s="73">
        <v>45418</v>
      </c>
      <c r="M520" s="70">
        <f t="shared" si="17"/>
        <v>0.32000000000000028</v>
      </c>
      <c r="N520" s="32">
        <v>2</v>
      </c>
      <c r="O520" s="1" t="s">
        <v>50</v>
      </c>
      <c r="P520" s="1" t="s">
        <v>53</v>
      </c>
      <c r="Q520" s="91" t="str">
        <f>VLOOKUP(MKT[[#This Row],[ID]],DRIVER[],6,FALSE)</f>
        <v xml:space="preserve">RASHID </v>
      </c>
    </row>
    <row r="521" spans="1:18" ht="13.8">
      <c r="A521" s="1">
        <v>71</v>
      </c>
      <c r="B521" s="1" t="str">
        <f>MKT[[#This Row],[DATE]]&amp;MKT[[#This Row],[VEHICLE NO]]&amp;MKT[[#This Row],[TRIP NO]]</f>
        <v>45418OD34U11452</v>
      </c>
      <c r="C521" s="25">
        <v>45418</v>
      </c>
      <c r="D521" s="1">
        <v>29075</v>
      </c>
      <c r="E521" s="12">
        <v>312214</v>
      </c>
      <c r="F521" s="17">
        <v>4864</v>
      </c>
      <c r="G521" s="20" t="s">
        <v>47</v>
      </c>
      <c r="H521" s="70">
        <v>56.04</v>
      </c>
      <c r="I521" s="70">
        <v>16.7</v>
      </c>
      <c r="J521" s="71">
        <f t="shared" si="16"/>
        <v>39.340000000000003</v>
      </c>
      <c r="K521" s="72">
        <v>38.86</v>
      </c>
      <c r="L521" s="73">
        <v>45418</v>
      </c>
      <c r="M521" s="70">
        <f t="shared" si="17"/>
        <v>0.48000000000000398</v>
      </c>
      <c r="N521" s="32">
        <v>2</v>
      </c>
      <c r="O521" s="1" t="s">
        <v>50</v>
      </c>
      <c r="P521" s="1" t="s">
        <v>53</v>
      </c>
      <c r="Q521" s="91" t="str">
        <f>VLOOKUP(MKT[[#This Row],[ID]],DRIVER[],6,FALSE)</f>
        <v>SULTAN AHMAD</v>
      </c>
    </row>
    <row r="522" spans="1:18" ht="13.8">
      <c r="A522" s="1">
        <v>72</v>
      </c>
      <c r="B522" s="1" t="str">
        <f>MKT[[#This Row],[DATE]]&amp;MKT[[#This Row],[VEHICLE NO]]&amp;MKT[[#This Row],[TRIP NO]]</f>
        <v>45418OD04V11452</v>
      </c>
      <c r="C522" s="25">
        <v>45418</v>
      </c>
      <c r="D522" s="1">
        <v>29076</v>
      </c>
      <c r="E522" s="12">
        <v>312214</v>
      </c>
      <c r="F522" s="17">
        <v>4864</v>
      </c>
      <c r="G522" s="20" t="s">
        <v>46</v>
      </c>
      <c r="H522" s="70">
        <v>55.72</v>
      </c>
      <c r="I522" s="70">
        <v>16.8</v>
      </c>
      <c r="J522" s="71">
        <f t="shared" si="16"/>
        <v>38.92</v>
      </c>
      <c r="K522" s="72">
        <v>38.56</v>
      </c>
      <c r="L522" s="73">
        <v>45418</v>
      </c>
      <c r="M522" s="70">
        <f t="shared" si="17"/>
        <v>0.35999999999999943</v>
      </c>
      <c r="N522" s="32">
        <v>2</v>
      </c>
      <c r="O522" s="1" t="s">
        <v>50</v>
      </c>
      <c r="P522" s="1" t="s">
        <v>53</v>
      </c>
      <c r="Q522" s="91" t="str">
        <f>VLOOKUP(MKT[[#This Row],[ID]],DRIVER[],6,FALSE)</f>
        <v>AJAYA KUMAR PARIDA</v>
      </c>
    </row>
    <row r="523" spans="1:18" ht="13.8">
      <c r="A523" s="1">
        <v>73</v>
      </c>
      <c r="B523" s="1" t="str">
        <f>MKT[[#This Row],[DATE]]&amp;MKT[[#This Row],[VEHICLE NO]]&amp;MKT[[#This Row],[TRIP NO]]</f>
        <v>45418OD34T11452</v>
      </c>
      <c r="C523" s="25">
        <v>45418</v>
      </c>
      <c r="D523" s="1">
        <v>29077</v>
      </c>
      <c r="E523" s="12">
        <v>312214</v>
      </c>
      <c r="F523" s="17">
        <v>4867</v>
      </c>
      <c r="G523" s="20" t="s">
        <v>34</v>
      </c>
      <c r="H523" s="70">
        <v>55.46</v>
      </c>
      <c r="I523" s="70">
        <v>16.96</v>
      </c>
      <c r="J523" s="71">
        <f t="shared" si="16"/>
        <v>38.5</v>
      </c>
      <c r="K523" s="72">
        <v>38.08</v>
      </c>
      <c r="L523" s="73">
        <v>45418</v>
      </c>
      <c r="M523" s="70">
        <f t="shared" si="17"/>
        <v>0.42000000000000171</v>
      </c>
      <c r="N523" s="32">
        <v>2</v>
      </c>
      <c r="O523" s="1" t="s">
        <v>50</v>
      </c>
      <c r="P523" s="1" t="s">
        <v>53</v>
      </c>
      <c r="Q523" s="91" t="str">
        <f>VLOOKUP(MKT[[#This Row],[ID]],DRIVER[],6,FALSE)</f>
        <v>KASHI NATH DAS</v>
      </c>
    </row>
    <row r="524" spans="1:18" ht="13.8">
      <c r="A524" s="1">
        <v>74</v>
      </c>
      <c r="B524" s="1" t="str">
        <f>MKT[[#This Row],[DATE]]&amp;MKT[[#This Row],[VEHICLE NO]]&amp;MKT[[#This Row],[TRIP NO]]</f>
        <v>45418OD34S11452</v>
      </c>
      <c r="C524" s="25">
        <v>45418</v>
      </c>
      <c r="D524" s="1">
        <v>29078</v>
      </c>
      <c r="E524" s="12">
        <v>312214</v>
      </c>
      <c r="F524" s="17">
        <v>4863</v>
      </c>
      <c r="G524" s="20" t="s">
        <v>32</v>
      </c>
      <c r="H524" s="70">
        <v>52.26</v>
      </c>
      <c r="I524" s="70">
        <v>16.920000000000002</v>
      </c>
      <c r="J524" s="71">
        <f t="shared" si="16"/>
        <v>35.339999999999996</v>
      </c>
      <c r="K524" s="72">
        <v>34.92</v>
      </c>
      <c r="L524" s="73">
        <v>45418</v>
      </c>
      <c r="M524" s="70">
        <f t="shared" si="17"/>
        <v>0.4199999999999946</v>
      </c>
      <c r="N524" s="32">
        <v>2</v>
      </c>
      <c r="O524" s="1" t="s">
        <v>50</v>
      </c>
      <c r="P524" s="1" t="s">
        <v>53</v>
      </c>
      <c r="Q524" s="91" t="str">
        <f>VLOOKUP(MKT[[#This Row],[ID]],DRIVER[],6,FALSE)</f>
        <v>AMIYA MISHRA</v>
      </c>
    </row>
    <row r="525" spans="1:18" ht="13.8">
      <c r="A525" s="1">
        <v>75</v>
      </c>
      <c r="B525" s="1" t="str">
        <f>MKT[[#This Row],[DATE]]&amp;MKT[[#This Row],[VEHICLE NO]]&amp;MKT[[#This Row],[TRIP NO]]</f>
        <v>45418OD04V13452</v>
      </c>
      <c r="C525" s="25">
        <v>45418</v>
      </c>
      <c r="D525" s="1">
        <v>29079</v>
      </c>
      <c r="E525" s="12">
        <v>312214</v>
      </c>
      <c r="F525" s="17">
        <v>4871</v>
      </c>
      <c r="G525" s="20" t="s">
        <v>48</v>
      </c>
      <c r="H525" s="70">
        <v>54.04</v>
      </c>
      <c r="I525" s="70">
        <v>16.84</v>
      </c>
      <c r="J525" s="71">
        <f t="shared" si="16"/>
        <v>37.200000000000003</v>
      </c>
      <c r="K525" s="72">
        <v>37.020000000000003</v>
      </c>
      <c r="L525" s="73">
        <v>45418</v>
      </c>
      <c r="M525" s="70">
        <f t="shared" si="17"/>
        <v>0.17999999999999972</v>
      </c>
      <c r="N525" s="32">
        <v>2</v>
      </c>
      <c r="O525" s="1" t="s">
        <v>50</v>
      </c>
      <c r="P525" s="1" t="s">
        <v>53</v>
      </c>
      <c r="Q525" s="91" t="str">
        <f>VLOOKUP(MKT[[#This Row],[ID]],DRIVER[],6,FALSE)</f>
        <v>ASHOK PRADHAN</v>
      </c>
    </row>
    <row r="526" spans="1:18" ht="13.8">
      <c r="A526" s="1">
        <v>76</v>
      </c>
      <c r="B526" s="1" t="str">
        <f>MKT[[#This Row],[DATE]]&amp;MKT[[#This Row],[VEHICLE NO]]&amp;MKT[[#This Row],[TRIP NO]]</f>
        <v>45418OD34U13452</v>
      </c>
      <c r="C526" s="25">
        <v>45418</v>
      </c>
      <c r="D526" s="1">
        <v>29080</v>
      </c>
      <c r="E526" s="12">
        <v>312214</v>
      </c>
      <c r="F526" s="17">
        <v>4876</v>
      </c>
      <c r="G526" s="20" t="s">
        <v>49</v>
      </c>
      <c r="H526" s="70">
        <v>53.64</v>
      </c>
      <c r="I526" s="70">
        <v>17.02</v>
      </c>
      <c r="J526" s="71">
        <f t="shared" si="16"/>
        <v>36.620000000000005</v>
      </c>
      <c r="K526" s="72">
        <v>36.24</v>
      </c>
      <c r="L526" s="73">
        <v>45418</v>
      </c>
      <c r="M526" s="70">
        <f t="shared" si="17"/>
        <v>0.38000000000000256</v>
      </c>
      <c r="N526" s="32">
        <v>2</v>
      </c>
      <c r="O526" s="1" t="s">
        <v>50</v>
      </c>
      <c r="P526" s="1" t="s">
        <v>53</v>
      </c>
      <c r="Q526" s="91" t="str">
        <f>VLOOKUP(MKT[[#This Row],[ID]],DRIVER[],6,FALSE)</f>
        <v>BHOORA KHAN</v>
      </c>
    </row>
    <row r="527" spans="1:18" ht="13.8">
      <c r="A527" s="1">
        <v>77</v>
      </c>
      <c r="B527" s="1" t="str">
        <f>MKT[[#This Row],[DATE]]&amp;MKT[[#This Row],[VEHICLE NO]]&amp;MKT[[#This Row],[TRIP NO]]</f>
        <v>45418OD34R11452</v>
      </c>
      <c r="C527" s="25">
        <v>45418</v>
      </c>
      <c r="D527" s="1">
        <v>29081</v>
      </c>
      <c r="E527" s="12">
        <v>312214</v>
      </c>
      <c r="F527" s="17">
        <v>4895</v>
      </c>
      <c r="G527" s="20" t="s">
        <v>12</v>
      </c>
      <c r="H527" s="70">
        <v>54.42</v>
      </c>
      <c r="I527" s="70">
        <v>16.78</v>
      </c>
      <c r="J527" s="71">
        <f t="shared" si="16"/>
        <v>37.64</v>
      </c>
      <c r="K527" s="72">
        <v>37.26</v>
      </c>
      <c r="L527" s="73">
        <v>45418</v>
      </c>
      <c r="M527" s="70">
        <f t="shared" si="17"/>
        <v>0.38000000000000256</v>
      </c>
      <c r="N527" s="32">
        <v>2</v>
      </c>
      <c r="O527" s="1" t="s">
        <v>50</v>
      </c>
      <c r="P527" s="1" t="s">
        <v>53</v>
      </c>
      <c r="Q527" s="91" t="str">
        <f>VLOOKUP(MKT[[#This Row],[ID]],DRIVER[],6,FALSE)</f>
        <v>HEMANTA MOHANTA</v>
      </c>
    </row>
    <row r="528" spans="1:18" ht="13.8">
      <c r="A528" s="1">
        <v>78</v>
      </c>
      <c r="B528" s="1" t="str">
        <f>MKT[[#This Row],[DATE]]&amp;MKT[[#This Row],[VEHICLE NO]]&amp;MKT[[#This Row],[TRIP NO]]</f>
        <v>45418OD34R13452</v>
      </c>
      <c r="C528" s="25">
        <v>45418</v>
      </c>
      <c r="D528" s="1">
        <v>29082</v>
      </c>
      <c r="E528" s="12">
        <v>312214</v>
      </c>
      <c r="F528" s="17">
        <v>4917</v>
      </c>
      <c r="G528" s="20" t="s">
        <v>11</v>
      </c>
      <c r="H528" s="70">
        <v>55.16</v>
      </c>
      <c r="I528" s="70">
        <v>16.920000000000002</v>
      </c>
      <c r="J528" s="71">
        <f t="shared" si="16"/>
        <v>38.239999999999995</v>
      </c>
      <c r="K528" s="72">
        <v>37.82</v>
      </c>
      <c r="L528" s="73">
        <v>45418</v>
      </c>
      <c r="M528" s="70">
        <f t="shared" si="17"/>
        <v>0.4199999999999946</v>
      </c>
      <c r="N528" s="32">
        <v>2</v>
      </c>
      <c r="O528" s="1" t="s">
        <v>50</v>
      </c>
      <c r="P528" s="1" t="s">
        <v>53</v>
      </c>
      <c r="Q528" s="91" t="str">
        <f>VLOOKUP(MKT[[#This Row],[ID]],DRIVER[],6,FALSE)</f>
        <v>BENUDHAR PRADHAN</v>
      </c>
    </row>
    <row r="529" spans="1:17" ht="13.8">
      <c r="A529" s="1">
        <v>79</v>
      </c>
      <c r="B529" s="1" t="str">
        <f>MKT[[#This Row],[DATE]]&amp;MKT[[#This Row],[VEHICLE NO]]&amp;MKT[[#This Row],[TRIP NO]]</f>
        <v>45419OD04T11451</v>
      </c>
      <c r="C529" s="25">
        <v>45419</v>
      </c>
      <c r="D529" s="1">
        <v>29083</v>
      </c>
      <c r="E529" s="12">
        <v>312214</v>
      </c>
      <c r="F529" s="17">
        <v>4962</v>
      </c>
      <c r="G529" s="20" t="s">
        <v>13</v>
      </c>
      <c r="H529" s="70">
        <v>55.44</v>
      </c>
      <c r="I529" s="70">
        <v>17.04</v>
      </c>
      <c r="J529" s="71">
        <f t="shared" si="16"/>
        <v>38.4</v>
      </c>
      <c r="K529" s="72">
        <v>37.94</v>
      </c>
      <c r="L529" s="73">
        <v>45419</v>
      </c>
      <c r="M529" s="70">
        <f t="shared" si="17"/>
        <v>0.46000000000000085</v>
      </c>
      <c r="N529" s="32">
        <v>1</v>
      </c>
      <c r="O529" s="1" t="s">
        <v>50</v>
      </c>
      <c r="P529" s="1" t="s">
        <v>53</v>
      </c>
      <c r="Q529" s="91" t="str">
        <f>VLOOKUP(MKT[[#This Row],[ID]],DRIVER[],6,FALSE)</f>
        <v xml:space="preserve">RASHID </v>
      </c>
    </row>
    <row r="530" spans="1:17" ht="13.8">
      <c r="A530" s="1">
        <v>80</v>
      </c>
      <c r="B530" s="1" t="str">
        <f>MKT[[#This Row],[DATE]]&amp;MKT[[#This Row],[VEHICLE NO]]&amp;MKT[[#This Row],[TRIP NO]]</f>
        <v>45419OD34U13451</v>
      </c>
      <c r="C530" s="25">
        <v>45419</v>
      </c>
      <c r="D530" s="1">
        <v>29084</v>
      </c>
      <c r="E530" s="12">
        <v>312214</v>
      </c>
      <c r="F530" s="17">
        <v>4964</v>
      </c>
      <c r="G530" s="20" t="s">
        <v>49</v>
      </c>
      <c r="H530" s="70">
        <v>52.48</v>
      </c>
      <c r="I530" s="70">
        <v>17</v>
      </c>
      <c r="J530" s="71">
        <f t="shared" si="16"/>
        <v>35.479999999999997</v>
      </c>
      <c r="K530" s="72">
        <v>35.14</v>
      </c>
      <c r="L530" s="73">
        <v>45419</v>
      </c>
      <c r="M530" s="70">
        <f t="shared" si="17"/>
        <v>0.33999999999999631</v>
      </c>
      <c r="N530" s="32">
        <v>1</v>
      </c>
      <c r="O530" s="1" t="s">
        <v>50</v>
      </c>
      <c r="P530" s="1" t="s">
        <v>53</v>
      </c>
      <c r="Q530" s="91" t="str">
        <f>VLOOKUP(MKT[[#This Row],[ID]],DRIVER[],6,FALSE)</f>
        <v>BHOORA KHAN</v>
      </c>
    </row>
    <row r="531" spans="1:17" ht="13.8">
      <c r="A531" s="1">
        <v>81</v>
      </c>
      <c r="B531" s="1" t="str">
        <f>MKT[[#This Row],[DATE]]&amp;MKT[[#This Row],[VEHICLE NO]]&amp;MKT[[#This Row],[TRIP NO]]</f>
        <v>45419OD34U11451</v>
      </c>
      <c r="C531" s="25">
        <v>45419</v>
      </c>
      <c r="D531" s="1">
        <v>29085</v>
      </c>
      <c r="E531" s="12">
        <v>312214</v>
      </c>
      <c r="F531" s="17">
        <v>4965</v>
      </c>
      <c r="G531" s="20" t="s">
        <v>47</v>
      </c>
      <c r="H531" s="70">
        <v>53.52</v>
      </c>
      <c r="I531" s="70">
        <v>16.72</v>
      </c>
      <c r="J531" s="71">
        <f t="shared" si="16"/>
        <v>36.800000000000004</v>
      </c>
      <c r="K531" s="72">
        <v>36.479999999999997</v>
      </c>
      <c r="L531" s="73">
        <v>45419</v>
      </c>
      <c r="M531" s="70">
        <f t="shared" si="17"/>
        <v>0.32000000000000739</v>
      </c>
      <c r="N531" s="32">
        <v>1</v>
      </c>
      <c r="O531" s="1" t="s">
        <v>50</v>
      </c>
      <c r="P531" s="1" t="s">
        <v>53</v>
      </c>
      <c r="Q531" s="91" t="str">
        <f>VLOOKUP(MKT[[#This Row],[ID]],DRIVER[],6,FALSE)</f>
        <v>SULTAN AHMAD</v>
      </c>
    </row>
    <row r="532" spans="1:17" ht="13.8">
      <c r="A532" s="1">
        <v>82</v>
      </c>
      <c r="B532" s="1" t="str">
        <f>MKT[[#This Row],[DATE]]&amp;MKT[[#This Row],[VEHICLE NO]]&amp;MKT[[#This Row],[TRIP NO]]</f>
        <v>45419OD34T11451</v>
      </c>
      <c r="C532" s="25">
        <v>45419</v>
      </c>
      <c r="D532" s="1">
        <v>29086</v>
      </c>
      <c r="E532" s="12">
        <v>312214</v>
      </c>
      <c r="F532" s="17">
        <v>4966</v>
      </c>
      <c r="G532" s="20" t="s">
        <v>34</v>
      </c>
      <c r="H532" s="70">
        <v>53.94</v>
      </c>
      <c r="I532" s="70">
        <v>16.940000000000001</v>
      </c>
      <c r="J532" s="71">
        <f t="shared" si="16"/>
        <v>37</v>
      </c>
      <c r="K532" s="72">
        <v>36.700000000000003</v>
      </c>
      <c r="L532" s="73">
        <v>45419</v>
      </c>
      <c r="M532" s="70">
        <f t="shared" si="17"/>
        <v>0.29999999999999716</v>
      </c>
      <c r="N532" s="32">
        <v>1</v>
      </c>
      <c r="O532" s="1" t="s">
        <v>50</v>
      </c>
      <c r="P532" s="1" t="s">
        <v>53</v>
      </c>
      <c r="Q532" s="91" t="str">
        <f>VLOOKUP(MKT[[#This Row],[ID]],DRIVER[],6,FALSE)</f>
        <v>KASHI NATH DAS</v>
      </c>
    </row>
    <row r="533" spans="1:17" ht="13.8">
      <c r="A533" s="1">
        <v>83</v>
      </c>
      <c r="B533" s="1" t="str">
        <f>MKT[[#This Row],[DATE]]&amp;MKT[[#This Row],[VEHICLE NO]]&amp;MKT[[#This Row],[TRIP NO]]</f>
        <v>45419OD34S11451</v>
      </c>
      <c r="C533" s="25">
        <v>45419</v>
      </c>
      <c r="D533" s="1">
        <v>29088</v>
      </c>
      <c r="E533" s="12">
        <v>312214</v>
      </c>
      <c r="F533" s="17">
        <v>4967</v>
      </c>
      <c r="G533" s="20" t="s">
        <v>32</v>
      </c>
      <c r="H533" s="48">
        <v>54.5</v>
      </c>
      <c r="I533" s="48">
        <v>16.920000000000002</v>
      </c>
      <c r="J533" s="26">
        <f t="shared" si="16"/>
        <v>37.58</v>
      </c>
      <c r="K533" s="49">
        <v>37.26</v>
      </c>
      <c r="L533" s="73">
        <v>45419</v>
      </c>
      <c r="M533" s="48">
        <f t="shared" si="17"/>
        <v>0.32000000000000028</v>
      </c>
      <c r="N533" s="32">
        <v>1</v>
      </c>
      <c r="O533" s="1" t="s">
        <v>50</v>
      </c>
      <c r="P533" s="1" t="s">
        <v>53</v>
      </c>
      <c r="Q533" s="91" t="str">
        <f>VLOOKUP(MKT[[#This Row],[ID]],DRIVER[],6,FALSE)</f>
        <v>AMIYA MISHRA</v>
      </c>
    </row>
    <row r="534" spans="1:17" ht="13.8">
      <c r="A534" s="1">
        <v>84</v>
      </c>
      <c r="B534" s="1" t="str">
        <f>MKT[[#This Row],[DATE]]&amp;MKT[[#This Row],[VEHICLE NO]]&amp;MKT[[#This Row],[TRIP NO]]</f>
        <v>45419OD04V11451</v>
      </c>
      <c r="C534" s="25">
        <v>45419</v>
      </c>
      <c r="D534" s="1">
        <v>29089</v>
      </c>
      <c r="E534" s="12">
        <v>312214</v>
      </c>
      <c r="F534" s="17">
        <v>4972</v>
      </c>
      <c r="G534" s="20" t="s">
        <v>46</v>
      </c>
      <c r="H534" s="48">
        <v>55.06</v>
      </c>
      <c r="I534" s="48">
        <v>17.78</v>
      </c>
      <c r="J534" s="26">
        <f t="shared" si="16"/>
        <v>37.28</v>
      </c>
      <c r="K534" s="49">
        <v>36.9</v>
      </c>
      <c r="L534" s="73">
        <v>45419</v>
      </c>
      <c r="M534" s="48">
        <f t="shared" si="17"/>
        <v>0.38000000000000256</v>
      </c>
      <c r="N534" s="32">
        <v>1</v>
      </c>
      <c r="O534" s="1" t="s">
        <v>50</v>
      </c>
      <c r="P534" s="1" t="s">
        <v>53</v>
      </c>
      <c r="Q534" s="91" t="str">
        <f>VLOOKUP(MKT[[#This Row],[ID]],DRIVER[],6,FALSE)</f>
        <v>AJAYA KUMAR PARIDA</v>
      </c>
    </row>
    <row r="535" spans="1:17" ht="13.8">
      <c r="A535" s="1">
        <v>85</v>
      </c>
      <c r="B535" s="1" t="str">
        <f>MKT[[#This Row],[DATE]]&amp;MKT[[#This Row],[VEHICLE NO]]&amp;MKT[[#This Row],[TRIP NO]]</f>
        <v>45419OD04V13451</v>
      </c>
      <c r="C535" s="25">
        <v>45419</v>
      </c>
      <c r="D535" s="1">
        <v>29090</v>
      </c>
      <c r="E535" s="12">
        <v>312214</v>
      </c>
      <c r="F535" s="17">
        <v>4974</v>
      </c>
      <c r="G535" s="20" t="s">
        <v>48</v>
      </c>
      <c r="H535" s="48">
        <v>53.88</v>
      </c>
      <c r="I535" s="48">
        <v>16.82</v>
      </c>
      <c r="J535" s="26">
        <f t="shared" si="16"/>
        <v>37.06</v>
      </c>
      <c r="K535" s="49">
        <v>36.700000000000003</v>
      </c>
      <c r="L535" s="73">
        <v>45419</v>
      </c>
      <c r="M535" s="48">
        <f t="shared" si="17"/>
        <v>0.35999999999999943</v>
      </c>
      <c r="N535" s="32">
        <v>1</v>
      </c>
      <c r="O535" s="1" t="s">
        <v>50</v>
      </c>
      <c r="P535" s="1" t="s">
        <v>53</v>
      </c>
      <c r="Q535" s="91" t="str">
        <f>VLOOKUP(MKT[[#This Row],[ID]],DRIVER[],6,FALSE)</f>
        <v>ASHOK PRADHAN</v>
      </c>
    </row>
    <row r="536" spans="1:17" ht="13.8">
      <c r="A536" s="1">
        <v>86</v>
      </c>
      <c r="B536" s="1" t="str">
        <f>MKT[[#This Row],[DATE]]&amp;MKT[[#This Row],[VEHICLE NO]]&amp;MKT[[#This Row],[TRIP NO]]</f>
        <v>45419OD34R11451</v>
      </c>
      <c r="C536" s="25">
        <v>45419</v>
      </c>
      <c r="D536" s="1">
        <v>29091</v>
      </c>
      <c r="E536" s="12">
        <v>312214</v>
      </c>
      <c r="F536" s="17">
        <v>4976</v>
      </c>
      <c r="G536" s="20" t="s">
        <v>12</v>
      </c>
      <c r="H536" s="48">
        <v>55.04</v>
      </c>
      <c r="I536" s="48">
        <v>16.78</v>
      </c>
      <c r="J536" s="26">
        <f t="shared" si="16"/>
        <v>38.26</v>
      </c>
      <c r="K536" s="49">
        <v>37.86</v>
      </c>
      <c r="L536" s="73">
        <v>45419</v>
      </c>
      <c r="M536" s="48">
        <f t="shared" si="17"/>
        <v>0.39999999999999858</v>
      </c>
      <c r="N536" s="32">
        <v>1</v>
      </c>
      <c r="O536" s="1" t="s">
        <v>50</v>
      </c>
      <c r="P536" s="1" t="s">
        <v>53</v>
      </c>
      <c r="Q536" s="91" t="str">
        <f>VLOOKUP(MKT[[#This Row],[ID]],DRIVER[],6,FALSE)</f>
        <v>HEMANTA MOHANTA</v>
      </c>
    </row>
    <row r="537" spans="1:17" ht="13.8">
      <c r="A537" s="1">
        <v>87</v>
      </c>
      <c r="B537" s="1" t="str">
        <f>MKT[[#This Row],[DATE]]&amp;MKT[[#This Row],[VEHICLE NO]]&amp;MKT[[#This Row],[TRIP NO]]</f>
        <v>45419OD34R13451</v>
      </c>
      <c r="C537" s="25">
        <v>45419</v>
      </c>
      <c r="D537" s="1">
        <v>29092</v>
      </c>
      <c r="E537" s="12">
        <v>312214</v>
      </c>
      <c r="F537" s="17">
        <v>4979</v>
      </c>
      <c r="G537" s="20" t="s">
        <v>11</v>
      </c>
      <c r="H537" s="48">
        <v>54.24</v>
      </c>
      <c r="I537" s="48">
        <v>16.899999999999999</v>
      </c>
      <c r="J537" s="26">
        <f t="shared" si="16"/>
        <v>37.340000000000003</v>
      </c>
      <c r="K537" s="49">
        <v>37.04</v>
      </c>
      <c r="L537" s="73">
        <v>45419</v>
      </c>
      <c r="M537" s="48">
        <f t="shared" si="17"/>
        <v>0.30000000000000426</v>
      </c>
      <c r="N537" s="32">
        <v>1</v>
      </c>
      <c r="O537" s="1" t="s">
        <v>50</v>
      </c>
      <c r="P537" s="1" t="s">
        <v>53</v>
      </c>
      <c r="Q537" s="91" t="str">
        <f>VLOOKUP(MKT[[#This Row],[ID]],DRIVER[],6,FALSE)</f>
        <v>BENUDHAR PRADHAN</v>
      </c>
    </row>
    <row r="538" spans="1:17" ht="13.8">
      <c r="A538" s="1">
        <v>88</v>
      </c>
      <c r="B538" s="1" t="str">
        <f>MKT[[#This Row],[DATE]]&amp;MKT[[#This Row],[VEHICLE NO]]&amp;MKT[[#This Row],[TRIP NO]]</f>
        <v>45419OD34U11452</v>
      </c>
      <c r="C538" s="25">
        <v>45419</v>
      </c>
      <c r="D538" s="1">
        <v>29093</v>
      </c>
      <c r="E538" s="12">
        <v>312214</v>
      </c>
      <c r="F538" s="17">
        <v>5021</v>
      </c>
      <c r="G538" s="20" t="s">
        <v>47</v>
      </c>
      <c r="H538" s="48">
        <v>53.34</v>
      </c>
      <c r="I538" s="48">
        <v>16.7</v>
      </c>
      <c r="J538" s="26">
        <f t="shared" si="16"/>
        <v>36.64</v>
      </c>
      <c r="K538" s="49">
        <v>36.36</v>
      </c>
      <c r="L538" s="73">
        <v>45419</v>
      </c>
      <c r="M538" s="48">
        <f t="shared" si="17"/>
        <v>0.28000000000000114</v>
      </c>
      <c r="N538" s="32">
        <v>2</v>
      </c>
      <c r="O538" s="1" t="s">
        <v>50</v>
      </c>
      <c r="P538" s="1" t="s">
        <v>53</v>
      </c>
      <c r="Q538" s="91" t="str">
        <f>VLOOKUP(MKT[[#This Row],[ID]],DRIVER[],6,FALSE)</f>
        <v>SULTAN AHMAD</v>
      </c>
    </row>
    <row r="539" spans="1:17" ht="13.8">
      <c r="A539" s="1">
        <v>89</v>
      </c>
      <c r="B539" s="1" t="str">
        <f>MKT[[#This Row],[DATE]]&amp;MKT[[#This Row],[VEHICLE NO]]&amp;MKT[[#This Row],[TRIP NO]]</f>
        <v>45419OD04T11452</v>
      </c>
      <c r="C539" s="25">
        <v>45419</v>
      </c>
      <c r="D539" s="1">
        <v>29094</v>
      </c>
      <c r="E539" s="12">
        <v>312214</v>
      </c>
      <c r="F539" s="17">
        <v>5022</v>
      </c>
      <c r="G539" s="20" t="s">
        <v>13</v>
      </c>
      <c r="H539" s="48">
        <v>56.4</v>
      </c>
      <c r="I539" s="48">
        <v>17.059999999999999</v>
      </c>
      <c r="J539" s="26">
        <f t="shared" si="16"/>
        <v>39.340000000000003</v>
      </c>
      <c r="K539" s="49">
        <v>39.06</v>
      </c>
      <c r="L539" s="73">
        <v>45419</v>
      </c>
      <c r="M539" s="48">
        <f t="shared" si="17"/>
        <v>0.28000000000000114</v>
      </c>
      <c r="N539" s="32">
        <v>2</v>
      </c>
      <c r="O539" s="1" t="s">
        <v>50</v>
      </c>
      <c r="P539" s="1" t="s">
        <v>53</v>
      </c>
      <c r="Q539" s="91" t="str">
        <f>VLOOKUP(MKT[[#This Row],[ID]],DRIVER[],6,FALSE)</f>
        <v xml:space="preserve">RASHID </v>
      </c>
    </row>
    <row r="540" spans="1:17" ht="13.8">
      <c r="A540" s="1">
        <v>90</v>
      </c>
      <c r="B540" s="1" t="str">
        <f>MKT[[#This Row],[DATE]]&amp;MKT[[#This Row],[VEHICLE NO]]&amp;MKT[[#This Row],[TRIP NO]]</f>
        <v>45419OD34U13452</v>
      </c>
      <c r="C540" s="25">
        <v>45419</v>
      </c>
      <c r="D540" s="1">
        <v>29095</v>
      </c>
      <c r="E540" s="12">
        <v>312214</v>
      </c>
      <c r="F540" s="17">
        <v>5023</v>
      </c>
      <c r="G540" s="20" t="s">
        <v>49</v>
      </c>
      <c r="H540" s="48">
        <v>54.76</v>
      </c>
      <c r="I540" s="48">
        <v>17</v>
      </c>
      <c r="J540" s="26">
        <f t="shared" si="16"/>
        <v>37.76</v>
      </c>
      <c r="K540" s="49">
        <v>37.44</v>
      </c>
      <c r="L540" s="73">
        <v>45419</v>
      </c>
      <c r="M540" s="48">
        <f t="shared" si="17"/>
        <v>0.32000000000000028</v>
      </c>
      <c r="N540" s="32">
        <v>2</v>
      </c>
      <c r="O540" s="1" t="s">
        <v>50</v>
      </c>
      <c r="P540" s="1" t="s">
        <v>53</v>
      </c>
      <c r="Q540" s="91" t="str">
        <f>VLOOKUP(MKT[[#This Row],[ID]],DRIVER[],6,FALSE)</f>
        <v>BHOORA KHAN</v>
      </c>
    </row>
    <row r="541" spans="1:17" ht="13.8">
      <c r="A541" s="1">
        <v>91</v>
      </c>
      <c r="B541" s="1" t="str">
        <f>MKT[[#This Row],[DATE]]&amp;MKT[[#This Row],[VEHICLE NO]]&amp;MKT[[#This Row],[TRIP NO]]</f>
        <v>45419OD34T11452</v>
      </c>
      <c r="C541" s="25">
        <v>45419</v>
      </c>
      <c r="D541" s="1">
        <v>29096</v>
      </c>
      <c r="E541" s="12">
        <v>312214</v>
      </c>
      <c r="F541" s="17">
        <v>5033</v>
      </c>
      <c r="G541" s="20" t="s">
        <v>34</v>
      </c>
      <c r="H541" s="48">
        <v>54.82</v>
      </c>
      <c r="I541" s="48">
        <v>16.899999999999999</v>
      </c>
      <c r="J541" s="26">
        <f t="shared" si="16"/>
        <v>37.92</v>
      </c>
      <c r="K541" s="49">
        <v>37.54</v>
      </c>
      <c r="L541" s="73">
        <v>45419</v>
      </c>
      <c r="M541" s="48">
        <f t="shared" si="17"/>
        <v>0.38000000000000256</v>
      </c>
      <c r="N541" s="32">
        <v>2</v>
      </c>
      <c r="O541" s="1" t="s">
        <v>50</v>
      </c>
      <c r="P541" s="1" t="s">
        <v>53</v>
      </c>
      <c r="Q541" s="91" t="str">
        <f>VLOOKUP(MKT[[#This Row],[ID]],DRIVER[],6,FALSE)</f>
        <v>KASHI NATH DAS</v>
      </c>
    </row>
    <row r="542" spans="1:17" ht="13.8">
      <c r="A542" s="1">
        <v>92</v>
      </c>
      <c r="B542" s="1" t="str">
        <f>MKT[[#This Row],[DATE]]&amp;MKT[[#This Row],[VEHICLE NO]]&amp;MKT[[#This Row],[TRIP NO]]</f>
        <v>45419OD34S11452</v>
      </c>
      <c r="C542" s="25">
        <v>45419</v>
      </c>
      <c r="D542" s="1">
        <v>29097</v>
      </c>
      <c r="E542" s="12">
        <v>312214</v>
      </c>
      <c r="F542" s="17">
        <v>5036</v>
      </c>
      <c r="G542" s="20" t="s">
        <v>32</v>
      </c>
      <c r="H542" s="48">
        <v>54.9</v>
      </c>
      <c r="I542" s="48">
        <v>16.8</v>
      </c>
      <c r="J542" s="26">
        <f t="shared" si="16"/>
        <v>38.099999999999994</v>
      </c>
      <c r="K542" s="49">
        <v>37.659999999999997</v>
      </c>
      <c r="L542" s="73">
        <v>45419</v>
      </c>
      <c r="M542" s="48">
        <f t="shared" si="17"/>
        <v>0.43999999999999773</v>
      </c>
      <c r="N542" s="32">
        <v>2</v>
      </c>
      <c r="O542" s="1" t="s">
        <v>50</v>
      </c>
      <c r="P542" s="1" t="s">
        <v>53</v>
      </c>
      <c r="Q542" s="91" t="str">
        <f>VLOOKUP(MKT[[#This Row],[ID]],DRIVER[],6,FALSE)</f>
        <v>AMIYA MISHRA</v>
      </c>
    </row>
    <row r="543" spans="1:17" ht="13.8">
      <c r="A543" s="1">
        <v>93</v>
      </c>
      <c r="B543" s="1" t="str">
        <f>MKT[[#This Row],[DATE]]&amp;MKT[[#This Row],[VEHICLE NO]]&amp;MKT[[#This Row],[TRIP NO]]</f>
        <v>45419OD04V13452</v>
      </c>
      <c r="C543" s="25">
        <v>45419</v>
      </c>
      <c r="D543" s="1">
        <v>29098</v>
      </c>
      <c r="E543" s="12">
        <v>312214</v>
      </c>
      <c r="F543" s="17">
        <v>5038</v>
      </c>
      <c r="G543" s="20" t="s">
        <v>48</v>
      </c>
      <c r="H543" s="48">
        <v>55.86</v>
      </c>
      <c r="I543" s="48">
        <v>16.82</v>
      </c>
      <c r="J543" s="26">
        <f t="shared" si="16"/>
        <v>39.04</v>
      </c>
      <c r="K543" s="49">
        <v>38.64</v>
      </c>
      <c r="L543" s="73">
        <v>45419</v>
      </c>
      <c r="M543" s="48">
        <f t="shared" si="17"/>
        <v>0.39999999999999858</v>
      </c>
      <c r="N543" s="32">
        <v>2</v>
      </c>
      <c r="O543" s="1" t="s">
        <v>50</v>
      </c>
      <c r="P543" s="1" t="s">
        <v>53</v>
      </c>
      <c r="Q543" s="91" t="str">
        <f>VLOOKUP(MKT[[#This Row],[ID]],DRIVER[],6,FALSE)</f>
        <v>ASHOK PRADHAN</v>
      </c>
    </row>
    <row r="544" spans="1:17" ht="13.8">
      <c r="A544" s="1">
        <v>94</v>
      </c>
      <c r="B544" s="1" t="str">
        <f>MKT[[#This Row],[DATE]]&amp;MKT[[#This Row],[VEHICLE NO]]&amp;MKT[[#This Row],[TRIP NO]]</f>
        <v>45419OD04V11452</v>
      </c>
      <c r="C544" s="25">
        <v>45419</v>
      </c>
      <c r="D544" s="1">
        <v>29099</v>
      </c>
      <c r="E544" s="12">
        <v>312214</v>
      </c>
      <c r="F544" s="17">
        <v>5042</v>
      </c>
      <c r="G544" s="20" t="s">
        <v>46</v>
      </c>
      <c r="H544" s="48">
        <v>54.68</v>
      </c>
      <c r="I544" s="48">
        <v>16.760000000000002</v>
      </c>
      <c r="J544" s="26">
        <f t="shared" si="16"/>
        <v>37.92</v>
      </c>
      <c r="K544" s="49">
        <v>37.479999999999997</v>
      </c>
      <c r="L544" s="73">
        <v>45419</v>
      </c>
      <c r="M544" s="48">
        <f t="shared" si="17"/>
        <v>0.44000000000000483</v>
      </c>
      <c r="N544" s="32">
        <v>2</v>
      </c>
      <c r="O544" s="1" t="s">
        <v>50</v>
      </c>
      <c r="P544" s="1" t="s">
        <v>53</v>
      </c>
      <c r="Q544" s="91" t="str">
        <f>VLOOKUP(MKT[[#This Row],[ID]],DRIVER[],6,FALSE)</f>
        <v>AJAYA KUMAR PARIDA</v>
      </c>
    </row>
    <row r="545" spans="1:18" ht="13.8">
      <c r="A545" s="1">
        <v>95</v>
      </c>
      <c r="B545" s="1" t="str">
        <f>MKT[[#This Row],[DATE]]&amp;MKT[[#This Row],[VEHICLE NO]]&amp;MKT[[#This Row],[TRIP NO]]</f>
        <v>45419OD34R11452</v>
      </c>
      <c r="C545" s="25">
        <v>45419</v>
      </c>
      <c r="D545" s="1">
        <v>29100</v>
      </c>
      <c r="E545" s="12">
        <v>312214</v>
      </c>
      <c r="F545" s="17">
        <v>5043</v>
      </c>
      <c r="G545" s="20" t="s">
        <v>12</v>
      </c>
      <c r="H545" s="48">
        <v>55.16</v>
      </c>
      <c r="I545" s="48">
        <v>16.739999999999998</v>
      </c>
      <c r="J545" s="26">
        <f t="shared" si="16"/>
        <v>38.42</v>
      </c>
      <c r="K545" s="49">
        <v>37.92</v>
      </c>
      <c r="L545" s="73">
        <v>45419</v>
      </c>
      <c r="M545" s="48">
        <f t="shared" si="17"/>
        <v>0.5</v>
      </c>
      <c r="N545" s="32">
        <v>2</v>
      </c>
      <c r="O545" s="1" t="s">
        <v>50</v>
      </c>
      <c r="P545" s="1" t="s">
        <v>53</v>
      </c>
      <c r="Q545" s="91" t="str">
        <f>VLOOKUP(MKT[[#This Row],[ID]],DRIVER[],6,FALSE)</f>
        <v>HEMANTA MOHANTA</v>
      </c>
    </row>
    <row r="546" spans="1:18" ht="13.8">
      <c r="A546" s="1">
        <v>96</v>
      </c>
      <c r="B546" s="1" t="str">
        <f>MKT[[#This Row],[DATE]]&amp;MKT[[#This Row],[VEHICLE NO]]&amp;MKT[[#This Row],[TRIP NO]]</f>
        <v>45419OD34R13452</v>
      </c>
      <c r="C546" s="25">
        <v>45419</v>
      </c>
      <c r="D546" s="1">
        <v>29101</v>
      </c>
      <c r="E546" s="12">
        <v>312214</v>
      </c>
      <c r="F546" s="17">
        <v>5045</v>
      </c>
      <c r="G546" s="20" t="s">
        <v>11</v>
      </c>
      <c r="H546" s="48">
        <v>53.44</v>
      </c>
      <c r="I546" s="48">
        <v>16.88</v>
      </c>
      <c r="J546" s="26">
        <f t="shared" si="16"/>
        <v>36.56</v>
      </c>
      <c r="K546" s="49">
        <v>36.1</v>
      </c>
      <c r="L546" s="73">
        <v>45419</v>
      </c>
      <c r="M546" s="48">
        <f t="shared" si="17"/>
        <v>0.46000000000000085</v>
      </c>
      <c r="N546" s="32">
        <v>2</v>
      </c>
      <c r="O546" s="1" t="s">
        <v>50</v>
      </c>
      <c r="P546" s="1" t="s">
        <v>53</v>
      </c>
      <c r="Q546" s="91" t="str">
        <f>VLOOKUP(MKT[[#This Row],[ID]],DRIVER[],6,FALSE)</f>
        <v>BENUDHAR PRADHAN</v>
      </c>
    </row>
    <row r="547" spans="1:18" ht="13.8">
      <c r="A547" s="1">
        <v>97</v>
      </c>
      <c r="B547" s="1" t="str">
        <f>MKT[[#This Row],[DATE]]&amp;MKT[[#This Row],[VEHICLE NO]]&amp;MKT[[#This Row],[TRIP NO]]</f>
        <v>45420OD34U13451</v>
      </c>
      <c r="C547" s="25">
        <v>45420</v>
      </c>
      <c r="D547" s="1">
        <v>29102</v>
      </c>
      <c r="E547" s="12">
        <v>312214</v>
      </c>
      <c r="F547" s="17">
        <v>5104</v>
      </c>
      <c r="G547" s="20" t="s">
        <v>49</v>
      </c>
      <c r="H547" s="48">
        <v>53.58</v>
      </c>
      <c r="I547" s="48">
        <v>16.96</v>
      </c>
      <c r="J547" s="26">
        <f t="shared" si="16"/>
        <v>36.619999999999997</v>
      </c>
      <c r="K547" s="49">
        <v>36.18</v>
      </c>
      <c r="L547" s="73">
        <v>45420</v>
      </c>
      <c r="M547" s="48">
        <f t="shared" si="17"/>
        <v>0.43999999999999773</v>
      </c>
      <c r="N547" s="32">
        <v>1</v>
      </c>
      <c r="O547" s="1" t="s">
        <v>50</v>
      </c>
      <c r="P547" s="1" t="s">
        <v>53</v>
      </c>
      <c r="Q547" s="91" t="str">
        <f>VLOOKUP(MKT[[#This Row],[ID]],DRIVER[],6,FALSE)</f>
        <v>BHOORA KHAN</v>
      </c>
    </row>
    <row r="548" spans="1:18" ht="13.8">
      <c r="A548" s="1">
        <v>98</v>
      </c>
      <c r="B548" s="1" t="str">
        <f>MKT[[#This Row],[DATE]]&amp;MKT[[#This Row],[VEHICLE NO]]&amp;MKT[[#This Row],[TRIP NO]]</f>
        <v>45420OD04V11451</v>
      </c>
      <c r="C548" s="25">
        <v>45420</v>
      </c>
      <c r="D548" s="1">
        <v>29103</v>
      </c>
      <c r="E548" s="12">
        <v>312214</v>
      </c>
      <c r="F548" s="17">
        <v>5108</v>
      </c>
      <c r="G548" s="20" t="s">
        <v>46</v>
      </c>
      <c r="H548" s="48">
        <v>54.66</v>
      </c>
      <c r="I548" s="48">
        <v>16.760000000000002</v>
      </c>
      <c r="J548" s="26">
        <f t="shared" si="16"/>
        <v>37.899999999999991</v>
      </c>
      <c r="K548" s="49">
        <v>37.520000000000003</v>
      </c>
      <c r="L548" s="73">
        <v>45420</v>
      </c>
      <c r="M548" s="48">
        <f t="shared" si="17"/>
        <v>0.37999999999998835</v>
      </c>
      <c r="N548" s="32">
        <v>1</v>
      </c>
      <c r="O548" s="1" t="s">
        <v>50</v>
      </c>
      <c r="P548" s="1" t="s">
        <v>53</v>
      </c>
      <c r="Q548" s="91" t="str">
        <f>VLOOKUP(MKT[[#This Row],[ID]],DRIVER[],6,FALSE)</f>
        <v>AJAYA KUMAR PARIDA</v>
      </c>
    </row>
    <row r="549" spans="1:18" ht="13.8">
      <c r="A549" s="1">
        <v>99</v>
      </c>
      <c r="B549" s="1" t="str">
        <f>MKT[[#This Row],[DATE]]&amp;MKT[[#This Row],[VEHICLE NO]]&amp;MKT[[#This Row],[TRIP NO]]</f>
        <v>45420OD34T11451</v>
      </c>
      <c r="C549" s="25">
        <v>45420</v>
      </c>
      <c r="D549" s="1">
        <v>29104</v>
      </c>
      <c r="E549" s="12">
        <v>312214</v>
      </c>
      <c r="F549" s="17">
        <v>5106</v>
      </c>
      <c r="G549" s="20" t="s">
        <v>34</v>
      </c>
      <c r="H549" s="48">
        <v>54.02</v>
      </c>
      <c r="I549" s="48">
        <v>16.899999999999999</v>
      </c>
      <c r="J549" s="26">
        <f t="shared" si="16"/>
        <v>37.120000000000005</v>
      </c>
      <c r="K549" s="49">
        <v>36.76</v>
      </c>
      <c r="L549" s="73">
        <v>45420</v>
      </c>
      <c r="M549" s="48">
        <f t="shared" si="17"/>
        <v>0.36000000000000654</v>
      </c>
      <c r="N549" s="32">
        <v>1</v>
      </c>
      <c r="O549" s="1" t="s">
        <v>50</v>
      </c>
      <c r="P549" s="1" t="s">
        <v>53</v>
      </c>
      <c r="Q549" s="91" t="str">
        <f>VLOOKUP(MKT[[#This Row],[ID]],DRIVER[],6,FALSE)</f>
        <v>KASHI NATH DAS</v>
      </c>
    </row>
    <row r="550" spans="1:18" ht="13.8">
      <c r="A550" s="1">
        <v>100</v>
      </c>
      <c r="B550" s="1" t="str">
        <f>MKT[[#This Row],[DATE]]&amp;MKT[[#This Row],[VEHICLE NO]]&amp;MKT[[#This Row],[TRIP NO]]</f>
        <v>45420OD34U11451</v>
      </c>
      <c r="C550" s="25">
        <v>45420</v>
      </c>
      <c r="D550" s="1">
        <v>29105</v>
      </c>
      <c r="E550" s="12">
        <v>312214</v>
      </c>
      <c r="F550" s="17">
        <v>5107</v>
      </c>
      <c r="G550" s="20" t="s">
        <v>47</v>
      </c>
      <c r="H550" s="48">
        <v>56.44</v>
      </c>
      <c r="I550" s="48">
        <v>16.68</v>
      </c>
      <c r="J550" s="26">
        <f t="shared" si="16"/>
        <v>39.76</v>
      </c>
      <c r="K550" s="49">
        <v>39.26</v>
      </c>
      <c r="L550" s="73">
        <v>45420</v>
      </c>
      <c r="M550" s="48">
        <f t="shared" si="17"/>
        <v>0.5</v>
      </c>
      <c r="N550" s="32">
        <v>1</v>
      </c>
      <c r="O550" s="1" t="s">
        <v>50</v>
      </c>
      <c r="P550" s="1" t="s">
        <v>53</v>
      </c>
      <c r="Q550" s="91" t="str">
        <f>VLOOKUP(MKT[[#This Row],[ID]],DRIVER[],6,FALSE)</f>
        <v>SULTAN AHMAD</v>
      </c>
    </row>
    <row r="551" spans="1:18" ht="13.8">
      <c r="A551" s="1">
        <v>101</v>
      </c>
      <c r="B551" s="1" t="str">
        <f>MKT[[#This Row],[DATE]]&amp;MKT[[#This Row],[VEHICLE NO]]&amp;MKT[[#This Row],[TRIP NO]]</f>
        <v>45420OD34S11451</v>
      </c>
      <c r="C551" s="25">
        <v>45420</v>
      </c>
      <c r="D551" s="1">
        <v>29106</v>
      </c>
      <c r="E551" s="12">
        <v>312214</v>
      </c>
      <c r="F551" s="17">
        <v>5110</v>
      </c>
      <c r="G551" s="20" t="s">
        <v>32</v>
      </c>
      <c r="H551" s="48">
        <v>55.22</v>
      </c>
      <c r="I551" s="48">
        <v>16.8</v>
      </c>
      <c r="J551" s="26">
        <f t="shared" si="16"/>
        <v>38.42</v>
      </c>
      <c r="K551" s="49">
        <v>38.04</v>
      </c>
      <c r="L551" s="73">
        <v>45420</v>
      </c>
      <c r="M551" s="48">
        <f t="shared" si="17"/>
        <v>0.38000000000000256</v>
      </c>
      <c r="N551" s="32">
        <v>1</v>
      </c>
      <c r="O551" s="1" t="s">
        <v>50</v>
      </c>
      <c r="P551" s="1" t="s">
        <v>53</v>
      </c>
      <c r="Q551" s="91" t="str">
        <f>VLOOKUP(MKT[[#This Row],[ID]],DRIVER[],6,FALSE)</f>
        <v>AMIYA MISHRA</v>
      </c>
    </row>
    <row r="552" spans="1:18" ht="13.8">
      <c r="A552" s="1">
        <v>102</v>
      </c>
      <c r="B552" s="1" t="str">
        <f>MKT[[#This Row],[DATE]]&amp;MKT[[#This Row],[VEHICLE NO]]&amp;MKT[[#This Row],[TRIP NO]]</f>
        <v>45420OD04T11451</v>
      </c>
      <c r="C552" s="25">
        <v>45420</v>
      </c>
      <c r="D552" s="1">
        <v>29108</v>
      </c>
      <c r="E552" s="12">
        <v>312214</v>
      </c>
      <c r="F552" s="17">
        <v>5109</v>
      </c>
      <c r="G552" s="20" t="s">
        <v>13</v>
      </c>
      <c r="H552" s="48">
        <v>56.18</v>
      </c>
      <c r="I552" s="48">
        <v>16.96</v>
      </c>
      <c r="J552" s="26">
        <f t="shared" si="16"/>
        <v>39.22</v>
      </c>
      <c r="K552" s="49">
        <v>38.86</v>
      </c>
      <c r="L552" s="73">
        <v>45420</v>
      </c>
      <c r="M552" s="48">
        <f t="shared" si="17"/>
        <v>0.35999999999999943</v>
      </c>
      <c r="N552" s="32">
        <v>1</v>
      </c>
      <c r="O552" s="1" t="s">
        <v>50</v>
      </c>
      <c r="P552" s="1" t="s">
        <v>53</v>
      </c>
      <c r="Q552" s="91" t="str">
        <f>VLOOKUP(MKT[[#This Row],[ID]],DRIVER[],6,FALSE)</f>
        <v xml:space="preserve">RASHID </v>
      </c>
    </row>
    <row r="553" spans="1:18" ht="13.8">
      <c r="A553" s="1">
        <v>103</v>
      </c>
      <c r="B553" s="1" t="str">
        <f>MKT[[#This Row],[DATE]]&amp;MKT[[#This Row],[VEHICLE NO]]&amp;MKT[[#This Row],[TRIP NO]]</f>
        <v>45420OD04V13451</v>
      </c>
      <c r="C553" s="25">
        <v>45420</v>
      </c>
      <c r="D553" s="1">
        <v>29109</v>
      </c>
      <c r="E553" s="12">
        <v>312214</v>
      </c>
      <c r="F553" s="17">
        <v>5119</v>
      </c>
      <c r="G553" s="20" t="s">
        <v>48</v>
      </c>
      <c r="H553" s="48">
        <v>54.72</v>
      </c>
      <c r="I553" s="48">
        <v>16.78</v>
      </c>
      <c r="J553" s="26">
        <f t="shared" si="16"/>
        <v>37.94</v>
      </c>
      <c r="K553" s="49">
        <v>37.56</v>
      </c>
      <c r="L553" s="73">
        <v>45420</v>
      </c>
      <c r="M553" s="48">
        <f t="shared" si="17"/>
        <v>0.37999999999999545</v>
      </c>
      <c r="N553" s="32">
        <v>1</v>
      </c>
      <c r="O553" s="1" t="s">
        <v>50</v>
      </c>
      <c r="P553" s="1" t="s">
        <v>53</v>
      </c>
      <c r="Q553" s="91" t="str">
        <f>VLOOKUP(MKT[[#This Row],[ID]],DRIVER[],6,FALSE)</f>
        <v>ASHOK PRADHAN</v>
      </c>
    </row>
    <row r="554" spans="1:18" ht="13.8">
      <c r="A554" s="1">
        <v>104</v>
      </c>
      <c r="B554" s="1" t="str">
        <f>MKT[[#This Row],[DATE]]&amp;MKT[[#This Row],[VEHICLE NO]]&amp;MKT[[#This Row],[TRIP NO]]</f>
        <v>45420OD34R11451</v>
      </c>
      <c r="C554" s="25">
        <v>45420</v>
      </c>
      <c r="D554" s="1">
        <v>29110</v>
      </c>
      <c r="E554" s="12">
        <v>312214</v>
      </c>
      <c r="F554" s="17">
        <v>5124</v>
      </c>
      <c r="G554" s="20" t="s">
        <v>12</v>
      </c>
      <c r="H554" s="48">
        <v>55.82</v>
      </c>
      <c r="I554" s="48">
        <v>16.739999999999998</v>
      </c>
      <c r="J554" s="26">
        <f t="shared" si="16"/>
        <v>39.08</v>
      </c>
      <c r="K554" s="49">
        <v>38.64</v>
      </c>
      <c r="L554" s="73">
        <v>45420</v>
      </c>
      <c r="M554" s="48">
        <f t="shared" si="17"/>
        <v>0.43999999999999773</v>
      </c>
      <c r="N554" s="32">
        <v>1</v>
      </c>
      <c r="O554" s="1" t="s">
        <v>50</v>
      </c>
      <c r="P554" s="1" t="s">
        <v>53</v>
      </c>
      <c r="Q554" s="91" t="str">
        <f>VLOOKUP(MKT[[#This Row],[ID]],DRIVER[],6,FALSE)</f>
        <v>HEMANTA MOHANTA</v>
      </c>
    </row>
    <row r="555" spans="1:18" ht="13.8">
      <c r="A555" s="1">
        <v>105</v>
      </c>
      <c r="B555" s="1" t="str">
        <f>MKT[[#This Row],[DATE]]&amp;MKT[[#This Row],[VEHICLE NO]]&amp;MKT[[#This Row],[TRIP NO]]</f>
        <v>45420OD34R13451</v>
      </c>
      <c r="C555" s="25">
        <v>45420</v>
      </c>
      <c r="D555" s="1">
        <v>29111</v>
      </c>
      <c r="E555" s="12">
        <v>312214</v>
      </c>
      <c r="F555" s="17">
        <v>5139</v>
      </c>
      <c r="G555" s="20" t="s">
        <v>11</v>
      </c>
      <c r="H555" s="48">
        <v>56.16</v>
      </c>
      <c r="I555" s="48">
        <v>16.88</v>
      </c>
      <c r="J555" s="26">
        <f t="shared" si="16"/>
        <v>39.28</v>
      </c>
      <c r="K555" s="49">
        <v>38.82</v>
      </c>
      <c r="L555" s="73">
        <v>45420</v>
      </c>
      <c r="M555" s="48">
        <f t="shared" si="17"/>
        <v>0.46000000000000085</v>
      </c>
      <c r="N555" s="32">
        <v>1</v>
      </c>
      <c r="O555" s="1" t="s">
        <v>50</v>
      </c>
      <c r="P555" s="1" t="s">
        <v>53</v>
      </c>
      <c r="Q555" s="91" t="str">
        <f>VLOOKUP(MKT[[#This Row],[ID]],DRIVER[],6,FALSE)</f>
        <v>BENUDHAR PRADHAN</v>
      </c>
    </row>
    <row r="556" spans="1:18" ht="13.8">
      <c r="A556" s="1">
        <v>106</v>
      </c>
      <c r="B556" s="1" t="str">
        <f>MKT[[#This Row],[DATE]]&amp;MKT[[#This Row],[VEHICLE NO]]&amp;MKT[[#This Row],[TRIP NO]]</f>
        <v>45420OD34U13452</v>
      </c>
      <c r="C556" s="25">
        <v>45420</v>
      </c>
      <c r="D556" s="1">
        <v>29112</v>
      </c>
      <c r="E556" s="12">
        <v>312214</v>
      </c>
      <c r="F556" s="17">
        <v>5171</v>
      </c>
      <c r="G556" s="20" t="s">
        <v>49</v>
      </c>
      <c r="H556" s="48">
        <v>54.82</v>
      </c>
      <c r="I556" s="48">
        <v>16.98</v>
      </c>
      <c r="J556" s="26">
        <f t="shared" si="16"/>
        <v>37.840000000000003</v>
      </c>
      <c r="K556" s="49">
        <v>37.26</v>
      </c>
      <c r="L556" s="73">
        <v>45420</v>
      </c>
      <c r="M556" s="48">
        <f t="shared" si="17"/>
        <v>0.5800000000000054</v>
      </c>
      <c r="N556" s="32">
        <v>2</v>
      </c>
      <c r="O556" s="1" t="s">
        <v>50</v>
      </c>
      <c r="P556" s="1" t="s">
        <v>53</v>
      </c>
      <c r="Q556" s="91" t="str">
        <f>VLOOKUP(MKT[[#This Row],[ID]],DRIVER[],6,FALSE)</f>
        <v>BHOORA KHAN</v>
      </c>
    </row>
    <row r="557" spans="1:18" ht="13.8">
      <c r="A557" s="1">
        <v>107</v>
      </c>
      <c r="B557" s="1" t="str">
        <f>MKT[[#This Row],[DATE]]&amp;MKT[[#This Row],[VEHICLE NO]]&amp;MKT[[#This Row],[TRIP NO]]</f>
        <v>45420OD04V13452</v>
      </c>
      <c r="C557" s="25">
        <v>45420</v>
      </c>
      <c r="D557" s="1">
        <v>29113</v>
      </c>
      <c r="E557" s="12">
        <v>312214</v>
      </c>
      <c r="F557" s="17">
        <v>5182</v>
      </c>
      <c r="G557" s="20" t="s">
        <v>48</v>
      </c>
      <c r="H557" s="48">
        <v>56.68</v>
      </c>
      <c r="I557" s="48">
        <v>16.86</v>
      </c>
      <c r="J557" s="26">
        <f t="shared" si="16"/>
        <v>39.82</v>
      </c>
      <c r="K557" s="49">
        <v>39.479999999999997</v>
      </c>
      <c r="L557" s="73">
        <v>45420</v>
      </c>
      <c r="M557" s="48">
        <f t="shared" si="17"/>
        <v>0.34000000000000341</v>
      </c>
      <c r="N557" s="32">
        <v>2</v>
      </c>
      <c r="O557" s="1" t="s">
        <v>50</v>
      </c>
      <c r="P557" s="1" t="s">
        <v>53</v>
      </c>
      <c r="Q557" s="91" t="str">
        <f>VLOOKUP(MKT[[#This Row],[ID]],DRIVER[],6,FALSE)</f>
        <v>ASHOK PRADHAN</v>
      </c>
    </row>
    <row r="558" spans="1:18" ht="13.8">
      <c r="A558" s="1">
        <v>108</v>
      </c>
      <c r="B558" s="1" t="str">
        <f>MKT[[#This Row],[DATE]]&amp;MKT[[#This Row],[VEHICLE NO]]&amp;MKT[[#This Row],[TRIP NO]]</f>
        <v>45420OD34T11452</v>
      </c>
      <c r="C558" s="25">
        <v>45420</v>
      </c>
      <c r="D558" s="1">
        <v>29114</v>
      </c>
      <c r="E558" s="12">
        <v>312214</v>
      </c>
      <c r="F558" s="17">
        <v>5174</v>
      </c>
      <c r="G558" s="20" t="s">
        <v>34</v>
      </c>
      <c r="H558" s="48">
        <v>54.92</v>
      </c>
      <c r="I558" s="48">
        <v>16.86</v>
      </c>
      <c r="J558" s="26">
        <f t="shared" si="16"/>
        <v>38.06</v>
      </c>
      <c r="K558" s="49">
        <v>37.64</v>
      </c>
      <c r="L558" s="73">
        <v>45420</v>
      </c>
      <c r="M558" s="48">
        <f t="shared" si="17"/>
        <v>0.42000000000000171</v>
      </c>
      <c r="N558" s="32">
        <v>2</v>
      </c>
      <c r="O558" s="1" t="s">
        <v>50</v>
      </c>
      <c r="P558" s="1" t="s">
        <v>53</v>
      </c>
      <c r="Q558" s="91" t="str">
        <f>VLOOKUP(MKT[[#This Row],[ID]],DRIVER[],6,FALSE)</f>
        <v>KASHI NATH DAS</v>
      </c>
    </row>
    <row r="559" spans="1:18" ht="13.8">
      <c r="A559" s="1">
        <v>109</v>
      </c>
      <c r="B559" s="1" t="str">
        <f>MKT[[#This Row],[DATE]]&amp;MKT[[#This Row],[VEHICLE NO]]&amp;MKT[[#This Row],[TRIP NO]]</f>
        <v>45420OD34U11452</v>
      </c>
      <c r="C559" s="25">
        <v>45420</v>
      </c>
      <c r="D559" s="1">
        <v>29115</v>
      </c>
      <c r="E559" s="12">
        <v>312214</v>
      </c>
      <c r="F559" s="17">
        <v>5177</v>
      </c>
      <c r="G559" s="20" t="s">
        <v>47</v>
      </c>
      <c r="H559" s="48">
        <v>56.54</v>
      </c>
      <c r="I559" s="48">
        <v>16.7</v>
      </c>
      <c r="J559" s="26">
        <f t="shared" si="16"/>
        <v>39.840000000000003</v>
      </c>
      <c r="K559" s="49">
        <v>39.46</v>
      </c>
      <c r="L559" s="73">
        <v>45420</v>
      </c>
      <c r="M559" s="48">
        <f t="shared" si="17"/>
        <v>0.38000000000000256</v>
      </c>
      <c r="N559" s="32">
        <v>2</v>
      </c>
      <c r="O559" s="1" t="s">
        <v>50</v>
      </c>
      <c r="P559" s="1" t="s">
        <v>53</v>
      </c>
      <c r="Q559" s="91" t="str">
        <f>VLOOKUP(MKT[[#This Row],[ID]],DRIVER[],6,FALSE)</f>
        <v>SULTAN AHMAD</v>
      </c>
      <c r="R559" s="1">
        <v>347</v>
      </c>
    </row>
    <row r="560" spans="1:18" ht="13.8">
      <c r="A560" s="1">
        <v>110</v>
      </c>
      <c r="B560" s="1" t="str">
        <f>MKT[[#This Row],[DATE]]&amp;MKT[[#This Row],[VEHICLE NO]]&amp;MKT[[#This Row],[TRIP NO]]</f>
        <v>45420OD04V11452</v>
      </c>
      <c r="C560" s="25">
        <v>45420</v>
      </c>
      <c r="D560" s="1">
        <v>29116</v>
      </c>
      <c r="E560" s="12">
        <v>312214</v>
      </c>
      <c r="F560" s="17">
        <v>5181</v>
      </c>
      <c r="G560" s="20" t="s">
        <v>46</v>
      </c>
      <c r="H560" s="48">
        <v>52.72</v>
      </c>
      <c r="I560" s="48">
        <v>16.739999999999998</v>
      </c>
      <c r="J560" s="26">
        <f t="shared" si="16"/>
        <v>35.980000000000004</v>
      </c>
      <c r="K560" s="49">
        <v>35.54</v>
      </c>
      <c r="L560" s="73">
        <v>45420</v>
      </c>
      <c r="M560" s="48">
        <f t="shared" si="17"/>
        <v>0.44000000000000483</v>
      </c>
      <c r="N560" s="32">
        <v>2</v>
      </c>
      <c r="O560" s="1" t="s">
        <v>50</v>
      </c>
      <c r="P560" s="1" t="s">
        <v>53</v>
      </c>
      <c r="Q560" s="91" t="str">
        <f>VLOOKUP(MKT[[#This Row],[ID]],DRIVER[],6,FALSE)</f>
        <v>AJAYA KUMAR PARIDA</v>
      </c>
    </row>
    <row r="561" spans="1:18" ht="13.8">
      <c r="A561" s="1">
        <v>111</v>
      </c>
      <c r="B561" s="1" t="str">
        <f>MKT[[#This Row],[DATE]]&amp;MKT[[#This Row],[VEHICLE NO]]&amp;MKT[[#This Row],[TRIP NO]]</f>
        <v>45420OD04T11452</v>
      </c>
      <c r="C561" s="25">
        <v>45420</v>
      </c>
      <c r="D561" s="1">
        <v>29117</v>
      </c>
      <c r="E561" s="12">
        <v>312214</v>
      </c>
      <c r="F561" s="17">
        <v>5183</v>
      </c>
      <c r="G561" s="20" t="s">
        <v>13</v>
      </c>
      <c r="H561" s="48">
        <v>52.96</v>
      </c>
      <c r="I561" s="48">
        <v>16.899999999999999</v>
      </c>
      <c r="J561" s="26">
        <f t="shared" si="16"/>
        <v>36.06</v>
      </c>
      <c r="K561" s="49">
        <v>35.6</v>
      </c>
      <c r="L561" s="73">
        <v>45420</v>
      </c>
      <c r="M561" s="48">
        <f t="shared" si="17"/>
        <v>0.46000000000000085</v>
      </c>
      <c r="N561" s="32">
        <v>2</v>
      </c>
      <c r="O561" s="1" t="s">
        <v>50</v>
      </c>
      <c r="P561" s="1" t="s">
        <v>53</v>
      </c>
      <c r="Q561" s="91" t="str">
        <f>VLOOKUP(MKT[[#This Row],[ID]],DRIVER[],6,FALSE)</f>
        <v xml:space="preserve">RASHID </v>
      </c>
    </row>
    <row r="562" spans="1:18" ht="13.8">
      <c r="A562" s="1">
        <v>112</v>
      </c>
      <c r="B562" s="1" t="str">
        <f>MKT[[#This Row],[DATE]]&amp;MKT[[#This Row],[VEHICLE NO]]&amp;MKT[[#This Row],[TRIP NO]]</f>
        <v>45420OD34R11452</v>
      </c>
      <c r="C562" s="25">
        <v>45420</v>
      </c>
      <c r="D562" s="1">
        <v>29118</v>
      </c>
      <c r="E562" s="12">
        <v>312214</v>
      </c>
      <c r="F562" s="17">
        <v>5185</v>
      </c>
      <c r="G562" s="20" t="s">
        <v>12</v>
      </c>
      <c r="H562" s="48">
        <v>57.82</v>
      </c>
      <c r="I562" s="48">
        <v>16.68</v>
      </c>
      <c r="J562" s="26">
        <f t="shared" si="16"/>
        <v>41.14</v>
      </c>
      <c r="K562" s="49">
        <v>40.619999999999997</v>
      </c>
      <c r="L562" s="73">
        <v>45420</v>
      </c>
      <c r="M562" s="48">
        <f t="shared" si="17"/>
        <v>0.52000000000000313</v>
      </c>
      <c r="N562" s="32">
        <v>2</v>
      </c>
      <c r="O562" s="1" t="s">
        <v>50</v>
      </c>
      <c r="P562" s="1" t="s">
        <v>53</v>
      </c>
      <c r="Q562" s="91" t="str">
        <f>VLOOKUP(MKT[[#This Row],[ID]],DRIVER[],6,FALSE)</f>
        <v>HEMANTA MOHANTA</v>
      </c>
    </row>
    <row r="563" spans="1:18" ht="13.8">
      <c r="A563" s="1">
        <v>113</v>
      </c>
      <c r="B563" s="1" t="str">
        <f>MKT[[#This Row],[DATE]]&amp;MKT[[#This Row],[VEHICLE NO]]&amp;MKT[[#This Row],[TRIP NO]]</f>
        <v>45420OD34S11452</v>
      </c>
      <c r="C563" s="25">
        <v>45420</v>
      </c>
      <c r="D563" s="1">
        <v>29119</v>
      </c>
      <c r="E563" s="12">
        <v>312214</v>
      </c>
      <c r="F563" s="17">
        <v>5193</v>
      </c>
      <c r="G563" s="20" t="s">
        <v>32</v>
      </c>
      <c r="H563" s="48">
        <v>57.02</v>
      </c>
      <c r="I563" s="48">
        <v>16.72</v>
      </c>
      <c r="J563" s="26">
        <f t="shared" si="16"/>
        <v>40.300000000000004</v>
      </c>
      <c r="K563" s="49">
        <v>40.299999999999997</v>
      </c>
      <c r="L563" s="73">
        <v>45420</v>
      </c>
      <c r="M563" s="48">
        <f t="shared" si="17"/>
        <v>0</v>
      </c>
      <c r="N563" s="32">
        <v>2</v>
      </c>
      <c r="O563" s="1" t="s">
        <v>50</v>
      </c>
      <c r="P563" s="1" t="s">
        <v>53</v>
      </c>
      <c r="Q563" s="91" t="str">
        <f>VLOOKUP(MKT[[#This Row],[ID]],DRIVER[],6,FALSE)</f>
        <v>AMIYA MISHRA</v>
      </c>
    </row>
    <row r="564" spans="1:18" ht="13.8">
      <c r="A564" s="1">
        <v>114</v>
      </c>
      <c r="B564" s="1" t="str">
        <f>MKT[[#This Row],[DATE]]&amp;MKT[[#This Row],[VEHICLE NO]]&amp;MKT[[#This Row],[TRIP NO]]</f>
        <v>45420OD34R13452</v>
      </c>
      <c r="C564" s="25">
        <v>45420</v>
      </c>
      <c r="D564" s="1">
        <v>29120</v>
      </c>
      <c r="E564" s="12">
        <v>312214</v>
      </c>
      <c r="F564" s="17">
        <v>5209</v>
      </c>
      <c r="G564" s="20" t="s">
        <v>11</v>
      </c>
      <c r="H564" s="48">
        <v>54.64</v>
      </c>
      <c r="I564" s="48">
        <v>16.98</v>
      </c>
      <c r="J564" s="26">
        <f t="shared" si="16"/>
        <v>37.659999999999997</v>
      </c>
      <c r="K564" s="49">
        <v>37.36</v>
      </c>
      <c r="L564" s="73">
        <v>45420</v>
      </c>
      <c r="M564" s="48">
        <f t="shared" si="17"/>
        <v>0.29999999999999716</v>
      </c>
      <c r="N564" s="32">
        <v>2</v>
      </c>
      <c r="O564" s="1" t="s">
        <v>50</v>
      </c>
      <c r="P564" s="1" t="s">
        <v>53</v>
      </c>
      <c r="Q564" s="91" t="str">
        <f>VLOOKUP(MKT[[#This Row],[ID]],DRIVER[],6,FALSE)</f>
        <v>BENUDHAR PRADHAN</v>
      </c>
    </row>
    <row r="565" spans="1:18" ht="13.8">
      <c r="A565" s="1">
        <v>115</v>
      </c>
      <c r="B565" s="1" t="str">
        <f>MKT[[#This Row],[DATE]]&amp;MKT[[#This Row],[VEHICLE NO]]&amp;MKT[[#This Row],[TRIP NO]]</f>
        <v>45421OD34U13451</v>
      </c>
      <c r="C565" s="25">
        <v>45421</v>
      </c>
      <c r="D565" s="1">
        <v>29121</v>
      </c>
      <c r="E565" s="12">
        <v>312214</v>
      </c>
      <c r="F565" s="17">
        <v>5253</v>
      </c>
      <c r="G565" s="20" t="s">
        <v>49</v>
      </c>
      <c r="H565" s="48">
        <v>53.9</v>
      </c>
      <c r="I565" s="48">
        <v>16.98</v>
      </c>
      <c r="J565" s="26">
        <f t="shared" si="16"/>
        <v>36.92</v>
      </c>
      <c r="K565" s="49">
        <v>36.5</v>
      </c>
      <c r="L565" s="73">
        <v>45421</v>
      </c>
      <c r="M565" s="48">
        <f t="shared" si="17"/>
        <v>0.42000000000000171</v>
      </c>
      <c r="N565" s="32">
        <v>1</v>
      </c>
      <c r="O565" s="1" t="s">
        <v>50</v>
      </c>
      <c r="P565" s="1" t="s">
        <v>53</v>
      </c>
      <c r="Q565" s="91" t="str">
        <f>VLOOKUP(MKT[[#This Row],[ID]],DRIVER[],6,FALSE)</f>
        <v>BHOORA KHAN</v>
      </c>
    </row>
    <row r="566" spans="1:18" ht="13.8">
      <c r="A566" s="1">
        <v>116</v>
      </c>
      <c r="B566" s="1" t="str">
        <f>MKT[[#This Row],[DATE]]&amp;MKT[[#This Row],[VEHICLE NO]]&amp;MKT[[#This Row],[TRIP NO]]</f>
        <v>45421OD34U11451</v>
      </c>
      <c r="C566" s="25">
        <v>45421</v>
      </c>
      <c r="D566" s="1">
        <v>29122</v>
      </c>
      <c r="E566" s="12">
        <v>312214</v>
      </c>
      <c r="F566" s="17">
        <v>5256</v>
      </c>
      <c r="G566" s="20" t="s">
        <v>47</v>
      </c>
      <c r="H566" s="48">
        <v>54.46</v>
      </c>
      <c r="I566" s="48">
        <v>16.96</v>
      </c>
      <c r="J566" s="26">
        <f t="shared" si="16"/>
        <v>37.5</v>
      </c>
      <c r="K566" s="49">
        <v>37.1</v>
      </c>
      <c r="L566" s="73">
        <v>45421</v>
      </c>
      <c r="M566" s="48">
        <f t="shared" si="17"/>
        <v>0.39999999999999858</v>
      </c>
      <c r="N566" s="32">
        <v>1</v>
      </c>
      <c r="O566" s="1" t="s">
        <v>50</v>
      </c>
      <c r="P566" s="1" t="s">
        <v>53</v>
      </c>
      <c r="Q566" s="91" t="str">
        <f>VLOOKUP(MKT[[#This Row],[ID]],DRIVER[],6,FALSE)</f>
        <v>SULTAN AHMAD</v>
      </c>
    </row>
    <row r="567" spans="1:18" ht="13.8">
      <c r="A567" s="1">
        <v>117</v>
      </c>
      <c r="B567" s="1" t="str">
        <f>MKT[[#This Row],[DATE]]&amp;MKT[[#This Row],[VEHICLE NO]]&amp;MKT[[#This Row],[TRIP NO]]</f>
        <v>45421OD04T11451</v>
      </c>
      <c r="C567" s="25">
        <v>45421</v>
      </c>
      <c r="D567" s="1">
        <v>29123</v>
      </c>
      <c r="E567" s="12">
        <v>312214</v>
      </c>
      <c r="F567" s="17">
        <v>5257</v>
      </c>
      <c r="G567" s="20" t="s">
        <v>13</v>
      </c>
      <c r="H567" s="48">
        <v>56.26</v>
      </c>
      <c r="I567" s="48">
        <v>16.920000000000002</v>
      </c>
      <c r="J567" s="26">
        <f t="shared" si="16"/>
        <v>39.339999999999996</v>
      </c>
      <c r="K567" s="49">
        <v>38.96</v>
      </c>
      <c r="L567" s="73">
        <v>45421</v>
      </c>
      <c r="M567" s="48">
        <f t="shared" si="17"/>
        <v>0.37999999999999545</v>
      </c>
      <c r="N567" s="32">
        <v>1</v>
      </c>
      <c r="O567" s="1" t="s">
        <v>50</v>
      </c>
      <c r="P567" s="1" t="s">
        <v>53</v>
      </c>
      <c r="Q567" s="91" t="str">
        <f>VLOOKUP(MKT[[#This Row],[ID]],DRIVER[],6,FALSE)</f>
        <v xml:space="preserve">RASHID </v>
      </c>
      <c r="R567" s="1">
        <v>320</v>
      </c>
    </row>
    <row r="568" spans="1:18" ht="13.8">
      <c r="A568" s="1">
        <v>118</v>
      </c>
      <c r="B568" s="1" t="str">
        <f>MKT[[#This Row],[DATE]]&amp;MKT[[#This Row],[VEHICLE NO]]&amp;MKT[[#This Row],[TRIP NO]]</f>
        <v>45421OD04V13451</v>
      </c>
      <c r="C568" s="25">
        <v>45421</v>
      </c>
      <c r="D568" s="1">
        <v>29124</v>
      </c>
      <c r="E568" s="12">
        <v>312214</v>
      </c>
      <c r="F568" s="17">
        <v>5260</v>
      </c>
      <c r="G568" s="20" t="s">
        <v>48</v>
      </c>
      <c r="H568" s="48">
        <v>55.94</v>
      </c>
      <c r="I568" s="48">
        <v>16.739999999999998</v>
      </c>
      <c r="J568" s="26">
        <f t="shared" si="16"/>
        <v>39.200000000000003</v>
      </c>
      <c r="K568" s="49">
        <v>38.86</v>
      </c>
      <c r="L568" s="73">
        <v>45421</v>
      </c>
      <c r="M568" s="48">
        <f t="shared" si="17"/>
        <v>0.34000000000000341</v>
      </c>
      <c r="N568" s="32">
        <v>1</v>
      </c>
      <c r="O568" s="1" t="s">
        <v>50</v>
      </c>
      <c r="P568" s="1" t="s">
        <v>53</v>
      </c>
      <c r="Q568" s="91" t="str">
        <f>VLOOKUP(MKT[[#This Row],[ID]],DRIVER[],6,FALSE)</f>
        <v>ASHOK PRADHAN</v>
      </c>
    </row>
    <row r="569" spans="1:18" ht="13.8">
      <c r="A569" s="1">
        <v>119</v>
      </c>
      <c r="B569" s="1" t="str">
        <f>MKT[[#This Row],[DATE]]&amp;MKT[[#This Row],[VEHICLE NO]]&amp;MKT[[#This Row],[TRIP NO]]</f>
        <v>45421OD04V11451</v>
      </c>
      <c r="C569" s="25">
        <v>45421</v>
      </c>
      <c r="D569" s="1">
        <v>29125</v>
      </c>
      <c r="E569" s="12">
        <v>312214</v>
      </c>
      <c r="F569" s="17">
        <v>5267</v>
      </c>
      <c r="G569" s="20" t="s">
        <v>46</v>
      </c>
      <c r="H569" s="48">
        <v>53.06</v>
      </c>
      <c r="I569" s="48">
        <v>16.739999999999998</v>
      </c>
      <c r="J569" s="26">
        <f t="shared" si="16"/>
        <v>36.320000000000007</v>
      </c>
      <c r="K569" s="49">
        <v>35.9</v>
      </c>
      <c r="L569" s="73">
        <v>45421</v>
      </c>
      <c r="M569" s="48">
        <f t="shared" si="17"/>
        <v>0.42000000000000881</v>
      </c>
      <c r="N569" s="32">
        <v>1</v>
      </c>
      <c r="O569" s="1" t="s">
        <v>50</v>
      </c>
      <c r="P569" s="1" t="s">
        <v>53</v>
      </c>
      <c r="Q569" s="91" t="str">
        <f>VLOOKUP(MKT[[#This Row],[ID]],DRIVER[],6,FALSE)</f>
        <v>AJAYA KUMAR PARIDA</v>
      </c>
    </row>
    <row r="570" spans="1:18" ht="13.8">
      <c r="A570" s="1">
        <v>120</v>
      </c>
      <c r="B570" s="1" t="str">
        <f>MKT[[#This Row],[DATE]]&amp;MKT[[#This Row],[VEHICLE NO]]&amp;MKT[[#This Row],[TRIP NO]]</f>
        <v>45421OD34R13451</v>
      </c>
      <c r="C570" s="25">
        <v>45421</v>
      </c>
      <c r="D570" s="1">
        <v>29126</v>
      </c>
      <c r="E570" s="12">
        <v>312214</v>
      </c>
      <c r="F570" s="17">
        <v>5287</v>
      </c>
      <c r="G570" s="20" t="s">
        <v>11</v>
      </c>
      <c r="H570" s="48">
        <v>53.88</v>
      </c>
      <c r="I570" s="48">
        <v>16.88</v>
      </c>
      <c r="J570" s="26">
        <f t="shared" si="16"/>
        <v>37</v>
      </c>
      <c r="K570" s="49">
        <v>36.6</v>
      </c>
      <c r="L570" s="73">
        <v>45421</v>
      </c>
      <c r="M570" s="48">
        <f t="shared" si="17"/>
        <v>0.39999999999999858</v>
      </c>
      <c r="N570" s="32">
        <v>1</v>
      </c>
      <c r="O570" s="1" t="s">
        <v>50</v>
      </c>
      <c r="P570" s="1" t="s">
        <v>53</v>
      </c>
      <c r="Q570" s="91" t="str">
        <f>VLOOKUP(MKT[[#This Row],[ID]],DRIVER[],6,FALSE)</f>
        <v>BENUDHAR PRADHAN</v>
      </c>
    </row>
    <row r="571" spans="1:18" ht="13.8">
      <c r="A571" s="1">
        <v>121</v>
      </c>
      <c r="B571" s="1" t="str">
        <f>MKT[[#This Row],[DATE]]&amp;MKT[[#This Row],[VEHICLE NO]]&amp;MKT[[#This Row],[TRIP NO]]</f>
        <v>45421OD34S11451</v>
      </c>
      <c r="C571" s="25">
        <v>45421</v>
      </c>
      <c r="D571" s="1">
        <v>29127</v>
      </c>
      <c r="E571" s="12">
        <v>312214</v>
      </c>
      <c r="F571" s="17">
        <v>5285</v>
      </c>
      <c r="G571" s="20" t="s">
        <v>32</v>
      </c>
      <c r="H571" s="48">
        <v>54.2</v>
      </c>
      <c r="I571" s="48">
        <v>16.760000000000002</v>
      </c>
      <c r="J571" s="26">
        <f t="shared" si="16"/>
        <v>37.44</v>
      </c>
      <c r="K571" s="49">
        <v>37.04</v>
      </c>
      <c r="L571" s="73">
        <v>45421</v>
      </c>
      <c r="M571" s="48">
        <f t="shared" si="17"/>
        <v>0.39999999999999858</v>
      </c>
      <c r="N571" s="32">
        <v>1</v>
      </c>
      <c r="O571" s="1" t="s">
        <v>50</v>
      </c>
      <c r="P571" s="1" t="s">
        <v>53</v>
      </c>
      <c r="Q571" s="91" t="str">
        <f>VLOOKUP(MKT[[#This Row],[ID]],DRIVER[],6,FALSE)</f>
        <v>AMIYA MISHRA</v>
      </c>
    </row>
    <row r="572" spans="1:18" ht="13.8">
      <c r="A572" s="1">
        <v>122</v>
      </c>
      <c r="B572" s="1" t="str">
        <f>MKT[[#This Row],[DATE]]&amp;MKT[[#This Row],[VEHICLE NO]]&amp;MKT[[#This Row],[TRIP NO]]</f>
        <v>45421OD34R11451</v>
      </c>
      <c r="C572" s="25">
        <v>45421</v>
      </c>
      <c r="D572" s="1">
        <v>29128</v>
      </c>
      <c r="E572" s="12">
        <v>312214</v>
      </c>
      <c r="F572" s="17">
        <v>5301</v>
      </c>
      <c r="G572" s="20" t="s">
        <v>12</v>
      </c>
      <c r="H572" s="48">
        <v>53</v>
      </c>
      <c r="I572" s="48">
        <v>16.7</v>
      </c>
      <c r="J572" s="26">
        <f t="shared" si="16"/>
        <v>36.299999999999997</v>
      </c>
      <c r="K572" s="49">
        <v>36.020000000000003</v>
      </c>
      <c r="L572" s="73">
        <v>45421</v>
      </c>
      <c r="M572" s="48">
        <f t="shared" si="17"/>
        <v>0.27999999999999403</v>
      </c>
      <c r="N572" s="32">
        <v>1</v>
      </c>
      <c r="O572" s="1" t="s">
        <v>50</v>
      </c>
      <c r="P572" s="1" t="s">
        <v>53</v>
      </c>
      <c r="Q572" s="91" t="str">
        <f>VLOOKUP(MKT[[#This Row],[ID]],DRIVER[],6,FALSE)</f>
        <v>HEMANTA MOHANTA</v>
      </c>
    </row>
    <row r="573" spans="1:18" ht="13.8">
      <c r="A573" s="1">
        <v>123</v>
      </c>
      <c r="B573" s="1" t="str">
        <f>MKT[[#This Row],[DATE]]&amp;MKT[[#This Row],[VEHICLE NO]]&amp;MKT[[#This Row],[TRIP NO]]</f>
        <v>45421OD04V13452</v>
      </c>
      <c r="C573" s="25">
        <v>45421</v>
      </c>
      <c r="D573" s="1">
        <v>29129</v>
      </c>
      <c r="E573" s="12">
        <v>312214</v>
      </c>
      <c r="F573" s="17">
        <v>5340</v>
      </c>
      <c r="G573" s="20" t="s">
        <v>48</v>
      </c>
      <c r="H573" s="48">
        <v>53.82</v>
      </c>
      <c r="I573" s="48">
        <v>16.78</v>
      </c>
      <c r="J573" s="26">
        <f t="shared" si="16"/>
        <v>37.04</v>
      </c>
      <c r="K573" s="49">
        <v>36.74</v>
      </c>
      <c r="L573" s="73">
        <v>45421</v>
      </c>
      <c r="M573" s="48">
        <f t="shared" si="17"/>
        <v>0.29999999999999716</v>
      </c>
      <c r="N573" s="32">
        <v>2</v>
      </c>
      <c r="O573" s="1" t="s">
        <v>50</v>
      </c>
      <c r="P573" s="1" t="s">
        <v>53</v>
      </c>
      <c r="Q573" s="91" t="str">
        <f>VLOOKUP(MKT[[#This Row],[ID]],DRIVER[],6,FALSE)</f>
        <v>ASHOK PRADHAN</v>
      </c>
    </row>
    <row r="574" spans="1:18" ht="13.8">
      <c r="A574" s="1">
        <v>124</v>
      </c>
      <c r="B574" s="1" t="str">
        <f>MKT[[#This Row],[DATE]]&amp;MKT[[#This Row],[VEHICLE NO]]&amp;MKT[[#This Row],[TRIP NO]]</f>
        <v>45421OD34U11452</v>
      </c>
      <c r="C574" s="25">
        <v>45421</v>
      </c>
      <c r="D574" s="1">
        <v>29130</v>
      </c>
      <c r="E574" s="12">
        <v>312214</v>
      </c>
      <c r="F574" s="17">
        <v>5349</v>
      </c>
      <c r="G574" s="20" t="s">
        <v>47</v>
      </c>
      <c r="H574" s="48">
        <v>55.26</v>
      </c>
      <c r="I574" s="48">
        <v>16.940000000000001</v>
      </c>
      <c r="J574" s="26">
        <f t="shared" si="16"/>
        <v>38.319999999999993</v>
      </c>
      <c r="K574" s="49">
        <v>38</v>
      </c>
      <c r="L574" s="73">
        <v>45421</v>
      </c>
      <c r="M574" s="48">
        <f t="shared" si="17"/>
        <v>0.31999999999999318</v>
      </c>
      <c r="N574" s="32">
        <v>2</v>
      </c>
      <c r="O574" s="1" t="s">
        <v>50</v>
      </c>
      <c r="P574" s="1" t="s">
        <v>53</v>
      </c>
      <c r="Q574" s="91" t="str">
        <f>VLOOKUP(MKT[[#This Row],[ID]],DRIVER[],6,FALSE)</f>
        <v>SULTAN AHMAD</v>
      </c>
    </row>
    <row r="575" spans="1:18" ht="13.8">
      <c r="A575" s="1">
        <v>125</v>
      </c>
      <c r="B575" s="1" t="str">
        <f>MKT[[#This Row],[DATE]]&amp;MKT[[#This Row],[VEHICLE NO]]&amp;MKT[[#This Row],[TRIP NO]]</f>
        <v>45421OD34U13452</v>
      </c>
      <c r="C575" s="25">
        <v>45421</v>
      </c>
      <c r="D575" s="1">
        <v>29131</v>
      </c>
      <c r="E575" s="12">
        <v>312214</v>
      </c>
      <c r="F575" s="17">
        <v>5348</v>
      </c>
      <c r="G575" s="20" t="s">
        <v>49</v>
      </c>
      <c r="H575" s="48">
        <v>53.64</v>
      </c>
      <c r="I575" s="48">
        <v>16.96</v>
      </c>
      <c r="J575" s="26">
        <f t="shared" si="16"/>
        <v>36.68</v>
      </c>
      <c r="K575" s="49">
        <v>36.26</v>
      </c>
      <c r="L575" s="73">
        <v>45421</v>
      </c>
      <c r="M575" s="48">
        <f t="shared" si="17"/>
        <v>0.42000000000000171</v>
      </c>
      <c r="N575" s="32">
        <v>2</v>
      </c>
      <c r="O575" s="1" t="s">
        <v>50</v>
      </c>
      <c r="P575" s="1" t="s">
        <v>53</v>
      </c>
      <c r="Q575" s="91" t="str">
        <f>VLOOKUP(MKT[[#This Row],[ID]],DRIVER[],6,FALSE)</f>
        <v>BHOORA KHAN</v>
      </c>
    </row>
    <row r="576" spans="1:18" ht="13.8">
      <c r="A576" s="1">
        <v>126</v>
      </c>
      <c r="B576" s="1" t="str">
        <f>MKT[[#This Row],[DATE]]&amp;MKT[[#This Row],[VEHICLE NO]]&amp;MKT[[#This Row],[TRIP NO]]</f>
        <v>45421OD04T11452</v>
      </c>
      <c r="C576" s="25">
        <v>45421</v>
      </c>
      <c r="D576" s="1">
        <v>29132</v>
      </c>
      <c r="E576" s="12">
        <v>312214</v>
      </c>
      <c r="F576" s="17">
        <v>5361</v>
      </c>
      <c r="G576" s="20" t="s">
        <v>13</v>
      </c>
      <c r="H576" s="48">
        <v>53.82</v>
      </c>
      <c r="I576" s="48">
        <v>17.2</v>
      </c>
      <c r="J576" s="26">
        <f t="shared" si="16"/>
        <v>36.620000000000005</v>
      </c>
      <c r="K576" s="49">
        <v>36.159999999999997</v>
      </c>
      <c r="L576" s="73">
        <v>45421</v>
      </c>
      <c r="M576" s="48">
        <f t="shared" si="17"/>
        <v>0.46000000000000796</v>
      </c>
      <c r="N576" s="32">
        <v>2</v>
      </c>
      <c r="O576" s="1" t="s">
        <v>50</v>
      </c>
      <c r="P576" s="1" t="s">
        <v>53</v>
      </c>
      <c r="Q576" s="91" t="str">
        <f>VLOOKUP(MKT[[#This Row],[ID]],DRIVER[],6,FALSE)</f>
        <v>NABI AHMAD</v>
      </c>
    </row>
    <row r="577" spans="1:18" ht="13.8">
      <c r="A577" s="1">
        <v>127</v>
      </c>
      <c r="B577" s="1" t="str">
        <f>MKT[[#This Row],[DATE]]&amp;MKT[[#This Row],[VEHICLE NO]]&amp;MKT[[#This Row],[TRIP NO]]</f>
        <v>45424OD34U13451</v>
      </c>
      <c r="C577" s="25">
        <v>45424</v>
      </c>
      <c r="D577" s="1">
        <v>29133</v>
      </c>
      <c r="E577" s="12">
        <v>312214</v>
      </c>
      <c r="F577" s="17">
        <v>5589</v>
      </c>
      <c r="G577" s="20" t="s">
        <v>49</v>
      </c>
      <c r="H577" s="48">
        <v>54.08</v>
      </c>
      <c r="I577" s="48">
        <v>17.059999999999999</v>
      </c>
      <c r="J577" s="26">
        <f t="shared" si="16"/>
        <v>37.019999999999996</v>
      </c>
      <c r="K577" s="49">
        <v>36.479999999999997</v>
      </c>
      <c r="L577" s="31">
        <v>45424</v>
      </c>
      <c r="M577" s="48">
        <f t="shared" si="17"/>
        <v>0.53999999999999915</v>
      </c>
      <c r="N577" s="32">
        <v>1</v>
      </c>
      <c r="O577" s="1" t="s">
        <v>50</v>
      </c>
      <c r="P577" s="1" t="s">
        <v>53</v>
      </c>
      <c r="Q577" s="91" t="str">
        <f>VLOOKUP(MKT[[#This Row],[ID]],DRIVER[],6,FALSE)</f>
        <v>BHOORA KHAN</v>
      </c>
    </row>
    <row r="578" spans="1:18" ht="13.8">
      <c r="A578" s="1">
        <v>128</v>
      </c>
      <c r="B578" s="1" t="str">
        <f>MKT[[#This Row],[DATE]]&amp;MKT[[#This Row],[VEHICLE NO]]&amp;MKT[[#This Row],[TRIP NO]]</f>
        <v>45424OD04T11451</v>
      </c>
      <c r="C578" s="25">
        <v>45424</v>
      </c>
      <c r="D578" s="1">
        <v>29134</v>
      </c>
      <c r="E578" s="12">
        <v>312214</v>
      </c>
      <c r="F578" s="17">
        <v>5590</v>
      </c>
      <c r="G578" s="20" t="s">
        <v>13</v>
      </c>
      <c r="H578" s="48">
        <v>53.12</v>
      </c>
      <c r="I578" s="48">
        <v>17.100000000000001</v>
      </c>
      <c r="J578" s="26">
        <f t="shared" si="16"/>
        <v>36.019999999999996</v>
      </c>
      <c r="K578" s="49">
        <v>35.42</v>
      </c>
      <c r="L578" s="31">
        <v>45424</v>
      </c>
      <c r="M578" s="48">
        <f t="shared" si="17"/>
        <v>0.59999999999999432</v>
      </c>
      <c r="N578" s="32">
        <v>1</v>
      </c>
      <c r="O578" s="1" t="s">
        <v>50</v>
      </c>
      <c r="P578" s="1" t="s">
        <v>53</v>
      </c>
      <c r="Q578" s="91" t="str">
        <f>VLOOKUP(MKT[[#This Row],[ID]],DRIVER[],6,FALSE)</f>
        <v>NABI AHMAD</v>
      </c>
    </row>
    <row r="579" spans="1:18" ht="13.8">
      <c r="A579" s="1">
        <v>129</v>
      </c>
      <c r="B579" s="1" t="str">
        <f>MKT[[#This Row],[DATE]]&amp;MKT[[#This Row],[VEHICLE NO]]&amp;MKT[[#This Row],[TRIP NO]]</f>
        <v>45424OD34U11451</v>
      </c>
      <c r="C579" s="25">
        <v>45424</v>
      </c>
      <c r="D579" s="1">
        <v>29135</v>
      </c>
      <c r="E579" s="12">
        <v>312214</v>
      </c>
      <c r="F579" s="17">
        <v>5593</v>
      </c>
      <c r="G579" s="20" t="s">
        <v>47</v>
      </c>
      <c r="H579" s="48">
        <v>53.9</v>
      </c>
      <c r="I579" s="48">
        <v>17</v>
      </c>
      <c r="J579" s="26">
        <f t="shared" ref="J579:J642" si="18">H579-I579</f>
        <v>36.9</v>
      </c>
      <c r="K579" s="49">
        <v>36.44</v>
      </c>
      <c r="L579" s="31">
        <v>45424</v>
      </c>
      <c r="M579" s="48">
        <f t="shared" ref="M579:M642" si="19">J579-K579</f>
        <v>0.46000000000000085</v>
      </c>
      <c r="N579" s="32">
        <v>1</v>
      </c>
      <c r="O579" s="1" t="s">
        <v>50</v>
      </c>
      <c r="P579" s="1" t="s">
        <v>53</v>
      </c>
      <c r="Q579" s="91" t="str">
        <f>VLOOKUP(MKT[[#This Row],[ID]],DRIVER[],6,FALSE)</f>
        <v>SULTAN AHMAD</v>
      </c>
    </row>
    <row r="580" spans="1:18" ht="13.8">
      <c r="A580" s="1">
        <v>130</v>
      </c>
      <c r="B580" s="1" t="str">
        <f>MKT[[#This Row],[DATE]]&amp;MKT[[#This Row],[VEHICLE NO]]&amp;MKT[[#This Row],[TRIP NO]]</f>
        <v>45424OD04V13451</v>
      </c>
      <c r="C580" s="25">
        <v>45424</v>
      </c>
      <c r="D580" s="1">
        <v>29136</v>
      </c>
      <c r="E580" s="12">
        <v>312214</v>
      </c>
      <c r="F580" s="17">
        <v>5594</v>
      </c>
      <c r="G580" s="20" t="s">
        <v>48</v>
      </c>
      <c r="H580" s="48">
        <v>52.94</v>
      </c>
      <c r="I580" s="48">
        <v>16.68</v>
      </c>
      <c r="J580" s="26">
        <f t="shared" si="18"/>
        <v>36.26</v>
      </c>
      <c r="K580" s="49">
        <v>35.799999999999997</v>
      </c>
      <c r="L580" s="31">
        <v>45424</v>
      </c>
      <c r="M580" s="48">
        <f t="shared" si="19"/>
        <v>0.46000000000000085</v>
      </c>
      <c r="N580" s="32">
        <v>1</v>
      </c>
      <c r="O580" s="1" t="s">
        <v>50</v>
      </c>
      <c r="P580" s="1" t="s">
        <v>53</v>
      </c>
      <c r="Q580" s="91" t="str">
        <f>VLOOKUP(MKT[[#This Row],[ID]],DRIVER[],6,FALSE)</f>
        <v>AKSHAYA KU SAHOO</v>
      </c>
    </row>
    <row r="581" spans="1:18" ht="13.8">
      <c r="A581" s="1">
        <v>131</v>
      </c>
      <c r="B581" s="1" t="str">
        <f>MKT[[#This Row],[DATE]]&amp;MKT[[#This Row],[VEHICLE NO]]&amp;MKT[[#This Row],[TRIP NO]]</f>
        <v>45424OD34S11451</v>
      </c>
      <c r="C581" s="25">
        <v>45424</v>
      </c>
      <c r="D581" s="1">
        <v>29137</v>
      </c>
      <c r="E581" s="12">
        <v>312214</v>
      </c>
      <c r="F581" s="17">
        <v>5597</v>
      </c>
      <c r="G581" s="20" t="s">
        <v>32</v>
      </c>
      <c r="H581" s="48">
        <v>50.84</v>
      </c>
      <c r="I581" s="48">
        <v>16.739999999999998</v>
      </c>
      <c r="J581" s="26">
        <f t="shared" si="18"/>
        <v>34.100000000000009</v>
      </c>
      <c r="K581" s="49">
        <v>33.659999999999997</v>
      </c>
      <c r="L581" s="31">
        <v>45424</v>
      </c>
      <c r="M581" s="48">
        <f t="shared" si="19"/>
        <v>0.44000000000001194</v>
      </c>
      <c r="N581" s="32">
        <v>1</v>
      </c>
      <c r="O581" s="1" t="s">
        <v>50</v>
      </c>
      <c r="P581" s="1" t="s">
        <v>53</v>
      </c>
      <c r="Q581" s="91" t="str">
        <f>VLOOKUP(MKT[[#This Row],[ID]],DRIVER[],6,FALSE)</f>
        <v>BENUDHAR PRADHAN</v>
      </c>
    </row>
    <row r="582" spans="1:18" ht="13.8">
      <c r="A582" s="1">
        <v>132</v>
      </c>
      <c r="B582" s="1" t="str">
        <f>MKT[[#This Row],[DATE]]&amp;MKT[[#This Row],[VEHICLE NO]]&amp;MKT[[#This Row],[TRIP NO]]</f>
        <v>45424OD04V11451</v>
      </c>
      <c r="C582" s="25">
        <v>45424</v>
      </c>
      <c r="D582" s="1">
        <v>29138</v>
      </c>
      <c r="E582" s="12">
        <v>312214</v>
      </c>
      <c r="F582" s="17">
        <v>5600</v>
      </c>
      <c r="G582" s="20" t="s">
        <v>46</v>
      </c>
      <c r="H582" s="48">
        <v>54.2</v>
      </c>
      <c r="I582" s="48">
        <v>16.68</v>
      </c>
      <c r="J582" s="26">
        <f t="shared" si="18"/>
        <v>37.520000000000003</v>
      </c>
      <c r="K582" s="49">
        <v>37.1</v>
      </c>
      <c r="L582" s="31">
        <v>45424</v>
      </c>
      <c r="M582" s="48">
        <f t="shared" si="19"/>
        <v>0.42000000000000171</v>
      </c>
      <c r="N582" s="32">
        <v>1</v>
      </c>
      <c r="O582" s="1" t="s">
        <v>50</v>
      </c>
      <c r="P582" s="1" t="s">
        <v>53</v>
      </c>
      <c r="Q582" s="91" t="str">
        <f>VLOOKUP(MKT[[#This Row],[ID]],DRIVER[],6,FALSE)</f>
        <v>NATABAR MOHANTA</v>
      </c>
    </row>
    <row r="583" spans="1:18" ht="13.8">
      <c r="A583" s="1">
        <v>133</v>
      </c>
      <c r="B583" s="1" t="str">
        <f>MKT[[#This Row],[DATE]]&amp;MKT[[#This Row],[VEHICLE NO]]&amp;MKT[[#This Row],[TRIP NO]]</f>
        <v>45424OD34T11451</v>
      </c>
      <c r="C583" s="25">
        <v>45424</v>
      </c>
      <c r="D583" s="1">
        <v>29139</v>
      </c>
      <c r="E583" s="12">
        <v>312214</v>
      </c>
      <c r="F583" s="17">
        <v>5599</v>
      </c>
      <c r="G583" s="20" t="s">
        <v>34</v>
      </c>
      <c r="H583" s="48">
        <v>54.94</v>
      </c>
      <c r="I583" s="48">
        <v>16.84</v>
      </c>
      <c r="J583" s="26">
        <f t="shared" si="18"/>
        <v>38.099999999999994</v>
      </c>
      <c r="K583" s="49">
        <v>37.74</v>
      </c>
      <c r="L583" s="31">
        <v>45424</v>
      </c>
      <c r="M583" s="48">
        <f t="shared" si="19"/>
        <v>0.35999999999999233</v>
      </c>
      <c r="N583" s="32">
        <v>1</v>
      </c>
      <c r="O583" s="1" t="s">
        <v>50</v>
      </c>
      <c r="P583" s="1" t="s">
        <v>53</v>
      </c>
      <c r="Q583" s="91" t="str">
        <f>VLOOKUP(MKT[[#This Row],[ID]],DRIVER[],6,FALSE)</f>
        <v>KASHI NATH DAS</v>
      </c>
    </row>
    <row r="584" spans="1:18" ht="13.8">
      <c r="A584" s="1">
        <v>134</v>
      </c>
      <c r="B584" s="1" t="str">
        <f>MKT[[#This Row],[DATE]]&amp;MKT[[#This Row],[VEHICLE NO]]&amp;MKT[[#This Row],[TRIP NO]]</f>
        <v>45424OD34R13451</v>
      </c>
      <c r="C584" s="25">
        <v>45424</v>
      </c>
      <c r="D584" s="1">
        <v>29140</v>
      </c>
      <c r="E584" s="12">
        <v>312214</v>
      </c>
      <c r="F584" s="17">
        <v>5607</v>
      </c>
      <c r="G584" s="20" t="s">
        <v>11</v>
      </c>
      <c r="H584" s="48">
        <v>50.66</v>
      </c>
      <c r="I584" s="48">
        <v>16.88</v>
      </c>
      <c r="J584" s="26">
        <f t="shared" si="18"/>
        <v>33.78</v>
      </c>
      <c r="K584" s="49">
        <v>33.380000000000003</v>
      </c>
      <c r="L584" s="31">
        <v>45424</v>
      </c>
      <c r="M584" s="48">
        <f t="shared" si="19"/>
        <v>0.39999999999999858</v>
      </c>
      <c r="N584" s="32">
        <v>1</v>
      </c>
      <c r="O584" s="1" t="s">
        <v>50</v>
      </c>
      <c r="P584" s="1" t="s">
        <v>53</v>
      </c>
      <c r="Q584" s="91" t="str">
        <f>VLOOKUP(MKT[[#This Row],[ID]],DRIVER[],6,FALSE)</f>
        <v>MALIA PRADHAN</v>
      </c>
      <c r="R584" s="1">
        <v>423</v>
      </c>
    </row>
    <row r="585" spans="1:18" ht="13.8">
      <c r="A585" s="1">
        <v>135</v>
      </c>
      <c r="B585" s="1" t="str">
        <f>MKT[[#This Row],[DATE]]&amp;MKT[[#This Row],[VEHICLE NO]]&amp;MKT[[#This Row],[TRIP NO]]</f>
        <v>45424OD34R11451</v>
      </c>
      <c r="C585" s="25">
        <v>45424</v>
      </c>
      <c r="D585" s="1">
        <v>29141</v>
      </c>
      <c r="E585" s="12">
        <v>312214</v>
      </c>
      <c r="F585" s="17">
        <v>5647</v>
      </c>
      <c r="G585" s="20" t="s">
        <v>12</v>
      </c>
      <c r="H585" s="48">
        <v>55.5</v>
      </c>
      <c r="I585" s="48">
        <v>16.64</v>
      </c>
      <c r="J585" s="26">
        <f t="shared" si="18"/>
        <v>38.86</v>
      </c>
      <c r="K585" s="49">
        <v>38.42</v>
      </c>
      <c r="L585" s="31">
        <v>45424</v>
      </c>
      <c r="M585" s="48">
        <f t="shared" si="19"/>
        <v>0.43999999999999773</v>
      </c>
      <c r="N585" s="32">
        <v>1</v>
      </c>
      <c r="O585" s="1" t="s">
        <v>50</v>
      </c>
      <c r="P585" s="1" t="s">
        <v>53</v>
      </c>
      <c r="Q585" s="91" t="str">
        <f>VLOOKUP(MKT[[#This Row],[ID]],DRIVER[],6,FALSE)</f>
        <v>HEMANTA MOHANTA</v>
      </c>
    </row>
    <row r="586" spans="1:18" ht="13.8">
      <c r="A586" s="1">
        <v>136</v>
      </c>
      <c r="B586" s="1" t="str">
        <f>MKT[[#This Row],[DATE]]&amp;MKT[[#This Row],[VEHICLE NO]]&amp;MKT[[#This Row],[TRIP NO]]</f>
        <v>45425OD34U13451</v>
      </c>
      <c r="C586" s="25">
        <v>45425</v>
      </c>
      <c r="D586" s="1">
        <v>29142</v>
      </c>
      <c r="E586" s="12">
        <v>312214</v>
      </c>
      <c r="F586" s="17">
        <v>5674</v>
      </c>
      <c r="G586" s="20" t="s">
        <v>49</v>
      </c>
      <c r="H586" s="48">
        <v>52.88</v>
      </c>
      <c r="I586" s="48">
        <v>16.98</v>
      </c>
      <c r="J586" s="26">
        <f t="shared" si="18"/>
        <v>35.900000000000006</v>
      </c>
      <c r="K586" s="49">
        <v>35.54</v>
      </c>
      <c r="L586" s="31">
        <v>45425</v>
      </c>
      <c r="M586" s="48">
        <f t="shared" si="19"/>
        <v>0.36000000000000654</v>
      </c>
      <c r="N586" s="32">
        <v>1</v>
      </c>
      <c r="O586" s="1" t="s">
        <v>50</v>
      </c>
      <c r="P586" s="1" t="s">
        <v>53</v>
      </c>
      <c r="Q586" s="91" t="str">
        <f>VLOOKUP(MKT[[#This Row],[ID]],DRIVER[],6,FALSE)</f>
        <v>BHOORA KHAN</v>
      </c>
    </row>
    <row r="587" spans="1:18" ht="13.8">
      <c r="A587" s="1">
        <v>137</v>
      </c>
      <c r="B587" s="1" t="str">
        <f>MKT[[#This Row],[DATE]]&amp;MKT[[#This Row],[VEHICLE NO]]&amp;MKT[[#This Row],[TRIP NO]]</f>
        <v>45425OD34T11451</v>
      </c>
      <c r="C587" s="25">
        <v>45425</v>
      </c>
      <c r="D587" s="1">
        <v>29143</v>
      </c>
      <c r="E587" s="12">
        <v>312214</v>
      </c>
      <c r="F587" s="17">
        <v>5675</v>
      </c>
      <c r="G587" s="20" t="s">
        <v>34</v>
      </c>
      <c r="H587" s="48">
        <v>53.3</v>
      </c>
      <c r="I587" s="48">
        <v>16.82</v>
      </c>
      <c r="J587" s="26">
        <f t="shared" si="18"/>
        <v>36.479999999999997</v>
      </c>
      <c r="K587" s="49">
        <v>36.18</v>
      </c>
      <c r="L587" s="31">
        <v>45425</v>
      </c>
      <c r="M587" s="48">
        <f t="shared" si="19"/>
        <v>0.29999999999999716</v>
      </c>
      <c r="N587" s="32">
        <v>1</v>
      </c>
      <c r="O587" s="1" t="s">
        <v>50</v>
      </c>
      <c r="P587" s="1" t="s">
        <v>53</v>
      </c>
      <c r="Q587" s="91" t="str">
        <f>VLOOKUP(MKT[[#This Row],[ID]],DRIVER[],6,FALSE)</f>
        <v>KASHI NATH DAS</v>
      </c>
    </row>
    <row r="588" spans="1:18" ht="13.8">
      <c r="A588" s="1">
        <v>138</v>
      </c>
      <c r="B588" s="1" t="str">
        <f>MKT[[#This Row],[DATE]]&amp;MKT[[#This Row],[VEHICLE NO]]&amp;MKT[[#This Row],[TRIP NO]]</f>
        <v>45425OD04V13451</v>
      </c>
      <c r="C588" s="25">
        <v>45425</v>
      </c>
      <c r="D588" s="1">
        <v>29144</v>
      </c>
      <c r="E588" s="12">
        <v>312214</v>
      </c>
      <c r="F588" s="17">
        <v>5676</v>
      </c>
      <c r="G588" s="20" t="s">
        <v>48</v>
      </c>
      <c r="H588" s="48">
        <v>48.92</v>
      </c>
      <c r="I588" s="48">
        <v>16.68</v>
      </c>
      <c r="J588" s="26">
        <f t="shared" si="18"/>
        <v>32.24</v>
      </c>
      <c r="K588" s="49">
        <v>31.92</v>
      </c>
      <c r="L588" s="31">
        <v>45425</v>
      </c>
      <c r="M588" s="48">
        <f t="shared" si="19"/>
        <v>0.32000000000000028</v>
      </c>
      <c r="N588" s="32">
        <v>1</v>
      </c>
      <c r="O588" s="1" t="s">
        <v>50</v>
      </c>
      <c r="P588" s="1" t="s">
        <v>53</v>
      </c>
      <c r="Q588" s="91" t="str">
        <f>VLOOKUP(MKT[[#This Row],[ID]],DRIVER[],6,FALSE)</f>
        <v>ASHOK PRADHAN</v>
      </c>
      <c r="R588" s="1">
        <v>381</v>
      </c>
    </row>
    <row r="589" spans="1:18" ht="13.8">
      <c r="A589" s="1">
        <v>139</v>
      </c>
      <c r="B589" s="1" t="str">
        <f>MKT[[#This Row],[DATE]]&amp;MKT[[#This Row],[VEHICLE NO]]&amp;MKT[[#This Row],[TRIP NO]]</f>
        <v>45425OD04T11451</v>
      </c>
      <c r="C589" s="25">
        <v>45425</v>
      </c>
      <c r="D589" s="1">
        <v>29145</v>
      </c>
      <c r="E589" s="12">
        <v>312214</v>
      </c>
      <c r="F589" s="17">
        <v>5677</v>
      </c>
      <c r="G589" s="20" t="s">
        <v>13</v>
      </c>
      <c r="H589" s="48">
        <v>54.08</v>
      </c>
      <c r="I589" s="48">
        <v>17.079999999999998</v>
      </c>
      <c r="J589" s="26">
        <f t="shared" si="18"/>
        <v>37</v>
      </c>
      <c r="K589" s="49">
        <v>36.619999999999997</v>
      </c>
      <c r="L589" s="31">
        <v>45425</v>
      </c>
      <c r="M589" s="48">
        <f t="shared" si="19"/>
        <v>0.38000000000000256</v>
      </c>
      <c r="N589" s="32">
        <v>1</v>
      </c>
      <c r="O589" s="1" t="s">
        <v>50</v>
      </c>
      <c r="P589" s="1" t="s">
        <v>53</v>
      </c>
      <c r="Q589" s="91" t="str">
        <f>VLOOKUP(MKT[[#This Row],[ID]],DRIVER[],6,FALSE)</f>
        <v>NABI AHMAD</v>
      </c>
    </row>
    <row r="590" spans="1:18" ht="13.8">
      <c r="A590" s="1">
        <v>140</v>
      </c>
      <c r="B590" s="1" t="str">
        <f>MKT[[#This Row],[DATE]]&amp;MKT[[#This Row],[VEHICLE NO]]&amp;MKT[[#This Row],[TRIP NO]]</f>
        <v>45425OD34U11451</v>
      </c>
      <c r="C590" s="25">
        <v>45425</v>
      </c>
      <c r="D590" s="1">
        <v>29146</v>
      </c>
      <c r="E590" s="12">
        <v>312214</v>
      </c>
      <c r="F590" s="17">
        <v>5678</v>
      </c>
      <c r="G590" s="20" t="s">
        <v>47</v>
      </c>
      <c r="H590" s="48">
        <v>54.34</v>
      </c>
      <c r="I590" s="48">
        <v>16.899999999999999</v>
      </c>
      <c r="J590" s="26">
        <f t="shared" si="18"/>
        <v>37.440000000000005</v>
      </c>
      <c r="K590" s="49">
        <v>36.880000000000003</v>
      </c>
      <c r="L590" s="31">
        <v>45425</v>
      </c>
      <c r="M590" s="48">
        <f t="shared" si="19"/>
        <v>0.56000000000000227</v>
      </c>
      <c r="N590" s="32">
        <v>1</v>
      </c>
      <c r="O590" s="1" t="s">
        <v>50</v>
      </c>
      <c r="P590" s="1" t="s">
        <v>53</v>
      </c>
      <c r="Q590" s="91" t="str">
        <f>VLOOKUP(MKT[[#This Row],[ID]],DRIVER[],6,FALSE)</f>
        <v>SULTAN AHMAD</v>
      </c>
    </row>
    <row r="591" spans="1:18" ht="13.8">
      <c r="A591" s="1">
        <v>141</v>
      </c>
      <c r="B591" s="1" t="str">
        <f>MKT[[#This Row],[DATE]]&amp;MKT[[#This Row],[VEHICLE NO]]&amp;MKT[[#This Row],[TRIP NO]]</f>
        <v>45425OD34S11451</v>
      </c>
      <c r="C591" s="25">
        <v>45425</v>
      </c>
      <c r="D591" s="1">
        <v>29147</v>
      </c>
      <c r="E591" s="12">
        <v>312214</v>
      </c>
      <c r="F591" s="17">
        <v>5683</v>
      </c>
      <c r="G591" s="20" t="s">
        <v>32</v>
      </c>
      <c r="H591" s="48">
        <v>52.6</v>
      </c>
      <c r="I591" s="48">
        <v>16.72</v>
      </c>
      <c r="J591" s="26">
        <f t="shared" si="18"/>
        <v>35.880000000000003</v>
      </c>
      <c r="K591" s="49">
        <v>35.5</v>
      </c>
      <c r="L591" s="31">
        <v>45425</v>
      </c>
      <c r="M591" s="48">
        <f t="shared" si="19"/>
        <v>0.38000000000000256</v>
      </c>
      <c r="N591" s="32">
        <v>1</v>
      </c>
      <c r="O591" s="1" t="s">
        <v>50</v>
      </c>
      <c r="P591" s="1" t="s">
        <v>53</v>
      </c>
      <c r="Q591" s="91" t="str">
        <f>VLOOKUP(MKT[[#This Row],[ID]],DRIVER[],6,FALSE)</f>
        <v>AKSHAYA KU SAHOO</v>
      </c>
    </row>
    <row r="592" spans="1:18" ht="13.8">
      <c r="A592" s="1">
        <v>142</v>
      </c>
      <c r="B592" s="1" t="str">
        <f>MKT[[#This Row],[DATE]]&amp;MKT[[#This Row],[VEHICLE NO]]&amp;MKT[[#This Row],[TRIP NO]]</f>
        <v>45425OD04V11451</v>
      </c>
      <c r="C592" s="25">
        <v>45425</v>
      </c>
      <c r="D592" s="1">
        <v>29148</v>
      </c>
      <c r="E592" s="12">
        <v>312214</v>
      </c>
      <c r="F592" s="17">
        <v>5689</v>
      </c>
      <c r="G592" s="20" t="s">
        <v>46</v>
      </c>
      <c r="H592" s="48">
        <v>52.8</v>
      </c>
      <c r="I592" s="48">
        <v>16.72</v>
      </c>
      <c r="J592" s="26">
        <f t="shared" si="18"/>
        <v>36.08</v>
      </c>
      <c r="K592" s="49">
        <v>35.520000000000003</v>
      </c>
      <c r="L592" s="31">
        <v>45425</v>
      </c>
      <c r="M592" s="48">
        <f t="shared" si="19"/>
        <v>0.55999999999999517</v>
      </c>
      <c r="N592" s="32">
        <v>1</v>
      </c>
      <c r="O592" s="1" t="s">
        <v>50</v>
      </c>
      <c r="P592" s="1" t="s">
        <v>53</v>
      </c>
      <c r="Q592" s="91" t="str">
        <f>VLOOKUP(MKT[[#This Row],[ID]],DRIVER[],6,FALSE)</f>
        <v>AJAYA KUMAR PARIDA</v>
      </c>
    </row>
    <row r="593" spans="1:18" ht="13.8">
      <c r="A593" s="1">
        <v>143</v>
      </c>
      <c r="B593" s="1" t="str">
        <f>MKT[[#This Row],[DATE]]&amp;MKT[[#This Row],[VEHICLE NO]]&amp;MKT[[#This Row],[TRIP NO]]</f>
        <v>45425OD34R13451</v>
      </c>
      <c r="C593" s="25">
        <v>45425</v>
      </c>
      <c r="D593" s="1">
        <v>29149</v>
      </c>
      <c r="E593" s="12">
        <v>312214</v>
      </c>
      <c r="F593" s="17">
        <v>5703</v>
      </c>
      <c r="G593" s="20" t="s">
        <v>11</v>
      </c>
      <c r="H593" s="48">
        <v>55.84</v>
      </c>
      <c r="I593" s="48">
        <v>17.14</v>
      </c>
      <c r="J593" s="26">
        <f t="shared" si="18"/>
        <v>38.700000000000003</v>
      </c>
      <c r="K593" s="49">
        <v>38.24</v>
      </c>
      <c r="L593" s="31">
        <v>45425</v>
      </c>
      <c r="M593" s="48">
        <f t="shared" si="19"/>
        <v>0.46000000000000085</v>
      </c>
      <c r="N593" s="32">
        <v>1</v>
      </c>
      <c r="O593" s="1" t="s">
        <v>50</v>
      </c>
      <c r="P593" s="1" t="s">
        <v>53</v>
      </c>
      <c r="Q593" s="91" t="str">
        <f>VLOOKUP(MKT[[#This Row],[ID]],DRIVER[],6,FALSE)</f>
        <v>MALIA PRADHAN</v>
      </c>
    </row>
    <row r="594" spans="1:18" ht="13.8">
      <c r="A594" s="1">
        <v>144</v>
      </c>
      <c r="B594" s="1" t="str">
        <f>MKT[[#This Row],[DATE]]&amp;MKT[[#This Row],[VEHICLE NO]]&amp;MKT[[#This Row],[TRIP NO]]</f>
        <v>45425OD34R11451</v>
      </c>
      <c r="C594" s="25">
        <v>45425</v>
      </c>
      <c r="D594" s="1">
        <v>29150</v>
      </c>
      <c r="E594" s="12">
        <v>312214</v>
      </c>
      <c r="F594" s="17">
        <v>5727</v>
      </c>
      <c r="G594" s="20" t="s">
        <v>12</v>
      </c>
      <c r="H594" s="48">
        <v>53.84</v>
      </c>
      <c r="I594" s="48">
        <v>16.600000000000001</v>
      </c>
      <c r="J594" s="26">
        <f t="shared" si="18"/>
        <v>37.24</v>
      </c>
      <c r="K594" s="49">
        <v>36.78</v>
      </c>
      <c r="L594" s="31">
        <v>45425</v>
      </c>
      <c r="M594" s="48">
        <f t="shared" si="19"/>
        <v>0.46000000000000085</v>
      </c>
      <c r="N594" s="32">
        <v>1</v>
      </c>
      <c r="O594" s="1" t="s">
        <v>50</v>
      </c>
      <c r="P594" s="1" t="s">
        <v>53</v>
      </c>
      <c r="Q594" s="91" t="str">
        <f>VLOOKUP(MKT[[#This Row],[ID]],DRIVER[],6,FALSE)</f>
        <v>HEMANTA MOHANTA</v>
      </c>
    </row>
    <row r="595" spans="1:18" ht="13.8">
      <c r="A595" s="1">
        <v>145</v>
      </c>
      <c r="B595" s="1" t="str">
        <f>MKT[[#This Row],[DATE]]&amp;MKT[[#This Row],[VEHICLE NO]]&amp;MKT[[#This Row],[TRIP NO]]</f>
        <v>45425OD34U13452</v>
      </c>
      <c r="C595" s="25">
        <v>45425</v>
      </c>
      <c r="D595" s="1">
        <v>29151</v>
      </c>
      <c r="E595" s="12">
        <v>312214</v>
      </c>
      <c r="F595" s="17">
        <v>5786</v>
      </c>
      <c r="G595" s="20" t="s">
        <v>49</v>
      </c>
      <c r="H595" s="48">
        <v>52.9</v>
      </c>
      <c r="I595" s="48">
        <v>16.96</v>
      </c>
      <c r="J595" s="26">
        <f t="shared" si="18"/>
        <v>35.94</v>
      </c>
      <c r="K595" s="49">
        <v>35.340000000000003</v>
      </c>
      <c r="L595" s="31">
        <v>45425</v>
      </c>
      <c r="M595" s="48">
        <f t="shared" si="19"/>
        <v>0.59999999999999432</v>
      </c>
      <c r="N595" s="32">
        <v>2</v>
      </c>
      <c r="O595" s="1" t="s">
        <v>50</v>
      </c>
      <c r="P595" s="1" t="s">
        <v>53</v>
      </c>
      <c r="Q595" s="91" t="str">
        <f>VLOOKUP(MKT[[#This Row],[ID]],DRIVER[],6,FALSE)</f>
        <v>BHOORA KHAN</v>
      </c>
    </row>
    <row r="596" spans="1:18" ht="13.8">
      <c r="A596" s="1">
        <v>146</v>
      </c>
      <c r="B596" s="1" t="str">
        <f>MKT[[#This Row],[DATE]]&amp;MKT[[#This Row],[VEHICLE NO]]&amp;MKT[[#This Row],[TRIP NO]]</f>
        <v>45425OD34S11452</v>
      </c>
      <c r="C596" s="25">
        <v>45425</v>
      </c>
      <c r="D596" s="1">
        <v>29152</v>
      </c>
      <c r="E596" s="12">
        <v>312214</v>
      </c>
      <c r="F596" s="17">
        <v>5793</v>
      </c>
      <c r="G596" s="20" t="s">
        <v>32</v>
      </c>
      <c r="H596" s="48">
        <v>56.7</v>
      </c>
      <c r="I596" s="48">
        <v>16.7</v>
      </c>
      <c r="J596" s="26">
        <f t="shared" si="18"/>
        <v>40</v>
      </c>
      <c r="K596" s="49">
        <v>39.4</v>
      </c>
      <c r="L596" s="31">
        <v>45425</v>
      </c>
      <c r="M596" s="48">
        <f t="shared" si="19"/>
        <v>0.60000000000000142</v>
      </c>
      <c r="N596" s="32">
        <v>2</v>
      </c>
      <c r="O596" s="1" t="s">
        <v>50</v>
      </c>
      <c r="P596" s="1" t="s">
        <v>53</v>
      </c>
      <c r="Q596" s="91" t="str">
        <f>VLOOKUP(MKT[[#This Row],[ID]],DRIVER[],6,FALSE)</f>
        <v>AKSHAYA KU SAHOO</v>
      </c>
    </row>
    <row r="597" spans="1:18" ht="13.8">
      <c r="A597" s="1">
        <v>147</v>
      </c>
      <c r="B597" s="1" t="str">
        <f>MKT[[#This Row],[DATE]]&amp;MKT[[#This Row],[VEHICLE NO]]&amp;MKT[[#This Row],[TRIP NO]]</f>
        <v>45425OD04V13452</v>
      </c>
      <c r="C597" s="25">
        <v>45425</v>
      </c>
      <c r="D597" s="1">
        <v>29153</v>
      </c>
      <c r="E597" s="12">
        <v>312214</v>
      </c>
      <c r="F597" s="17">
        <v>5796</v>
      </c>
      <c r="G597" s="20" t="s">
        <v>48</v>
      </c>
      <c r="H597" s="48">
        <v>53.56</v>
      </c>
      <c r="I597" s="48">
        <v>16.96</v>
      </c>
      <c r="J597" s="26">
        <f t="shared" si="18"/>
        <v>36.6</v>
      </c>
      <c r="K597" s="49">
        <v>36.28</v>
      </c>
      <c r="L597" s="31">
        <v>45425</v>
      </c>
      <c r="M597" s="48">
        <f t="shared" si="19"/>
        <v>0.32000000000000028</v>
      </c>
      <c r="N597" s="32">
        <v>2</v>
      </c>
      <c r="O597" s="1" t="s">
        <v>50</v>
      </c>
      <c r="P597" s="1" t="s">
        <v>53</v>
      </c>
      <c r="Q597" s="91" t="str">
        <f>VLOOKUP(MKT[[#This Row],[ID]],DRIVER[],6,FALSE)</f>
        <v>ASHOK PRADHAN</v>
      </c>
    </row>
    <row r="598" spans="1:18" ht="13.8">
      <c r="A598" s="1">
        <v>148</v>
      </c>
      <c r="B598" s="1" t="str">
        <f>MKT[[#This Row],[DATE]]&amp;MKT[[#This Row],[VEHICLE NO]]&amp;MKT[[#This Row],[TRIP NO]]</f>
        <v>45425OD34U11452</v>
      </c>
      <c r="C598" s="25">
        <v>45425</v>
      </c>
      <c r="D598" s="1">
        <v>29154</v>
      </c>
      <c r="E598" s="12">
        <v>312214</v>
      </c>
      <c r="F598" s="17">
        <v>5800</v>
      </c>
      <c r="G598" s="20" t="s">
        <v>47</v>
      </c>
      <c r="H598" s="48">
        <v>54.54</v>
      </c>
      <c r="I598" s="48">
        <v>16.88</v>
      </c>
      <c r="J598" s="26">
        <f t="shared" si="18"/>
        <v>37.659999999999997</v>
      </c>
      <c r="K598" s="49">
        <v>37.520000000000003</v>
      </c>
      <c r="L598" s="31">
        <v>45425</v>
      </c>
      <c r="M598" s="48">
        <f t="shared" si="19"/>
        <v>0.13999999999999346</v>
      </c>
      <c r="N598" s="32">
        <v>2</v>
      </c>
      <c r="O598" s="1" t="s">
        <v>50</v>
      </c>
      <c r="P598" s="1" t="s">
        <v>53</v>
      </c>
      <c r="Q598" s="91" t="str">
        <f>VLOOKUP(MKT[[#This Row],[ID]],DRIVER[],6,FALSE)</f>
        <v>SULTAN AHMAD</v>
      </c>
    </row>
    <row r="599" spans="1:18" ht="13.8">
      <c r="A599" s="1">
        <v>149</v>
      </c>
      <c r="B599" s="1" t="str">
        <f>MKT[[#This Row],[DATE]]&amp;MKT[[#This Row],[VEHICLE NO]]&amp;MKT[[#This Row],[TRIP NO]]</f>
        <v>45425OD04T11452</v>
      </c>
      <c r="C599" s="25">
        <v>45425</v>
      </c>
      <c r="D599" s="1">
        <v>29155</v>
      </c>
      <c r="E599" s="12">
        <v>312214</v>
      </c>
      <c r="F599" s="17">
        <v>5798</v>
      </c>
      <c r="G599" s="20" t="s">
        <v>13</v>
      </c>
      <c r="H599" s="48">
        <v>55.9</v>
      </c>
      <c r="I599" s="48">
        <v>17.059999999999999</v>
      </c>
      <c r="J599" s="26">
        <f t="shared" si="18"/>
        <v>38.840000000000003</v>
      </c>
      <c r="K599" s="49">
        <v>38.64</v>
      </c>
      <c r="L599" s="31">
        <v>45426</v>
      </c>
      <c r="M599" s="48">
        <f t="shared" si="19"/>
        <v>0.20000000000000284</v>
      </c>
      <c r="N599" s="32">
        <v>2</v>
      </c>
      <c r="O599" s="1" t="s">
        <v>50</v>
      </c>
      <c r="P599" s="1" t="s">
        <v>53</v>
      </c>
      <c r="Q599" s="91" t="str">
        <f>VLOOKUP(MKT[[#This Row],[ID]],DRIVER[],6,FALSE)</f>
        <v>NABI AHMAD</v>
      </c>
    </row>
    <row r="600" spans="1:18" ht="13.8">
      <c r="A600" s="1">
        <v>150</v>
      </c>
      <c r="B600" s="1" t="str">
        <f>MKT[[#This Row],[DATE]]&amp;MKT[[#This Row],[VEHICLE NO]]&amp;MKT[[#This Row],[TRIP NO]]</f>
        <v>45425OD34T11452</v>
      </c>
      <c r="C600" s="25">
        <v>45425</v>
      </c>
      <c r="D600" s="1">
        <v>29156</v>
      </c>
      <c r="E600" s="12">
        <v>312214</v>
      </c>
      <c r="F600" s="17">
        <v>5802</v>
      </c>
      <c r="G600" s="20" t="s">
        <v>34</v>
      </c>
      <c r="H600" s="48">
        <v>52.44</v>
      </c>
      <c r="I600" s="48">
        <v>16.760000000000002</v>
      </c>
      <c r="J600" s="26">
        <f t="shared" si="18"/>
        <v>35.679999999999993</v>
      </c>
      <c r="K600" s="49">
        <v>35.479999999999997</v>
      </c>
      <c r="L600" s="31">
        <v>45426</v>
      </c>
      <c r="M600" s="48">
        <f t="shared" si="19"/>
        <v>0.19999999999999574</v>
      </c>
      <c r="N600" s="32">
        <v>2</v>
      </c>
      <c r="O600" s="1" t="s">
        <v>50</v>
      </c>
      <c r="P600" s="1" t="s">
        <v>53</v>
      </c>
      <c r="Q600" s="91" t="str">
        <f>VLOOKUP(MKT[[#This Row],[ID]],DRIVER[],6,FALSE)</f>
        <v>KASHI NATH DAS</v>
      </c>
    </row>
    <row r="601" spans="1:18" ht="13.8">
      <c r="A601" s="1">
        <v>151</v>
      </c>
      <c r="B601" s="1" t="str">
        <f>MKT[[#This Row],[DATE]]&amp;MKT[[#This Row],[VEHICLE NO]]&amp;MKT[[#This Row],[TRIP NO]]</f>
        <v>45425OD04V11452</v>
      </c>
      <c r="C601" s="25">
        <v>45425</v>
      </c>
      <c r="D601" s="1">
        <v>29157</v>
      </c>
      <c r="E601" s="12">
        <v>312214</v>
      </c>
      <c r="F601" s="17">
        <v>5807</v>
      </c>
      <c r="G601" s="20" t="s">
        <v>46</v>
      </c>
      <c r="H601" s="48">
        <v>53.22</v>
      </c>
      <c r="I601" s="48">
        <v>16.66</v>
      </c>
      <c r="J601" s="26">
        <f t="shared" si="18"/>
        <v>36.56</v>
      </c>
      <c r="K601" s="49">
        <v>36.32</v>
      </c>
      <c r="L601" s="31">
        <v>45426</v>
      </c>
      <c r="M601" s="48">
        <f t="shared" si="19"/>
        <v>0.24000000000000199</v>
      </c>
      <c r="N601" s="32">
        <v>2</v>
      </c>
      <c r="O601" s="1" t="s">
        <v>50</v>
      </c>
      <c r="P601" s="1" t="s">
        <v>53</v>
      </c>
      <c r="Q601" s="91" t="str">
        <f>VLOOKUP(MKT[[#This Row],[ID]],DRIVER[],6,FALSE)</f>
        <v>AJAYA KUMAR PARIDA</v>
      </c>
    </row>
    <row r="602" spans="1:18" ht="13.8">
      <c r="A602" s="1">
        <v>152</v>
      </c>
      <c r="B602" s="1" t="str">
        <f>MKT[[#This Row],[DATE]]&amp;MKT[[#This Row],[VEHICLE NO]]&amp;MKT[[#This Row],[TRIP NO]]</f>
        <v>45426OD34U11451</v>
      </c>
      <c r="C602" s="25">
        <v>45426</v>
      </c>
      <c r="D602" s="1">
        <v>29158</v>
      </c>
      <c r="E602" s="12">
        <v>312214</v>
      </c>
      <c r="F602" s="17">
        <v>5829</v>
      </c>
      <c r="G602" s="20" t="s">
        <v>47</v>
      </c>
      <c r="H602" s="48">
        <v>55.58</v>
      </c>
      <c r="I602" s="48">
        <v>16.84</v>
      </c>
      <c r="J602" s="26">
        <f t="shared" si="18"/>
        <v>38.739999999999995</v>
      </c>
      <c r="K602" s="49">
        <v>38.380000000000003</v>
      </c>
      <c r="L602" s="31">
        <v>45426</v>
      </c>
      <c r="M602" s="48">
        <f t="shared" si="19"/>
        <v>0.35999999999999233</v>
      </c>
      <c r="N602" s="32">
        <v>1</v>
      </c>
      <c r="O602" s="1" t="s">
        <v>50</v>
      </c>
      <c r="P602" s="1" t="s">
        <v>53</v>
      </c>
      <c r="Q602" s="91" t="str">
        <f>VLOOKUP(MKT[[#This Row],[ID]],DRIVER[],6,FALSE)</f>
        <v>SULTAN AHMAD</v>
      </c>
    </row>
    <row r="603" spans="1:18" ht="13.8">
      <c r="A603" s="1">
        <v>153</v>
      </c>
      <c r="B603" s="1" t="str">
        <f>MKT[[#This Row],[DATE]]&amp;MKT[[#This Row],[VEHICLE NO]]&amp;MKT[[#This Row],[TRIP NO]]</f>
        <v>45426OD34S11451</v>
      </c>
      <c r="C603" s="25">
        <v>45426</v>
      </c>
      <c r="D603" s="1">
        <v>29159</v>
      </c>
      <c r="E603" s="12">
        <v>312214</v>
      </c>
      <c r="F603" s="17">
        <v>5831</v>
      </c>
      <c r="G603" s="20" t="s">
        <v>32</v>
      </c>
      <c r="H603" s="48">
        <v>54.4</v>
      </c>
      <c r="I603" s="48">
        <v>16.66</v>
      </c>
      <c r="J603" s="26">
        <f t="shared" si="18"/>
        <v>37.739999999999995</v>
      </c>
      <c r="K603" s="49">
        <v>37.28</v>
      </c>
      <c r="L603" s="31">
        <v>45426</v>
      </c>
      <c r="M603" s="48">
        <f t="shared" si="19"/>
        <v>0.45999999999999375</v>
      </c>
      <c r="N603" s="32">
        <v>1</v>
      </c>
      <c r="O603" s="1" t="s">
        <v>50</v>
      </c>
      <c r="P603" s="1" t="s">
        <v>53</v>
      </c>
      <c r="Q603" s="91" t="str">
        <f>VLOOKUP(MKT[[#This Row],[ID]],DRIVER[],6,FALSE)</f>
        <v>AKSHAYA KU SAHOO</v>
      </c>
    </row>
    <row r="604" spans="1:18" ht="13.8">
      <c r="A604" s="1">
        <v>154</v>
      </c>
      <c r="B604" s="1" t="str">
        <f>MKT[[#This Row],[DATE]]&amp;MKT[[#This Row],[VEHICLE NO]]&amp;MKT[[#This Row],[TRIP NO]]</f>
        <v>45426OD34T11451</v>
      </c>
      <c r="C604" s="25">
        <v>45426</v>
      </c>
      <c r="D604" s="1">
        <v>29160</v>
      </c>
      <c r="E604" s="12">
        <v>312214</v>
      </c>
      <c r="F604" s="17">
        <v>5834</v>
      </c>
      <c r="G604" s="20" t="s">
        <v>34</v>
      </c>
      <c r="H604" s="48">
        <v>54.48</v>
      </c>
      <c r="I604" s="48">
        <v>16.86</v>
      </c>
      <c r="J604" s="26">
        <f t="shared" si="18"/>
        <v>37.619999999999997</v>
      </c>
      <c r="K604" s="49">
        <v>37.299999999999997</v>
      </c>
      <c r="L604" s="31">
        <v>45426</v>
      </c>
      <c r="M604" s="48">
        <f t="shared" si="19"/>
        <v>0.32000000000000028</v>
      </c>
      <c r="N604" s="32">
        <v>1</v>
      </c>
      <c r="O604" s="1" t="s">
        <v>50</v>
      </c>
      <c r="P604" s="1" t="s">
        <v>53</v>
      </c>
      <c r="Q604" s="91" t="str">
        <f>VLOOKUP(MKT[[#This Row],[ID]],DRIVER[],6,FALSE)</f>
        <v>KASHI NATH DAS</v>
      </c>
      <c r="R604" s="1">
        <v>365</v>
      </c>
    </row>
    <row r="605" spans="1:18" ht="13.8">
      <c r="A605" s="1">
        <v>155</v>
      </c>
      <c r="B605" s="1" t="str">
        <f>MKT[[#This Row],[DATE]]&amp;MKT[[#This Row],[VEHICLE NO]]&amp;MKT[[#This Row],[TRIP NO]]</f>
        <v>45426OD04V13451</v>
      </c>
      <c r="C605" s="25">
        <v>45426</v>
      </c>
      <c r="D605" s="1">
        <v>29161</v>
      </c>
      <c r="E605" s="12">
        <v>312214</v>
      </c>
      <c r="F605" s="17">
        <v>5835</v>
      </c>
      <c r="G605" s="20" t="s">
        <v>48</v>
      </c>
      <c r="H605" s="48">
        <v>54.54</v>
      </c>
      <c r="I605" s="48">
        <v>16.96</v>
      </c>
      <c r="J605" s="26">
        <f t="shared" si="18"/>
        <v>37.58</v>
      </c>
      <c r="K605" s="49">
        <v>37.18</v>
      </c>
      <c r="L605" s="31">
        <v>45426</v>
      </c>
      <c r="M605" s="48">
        <f t="shared" si="19"/>
        <v>0.39999999999999858</v>
      </c>
      <c r="N605" s="32">
        <v>1</v>
      </c>
      <c r="O605" s="1" t="s">
        <v>50</v>
      </c>
      <c r="P605" s="1" t="s">
        <v>53</v>
      </c>
      <c r="Q605" s="91" t="str">
        <f>VLOOKUP(MKT[[#This Row],[ID]],DRIVER[],6,FALSE)</f>
        <v>ASHOK PRADHAN</v>
      </c>
    </row>
    <row r="606" spans="1:18" ht="13.8">
      <c r="A606" s="1">
        <v>156</v>
      </c>
      <c r="B606" s="1" t="str">
        <f>MKT[[#This Row],[DATE]]&amp;MKT[[#This Row],[VEHICLE NO]]&amp;MKT[[#This Row],[TRIP NO]]</f>
        <v>45426OD04T11451</v>
      </c>
      <c r="C606" s="25">
        <v>45426</v>
      </c>
      <c r="D606" s="1">
        <v>29162</v>
      </c>
      <c r="E606" s="12">
        <v>312214</v>
      </c>
      <c r="F606" s="17">
        <v>5836</v>
      </c>
      <c r="G606" s="20" t="s">
        <v>13</v>
      </c>
      <c r="H606" s="48">
        <v>57.12</v>
      </c>
      <c r="I606" s="48">
        <v>17.04</v>
      </c>
      <c r="J606" s="26">
        <f t="shared" si="18"/>
        <v>40.08</v>
      </c>
      <c r="K606" s="49">
        <v>39.700000000000003</v>
      </c>
      <c r="L606" s="31">
        <v>45426</v>
      </c>
      <c r="M606" s="48">
        <f t="shared" si="19"/>
        <v>0.37999999999999545</v>
      </c>
      <c r="N606" s="32">
        <v>1</v>
      </c>
      <c r="O606" s="1" t="s">
        <v>50</v>
      </c>
      <c r="P606" s="1" t="s">
        <v>53</v>
      </c>
      <c r="Q606" s="91" t="str">
        <f>VLOOKUP(MKT[[#This Row],[ID]],DRIVER[],6,FALSE)</f>
        <v>NABI AHMAD</v>
      </c>
    </row>
    <row r="607" spans="1:18" ht="13.8">
      <c r="A607" s="1">
        <v>157</v>
      </c>
      <c r="B607" s="1" t="str">
        <f>MKT[[#This Row],[DATE]]&amp;MKT[[#This Row],[VEHICLE NO]]&amp;MKT[[#This Row],[TRIP NO]]</f>
        <v>45426OD34R11451</v>
      </c>
      <c r="C607" s="25">
        <v>45426</v>
      </c>
      <c r="D607" s="1">
        <v>29163</v>
      </c>
      <c r="E607" s="12">
        <v>312214</v>
      </c>
      <c r="F607" s="17">
        <v>5838</v>
      </c>
      <c r="G607" s="20" t="s">
        <v>12</v>
      </c>
      <c r="H607" s="48">
        <v>54.54</v>
      </c>
      <c r="I607" s="48">
        <v>16.600000000000001</v>
      </c>
      <c r="J607" s="26">
        <f t="shared" si="18"/>
        <v>37.94</v>
      </c>
      <c r="K607" s="49">
        <v>37.94</v>
      </c>
      <c r="L607" s="31">
        <v>45426</v>
      </c>
      <c r="M607" s="48">
        <f t="shared" si="19"/>
        <v>0</v>
      </c>
      <c r="N607" s="32">
        <v>1</v>
      </c>
      <c r="O607" s="1" t="s">
        <v>50</v>
      </c>
      <c r="P607" s="1" t="s">
        <v>53</v>
      </c>
      <c r="Q607" s="91" t="str">
        <f>VLOOKUP(MKT[[#This Row],[ID]],DRIVER[],6,FALSE)</f>
        <v>HEMANTA MOHANTA</v>
      </c>
      <c r="R607" s="1">
        <v>399</v>
      </c>
    </row>
    <row r="608" spans="1:18" ht="13.8">
      <c r="A608" s="1">
        <v>158</v>
      </c>
      <c r="B608" s="1" t="str">
        <f>MKT[[#This Row],[DATE]]&amp;MKT[[#This Row],[VEHICLE NO]]&amp;MKT[[#This Row],[TRIP NO]]</f>
        <v>45426OD04V11451</v>
      </c>
      <c r="C608" s="25">
        <v>45426</v>
      </c>
      <c r="D608" s="1">
        <v>29164</v>
      </c>
      <c r="E608" s="12">
        <v>312214</v>
      </c>
      <c r="F608" s="17">
        <v>5840</v>
      </c>
      <c r="G608" s="20" t="s">
        <v>46</v>
      </c>
      <c r="H608" s="48">
        <v>52.84</v>
      </c>
      <c r="I608" s="48">
        <v>16.66</v>
      </c>
      <c r="J608" s="26">
        <f t="shared" si="18"/>
        <v>36.180000000000007</v>
      </c>
      <c r="K608" s="49">
        <v>35.86</v>
      </c>
      <c r="L608" s="31">
        <v>45426</v>
      </c>
      <c r="M608" s="48">
        <f t="shared" si="19"/>
        <v>0.32000000000000739</v>
      </c>
      <c r="N608" s="32">
        <v>1</v>
      </c>
      <c r="O608" s="1" t="s">
        <v>50</v>
      </c>
      <c r="P608" s="1" t="s">
        <v>53</v>
      </c>
      <c r="Q608" s="91" t="str">
        <f>VLOOKUP(MKT[[#This Row],[ID]],DRIVER[],6,FALSE)</f>
        <v>AJAYA KUMAR PARIDA</v>
      </c>
    </row>
    <row r="609" spans="1:18" ht="13.8">
      <c r="A609" s="1">
        <v>159</v>
      </c>
      <c r="B609" s="1" t="str">
        <f>MKT[[#This Row],[DATE]]&amp;MKT[[#This Row],[VEHICLE NO]]&amp;MKT[[#This Row],[TRIP NO]]</f>
        <v>45426OD34U13451</v>
      </c>
      <c r="C609" s="25">
        <v>45426</v>
      </c>
      <c r="D609" s="1">
        <v>29165</v>
      </c>
      <c r="E609" s="12">
        <v>312214</v>
      </c>
      <c r="F609" s="17">
        <v>5869</v>
      </c>
      <c r="G609" s="20" t="s">
        <v>49</v>
      </c>
      <c r="H609" s="48">
        <v>55.82</v>
      </c>
      <c r="I609" s="48">
        <v>16.920000000000002</v>
      </c>
      <c r="J609" s="26">
        <f t="shared" si="18"/>
        <v>38.9</v>
      </c>
      <c r="K609" s="49">
        <v>38.340000000000003</v>
      </c>
      <c r="L609" s="31">
        <v>45426</v>
      </c>
      <c r="M609" s="48">
        <f t="shared" si="19"/>
        <v>0.55999999999999517</v>
      </c>
      <c r="N609" s="32">
        <v>1</v>
      </c>
      <c r="O609" s="1" t="s">
        <v>50</v>
      </c>
      <c r="P609" s="1" t="s">
        <v>53</v>
      </c>
      <c r="Q609" s="91" t="str">
        <f>VLOOKUP(MKT[[#This Row],[ID]],DRIVER[],6,FALSE)</f>
        <v>BHOORA KHAN</v>
      </c>
    </row>
    <row r="610" spans="1:18" ht="13.8">
      <c r="A610" s="1">
        <v>160</v>
      </c>
      <c r="B610" s="1" t="str">
        <f>MKT[[#This Row],[DATE]]&amp;MKT[[#This Row],[VEHICLE NO]]&amp;MKT[[#This Row],[TRIP NO]]</f>
        <v>45426OD34R13451</v>
      </c>
      <c r="C610" s="25">
        <v>45426</v>
      </c>
      <c r="D610" s="1">
        <v>29166</v>
      </c>
      <c r="E610" s="12">
        <v>312214</v>
      </c>
      <c r="F610" s="17">
        <v>5887</v>
      </c>
      <c r="G610" s="20" t="s">
        <v>11</v>
      </c>
      <c r="H610" s="48">
        <v>58.36</v>
      </c>
      <c r="I610" s="48">
        <v>17.18</v>
      </c>
      <c r="J610" s="26">
        <f t="shared" si="18"/>
        <v>41.18</v>
      </c>
      <c r="K610" s="49">
        <v>40.619999999999997</v>
      </c>
      <c r="L610" s="31">
        <v>45426</v>
      </c>
      <c r="M610" s="48">
        <f t="shared" si="19"/>
        <v>0.56000000000000227</v>
      </c>
      <c r="N610" s="32">
        <v>1</v>
      </c>
      <c r="O610" s="1" t="s">
        <v>50</v>
      </c>
      <c r="P610" s="1" t="s">
        <v>53</v>
      </c>
      <c r="Q610" s="91" t="str">
        <f>VLOOKUP(MKT[[#This Row],[ID]],DRIVER[],6,FALSE)</f>
        <v>MALIA PRADHAN</v>
      </c>
    </row>
    <row r="611" spans="1:18" ht="13.8">
      <c r="A611" s="1">
        <v>161</v>
      </c>
      <c r="B611" s="1" t="str">
        <f>MKT[[#This Row],[DATE]]&amp;MKT[[#This Row],[VEHICLE NO]]&amp;MKT[[#This Row],[TRIP NO]]</f>
        <v>45426OD34U11452</v>
      </c>
      <c r="C611" s="25">
        <v>45426</v>
      </c>
      <c r="D611" s="1">
        <v>29167</v>
      </c>
      <c r="E611" s="12">
        <v>312214</v>
      </c>
      <c r="F611" s="17">
        <v>5938</v>
      </c>
      <c r="G611" s="20" t="s">
        <v>47</v>
      </c>
      <c r="H611" s="48">
        <v>54</v>
      </c>
      <c r="I611" s="48">
        <v>16.88</v>
      </c>
      <c r="J611" s="26">
        <f t="shared" si="18"/>
        <v>37.120000000000005</v>
      </c>
      <c r="K611" s="49">
        <v>36.659999999999997</v>
      </c>
      <c r="L611" s="31">
        <v>45426</v>
      </c>
      <c r="M611" s="48">
        <f t="shared" si="19"/>
        <v>0.46000000000000796</v>
      </c>
      <c r="N611" s="32">
        <v>2</v>
      </c>
      <c r="O611" s="1" t="s">
        <v>50</v>
      </c>
      <c r="P611" s="1" t="s">
        <v>53</v>
      </c>
      <c r="Q611" s="91" t="str">
        <f>VLOOKUP(MKT[[#This Row],[ID]],DRIVER[],6,FALSE)</f>
        <v>SULTAN AHMAD</v>
      </c>
    </row>
    <row r="612" spans="1:18" ht="13.8">
      <c r="A612" s="1">
        <v>162</v>
      </c>
      <c r="B612" s="1" t="str">
        <f>MKT[[#This Row],[DATE]]&amp;MKT[[#This Row],[VEHICLE NO]]&amp;MKT[[#This Row],[TRIP NO]]</f>
        <v>45426OD04T11452</v>
      </c>
      <c r="C612" s="25">
        <v>45426</v>
      </c>
      <c r="D612" s="1">
        <v>29168</v>
      </c>
      <c r="E612" s="12">
        <v>312214</v>
      </c>
      <c r="F612" s="17">
        <v>5940</v>
      </c>
      <c r="G612" s="20" t="s">
        <v>13</v>
      </c>
      <c r="H612" s="48">
        <v>53.96</v>
      </c>
      <c r="I612" s="48">
        <v>16.98</v>
      </c>
      <c r="J612" s="26">
        <f t="shared" si="18"/>
        <v>36.980000000000004</v>
      </c>
      <c r="K612" s="49">
        <v>36.520000000000003</v>
      </c>
      <c r="L612" s="31">
        <v>45426</v>
      </c>
      <c r="M612" s="48">
        <f t="shared" si="19"/>
        <v>0.46000000000000085</v>
      </c>
      <c r="N612" s="32">
        <v>2</v>
      </c>
      <c r="O612" s="1" t="s">
        <v>50</v>
      </c>
      <c r="P612" s="1" t="s">
        <v>53</v>
      </c>
      <c r="Q612" s="91" t="str">
        <f>VLOOKUP(MKT[[#This Row],[ID]],DRIVER[],6,FALSE)</f>
        <v>NABI AHMAD</v>
      </c>
    </row>
    <row r="613" spans="1:18" ht="13.8">
      <c r="A613" s="1">
        <v>163</v>
      </c>
      <c r="B613" s="1" t="str">
        <f>MKT[[#This Row],[DATE]]&amp;MKT[[#This Row],[VEHICLE NO]]&amp;MKT[[#This Row],[TRIP NO]]</f>
        <v>45426OD34S11452</v>
      </c>
      <c r="C613" s="25">
        <v>45426</v>
      </c>
      <c r="D613" s="1">
        <v>29169</v>
      </c>
      <c r="E613" s="12">
        <v>312214</v>
      </c>
      <c r="F613" s="17">
        <v>5937</v>
      </c>
      <c r="G613" s="20" t="s">
        <v>32</v>
      </c>
      <c r="H613" s="48">
        <v>53.2</v>
      </c>
      <c r="I613" s="48">
        <v>16.64</v>
      </c>
      <c r="J613" s="26">
        <f t="shared" si="18"/>
        <v>36.56</v>
      </c>
      <c r="K613" s="49">
        <v>36.18</v>
      </c>
      <c r="L613" s="31">
        <v>45426</v>
      </c>
      <c r="M613" s="48">
        <f t="shared" si="19"/>
        <v>0.38000000000000256</v>
      </c>
      <c r="N613" s="32">
        <v>2</v>
      </c>
      <c r="O613" s="1" t="s">
        <v>50</v>
      </c>
      <c r="P613" s="1" t="s">
        <v>53</v>
      </c>
      <c r="Q613" s="91" t="str">
        <f>VLOOKUP(MKT[[#This Row],[ID]],DRIVER[],6,FALSE)</f>
        <v>AKSHAYA KU SAHOO</v>
      </c>
    </row>
    <row r="614" spans="1:18" ht="13.8">
      <c r="A614" s="1">
        <v>164</v>
      </c>
      <c r="B614" s="1" t="str">
        <f>MKT[[#This Row],[DATE]]&amp;MKT[[#This Row],[VEHICLE NO]]&amp;MKT[[#This Row],[TRIP NO]]</f>
        <v>45426OD34T11452</v>
      </c>
      <c r="C614" s="25">
        <v>45426</v>
      </c>
      <c r="D614" s="1">
        <v>29170</v>
      </c>
      <c r="E614" s="12">
        <v>312214</v>
      </c>
      <c r="F614" s="17">
        <v>5939</v>
      </c>
      <c r="G614" s="20" t="s">
        <v>34</v>
      </c>
      <c r="H614" s="48">
        <v>54.98</v>
      </c>
      <c r="I614" s="48">
        <v>17.02</v>
      </c>
      <c r="J614" s="26">
        <f t="shared" si="18"/>
        <v>37.959999999999994</v>
      </c>
      <c r="K614" s="49">
        <v>37.700000000000003</v>
      </c>
      <c r="L614" s="31">
        <v>45426</v>
      </c>
      <c r="M614" s="48">
        <f t="shared" si="19"/>
        <v>0.25999999999999091</v>
      </c>
      <c r="N614" s="32">
        <v>2</v>
      </c>
      <c r="O614" s="1" t="s">
        <v>50</v>
      </c>
      <c r="P614" s="1" t="s">
        <v>53</v>
      </c>
      <c r="Q614" s="91" t="str">
        <f>VLOOKUP(MKT[[#This Row],[ID]],DRIVER[],6,FALSE)</f>
        <v>KASHI NATH DAS</v>
      </c>
    </row>
    <row r="615" spans="1:18" ht="13.8">
      <c r="A615" s="1">
        <v>165</v>
      </c>
      <c r="B615" s="1" t="str">
        <f>MKT[[#This Row],[DATE]]&amp;MKT[[#This Row],[VEHICLE NO]]&amp;MKT[[#This Row],[TRIP NO]]</f>
        <v>45426OD04V13452</v>
      </c>
      <c r="C615" s="25">
        <v>45426</v>
      </c>
      <c r="D615" s="1">
        <v>29171</v>
      </c>
      <c r="E615" s="12">
        <v>312214</v>
      </c>
      <c r="F615" s="17">
        <v>5942</v>
      </c>
      <c r="G615" s="20" t="s">
        <v>48</v>
      </c>
      <c r="H615" s="48">
        <v>53.76</v>
      </c>
      <c r="I615" s="48">
        <v>16.920000000000002</v>
      </c>
      <c r="J615" s="26">
        <f t="shared" si="18"/>
        <v>36.839999999999996</v>
      </c>
      <c r="K615" s="49">
        <v>36.54</v>
      </c>
      <c r="L615" s="31">
        <v>45426</v>
      </c>
      <c r="M615" s="48">
        <f t="shared" si="19"/>
        <v>0.29999999999999716</v>
      </c>
      <c r="N615" s="32">
        <v>2</v>
      </c>
      <c r="O615" s="1" t="s">
        <v>50</v>
      </c>
      <c r="P615" s="1" t="s">
        <v>53</v>
      </c>
      <c r="Q615" s="91" t="str">
        <f>VLOOKUP(MKT[[#This Row],[ID]],DRIVER[],6,FALSE)</f>
        <v>ASHOK PRADHAN</v>
      </c>
    </row>
    <row r="616" spans="1:18" ht="13.8">
      <c r="A616" s="1">
        <v>166</v>
      </c>
      <c r="B616" s="1" t="str">
        <f>MKT[[#This Row],[DATE]]&amp;MKT[[#This Row],[VEHICLE NO]]&amp;MKT[[#This Row],[TRIP NO]]</f>
        <v>45426OD34R11452</v>
      </c>
      <c r="C616" s="25">
        <v>45426</v>
      </c>
      <c r="D616" s="1">
        <v>29172</v>
      </c>
      <c r="E616" s="12">
        <v>312214</v>
      </c>
      <c r="F616" s="17">
        <v>5944</v>
      </c>
      <c r="G616" s="20" t="s">
        <v>12</v>
      </c>
      <c r="H616" s="48">
        <v>52.74</v>
      </c>
      <c r="I616" s="48">
        <v>16.88</v>
      </c>
      <c r="J616" s="26">
        <f t="shared" si="18"/>
        <v>35.86</v>
      </c>
      <c r="K616" s="49">
        <v>35.54</v>
      </c>
      <c r="L616" s="31">
        <v>45426</v>
      </c>
      <c r="M616" s="48">
        <f t="shared" si="19"/>
        <v>0.32000000000000028</v>
      </c>
      <c r="N616" s="32">
        <v>2</v>
      </c>
      <c r="O616" s="1" t="s">
        <v>50</v>
      </c>
      <c r="P616" s="1" t="s">
        <v>53</v>
      </c>
      <c r="Q616" s="91" t="str">
        <f>VLOOKUP(MKT[[#This Row],[ID]],DRIVER[],6,FALSE)</f>
        <v>HEMANTA MOHANTA</v>
      </c>
    </row>
    <row r="617" spans="1:18" ht="13.8">
      <c r="A617" s="1">
        <v>167</v>
      </c>
      <c r="B617" s="1" t="str">
        <f>MKT[[#This Row],[DATE]]&amp;MKT[[#This Row],[VEHICLE NO]]&amp;MKT[[#This Row],[TRIP NO]]</f>
        <v>45426OD04V11452</v>
      </c>
      <c r="C617" s="25">
        <v>45426</v>
      </c>
      <c r="D617" s="1">
        <v>29173</v>
      </c>
      <c r="E617" s="12">
        <v>312214</v>
      </c>
      <c r="F617" s="17">
        <v>5941</v>
      </c>
      <c r="G617" s="20" t="s">
        <v>46</v>
      </c>
      <c r="H617" s="48">
        <v>52.7</v>
      </c>
      <c r="I617" s="48">
        <v>16.62</v>
      </c>
      <c r="J617" s="26">
        <f t="shared" si="18"/>
        <v>36.08</v>
      </c>
      <c r="K617" s="49">
        <v>35.78</v>
      </c>
      <c r="L617" s="31">
        <v>45426</v>
      </c>
      <c r="M617" s="48">
        <f t="shared" si="19"/>
        <v>0.29999999999999716</v>
      </c>
      <c r="N617" s="32">
        <v>2</v>
      </c>
      <c r="O617" s="1" t="s">
        <v>50</v>
      </c>
      <c r="P617" s="1" t="s">
        <v>53</v>
      </c>
      <c r="Q617" s="91" t="str">
        <f>VLOOKUP(MKT[[#This Row],[ID]],DRIVER[],6,FALSE)</f>
        <v>AJAYA KUMAR PARIDA</v>
      </c>
    </row>
    <row r="618" spans="1:18" ht="13.8">
      <c r="A618" s="1">
        <v>168</v>
      </c>
      <c r="B618" s="1" t="str">
        <f>MKT[[#This Row],[DATE]]&amp;MKT[[#This Row],[VEHICLE NO]]&amp;MKT[[#This Row],[TRIP NO]]</f>
        <v>45427OD34U13451</v>
      </c>
      <c r="C618" s="25">
        <v>45427</v>
      </c>
      <c r="D618" s="1">
        <v>29174</v>
      </c>
      <c r="E618" s="12">
        <v>312214</v>
      </c>
      <c r="F618" s="17">
        <v>5960</v>
      </c>
      <c r="G618" s="20" t="s">
        <v>49</v>
      </c>
      <c r="H618" s="48">
        <v>55.16</v>
      </c>
      <c r="I618" s="48">
        <v>16.920000000000002</v>
      </c>
      <c r="J618" s="26">
        <f t="shared" si="18"/>
        <v>38.239999999999995</v>
      </c>
      <c r="K618" s="49">
        <v>37.64</v>
      </c>
      <c r="L618" s="31">
        <v>45427</v>
      </c>
      <c r="M618" s="48">
        <f t="shared" si="19"/>
        <v>0.59999999999999432</v>
      </c>
      <c r="N618" s="32">
        <v>1</v>
      </c>
      <c r="O618" s="1" t="s">
        <v>50</v>
      </c>
      <c r="P618" s="1" t="s">
        <v>53</v>
      </c>
      <c r="Q618" s="91" t="str">
        <f>VLOOKUP(MKT[[#This Row],[ID]],DRIVER[],6,FALSE)</f>
        <v>BHOORA KHAN</v>
      </c>
    </row>
    <row r="619" spans="1:18" ht="13.8">
      <c r="A619" s="1">
        <v>169</v>
      </c>
      <c r="B619" s="1" t="str">
        <f>MKT[[#This Row],[DATE]]&amp;MKT[[#This Row],[VEHICLE NO]]&amp;MKT[[#This Row],[TRIP NO]]</f>
        <v>45427OD34U11451</v>
      </c>
      <c r="C619" s="25">
        <v>45427</v>
      </c>
      <c r="D619" s="1">
        <v>29175</v>
      </c>
      <c r="E619" s="12">
        <v>312214</v>
      </c>
      <c r="F619" s="17">
        <v>5959</v>
      </c>
      <c r="G619" s="20" t="s">
        <v>47</v>
      </c>
      <c r="H619" s="48">
        <v>55.36</v>
      </c>
      <c r="I619" s="48">
        <v>16.86</v>
      </c>
      <c r="J619" s="26">
        <f t="shared" si="18"/>
        <v>38.5</v>
      </c>
      <c r="K619" s="49">
        <v>38.06</v>
      </c>
      <c r="L619" s="31">
        <v>45427</v>
      </c>
      <c r="M619" s="48">
        <f t="shared" si="19"/>
        <v>0.43999999999999773</v>
      </c>
      <c r="N619" s="32">
        <v>1</v>
      </c>
      <c r="O619" s="1" t="s">
        <v>50</v>
      </c>
      <c r="P619" s="1" t="s">
        <v>53</v>
      </c>
      <c r="Q619" s="91" t="str">
        <f>VLOOKUP(MKT[[#This Row],[ID]],DRIVER[],6,FALSE)</f>
        <v>SULTAN AHMAD</v>
      </c>
    </row>
    <row r="620" spans="1:18" ht="13.8">
      <c r="A620" s="1">
        <v>170</v>
      </c>
      <c r="B620" s="1" t="str">
        <f>MKT[[#This Row],[DATE]]&amp;MKT[[#This Row],[VEHICLE NO]]&amp;MKT[[#This Row],[TRIP NO]]</f>
        <v>45427OD04T11451</v>
      </c>
      <c r="C620" s="25">
        <v>45427</v>
      </c>
      <c r="D620" s="1">
        <v>29176</v>
      </c>
      <c r="E620" s="12">
        <v>312214</v>
      </c>
      <c r="F620" s="17">
        <v>5991</v>
      </c>
      <c r="G620" s="20" t="s">
        <v>13</v>
      </c>
      <c r="H620" s="48">
        <v>57.02</v>
      </c>
      <c r="I620" s="48">
        <v>17.02</v>
      </c>
      <c r="J620" s="26">
        <f t="shared" si="18"/>
        <v>40</v>
      </c>
      <c r="K620" s="49">
        <v>39.14</v>
      </c>
      <c r="L620" s="31">
        <v>45427</v>
      </c>
      <c r="M620" s="48">
        <f t="shared" si="19"/>
        <v>0.85999999999999943</v>
      </c>
      <c r="N620" s="32">
        <v>1</v>
      </c>
      <c r="O620" s="1" t="s">
        <v>50</v>
      </c>
      <c r="P620" s="1" t="s">
        <v>53</v>
      </c>
      <c r="Q620" s="91" t="str">
        <f>VLOOKUP(MKT[[#This Row],[ID]],DRIVER[],6,FALSE)</f>
        <v>NABI AHMAD</v>
      </c>
    </row>
    <row r="621" spans="1:18" ht="13.8">
      <c r="A621" s="1">
        <v>171</v>
      </c>
      <c r="B621" s="1" t="str">
        <f>MKT[[#This Row],[DATE]]&amp;MKT[[#This Row],[VEHICLE NO]]&amp;MKT[[#This Row],[TRIP NO]]</f>
        <v>45427OD04V13451</v>
      </c>
      <c r="C621" s="25">
        <v>45427</v>
      </c>
      <c r="D621" s="1">
        <v>29177</v>
      </c>
      <c r="E621" s="12">
        <v>312214</v>
      </c>
      <c r="F621" s="17">
        <v>5962</v>
      </c>
      <c r="G621" s="20" t="s">
        <v>48</v>
      </c>
      <c r="H621" s="48">
        <v>52.72</v>
      </c>
      <c r="I621" s="48">
        <v>16.920000000000002</v>
      </c>
      <c r="J621" s="26">
        <f t="shared" si="18"/>
        <v>35.799999999999997</v>
      </c>
      <c r="K621" s="49">
        <v>35.4</v>
      </c>
      <c r="L621" s="31">
        <v>45427</v>
      </c>
      <c r="M621" s="48">
        <f t="shared" si="19"/>
        <v>0.39999999999999858</v>
      </c>
      <c r="N621" s="32">
        <v>1</v>
      </c>
      <c r="O621" s="1" t="s">
        <v>50</v>
      </c>
      <c r="P621" s="1" t="s">
        <v>53</v>
      </c>
      <c r="Q621" s="91" t="str">
        <f>VLOOKUP(MKT[[#This Row],[ID]],DRIVER[],6,FALSE)</f>
        <v>ASHOK PRADHAN</v>
      </c>
    </row>
    <row r="622" spans="1:18" ht="13.8">
      <c r="A622" s="1">
        <v>172</v>
      </c>
      <c r="B622" s="1" t="str">
        <f>MKT[[#This Row],[DATE]]&amp;MKT[[#This Row],[VEHICLE NO]]&amp;MKT[[#This Row],[TRIP NO]]</f>
        <v>45427OD34T11451</v>
      </c>
      <c r="C622" s="25">
        <v>45427</v>
      </c>
      <c r="D622" s="1">
        <v>29178</v>
      </c>
      <c r="E622" s="12">
        <v>312214</v>
      </c>
      <c r="F622" s="17">
        <v>5968</v>
      </c>
      <c r="G622" s="20" t="s">
        <v>34</v>
      </c>
      <c r="H622" s="48">
        <v>56.88</v>
      </c>
      <c r="I622" s="48">
        <v>17.059999999999999</v>
      </c>
      <c r="J622" s="26">
        <f t="shared" si="18"/>
        <v>39.820000000000007</v>
      </c>
      <c r="K622" s="49">
        <v>39.82</v>
      </c>
      <c r="L622" s="31">
        <v>45427</v>
      </c>
      <c r="M622" s="48">
        <f t="shared" si="19"/>
        <v>0</v>
      </c>
      <c r="N622" s="32">
        <v>1</v>
      </c>
      <c r="O622" s="1" t="s">
        <v>50</v>
      </c>
      <c r="P622" s="1" t="s">
        <v>53</v>
      </c>
      <c r="Q622" s="91" t="str">
        <f>VLOOKUP(MKT[[#This Row],[ID]],DRIVER[],6,FALSE)</f>
        <v>KASHI NATH DAS</v>
      </c>
    </row>
    <row r="623" spans="1:18" ht="13.8">
      <c r="A623" s="1">
        <v>173</v>
      </c>
      <c r="B623" s="1" t="str">
        <f>MKT[[#This Row],[DATE]]&amp;MKT[[#This Row],[VEHICLE NO]]&amp;MKT[[#This Row],[TRIP NO]]</f>
        <v>45427OD34R11451</v>
      </c>
      <c r="C623" s="25">
        <v>45427</v>
      </c>
      <c r="D623" s="1">
        <v>29179</v>
      </c>
      <c r="E623" s="12">
        <v>312214</v>
      </c>
      <c r="F623" s="17">
        <v>5966</v>
      </c>
      <c r="G623" s="20" t="s">
        <v>12</v>
      </c>
      <c r="H623" s="48">
        <v>54.18</v>
      </c>
      <c r="I623" s="48">
        <v>16.88</v>
      </c>
      <c r="J623" s="26">
        <f t="shared" si="18"/>
        <v>37.299999999999997</v>
      </c>
      <c r="K623" s="49">
        <v>36.86</v>
      </c>
      <c r="L623" s="31">
        <v>45427</v>
      </c>
      <c r="M623" s="48">
        <f t="shared" si="19"/>
        <v>0.43999999999999773</v>
      </c>
      <c r="N623" s="32">
        <v>1</v>
      </c>
      <c r="O623" s="1" t="s">
        <v>50</v>
      </c>
      <c r="P623" s="1" t="s">
        <v>53</v>
      </c>
      <c r="Q623" s="91" t="str">
        <f>VLOOKUP(MKT[[#This Row],[ID]],DRIVER[],6,FALSE)</f>
        <v>HEMANTA MOHANTA</v>
      </c>
    </row>
    <row r="624" spans="1:18" ht="13.8">
      <c r="A624" s="1">
        <v>174</v>
      </c>
      <c r="B624" s="1" t="str">
        <f>MKT[[#This Row],[DATE]]&amp;MKT[[#This Row],[VEHICLE NO]]&amp;MKT[[#This Row],[TRIP NO]]</f>
        <v>45427OD04V11451</v>
      </c>
      <c r="C624" s="25">
        <v>45427</v>
      </c>
      <c r="D624" s="1">
        <v>29180</v>
      </c>
      <c r="E624" s="12">
        <v>312214</v>
      </c>
      <c r="F624" s="17">
        <v>5964</v>
      </c>
      <c r="G624" s="20" t="s">
        <v>46</v>
      </c>
      <c r="H624" s="48">
        <v>53.68</v>
      </c>
      <c r="I624" s="48">
        <v>16.62</v>
      </c>
      <c r="J624" s="26">
        <f t="shared" si="18"/>
        <v>37.06</v>
      </c>
      <c r="K624" s="49">
        <v>36.659999999999997</v>
      </c>
      <c r="L624" s="31">
        <v>45427</v>
      </c>
      <c r="M624" s="48">
        <f t="shared" si="19"/>
        <v>0.40000000000000568</v>
      </c>
      <c r="N624" s="32">
        <v>1</v>
      </c>
      <c r="O624" s="1" t="s">
        <v>50</v>
      </c>
      <c r="P624" s="1" t="s">
        <v>53</v>
      </c>
      <c r="Q624" s="91" t="str">
        <f>VLOOKUP(MKT[[#This Row],[ID]],DRIVER[],6,FALSE)</f>
        <v>AJAYA KUMAR PARIDA</v>
      </c>
      <c r="R624" s="1">
        <v>422</v>
      </c>
    </row>
    <row r="625" spans="1:18" ht="13.8">
      <c r="A625" s="1">
        <v>175</v>
      </c>
      <c r="B625" s="1" t="str">
        <f>MKT[[#This Row],[DATE]]&amp;MKT[[#This Row],[VEHICLE NO]]&amp;MKT[[#This Row],[TRIP NO]]</f>
        <v>45427OD34R13451</v>
      </c>
      <c r="C625" s="25">
        <v>45427</v>
      </c>
      <c r="D625" s="1">
        <v>29181</v>
      </c>
      <c r="E625" s="12">
        <v>312214</v>
      </c>
      <c r="F625" s="17">
        <v>6003</v>
      </c>
      <c r="G625" s="20" t="s">
        <v>11</v>
      </c>
      <c r="H625" s="48">
        <v>56.62</v>
      </c>
      <c r="I625" s="48">
        <v>17.18</v>
      </c>
      <c r="J625" s="26">
        <f t="shared" si="18"/>
        <v>39.44</v>
      </c>
      <c r="K625" s="49">
        <v>39</v>
      </c>
      <c r="L625" s="31">
        <v>45427</v>
      </c>
      <c r="M625" s="48">
        <f t="shared" si="19"/>
        <v>0.43999999999999773</v>
      </c>
      <c r="N625" s="32">
        <v>1</v>
      </c>
      <c r="O625" s="1" t="s">
        <v>50</v>
      </c>
      <c r="P625" s="1" t="s">
        <v>53</v>
      </c>
      <c r="Q625" s="91" t="str">
        <f>VLOOKUP(MKT[[#This Row],[ID]],DRIVER[],6,FALSE)</f>
        <v>BENUDHAR PRADHAN</v>
      </c>
    </row>
    <row r="626" spans="1:18" ht="13.8">
      <c r="A626" s="1">
        <v>176</v>
      </c>
      <c r="B626" s="1" t="str">
        <f>MKT[[#This Row],[DATE]]&amp;MKT[[#This Row],[VEHICLE NO]]&amp;MKT[[#This Row],[TRIP NO]]</f>
        <v>45427OD34S11451</v>
      </c>
      <c r="C626" s="25">
        <v>45427</v>
      </c>
      <c r="D626" s="1">
        <v>29182</v>
      </c>
      <c r="E626" s="12">
        <v>312214</v>
      </c>
      <c r="F626" s="17">
        <v>6017</v>
      </c>
      <c r="G626" s="20" t="s">
        <v>32</v>
      </c>
      <c r="H626" s="48">
        <v>55.78</v>
      </c>
      <c r="I626" s="48">
        <v>16.64</v>
      </c>
      <c r="J626" s="26">
        <f t="shared" si="18"/>
        <v>39.14</v>
      </c>
      <c r="K626" s="49">
        <v>38.76</v>
      </c>
      <c r="L626" s="31">
        <v>45427</v>
      </c>
      <c r="M626" s="48">
        <f t="shared" si="19"/>
        <v>0.38000000000000256</v>
      </c>
      <c r="N626" s="32">
        <v>1</v>
      </c>
      <c r="O626" s="1" t="s">
        <v>50</v>
      </c>
      <c r="P626" s="1" t="s">
        <v>53</v>
      </c>
      <c r="Q626" s="91" t="str">
        <f>VLOOKUP(MKT[[#This Row],[ID]],DRIVER[],6,FALSE)</f>
        <v>AKSHAYA KU SAHOO</v>
      </c>
      <c r="R626" s="1">
        <v>425</v>
      </c>
    </row>
    <row r="627" spans="1:18" ht="13.8">
      <c r="A627" s="1">
        <v>177</v>
      </c>
      <c r="B627" s="1" t="str">
        <f>MKT[[#This Row],[DATE]]&amp;MKT[[#This Row],[VEHICLE NO]]&amp;MKT[[#This Row],[TRIP NO]]</f>
        <v>45427OD34U11452</v>
      </c>
      <c r="C627" s="25">
        <v>45427</v>
      </c>
      <c r="D627" s="1">
        <v>29183</v>
      </c>
      <c r="E627" s="12">
        <v>312214</v>
      </c>
      <c r="F627" s="17">
        <v>6064</v>
      </c>
      <c r="G627" s="20" t="s">
        <v>47</v>
      </c>
      <c r="H627" s="48">
        <v>53.5</v>
      </c>
      <c r="I627" s="48">
        <v>16.86</v>
      </c>
      <c r="J627" s="26">
        <f t="shared" si="18"/>
        <v>36.64</v>
      </c>
      <c r="K627" s="49">
        <v>36.22</v>
      </c>
      <c r="L627" s="31">
        <v>45427</v>
      </c>
      <c r="M627" s="48">
        <f t="shared" si="19"/>
        <v>0.42000000000000171</v>
      </c>
      <c r="N627" s="32">
        <v>2</v>
      </c>
      <c r="O627" s="1" t="s">
        <v>50</v>
      </c>
      <c r="P627" s="1" t="s">
        <v>53</v>
      </c>
      <c r="Q627" s="91" t="str">
        <f>VLOOKUP(MKT[[#This Row],[ID]],DRIVER[],6,FALSE)</f>
        <v>SULTAN AHMAD</v>
      </c>
    </row>
    <row r="628" spans="1:18" ht="13.8">
      <c r="A628" s="1">
        <v>178</v>
      </c>
      <c r="B628" s="1" t="str">
        <f>MKT[[#This Row],[DATE]]&amp;MKT[[#This Row],[VEHICLE NO]]&amp;MKT[[#This Row],[TRIP NO]]</f>
        <v>45427OD34U13452</v>
      </c>
      <c r="C628" s="25">
        <v>45427</v>
      </c>
      <c r="D628" s="1">
        <v>29184</v>
      </c>
      <c r="E628" s="12">
        <v>312214</v>
      </c>
      <c r="F628" s="17">
        <v>6069</v>
      </c>
      <c r="G628" s="20" t="s">
        <v>49</v>
      </c>
      <c r="H628" s="48">
        <v>54.7</v>
      </c>
      <c r="I628" s="48">
        <v>16.920000000000002</v>
      </c>
      <c r="J628" s="26">
        <f t="shared" si="18"/>
        <v>37.78</v>
      </c>
      <c r="K628" s="49">
        <v>37.4</v>
      </c>
      <c r="L628" s="31">
        <v>45427</v>
      </c>
      <c r="M628" s="48">
        <f t="shared" si="19"/>
        <v>0.38000000000000256</v>
      </c>
      <c r="N628" s="32">
        <v>2</v>
      </c>
      <c r="O628" s="1" t="s">
        <v>50</v>
      </c>
      <c r="P628" s="1" t="s">
        <v>53</v>
      </c>
      <c r="Q628" s="91" t="str">
        <f>VLOOKUP(MKT[[#This Row],[ID]],DRIVER[],6,FALSE)</f>
        <v>BHOORA KHAN</v>
      </c>
    </row>
    <row r="629" spans="1:18" ht="13.8">
      <c r="A629" s="1">
        <v>179</v>
      </c>
      <c r="B629" s="1" t="str">
        <f>MKT[[#This Row],[DATE]]&amp;MKT[[#This Row],[VEHICLE NO]]&amp;MKT[[#This Row],[TRIP NO]]</f>
        <v>45427OD04T11452</v>
      </c>
      <c r="C629" s="25">
        <v>45427</v>
      </c>
      <c r="D629" s="1">
        <v>29185</v>
      </c>
      <c r="E629" s="12">
        <v>312214</v>
      </c>
      <c r="F629" s="17">
        <v>6105</v>
      </c>
      <c r="G629" s="20" t="s">
        <v>13</v>
      </c>
      <c r="H629" s="48">
        <v>52.54</v>
      </c>
      <c r="I629" s="48">
        <v>16.96</v>
      </c>
      <c r="J629" s="26">
        <f t="shared" si="18"/>
        <v>35.58</v>
      </c>
      <c r="K629" s="49">
        <v>35.4</v>
      </c>
      <c r="L629" s="31">
        <v>45428</v>
      </c>
      <c r="M629" s="48">
        <f t="shared" si="19"/>
        <v>0.17999999999999972</v>
      </c>
      <c r="N629" s="32">
        <v>2</v>
      </c>
      <c r="O629" s="1" t="s">
        <v>50</v>
      </c>
      <c r="P629" s="1" t="s">
        <v>53</v>
      </c>
      <c r="Q629" s="91" t="str">
        <f>VLOOKUP(MKT[[#This Row],[ID]],DRIVER[],6,FALSE)</f>
        <v>NABI AHMAD</v>
      </c>
    </row>
    <row r="630" spans="1:18" ht="13.8">
      <c r="A630" s="1">
        <v>180</v>
      </c>
      <c r="B630" s="1" t="str">
        <f>MKT[[#This Row],[DATE]]&amp;MKT[[#This Row],[VEHICLE NO]]&amp;MKT[[#This Row],[TRIP NO]]</f>
        <v>45427OD04V13452</v>
      </c>
      <c r="C630" s="25">
        <v>45427</v>
      </c>
      <c r="D630" s="1">
        <v>29186</v>
      </c>
      <c r="E630" s="12">
        <v>312214</v>
      </c>
      <c r="F630" s="17">
        <v>6106</v>
      </c>
      <c r="G630" s="20" t="s">
        <v>48</v>
      </c>
      <c r="H630" s="80">
        <v>53.3</v>
      </c>
      <c r="I630" s="80">
        <v>16.88</v>
      </c>
      <c r="J630" s="77">
        <f t="shared" si="18"/>
        <v>36.42</v>
      </c>
      <c r="K630" s="78">
        <v>36.22</v>
      </c>
      <c r="L630" s="31">
        <v>45428</v>
      </c>
      <c r="M630" s="80">
        <f t="shared" si="19"/>
        <v>0.20000000000000284</v>
      </c>
      <c r="N630" s="32">
        <v>2</v>
      </c>
      <c r="O630" s="1" t="s">
        <v>50</v>
      </c>
      <c r="P630" s="1" t="s">
        <v>53</v>
      </c>
      <c r="Q630" s="91" t="str">
        <f>VLOOKUP(MKT[[#This Row],[ID]],DRIVER[],6,FALSE)</f>
        <v>ASHOK PRADHAN</v>
      </c>
    </row>
    <row r="631" spans="1:18" ht="13.8">
      <c r="A631" s="1">
        <v>181</v>
      </c>
      <c r="B631" s="1" t="str">
        <f>MKT[[#This Row],[DATE]]&amp;MKT[[#This Row],[VEHICLE NO]]&amp;MKT[[#This Row],[TRIP NO]]</f>
        <v>45427OD34T11452</v>
      </c>
      <c r="C631" s="25">
        <v>45427</v>
      </c>
      <c r="D631" s="1">
        <v>29187</v>
      </c>
      <c r="E631" s="12">
        <v>312214</v>
      </c>
      <c r="F631" s="17">
        <v>6108</v>
      </c>
      <c r="G631" s="20" t="s">
        <v>34</v>
      </c>
      <c r="H631" s="80">
        <v>54.72</v>
      </c>
      <c r="I631" s="80">
        <v>17.02</v>
      </c>
      <c r="J631" s="77">
        <f t="shared" si="18"/>
        <v>37.700000000000003</v>
      </c>
      <c r="K631" s="78">
        <v>37.32</v>
      </c>
      <c r="L631" s="31">
        <v>45428</v>
      </c>
      <c r="M631" s="80">
        <f t="shared" si="19"/>
        <v>0.38000000000000256</v>
      </c>
      <c r="N631" s="32">
        <v>2</v>
      </c>
      <c r="O631" s="1" t="s">
        <v>50</v>
      </c>
      <c r="P631" s="1" t="s">
        <v>53</v>
      </c>
      <c r="Q631" s="91" t="str">
        <f>VLOOKUP(MKT[[#This Row],[ID]],DRIVER[],6,FALSE)</f>
        <v>KASHI NATH DAS</v>
      </c>
    </row>
    <row r="632" spans="1:18" ht="13.8">
      <c r="A632" s="1">
        <v>182</v>
      </c>
      <c r="B632" s="1" t="str">
        <f>MKT[[#This Row],[DATE]]&amp;MKT[[#This Row],[VEHICLE NO]]&amp;MKT[[#This Row],[TRIP NO]]</f>
        <v>45427OD04V11452</v>
      </c>
      <c r="C632" s="25">
        <v>45427</v>
      </c>
      <c r="D632" s="1">
        <v>29188</v>
      </c>
      <c r="E632" s="12">
        <v>312214</v>
      </c>
      <c r="F632" s="17">
        <v>6110</v>
      </c>
      <c r="G632" s="20" t="s">
        <v>46</v>
      </c>
      <c r="H632" s="80">
        <v>52.96</v>
      </c>
      <c r="I632" s="80">
        <v>16.940000000000001</v>
      </c>
      <c r="J632" s="77">
        <f t="shared" si="18"/>
        <v>36.019999999999996</v>
      </c>
      <c r="K632" s="78">
        <v>35.68</v>
      </c>
      <c r="L632" s="31">
        <v>45428</v>
      </c>
      <c r="M632" s="80">
        <f t="shared" si="19"/>
        <v>0.33999999999999631</v>
      </c>
      <c r="N632" s="32">
        <v>2</v>
      </c>
      <c r="O632" s="1" t="s">
        <v>50</v>
      </c>
      <c r="P632" s="1" t="s">
        <v>53</v>
      </c>
      <c r="Q632" s="91" t="str">
        <f>VLOOKUP(MKT[[#This Row],[ID]],DRIVER[],6,FALSE)</f>
        <v>AJAYA KUMAR PARIDA</v>
      </c>
    </row>
    <row r="633" spans="1:18" ht="13.8">
      <c r="A633" s="1">
        <v>183</v>
      </c>
      <c r="B633" s="1" t="str">
        <f>MKT[[#This Row],[DATE]]&amp;MKT[[#This Row],[VEHICLE NO]]&amp;MKT[[#This Row],[TRIP NO]]</f>
        <v>45427OD34R11452</v>
      </c>
      <c r="C633" s="25">
        <v>45427</v>
      </c>
      <c r="D633" s="1">
        <v>29189</v>
      </c>
      <c r="E633" s="12">
        <v>312214</v>
      </c>
      <c r="F633" s="17">
        <v>6111</v>
      </c>
      <c r="G633" s="20" t="s">
        <v>12</v>
      </c>
      <c r="H633" s="80">
        <v>52.68</v>
      </c>
      <c r="I633" s="80">
        <v>16.84</v>
      </c>
      <c r="J633" s="77">
        <f t="shared" si="18"/>
        <v>35.840000000000003</v>
      </c>
      <c r="K633" s="78">
        <v>35.520000000000003</v>
      </c>
      <c r="L633" s="31">
        <v>45428</v>
      </c>
      <c r="M633" s="80">
        <f t="shared" si="19"/>
        <v>0.32000000000000028</v>
      </c>
      <c r="N633" s="32">
        <v>2</v>
      </c>
      <c r="O633" s="1" t="s">
        <v>50</v>
      </c>
      <c r="P633" s="1" t="s">
        <v>53</v>
      </c>
      <c r="Q633" s="91" t="str">
        <f>VLOOKUP(MKT[[#This Row],[ID]],DRIVER[],6,FALSE)</f>
        <v>HEMANTA MOHANTA</v>
      </c>
    </row>
    <row r="634" spans="1:18" ht="13.8">
      <c r="A634" s="1">
        <v>184</v>
      </c>
      <c r="B634" s="1" t="str">
        <f>MKT[[#This Row],[DATE]]&amp;MKT[[#This Row],[VEHICLE NO]]&amp;MKT[[#This Row],[TRIP NO]]</f>
        <v>45428OD34R13451</v>
      </c>
      <c r="C634" s="25">
        <v>45428</v>
      </c>
      <c r="D634" s="1">
        <v>29190</v>
      </c>
      <c r="E634" s="12">
        <v>312214</v>
      </c>
      <c r="F634" s="17">
        <v>6119</v>
      </c>
      <c r="G634" s="20" t="s">
        <v>11</v>
      </c>
      <c r="H634" s="80">
        <v>53.48</v>
      </c>
      <c r="I634" s="80">
        <v>17.12</v>
      </c>
      <c r="J634" s="77">
        <f t="shared" si="18"/>
        <v>36.36</v>
      </c>
      <c r="K634" s="78">
        <v>36.1</v>
      </c>
      <c r="L634" s="31">
        <v>45428</v>
      </c>
      <c r="M634" s="80">
        <f t="shared" si="19"/>
        <v>0.25999999999999801</v>
      </c>
      <c r="N634" s="32">
        <v>1</v>
      </c>
      <c r="O634" s="1" t="s">
        <v>50</v>
      </c>
      <c r="P634" s="1" t="s">
        <v>53</v>
      </c>
      <c r="Q634" s="91" t="str">
        <f>VLOOKUP(MKT[[#This Row],[ID]],DRIVER[],6,FALSE)</f>
        <v>BENUDHAR PRADHAN</v>
      </c>
    </row>
    <row r="635" spans="1:18" ht="13.8">
      <c r="A635" s="1">
        <v>185</v>
      </c>
      <c r="B635" s="1" t="str">
        <f>MKT[[#This Row],[DATE]]&amp;MKT[[#This Row],[VEHICLE NO]]&amp;MKT[[#This Row],[TRIP NO]]</f>
        <v>45428OD34U11451</v>
      </c>
      <c r="C635" s="25">
        <v>45428</v>
      </c>
      <c r="D635" s="1">
        <v>29191</v>
      </c>
      <c r="E635" s="12">
        <v>312214</v>
      </c>
      <c r="F635" s="17">
        <v>6123</v>
      </c>
      <c r="G635" s="20" t="s">
        <v>47</v>
      </c>
      <c r="H635" s="80">
        <v>53.92</v>
      </c>
      <c r="I635" s="80">
        <v>16.82</v>
      </c>
      <c r="J635" s="77">
        <f t="shared" si="18"/>
        <v>37.1</v>
      </c>
      <c r="K635" s="78">
        <v>36.4</v>
      </c>
      <c r="L635" s="31">
        <v>45428</v>
      </c>
      <c r="M635" s="80">
        <f t="shared" si="19"/>
        <v>0.70000000000000284</v>
      </c>
      <c r="N635" s="32">
        <v>1</v>
      </c>
      <c r="O635" s="1" t="s">
        <v>50</v>
      </c>
      <c r="P635" s="1" t="s">
        <v>53</v>
      </c>
      <c r="Q635" s="91" t="str">
        <f>VLOOKUP(MKT[[#This Row],[ID]],DRIVER[],6,FALSE)</f>
        <v>SULTAN AHMAD</v>
      </c>
    </row>
    <row r="636" spans="1:18" ht="13.8">
      <c r="A636" s="1">
        <v>186</v>
      </c>
      <c r="B636" s="1" t="str">
        <f>MKT[[#This Row],[DATE]]&amp;MKT[[#This Row],[VEHICLE NO]]&amp;MKT[[#This Row],[TRIP NO]]</f>
        <v>45428OD34U13451</v>
      </c>
      <c r="C636" s="25">
        <v>45428</v>
      </c>
      <c r="D636" s="1">
        <v>29192</v>
      </c>
      <c r="E636" s="12">
        <v>312214</v>
      </c>
      <c r="F636" s="17">
        <v>6126</v>
      </c>
      <c r="G636" s="20" t="s">
        <v>49</v>
      </c>
      <c r="H636" s="80">
        <v>53.84</v>
      </c>
      <c r="I636" s="80">
        <v>16.82</v>
      </c>
      <c r="J636" s="77">
        <f t="shared" si="18"/>
        <v>37.020000000000003</v>
      </c>
      <c r="K636" s="78">
        <v>36.64</v>
      </c>
      <c r="L636" s="31">
        <v>45428</v>
      </c>
      <c r="M636" s="80">
        <f t="shared" si="19"/>
        <v>0.38000000000000256</v>
      </c>
      <c r="N636" s="32">
        <v>1</v>
      </c>
      <c r="O636" s="1" t="s">
        <v>50</v>
      </c>
      <c r="P636" s="1" t="s">
        <v>53</v>
      </c>
      <c r="Q636" s="91" t="str">
        <f>VLOOKUP(MKT[[#This Row],[ID]],DRIVER[],6,FALSE)</f>
        <v>BHOORA KHAN</v>
      </c>
      <c r="R636" s="1">
        <v>326</v>
      </c>
    </row>
    <row r="637" spans="1:18" ht="13.8">
      <c r="A637" s="1">
        <v>187</v>
      </c>
      <c r="B637" s="1" t="str">
        <f>MKT[[#This Row],[DATE]]&amp;MKT[[#This Row],[VEHICLE NO]]&amp;MKT[[#This Row],[TRIP NO]]</f>
        <v>45428OD34S11451</v>
      </c>
      <c r="C637" s="25">
        <v>45428</v>
      </c>
      <c r="D637" s="1">
        <v>29193</v>
      </c>
      <c r="E637" s="12">
        <v>312214</v>
      </c>
      <c r="F637" s="17">
        <v>6143</v>
      </c>
      <c r="G637" s="20" t="s">
        <v>32</v>
      </c>
      <c r="H637" s="80">
        <v>52.82</v>
      </c>
      <c r="I637" s="80">
        <v>16.98</v>
      </c>
      <c r="J637" s="77">
        <f t="shared" si="18"/>
        <v>35.840000000000003</v>
      </c>
      <c r="K637" s="78">
        <v>35.44</v>
      </c>
      <c r="L637" s="31">
        <v>45428</v>
      </c>
      <c r="M637" s="80">
        <f t="shared" si="19"/>
        <v>0.40000000000000568</v>
      </c>
      <c r="N637" s="32">
        <v>1</v>
      </c>
      <c r="O637" s="1" t="s">
        <v>50</v>
      </c>
      <c r="P637" s="1" t="s">
        <v>53</v>
      </c>
      <c r="Q637" s="91" t="str">
        <f>VLOOKUP(MKT[[#This Row],[ID]],DRIVER[],6,FALSE)</f>
        <v>AKSHAYA KU SAHOO</v>
      </c>
    </row>
    <row r="638" spans="1:18" ht="13.8">
      <c r="A638" s="1">
        <v>188</v>
      </c>
      <c r="B638" s="1" t="str">
        <f>MKT[[#This Row],[DATE]]&amp;MKT[[#This Row],[VEHICLE NO]]&amp;MKT[[#This Row],[TRIP NO]]</f>
        <v>45428OD34R13452</v>
      </c>
      <c r="C638" s="25">
        <v>45428</v>
      </c>
      <c r="D638" s="1">
        <v>29194</v>
      </c>
      <c r="E638" s="12">
        <v>312214</v>
      </c>
      <c r="F638" s="17">
        <v>6183</v>
      </c>
      <c r="G638" s="20" t="s">
        <v>11</v>
      </c>
      <c r="H638" s="80">
        <v>54.04</v>
      </c>
      <c r="I638" s="80">
        <v>17.100000000000001</v>
      </c>
      <c r="J638" s="77">
        <f t="shared" si="18"/>
        <v>36.94</v>
      </c>
      <c r="K638" s="78">
        <v>35.619999999999997</v>
      </c>
      <c r="L638" s="31">
        <v>45428</v>
      </c>
      <c r="M638" s="80">
        <f t="shared" si="19"/>
        <v>1.3200000000000003</v>
      </c>
      <c r="N638" s="32">
        <v>2</v>
      </c>
      <c r="O638" s="1" t="s">
        <v>50</v>
      </c>
      <c r="P638" s="1" t="s">
        <v>53</v>
      </c>
      <c r="Q638" s="91" t="str">
        <f>VLOOKUP(MKT[[#This Row],[ID]],DRIVER[],6,FALSE)</f>
        <v>BENUDHAR PRADHAN</v>
      </c>
    </row>
    <row r="639" spans="1:18" ht="13.8">
      <c r="A639" s="1">
        <v>189</v>
      </c>
      <c r="B639" s="1" t="str">
        <f>MKT[[#This Row],[DATE]]&amp;MKT[[#This Row],[VEHICLE NO]]&amp;MKT[[#This Row],[TRIP NO]]</f>
        <v>45428OD04V13451</v>
      </c>
      <c r="C639" s="25">
        <v>45428</v>
      </c>
      <c r="D639" s="1">
        <v>29195</v>
      </c>
      <c r="E639" s="12">
        <v>312214</v>
      </c>
      <c r="F639" s="17">
        <v>6189</v>
      </c>
      <c r="G639" s="20" t="s">
        <v>48</v>
      </c>
      <c r="H639" s="80">
        <v>54.58</v>
      </c>
      <c r="I639" s="80">
        <v>16.86</v>
      </c>
      <c r="J639" s="77">
        <f t="shared" si="18"/>
        <v>37.72</v>
      </c>
      <c r="K639" s="78">
        <v>36.979999999999997</v>
      </c>
      <c r="L639" s="31">
        <v>45428</v>
      </c>
      <c r="M639" s="80">
        <f t="shared" si="19"/>
        <v>0.74000000000000199</v>
      </c>
      <c r="N639" s="32">
        <v>1</v>
      </c>
      <c r="O639" s="1" t="s">
        <v>50</v>
      </c>
      <c r="P639" s="1" t="s">
        <v>53</v>
      </c>
      <c r="Q639" s="91" t="str">
        <f>VLOOKUP(MKT[[#This Row],[ID]],DRIVER[],6,FALSE)</f>
        <v>ASHOK PRADHAN</v>
      </c>
    </row>
    <row r="640" spans="1:18" ht="13.8">
      <c r="A640" s="1">
        <v>190</v>
      </c>
      <c r="B640" s="1" t="str">
        <f>MKT[[#This Row],[DATE]]&amp;MKT[[#This Row],[VEHICLE NO]]&amp;MKT[[#This Row],[TRIP NO]]</f>
        <v>45428OD34R11451</v>
      </c>
      <c r="C640" s="25">
        <v>45428</v>
      </c>
      <c r="D640" s="1">
        <v>29196</v>
      </c>
      <c r="E640" s="12">
        <v>312214</v>
      </c>
      <c r="F640" s="17">
        <v>6193</v>
      </c>
      <c r="G640" s="20" t="s">
        <v>12</v>
      </c>
      <c r="H640" s="80">
        <v>54.58</v>
      </c>
      <c r="I640" s="80">
        <v>16.84</v>
      </c>
      <c r="J640" s="77">
        <f t="shared" si="18"/>
        <v>37.739999999999995</v>
      </c>
      <c r="K640" s="78">
        <v>37.56</v>
      </c>
      <c r="L640" s="31">
        <v>45428</v>
      </c>
      <c r="M640" s="80">
        <f t="shared" si="19"/>
        <v>0.17999999999999261</v>
      </c>
      <c r="N640" s="32">
        <v>1</v>
      </c>
      <c r="O640" s="1" t="s">
        <v>50</v>
      </c>
      <c r="P640" s="1" t="s">
        <v>53</v>
      </c>
      <c r="Q640" s="91" t="str">
        <f>VLOOKUP(MKT[[#This Row],[ID]],DRIVER[],6,FALSE)</f>
        <v>HEMANTA MOHANTA</v>
      </c>
    </row>
    <row r="641" spans="1:17" ht="13.8">
      <c r="A641" s="1">
        <v>191</v>
      </c>
      <c r="B641" s="1" t="str">
        <f>MKT[[#This Row],[DATE]]&amp;MKT[[#This Row],[VEHICLE NO]]&amp;MKT[[#This Row],[TRIP NO]]</f>
        <v>45428OD04V11451</v>
      </c>
      <c r="C641" s="25">
        <v>45428</v>
      </c>
      <c r="D641" s="1">
        <v>29197</v>
      </c>
      <c r="E641" s="12">
        <v>312214</v>
      </c>
      <c r="F641" s="17">
        <v>6200</v>
      </c>
      <c r="G641" s="20" t="s">
        <v>46</v>
      </c>
      <c r="H641" s="80">
        <v>55.72</v>
      </c>
      <c r="I641" s="80">
        <v>16.940000000000001</v>
      </c>
      <c r="J641" s="77">
        <f t="shared" si="18"/>
        <v>38.78</v>
      </c>
      <c r="K641" s="78">
        <v>38.58</v>
      </c>
      <c r="L641" s="31">
        <v>45428</v>
      </c>
      <c r="M641" s="80">
        <f t="shared" si="19"/>
        <v>0.20000000000000284</v>
      </c>
      <c r="N641" s="32">
        <v>1</v>
      </c>
      <c r="O641" s="1" t="s">
        <v>50</v>
      </c>
      <c r="P641" s="1" t="s">
        <v>53</v>
      </c>
      <c r="Q641" s="91" t="str">
        <f>VLOOKUP(MKT[[#This Row],[ID]],DRIVER[],6,FALSE)</f>
        <v>AJAYA KUMAR PARIDA</v>
      </c>
    </row>
    <row r="642" spans="1:17" ht="13.8">
      <c r="A642" s="1">
        <v>192</v>
      </c>
      <c r="B642" s="1" t="str">
        <f>MKT[[#This Row],[DATE]]&amp;MKT[[#This Row],[VEHICLE NO]]&amp;MKT[[#This Row],[TRIP NO]]</f>
        <v>45428OD34U11452</v>
      </c>
      <c r="C642" s="25">
        <v>45428</v>
      </c>
      <c r="D642" s="1">
        <v>29198</v>
      </c>
      <c r="E642" s="12">
        <v>312214</v>
      </c>
      <c r="F642" s="17">
        <v>6203</v>
      </c>
      <c r="G642" s="20" t="s">
        <v>47</v>
      </c>
      <c r="H642" s="80">
        <v>52.94</v>
      </c>
      <c r="I642" s="80">
        <v>16.84</v>
      </c>
      <c r="J642" s="77">
        <f t="shared" si="18"/>
        <v>36.099999999999994</v>
      </c>
      <c r="K642" s="78">
        <v>35.74</v>
      </c>
      <c r="L642" s="31">
        <v>45428</v>
      </c>
      <c r="M642" s="80">
        <f t="shared" si="19"/>
        <v>0.35999999999999233</v>
      </c>
      <c r="N642" s="32">
        <v>2</v>
      </c>
      <c r="O642" s="1" t="s">
        <v>50</v>
      </c>
      <c r="P642" s="1" t="s">
        <v>53</v>
      </c>
      <c r="Q642" s="91" t="str">
        <f>VLOOKUP(MKT[[#This Row],[ID]],DRIVER[],6,FALSE)</f>
        <v>SULTAN AHMAD</v>
      </c>
    </row>
    <row r="643" spans="1:17" ht="13.8">
      <c r="A643" s="1">
        <v>193</v>
      </c>
      <c r="B643" s="1" t="str">
        <f>MKT[[#This Row],[DATE]]&amp;MKT[[#This Row],[VEHICLE NO]]&amp;MKT[[#This Row],[TRIP NO]]</f>
        <v>45428OD04T11451</v>
      </c>
      <c r="C643" s="25">
        <v>45428</v>
      </c>
      <c r="D643" s="1">
        <v>29199</v>
      </c>
      <c r="E643" s="12">
        <v>312214</v>
      </c>
      <c r="F643" s="17">
        <v>6232</v>
      </c>
      <c r="G643" s="20" t="s">
        <v>13</v>
      </c>
      <c r="H643" s="80">
        <v>55.86</v>
      </c>
      <c r="I643" s="80">
        <v>16.940000000000001</v>
      </c>
      <c r="J643" s="77">
        <f t="shared" ref="J643:J706" si="20">H643-I643</f>
        <v>38.92</v>
      </c>
      <c r="K643" s="78">
        <v>38.42</v>
      </c>
      <c r="L643" s="31">
        <v>45428</v>
      </c>
      <c r="M643" s="80">
        <f t="shared" ref="M643:M706" si="21">J643-K643</f>
        <v>0.5</v>
      </c>
      <c r="N643" s="32">
        <v>1</v>
      </c>
      <c r="O643" s="1" t="s">
        <v>50</v>
      </c>
      <c r="P643" s="1" t="s">
        <v>53</v>
      </c>
      <c r="Q643" s="91" t="str">
        <f>VLOOKUP(MKT[[#This Row],[ID]],DRIVER[],6,FALSE)</f>
        <v>NABI AHMAD</v>
      </c>
    </row>
    <row r="644" spans="1:17" ht="13.8">
      <c r="A644" s="1">
        <v>194</v>
      </c>
      <c r="B644" s="1" t="str">
        <f>MKT[[#This Row],[DATE]]&amp;MKT[[#This Row],[VEHICLE NO]]&amp;MKT[[#This Row],[TRIP NO]]</f>
        <v>45428OD34T11451</v>
      </c>
      <c r="C644" s="25">
        <v>45428</v>
      </c>
      <c r="D644" s="1">
        <v>29211</v>
      </c>
      <c r="E644" s="12">
        <v>312214</v>
      </c>
      <c r="F644" s="17">
        <v>6243</v>
      </c>
      <c r="G644" s="20" t="s">
        <v>34</v>
      </c>
      <c r="H644" s="80">
        <v>55.7</v>
      </c>
      <c r="I644" s="80">
        <v>17</v>
      </c>
      <c r="J644" s="77">
        <f t="shared" si="20"/>
        <v>38.700000000000003</v>
      </c>
      <c r="K644" s="78">
        <v>38.08</v>
      </c>
      <c r="L644" s="31">
        <v>45428</v>
      </c>
      <c r="M644" s="80">
        <f t="shared" si="21"/>
        <v>0.62000000000000455</v>
      </c>
      <c r="N644" s="32">
        <v>1</v>
      </c>
      <c r="O644" s="1" t="s">
        <v>50</v>
      </c>
      <c r="P644" s="1" t="s">
        <v>53</v>
      </c>
      <c r="Q644" s="91" t="str">
        <f>VLOOKUP(MKT[[#This Row],[ID]],DRIVER[],6,FALSE)</f>
        <v>KASHI NATH DAS</v>
      </c>
    </row>
    <row r="645" spans="1:17" ht="13.8">
      <c r="A645" s="1">
        <v>195</v>
      </c>
      <c r="B645" s="1" t="str">
        <f>MKT[[#This Row],[DATE]]&amp;MKT[[#This Row],[VEHICLE NO]]&amp;MKT[[#This Row],[TRIP NO]]</f>
        <v>45428OD34U13452</v>
      </c>
      <c r="C645" s="25">
        <v>45428</v>
      </c>
      <c r="D645" s="1">
        <v>29212</v>
      </c>
      <c r="E645" s="12">
        <v>312214</v>
      </c>
      <c r="F645" s="17">
        <v>6246</v>
      </c>
      <c r="G645" s="20" t="s">
        <v>49</v>
      </c>
      <c r="H645" s="80">
        <v>54.38</v>
      </c>
      <c r="I645" s="80">
        <v>17.079999999999998</v>
      </c>
      <c r="J645" s="77">
        <f t="shared" si="20"/>
        <v>37.300000000000004</v>
      </c>
      <c r="K645" s="78">
        <v>36.76</v>
      </c>
      <c r="L645" s="31">
        <v>45428</v>
      </c>
      <c r="M645" s="80">
        <f t="shared" si="21"/>
        <v>0.54000000000000625</v>
      </c>
      <c r="N645" s="32">
        <v>2</v>
      </c>
      <c r="O645" s="1" t="s">
        <v>50</v>
      </c>
      <c r="P645" s="1" t="s">
        <v>53</v>
      </c>
      <c r="Q645" s="91" t="str">
        <f>VLOOKUP(MKT[[#This Row],[ID]],DRIVER[],6,FALSE)</f>
        <v>BHOORA KHAN</v>
      </c>
    </row>
    <row r="646" spans="1:17" ht="13.8">
      <c r="A646" s="1">
        <v>196</v>
      </c>
      <c r="B646" s="1" t="str">
        <f>MKT[[#This Row],[DATE]]&amp;MKT[[#This Row],[VEHICLE NO]]&amp;MKT[[#This Row],[TRIP NO]]</f>
        <v>45428OD34S11452</v>
      </c>
      <c r="C646" s="25">
        <v>45428</v>
      </c>
      <c r="D646" s="1">
        <v>29213</v>
      </c>
      <c r="E646" s="12">
        <v>312214</v>
      </c>
      <c r="F646" s="17">
        <v>6250</v>
      </c>
      <c r="G646" s="20" t="s">
        <v>32</v>
      </c>
      <c r="H646" s="80">
        <v>52.6</v>
      </c>
      <c r="I646" s="80">
        <v>16.96</v>
      </c>
      <c r="J646" s="77">
        <f t="shared" si="20"/>
        <v>35.64</v>
      </c>
      <c r="K646" s="78">
        <v>35.42</v>
      </c>
      <c r="L646" s="31">
        <v>45428</v>
      </c>
      <c r="M646" s="80">
        <f t="shared" si="21"/>
        <v>0.21999999999999886</v>
      </c>
      <c r="N646" s="32">
        <v>2</v>
      </c>
      <c r="O646" s="1" t="s">
        <v>50</v>
      </c>
      <c r="P646" s="1" t="s">
        <v>53</v>
      </c>
      <c r="Q646" s="91" t="str">
        <f>VLOOKUP(MKT[[#This Row],[ID]],DRIVER[],6,FALSE)</f>
        <v>AKSHAYA KU SAHOO</v>
      </c>
    </row>
    <row r="647" spans="1:17" ht="13.8">
      <c r="A647" s="1">
        <v>197</v>
      </c>
      <c r="B647" s="1" t="str">
        <f>MKT[[#This Row],[DATE]]&amp;MKT[[#This Row],[VEHICLE NO]]&amp;MKT[[#This Row],[TRIP NO]]</f>
        <v>45429OD34U11451</v>
      </c>
      <c r="C647" s="25">
        <v>45429</v>
      </c>
      <c r="D647" s="1">
        <v>29214</v>
      </c>
      <c r="E647" s="12">
        <v>312214</v>
      </c>
      <c r="F647" s="17">
        <v>6288</v>
      </c>
      <c r="G647" s="20" t="s">
        <v>47</v>
      </c>
      <c r="H647" s="80">
        <v>55.6</v>
      </c>
      <c r="I647" s="80">
        <v>16.8</v>
      </c>
      <c r="J647" s="77">
        <f t="shared" si="20"/>
        <v>38.799999999999997</v>
      </c>
      <c r="K647" s="78">
        <v>38.42</v>
      </c>
      <c r="L647" s="31">
        <v>45429</v>
      </c>
      <c r="M647" s="80">
        <f t="shared" si="21"/>
        <v>0.37999999999999545</v>
      </c>
      <c r="N647" s="32">
        <v>1</v>
      </c>
      <c r="O647" s="1" t="s">
        <v>50</v>
      </c>
      <c r="P647" s="1" t="s">
        <v>53</v>
      </c>
      <c r="Q647" s="91" t="str">
        <f>VLOOKUP(MKT[[#This Row],[ID]],DRIVER[],6,FALSE)</f>
        <v>SULTAN AHMAD</v>
      </c>
    </row>
    <row r="648" spans="1:17" ht="13.8">
      <c r="A648" s="1">
        <v>198</v>
      </c>
      <c r="B648" s="1" t="str">
        <f>MKT[[#This Row],[DATE]]&amp;MKT[[#This Row],[VEHICLE NO]]&amp;MKT[[#This Row],[TRIP NO]]</f>
        <v>45429OD34U13451</v>
      </c>
      <c r="C648" s="25">
        <v>45429</v>
      </c>
      <c r="D648" s="1">
        <v>29215</v>
      </c>
      <c r="E648" s="12">
        <v>312214</v>
      </c>
      <c r="F648" s="17">
        <v>6291</v>
      </c>
      <c r="G648" s="20" t="s">
        <v>49</v>
      </c>
      <c r="H648" s="80">
        <v>54.32</v>
      </c>
      <c r="I648" s="80">
        <v>17.079999999999998</v>
      </c>
      <c r="J648" s="77">
        <f t="shared" si="20"/>
        <v>37.24</v>
      </c>
      <c r="K648" s="78">
        <v>36.9</v>
      </c>
      <c r="L648" s="31">
        <v>45429</v>
      </c>
      <c r="M648" s="80">
        <f t="shared" si="21"/>
        <v>0.34000000000000341</v>
      </c>
      <c r="N648" s="32">
        <v>1</v>
      </c>
      <c r="O648" s="1" t="s">
        <v>50</v>
      </c>
      <c r="P648" s="1" t="s">
        <v>53</v>
      </c>
      <c r="Q648" s="91" t="str">
        <f>VLOOKUP(MKT[[#This Row],[ID]],DRIVER[],6,FALSE)</f>
        <v>BHOORA KHAN</v>
      </c>
    </row>
    <row r="649" spans="1:17" ht="13.8">
      <c r="A649" s="1">
        <v>199</v>
      </c>
      <c r="B649" s="1" t="str">
        <f>MKT[[#This Row],[DATE]]&amp;MKT[[#This Row],[VEHICLE NO]]&amp;MKT[[#This Row],[TRIP NO]]</f>
        <v>45429OD04V11451</v>
      </c>
      <c r="C649" s="25">
        <v>45429</v>
      </c>
      <c r="D649" s="1">
        <v>29216</v>
      </c>
      <c r="E649" s="12">
        <v>312214</v>
      </c>
      <c r="F649" s="17">
        <v>6292</v>
      </c>
      <c r="G649" s="20" t="s">
        <v>46</v>
      </c>
      <c r="H649" s="80">
        <v>56.6</v>
      </c>
      <c r="I649" s="80">
        <v>16.96</v>
      </c>
      <c r="J649" s="77">
        <f t="shared" si="20"/>
        <v>39.64</v>
      </c>
      <c r="K649" s="78">
        <v>39.22</v>
      </c>
      <c r="L649" s="31">
        <v>45429</v>
      </c>
      <c r="M649" s="80">
        <f t="shared" si="21"/>
        <v>0.42000000000000171</v>
      </c>
      <c r="N649" s="32">
        <v>1</v>
      </c>
      <c r="O649" s="1" t="s">
        <v>50</v>
      </c>
      <c r="P649" s="1" t="s">
        <v>53</v>
      </c>
      <c r="Q649" s="91" t="str">
        <f>VLOOKUP(MKT[[#This Row],[ID]],DRIVER[],6,FALSE)</f>
        <v>AJAYA KUMAR PARIDA</v>
      </c>
    </row>
    <row r="650" spans="1:17" ht="13.8">
      <c r="A650" s="1">
        <v>200</v>
      </c>
      <c r="B650" s="1" t="str">
        <f>MKT[[#This Row],[DATE]]&amp;MKT[[#This Row],[VEHICLE NO]]&amp;MKT[[#This Row],[TRIP NO]]</f>
        <v>45429OD04V13451</v>
      </c>
      <c r="C650" s="25">
        <v>45429</v>
      </c>
      <c r="D650" s="1">
        <v>29217</v>
      </c>
      <c r="E650" s="12">
        <v>312214</v>
      </c>
      <c r="F650" s="17">
        <v>6293</v>
      </c>
      <c r="G650" s="20" t="s">
        <v>48</v>
      </c>
      <c r="H650" s="80">
        <v>53.94</v>
      </c>
      <c r="I650" s="80">
        <v>16.84</v>
      </c>
      <c r="J650" s="77">
        <f t="shared" si="20"/>
        <v>37.099999999999994</v>
      </c>
      <c r="K650" s="78">
        <v>36.78</v>
      </c>
      <c r="L650" s="31">
        <v>45429</v>
      </c>
      <c r="M650" s="80">
        <f t="shared" si="21"/>
        <v>0.31999999999999318</v>
      </c>
      <c r="N650" s="32">
        <v>1</v>
      </c>
      <c r="O650" s="1" t="s">
        <v>50</v>
      </c>
      <c r="P650" s="1" t="s">
        <v>53</v>
      </c>
      <c r="Q650" s="91" t="str">
        <f>VLOOKUP(MKT[[#This Row],[ID]],DRIVER[],6,FALSE)</f>
        <v>ASHOK PRADHAN</v>
      </c>
    </row>
    <row r="651" spans="1:17" ht="13.8">
      <c r="A651" s="1">
        <v>201</v>
      </c>
      <c r="B651" s="1" t="str">
        <f>MKT[[#This Row],[DATE]]&amp;MKT[[#This Row],[VEHICLE NO]]&amp;MKT[[#This Row],[TRIP NO]]</f>
        <v>45429OD34T11451</v>
      </c>
      <c r="C651" s="25">
        <v>45429</v>
      </c>
      <c r="D651" s="1">
        <v>29218</v>
      </c>
      <c r="E651" s="12">
        <v>312214</v>
      </c>
      <c r="F651" s="17">
        <v>6295</v>
      </c>
      <c r="G651" s="20" t="s">
        <v>34</v>
      </c>
      <c r="H651" s="80">
        <v>52.66</v>
      </c>
      <c r="I651" s="80">
        <v>16.96</v>
      </c>
      <c r="J651" s="77">
        <f t="shared" si="20"/>
        <v>35.699999999999996</v>
      </c>
      <c r="K651" s="78">
        <v>35.46</v>
      </c>
      <c r="L651" s="31">
        <v>45429</v>
      </c>
      <c r="M651" s="80">
        <f t="shared" si="21"/>
        <v>0.23999999999999488</v>
      </c>
      <c r="N651" s="32">
        <v>1</v>
      </c>
      <c r="O651" s="1" t="s">
        <v>50</v>
      </c>
      <c r="P651" s="1" t="s">
        <v>53</v>
      </c>
      <c r="Q651" s="91" t="str">
        <f>VLOOKUP(MKT[[#This Row],[ID]],DRIVER[],6,FALSE)</f>
        <v>KASHI NATH DAS</v>
      </c>
    </row>
    <row r="652" spans="1:17" ht="13.8">
      <c r="A652" s="1">
        <v>202</v>
      </c>
      <c r="B652" s="1" t="str">
        <f>MKT[[#This Row],[DATE]]&amp;MKT[[#This Row],[VEHICLE NO]]&amp;MKT[[#This Row],[TRIP NO]]</f>
        <v>45429OD04T11451</v>
      </c>
      <c r="C652" s="25">
        <v>45429</v>
      </c>
      <c r="D652" s="1">
        <v>29219</v>
      </c>
      <c r="E652" s="12">
        <v>312214</v>
      </c>
      <c r="F652" s="17">
        <v>6294</v>
      </c>
      <c r="G652" s="20" t="s">
        <v>13</v>
      </c>
      <c r="H652" s="80">
        <v>54.4</v>
      </c>
      <c r="I652" s="80">
        <v>16.940000000000001</v>
      </c>
      <c r="J652" s="77">
        <f t="shared" si="20"/>
        <v>37.459999999999994</v>
      </c>
      <c r="K652" s="78">
        <v>37.04</v>
      </c>
      <c r="L652" s="31">
        <v>45429</v>
      </c>
      <c r="M652" s="80">
        <f t="shared" si="21"/>
        <v>0.4199999999999946</v>
      </c>
      <c r="N652" s="32">
        <v>1</v>
      </c>
      <c r="O652" s="1" t="s">
        <v>50</v>
      </c>
      <c r="P652" s="1" t="s">
        <v>53</v>
      </c>
      <c r="Q652" s="91" t="str">
        <f>VLOOKUP(MKT[[#This Row],[ID]],DRIVER[],6,FALSE)</f>
        <v>SUSANT KUMAR BAG</v>
      </c>
    </row>
    <row r="653" spans="1:17" ht="13.8">
      <c r="A653" s="1">
        <v>203</v>
      </c>
      <c r="B653" s="1" t="str">
        <f>MKT[[#This Row],[DATE]]&amp;MKT[[#This Row],[VEHICLE NO]]&amp;MKT[[#This Row],[TRIP NO]]</f>
        <v>45429OD34S11451</v>
      </c>
      <c r="C653" s="25">
        <v>45429</v>
      </c>
      <c r="D653" s="1">
        <v>29220</v>
      </c>
      <c r="E653" s="12">
        <v>312214</v>
      </c>
      <c r="F653" s="17">
        <v>6297</v>
      </c>
      <c r="G653" s="20" t="s">
        <v>32</v>
      </c>
      <c r="H653" s="80">
        <v>56.54</v>
      </c>
      <c r="I653" s="80">
        <v>16.920000000000002</v>
      </c>
      <c r="J653" s="77">
        <f t="shared" si="20"/>
        <v>39.619999999999997</v>
      </c>
      <c r="K653" s="78">
        <v>39.380000000000003</v>
      </c>
      <c r="L653" s="31">
        <v>45429</v>
      </c>
      <c r="M653" s="80">
        <f t="shared" si="21"/>
        <v>0.23999999999999488</v>
      </c>
      <c r="N653" s="32">
        <v>1</v>
      </c>
      <c r="O653" s="1" t="s">
        <v>50</v>
      </c>
      <c r="P653" s="1" t="s">
        <v>53</v>
      </c>
      <c r="Q653" s="91" t="str">
        <f>VLOOKUP(MKT[[#This Row],[ID]],DRIVER[],6,FALSE)</f>
        <v>AKSHAYA KU SAHOO</v>
      </c>
    </row>
    <row r="654" spans="1:17" ht="13.8">
      <c r="A654" s="1">
        <v>204</v>
      </c>
      <c r="B654" s="1" t="str">
        <f>MKT[[#This Row],[DATE]]&amp;MKT[[#This Row],[VEHICLE NO]]&amp;MKT[[#This Row],[TRIP NO]]</f>
        <v>45429OD34R13451</v>
      </c>
      <c r="C654" s="25">
        <v>45429</v>
      </c>
      <c r="D654" s="1">
        <v>29221</v>
      </c>
      <c r="E654" s="12">
        <v>312214</v>
      </c>
      <c r="F654" s="17">
        <v>6326</v>
      </c>
      <c r="G654" s="20" t="s">
        <v>11</v>
      </c>
      <c r="H654" s="80">
        <v>53.02</v>
      </c>
      <c r="I654" s="80">
        <v>17.02</v>
      </c>
      <c r="J654" s="77">
        <f t="shared" si="20"/>
        <v>36</v>
      </c>
      <c r="K654" s="78">
        <v>35.659999999999997</v>
      </c>
      <c r="L654" s="31">
        <v>45429</v>
      </c>
      <c r="M654" s="80">
        <f t="shared" si="21"/>
        <v>0.34000000000000341</v>
      </c>
      <c r="N654" s="32">
        <v>1</v>
      </c>
      <c r="O654" s="1" t="s">
        <v>50</v>
      </c>
      <c r="P654" s="1" t="s">
        <v>53</v>
      </c>
      <c r="Q654" s="91" t="str">
        <f>VLOOKUP(MKT[[#This Row],[ID]],DRIVER[],6,FALSE)</f>
        <v>BENUDHAR PRADHAN</v>
      </c>
    </row>
    <row r="655" spans="1:17" ht="13.8">
      <c r="A655" s="1">
        <v>205</v>
      </c>
      <c r="B655" s="1" t="str">
        <f>MKT[[#This Row],[DATE]]&amp;MKT[[#This Row],[VEHICLE NO]]&amp;MKT[[#This Row],[TRIP NO]]</f>
        <v>45429OD34R11451</v>
      </c>
      <c r="C655" s="25">
        <v>45429</v>
      </c>
      <c r="D655" s="1">
        <v>29222</v>
      </c>
      <c r="E655" s="12">
        <v>312214</v>
      </c>
      <c r="F655" s="17">
        <v>6347</v>
      </c>
      <c r="G655" s="20" t="s">
        <v>12</v>
      </c>
      <c r="H655" s="80">
        <v>52.88</v>
      </c>
      <c r="I655" s="80">
        <v>16.82</v>
      </c>
      <c r="J655" s="77">
        <f t="shared" si="20"/>
        <v>36.06</v>
      </c>
      <c r="K655" s="78">
        <v>35.619999999999997</v>
      </c>
      <c r="L655" s="31">
        <v>45429</v>
      </c>
      <c r="M655" s="80">
        <f t="shared" si="21"/>
        <v>0.44000000000000483</v>
      </c>
      <c r="N655" s="32">
        <v>1</v>
      </c>
      <c r="O655" s="1" t="s">
        <v>50</v>
      </c>
      <c r="P655" s="1" t="s">
        <v>53</v>
      </c>
      <c r="Q655" s="91" t="str">
        <f>VLOOKUP(MKT[[#This Row],[ID]],DRIVER[],6,FALSE)</f>
        <v>HEMANTA MOHANTA</v>
      </c>
    </row>
    <row r="656" spans="1:17" ht="13.8">
      <c r="A656" s="1">
        <v>206</v>
      </c>
      <c r="B656" s="1" t="str">
        <f>MKT[[#This Row],[DATE]]&amp;MKT[[#This Row],[VEHICLE NO]]&amp;MKT[[#This Row],[TRIP NO]]</f>
        <v>45429OD34U11452</v>
      </c>
      <c r="C656" s="25">
        <v>45429</v>
      </c>
      <c r="D656" s="1">
        <v>29223</v>
      </c>
      <c r="E656" s="12">
        <v>312214</v>
      </c>
      <c r="F656" s="17">
        <v>6361</v>
      </c>
      <c r="G656" s="20" t="s">
        <v>47</v>
      </c>
      <c r="H656" s="80">
        <v>52.96</v>
      </c>
      <c r="I656" s="80">
        <v>16.8</v>
      </c>
      <c r="J656" s="77">
        <f t="shared" si="20"/>
        <v>36.159999999999997</v>
      </c>
      <c r="K656" s="78">
        <v>35.74</v>
      </c>
      <c r="L656" s="31">
        <v>45429</v>
      </c>
      <c r="M656" s="80">
        <f t="shared" si="21"/>
        <v>0.4199999999999946</v>
      </c>
      <c r="N656" s="32">
        <v>2</v>
      </c>
      <c r="O656" s="1" t="s">
        <v>50</v>
      </c>
      <c r="P656" s="1" t="s">
        <v>53</v>
      </c>
      <c r="Q656" s="91" t="str">
        <f>VLOOKUP(MKT[[#This Row],[ID]],DRIVER[],6,FALSE)</f>
        <v>SULTAN AHMAD</v>
      </c>
    </row>
    <row r="657" spans="1:17" ht="13.8">
      <c r="A657" s="1">
        <v>207</v>
      </c>
      <c r="B657" s="1" t="str">
        <f>MKT[[#This Row],[DATE]]&amp;MKT[[#This Row],[VEHICLE NO]]&amp;MKT[[#This Row],[TRIP NO]]</f>
        <v>45429OD04V11452</v>
      </c>
      <c r="C657" s="25">
        <v>45429</v>
      </c>
      <c r="D657" s="1">
        <v>29224</v>
      </c>
      <c r="E657" s="12">
        <v>312214</v>
      </c>
      <c r="F657" s="17">
        <v>6362</v>
      </c>
      <c r="G657" s="20" t="s">
        <v>46</v>
      </c>
      <c r="H657" s="80">
        <v>54.48</v>
      </c>
      <c r="I657" s="80">
        <v>16.899999999999999</v>
      </c>
      <c r="J657" s="77">
        <f t="shared" si="20"/>
        <v>37.58</v>
      </c>
      <c r="K657" s="78">
        <v>37.299999999999997</v>
      </c>
      <c r="L657" s="31">
        <v>45429</v>
      </c>
      <c r="M657" s="80">
        <f t="shared" si="21"/>
        <v>0.28000000000000114</v>
      </c>
      <c r="N657" s="32">
        <v>2</v>
      </c>
      <c r="O657" s="1" t="s">
        <v>50</v>
      </c>
      <c r="P657" s="1" t="s">
        <v>53</v>
      </c>
      <c r="Q657" s="91" t="str">
        <f>VLOOKUP(MKT[[#This Row],[ID]],DRIVER[],6,FALSE)</f>
        <v>AJAYA KUMAR PARIDA</v>
      </c>
    </row>
    <row r="658" spans="1:17" ht="13.8">
      <c r="A658" s="1">
        <v>208</v>
      </c>
      <c r="B658" s="1" t="str">
        <f>MKT[[#This Row],[DATE]]&amp;MKT[[#This Row],[VEHICLE NO]]&amp;MKT[[#This Row],[TRIP NO]]</f>
        <v>45429OD04V13452</v>
      </c>
      <c r="C658" s="25">
        <v>45429</v>
      </c>
      <c r="D658" s="1">
        <v>29225</v>
      </c>
      <c r="E658" s="12">
        <v>312214</v>
      </c>
      <c r="F658" s="17">
        <v>6364</v>
      </c>
      <c r="G658" s="20" t="s">
        <v>48</v>
      </c>
      <c r="H658" s="80">
        <v>52.44</v>
      </c>
      <c r="I658" s="80">
        <v>16.82</v>
      </c>
      <c r="J658" s="77">
        <f t="shared" si="20"/>
        <v>35.619999999999997</v>
      </c>
      <c r="K658" s="78">
        <v>35.26</v>
      </c>
      <c r="L658" s="31">
        <v>45429</v>
      </c>
      <c r="M658" s="80">
        <f t="shared" si="21"/>
        <v>0.35999999999999943</v>
      </c>
      <c r="N658" s="32">
        <v>2</v>
      </c>
      <c r="O658" s="1" t="s">
        <v>50</v>
      </c>
      <c r="P658" s="1" t="s">
        <v>53</v>
      </c>
      <c r="Q658" s="91" t="str">
        <f>VLOOKUP(MKT[[#This Row],[ID]],DRIVER[],6,FALSE)</f>
        <v>ASHOK PRADHAN</v>
      </c>
    </row>
    <row r="659" spans="1:17" ht="13.8">
      <c r="A659" s="1">
        <v>209</v>
      </c>
      <c r="B659" s="1" t="str">
        <f>MKT[[#This Row],[DATE]]&amp;MKT[[#This Row],[VEHICLE NO]]&amp;MKT[[#This Row],[TRIP NO]]</f>
        <v>45429OD34T11452</v>
      </c>
      <c r="C659" s="25">
        <v>45429</v>
      </c>
      <c r="D659" s="1">
        <v>29226</v>
      </c>
      <c r="E659" s="12">
        <v>312214</v>
      </c>
      <c r="F659" s="17">
        <v>6367</v>
      </c>
      <c r="G659" s="20" t="s">
        <v>34</v>
      </c>
      <c r="H659" s="80">
        <v>56.26</v>
      </c>
      <c r="I659" s="80">
        <v>16.920000000000002</v>
      </c>
      <c r="J659" s="77">
        <f t="shared" si="20"/>
        <v>39.339999999999996</v>
      </c>
      <c r="K659" s="78">
        <v>39.04</v>
      </c>
      <c r="L659" s="31">
        <v>45429</v>
      </c>
      <c r="M659" s="80">
        <f t="shared" si="21"/>
        <v>0.29999999999999716</v>
      </c>
      <c r="N659" s="32">
        <v>2</v>
      </c>
      <c r="O659" s="1" t="s">
        <v>50</v>
      </c>
      <c r="P659" s="1" t="s">
        <v>53</v>
      </c>
      <c r="Q659" s="91" t="str">
        <f>VLOOKUP(MKT[[#This Row],[ID]],DRIVER[],6,FALSE)</f>
        <v>KASHI NATH DAS</v>
      </c>
    </row>
    <row r="660" spans="1:17" ht="13.8">
      <c r="A660" s="1">
        <v>210</v>
      </c>
      <c r="B660" s="1" t="str">
        <f>MKT[[#This Row],[DATE]]&amp;MKT[[#This Row],[VEHICLE NO]]&amp;MKT[[#This Row],[TRIP NO]]</f>
        <v>45429OD04T11452</v>
      </c>
      <c r="C660" s="25">
        <v>45429</v>
      </c>
      <c r="D660" s="1">
        <v>29227</v>
      </c>
      <c r="E660" s="12">
        <v>312214</v>
      </c>
      <c r="F660" s="17">
        <v>6372</v>
      </c>
      <c r="G660" s="20" t="s">
        <v>13</v>
      </c>
      <c r="H660" s="80">
        <v>54.8</v>
      </c>
      <c r="I660" s="80">
        <v>16.920000000000002</v>
      </c>
      <c r="J660" s="77">
        <f t="shared" si="20"/>
        <v>37.879999999999995</v>
      </c>
      <c r="K660" s="78">
        <v>37.520000000000003</v>
      </c>
      <c r="L660" s="31">
        <v>45429</v>
      </c>
      <c r="M660" s="80">
        <f t="shared" si="21"/>
        <v>0.35999999999999233</v>
      </c>
      <c r="N660" s="32">
        <v>2</v>
      </c>
      <c r="O660" s="1" t="s">
        <v>50</v>
      </c>
      <c r="P660" s="1" t="s">
        <v>53</v>
      </c>
      <c r="Q660" s="91" t="str">
        <f>VLOOKUP(MKT[[#This Row],[ID]],DRIVER[],6,FALSE)</f>
        <v>SUSANT KUMAR BAG</v>
      </c>
    </row>
    <row r="661" spans="1:17" ht="13.8">
      <c r="A661" s="1">
        <v>211</v>
      </c>
      <c r="B661" s="1" t="str">
        <f>MKT[[#This Row],[DATE]]&amp;MKT[[#This Row],[VEHICLE NO]]&amp;MKT[[#This Row],[TRIP NO]]</f>
        <v>45429OD34S11452</v>
      </c>
      <c r="C661" s="25">
        <v>45429</v>
      </c>
      <c r="D661" s="1">
        <v>29228</v>
      </c>
      <c r="E661" s="12">
        <v>312214</v>
      </c>
      <c r="F661" s="17">
        <v>6374</v>
      </c>
      <c r="G661" s="20" t="s">
        <v>32</v>
      </c>
      <c r="H661" s="80">
        <v>56.46</v>
      </c>
      <c r="I661" s="80">
        <v>16.920000000000002</v>
      </c>
      <c r="J661" s="77">
        <f t="shared" si="20"/>
        <v>39.54</v>
      </c>
      <c r="K661" s="78">
        <v>39.04</v>
      </c>
      <c r="L661" s="31">
        <v>45429</v>
      </c>
      <c r="M661" s="80">
        <f t="shared" si="21"/>
        <v>0.5</v>
      </c>
      <c r="N661" s="32">
        <v>2</v>
      </c>
      <c r="O661" s="1" t="s">
        <v>50</v>
      </c>
      <c r="P661" s="1" t="s">
        <v>53</v>
      </c>
      <c r="Q661" s="91" t="str">
        <f>VLOOKUP(MKT[[#This Row],[ID]],DRIVER[],6,FALSE)</f>
        <v>AKSHAYA KU SAHOO</v>
      </c>
    </row>
    <row r="662" spans="1:17" ht="13.8">
      <c r="A662" s="1">
        <v>212</v>
      </c>
      <c r="B662" s="1" t="str">
        <f>MKT[[#This Row],[DATE]]&amp;MKT[[#This Row],[VEHICLE NO]]&amp;MKT[[#This Row],[TRIP NO]]</f>
        <v>45429OD34U13452</v>
      </c>
      <c r="C662" s="25">
        <v>45429</v>
      </c>
      <c r="D662" s="1">
        <v>29229</v>
      </c>
      <c r="E662" s="12">
        <v>312214</v>
      </c>
      <c r="F662" s="17">
        <v>6396</v>
      </c>
      <c r="G662" s="20" t="s">
        <v>49</v>
      </c>
      <c r="H662" s="80">
        <v>53.56</v>
      </c>
      <c r="I662" s="80">
        <v>17.12</v>
      </c>
      <c r="J662" s="77">
        <f t="shared" si="20"/>
        <v>36.44</v>
      </c>
      <c r="K662" s="78">
        <v>35.96</v>
      </c>
      <c r="L662" s="31">
        <v>45429</v>
      </c>
      <c r="M662" s="80">
        <f t="shared" si="21"/>
        <v>0.47999999999999687</v>
      </c>
      <c r="N662" s="32">
        <v>2</v>
      </c>
      <c r="O662" s="1" t="s">
        <v>50</v>
      </c>
      <c r="P662" s="1" t="s">
        <v>53</v>
      </c>
      <c r="Q662" s="91" t="str">
        <f>VLOOKUP(MKT[[#This Row],[ID]],DRIVER[],6,FALSE)</f>
        <v>BHOORA KHAN</v>
      </c>
    </row>
    <row r="663" spans="1:17" ht="13.8">
      <c r="A663" s="1">
        <v>213</v>
      </c>
      <c r="B663" s="1" t="str">
        <f>MKT[[#This Row],[DATE]]&amp;MKT[[#This Row],[VEHICLE NO]]&amp;MKT[[#This Row],[TRIP NO]]</f>
        <v>45429OD34R13452</v>
      </c>
      <c r="C663" s="25">
        <v>45429</v>
      </c>
      <c r="D663" s="1">
        <v>29230</v>
      </c>
      <c r="E663" s="12">
        <v>312214</v>
      </c>
      <c r="F663" s="17">
        <v>6417</v>
      </c>
      <c r="G663" s="20" t="s">
        <v>11</v>
      </c>
      <c r="H663" s="80">
        <v>54.84</v>
      </c>
      <c r="I663" s="80">
        <v>17</v>
      </c>
      <c r="J663" s="77">
        <f t="shared" si="20"/>
        <v>37.840000000000003</v>
      </c>
      <c r="K663" s="78">
        <v>37.26</v>
      </c>
      <c r="L663" s="31">
        <v>45429</v>
      </c>
      <c r="M663" s="80">
        <f t="shared" si="21"/>
        <v>0.5800000000000054</v>
      </c>
      <c r="N663" s="32">
        <v>2</v>
      </c>
      <c r="O663" s="1" t="s">
        <v>50</v>
      </c>
      <c r="P663" s="1" t="s">
        <v>53</v>
      </c>
      <c r="Q663" s="91" t="str">
        <f>VLOOKUP(MKT[[#This Row],[ID]],DRIVER[],6,FALSE)</f>
        <v>BENUDHAR PRADHAN</v>
      </c>
    </row>
    <row r="664" spans="1:17" ht="13.8">
      <c r="A664" s="1">
        <v>214</v>
      </c>
      <c r="B664" s="1" t="str">
        <f>MKT[[#This Row],[DATE]]&amp;MKT[[#This Row],[VEHICLE NO]]&amp;MKT[[#This Row],[TRIP NO]]</f>
        <v>45429OD34R11452</v>
      </c>
      <c r="C664" s="25">
        <v>45429</v>
      </c>
      <c r="D664" s="1">
        <v>29231</v>
      </c>
      <c r="E664" s="12">
        <v>312214</v>
      </c>
      <c r="F664" s="17">
        <v>6431</v>
      </c>
      <c r="G664" s="20" t="s">
        <v>12</v>
      </c>
      <c r="H664" s="80">
        <v>52.38</v>
      </c>
      <c r="I664" s="80">
        <v>16.8</v>
      </c>
      <c r="J664" s="77">
        <f t="shared" si="20"/>
        <v>35.58</v>
      </c>
      <c r="K664" s="78">
        <v>35.44</v>
      </c>
      <c r="L664" s="81">
        <v>45430</v>
      </c>
      <c r="M664" s="80">
        <f t="shared" si="21"/>
        <v>0.14000000000000057</v>
      </c>
      <c r="N664" s="32">
        <v>2</v>
      </c>
      <c r="O664" s="1" t="s">
        <v>50</v>
      </c>
      <c r="P664" s="1" t="s">
        <v>53</v>
      </c>
      <c r="Q664" s="91" t="str">
        <f>VLOOKUP(MKT[[#This Row],[ID]],DRIVER[],6,FALSE)</f>
        <v>HEMANTA MOHANTA</v>
      </c>
    </row>
    <row r="665" spans="1:17" ht="13.8">
      <c r="A665" s="1">
        <v>215</v>
      </c>
      <c r="B665" s="1" t="str">
        <f>MKT[[#This Row],[DATE]]&amp;MKT[[#This Row],[VEHICLE NO]]&amp;MKT[[#This Row],[TRIP NO]]</f>
        <v>45430OD34U13451</v>
      </c>
      <c r="C665" s="25">
        <v>45430</v>
      </c>
      <c r="D665" s="1">
        <v>29232</v>
      </c>
      <c r="E665" s="12">
        <v>312214</v>
      </c>
      <c r="F665" s="17">
        <v>6448</v>
      </c>
      <c r="G665" s="20" t="s">
        <v>49</v>
      </c>
      <c r="H665" s="80">
        <v>53.56</v>
      </c>
      <c r="I665" s="80">
        <v>17.12</v>
      </c>
      <c r="J665" s="77">
        <f t="shared" si="20"/>
        <v>36.44</v>
      </c>
      <c r="K665" s="78">
        <v>36.08</v>
      </c>
      <c r="L665" s="81">
        <v>45430</v>
      </c>
      <c r="M665" s="80">
        <f t="shared" si="21"/>
        <v>0.35999999999999943</v>
      </c>
      <c r="N665" s="32">
        <v>1</v>
      </c>
      <c r="O665" s="1" t="s">
        <v>50</v>
      </c>
      <c r="P665" s="1" t="s">
        <v>53</v>
      </c>
      <c r="Q665" s="91" t="str">
        <f>VLOOKUP(MKT[[#This Row],[ID]],DRIVER[],6,FALSE)</f>
        <v>BHOORA KHAN</v>
      </c>
    </row>
    <row r="666" spans="1:17" ht="13.8">
      <c r="A666" s="1">
        <v>216</v>
      </c>
      <c r="B666" s="1" t="str">
        <f>MKT[[#This Row],[DATE]]&amp;MKT[[#This Row],[VEHICLE NO]]&amp;MKT[[#This Row],[TRIP NO]]</f>
        <v>45430OD04V13451</v>
      </c>
      <c r="C666" s="25">
        <v>45430</v>
      </c>
      <c r="D666" s="1">
        <v>29233</v>
      </c>
      <c r="E666" s="12">
        <v>312214</v>
      </c>
      <c r="F666" s="17">
        <v>6450</v>
      </c>
      <c r="G666" s="20" t="s">
        <v>48</v>
      </c>
      <c r="H666" s="80">
        <v>54.78</v>
      </c>
      <c r="I666" s="80">
        <v>16.82</v>
      </c>
      <c r="J666" s="77">
        <f t="shared" si="20"/>
        <v>37.96</v>
      </c>
      <c r="K666" s="78">
        <v>37.56</v>
      </c>
      <c r="L666" s="81">
        <v>45430</v>
      </c>
      <c r="M666" s="80">
        <f t="shared" si="21"/>
        <v>0.39999999999999858</v>
      </c>
      <c r="N666" s="32">
        <v>1</v>
      </c>
      <c r="O666" s="1" t="s">
        <v>50</v>
      </c>
      <c r="P666" s="1" t="s">
        <v>53</v>
      </c>
      <c r="Q666" s="91" t="str">
        <f>VLOOKUP(MKT[[#This Row],[ID]],DRIVER[],6,FALSE)</f>
        <v>ASHOK PRADHAN</v>
      </c>
    </row>
    <row r="667" spans="1:17" ht="13.8">
      <c r="A667" s="1">
        <v>217</v>
      </c>
      <c r="B667" s="1" t="str">
        <f>MKT[[#This Row],[DATE]]&amp;MKT[[#This Row],[VEHICLE NO]]&amp;MKT[[#This Row],[TRIP NO]]</f>
        <v>45430OD34U11451</v>
      </c>
      <c r="C667" s="25">
        <v>45430</v>
      </c>
      <c r="D667" s="1">
        <v>29234</v>
      </c>
      <c r="E667" s="12">
        <v>312214</v>
      </c>
      <c r="F667" s="17">
        <v>6453</v>
      </c>
      <c r="G667" s="20" t="s">
        <v>47</v>
      </c>
      <c r="H667" s="80">
        <v>57.3</v>
      </c>
      <c r="I667" s="80">
        <v>16.78</v>
      </c>
      <c r="J667" s="77">
        <f t="shared" si="20"/>
        <v>40.519999999999996</v>
      </c>
      <c r="K667" s="78">
        <v>40.119999999999997</v>
      </c>
      <c r="L667" s="81">
        <v>45430</v>
      </c>
      <c r="M667" s="80">
        <f t="shared" si="21"/>
        <v>0.39999999999999858</v>
      </c>
      <c r="N667" s="32">
        <v>1</v>
      </c>
      <c r="O667" s="1" t="s">
        <v>50</v>
      </c>
      <c r="P667" s="1" t="s">
        <v>53</v>
      </c>
      <c r="Q667" s="91" t="str">
        <f>VLOOKUP(MKT[[#This Row],[ID]],DRIVER[],6,FALSE)</f>
        <v>SULTAN AHMAD</v>
      </c>
    </row>
    <row r="668" spans="1:17" ht="13.8">
      <c r="A668" s="1">
        <v>218</v>
      </c>
      <c r="B668" s="1" t="str">
        <f>MKT[[#This Row],[DATE]]&amp;MKT[[#This Row],[VEHICLE NO]]&amp;MKT[[#This Row],[TRIP NO]]</f>
        <v>45430OD34S11451</v>
      </c>
      <c r="C668" s="25">
        <v>45430</v>
      </c>
      <c r="D668" s="1">
        <v>29235</v>
      </c>
      <c r="E668" s="12">
        <v>312214</v>
      </c>
      <c r="F668" s="17">
        <v>6452</v>
      </c>
      <c r="G668" s="20" t="s">
        <v>32</v>
      </c>
      <c r="H668" s="80">
        <v>54.72</v>
      </c>
      <c r="I668" s="80">
        <v>16.88</v>
      </c>
      <c r="J668" s="77">
        <f t="shared" si="20"/>
        <v>37.840000000000003</v>
      </c>
      <c r="K668" s="78">
        <v>37.4</v>
      </c>
      <c r="L668" s="81">
        <v>45430</v>
      </c>
      <c r="M668" s="80">
        <f t="shared" si="21"/>
        <v>0.44000000000000483</v>
      </c>
      <c r="N668" s="32">
        <v>1</v>
      </c>
      <c r="O668" s="1" t="s">
        <v>50</v>
      </c>
      <c r="P668" s="1" t="s">
        <v>53</v>
      </c>
      <c r="Q668" s="91" t="str">
        <f>VLOOKUP(MKT[[#This Row],[ID]],DRIVER[],6,FALSE)</f>
        <v>AMIYA MISHRA</v>
      </c>
    </row>
    <row r="669" spans="1:17" ht="13.8">
      <c r="A669" s="1">
        <v>219</v>
      </c>
      <c r="B669" s="1" t="str">
        <f>MKT[[#This Row],[DATE]]&amp;MKT[[#This Row],[VEHICLE NO]]&amp;MKT[[#This Row],[TRIP NO]]</f>
        <v>45430OD04V11451</v>
      </c>
      <c r="C669" s="25">
        <v>45430</v>
      </c>
      <c r="D669" s="1">
        <v>29236</v>
      </c>
      <c r="E669" s="12">
        <v>312214</v>
      </c>
      <c r="F669" s="17">
        <v>6455</v>
      </c>
      <c r="G669" s="20" t="s">
        <v>46</v>
      </c>
      <c r="H669" s="80">
        <v>55.32</v>
      </c>
      <c r="I669" s="80">
        <v>16.86</v>
      </c>
      <c r="J669" s="77">
        <f t="shared" si="20"/>
        <v>38.46</v>
      </c>
      <c r="K669" s="78">
        <v>37.9</v>
      </c>
      <c r="L669" s="81">
        <v>45430</v>
      </c>
      <c r="M669" s="80">
        <f t="shared" si="21"/>
        <v>0.56000000000000227</v>
      </c>
      <c r="N669" s="32">
        <v>1</v>
      </c>
      <c r="O669" s="1" t="s">
        <v>50</v>
      </c>
      <c r="P669" s="1" t="s">
        <v>53</v>
      </c>
      <c r="Q669" s="91" t="str">
        <f>VLOOKUP(MKT[[#This Row],[ID]],DRIVER[],6,FALSE)</f>
        <v>AJAYA KUMAR PARIDA</v>
      </c>
    </row>
    <row r="670" spans="1:17" ht="13.8">
      <c r="A670" s="1">
        <v>220</v>
      </c>
      <c r="B670" s="1" t="str">
        <f>MKT[[#This Row],[DATE]]&amp;MKT[[#This Row],[VEHICLE NO]]&amp;MKT[[#This Row],[TRIP NO]]</f>
        <v>45430OD34R13451</v>
      </c>
      <c r="C670" s="25">
        <v>45430</v>
      </c>
      <c r="D670" s="1">
        <v>29237</v>
      </c>
      <c r="E670" s="12">
        <v>312214</v>
      </c>
      <c r="F670" s="17">
        <v>6466</v>
      </c>
      <c r="G670" s="20" t="s">
        <v>11</v>
      </c>
      <c r="H670" s="80">
        <v>54.98</v>
      </c>
      <c r="I670" s="80">
        <v>17</v>
      </c>
      <c r="J670" s="77">
        <f t="shared" si="20"/>
        <v>37.979999999999997</v>
      </c>
      <c r="K670" s="78">
        <v>37.659999999999997</v>
      </c>
      <c r="L670" s="81">
        <v>45430</v>
      </c>
      <c r="M670" s="80">
        <f t="shared" si="21"/>
        <v>0.32000000000000028</v>
      </c>
      <c r="N670" s="32">
        <v>1</v>
      </c>
      <c r="O670" s="1" t="s">
        <v>50</v>
      </c>
      <c r="P670" s="1" t="s">
        <v>53</v>
      </c>
      <c r="Q670" s="91" t="str">
        <f>VLOOKUP(MKT[[#This Row],[ID]],DRIVER[],6,FALSE)</f>
        <v>BENUDHAR PRADHAN</v>
      </c>
    </row>
    <row r="671" spans="1:17" ht="13.8">
      <c r="A671" s="1">
        <v>221</v>
      </c>
      <c r="B671" s="1" t="str">
        <f>MKT[[#This Row],[DATE]]&amp;MKT[[#This Row],[VEHICLE NO]]&amp;MKT[[#This Row],[TRIP NO]]</f>
        <v>45430OD34T11451</v>
      </c>
      <c r="C671" s="25">
        <v>45430</v>
      </c>
      <c r="D671" s="1">
        <v>29238</v>
      </c>
      <c r="E671" s="12">
        <v>312214</v>
      </c>
      <c r="F671" s="17">
        <v>6470</v>
      </c>
      <c r="G671" s="20" t="s">
        <v>34</v>
      </c>
      <c r="H671" s="80">
        <v>55.74</v>
      </c>
      <c r="I671" s="80">
        <v>16.899999999999999</v>
      </c>
      <c r="J671" s="77">
        <f t="shared" si="20"/>
        <v>38.840000000000003</v>
      </c>
      <c r="K671" s="78">
        <v>38.56</v>
      </c>
      <c r="L671" s="81">
        <v>45430</v>
      </c>
      <c r="M671" s="80">
        <f t="shared" si="21"/>
        <v>0.28000000000000114</v>
      </c>
      <c r="N671" s="32">
        <v>1</v>
      </c>
      <c r="O671" s="1" t="s">
        <v>50</v>
      </c>
      <c r="P671" s="1" t="s">
        <v>53</v>
      </c>
      <c r="Q671" s="91" t="str">
        <f>VLOOKUP(MKT[[#This Row],[ID]],DRIVER[],6,FALSE)</f>
        <v>KASHI NATH DAS</v>
      </c>
    </row>
    <row r="672" spans="1:17" ht="13.8">
      <c r="A672" s="1">
        <v>222</v>
      </c>
      <c r="B672" s="1" t="str">
        <f>MKT[[#This Row],[DATE]]&amp;MKT[[#This Row],[VEHICLE NO]]&amp;MKT[[#This Row],[TRIP NO]]</f>
        <v>45430OD34R11451</v>
      </c>
      <c r="C672" s="25">
        <v>45430</v>
      </c>
      <c r="D672" s="1">
        <v>29239</v>
      </c>
      <c r="E672" s="12">
        <v>312214</v>
      </c>
      <c r="F672" s="17">
        <v>6468</v>
      </c>
      <c r="G672" s="20" t="s">
        <v>12</v>
      </c>
      <c r="H672" s="80">
        <v>57.32</v>
      </c>
      <c r="I672" s="80">
        <v>16.78</v>
      </c>
      <c r="J672" s="77">
        <f t="shared" si="20"/>
        <v>40.54</v>
      </c>
      <c r="K672" s="78">
        <v>40.119999999999997</v>
      </c>
      <c r="L672" s="81">
        <v>45430</v>
      </c>
      <c r="M672" s="80">
        <f t="shared" si="21"/>
        <v>0.42000000000000171</v>
      </c>
      <c r="N672" s="32">
        <v>1</v>
      </c>
      <c r="O672" s="1" t="s">
        <v>50</v>
      </c>
      <c r="P672" s="1" t="s">
        <v>53</v>
      </c>
      <c r="Q672" s="91" t="str">
        <f>VLOOKUP(MKT[[#This Row],[ID]],DRIVER[],6,FALSE)</f>
        <v>HEMANTA MOHANTA</v>
      </c>
    </row>
    <row r="673" spans="1:18" ht="13.8">
      <c r="A673" s="1">
        <v>223</v>
      </c>
      <c r="B673" s="1" t="str">
        <f>MKT[[#This Row],[DATE]]&amp;MKT[[#This Row],[VEHICLE NO]]&amp;MKT[[#This Row],[TRIP NO]]</f>
        <v>45430OD34U13452</v>
      </c>
      <c r="C673" s="25">
        <v>45430</v>
      </c>
      <c r="D673" s="1">
        <v>29240</v>
      </c>
      <c r="E673" s="12">
        <v>312214</v>
      </c>
      <c r="F673" s="17">
        <v>6512</v>
      </c>
      <c r="G673" s="20" t="s">
        <v>49</v>
      </c>
      <c r="H673" s="80">
        <v>52.22</v>
      </c>
      <c r="I673" s="80">
        <v>17.04</v>
      </c>
      <c r="J673" s="77">
        <f t="shared" si="20"/>
        <v>35.18</v>
      </c>
      <c r="K673" s="78">
        <v>34.92</v>
      </c>
      <c r="L673" s="81">
        <v>45430</v>
      </c>
      <c r="M673" s="80">
        <f t="shared" si="21"/>
        <v>0.25999999999999801</v>
      </c>
      <c r="N673" s="32">
        <v>2</v>
      </c>
      <c r="O673" s="1" t="s">
        <v>50</v>
      </c>
      <c r="P673" s="1" t="s">
        <v>53</v>
      </c>
      <c r="Q673" s="91" t="str">
        <f>VLOOKUP(MKT[[#This Row],[ID]],DRIVER[],6,FALSE)</f>
        <v>BHOORA KHAN</v>
      </c>
    </row>
    <row r="674" spans="1:18" ht="13.8">
      <c r="A674" s="1">
        <v>224</v>
      </c>
      <c r="B674" s="1" t="str">
        <f>MKT[[#This Row],[DATE]]&amp;MKT[[#This Row],[VEHICLE NO]]&amp;MKT[[#This Row],[TRIP NO]]</f>
        <v>45430OD04V13452</v>
      </c>
      <c r="C674" s="25">
        <v>45430</v>
      </c>
      <c r="D674" s="1">
        <v>29241</v>
      </c>
      <c r="E674" s="12">
        <v>312214</v>
      </c>
      <c r="F674" s="17">
        <v>6511</v>
      </c>
      <c r="G674" s="20" t="s">
        <v>48</v>
      </c>
      <c r="H674" s="80">
        <v>53.18</v>
      </c>
      <c r="I674" s="80">
        <v>16.8</v>
      </c>
      <c r="J674" s="77">
        <f t="shared" si="20"/>
        <v>36.379999999999995</v>
      </c>
      <c r="K674" s="78">
        <v>35.78</v>
      </c>
      <c r="L674" s="81">
        <v>45430</v>
      </c>
      <c r="M674" s="80">
        <f t="shared" si="21"/>
        <v>0.59999999999999432</v>
      </c>
      <c r="N674" s="32">
        <v>2</v>
      </c>
      <c r="O674" s="1" t="s">
        <v>50</v>
      </c>
      <c r="P674" s="1" t="s">
        <v>53</v>
      </c>
      <c r="Q674" s="91" t="str">
        <f>VLOOKUP(MKT[[#This Row],[ID]],DRIVER[],6,FALSE)</f>
        <v>ASHOK PRADHAN</v>
      </c>
    </row>
    <row r="675" spans="1:18" ht="13.8">
      <c r="A675" s="1">
        <v>225</v>
      </c>
      <c r="B675" s="1" t="str">
        <f>MKT[[#This Row],[DATE]]&amp;MKT[[#This Row],[VEHICLE NO]]&amp;MKT[[#This Row],[TRIP NO]]</f>
        <v>45430OD04T11451</v>
      </c>
      <c r="C675" s="25">
        <v>45430</v>
      </c>
      <c r="D675" s="1">
        <v>29242</v>
      </c>
      <c r="E675" s="12">
        <v>312214</v>
      </c>
      <c r="F675" s="17">
        <v>6510</v>
      </c>
      <c r="G675" s="20" t="s">
        <v>13</v>
      </c>
      <c r="H675" s="80">
        <v>57.12</v>
      </c>
      <c r="I675" s="80">
        <v>16.82</v>
      </c>
      <c r="J675" s="77">
        <f t="shared" si="20"/>
        <v>40.299999999999997</v>
      </c>
      <c r="K675" s="78">
        <v>39.74</v>
      </c>
      <c r="L675" s="81">
        <v>45430</v>
      </c>
      <c r="M675" s="80">
        <f t="shared" si="21"/>
        <v>0.55999999999999517</v>
      </c>
      <c r="N675" s="32">
        <v>1</v>
      </c>
      <c r="O675" s="1" t="s">
        <v>50</v>
      </c>
      <c r="P675" s="1" t="s">
        <v>53</v>
      </c>
      <c r="Q675" s="91" t="str">
        <f>VLOOKUP(MKT[[#This Row],[ID]],DRIVER[],6,FALSE)</f>
        <v>AKSHAYA KU SAHOO</v>
      </c>
    </row>
    <row r="676" spans="1:18" ht="13.8">
      <c r="A676" s="1">
        <v>226</v>
      </c>
      <c r="B676" s="1" t="str">
        <f>MKT[[#This Row],[DATE]]&amp;MKT[[#This Row],[VEHICLE NO]]&amp;MKT[[#This Row],[TRIP NO]]</f>
        <v>45430OD34U11452</v>
      </c>
      <c r="C676" s="25">
        <v>45430</v>
      </c>
      <c r="D676" s="1">
        <v>29243</v>
      </c>
      <c r="E676" s="12">
        <v>312214</v>
      </c>
      <c r="F676" s="17">
        <v>6514</v>
      </c>
      <c r="G676" s="20" t="s">
        <v>47</v>
      </c>
      <c r="H676" s="80">
        <v>53.9</v>
      </c>
      <c r="I676" s="80">
        <v>16.760000000000002</v>
      </c>
      <c r="J676" s="77">
        <f t="shared" si="20"/>
        <v>37.14</v>
      </c>
      <c r="K676" s="78">
        <v>36.6</v>
      </c>
      <c r="L676" s="81">
        <v>45430</v>
      </c>
      <c r="M676" s="80">
        <f t="shared" si="21"/>
        <v>0.53999999999999915</v>
      </c>
      <c r="N676" s="32">
        <v>2</v>
      </c>
      <c r="O676" s="1" t="s">
        <v>50</v>
      </c>
      <c r="P676" s="1" t="s">
        <v>53</v>
      </c>
      <c r="Q676" s="91" t="str">
        <f>VLOOKUP(MKT[[#This Row],[ID]],DRIVER[],6,FALSE)</f>
        <v>SULTAN AHMAD</v>
      </c>
    </row>
    <row r="677" spans="1:18" ht="13.8">
      <c r="A677" s="1">
        <v>227</v>
      </c>
      <c r="B677" s="1" t="str">
        <f>MKT[[#This Row],[DATE]]&amp;MKT[[#This Row],[VEHICLE NO]]&amp;MKT[[#This Row],[TRIP NO]]</f>
        <v>45430OD34S11452</v>
      </c>
      <c r="C677" s="25">
        <v>45430</v>
      </c>
      <c r="D677" s="1">
        <v>29244</v>
      </c>
      <c r="E677" s="12">
        <v>312214</v>
      </c>
      <c r="F677" s="17">
        <v>6521</v>
      </c>
      <c r="G677" s="20" t="s">
        <v>32</v>
      </c>
      <c r="H677" s="80">
        <v>57.68</v>
      </c>
      <c r="I677" s="80">
        <v>16.84</v>
      </c>
      <c r="J677" s="77">
        <f t="shared" si="20"/>
        <v>40.840000000000003</v>
      </c>
      <c r="K677" s="78">
        <v>40.24</v>
      </c>
      <c r="L677" s="81">
        <v>45430</v>
      </c>
      <c r="M677" s="80">
        <f t="shared" si="21"/>
        <v>0.60000000000000142</v>
      </c>
      <c r="N677" s="32">
        <v>2</v>
      </c>
      <c r="O677" s="1" t="s">
        <v>50</v>
      </c>
      <c r="P677" s="1" t="s">
        <v>53</v>
      </c>
      <c r="Q677" s="91" t="str">
        <f>VLOOKUP(MKT[[#This Row],[ID]],DRIVER[],6,FALSE)</f>
        <v>AMIYA MISHRA</v>
      </c>
    </row>
    <row r="678" spans="1:18" ht="13.8">
      <c r="A678" s="1">
        <v>228</v>
      </c>
      <c r="B678" s="1" t="str">
        <f>MKT[[#This Row],[DATE]]&amp;MKT[[#This Row],[VEHICLE NO]]&amp;MKT[[#This Row],[TRIP NO]]</f>
        <v>45430OD04V11452</v>
      </c>
      <c r="C678" s="25">
        <v>45430</v>
      </c>
      <c r="D678" s="1">
        <v>29245</v>
      </c>
      <c r="E678" s="12">
        <v>312214</v>
      </c>
      <c r="F678" s="17">
        <v>6525</v>
      </c>
      <c r="G678" s="20" t="s">
        <v>46</v>
      </c>
      <c r="H678" s="80">
        <v>54.06</v>
      </c>
      <c r="I678" s="80">
        <v>16.86</v>
      </c>
      <c r="J678" s="77">
        <f t="shared" si="20"/>
        <v>37.200000000000003</v>
      </c>
      <c r="K678" s="78">
        <v>36.799999999999997</v>
      </c>
      <c r="L678" s="81">
        <v>45430</v>
      </c>
      <c r="M678" s="80">
        <f t="shared" si="21"/>
        <v>0.40000000000000568</v>
      </c>
      <c r="N678" s="32">
        <v>2</v>
      </c>
      <c r="O678" s="1" t="s">
        <v>50</v>
      </c>
      <c r="P678" s="1" t="s">
        <v>53</v>
      </c>
      <c r="Q678" s="91" t="str">
        <f>VLOOKUP(MKT[[#This Row],[ID]],DRIVER[],6,FALSE)</f>
        <v>AJAYA KUMAR PARIDA</v>
      </c>
    </row>
    <row r="679" spans="1:18" ht="13.8">
      <c r="A679" s="1">
        <v>229</v>
      </c>
      <c r="B679" s="1" t="str">
        <f>MKT[[#This Row],[DATE]]&amp;MKT[[#This Row],[VEHICLE NO]]&amp;MKT[[#This Row],[TRIP NO]]</f>
        <v>45430OD34R13452</v>
      </c>
      <c r="C679" s="25">
        <v>45430</v>
      </c>
      <c r="D679" s="1">
        <v>29246</v>
      </c>
      <c r="E679" s="12">
        <v>312214</v>
      </c>
      <c r="F679" s="17">
        <v>6552</v>
      </c>
      <c r="G679" s="20" t="s">
        <v>11</v>
      </c>
      <c r="H679" s="80">
        <v>53.48</v>
      </c>
      <c r="I679" s="80">
        <v>16.98</v>
      </c>
      <c r="J679" s="77">
        <f t="shared" si="20"/>
        <v>36.5</v>
      </c>
      <c r="K679" s="78">
        <v>36.08</v>
      </c>
      <c r="L679" s="81">
        <v>45430</v>
      </c>
      <c r="M679" s="80">
        <f t="shared" si="21"/>
        <v>0.42000000000000171</v>
      </c>
      <c r="N679" s="32">
        <v>2</v>
      </c>
      <c r="O679" s="1" t="s">
        <v>50</v>
      </c>
      <c r="P679" s="1" t="s">
        <v>53</v>
      </c>
      <c r="Q679" s="91" t="str">
        <f>VLOOKUP(MKT[[#This Row],[ID]],DRIVER[],6,FALSE)</f>
        <v>BENUDHAR PRADHAN</v>
      </c>
    </row>
    <row r="680" spans="1:18" ht="13.8">
      <c r="A680" s="1">
        <v>230</v>
      </c>
      <c r="B680" s="1" t="str">
        <f>MKT[[#This Row],[DATE]]&amp;MKT[[#This Row],[VEHICLE NO]]&amp;MKT[[#This Row],[TRIP NO]]</f>
        <v>45430OD34R11452</v>
      </c>
      <c r="C680" s="25">
        <v>45430</v>
      </c>
      <c r="D680" s="1">
        <v>29247</v>
      </c>
      <c r="E680" s="12">
        <v>312214</v>
      </c>
      <c r="F680" s="17">
        <v>6577</v>
      </c>
      <c r="G680" s="20" t="s">
        <v>12</v>
      </c>
      <c r="H680" s="80">
        <v>53.86</v>
      </c>
      <c r="I680" s="80">
        <v>16.760000000000002</v>
      </c>
      <c r="J680" s="77">
        <f t="shared" si="20"/>
        <v>37.099999999999994</v>
      </c>
      <c r="K680" s="78">
        <v>36.619999999999997</v>
      </c>
      <c r="L680" s="81">
        <v>45431</v>
      </c>
      <c r="M680" s="80">
        <f t="shared" si="21"/>
        <v>0.47999999999999687</v>
      </c>
      <c r="N680" s="32">
        <v>2</v>
      </c>
      <c r="O680" s="1" t="s">
        <v>50</v>
      </c>
      <c r="P680" s="1" t="s">
        <v>53</v>
      </c>
      <c r="Q680" s="91" t="str">
        <f>VLOOKUP(MKT[[#This Row],[ID]],DRIVER[],6,FALSE)</f>
        <v>HEMANTA MOHANTA</v>
      </c>
    </row>
    <row r="681" spans="1:18" ht="13.8">
      <c r="A681" s="1">
        <v>231</v>
      </c>
      <c r="B681" s="1" t="str">
        <f>MKT[[#This Row],[DATE]]&amp;MKT[[#This Row],[VEHICLE NO]]&amp;MKT[[#This Row],[TRIP NO]]</f>
        <v>45430OD34T11452</v>
      </c>
      <c r="C681" s="25">
        <v>45430</v>
      </c>
      <c r="D681" s="1">
        <v>29248</v>
      </c>
      <c r="E681" s="12">
        <v>312214</v>
      </c>
      <c r="F681" s="17">
        <v>6585</v>
      </c>
      <c r="G681" s="20" t="s">
        <v>34</v>
      </c>
      <c r="H681" s="80">
        <v>52.66</v>
      </c>
      <c r="I681" s="80">
        <v>16.899999999999999</v>
      </c>
      <c r="J681" s="77">
        <f t="shared" si="20"/>
        <v>35.76</v>
      </c>
      <c r="K681" s="78">
        <v>35.76</v>
      </c>
      <c r="L681" s="81">
        <v>45431</v>
      </c>
      <c r="M681" s="80">
        <f t="shared" si="21"/>
        <v>0</v>
      </c>
      <c r="N681" s="32">
        <v>2</v>
      </c>
      <c r="O681" s="1" t="s">
        <v>50</v>
      </c>
      <c r="P681" s="1" t="s">
        <v>53</v>
      </c>
      <c r="Q681" s="91" t="str">
        <f>VLOOKUP(MKT[[#This Row],[ID]],DRIVER[],6,FALSE)</f>
        <v>KASHI NATH DAS</v>
      </c>
    </row>
    <row r="682" spans="1:18" ht="13.8">
      <c r="A682" s="1">
        <v>232</v>
      </c>
      <c r="B682" s="1" t="str">
        <f>MKT[[#This Row],[DATE]]&amp;MKT[[#This Row],[VEHICLE NO]]&amp;MKT[[#This Row],[TRIP NO]]</f>
        <v>45431OD04T11451</v>
      </c>
      <c r="C682" s="25">
        <v>45431</v>
      </c>
      <c r="D682" s="1">
        <v>29249</v>
      </c>
      <c r="E682" s="12">
        <v>312214</v>
      </c>
      <c r="F682" s="17">
        <v>6607</v>
      </c>
      <c r="G682" s="20" t="s">
        <v>13</v>
      </c>
      <c r="H682" s="80">
        <v>56.98</v>
      </c>
      <c r="I682" s="80">
        <v>16.8</v>
      </c>
      <c r="J682" s="77">
        <f t="shared" si="20"/>
        <v>40.179999999999993</v>
      </c>
      <c r="K682" s="78">
        <v>39.14</v>
      </c>
      <c r="L682" s="81">
        <v>45431</v>
      </c>
      <c r="M682" s="80">
        <f t="shared" si="21"/>
        <v>1.039999999999992</v>
      </c>
      <c r="N682" s="32">
        <v>1</v>
      </c>
      <c r="O682" s="1" t="s">
        <v>50</v>
      </c>
      <c r="P682" s="1" t="s">
        <v>53</v>
      </c>
      <c r="Q682" s="91" t="str">
        <f>VLOOKUP(MKT[[#This Row],[ID]],DRIVER[],6,FALSE)</f>
        <v>AKSHAYA KU SAHOO</v>
      </c>
    </row>
    <row r="683" spans="1:18" ht="13.8">
      <c r="A683" s="1">
        <v>233</v>
      </c>
      <c r="B683" s="1" t="str">
        <f>MKT[[#This Row],[DATE]]&amp;MKT[[#This Row],[VEHICLE NO]]&amp;MKT[[#This Row],[TRIP NO]]</f>
        <v>45431OD34U13451</v>
      </c>
      <c r="C683" s="25">
        <v>45431</v>
      </c>
      <c r="D683" s="1">
        <v>29250</v>
      </c>
      <c r="E683" s="12">
        <v>312214</v>
      </c>
      <c r="F683" s="17">
        <v>6608</v>
      </c>
      <c r="G683" s="20" t="s">
        <v>49</v>
      </c>
      <c r="H683" s="80">
        <v>52.18</v>
      </c>
      <c r="I683" s="80">
        <v>17</v>
      </c>
      <c r="J683" s="77">
        <f t="shared" si="20"/>
        <v>35.18</v>
      </c>
      <c r="K683" s="78">
        <v>34.96</v>
      </c>
      <c r="L683" s="81">
        <v>45431</v>
      </c>
      <c r="M683" s="80">
        <f t="shared" si="21"/>
        <v>0.21999999999999886</v>
      </c>
      <c r="N683" s="32">
        <v>1</v>
      </c>
      <c r="O683" s="1" t="s">
        <v>50</v>
      </c>
      <c r="P683" s="1" t="s">
        <v>53</v>
      </c>
      <c r="Q683" s="91" t="str">
        <f>VLOOKUP(MKT[[#This Row],[ID]],DRIVER[],6,FALSE)</f>
        <v>BHOORA KHAN</v>
      </c>
    </row>
    <row r="684" spans="1:18" ht="13.8">
      <c r="A684" s="1">
        <v>234</v>
      </c>
      <c r="B684" s="1" t="str">
        <f>MKT[[#This Row],[DATE]]&amp;MKT[[#This Row],[VEHICLE NO]]&amp;MKT[[#This Row],[TRIP NO]]</f>
        <v>45431OD04V11451</v>
      </c>
      <c r="C684" s="25">
        <v>45431</v>
      </c>
      <c r="D684" s="1">
        <v>63001</v>
      </c>
      <c r="E684" s="12">
        <v>312214</v>
      </c>
      <c r="F684" s="17">
        <v>6612</v>
      </c>
      <c r="G684" s="20" t="s">
        <v>46</v>
      </c>
      <c r="H684" s="80">
        <v>57.78</v>
      </c>
      <c r="I684" s="80">
        <v>16.84</v>
      </c>
      <c r="J684" s="77">
        <f t="shared" si="20"/>
        <v>40.94</v>
      </c>
      <c r="K684" s="78">
        <v>40.86</v>
      </c>
      <c r="L684" s="81">
        <v>45431</v>
      </c>
      <c r="M684" s="80">
        <f t="shared" si="21"/>
        <v>7.9999999999998295E-2</v>
      </c>
      <c r="N684" s="32">
        <v>1</v>
      </c>
      <c r="O684" s="1" t="s">
        <v>50</v>
      </c>
      <c r="P684" s="1" t="s">
        <v>53</v>
      </c>
      <c r="Q684" s="91" t="str">
        <f>VLOOKUP(MKT[[#This Row],[ID]],DRIVER[],6,FALSE)</f>
        <v>AJAYA KUMAR PARIDA</v>
      </c>
    </row>
    <row r="685" spans="1:18" ht="13.8">
      <c r="A685" s="1">
        <v>235</v>
      </c>
      <c r="B685" s="1" t="str">
        <f>MKT[[#This Row],[DATE]]&amp;MKT[[#This Row],[VEHICLE NO]]&amp;MKT[[#This Row],[TRIP NO]]</f>
        <v>45431OD34U11451</v>
      </c>
      <c r="C685" s="25">
        <v>45431</v>
      </c>
      <c r="D685" s="1">
        <v>63002</v>
      </c>
      <c r="E685" s="12">
        <v>312214</v>
      </c>
      <c r="F685" s="17">
        <v>6609</v>
      </c>
      <c r="G685" s="20" t="s">
        <v>47</v>
      </c>
      <c r="H685" s="80">
        <v>56.54</v>
      </c>
      <c r="I685" s="80">
        <v>16.760000000000002</v>
      </c>
      <c r="J685" s="77">
        <f t="shared" si="20"/>
        <v>39.78</v>
      </c>
      <c r="K685" s="78">
        <v>39.36</v>
      </c>
      <c r="L685" s="81">
        <v>45431</v>
      </c>
      <c r="M685" s="80">
        <f t="shared" si="21"/>
        <v>0.42000000000000171</v>
      </c>
      <c r="N685" s="32">
        <v>1</v>
      </c>
      <c r="O685" s="1" t="s">
        <v>50</v>
      </c>
      <c r="P685" s="1" t="s">
        <v>53</v>
      </c>
      <c r="Q685" s="91" t="str">
        <f>VLOOKUP(MKT[[#This Row],[ID]],DRIVER[],6,FALSE)</f>
        <v>SULTAN AHMAD</v>
      </c>
      <c r="R685" s="1">
        <v>362</v>
      </c>
    </row>
    <row r="686" spans="1:18" ht="13.8">
      <c r="A686" s="1">
        <v>236</v>
      </c>
      <c r="B686" s="1" t="str">
        <f>MKT[[#This Row],[DATE]]&amp;MKT[[#This Row],[VEHICLE NO]]&amp;MKT[[#This Row],[TRIP NO]]</f>
        <v>45431OD34S11451</v>
      </c>
      <c r="C686" s="25">
        <v>45431</v>
      </c>
      <c r="D686" s="1">
        <v>63003</v>
      </c>
      <c r="E686" s="12">
        <v>312214</v>
      </c>
      <c r="F686" s="17">
        <v>6610</v>
      </c>
      <c r="G686" s="20" t="s">
        <v>32</v>
      </c>
      <c r="H686" s="80">
        <v>52.28</v>
      </c>
      <c r="I686" s="80">
        <v>16.84</v>
      </c>
      <c r="J686" s="77">
        <f t="shared" si="20"/>
        <v>35.44</v>
      </c>
      <c r="K686" s="78">
        <v>35.24</v>
      </c>
      <c r="L686" s="81">
        <v>45431</v>
      </c>
      <c r="M686" s="80">
        <f t="shared" si="21"/>
        <v>0.19999999999999574</v>
      </c>
      <c r="N686" s="32">
        <v>1</v>
      </c>
      <c r="O686" s="1" t="s">
        <v>50</v>
      </c>
      <c r="P686" s="1" t="s">
        <v>53</v>
      </c>
      <c r="Q686" s="91" t="str">
        <f>VLOOKUP(MKT[[#This Row],[ID]],DRIVER[],6,FALSE)</f>
        <v>AMIYA MISHRA</v>
      </c>
    </row>
    <row r="687" spans="1:18" ht="13.8">
      <c r="A687" s="1">
        <v>237</v>
      </c>
      <c r="B687" s="1" t="str">
        <f>MKT[[#This Row],[DATE]]&amp;MKT[[#This Row],[VEHICLE NO]]&amp;MKT[[#This Row],[TRIP NO]]</f>
        <v>45431OD04V13451</v>
      </c>
      <c r="C687" s="25">
        <v>45431</v>
      </c>
      <c r="D687" s="1">
        <v>63004</v>
      </c>
      <c r="E687" s="12">
        <v>312214</v>
      </c>
      <c r="F687" s="17">
        <v>6611</v>
      </c>
      <c r="G687" s="20" t="s">
        <v>48</v>
      </c>
      <c r="H687" s="80">
        <v>54.5</v>
      </c>
      <c r="I687" s="80">
        <v>16.78</v>
      </c>
      <c r="J687" s="77">
        <f t="shared" si="20"/>
        <v>37.72</v>
      </c>
      <c r="K687" s="78">
        <v>37.4</v>
      </c>
      <c r="L687" s="81">
        <v>45431</v>
      </c>
      <c r="M687" s="80">
        <f t="shared" si="21"/>
        <v>0.32000000000000028</v>
      </c>
      <c r="N687" s="32">
        <v>1</v>
      </c>
      <c r="O687" s="1" t="s">
        <v>50</v>
      </c>
      <c r="P687" s="1" t="s">
        <v>53</v>
      </c>
      <c r="Q687" s="91" t="str">
        <f>VLOOKUP(MKT[[#This Row],[ID]],DRIVER[],6,FALSE)</f>
        <v>ASHOK PRADHAN</v>
      </c>
    </row>
    <row r="688" spans="1:18" ht="13.8">
      <c r="A688" s="1">
        <v>238</v>
      </c>
      <c r="B688" s="1" t="str">
        <f>MKT[[#This Row],[DATE]]&amp;MKT[[#This Row],[VEHICLE NO]]&amp;MKT[[#This Row],[TRIP NO]]</f>
        <v>45431OD34T11451</v>
      </c>
      <c r="C688" s="25">
        <v>45431</v>
      </c>
      <c r="D688" s="1">
        <v>29261</v>
      </c>
      <c r="E688" s="12">
        <v>312214</v>
      </c>
      <c r="F688" s="17">
        <v>6639</v>
      </c>
      <c r="G688" s="20" t="s">
        <v>34</v>
      </c>
      <c r="H688" s="80">
        <v>53.02</v>
      </c>
      <c r="I688" s="80">
        <v>16.88</v>
      </c>
      <c r="J688" s="77">
        <f t="shared" si="20"/>
        <v>36.14</v>
      </c>
      <c r="K688" s="78">
        <v>35.9</v>
      </c>
      <c r="L688" s="81">
        <v>45431</v>
      </c>
      <c r="M688" s="80">
        <f t="shared" si="21"/>
        <v>0.24000000000000199</v>
      </c>
      <c r="N688" s="32">
        <v>1</v>
      </c>
      <c r="O688" s="1" t="s">
        <v>50</v>
      </c>
      <c r="P688" s="1" t="s">
        <v>53</v>
      </c>
      <c r="Q688" s="91" t="str">
        <f>VLOOKUP(MKT[[#This Row],[ID]],DRIVER[],6,FALSE)</f>
        <v>KASHI NATH DAS</v>
      </c>
    </row>
    <row r="689" spans="1:17" ht="13.8">
      <c r="A689" s="1">
        <v>239</v>
      </c>
      <c r="B689" s="1" t="str">
        <f>MKT[[#This Row],[DATE]]&amp;MKT[[#This Row],[VEHICLE NO]]&amp;MKT[[#This Row],[TRIP NO]]</f>
        <v>45431OD34R11451</v>
      </c>
      <c r="C689" s="25">
        <v>45431</v>
      </c>
      <c r="D689" s="1">
        <v>29262</v>
      </c>
      <c r="E689" s="12">
        <v>312214</v>
      </c>
      <c r="F689" s="17">
        <v>6650</v>
      </c>
      <c r="G689" s="20" t="s">
        <v>12</v>
      </c>
      <c r="H689" s="80">
        <v>51.22</v>
      </c>
      <c r="I689" s="80">
        <v>16.72</v>
      </c>
      <c r="J689" s="77">
        <f t="shared" si="20"/>
        <v>34.5</v>
      </c>
      <c r="K689" s="78">
        <v>34.44</v>
      </c>
      <c r="L689" s="81">
        <v>45431</v>
      </c>
      <c r="M689" s="80">
        <f t="shared" si="21"/>
        <v>6.0000000000002274E-2</v>
      </c>
      <c r="N689" s="32">
        <v>1</v>
      </c>
      <c r="O689" s="1" t="s">
        <v>50</v>
      </c>
      <c r="P689" s="1" t="s">
        <v>53</v>
      </c>
      <c r="Q689" s="91" t="str">
        <f>VLOOKUP(MKT[[#This Row],[ID]],DRIVER[],6,FALSE)</f>
        <v>HEMANTA MOHANTA</v>
      </c>
    </row>
    <row r="690" spans="1:17" ht="13.8">
      <c r="A690" s="1">
        <v>240</v>
      </c>
      <c r="B690" s="1" t="str">
        <f>MKT[[#This Row],[DATE]]&amp;MKT[[#This Row],[VEHICLE NO]]&amp;MKT[[#This Row],[TRIP NO]]</f>
        <v>45431OD34U13452</v>
      </c>
      <c r="C690" s="25">
        <v>45431</v>
      </c>
      <c r="D690" s="1">
        <v>29263</v>
      </c>
      <c r="E690" s="12">
        <v>312214</v>
      </c>
      <c r="F690" s="17">
        <v>6672</v>
      </c>
      <c r="G690" s="20" t="s">
        <v>49</v>
      </c>
      <c r="H690" s="80">
        <v>56.04</v>
      </c>
      <c r="I690" s="80">
        <v>16.88</v>
      </c>
      <c r="J690" s="77">
        <f t="shared" si="20"/>
        <v>39.159999999999997</v>
      </c>
      <c r="K690" s="78">
        <v>38.06</v>
      </c>
      <c r="L690" s="81">
        <v>45431</v>
      </c>
      <c r="M690" s="80">
        <f t="shared" si="21"/>
        <v>1.0999999999999943</v>
      </c>
      <c r="N690" s="32">
        <v>2</v>
      </c>
      <c r="O690" s="1" t="s">
        <v>50</v>
      </c>
      <c r="P690" s="1" t="s">
        <v>53</v>
      </c>
      <c r="Q690" s="91" t="str">
        <f>VLOOKUP(MKT[[#This Row],[ID]],DRIVER[],6,FALSE)</f>
        <v>BHOORA KHAN</v>
      </c>
    </row>
    <row r="691" spans="1:17" ht="13.8">
      <c r="A691" s="1">
        <v>241</v>
      </c>
      <c r="B691" s="1" t="str">
        <f>MKT[[#This Row],[DATE]]&amp;MKT[[#This Row],[VEHICLE NO]]&amp;MKT[[#This Row],[TRIP NO]]</f>
        <v>45431OD34R13451</v>
      </c>
      <c r="C691" s="25">
        <v>45431</v>
      </c>
      <c r="D691" s="1">
        <v>29264</v>
      </c>
      <c r="E691" s="12">
        <v>312214</v>
      </c>
      <c r="F691" s="17">
        <v>6671</v>
      </c>
      <c r="G691" s="20" t="s">
        <v>11</v>
      </c>
      <c r="H691" s="80">
        <v>52.74</v>
      </c>
      <c r="I691" s="80">
        <v>17</v>
      </c>
      <c r="J691" s="77">
        <f t="shared" si="20"/>
        <v>35.74</v>
      </c>
      <c r="K691" s="78">
        <v>35.06</v>
      </c>
      <c r="L691" s="81">
        <v>45431</v>
      </c>
      <c r="M691" s="80">
        <f t="shared" si="21"/>
        <v>0.67999999999999972</v>
      </c>
      <c r="N691" s="32">
        <v>1</v>
      </c>
      <c r="O691" s="1" t="s">
        <v>50</v>
      </c>
      <c r="P691" s="1" t="s">
        <v>53</v>
      </c>
      <c r="Q691" s="91" t="str">
        <f>VLOOKUP(MKT[[#This Row],[ID]],DRIVER[],6,FALSE)</f>
        <v>AKSHAYA KU SAHOO</v>
      </c>
    </row>
    <row r="692" spans="1:17" ht="13.8">
      <c r="A692" s="1">
        <v>242</v>
      </c>
      <c r="B692" s="1" t="str">
        <f>MKT[[#This Row],[DATE]]&amp;MKT[[#This Row],[VEHICLE NO]]&amp;MKT[[#This Row],[TRIP NO]]</f>
        <v>45431OD04V13451</v>
      </c>
      <c r="C692" s="25">
        <v>45431</v>
      </c>
      <c r="D692" s="1">
        <v>29265</v>
      </c>
      <c r="E692" s="12">
        <v>312214</v>
      </c>
      <c r="F692" s="17">
        <v>6673</v>
      </c>
      <c r="G692" s="20" t="s">
        <v>48</v>
      </c>
      <c r="H692" s="80">
        <v>53.86</v>
      </c>
      <c r="I692" s="80">
        <v>16.760000000000002</v>
      </c>
      <c r="J692" s="77">
        <f t="shared" si="20"/>
        <v>37.099999999999994</v>
      </c>
      <c r="K692" s="78">
        <v>36.86</v>
      </c>
      <c r="L692" s="81">
        <v>45431</v>
      </c>
      <c r="M692" s="80">
        <f t="shared" si="21"/>
        <v>0.23999999999999488</v>
      </c>
      <c r="N692" s="32">
        <v>1</v>
      </c>
      <c r="O692" s="1" t="s">
        <v>50</v>
      </c>
      <c r="P692" s="1" t="s">
        <v>53</v>
      </c>
      <c r="Q692" s="91" t="str">
        <f>VLOOKUP(MKT[[#This Row],[ID]],DRIVER[],6,FALSE)</f>
        <v>ASHOK PRADHAN</v>
      </c>
    </row>
    <row r="693" spans="1:17" ht="13.8">
      <c r="A693" s="1">
        <v>243</v>
      </c>
      <c r="B693" s="1" t="str">
        <f>MKT[[#This Row],[DATE]]&amp;MKT[[#This Row],[VEHICLE NO]]&amp;MKT[[#This Row],[TRIP NO]]</f>
        <v>45431OD34S11451</v>
      </c>
      <c r="C693" s="25">
        <v>45431</v>
      </c>
      <c r="D693" s="1">
        <v>29266</v>
      </c>
      <c r="E693" s="12">
        <v>312214</v>
      </c>
      <c r="F693" s="17">
        <v>6674</v>
      </c>
      <c r="G693" s="20" t="s">
        <v>32</v>
      </c>
      <c r="H693" s="80">
        <v>55.6</v>
      </c>
      <c r="I693" s="80">
        <v>16.82</v>
      </c>
      <c r="J693" s="77">
        <f t="shared" si="20"/>
        <v>38.78</v>
      </c>
      <c r="K693" s="78">
        <v>38</v>
      </c>
      <c r="L693" s="81">
        <v>45431</v>
      </c>
      <c r="M693" s="80">
        <f t="shared" si="21"/>
        <v>0.78000000000000114</v>
      </c>
      <c r="N693" s="32">
        <v>1</v>
      </c>
      <c r="O693" s="1" t="s">
        <v>50</v>
      </c>
      <c r="P693" s="1" t="s">
        <v>53</v>
      </c>
      <c r="Q693" s="91" t="str">
        <f>VLOOKUP(MKT[[#This Row],[ID]],DRIVER[],6,FALSE)</f>
        <v>AMIYA MISHRA</v>
      </c>
    </row>
    <row r="694" spans="1:17" ht="13.8">
      <c r="A694" s="1">
        <v>244</v>
      </c>
      <c r="B694" s="1" t="str">
        <f>MKT[[#This Row],[DATE]]&amp;MKT[[#This Row],[VEHICLE NO]]&amp;MKT[[#This Row],[TRIP NO]]</f>
        <v>45431OD04V11451</v>
      </c>
      <c r="C694" s="25">
        <v>45431</v>
      </c>
      <c r="D694" s="1">
        <v>29267</v>
      </c>
      <c r="E694" s="12">
        <v>312214</v>
      </c>
      <c r="F694" s="17">
        <v>6675</v>
      </c>
      <c r="G694" s="20" t="s">
        <v>46</v>
      </c>
      <c r="H694" s="80">
        <v>53.16</v>
      </c>
      <c r="I694" s="80">
        <v>16.82</v>
      </c>
      <c r="J694" s="77">
        <f t="shared" si="20"/>
        <v>36.339999999999996</v>
      </c>
      <c r="K694" s="78">
        <v>36.08</v>
      </c>
      <c r="L694" s="81">
        <v>45431</v>
      </c>
      <c r="M694" s="80">
        <f t="shared" si="21"/>
        <v>0.25999999999999801</v>
      </c>
      <c r="N694" s="32">
        <v>1</v>
      </c>
      <c r="O694" s="1" t="s">
        <v>50</v>
      </c>
      <c r="P694" s="1" t="s">
        <v>53</v>
      </c>
      <c r="Q694" s="91" t="str">
        <f>VLOOKUP(MKT[[#This Row],[ID]],DRIVER[],6,FALSE)</f>
        <v>AJAYA KUMAR PARIDA</v>
      </c>
    </row>
    <row r="695" spans="1:17" ht="13.8">
      <c r="A695" s="1">
        <v>245</v>
      </c>
      <c r="B695" s="1" t="str">
        <f>MKT[[#This Row],[DATE]]&amp;MKT[[#This Row],[VEHICLE NO]]&amp;MKT[[#This Row],[TRIP NO]]</f>
        <v>45431OD34U11451</v>
      </c>
      <c r="C695" s="25">
        <v>45431</v>
      </c>
      <c r="D695" s="1">
        <v>29268</v>
      </c>
      <c r="E695" s="12">
        <v>312214</v>
      </c>
      <c r="F695" s="17">
        <v>6678</v>
      </c>
      <c r="G695" s="20" t="s">
        <v>47</v>
      </c>
      <c r="H695" s="80">
        <v>56.6</v>
      </c>
      <c r="I695" s="80">
        <v>17.059999999999999</v>
      </c>
      <c r="J695" s="77">
        <f t="shared" si="20"/>
        <v>39.540000000000006</v>
      </c>
      <c r="K695" s="78">
        <v>38.92</v>
      </c>
      <c r="L695" s="81">
        <v>45432</v>
      </c>
      <c r="M695" s="80">
        <f t="shared" si="21"/>
        <v>0.62000000000000455</v>
      </c>
      <c r="N695" s="32">
        <v>1</v>
      </c>
      <c r="O695" s="1" t="s">
        <v>50</v>
      </c>
      <c r="P695" s="1" t="s">
        <v>53</v>
      </c>
      <c r="Q695" s="91" t="str">
        <f>VLOOKUP(MKT[[#This Row],[ID]],DRIVER[],6,FALSE)</f>
        <v>SULTAN AHMAD</v>
      </c>
    </row>
    <row r="696" spans="1:17" ht="13.8">
      <c r="A696" s="1">
        <v>246</v>
      </c>
      <c r="B696" s="1" t="str">
        <f>MKT[[#This Row],[DATE]]&amp;MKT[[#This Row],[VEHICLE NO]]&amp;MKT[[#This Row],[TRIP NO]]</f>
        <v>45431OD34T11452</v>
      </c>
      <c r="C696" s="25">
        <v>45431</v>
      </c>
      <c r="D696" s="1">
        <v>29269</v>
      </c>
      <c r="E696" s="12">
        <v>312214</v>
      </c>
      <c r="F696" s="17">
        <v>6695</v>
      </c>
      <c r="G696" s="20" t="s">
        <v>34</v>
      </c>
      <c r="H696" s="80">
        <v>56.04</v>
      </c>
      <c r="I696" s="80">
        <v>16.86</v>
      </c>
      <c r="J696" s="77">
        <f t="shared" si="20"/>
        <v>39.18</v>
      </c>
      <c r="K696" s="78">
        <v>38.840000000000003</v>
      </c>
      <c r="L696" s="81">
        <v>45432</v>
      </c>
      <c r="M696" s="80">
        <f t="shared" si="21"/>
        <v>0.33999999999999631</v>
      </c>
      <c r="N696" s="32">
        <v>2</v>
      </c>
      <c r="O696" s="1" t="s">
        <v>50</v>
      </c>
      <c r="P696" s="1" t="s">
        <v>53</v>
      </c>
      <c r="Q696" s="91" t="str">
        <f>VLOOKUP(MKT[[#This Row],[ID]],DRIVER[],6,FALSE)</f>
        <v>KASHI NATH DAS</v>
      </c>
    </row>
    <row r="697" spans="1:17" ht="13.8">
      <c r="A697" s="1">
        <v>247</v>
      </c>
      <c r="B697" s="1" t="str">
        <f>MKT[[#This Row],[DATE]]&amp;MKT[[#This Row],[VEHICLE NO]]&amp;MKT[[#This Row],[TRIP NO]]</f>
        <v>45433OD34U11451</v>
      </c>
      <c r="C697" s="25">
        <v>45433</v>
      </c>
      <c r="D697" s="1">
        <v>29270</v>
      </c>
      <c r="E697" s="12">
        <v>312214</v>
      </c>
      <c r="F697" s="17">
        <v>6715</v>
      </c>
      <c r="G697" s="20" t="s">
        <v>47</v>
      </c>
      <c r="H697" s="80">
        <v>56.2</v>
      </c>
      <c r="I697" s="80">
        <v>17</v>
      </c>
      <c r="J697" s="77">
        <f t="shared" si="20"/>
        <v>39.200000000000003</v>
      </c>
      <c r="K697" s="78">
        <v>38.799999999999997</v>
      </c>
      <c r="L697" s="81">
        <v>45433</v>
      </c>
      <c r="M697" s="80">
        <f t="shared" si="21"/>
        <v>0.40000000000000568</v>
      </c>
      <c r="N697" s="32">
        <v>1</v>
      </c>
      <c r="O697" s="1" t="s">
        <v>50</v>
      </c>
      <c r="P697" s="1" t="s">
        <v>53</v>
      </c>
      <c r="Q697" s="91" t="str">
        <f>VLOOKUP(MKT[[#This Row],[ID]],DRIVER[],6,FALSE)</f>
        <v>SULTAN AHMAD</v>
      </c>
    </row>
    <row r="698" spans="1:17" ht="13.8">
      <c r="A698" s="1">
        <v>248</v>
      </c>
      <c r="B698" s="1" t="str">
        <f>MKT[[#This Row],[DATE]]&amp;MKT[[#This Row],[VEHICLE NO]]&amp;MKT[[#This Row],[TRIP NO]]</f>
        <v>45433OD34U13451</v>
      </c>
      <c r="C698" s="25">
        <v>45433</v>
      </c>
      <c r="D698" s="1">
        <v>29271</v>
      </c>
      <c r="E698" s="12">
        <v>312214</v>
      </c>
      <c r="F698" s="17">
        <v>6713</v>
      </c>
      <c r="G698" s="20" t="s">
        <v>49</v>
      </c>
      <c r="H698" s="80">
        <v>54.36</v>
      </c>
      <c r="I698" s="80">
        <v>16.88</v>
      </c>
      <c r="J698" s="77">
        <f t="shared" si="20"/>
        <v>37.480000000000004</v>
      </c>
      <c r="K698" s="78">
        <v>37.200000000000003</v>
      </c>
      <c r="L698" s="81">
        <v>45433</v>
      </c>
      <c r="M698" s="80">
        <f t="shared" si="21"/>
        <v>0.28000000000000114</v>
      </c>
      <c r="N698" s="32">
        <v>1</v>
      </c>
      <c r="O698" s="1" t="s">
        <v>50</v>
      </c>
      <c r="P698" s="1" t="s">
        <v>53</v>
      </c>
      <c r="Q698" s="91" t="str">
        <f>VLOOKUP(MKT[[#This Row],[ID]],DRIVER[],6,FALSE)</f>
        <v>BHOORA KHAN</v>
      </c>
    </row>
    <row r="699" spans="1:17" ht="13.8">
      <c r="A699" s="1">
        <v>249</v>
      </c>
      <c r="B699" s="1" t="str">
        <f>MKT[[#This Row],[DATE]]&amp;MKT[[#This Row],[VEHICLE NO]]&amp;MKT[[#This Row],[TRIP NO]]</f>
        <v>45433OD34S11451</v>
      </c>
      <c r="C699" s="25">
        <v>45433</v>
      </c>
      <c r="D699" s="1">
        <v>29272</v>
      </c>
      <c r="E699" s="12">
        <v>312214</v>
      </c>
      <c r="F699" s="17">
        <v>6716</v>
      </c>
      <c r="G699" s="20" t="s">
        <v>32</v>
      </c>
      <c r="H699" s="80">
        <v>55.4</v>
      </c>
      <c r="I699" s="80">
        <v>16.78</v>
      </c>
      <c r="J699" s="77">
        <f t="shared" si="20"/>
        <v>38.619999999999997</v>
      </c>
      <c r="K699" s="78">
        <v>38.200000000000003</v>
      </c>
      <c r="L699" s="81">
        <v>45433</v>
      </c>
      <c r="M699" s="80">
        <f t="shared" si="21"/>
        <v>0.4199999999999946</v>
      </c>
      <c r="N699" s="32">
        <v>1</v>
      </c>
      <c r="O699" s="1" t="s">
        <v>50</v>
      </c>
      <c r="P699" s="1" t="s">
        <v>53</v>
      </c>
      <c r="Q699" s="91" t="str">
        <f>VLOOKUP(MKT[[#This Row],[ID]],DRIVER[],6,FALSE)</f>
        <v>AMIYA MISHRA</v>
      </c>
    </row>
    <row r="700" spans="1:17" ht="13.8">
      <c r="A700" s="1">
        <v>250</v>
      </c>
      <c r="B700" s="1" t="str">
        <f>MKT[[#This Row],[DATE]]&amp;MKT[[#This Row],[VEHICLE NO]]&amp;MKT[[#This Row],[TRIP NO]]</f>
        <v>45433OD34T11451</v>
      </c>
      <c r="C700" s="25">
        <v>45433</v>
      </c>
      <c r="D700" s="1">
        <v>29273</v>
      </c>
      <c r="E700" s="12">
        <v>312214</v>
      </c>
      <c r="F700" s="17">
        <v>6714</v>
      </c>
      <c r="G700" s="20" t="s">
        <v>34</v>
      </c>
      <c r="H700" s="80">
        <v>55</v>
      </c>
      <c r="I700" s="80">
        <v>16.86</v>
      </c>
      <c r="J700" s="77">
        <f t="shared" si="20"/>
        <v>38.14</v>
      </c>
      <c r="K700" s="78">
        <v>37.92</v>
      </c>
      <c r="L700" s="81">
        <v>45433</v>
      </c>
      <c r="M700" s="80">
        <f t="shared" si="21"/>
        <v>0.21999999999999886</v>
      </c>
      <c r="N700" s="32">
        <v>1</v>
      </c>
      <c r="O700" s="1" t="s">
        <v>50</v>
      </c>
      <c r="P700" s="1" t="s">
        <v>53</v>
      </c>
      <c r="Q700" s="91" t="str">
        <f>VLOOKUP(MKT[[#This Row],[ID]],DRIVER[],6,FALSE)</f>
        <v>KASHI NATH DAS</v>
      </c>
    </row>
    <row r="701" spans="1:17" ht="13.8">
      <c r="A701" s="1">
        <v>251</v>
      </c>
      <c r="B701" s="1" t="str">
        <f>MKT[[#This Row],[DATE]]&amp;MKT[[#This Row],[VEHICLE NO]]&amp;MKT[[#This Row],[TRIP NO]]</f>
        <v>45433OD04V13451</v>
      </c>
      <c r="C701" s="25">
        <v>45433</v>
      </c>
      <c r="D701" s="1">
        <v>29274</v>
      </c>
      <c r="E701" s="12">
        <v>312214</v>
      </c>
      <c r="F701" s="17">
        <v>6760</v>
      </c>
      <c r="G701" s="20" t="s">
        <v>48</v>
      </c>
      <c r="H701" s="80">
        <v>54.58</v>
      </c>
      <c r="I701" s="80">
        <v>16.739999999999998</v>
      </c>
      <c r="J701" s="77">
        <f t="shared" si="20"/>
        <v>37.840000000000003</v>
      </c>
      <c r="K701" s="78">
        <v>37.799999999999997</v>
      </c>
      <c r="L701" s="81">
        <v>45433</v>
      </c>
      <c r="M701" s="80">
        <f t="shared" si="21"/>
        <v>4.0000000000006253E-2</v>
      </c>
      <c r="N701" s="32">
        <v>1</v>
      </c>
      <c r="O701" s="1" t="s">
        <v>50</v>
      </c>
      <c r="P701" s="1" t="s">
        <v>53</v>
      </c>
      <c r="Q701" s="91" t="str">
        <f>VLOOKUP(MKT[[#This Row],[ID]],DRIVER[],6,FALSE)</f>
        <v>ASHOK PRADHAN</v>
      </c>
    </row>
    <row r="702" spans="1:17" ht="13.8">
      <c r="A702" s="1">
        <v>252</v>
      </c>
      <c r="B702" s="1" t="str">
        <f>MKT[[#This Row],[DATE]]&amp;MKT[[#This Row],[VEHICLE NO]]&amp;MKT[[#This Row],[TRIP NO]]</f>
        <v>45433OD04T11451</v>
      </c>
      <c r="C702" s="25">
        <v>45433</v>
      </c>
      <c r="D702" s="1">
        <v>29275</v>
      </c>
      <c r="E702" s="12">
        <v>312214</v>
      </c>
      <c r="F702" s="17">
        <v>6766</v>
      </c>
      <c r="G702" s="20" t="s">
        <v>13</v>
      </c>
      <c r="H702" s="80">
        <v>53.3</v>
      </c>
      <c r="I702" s="80">
        <v>16.78</v>
      </c>
      <c r="J702" s="77">
        <f t="shared" si="20"/>
        <v>36.519999999999996</v>
      </c>
      <c r="K702" s="78">
        <v>36.159999999999997</v>
      </c>
      <c r="L702" s="81">
        <v>45433</v>
      </c>
      <c r="M702" s="80">
        <f t="shared" si="21"/>
        <v>0.35999999999999943</v>
      </c>
      <c r="N702" s="32">
        <v>1</v>
      </c>
      <c r="O702" s="1" t="s">
        <v>50</v>
      </c>
      <c r="P702" s="1" t="s">
        <v>53</v>
      </c>
      <c r="Q702" s="91" t="str">
        <f>VLOOKUP(MKT[[#This Row],[ID]],DRIVER[],6,FALSE)</f>
        <v>AKSHAYA KU SAHOO</v>
      </c>
    </row>
    <row r="703" spans="1:17" ht="13.8">
      <c r="A703" s="1">
        <v>253</v>
      </c>
      <c r="B703" s="1" t="str">
        <f>MKT[[#This Row],[DATE]]&amp;MKT[[#This Row],[VEHICLE NO]]&amp;MKT[[#This Row],[TRIP NO]]</f>
        <v>45433OD34R11451</v>
      </c>
      <c r="C703" s="25">
        <v>45433</v>
      </c>
      <c r="D703" s="1">
        <v>29276</v>
      </c>
      <c r="E703" s="12">
        <v>312214</v>
      </c>
      <c r="F703" s="17">
        <v>6815</v>
      </c>
      <c r="G703" s="20" t="s">
        <v>12</v>
      </c>
      <c r="H703" s="80">
        <v>56.54</v>
      </c>
      <c r="I703" s="80">
        <v>16.7</v>
      </c>
      <c r="J703" s="77">
        <f t="shared" si="20"/>
        <v>39.840000000000003</v>
      </c>
      <c r="K703" s="78">
        <v>39.4</v>
      </c>
      <c r="L703" s="81">
        <v>45433</v>
      </c>
      <c r="M703" s="80">
        <f t="shared" si="21"/>
        <v>0.44000000000000483</v>
      </c>
      <c r="N703" s="32">
        <v>1</v>
      </c>
      <c r="O703" s="1" t="s">
        <v>50</v>
      </c>
      <c r="P703" s="1" t="s">
        <v>53</v>
      </c>
      <c r="Q703" s="91" t="str">
        <f>VLOOKUP(MKT[[#This Row],[ID]],DRIVER[],6,FALSE)</f>
        <v>HEMANTA MOHANTA</v>
      </c>
    </row>
    <row r="704" spans="1:17" ht="13.8">
      <c r="A704" s="1">
        <v>254</v>
      </c>
      <c r="B704" s="1" t="str">
        <f>MKT[[#This Row],[DATE]]&amp;MKT[[#This Row],[VEHICLE NO]]&amp;MKT[[#This Row],[TRIP NO]]</f>
        <v>45433OD04V11451</v>
      </c>
      <c r="C704" s="25">
        <v>45433</v>
      </c>
      <c r="D704" s="1">
        <v>29277</v>
      </c>
      <c r="E704" s="12">
        <v>312214</v>
      </c>
      <c r="F704" s="17">
        <v>6828</v>
      </c>
      <c r="G704" s="20" t="s">
        <v>46</v>
      </c>
      <c r="H704" s="80">
        <v>56.02</v>
      </c>
      <c r="I704" s="80">
        <v>16.8</v>
      </c>
      <c r="J704" s="77">
        <f t="shared" si="20"/>
        <v>39.22</v>
      </c>
      <c r="K704" s="78">
        <v>38.82</v>
      </c>
      <c r="L704" s="81">
        <v>45433</v>
      </c>
      <c r="M704" s="80">
        <f t="shared" si="21"/>
        <v>0.39999999999999858</v>
      </c>
      <c r="N704" s="32">
        <v>1</v>
      </c>
      <c r="O704" s="1" t="s">
        <v>50</v>
      </c>
      <c r="P704" s="1" t="s">
        <v>53</v>
      </c>
      <c r="Q704" s="91" t="str">
        <f>VLOOKUP(MKT[[#This Row],[ID]],DRIVER[],6,FALSE)</f>
        <v>AJAYA KUMAR PARIDA</v>
      </c>
    </row>
    <row r="705" spans="1:18" ht="13.8">
      <c r="A705" s="1">
        <v>255</v>
      </c>
      <c r="B705" s="1" t="str">
        <f>MKT[[#This Row],[DATE]]&amp;MKT[[#This Row],[VEHICLE NO]]&amp;MKT[[#This Row],[TRIP NO]]</f>
        <v>45433OD34U11452</v>
      </c>
      <c r="C705" s="25">
        <v>45433</v>
      </c>
      <c r="D705" s="1">
        <v>29278</v>
      </c>
      <c r="E705" s="12">
        <v>312214</v>
      </c>
      <c r="F705" s="17">
        <v>6839</v>
      </c>
      <c r="G705" s="20" t="s">
        <v>47</v>
      </c>
      <c r="H705" s="80">
        <v>55.04</v>
      </c>
      <c r="I705" s="80">
        <v>16.98</v>
      </c>
      <c r="J705" s="77">
        <f t="shared" si="20"/>
        <v>38.06</v>
      </c>
      <c r="K705" s="78">
        <v>37.659999999999997</v>
      </c>
      <c r="L705" s="81">
        <v>45434</v>
      </c>
      <c r="M705" s="80">
        <f t="shared" si="21"/>
        <v>0.40000000000000568</v>
      </c>
      <c r="N705" s="32">
        <v>2</v>
      </c>
      <c r="O705" s="1" t="s">
        <v>50</v>
      </c>
      <c r="P705" s="1" t="s">
        <v>53</v>
      </c>
      <c r="Q705" s="91" t="str">
        <f>VLOOKUP(MKT[[#This Row],[ID]],DRIVER[],6,FALSE)</f>
        <v>SULTAN AHMAD</v>
      </c>
    </row>
    <row r="706" spans="1:18" ht="13.8">
      <c r="A706" s="1">
        <v>256</v>
      </c>
      <c r="B706" s="1" t="str">
        <f>MKT[[#This Row],[DATE]]&amp;MKT[[#This Row],[VEHICLE NO]]&amp;MKT[[#This Row],[TRIP NO]]</f>
        <v>45433OD34U13452</v>
      </c>
      <c r="C706" s="25">
        <v>45433</v>
      </c>
      <c r="D706" s="1">
        <v>29279</v>
      </c>
      <c r="E706" s="12">
        <v>312214</v>
      </c>
      <c r="F706" s="17">
        <v>6844</v>
      </c>
      <c r="G706" s="20" t="s">
        <v>49</v>
      </c>
      <c r="H706" s="80">
        <v>55.44</v>
      </c>
      <c r="I706" s="80">
        <v>16.86</v>
      </c>
      <c r="J706" s="77">
        <f t="shared" si="20"/>
        <v>38.58</v>
      </c>
      <c r="K706" s="78">
        <v>38.119999999999997</v>
      </c>
      <c r="L706" s="81">
        <v>45434</v>
      </c>
      <c r="M706" s="80">
        <f t="shared" si="21"/>
        <v>0.46000000000000085</v>
      </c>
      <c r="N706" s="32">
        <v>2</v>
      </c>
      <c r="O706" s="1" t="s">
        <v>50</v>
      </c>
      <c r="P706" s="1" t="s">
        <v>53</v>
      </c>
      <c r="Q706" s="91" t="str">
        <f>VLOOKUP(MKT[[#This Row],[ID]],DRIVER[],6,FALSE)</f>
        <v>BHOORA KHAN</v>
      </c>
    </row>
    <row r="707" spans="1:18" ht="13.8">
      <c r="A707" s="1">
        <v>257</v>
      </c>
      <c r="B707" s="1" t="str">
        <f>MKT[[#This Row],[DATE]]&amp;MKT[[#This Row],[VEHICLE NO]]&amp;MKT[[#This Row],[TRIP NO]]</f>
        <v>45433OD34S11452</v>
      </c>
      <c r="C707" s="25">
        <v>45433</v>
      </c>
      <c r="D707" s="1">
        <v>29280</v>
      </c>
      <c r="E707" s="12">
        <v>312214</v>
      </c>
      <c r="F707" s="17">
        <v>6840</v>
      </c>
      <c r="G707" s="20" t="s">
        <v>32</v>
      </c>
      <c r="H707" s="80">
        <v>54.74</v>
      </c>
      <c r="I707" s="80">
        <v>16.8</v>
      </c>
      <c r="J707" s="77">
        <f t="shared" ref="J707:J770" si="22">H707-I707</f>
        <v>37.94</v>
      </c>
      <c r="K707" s="78">
        <v>37.659999999999997</v>
      </c>
      <c r="L707" s="81">
        <v>45434</v>
      </c>
      <c r="M707" s="80">
        <f t="shared" ref="M707:M770" si="23">J707-K707</f>
        <v>0.28000000000000114</v>
      </c>
      <c r="N707" s="32">
        <v>2</v>
      </c>
      <c r="O707" s="1" t="s">
        <v>50</v>
      </c>
      <c r="P707" s="1" t="s">
        <v>53</v>
      </c>
      <c r="Q707" s="91" t="str">
        <f>VLOOKUP(MKT[[#This Row],[ID]],DRIVER[],6,FALSE)</f>
        <v>AMIYA MISHRA</v>
      </c>
    </row>
    <row r="708" spans="1:18" ht="13.8">
      <c r="A708" s="1">
        <v>258</v>
      </c>
      <c r="B708" s="1" t="str">
        <f>MKT[[#This Row],[DATE]]&amp;MKT[[#This Row],[VEHICLE NO]]&amp;MKT[[#This Row],[TRIP NO]]</f>
        <v>45434OD34T11451</v>
      </c>
      <c r="C708" s="25">
        <v>45434</v>
      </c>
      <c r="D708" s="1">
        <v>29281</v>
      </c>
      <c r="E708" s="12">
        <v>312214</v>
      </c>
      <c r="F708" s="17">
        <v>6849</v>
      </c>
      <c r="G708" s="20" t="s">
        <v>34</v>
      </c>
      <c r="H708" s="80">
        <v>55.12</v>
      </c>
      <c r="I708" s="80">
        <v>16.82</v>
      </c>
      <c r="J708" s="77">
        <f t="shared" si="22"/>
        <v>38.299999999999997</v>
      </c>
      <c r="K708" s="78">
        <v>37.82</v>
      </c>
      <c r="L708" s="81">
        <v>45434</v>
      </c>
      <c r="M708" s="80">
        <f t="shared" si="23"/>
        <v>0.47999999999999687</v>
      </c>
      <c r="N708" s="32">
        <v>1</v>
      </c>
      <c r="O708" s="1" t="s">
        <v>50</v>
      </c>
      <c r="P708" s="1" t="s">
        <v>53</v>
      </c>
      <c r="Q708" s="91" t="str">
        <f>VLOOKUP(MKT[[#This Row],[ID]],DRIVER[],6,FALSE)</f>
        <v>KASHI NATH DAS</v>
      </c>
    </row>
    <row r="709" spans="1:18" ht="13.8">
      <c r="A709" s="1">
        <v>259</v>
      </c>
      <c r="B709" s="1" t="str">
        <f>MKT[[#This Row],[DATE]]&amp;MKT[[#This Row],[VEHICLE NO]]&amp;MKT[[#This Row],[TRIP NO]]</f>
        <v>45434OD04T11451</v>
      </c>
      <c r="C709" s="25">
        <v>45434</v>
      </c>
      <c r="D709" s="1">
        <v>29282</v>
      </c>
      <c r="E709" s="12">
        <v>312214</v>
      </c>
      <c r="F709" s="17">
        <v>6864</v>
      </c>
      <c r="G709" s="20" t="s">
        <v>13</v>
      </c>
      <c r="H709" s="80">
        <v>54.8</v>
      </c>
      <c r="I709" s="80">
        <v>16.78</v>
      </c>
      <c r="J709" s="77">
        <f t="shared" si="22"/>
        <v>38.019999999999996</v>
      </c>
      <c r="K709" s="78">
        <v>37.4</v>
      </c>
      <c r="L709" s="81">
        <v>45434</v>
      </c>
      <c r="M709" s="80">
        <f t="shared" si="23"/>
        <v>0.61999999999999744</v>
      </c>
      <c r="N709" s="32">
        <v>1</v>
      </c>
      <c r="O709" s="1" t="s">
        <v>50</v>
      </c>
      <c r="P709" s="1" t="s">
        <v>53</v>
      </c>
      <c r="Q709" s="91" t="str">
        <f>VLOOKUP(MKT[[#This Row],[ID]],DRIVER[],6,FALSE)</f>
        <v>AKSHAYA KU SAHOO</v>
      </c>
      <c r="R709" s="1">
        <v>422</v>
      </c>
    </row>
    <row r="710" spans="1:18" ht="13.8">
      <c r="A710" s="1">
        <v>260</v>
      </c>
      <c r="B710" s="1" t="str">
        <f>MKT[[#This Row],[DATE]]&amp;MKT[[#This Row],[VEHICLE NO]]&amp;MKT[[#This Row],[TRIP NO]]</f>
        <v>45434OD04V13451</v>
      </c>
      <c r="C710" s="25">
        <v>45434</v>
      </c>
      <c r="D710" s="1">
        <v>29283</v>
      </c>
      <c r="E710" s="12">
        <v>312214</v>
      </c>
      <c r="F710" s="17">
        <v>6869</v>
      </c>
      <c r="G710" s="20" t="s">
        <v>48</v>
      </c>
      <c r="H710" s="80">
        <v>51.2</v>
      </c>
      <c r="I710" s="80">
        <v>16.72</v>
      </c>
      <c r="J710" s="77">
        <f t="shared" si="22"/>
        <v>34.480000000000004</v>
      </c>
      <c r="K710" s="78">
        <v>34.08</v>
      </c>
      <c r="L710" s="81">
        <v>45434</v>
      </c>
      <c r="M710" s="80">
        <f t="shared" si="23"/>
        <v>0.40000000000000568</v>
      </c>
      <c r="N710" s="32">
        <v>1</v>
      </c>
      <c r="O710" s="1" t="s">
        <v>50</v>
      </c>
      <c r="P710" s="1" t="s">
        <v>53</v>
      </c>
      <c r="Q710" s="91" t="str">
        <f>VLOOKUP(MKT[[#This Row],[ID]],DRIVER[],6,FALSE)</f>
        <v>ASHOK PRADHAN</v>
      </c>
    </row>
    <row r="711" spans="1:18" ht="13.8">
      <c r="A711" s="1">
        <v>261</v>
      </c>
      <c r="B711" s="1" t="str">
        <f>MKT[[#This Row],[DATE]]&amp;MKT[[#This Row],[VEHICLE NO]]&amp;MKT[[#This Row],[TRIP NO]]</f>
        <v>45434OD04V11451</v>
      </c>
      <c r="C711" s="25">
        <v>45434</v>
      </c>
      <c r="D711" s="1">
        <v>29284</v>
      </c>
      <c r="E711" s="12">
        <v>312214</v>
      </c>
      <c r="F711" s="17">
        <v>6865</v>
      </c>
      <c r="G711" s="20" t="s">
        <v>46</v>
      </c>
      <c r="H711" s="80">
        <v>53.42</v>
      </c>
      <c r="I711" s="80">
        <v>16.739999999999998</v>
      </c>
      <c r="J711" s="77">
        <f t="shared" si="22"/>
        <v>36.680000000000007</v>
      </c>
      <c r="K711" s="78">
        <v>36.32</v>
      </c>
      <c r="L711" s="81">
        <v>45434</v>
      </c>
      <c r="M711" s="80">
        <f t="shared" si="23"/>
        <v>0.36000000000000654</v>
      </c>
      <c r="N711" s="32">
        <v>1</v>
      </c>
      <c r="O711" s="1" t="s">
        <v>50</v>
      </c>
      <c r="P711" s="1" t="s">
        <v>53</v>
      </c>
      <c r="Q711" s="91" t="str">
        <f>VLOOKUP(MKT[[#This Row],[ID]],DRIVER[],6,FALSE)</f>
        <v>AJAYA KUMAR PARIDA</v>
      </c>
    </row>
    <row r="712" spans="1:18" ht="13.8">
      <c r="A712" s="1">
        <v>262</v>
      </c>
      <c r="B712" s="1" t="str">
        <f>MKT[[#This Row],[DATE]]&amp;MKT[[#This Row],[VEHICLE NO]]&amp;MKT[[#This Row],[TRIP NO]]</f>
        <v>45434OD34S11451</v>
      </c>
      <c r="C712" s="25">
        <v>45434</v>
      </c>
      <c r="D712" s="1">
        <v>29285</v>
      </c>
      <c r="E712" s="12">
        <v>312214</v>
      </c>
      <c r="F712" s="17">
        <v>6876</v>
      </c>
      <c r="G712" s="20" t="s">
        <v>32</v>
      </c>
      <c r="H712" s="80">
        <v>54.18</v>
      </c>
      <c r="I712" s="80">
        <v>16.760000000000002</v>
      </c>
      <c r="J712" s="77">
        <f t="shared" si="22"/>
        <v>37.42</v>
      </c>
      <c r="K712" s="78">
        <v>37.08</v>
      </c>
      <c r="L712" s="81">
        <v>45434</v>
      </c>
      <c r="M712" s="80">
        <f t="shared" si="23"/>
        <v>0.34000000000000341</v>
      </c>
      <c r="N712" s="32">
        <v>1</v>
      </c>
      <c r="O712" s="1" t="s">
        <v>50</v>
      </c>
      <c r="P712" s="1" t="s">
        <v>53</v>
      </c>
      <c r="Q712" s="91" t="str">
        <f>VLOOKUP(MKT[[#This Row],[ID]],DRIVER[],6,FALSE)</f>
        <v>AMIYA MISHRA</v>
      </c>
    </row>
    <row r="713" spans="1:18" ht="13.8">
      <c r="A713" s="1">
        <v>263</v>
      </c>
      <c r="B713" s="1" t="str">
        <f>MKT[[#This Row],[DATE]]&amp;MKT[[#This Row],[VEHICLE NO]]&amp;MKT[[#This Row],[TRIP NO]]</f>
        <v>45434OD34U11451</v>
      </c>
      <c r="C713" s="25">
        <v>45434</v>
      </c>
      <c r="D713" s="1">
        <v>29286</v>
      </c>
      <c r="E713" s="12">
        <v>312214</v>
      </c>
      <c r="F713" s="17">
        <v>6884</v>
      </c>
      <c r="G713" s="20" t="s">
        <v>47</v>
      </c>
      <c r="H713" s="80">
        <v>54.86</v>
      </c>
      <c r="I713" s="80">
        <v>16.98</v>
      </c>
      <c r="J713" s="77">
        <f t="shared" si="22"/>
        <v>37.879999999999995</v>
      </c>
      <c r="K713" s="78">
        <v>37.54</v>
      </c>
      <c r="L713" s="81">
        <v>45434</v>
      </c>
      <c r="M713" s="80">
        <f t="shared" si="23"/>
        <v>0.33999999999999631</v>
      </c>
      <c r="N713" s="32">
        <v>1</v>
      </c>
      <c r="O713" s="1" t="s">
        <v>50</v>
      </c>
      <c r="P713" s="1" t="s">
        <v>53</v>
      </c>
      <c r="Q713" s="91" t="str">
        <f>VLOOKUP(MKT[[#This Row],[ID]],DRIVER[],6,FALSE)</f>
        <v>SULTAN AHMAD</v>
      </c>
    </row>
    <row r="714" spans="1:18" ht="13.8">
      <c r="A714" s="1">
        <v>264</v>
      </c>
      <c r="B714" s="1" t="str">
        <f>MKT[[#This Row],[DATE]]&amp;MKT[[#This Row],[VEHICLE NO]]&amp;MKT[[#This Row],[TRIP NO]]</f>
        <v>45434OD34U13451</v>
      </c>
      <c r="C714" s="25">
        <v>45434</v>
      </c>
      <c r="D714" s="1">
        <v>29287</v>
      </c>
      <c r="E714" s="12">
        <v>312214</v>
      </c>
      <c r="F714" s="17">
        <v>6896</v>
      </c>
      <c r="G714" s="20" t="s">
        <v>49</v>
      </c>
      <c r="H714" s="80">
        <v>55.98</v>
      </c>
      <c r="I714" s="80">
        <v>16.86</v>
      </c>
      <c r="J714" s="77">
        <f t="shared" si="22"/>
        <v>39.119999999999997</v>
      </c>
      <c r="K714" s="78">
        <v>38.56</v>
      </c>
      <c r="L714" s="81">
        <v>45434</v>
      </c>
      <c r="M714" s="80">
        <f t="shared" si="23"/>
        <v>0.55999999999999517</v>
      </c>
      <c r="N714" s="32">
        <v>1</v>
      </c>
      <c r="O714" s="1" t="s">
        <v>50</v>
      </c>
      <c r="P714" s="1" t="s">
        <v>53</v>
      </c>
      <c r="Q714" s="91" t="str">
        <f>VLOOKUP(MKT[[#This Row],[ID]],DRIVER[],6,FALSE)</f>
        <v>BHOORA KHAN</v>
      </c>
    </row>
    <row r="715" spans="1:18" ht="13.8">
      <c r="A715" s="1">
        <v>265</v>
      </c>
      <c r="B715" s="1" t="str">
        <f>MKT[[#This Row],[DATE]]&amp;MKT[[#This Row],[VEHICLE NO]]&amp;MKT[[#This Row],[TRIP NO]]</f>
        <v>45434OD34R13451</v>
      </c>
      <c r="C715" s="25">
        <v>45434</v>
      </c>
      <c r="D715" s="1">
        <v>29288</v>
      </c>
      <c r="E715" s="12">
        <v>312214</v>
      </c>
      <c r="F715" s="17">
        <v>6927</v>
      </c>
      <c r="G715" s="20" t="s">
        <v>11</v>
      </c>
      <c r="H715" s="80">
        <v>55.28</v>
      </c>
      <c r="I715" s="80">
        <v>16.98</v>
      </c>
      <c r="J715" s="77">
        <f t="shared" si="22"/>
        <v>38.299999999999997</v>
      </c>
      <c r="K715" s="78">
        <v>37.94</v>
      </c>
      <c r="L715" s="81">
        <v>45434</v>
      </c>
      <c r="M715" s="80">
        <f t="shared" si="23"/>
        <v>0.35999999999999943</v>
      </c>
      <c r="N715" s="32">
        <v>1</v>
      </c>
      <c r="O715" s="1" t="s">
        <v>50</v>
      </c>
      <c r="P715" s="1" t="s">
        <v>53</v>
      </c>
      <c r="Q715" s="91" t="str">
        <f>VLOOKUP(MKT[[#This Row],[ID]],DRIVER[],6,FALSE)</f>
        <v>MALIA PRADHAN</v>
      </c>
    </row>
    <row r="716" spans="1:18" ht="13.8">
      <c r="A716" s="1">
        <v>266</v>
      </c>
      <c r="B716" s="1" t="str">
        <f>MKT[[#This Row],[DATE]]&amp;MKT[[#This Row],[VEHICLE NO]]&amp;MKT[[#This Row],[TRIP NO]]</f>
        <v>45434OD34T11452</v>
      </c>
      <c r="C716" s="25">
        <v>45434</v>
      </c>
      <c r="D716" s="1">
        <v>29289</v>
      </c>
      <c r="E716" s="12">
        <v>312214</v>
      </c>
      <c r="F716" s="17">
        <v>6963</v>
      </c>
      <c r="G716" s="20" t="s">
        <v>34</v>
      </c>
      <c r="H716" s="80">
        <v>52.58</v>
      </c>
      <c r="I716" s="80">
        <v>16.86</v>
      </c>
      <c r="J716" s="77">
        <f t="shared" si="22"/>
        <v>35.72</v>
      </c>
      <c r="K716" s="78">
        <v>35.520000000000003</v>
      </c>
      <c r="L716" s="81">
        <v>45434</v>
      </c>
      <c r="M716" s="80">
        <f t="shared" si="23"/>
        <v>0.19999999999999574</v>
      </c>
      <c r="N716" s="32">
        <v>2</v>
      </c>
      <c r="O716" s="1" t="s">
        <v>50</v>
      </c>
      <c r="P716" s="1" t="s">
        <v>53</v>
      </c>
      <c r="Q716" s="91" t="str">
        <f>VLOOKUP(MKT[[#This Row],[ID]],DRIVER[],6,FALSE)</f>
        <v>KASHI NATH DAS</v>
      </c>
    </row>
    <row r="717" spans="1:18" ht="13.8">
      <c r="A717" s="1">
        <v>267</v>
      </c>
      <c r="B717" s="1" t="str">
        <f>MKT[[#This Row],[DATE]]&amp;MKT[[#This Row],[VEHICLE NO]]&amp;MKT[[#This Row],[TRIP NO]]</f>
        <v>45434OD04V11452</v>
      </c>
      <c r="C717" s="25">
        <v>45434</v>
      </c>
      <c r="D717" s="1">
        <v>29290</v>
      </c>
      <c r="E717" s="12">
        <v>312214</v>
      </c>
      <c r="F717" s="17">
        <v>6970</v>
      </c>
      <c r="G717" s="20" t="s">
        <v>46</v>
      </c>
      <c r="H717" s="80">
        <v>51.42</v>
      </c>
      <c r="I717" s="80">
        <v>16.72</v>
      </c>
      <c r="J717" s="77">
        <f t="shared" si="22"/>
        <v>34.700000000000003</v>
      </c>
      <c r="K717" s="78">
        <v>34.42</v>
      </c>
      <c r="L717" s="81">
        <v>45435</v>
      </c>
      <c r="M717" s="80">
        <f t="shared" si="23"/>
        <v>0.28000000000000114</v>
      </c>
      <c r="N717" s="32">
        <v>2</v>
      </c>
      <c r="O717" s="1" t="s">
        <v>50</v>
      </c>
      <c r="P717" s="1" t="s">
        <v>53</v>
      </c>
      <c r="Q717" s="91" t="str">
        <f>VLOOKUP(MKT[[#This Row],[ID]],DRIVER[],6,FALSE)</f>
        <v>AJAYA KUMAR PARIDA</v>
      </c>
    </row>
    <row r="718" spans="1:18" ht="13.8">
      <c r="A718" s="1">
        <v>268</v>
      </c>
      <c r="B718" s="1" t="str">
        <f>MKT[[#This Row],[DATE]]&amp;MKT[[#This Row],[VEHICLE NO]]&amp;MKT[[#This Row],[TRIP NO]]</f>
        <v>45434OD04T11452</v>
      </c>
      <c r="C718" s="25">
        <v>45434</v>
      </c>
      <c r="D718" s="1">
        <v>29291</v>
      </c>
      <c r="E718" s="12">
        <v>312214</v>
      </c>
      <c r="F718" s="17">
        <v>6973</v>
      </c>
      <c r="G718" s="20" t="s">
        <v>13</v>
      </c>
      <c r="H718" s="80">
        <v>53.06</v>
      </c>
      <c r="I718" s="80">
        <v>17.059999999999999</v>
      </c>
      <c r="J718" s="77">
        <f t="shared" si="22"/>
        <v>36</v>
      </c>
      <c r="K718" s="78">
        <v>35.58</v>
      </c>
      <c r="L718" s="81">
        <v>45435</v>
      </c>
      <c r="M718" s="80">
        <f t="shared" si="23"/>
        <v>0.42000000000000171</v>
      </c>
      <c r="N718" s="32">
        <v>2</v>
      </c>
      <c r="O718" s="1" t="s">
        <v>50</v>
      </c>
      <c r="P718" s="1" t="s">
        <v>53</v>
      </c>
      <c r="Q718" s="91" t="str">
        <f>VLOOKUP(MKT[[#This Row],[ID]],DRIVER[],6,FALSE)</f>
        <v>AKSHAYA KU SAHOO</v>
      </c>
    </row>
    <row r="719" spans="1:18" ht="13.8">
      <c r="A719" s="1">
        <v>269</v>
      </c>
      <c r="B719" s="1" t="str">
        <f>MKT[[#This Row],[DATE]]&amp;MKT[[#This Row],[VEHICLE NO]]&amp;MKT[[#This Row],[TRIP NO]]</f>
        <v>45434OD04V13452</v>
      </c>
      <c r="C719" s="25">
        <v>45434</v>
      </c>
      <c r="D719" s="1">
        <v>29292</v>
      </c>
      <c r="E719" s="12">
        <v>312214</v>
      </c>
      <c r="F719" s="17">
        <v>6972</v>
      </c>
      <c r="G719" s="20" t="s">
        <v>48</v>
      </c>
      <c r="H719" s="80">
        <v>54.3</v>
      </c>
      <c r="I719" s="80">
        <v>16.7</v>
      </c>
      <c r="J719" s="77">
        <f t="shared" si="22"/>
        <v>37.599999999999994</v>
      </c>
      <c r="K719" s="78">
        <v>37.299999999999997</v>
      </c>
      <c r="L719" s="81">
        <v>45435</v>
      </c>
      <c r="M719" s="80">
        <f t="shared" si="23"/>
        <v>0.29999999999999716</v>
      </c>
      <c r="N719" s="32">
        <v>2</v>
      </c>
      <c r="O719" s="1" t="s">
        <v>50</v>
      </c>
      <c r="P719" s="1" t="s">
        <v>53</v>
      </c>
      <c r="Q719" s="91" t="str">
        <f>VLOOKUP(MKT[[#This Row],[ID]],DRIVER[],6,FALSE)</f>
        <v>ASHOK PRADHAN</v>
      </c>
    </row>
    <row r="720" spans="1:18" ht="13.8">
      <c r="A720" s="1">
        <v>270</v>
      </c>
      <c r="B720" s="1" t="str">
        <f>MKT[[#This Row],[DATE]]&amp;MKT[[#This Row],[VEHICLE NO]]&amp;MKT[[#This Row],[TRIP NO]]</f>
        <v>45434OD34U11452</v>
      </c>
      <c r="C720" s="25">
        <v>45434</v>
      </c>
      <c r="D720" s="1">
        <v>29293</v>
      </c>
      <c r="E720" s="12">
        <v>312214</v>
      </c>
      <c r="F720" s="17">
        <v>6978</v>
      </c>
      <c r="G720" s="20" t="s">
        <v>47</v>
      </c>
      <c r="H720" s="80">
        <v>54.5</v>
      </c>
      <c r="I720" s="80">
        <v>16.940000000000001</v>
      </c>
      <c r="J720" s="77">
        <f t="shared" si="22"/>
        <v>37.56</v>
      </c>
      <c r="K720" s="78">
        <v>37.26</v>
      </c>
      <c r="L720" s="81">
        <v>45435</v>
      </c>
      <c r="M720" s="80">
        <f t="shared" si="23"/>
        <v>0.30000000000000426</v>
      </c>
      <c r="N720" s="32">
        <v>2</v>
      </c>
      <c r="O720" s="1" t="s">
        <v>50</v>
      </c>
      <c r="P720" s="1" t="s">
        <v>53</v>
      </c>
      <c r="Q720" s="91" t="str">
        <f>VLOOKUP(MKT[[#This Row],[ID]],DRIVER[],6,FALSE)</f>
        <v>SULTAN AHMAD</v>
      </c>
    </row>
    <row r="721" spans="1:18" ht="13.8">
      <c r="A721" s="1">
        <v>271</v>
      </c>
      <c r="B721" s="1" t="str">
        <f>MKT[[#This Row],[DATE]]&amp;MKT[[#This Row],[VEHICLE NO]]&amp;MKT[[#This Row],[TRIP NO]]</f>
        <v>45434OD34S11452</v>
      </c>
      <c r="C721" s="25">
        <v>45434</v>
      </c>
      <c r="D721" s="1">
        <v>29294</v>
      </c>
      <c r="E721" s="12">
        <v>312214</v>
      </c>
      <c r="F721" s="17">
        <v>6975</v>
      </c>
      <c r="G721" s="20" t="s">
        <v>32</v>
      </c>
      <c r="H721" s="80">
        <v>52.88</v>
      </c>
      <c r="I721" s="80">
        <v>16.72</v>
      </c>
      <c r="J721" s="77">
        <f t="shared" si="22"/>
        <v>36.160000000000004</v>
      </c>
      <c r="K721" s="78">
        <v>35.92</v>
      </c>
      <c r="L721" s="81">
        <v>45435</v>
      </c>
      <c r="M721" s="80">
        <f t="shared" si="23"/>
        <v>0.24000000000000199</v>
      </c>
      <c r="N721" s="32">
        <v>2</v>
      </c>
      <c r="O721" s="1" t="s">
        <v>50</v>
      </c>
      <c r="P721" s="1" t="s">
        <v>53</v>
      </c>
      <c r="Q721" s="91" t="str">
        <f>VLOOKUP(MKT[[#This Row],[ID]],DRIVER[],6,FALSE)</f>
        <v>AMIYA MISHRA</v>
      </c>
    </row>
    <row r="722" spans="1:18" ht="13.8">
      <c r="A722" s="1">
        <v>272</v>
      </c>
      <c r="B722" s="1" t="str">
        <f>MKT[[#This Row],[DATE]]&amp;MKT[[#This Row],[VEHICLE NO]]&amp;MKT[[#This Row],[TRIP NO]]</f>
        <v>45435OD34R11451</v>
      </c>
      <c r="C722" s="25">
        <v>45435</v>
      </c>
      <c r="D722" s="1">
        <v>29295</v>
      </c>
      <c r="E722" s="12">
        <v>312214</v>
      </c>
      <c r="F722" s="17">
        <v>7003</v>
      </c>
      <c r="G722" s="20" t="s">
        <v>12</v>
      </c>
      <c r="H722" s="80">
        <v>52.78</v>
      </c>
      <c r="I722" s="80">
        <v>16.68</v>
      </c>
      <c r="J722" s="77">
        <f t="shared" si="22"/>
        <v>36.1</v>
      </c>
      <c r="K722" s="78">
        <v>35.72</v>
      </c>
      <c r="L722" s="81">
        <v>45435</v>
      </c>
      <c r="M722" s="80">
        <f t="shared" si="23"/>
        <v>0.38000000000000256</v>
      </c>
      <c r="N722" s="32">
        <v>1</v>
      </c>
      <c r="O722" s="1" t="s">
        <v>50</v>
      </c>
      <c r="P722" s="1" t="s">
        <v>53</v>
      </c>
      <c r="Q722" s="91" t="str">
        <f>VLOOKUP(MKT[[#This Row],[ID]],DRIVER[],6,FALSE)</f>
        <v>HEMANTA MOHANTA</v>
      </c>
    </row>
    <row r="723" spans="1:18" ht="13.8">
      <c r="A723" s="1">
        <v>273</v>
      </c>
      <c r="B723" s="1" t="str">
        <f>MKT[[#This Row],[DATE]]&amp;MKT[[#This Row],[VEHICLE NO]]&amp;MKT[[#This Row],[TRIP NO]]</f>
        <v>45435OD34U13451</v>
      </c>
      <c r="C723" s="25">
        <v>45435</v>
      </c>
      <c r="D723" s="1">
        <v>29296</v>
      </c>
      <c r="E723" s="12">
        <v>312214</v>
      </c>
      <c r="F723" s="17">
        <v>7009</v>
      </c>
      <c r="G723" s="20" t="s">
        <v>49</v>
      </c>
      <c r="H723" s="80">
        <v>50.48</v>
      </c>
      <c r="I723" s="80">
        <v>16.78</v>
      </c>
      <c r="J723" s="77">
        <f t="shared" si="22"/>
        <v>33.699999999999996</v>
      </c>
      <c r="K723" s="78">
        <v>33.44</v>
      </c>
      <c r="L723" s="81">
        <v>45435</v>
      </c>
      <c r="M723" s="80">
        <f t="shared" si="23"/>
        <v>0.25999999999999801</v>
      </c>
      <c r="N723" s="32">
        <v>1</v>
      </c>
      <c r="O723" s="1" t="s">
        <v>50</v>
      </c>
      <c r="P723" s="1" t="s">
        <v>53</v>
      </c>
      <c r="Q723" s="91" t="str">
        <f>VLOOKUP(MKT[[#This Row],[ID]],DRIVER[],6,FALSE)</f>
        <v>BHOORA KHAN</v>
      </c>
    </row>
    <row r="724" spans="1:18" ht="13.8">
      <c r="A724" s="1">
        <v>274</v>
      </c>
      <c r="B724" s="1" t="str">
        <f>MKT[[#This Row],[DATE]]&amp;MKT[[#This Row],[VEHICLE NO]]&amp;MKT[[#This Row],[TRIP NO]]</f>
        <v>45435OD34R13451</v>
      </c>
      <c r="C724" s="25">
        <v>45435</v>
      </c>
      <c r="D724" s="1">
        <v>29297</v>
      </c>
      <c r="E724" s="12">
        <v>312214</v>
      </c>
      <c r="F724" s="17">
        <v>7014</v>
      </c>
      <c r="G724" s="20" t="s">
        <v>11</v>
      </c>
      <c r="H724" s="80">
        <v>54.82</v>
      </c>
      <c r="I724" s="80">
        <v>16.899999999999999</v>
      </c>
      <c r="J724" s="77">
        <f t="shared" si="22"/>
        <v>37.92</v>
      </c>
      <c r="K724" s="78">
        <v>37.6</v>
      </c>
      <c r="L724" s="81">
        <v>45435</v>
      </c>
      <c r="M724" s="80">
        <f t="shared" si="23"/>
        <v>0.32000000000000028</v>
      </c>
      <c r="N724" s="32">
        <v>1</v>
      </c>
      <c r="O724" s="1" t="s">
        <v>50</v>
      </c>
      <c r="P724" s="1" t="s">
        <v>53</v>
      </c>
      <c r="Q724" s="91" t="str">
        <f>VLOOKUP(MKT[[#This Row],[ID]],DRIVER[],6,FALSE)</f>
        <v>MALIA PRADHAN</v>
      </c>
    </row>
    <row r="725" spans="1:18" ht="13.8">
      <c r="A725" s="1">
        <v>275</v>
      </c>
      <c r="B725" s="1" t="str">
        <f>MKT[[#This Row],[DATE]]&amp;MKT[[#This Row],[VEHICLE NO]]&amp;MKT[[#This Row],[TRIP NO]]</f>
        <v>45435OD34T11451</v>
      </c>
      <c r="C725" s="25">
        <v>45435</v>
      </c>
      <c r="D725" s="1">
        <v>29298</v>
      </c>
      <c r="E725" s="12">
        <v>312214</v>
      </c>
      <c r="F725" s="17">
        <v>7021</v>
      </c>
      <c r="G725" s="20" t="s">
        <v>34</v>
      </c>
      <c r="H725" s="80">
        <v>54.4</v>
      </c>
      <c r="I725" s="80">
        <v>16.78</v>
      </c>
      <c r="J725" s="77">
        <f t="shared" si="22"/>
        <v>37.619999999999997</v>
      </c>
      <c r="K725" s="78">
        <v>37.36</v>
      </c>
      <c r="L725" s="81">
        <v>45435</v>
      </c>
      <c r="M725" s="80">
        <f t="shared" si="23"/>
        <v>0.25999999999999801</v>
      </c>
      <c r="N725" s="32">
        <v>1</v>
      </c>
      <c r="O725" s="1" t="s">
        <v>50</v>
      </c>
      <c r="P725" s="1" t="s">
        <v>53</v>
      </c>
      <c r="Q725" s="91" t="str">
        <f>VLOOKUP(MKT[[#This Row],[ID]],DRIVER[],6,FALSE)</f>
        <v>KASHI NATH DAS</v>
      </c>
      <c r="R725" s="1">
        <v>346</v>
      </c>
    </row>
    <row r="726" spans="1:18" ht="13.8">
      <c r="A726" s="1">
        <v>276</v>
      </c>
      <c r="B726" s="1" t="str">
        <f>MKT[[#This Row],[DATE]]&amp;MKT[[#This Row],[VEHICLE NO]]&amp;MKT[[#This Row],[TRIP NO]]</f>
        <v>45435OD04T11451</v>
      </c>
      <c r="C726" s="25">
        <v>45435</v>
      </c>
      <c r="D726" s="1">
        <v>29299</v>
      </c>
      <c r="E726" s="12">
        <v>312214</v>
      </c>
      <c r="F726" s="17">
        <v>7032</v>
      </c>
      <c r="G726" s="20" t="s">
        <v>13</v>
      </c>
      <c r="H726" s="80">
        <v>56.62</v>
      </c>
      <c r="I726" s="80">
        <v>17.04</v>
      </c>
      <c r="J726" s="77">
        <f t="shared" si="22"/>
        <v>39.58</v>
      </c>
      <c r="K726" s="78">
        <v>39.1</v>
      </c>
      <c r="L726" s="81">
        <v>45435</v>
      </c>
      <c r="M726" s="80">
        <f t="shared" si="23"/>
        <v>0.47999999999999687</v>
      </c>
      <c r="N726" s="32">
        <v>1</v>
      </c>
      <c r="O726" s="1" t="s">
        <v>50</v>
      </c>
      <c r="P726" s="1" t="s">
        <v>53</v>
      </c>
      <c r="Q726" s="91" t="str">
        <f>VLOOKUP(MKT[[#This Row],[ID]],DRIVER[],6,FALSE)</f>
        <v>AKSHAYA KU SAHOO</v>
      </c>
    </row>
    <row r="727" spans="1:18" ht="13.8">
      <c r="A727" s="1">
        <v>277</v>
      </c>
      <c r="B727" s="1" t="str">
        <f>MKT[[#This Row],[DATE]]&amp;MKT[[#This Row],[VEHICLE NO]]&amp;MKT[[#This Row],[TRIP NO]]</f>
        <v>45435OD04V13451</v>
      </c>
      <c r="C727" s="25">
        <v>45435</v>
      </c>
      <c r="D727" s="1">
        <v>29300</v>
      </c>
      <c r="E727" s="12">
        <v>312214</v>
      </c>
      <c r="F727" s="17">
        <v>7033</v>
      </c>
      <c r="G727" s="20" t="s">
        <v>48</v>
      </c>
      <c r="H727" s="80">
        <v>54.42</v>
      </c>
      <c r="I727" s="80">
        <v>16.68</v>
      </c>
      <c r="J727" s="77">
        <f t="shared" si="22"/>
        <v>37.74</v>
      </c>
      <c r="K727" s="78">
        <v>37.4</v>
      </c>
      <c r="L727" s="81">
        <v>45435</v>
      </c>
      <c r="M727" s="80">
        <f t="shared" si="23"/>
        <v>0.34000000000000341</v>
      </c>
      <c r="N727" s="32">
        <v>1</v>
      </c>
      <c r="O727" s="1" t="s">
        <v>50</v>
      </c>
      <c r="P727" s="1" t="s">
        <v>53</v>
      </c>
      <c r="Q727" s="91" t="str">
        <f>VLOOKUP(MKT[[#This Row],[ID]],DRIVER[],6,FALSE)</f>
        <v>ASHOK PRADHAN</v>
      </c>
    </row>
    <row r="728" spans="1:18" ht="13.8">
      <c r="A728" s="1">
        <v>278</v>
      </c>
      <c r="B728" s="1" t="str">
        <f>MKT[[#This Row],[DATE]]&amp;MKT[[#This Row],[VEHICLE NO]]&amp;MKT[[#This Row],[TRIP NO]]</f>
        <v>45435OD04V11451</v>
      </c>
      <c r="C728" s="25">
        <v>45435</v>
      </c>
      <c r="D728" s="1">
        <v>29301</v>
      </c>
      <c r="E728" s="12">
        <v>312214</v>
      </c>
      <c r="F728" s="17">
        <v>7037</v>
      </c>
      <c r="G728" s="20" t="s">
        <v>46</v>
      </c>
      <c r="H728" s="80">
        <v>54.28</v>
      </c>
      <c r="I728" s="80">
        <v>16.66</v>
      </c>
      <c r="J728" s="77">
        <f t="shared" si="22"/>
        <v>37.620000000000005</v>
      </c>
      <c r="K728" s="78">
        <v>37.32</v>
      </c>
      <c r="L728" s="81">
        <v>45435</v>
      </c>
      <c r="M728" s="80">
        <f t="shared" si="23"/>
        <v>0.30000000000000426</v>
      </c>
      <c r="N728" s="32">
        <v>1</v>
      </c>
      <c r="O728" s="1" t="s">
        <v>50</v>
      </c>
      <c r="P728" s="1" t="s">
        <v>53</v>
      </c>
      <c r="Q728" s="91" t="str">
        <f>VLOOKUP(MKT[[#This Row],[ID]],DRIVER[],6,FALSE)</f>
        <v>AJAYA KUMAR PARIDA</v>
      </c>
    </row>
    <row r="729" spans="1:18" ht="13.8">
      <c r="A729" s="1">
        <v>279</v>
      </c>
      <c r="B729" s="1" t="str">
        <f>MKT[[#This Row],[DATE]]&amp;MKT[[#This Row],[VEHICLE NO]]&amp;MKT[[#This Row],[TRIP NO]]</f>
        <v>45435OD34U11451</v>
      </c>
      <c r="C729" s="25">
        <v>45435</v>
      </c>
      <c r="D729" s="1">
        <v>29302</v>
      </c>
      <c r="E729" s="12">
        <v>312214</v>
      </c>
      <c r="F729" s="17">
        <v>7048</v>
      </c>
      <c r="G729" s="20" t="s">
        <v>47</v>
      </c>
      <c r="H729" s="80">
        <v>56.8</v>
      </c>
      <c r="I729" s="80">
        <v>16.920000000000002</v>
      </c>
      <c r="J729" s="77">
        <f t="shared" si="22"/>
        <v>39.879999999999995</v>
      </c>
      <c r="K729" s="78">
        <v>39.06</v>
      </c>
      <c r="L729" s="81">
        <v>45435</v>
      </c>
      <c r="M729" s="80">
        <f t="shared" si="23"/>
        <v>0.81999999999999318</v>
      </c>
      <c r="N729" s="32">
        <v>1</v>
      </c>
      <c r="O729" s="1" t="s">
        <v>50</v>
      </c>
      <c r="P729" s="1" t="s">
        <v>53</v>
      </c>
      <c r="Q729" s="91" t="str">
        <f>VLOOKUP(MKT[[#This Row],[ID]],DRIVER[],6,FALSE)</f>
        <v>SULTAN AHMAD</v>
      </c>
    </row>
    <row r="730" spans="1:18" ht="13.8">
      <c r="A730" s="1">
        <v>280</v>
      </c>
      <c r="B730" s="1" t="str">
        <f>MKT[[#This Row],[DATE]]&amp;MKT[[#This Row],[VEHICLE NO]]&amp;MKT[[#This Row],[TRIP NO]]</f>
        <v>45435OD34S11451</v>
      </c>
      <c r="C730" s="25">
        <v>45435</v>
      </c>
      <c r="D730" s="1">
        <v>29303</v>
      </c>
      <c r="E730" s="12">
        <v>312214</v>
      </c>
      <c r="F730" s="17">
        <v>7046</v>
      </c>
      <c r="G730" s="20" t="s">
        <v>32</v>
      </c>
      <c r="H730" s="80">
        <v>54.38</v>
      </c>
      <c r="I730" s="80">
        <v>16.7</v>
      </c>
      <c r="J730" s="77">
        <f t="shared" si="22"/>
        <v>37.680000000000007</v>
      </c>
      <c r="K730" s="78">
        <v>37.46</v>
      </c>
      <c r="L730" s="81">
        <v>45435</v>
      </c>
      <c r="M730" s="80">
        <f t="shared" si="23"/>
        <v>0.22000000000000597</v>
      </c>
      <c r="N730" s="32">
        <v>1</v>
      </c>
      <c r="O730" s="1" t="s">
        <v>50</v>
      </c>
      <c r="P730" s="1" t="s">
        <v>53</v>
      </c>
      <c r="Q730" s="91" t="str">
        <f>VLOOKUP(MKT[[#This Row],[ID]],DRIVER[],6,FALSE)</f>
        <v>AMIYA MISHRA</v>
      </c>
    </row>
    <row r="731" spans="1:18" ht="13.8">
      <c r="A731" s="1">
        <v>281</v>
      </c>
      <c r="B731" s="1" t="str">
        <f>MKT[[#This Row],[DATE]]&amp;MKT[[#This Row],[VEHICLE NO]]&amp;MKT[[#This Row],[TRIP NO]]</f>
        <v>45435OD34R11452</v>
      </c>
      <c r="C731" s="25">
        <v>45435</v>
      </c>
      <c r="D731" s="1">
        <v>29304</v>
      </c>
      <c r="E731" s="12">
        <v>312214</v>
      </c>
      <c r="F731" s="17">
        <v>7091</v>
      </c>
      <c r="G731" s="20" t="s">
        <v>12</v>
      </c>
      <c r="H731" s="86">
        <v>54.16</v>
      </c>
      <c r="I731" s="86">
        <v>16.72</v>
      </c>
      <c r="J731" s="82">
        <f t="shared" si="22"/>
        <v>37.44</v>
      </c>
      <c r="K731" s="83">
        <v>37.119999999999997</v>
      </c>
      <c r="L731" s="81">
        <v>45435</v>
      </c>
      <c r="M731" s="86">
        <f t="shared" si="23"/>
        <v>0.32000000000000028</v>
      </c>
      <c r="N731" s="32">
        <v>2</v>
      </c>
      <c r="O731" s="1" t="s">
        <v>50</v>
      </c>
      <c r="P731" s="1" t="s">
        <v>53</v>
      </c>
      <c r="Q731" s="91" t="str">
        <f>VLOOKUP(MKT[[#This Row],[ID]],DRIVER[],6,FALSE)</f>
        <v>HEMANTA MOHANTA</v>
      </c>
    </row>
    <row r="732" spans="1:18" ht="13.8">
      <c r="A732" s="1">
        <v>282</v>
      </c>
      <c r="B732" s="1" t="str">
        <f>MKT[[#This Row],[DATE]]&amp;MKT[[#This Row],[VEHICLE NO]]&amp;MKT[[#This Row],[TRIP NO]]</f>
        <v>45435OD34U13452</v>
      </c>
      <c r="C732" s="25">
        <v>45435</v>
      </c>
      <c r="D732" s="1">
        <v>29305</v>
      </c>
      <c r="E732" s="12">
        <v>312214</v>
      </c>
      <c r="F732" s="17">
        <v>7140</v>
      </c>
      <c r="G732" s="20" t="s">
        <v>49</v>
      </c>
      <c r="H732" s="86">
        <v>55.5</v>
      </c>
      <c r="I732" s="86">
        <v>16.760000000000002</v>
      </c>
      <c r="J732" s="82">
        <f t="shared" si="22"/>
        <v>38.739999999999995</v>
      </c>
      <c r="K732" s="83">
        <v>38.1</v>
      </c>
      <c r="L732" s="81">
        <v>45435</v>
      </c>
      <c r="M732" s="86">
        <f t="shared" si="23"/>
        <v>0.63999999999999346</v>
      </c>
      <c r="N732" s="32">
        <v>2</v>
      </c>
      <c r="O732" s="1" t="s">
        <v>50</v>
      </c>
      <c r="P732" s="1" t="s">
        <v>53</v>
      </c>
      <c r="Q732" s="91" t="str">
        <f>VLOOKUP(MKT[[#This Row],[ID]],DRIVER[],6,FALSE)</f>
        <v>BHOORA KHAN</v>
      </c>
    </row>
    <row r="733" spans="1:18" ht="13.8">
      <c r="A733" s="1">
        <v>283</v>
      </c>
      <c r="B733" s="1" t="str">
        <f>MKT[[#This Row],[DATE]]&amp;MKT[[#This Row],[VEHICLE NO]]&amp;MKT[[#This Row],[TRIP NO]]</f>
        <v>45435OD34R13452</v>
      </c>
      <c r="C733" s="25">
        <v>45435</v>
      </c>
      <c r="D733" s="1">
        <v>29306</v>
      </c>
      <c r="E733" s="12">
        <v>312214</v>
      </c>
      <c r="F733" s="17">
        <v>7144</v>
      </c>
      <c r="G733" s="20" t="s">
        <v>11</v>
      </c>
      <c r="H733" s="86">
        <v>56.78</v>
      </c>
      <c r="I733" s="86">
        <v>16.899999999999999</v>
      </c>
      <c r="J733" s="82">
        <f t="shared" si="22"/>
        <v>39.880000000000003</v>
      </c>
      <c r="K733" s="83">
        <v>39.36</v>
      </c>
      <c r="L733" s="81">
        <v>45435</v>
      </c>
      <c r="M733" s="86">
        <f t="shared" si="23"/>
        <v>0.52000000000000313</v>
      </c>
      <c r="N733" s="32">
        <v>2</v>
      </c>
      <c r="O733" s="1" t="s">
        <v>50</v>
      </c>
      <c r="P733" s="1" t="s">
        <v>53</v>
      </c>
      <c r="Q733" s="91" t="str">
        <f>VLOOKUP(MKT[[#This Row],[ID]],DRIVER[],6,FALSE)</f>
        <v>MALIA PRADHAN</v>
      </c>
    </row>
    <row r="734" spans="1:18" ht="13.8">
      <c r="A734" s="1">
        <v>284</v>
      </c>
      <c r="B734" s="1" t="str">
        <f>MKT[[#This Row],[DATE]]&amp;MKT[[#This Row],[VEHICLE NO]]&amp;MKT[[#This Row],[TRIP NO]]</f>
        <v>45435OD04T11452</v>
      </c>
      <c r="C734" s="25">
        <v>45435</v>
      </c>
      <c r="D734" s="1">
        <v>29307</v>
      </c>
      <c r="E734" s="12">
        <v>312214</v>
      </c>
      <c r="F734" s="17">
        <v>7156</v>
      </c>
      <c r="G734" s="20" t="s">
        <v>13</v>
      </c>
      <c r="H734" s="86">
        <v>55.4</v>
      </c>
      <c r="I734" s="86">
        <v>17.02</v>
      </c>
      <c r="J734" s="82">
        <f t="shared" si="22"/>
        <v>38.379999999999995</v>
      </c>
      <c r="K734" s="83">
        <v>37.6</v>
      </c>
      <c r="L734" s="87">
        <v>45436</v>
      </c>
      <c r="M734" s="86">
        <f t="shared" si="23"/>
        <v>0.77999999999999403</v>
      </c>
      <c r="N734" s="32">
        <v>2</v>
      </c>
      <c r="O734" s="1" t="s">
        <v>50</v>
      </c>
      <c r="P734" s="1" t="s">
        <v>53</v>
      </c>
      <c r="Q734" s="91" t="str">
        <f>VLOOKUP(MKT[[#This Row],[ID]],DRIVER[],6,FALSE)</f>
        <v>AKSHAYA KU SAHOO</v>
      </c>
    </row>
    <row r="735" spans="1:18" ht="13.8">
      <c r="A735" s="1">
        <v>285</v>
      </c>
      <c r="B735" s="1" t="str">
        <f>MKT[[#This Row],[DATE]]&amp;MKT[[#This Row],[VEHICLE NO]]&amp;MKT[[#This Row],[TRIP NO]]</f>
        <v>45435OD34T11452</v>
      </c>
      <c r="C735" s="25">
        <v>45435</v>
      </c>
      <c r="D735" s="1">
        <v>29308</v>
      </c>
      <c r="E735" s="12">
        <v>312214</v>
      </c>
      <c r="F735" s="17">
        <v>7154</v>
      </c>
      <c r="G735" s="20" t="s">
        <v>34</v>
      </c>
      <c r="H735" s="86">
        <v>55.54</v>
      </c>
      <c r="I735" s="86">
        <v>17.02</v>
      </c>
      <c r="J735" s="82">
        <f t="shared" si="22"/>
        <v>38.519999999999996</v>
      </c>
      <c r="K735" s="83">
        <v>37.94</v>
      </c>
      <c r="L735" s="87">
        <v>45436</v>
      </c>
      <c r="M735" s="86">
        <f t="shared" si="23"/>
        <v>0.57999999999999829</v>
      </c>
      <c r="N735" s="32">
        <v>2</v>
      </c>
      <c r="O735" s="1" t="s">
        <v>50</v>
      </c>
      <c r="P735" s="1" t="s">
        <v>53</v>
      </c>
      <c r="Q735" s="91" t="str">
        <f>VLOOKUP(MKT[[#This Row],[ID]],DRIVER[],6,FALSE)</f>
        <v>KASHI NATH DAS</v>
      </c>
    </row>
    <row r="736" spans="1:18" ht="13.8">
      <c r="A736" s="1">
        <v>286</v>
      </c>
      <c r="B736" s="1" t="str">
        <f>MKT[[#This Row],[DATE]]&amp;MKT[[#This Row],[VEHICLE NO]]&amp;MKT[[#This Row],[TRIP NO]]</f>
        <v>45435OD04V11452</v>
      </c>
      <c r="C736" s="25">
        <v>45435</v>
      </c>
      <c r="D736" s="1">
        <v>29309</v>
      </c>
      <c r="E736" s="12">
        <v>312214</v>
      </c>
      <c r="F736" s="17">
        <v>7172</v>
      </c>
      <c r="G736" s="20" t="s">
        <v>46</v>
      </c>
      <c r="H736" s="86">
        <v>53.58</v>
      </c>
      <c r="I736" s="86">
        <v>16.66</v>
      </c>
      <c r="J736" s="82">
        <f t="shared" si="22"/>
        <v>36.92</v>
      </c>
      <c r="K736" s="83">
        <v>36.659999999999997</v>
      </c>
      <c r="L736" s="87">
        <v>45436</v>
      </c>
      <c r="M736" s="86">
        <f t="shared" si="23"/>
        <v>0.26000000000000512</v>
      </c>
      <c r="N736" s="32">
        <v>2</v>
      </c>
      <c r="O736" s="1" t="s">
        <v>50</v>
      </c>
      <c r="P736" s="1" t="s">
        <v>53</v>
      </c>
      <c r="Q736" s="91" t="str">
        <f>VLOOKUP(MKT[[#This Row],[ID]],DRIVER[],6,FALSE)</f>
        <v>AJAYA KUMAR PARIDA</v>
      </c>
    </row>
    <row r="737" spans="1:18" ht="13.8">
      <c r="A737" s="1">
        <v>287</v>
      </c>
      <c r="B737" s="1" t="str">
        <f>MKT[[#This Row],[DATE]]&amp;MKT[[#This Row],[VEHICLE NO]]&amp;MKT[[#This Row],[TRIP NO]]</f>
        <v>45435OD34U11452</v>
      </c>
      <c r="C737" s="25">
        <v>45435</v>
      </c>
      <c r="D737" s="1">
        <v>29310</v>
      </c>
      <c r="E737" s="12">
        <v>312214</v>
      </c>
      <c r="F737" s="17">
        <v>7179</v>
      </c>
      <c r="G737" s="20" t="s">
        <v>47</v>
      </c>
      <c r="H737" s="86">
        <v>54.36</v>
      </c>
      <c r="I737" s="86">
        <v>16.86</v>
      </c>
      <c r="J737" s="82">
        <f t="shared" si="22"/>
        <v>37.5</v>
      </c>
      <c r="K737" s="83">
        <v>37.14</v>
      </c>
      <c r="L737" s="87">
        <v>45436</v>
      </c>
      <c r="M737" s="86">
        <f t="shared" si="23"/>
        <v>0.35999999999999943</v>
      </c>
      <c r="N737" s="32">
        <v>2</v>
      </c>
      <c r="O737" s="1" t="s">
        <v>50</v>
      </c>
      <c r="P737" s="1" t="s">
        <v>53</v>
      </c>
      <c r="Q737" s="91" t="str">
        <f>VLOOKUP(MKT[[#This Row],[ID]],DRIVER[],6,FALSE)</f>
        <v>SULTAN AHMAD</v>
      </c>
    </row>
    <row r="738" spans="1:18" ht="13.8">
      <c r="A738" s="1">
        <v>288</v>
      </c>
      <c r="B738" s="1" t="str">
        <f>MKT[[#This Row],[DATE]]&amp;MKT[[#This Row],[VEHICLE NO]]&amp;MKT[[#This Row],[TRIP NO]]</f>
        <v>45435OD34S11452</v>
      </c>
      <c r="C738" s="25">
        <v>45435</v>
      </c>
      <c r="D738" s="1">
        <v>29311</v>
      </c>
      <c r="E738" s="12">
        <v>312214</v>
      </c>
      <c r="F738" s="17">
        <v>7178</v>
      </c>
      <c r="G738" s="20" t="s">
        <v>32</v>
      </c>
      <c r="H738" s="86">
        <v>54.78</v>
      </c>
      <c r="I738" s="86">
        <v>16.68</v>
      </c>
      <c r="J738" s="82">
        <f t="shared" si="22"/>
        <v>38.1</v>
      </c>
      <c r="K738" s="83">
        <v>37.26</v>
      </c>
      <c r="L738" s="87">
        <v>45436</v>
      </c>
      <c r="M738" s="86">
        <f t="shared" si="23"/>
        <v>0.84000000000000341</v>
      </c>
      <c r="N738" s="32">
        <v>2</v>
      </c>
      <c r="O738" s="1" t="s">
        <v>50</v>
      </c>
      <c r="P738" s="1" t="s">
        <v>53</v>
      </c>
      <c r="Q738" s="91" t="str">
        <f>VLOOKUP(MKT[[#This Row],[ID]],DRIVER[],6,FALSE)</f>
        <v>AMIYA MISHRA</v>
      </c>
    </row>
    <row r="739" spans="1:18" ht="13.8">
      <c r="A739" s="1">
        <v>289</v>
      </c>
      <c r="B739" s="1" t="str">
        <f>MKT[[#This Row],[DATE]]&amp;MKT[[#This Row],[VEHICLE NO]]&amp;MKT[[#This Row],[TRIP NO]]</f>
        <v>45435OD04V13452</v>
      </c>
      <c r="C739" s="25">
        <v>45435</v>
      </c>
      <c r="D739" s="1">
        <v>29312</v>
      </c>
      <c r="E739" s="12">
        <v>312214</v>
      </c>
      <c r="F739" s="17">
        <v>7185</v>
      </c>
      <c r="G739" s="20" t="s">
        <v>48</v>
      </c>
      <c r="H739" s="86">
        <v>54.86</v>
      </c>
      <c r="I739" s="86">
        <v>16.66</v>
      </c>
      <c r="J739" s="82">
        <f t="shared" si="22"/>
        <v>38.200000000000003</v>
      </c>
      <c r="K739" s="83">
        <v>37.9</v>
      </c>
      <c r="L739" s="87">
        <v>45436</v>
      </c>
      <c r="M739" s="86">
        <f t="shared" si="23"/>
        <v>0.30000000000000426</v>
      </c>
      <c r="N739" s="32">
        <v>2</v>
      </c>
      <c r="O739" s="1" t="s">
        <v>50</v>
      </c>
      <c r="P739" s="1" t="s">
        <v>53</v>
      </c>
      <c r="Q739" s="91" t="str">
        <f>VLOOKUP(MKT[[#This Row],[ID]],DRIVER[],6,FALSE)</f>
        <v>ASHOK PRADHAN</v>
      </c>
    </row>
    <row r="740" spans="1:18" ht="13.8">
      <c r="A740" s="1">
        <v>290</v>
      </c>
      <c r="B740" s="1" t="str">
        <f>MKT[[#This Row],[DATE]]&amp;MKT[[#This Row],[VEHICLE NO]]&amp;MKT[[#This Row],[TRIP NO]]</f>
        <v>45436OD04T11451</v>
      </c>
      <c r="C740" s="25">
        <v>45436</v>
      </c>
      <c r="D740" s="1">
        <v>29313</v>
      </c>
      <c r="E740" s="12">
        <v>312214</v>
      </c>
      <c r="F740" s="17">
        <v>7203</v>
      </c>
      <c r="G740" s="20" t="s">
        <v>13</v>
      </c>
      <c r="H740" s="86">
        <v>56.3</v>
      </c>
      <c r="I740" s="86">
        <v>17.02</v>
      </c>
      <c r="J740" s="82">
        <f t="shared" si="22"/>
        <v>39.28</v>
      </c>
      <c r="K740" s="83">
        <v>38.54</v>
      </c>
      <c r="L740" s="87">
        <v>45436</v>
      </c>
      <c r="M740" s="86">
        <f t="shared" si="23"/>
        <v>0.74000000000000199</v>
      </c>
      <c r="N740" s="32">
        <v>1</v>
      </c>
      <c r="O740" s="1" t="s">
        <v>50</v>
      </c>
      <c r="P740" s="1" t="s">
        <v>53</v>
      </c>
      <c r="Q740" s="91" t="str">
        <f>VLOOKUP(MKT[[#This Row],[ID]],DRIVER[],6,FALSE)</f>
        <v>AKSHAYA KU SAHOO</v>
      </c>
    </row>
    <row r="741" spans="1:18" ht="13.8">
      <c r="A741" s="1">
        <v>291</v>
      </c>
      <c r="B741" s="1" t="str">
        <f>MKT[[#This Row],[DATE]]&amp;MKT[[#This Row],[VEHICLE NO]]&amp;MKT[[#This Row],[TRIP NO]]</f>
        <v>45436OD04V11451</v>
      </c>
      <c r="C741" s="25">
        <v>45436</v>
      </c>
      <c r="D741" s="1">
        <v>29314</v>
      </c>
      <c r="E741" s="12">
        <v>312214</v>
      </c>
      <c r="F741" s="17">
        <v>7205</v>
      </c>
      <c r="G741" s="20" t="s">
        <v>46</v>
      </c>
      <c r="H741" s="86">
        <v>53.18</v>
      </c>
      <c r="I741" s="86">
        <v>16.62</v>
      </c>
      <c r="J741" s="82">
        <f t="shared" si="22"/>
        <v>36.56</v>
      </c>
      <c r="K741" s="83">
        <v>36.26</v>
      </c>
      <c r="L741" s="87">
        <v>45436</v>
      </c>
      <c r="M741" s="86">
        <f t="shared" si="23"/>
        <v>0.30000000000000426</v>
      </c>
      <c r="N741" s="32">
        <v>1</v>
      </c>
      <c r="O741" s="1" t="s">
        <v>50</v>
      </c>
      <c r="P741" s="1" t="s">
        <v>53</v>
      </c>
      <c r="Q741" s="91" t="str">
        <f>VLOOKUP(MKT[[#This Row],[ID]],DRIVER[],6,FALSE)</f>
        <v>AJAYA KUMAR PARIDA</v>
      </c>
    </row>
    <row r="742" spans="1:18" ht="13.8">
      <c r="A742" s="1">
        <v>292</v>
      </c>
      <c r="B742" s="1" t="str">
        <f>MKT[[#This Row],[DATE]]&amp;MKT[[#This Row],[VEHICLE NO]]&amp;MKT[[#This Row],[TRIP NO]]</f>
        <v>45436OD34R13451</v>
      </c>
      <c r="C742" s="25">
        <v>45436</v>
      </c>
      <c r="D742" s="1">
        <v>29315</v>
      </c>
      <c r="E742" s="12">
        <v>312214</v>
      </c>
      <c r="F742" s="17">
        <v>7206</v>
      </c>
      <c r="G742" s="20" t="s">
        <v>11</v>
      </c>
      <c r="H742" s="86">
        <v>54.16</v>
      </c>
      <c r="I742" s="86">
        <v>16.899999999999999</v>
      </c>
      <c r="J742" s="82">
        <f t="shared" si="22"/>
        <v>37.26</v>
      </c>
      <c r="K742" s="83">
        <v>36.76</v>
      </c>
      <c r="L742" s="87">
        <v>45436</v>
      </c>
      <c r="M742" s="86">
        <f t="shared" si="23"/>
        <v>0.5</v>
      </c>
      <c r="N742" s="32">
        <v>1</v>
      </c>
      <c r="O742" s="1" t="s">
        <v>50</v>
      </c>
      <c r="P742" s="1" t="s">
        <v>53</v>
      </c>
      <c r="Q742" s="91" t="str">
        <f>VLOOKUP(MKT[[#This Row],[ID]],DRIVER[],6,FALSE)</f>
        <v>MALIA PRADHAN</v>
      </c>
    </row>
    <row r="743" spans="1:18" ht="13.8">
      <c r="A743" s="1">
        <v>293</v>
      </c>
      <c r="B743" s="1" t="str">
        <f>MKT[[#This Row],[DATE]]&amp;MKT[[#This Row],[VEHICLE NO]]&amp;MKT[[#This Row],[TRIP NO]]</f>
        <v>45436OD34U11451</v>
      </c>
      <c r="C743" s="25">
        <v>45436</v>
      </c>
      <c r="D743" s="1">
        <v>29316</v>
      </c>
      <c r="E743" s="12">
        <v>312214</v>
      </c>
      <c r="F743" s="17">
        <v>7262</v>
      </c>
      <c r="G743" s="20" t="s">
        <v>47</v>
      </c>
      <c r="H743" s="86">
        <v>56.14</v>
      </c>
      <c r="I743" s="86">
        <v>16.86</v>
      </c>
      <c r="J743" s="82">
        <f t="shared" si="22"/>
        <v>39.28</v>
      </c>
      <c r="K743" s="83">
        <v>38.18</v>
      </c>
      <c r="L743" s="87">
        <v>45436</v>
      </c>
      <c r="M743" s="86">
        <f t="shared" si="23"/>
        <v>1.1000000000000014</v>
      </c>
      <c r="N743" s="32">
        <v>1</v>
      </c>
      <c r="O743" s="1" t="s">
        <v>50</v>
      </c>
      <c r="P743" s="1" t="s">
        <v>53</v>
      </c>
      <c r="Q743" s="91" t="str">
        <f>VLOOKUP(MKT[[#This Row],[ID]],DRIVER[],6,FALSE)</f>
        <v>SULTAN AHMAD</v>
      </c>
    </row>
    <row r="744" spans="1:18" ht="13.8">
      <c r="A744" s="1">
        <v>294</v>
      </c>
      <c r="B744" s="1" t="str">
        <f>MKT[[#This Row],[DATE]]&amp;MKT[[#This Row],[VEHICLE NO]]&amp;MKT[[#This Row],[TRIP NO]]</f>
        <v>45436OD34U13451</v>
      </c>
      <c r="C744" s="25">
        <v>45436</v>
      </c>
      <c r="D744" s="1">
        <v>29317</v>
      </c>
      <c r="E744" s="12">
        <v>312214</v>
      </c>
      <c r="F744" s="17">
        <v>7269</v>
      </c>
      <c r="G744" s="20" t="s">
        <v>49</v>
      </c>
      <c r="H744" s="86">
        <v>53.32</v>
      </c>
      <c r="I744" s="86">
        <v>16.8</v>
      </c>
      <c r="J744" s="82">
        <f t="shared" si="22"/>
        <v>36.519999999999996</v>
      </c>
      <c r="K744" s="83">
        <v>36.18</v>
      </c>
      <c r="L744" s="87">
        <v>45436</v>
      </c>
      <c r="M744" s="86">
        <f t="shared" si="23"/>
        <v>0.33999999999999631</v>
      </c>
      <c r="N744" s="32">
        <v>1</v>
      </c>
      <c r="O744" s="1" t="s">
        <v>50</v>
      </c>
      <c r="P744" s="1" t="s">
        <v>53</v>
      </c>
      <c r="Q744" s="91" t="str">
        <f>VLOOKUP(MKT[[#This Row],[ID]],DRIVER[],6,FALSE)</f>
        <v>BHOORA KHAN</v>
      </c>
    </row>
    <row r="745" spans="1:18" ht="13.8">
      <c r="A745" s="1">
        <v>295</v>
      </c>
      <c r="B745" s="1" t="str">
        <f>MKT[[#This Row],[DATE]]&amp;MKT[[#This Row],[VEHICLE NO]]&amp;MKT[[#This Row],[TRIP NO]]</f>
        <v>45436OD34T11451</v>
      </c>
      <c r="C745" s="25">
        <v>45436</v>
      </c>
      <c r="D745" s="1">
        <v>29318</v>
      </c>
      <c r="E745" s="12">
        <v>312214</v>
      </c>
      <c r="F745" s="17">
        <v>7258</v>
      </c>
      <c r="G745" s="20" t="s">
        <v>34</v>
      </c>
      <c r="H745" s="86">
        <v>55.7</v>
      </c>
      <c r="I745" s="86">
        <v>17.02</v>
      </c>
      <c r="J745" s="82">
        <f t="shared" si="22"/>
        <v>38.680000000000007</v>
      </c>
      <c r="K745" s="83">
        <v>37.1</v>
      </c>
      <c r="L745" s="87">
        <v>45436</v>
      </c>
      <c r="M745" s="86">
        <f t="shared" si="23"/>
        <v>1.5800000000000054</v>
      </c>
      <c r="N745" s="32">
        <v>1</v>
      </c>
      <c r="O745" s="1" t="s">
        <v>50</v>
      </c>
      <c r="P745" s="1" t="s">
        <v>53</v>
      </c>
      <c r="Q745" s="91" t="str">
        <f>VLOOKUP(MKT[[#This Row],[ID]],DRIVER[],6,FALSE)</f>
        <v>KASHI NATH DAS</v>
      </c>
    </row>
    <row r="746" spans="1:18" ht="13.8">
      <c r="A746" s="1">
        <v>296</v>
      </c>
      <c r="B746" s="1" t="str">
        <f>MKT[[#This Row],[DATE]]&amp;MKT[[#This Row],[VEHICLE NO]]&amp;MKT[[#This Row],[TRIP NO]]</f>
        <v>45436OD04V13451</v>
      </c>
      <c r="C746" s="25">
        <v>45436</v>
      </c>
      <c r="D746" s="1">
        <v>29319</v>
      </c>
      <c r="E746" s="12">
        <v>312214</v>
      </c>
      <c r="F746" s="17">
        <v>7268</v>
      </c>
      <c r="G746" s="20" t="s">
        <v>48</v>
      </c>
      <c r="H746" s="86">
        <v>54.52</v>
      </c>
      <c r="I746" s="86">
        <v>16.64</v>
      </c>
      <c r="J746" s="82">
        <f t="shared" si="22"/>
        <v>37.880000000000003</v>
      </c>
      <c r="K746" s="83">
        <v>37.64</v>
      </c>
      <c r="L746" s="87">
        <v>45436</v>
      </c>
      <c r="M746" s="86">
        <f t="shared" si="23"/>
        <v>0.24000000000000199</v>
      </c>
      <c r="N746" s="32">
        <v>1</v>
      </c>
      <c r="O746" s="1" t="s">
        <v>50</v>
      </c>
      <c r="P746" s="1" t="s">
        <v>53</v>
      </c>
      <c r="Q746" s="91" t="str">
        <f>VLOOKUP(MKT[[#This Row],[ID]],DRIVER[],6,FALSE)</f>
        <v>ASHOK PRADHAN</v>
      </c>
      <c r="R746" s="1">
        <v>409</v>
      </c>
    </row>
    <row r="747" spans="1:18" ht="13.8">
      <c r="A747" s="1">
        <v>297</v>
      </c>
      <c r="B747" s="1" t="str">
        <f>MKT[[#This Row],[DATE]]&amp;MKT[[#This Row],[VEHICLE NO]]&amp;MKT[[#This Row],[TRIP NO]]</f>
        <v>45436OD34S11451</v>
      </c>
      <c r="C747" s="25">
        <v>45436</v>
      </c>
      <c r="D747" s="1">
        <v>29320</v>
      </c>
      <c r="E747" s="12">
        <v>312214</v>
      </c>
      <c r="F747" s="17">
        <v>7269</v>
      </c>
      <c r="G747" s="20" t="s">
        <v>32</v>
      </c>
      <c r="H747" s="86">
        <v>55.3</v>
      </c>
      <c r="I747" s="86">
        <v>16.66</v>
      </c>
      <c r="J747" s="82">
        <f t="shared" si="22"/>
        <v>38.64</v>
      </c>
      <c r="K747" s="83">
        <v>38.32</v>
      </c>
      <c r="L747" s="87">
        <v>45436</v>
      </c>
      <c r="M747" s="86">
        <f t="shared" si="23"/>
        <v>0.32000000000000028</v>
      </c>
      <c r="N747" s="32">
        <v>1</v>
      </c>
      <c r="O747" s="1" t="s">
        <v>50</v>
      </c>
      <c r="P747" s="1" t="s">
        <v>53</v>
      </c>
      <c r="Q747" s="91" t="str">
        <f>VLOOKUP(MKT[[#This Row],[ID]],DRIVER[],6,FALSE)</f>
        <v>AMIYA MISHRA</v>
      </c>
    </row>
    <row r="748" spans="1:18" ht="13.8">
      <c r="A748" s="1">
        <v>298</v>
      </c>
      <c r="B748" s="1" t="str">
        <f>MKT[[#This Row],[DATE]]&amp;MKT[[#This Row],[VEHICLE NO]]&amp;MKT[[#This Row],[TRIP NO]]</f>
        <v>45436OD34R11451</v>
      </c>
      <c r="C748" s="25">
        <v>45436</v>
      </c>
      <c r="D748" s="1">
        <v>29321</v>
      </c>
      <c r="E748" s="12">
        <v>312214</v>
      </c>
      <c r="F748" s="17">
        <v>7319</v>
      </c>
      <c r="G748" s="20" t="s">
        <v>12</v>
      </c>
      <c r="H748" s="86">
        <v>57.08</v>
      </c>
      <c r="I748" s="86">
        <v>16.66</v>
      </c>
      <c r="J748" s="82">
        <f t="shared" si="22"/>
        <v>40.42</v>
      </c>
      <c r="K748" s="83">
        <v>39.840000000000003</v>
      </c>
      <c r="L748" s="87">
        <v>45436</v>
      </c>
      <c r="M748" s="86">
        <f t="shared" si="23"/>
        <v>0.57999999999999829</v>
      </c>
      <c r="N748" s="32">
        <v>1</v>
      </c>
      <c r="O748" s="1" t="s">
        <v>50</v>
      </c>
      <c r="P748" s="1" t="s">
        <v>53</v>
      </c>
      <c r="Q748" s="91" t="str">
        <f>VLOOKUP(MKT[[#This Row],[ID]],DRIVER[],6,FALSE)</f>
        <v>HEMANTA MOHANTA</v>
      </c>
    </row>
    <row r="749" spans="1:18" ht="13.8">
      <c r="A749" s="1">
        <v>299</v>
      </c>
      <c r="B749" s="1" t="str">
        <f>MKT[[#This Row],[DATE]]&amp;MKT[[#This Row],[VEHICLE NO]]&amp;MKT[[#This Row],[TRIP NO]]</f>
        <v>45436OD04V11452</v>
      </c>
      <c r="C749" s="25">
        <v>45436</v>
      </c>
      <c r="D749" s="1">
        <v>29322</v>
      </c>
      <c r="E749" s="12">
        <v>312214</v>
      </c>
      <c r="F749" s="17">
        <v>7318</v>
      </c>
      <c r="G749" s="20" t="s">
        <v>46</v>
      </c>
      <c r="H749" s="86">
        <v>55.2</v>
      </c>
      <c r="I749" s="86">
        <v>16.579999999999998</v>
      </c>
      <c r="J749" s="82">
        <f t="shared" si="22"/>
        <v>38.620000000000005</v>
      </c>
      <c r="K749" s="83">
        <v>37.94</v>
      </c>
      <c r="L749" s="87">
        <v>45436</v>
      </c>
      <c r="M749" s="86">
        <f t="shared" si="23"/>
        <v>0.68000000000000682</v>
      </c>
      <c r="N749" s="32">
        <v>2</v>
      </c>
      <c r="O749" s="1" t="s">
        <v>50</v>
      </c>
      <c r="P749" s="1" t="s">
        <v>53</v>
      </c>
      <c r="Q749" s="91" t="str">
        <f>VLOOKUP(MKT[[#This Row],[ID]],DRIVER[],6,FALSE)</f>
        <v>AJAYA KUMAR PARIDA</v>
      </c>
    </row>
    <row r="750" spans="1:18" ht="13.8">
      <c r="A750" s="1">
        <v>300</v>
      </c>
      <c r="B750" s="1" t="str">
        <f>MKT[[#This Row],[DATE]]&amp;MKT[[#This Row],[VEHICLE NO]]&amp;MKT[[#This Row],[TRIP NO]]</f>
        <v>45436OD34R13452</v>
      </c>
      <c r="C750" s="25">
        <v>45436</v>
      </c>
      <c r="D750" s="1">
        <v>29323</v>
      </c>
      <c r="E750" s="12">
        <v>312214</v>
      </c>
      <c r="F750" s="17">
        <v>7333</v>
      </c>
      <c r="G750" s="20" t="s">
        <v>11</v>
      </c>
      <c r="H750" s="86">
        <v>55.04</v>
      </c>
      <c r="I750" s="86">
        <v>17</v>
      </c>
      <c r="J750" s="82">
        <f t="shared" si="22"/>
        <v>38.04</v>
      </c>
      <c r="K750" s="83">
        <v>37.1</v>
      </c>
      <c r="L750" s="87">
        <v>45436</v>
      </c>
      <c r="M750" s="86">
        <f t="shared" si="23"/>
        <v>0.93999999999999773</v>
      </c>
      <c r="N750" s="32">
        <v>2</v>
      </c>
      <c r="O750" s="1" t="s">
        <v>50</v>
      </c>
      <c r="P750" s="1" t="s">
        <v>53</v>
      </c>
      <c r="Q750" s="91" t="str">
        <f>VLOOKUP(MKT[[#This Row],[ID]],DRIVER[],6,FALSE)</f>
        <v>MALIA PRADHAN</v>
      </c>
    </row>
    <row r="751" spans="1:18" ht="13.8">
      <c r="A751" s="1">
        <v>301</v>
      </c>
      <c r="B751" s="1" t="str">
        <f>MKT[[#This Row],[DATE]]&amp;MKT[[#This Row],[VEHICLE NO]]&amp;MKT[[#This Row],[TRIP NO]]</f>
        <v>45436OD04T11452</v>
      </c>
      <c r="C751" s="25">
        <v>45436</v>
      </c>
      <c r="D751" s="1">
        <v>29324</v>
      </c>
      <c r="E751" s="12">
        <v>312214</v>
      </c>
      <c r="F751" s="17">
        <v>7336</v>
      </c>
      <c r="G751" s="20" t="s">
        <v>13</v>
      </c>
      <c r="H751" s="86">
        <v>57.8</v>
      </c>
      <c r="I751" s="86">
        <v>17</v>
      </c>
      <c r="J751" s="82">
        <f t="shared" si="22"/>
        <v>40.799999999999997</v>
      </c>
      <c r="K751" s="83">
        <v>40.340000000000003</v>
      </c>
      <c r="L751" s="87">
        <v>45436</v>
      </c>
      <c r="M751" s="86">
        <f t="shared" si="23"/>
        <v>0.45999999999999375</v>
      </c>
      <c r="N751" s="32">
        <v>2</v>
      </c>
      <c r="O751" s="1" t="s">
        <v>50</v>
      </c>
      <c r="P751" s="1" t="s">
        <v>53</v>
      </c>
      <c r="Q751" s="91" t="str">
        <f>VLOOKUP(MKT[[#This Row],[ID]],DRIVER[],6,FALSE)</f>
        <v>AKSHAYA KU SAHOO</v>
      </c>
    </row>
    <row r="752" spans="1:18" ht="13.8">
      <c r="A752" s="1">
        <v>302</v>
      </c>
      <c r="B752" s="1" t="str">
        <f>MKT[[#This Row],[DATE]]&amp;MKT[[#This Row],[VEHICLE NO]]&amp;MKT[[#This Row],[TRIP NO]]</f>
        <v>45437OD34U13451</v>
      </c>
      <c r="C752" s="25">
        <v>45437</v>
      </c>
      <c r="D752" s="1">
        <v>29325</v>
      </c>
      <c r="E752" s="12">
        <v>312214</v>
      </c>
      <c r="F752" s="17">
        <v>7379</v>
      </c>
      <c r="G752" s="20" t="s">
        <v>49</v>
      </c>
      <c r="H752" s="86">
        <v>55.92</v>
      </c>
      <c r="I752" s="86">
        <v>16.78</v>
      </c>
      <c r="J752" s="82">
        <f t="shared" si="22"/>
        <v>39.14</v>
      </c>
      <c r="K752" s="83">
        <v>37.700000000000003</v>
      </c>
      <c r="L752" s="87">
        <v>45437</v>
      </c>
      <c r="M752" s="86">
        <f t="shared" si="23"/>
        <v>1.4399999999999977</v>
      </c>
      <c r="N752" s="32">
        <v>1</v>
      </c>
      <c r="O752" s="1" t="s">
        <v>50</v>
      </c>
      <c r="P752" s="1" t="s">
        <v>53</v>
      </c>
      <c r="Q752" s="91" t="str">
        <f>VLOOKUP(MKT[[#This Row],[ID]],DRIVER[],6,FALSE)</f>
        <v>BHOORA KHAN</v>
      </c>
    </row>
    <row r="753" spans="1:18" ht="13.8">
      <c r="A753" s="1">
        <v>303</v>
      </c>
      <c r="B753" s="1" t="str">
        <f>MKT[[#This Row],[DATE]]&amp;MKT[[#This Row],[VEHICLE NO]]&amp;MKT[[#This Row],[TRIP NO]]</f>
        <v>45437OD34T11451</v>
      </c>
      <c r="C753" s="25">
        <v>45437</v>
      </c>
      <c r="D753" s="1">
        <v>29326</v>
      </c>
      <c r="E753" s="12">
        <v>312214</v>
      </c>
      <c r="F753" s="17">
        <v>7381</v>
      </c>
      <c r="G753" s="20" t="s">
        <v>34</v>
      </c>
      <c r="H753" s="86">
        <v>56.56</v>
      </c>
      <c r="I753" s="86">
        <v>17.04</v>
      </c>
      <c r="J753" s="82">
        <f t="shared" si="22"/>
        <v>39.520000000000003</v>
      </c>
      <c r="K753" s="83">
        <v>37.299999999999997</v>
      </c>
      <c r="L753" s="87">
        <v>45437</v>
      </c>
      <c r="M753" s="86">
        <f t="shared" si="23"/>
        <v>2.220000000000006</v>
      </c>
      <c r="N753" s="32">
        <v>1</v>
      </c>
      <c r="O753" s="1" t="s">
        <v>50</v>
      </c>
      <c r="P753" s="1" t="s">
        <v>53</v>
      </c>
      <c r="Q753" s="91" t="str">
        <f>VLOOKUP(MKT[[#This Row],[ID]],DRIVER[],6,FALSE)</f>
        <v>KASHI NATH DAS</v>
      </c>
    </row>
    <row r="754" spans="1:18" ht="13.8">
      <c r="A754" s="1">
        <v>304</v>
      </c>
      <c r="B754" s="1" t="str">
        <f>MKT[[#This Row],[DATE]]&amp;MKT[[#This Row],[VEHICLE NO]]&amp;MKT[[#This Row],[TRIP NO]]</f>
        <v>45437OD34U11451</v>
      </c>
      <c r="C754" s="25">
        <v>45437</v>
      </c>
      <c r="D754" s="1">
        <v>29327</v>
      </c>
      <c r="E754" s="12">
        <v>312214</v>
      </c>
      <c r="F754" s="17">
        <v>7382</v>
      </c>
      <c r="G754" s="20" t="s">
        <v>47</v>
      </c>
      <c r="H754" s="86">
        <v>56.1</v>
      </c>
      <c r="I754" s="86">
        <v>16.84</v>
      </c>
      <c r="J754" s="82">
        <f t="shared" si="22"/>
        <v>39.260000000000005</v>
      </c>
      <c r="K754" s="83">
        <v>38.4</v>
      </c>
      <c r="L754" s="87">
        <v>45437</v>
      </c>
      <c r="M754" s="86">
        <f t="shared" si="23"/>
        <v>0.86000000000000654</v>
      </c>
      <c r="N754" s="32">
        <v>1</v>
      </c>
      <c r="O754" s="1" t="s">
        <v>50</v>
      </c>
      <c r="P754" s="1" t="s">
        <v>53</v>
      </c>
      <c r="Q754" s="91" t="str">
        <f>VLOOKUP(MKT[[#This Row],[ID]],DRIVER[],6,FALSE)</f>
        <v>SULTAN AHMAD</v>
      </c>
    </row>
    <row r="755" spans="1:18" ht="13.8">
      <c r="A755" s="1">
        <v>305</v>
      </c>
      <c r="B755" s="1" t="str">
        <f>MKT[[#This Row],[DATE]]&amp;MKT[[#This Row],[VEHICLE NO]]&amp;MKT[[#This Row],[TRIP NO]]</f>
        <v>45437OD34S11451</v>
      </c>
      <c r="C755" s="25">
        <v>45437</v>
      </c>
      <c r="D755" s="1">
        <v>29328</v>
      </c>
      <c r="E755" s="12">
        <v>312214</v>
      </c>
      <c r="F755" s="17">
        <v>7386</v>
      </c>
      <c r="G755" s="20" t="s">
        <v>32</v>
      </c>
      <c r="H755" s="86">
        <v>53.72</v>
      </c>
      <c r="I755" s="86">
        <v>16.68</v>
      </c>
      <c r="J755" s="82">
        <f t="shared" si="22"/>
        <v>37.04</v>
      </c>
      <c r="K755" s="83">
        <v>36.58</v>
      </c>
      <c r="L755" s="87">
        <v>45437</v>
      </c>
      <c r="M755" s="86">
        <f t="shared" si="23"/>
        <v>0.46000000000000085</v>
      </c>
      <c r="N755" s="32">
        <v>1</v>
      </c>
      <c r="O755" s="1" t="s">
        <v>50</v>
      </c>
      <c r="P755" s="1" t="s">
        <v>53</v>
      </c>
      <c r="Q755" s="91" t="str">
        <f>VLOOKUP(MKT[[#This Row],[ID]],DRIVER[],6,FALSE)</f>
        <v>AMIYA MISHRA</v>
      </c>
      <c r="R755" s="1">
        <v>384</v>
      </c>
    </row>
    <row r="756" spans="1:18" ht="13.8">
      <c r="A756" s="1">
        <v>306</v>
      </c>
      <c r="B756" s="1" t="str">
        <f>MKT[[#This Row],[DATE]]&amp;MKT[[#This Row],[VEHICLE NO]]&amp;MKT[[#This Row],[TRIP NO]]</f>
        <v>45437OD34R11451</v>
      </c>
      <c r="C756" s="25">
        <v>45437</v>
      </c>
      <c r="D756" s="1">
        <v>29329</v>
      </c>
      <c r="E756" s="12">
        <v>312214</v>
      </c>
      <c r="F756" s="17">
        <v>7395</v>
      </c>
      <c r="G756" s="20" t="s">
        <v>12</v>
      </c>
      <c r="H756" s="86">
        <v>54.26</v>
      </c>
      <c r="I756" s="86">
        <v>16.66</v>
      </c>
      <c r="J756" s="82">
        <f t="shared" si="22"/>
        <v>37.599999999999994</v>
      </c>
      <c r="K756" s="83">
        <v>37.58</v>
      </c>
      <c r="L756" s="87">
        <v>45437</v>
      </c>
      <c r="M756" s="86">
        <f t="shared" si="23"/>
        <v>1.9999999999996021E-2</v>
      </c>
      <c r="N756" s="32">
        <v>1</v>
      </c>
      <c r="O756" s="1" t="s">
        <v>50</v>
      </c>
      <c r="P756" s="1" t="s">
        <v>53</v>
      </c>
      <c r="Q756" s="91" t="str">
        <f>VLOOKUP(MKT[[#This Row],[ID]],DRIVER[],6,FALSE)</f>
        <v>HEMANTA MOHANTA</v>
      </c>
      <c r="R756" s="1">
        <v>364</v>
      </c>
    </row>
    <row r="757" spans="1:18" ht="13.8">
      <c r="A757" s="1">
        <v>307</v>
      </c>
      <c r="B757" s="1" t="str">
        <f>MKT[[#This Row],[DATE]]&amp;MKT[[#This Row],[VEHICLE NO]]&amp;MKT[[#This Row],[TRIP NO]]</f>
        <v>45437OD04V11451</v>
      </c>
      <c r="C757" s="25">
        <v>45437</v>
      </c>
      <c r="D757" s="1">
        <v>29330</v>
      </c>
      <c r="E757" s="12">
        <v>312214</v>
      </c>
      <c r="F757" s="17">
        <v>7397</v>
      </c>
      <c r="G757" s="20" t="s">
        <v>46</v>
      </c>
      <c r="H757" s="86">
        <v>54.48</v>
      </c>
      <c r="I757" s="86">
        <v>16.579999999999998</v>
      </c>
      <c r="J757" s="82">
        <f t="shared" si="22"/>
        <v>37.9</v>
      </c>
      <c r="K757" s="83">
        <v>37.4</v>
      </c>
      <c r="L757" s="87">
        <v>45437</v>
      </c>
      <c r="M757" s="86">
        <f t="shared" si="23"/>
        <v>0.5</v>
      </c>
      <c r="N757" s="32">
        <v>1</v>
      </c>
      <c r="O757" s="1" t="s">
        <v>50</v>
      </c>
      <c r="P757" s="1" t="s">
        <v>53</v>
      </c>
      <c r="Q757" s="91" t="str">
        <f>VLOOKUP(MKT[[#This Row],[ID]],DRIVER[],6,FALSE)</f>
        <v>AJAYA KUMAR PARIDA</v>
      </c>
      <c r="R757" s="1">
        <v>382</v>
      </c>
    </row>
    <row r="758" spans="1:18" ht="13.8">
      <c r="A758" s="1">
        <v>308</v>
      </c>
      <c r="B758" s="1" t="str">
        <f>MKT[[#This Row],[DATE]]&amp;MKT[[#This Row],[VEHICLE NO]]&amp;MKT[[#This Row],[TRIP NO]]</f>
        <v>45437OD34R13451</v>
      </c>
      <c r="C758" s="25">
        <v>45437</v>
      </c>
      <c r="D758" s="1">
        <v>29331</v>
      </c>
      <c r="E758" s="12">
        <v>312214</v>
      </c>
      <c r="F758" s="17">
        <v>7404</v>
      </c>
      <c r="G758" s="20" t="s">
        <v>11</v>
      </c>
      <c r="H758" s="86">
        <v>54.36</v>
      </c>
      <c r="I758" s="86">
        <v>16.88</v>
      </c>
      <c r="J758" s="82">
        <f t="shared" si="22"/>
        <v>37.480000000000004</v>
      </c>
      <c r="K758" s="83">
        <v>36.32</v>
      </c>
      <c r="L758" s="87">
        <v>45437</v>
      </c>
      <c r="M758" s="86">
        <f t="shared" si="23"/>
        <v>1.1600000000000037</v>
      </c>
      <c r="N758" s="32">
        <v>1</v>
      </c>
      <c r="O758" s="1" t="s">
        <v>50</v>
      </c>
      <c r="P758" s="1" t="s">
        <v>53</v>
      </c>
      <c r="Q758" s="91" t="str">
        <f>VLOOKUP(MKT[[#This Row],[ID]],DRIVER[],6,FALSE)</f>
        <v>MALIA PRADHAN</v>
      </c>
      <c r="R758" s="1">
        <v>360</v>
      </c>
    </row>
    <row r="759" spans="1:18" ht="13.8">
      <c r="A759" s="1">
        <v>309</v>
      </c>
      <c r="B759" s="1" t="str">
        <f>MKT[[#This Row],[DATE]]&amp;MKT[[#This Row],[VEHICLE NO]]&amp;MKT[[#This Row],[TRIP NO]]</f>
        <v>45437OD04T11451</v>
      </c>
      <c r="C759" s="25">
        <v>45437</v>
      </c>
      <c r="D759" s="1">
        <v>29332</v>
      </c>
      <c r="E759" s="12">
        <v>312214</v>
      </c>
      <c r="F759" s="17">
        <v>7426</v>
      </c>
      <c r="G759" s="20" t="s">
        <v>13</v>
      </c>
      <c r="H759" s="86">
        <v>57.14</v>
      </c>
      <c r="I759" s="86">
        <v>16.940000000000001</v>
      </c>
      <c r="J759" s="82">
        <f t="shared" si="22"/>
        <v>40.200000000000003</v>
      </c>
      <c r="K759" s="83">
        <v>39.82</v>
      </c>
      <c r="L759" s="87">
        <v>45437</v>
      </c>
      <c r="M759" s="86">
        <f t="shared" si="23"/>
        <v>0.38000000000000256</v>
      </c>
      <c r="N759" s="32">
        <v>1</v>
      </c>
      <c r="O759" s="1" t="s">
        <v>50</v>
      </c>
      <c r="P759" s="1" t="s">
        <v>53</v>
      </c>
      <c r="Q759" s="91" t="str">
        <f>VLOOKUP(MKT[[#This Row],[ID]],DRIVER[],6,FALSE)</f>
        <v>AKSHAYA KU SAHOO</v>
      </c>
    </row>
    <row r="760" spans="1:18" ht="13.8">
      <c r="A760" s="1">
        <v>310</v>
      </c>
      <c r="B760" s="1" t="str">
        <f>MKT[[#This Row],[DATE]]&amp;MKT[[#This Row],[VEHICLE NO]]&amp;MKT[[#This Row],[TRIP NO]]</f>
        <v>45437OD34T11452</v>
      </c>
      <c r="C760" s="25">
        <v>45437</v>
      </c>
      <c r="D760" s="1">
        <v>29333</v>
      </c>
      <c r="E760" s="12">
        <v>312214</v>
      </c>
      <c r="F760" s="17">
        <v>7468</v>
      </c>
      <c r="G760" s="20" t="s">
        <v>34</v>
      </c>
      <c r="H760" s="86">
        <v>53.28</v>
      </c>
      <c r="I760" s="86">
        <v>17.059999999999999</v>
      </c>
      <c r="J760" s="82">
        <f t="shared" si="22"/>
        <v>36.22</v>
      </c>
      <c r="K760" s="83">
        <v>35.979999999999997</v>
      </c>
      <c r="L760" s="87">
        <v>45437</v>
      </c>
      <c r="M760" s="86">
        <f t="shared" si="23"/>
        <v>0.24000000000000199</v>
      </c>
      <c r="N760" s="32">
        <v>2</v>
      </c>
      <c r="O760" s="1" t="s">
        <v>50</v>
      </c>
      <c r="P760" s="1" t="s">
        <v>53</v>
      </c>
      <c r="Q760" s="91" t="str">
        <f>VLOOKUP(MKT[[#This Row],[ID]],DRIVER[],6,FALSE)</f>
        <v>KASHI NATH DAS</v>
      </c>
    </row>
    <row r="761" spans="1:18" ht="13.8">
      <c r="A761" s="1">
        <v>311</v>
      </c>
      <c r="B761" s="1" t="str">
        <f>MKT[[#This Row],[DATE]]&amp;MKT[[#This Row],[VEHICLE NO]]&amp;MKT[[#This Row],[TRIP NO]]</f>
        <v>45437OD34U13452</v>
      </c>
      <c r="C761" s="25">
        <v>45437</v>
      </c>
      <c r="D761" s="1">
        <v>29334</v>
      </c>
      <c r="E761" s="12">
        <v>312214</v>
      </c>
      <c r="F761" s="17">
        <v>7465</v>
      </c>
      <c r="G761" s="20" t="s">
        <v>49</v>
      </c>
      <c r="H761" s="86">
        <v>53.58</v>
      </c>
      <c r="I761" s="86">
        <v>16.760000000000002</v>
      </c>
      <c r="J761" s="82">
        <f t="shared" si="22"/>
        <v>36.819999999999993</v>
      </c>
      <c r="K761" s="83">
        <v>36.42</v>
      </c>
      <c r="L761" s="87">
        <v>45437</v>
      </c>
      <c r="M761" s="86">
        <f t="shared" si="23"/>
        <v>0.39999999999999147</v>
      </c>
      <c r="N761" s="32">
        <v>2</v>
      </c>
      <c r="O761" s="1" t="s">
        <v>50</v>
      </c>
      <c r="P761" s="1" t="s">
        <v>53</v>
      </c>
      <c r="Q761" s="91" t="str">
        <f>VLOOKUP(MKT[[#This Row],[ID]],DRIVER[],6,FALSE)</f>
        <v>BHOORA KHAN</v>
      </c>
    </row>
    <row r="762" spans="1:18" ht="13.8">
      <c r="A762" s="1">
        <v>312</v>
      </c>
      <c r="B762" s="1" t="str">
        <f>MKT[[#This Row],[DATE]]&amp;MKT[[#This Row],[VEHICLE NO]]&amp;MKT[[#This Row],[TRIP NO]]</f>
        <v>45437OD34U11452</v>
      </c>
      <c r="C762" s="25">
        <v>45437</v>
      </c>
      <c r="D762" s="1">
        <v>29335</v>
      </c>
      <c r="E762" s="12">
        <v>312214</v>
      </c>
      <c r="F762" s="17">
        <v>7489</v>
      </c>
      <c r="G762" s="20" t="s">
        <v>47</v>
      </c>
      <c r="H762" s="86">
        <v>56.64</v>
      </c>
      <c r="I762" s="86">
        <v>16.84</v>
      </c>
      <c r="J762" s="82">
        <f t="shared" si="22"/>
        <v>39.799999999999997</v>
      </c>
      <c r="K762" s="83">
        <v>39.380000000000003</v>
      </c>
      <c r="L762" s="87">
        <v>45437</v>
      </c>
      <c r="M762" s="86">
        <f t="shared" si="23"/>
        <v>0.4199999999999946</v>
      </c>
      <c r="N762" s="32">
        <v>2</v>
      </c>
      <c r="O762" s="1" t="s">
        <v>50</v>
      </c>
      <c r="P762" s="1" t="s">
        <v>53</v>
      </c>
      <c r="Q762" s="91" t="str">
        <f>VLOOKUP(MKT[[#This Row],[ID]],DRIVER[],6,FALSE)</f>
        <v>SULTAN AHMAD</v>
      </c>
    </row>
    <row r="763" spans="1:18" ht="13.8">
      <c r="A763" s="1">
        <v>313</v>
      </c>
      <c r="B763" s="1" t="str">
        <f>MKT[[#This Row],[DATE]]&amp;MKT[[#This Row],[VEHICLE NO]]&amp;MKT[[#This Row],[TRIP NO]]</f>
        <v>45437OD04V13451</v>
      </c>
      <c r="C763" s="25">
        <v>45437</v>
      </c>
      <c r="D763" s="1">
        <v>29336</v>
      </c>
      <c r="E763" s="12">
        <v>312214</v>
      </c>
      <c r="F763" s="17">
        <v>7493</v>
      </c>
      <c r="G763" s="20" t="s">
        <v>48</v>
      </c>
      <c r="H763" s="86">
        <v>55.56</v>
      </c>
      <c r="I763" s="86">
        <v>16.940000000000001</v>
      </c>
      <c r="J763" s="82">
        <f t="shared" si="22"/>
        <v>38.620000000000005</v>
      </c>
      <c r="K763" s="83">
        <v>38.479999999999997</v>
      </c>
      <c r="L763" s="87">
        <v>45437</v>
      </c>
      <c r="M763" s="86">
        <f t="shared" si="23"/>
        <v>0.14000000000000767</v>
      </c>
      <c r="N763" s="32">
        <v>1</v>
      </c>
      <c r="O763" s="1" t="s">
        <v>50</v>
      </c>
      <c r="P763" s="1" t="s">
        <v>53</v>
      </c>
      <c r="Q763" s="91" t="str">
        <f>VLOOKUP(MKT[[#This Row],[ID]],DRIVER[],6,FALSE)</f>
        <v>AKSHAYA KU SAHOO</v>
      </c>
      <c r="R763" s="1">
        <v>37</v>
      </c>
    </row>
    <row r="764" spans="1:18" ht="13.8">
      <c r="A764" s="1">
        <v>314</v>
      </c>
      <c r="B764" s="1" t="str">
        <f>MKT[[#This Row],[DATE]]&amp;MKT[[#This Row],[VEHICLE NO]]&amp;MKT[[#This Row],[TRIP NO]]</f>
        <v>45437OD34S11452</v>
      </c>
      <c r="C764" s="25">
        <v>45437</v>
      </c>
      <c r="D764" s="1">
        <v>29337</v>
      </c>
      <c r="E764" s="12">
        <v>312214</v>
      </c>
      <c r="F764" s="17">
        <v>7494</v>
      </c>
      <c r="G764" s="20" t="s">
        <v>32</v>
      </c>
      <c r="H764" s="86">
        <v>56.86</v>
      </c>
      <c r="I764" s="86">
        <v>16.940000000000001</v>
      </c>
      <c r="J764" s="82">
        <f t="shared" si="22"/>
        <v>39.92</v>
      </c>
      <c r="K764" s="83">
        <v>39.44</v>
      </c>
      <c r="L764" s="87">
        <v>45437</v>
      </c>
      <c r="M764" s="86">
        <f t="shared" si="23"/>
        <v>0.48000000000000398</v>
      </c>
      <c r="N764" s="32">
        <v>2</v>
      </c>
      <c r="O764" s="1" t="s">
        <v>50</v>
      </c>
      <c r="P764" s="1" t="s">
        <v>53</v>
      </c>
      <c r="Q764" s="91" t="str">
        <f>VLOOKUP(MKT[[#This Row],[ID]],DRIVER[],6,FALSE)</f>
        <v>AMIYA MISHRA</v>
      </c>
    </row>
    <row r="765" spans="1:18" ht="13.8">
      <c r="A765" s="1">
        <v>315</v>
      </c>
      <c r="B765" s="1" t="str">
        <f>MKT[[#This Row],[DATE]]&amp;MKT[[#This Row],[VEHICLE NO]]&amp;MKT[[#This Row],[TRIP NO]]</f>
        <v>45437OD04V11452</v>
      </c>
      <c r="C765" s="25">
        <v>45437</v>
      </c>
      <c r="D765" s="1">
        <v>29338</v>
      </c>
      <c r="E765" s="12">
        <v>312214</v>
      </c>
      <c r="F765" s="17">
        <v>7497</v>
      </c>
      <c r="G765" s="20" t="s">
        <v>46</v>
      </c>
      <c r="H765" s="86">
        <v>55.2</v>
      </c>
      <c r="I765" s="86">
        <v>16.88</v>
      </c>
      <c r="J765" s="82">
        <f t="shared" si="22"/>
        <v>38.320000000000007</v>
      </c>
      <c r="K765" s="83">
        <v>37.54</v>
      </c>
      <c r="L765" s="87">
        <v>45437</v>
      </c>
      <c r="M765" s="86">
        <f t="shared" si="23"/>
        <v>0.78000000000000824</v>
      </c>
      <c r="N765" s="32">
        <v>2</v>
      </c>
      <c r="O765" s="1" t="s">
        <v>50</v>
      </c>
      <c r="P765" s="1" t="s">
        <v>53</v>
      </c>
      <c r="Q765" s="91" t="str">
        <f>VLOOKUP(MKT[[#This Row],[ID]],DRIVER[],6,FALSE)</f>
        <v>AJAYA KUMAR PARIDA</v>
      </c>
    </row>
    <row r="766" spans="1:18" ht="13.8">
      <c r="A766" s="1">
        <v>316</v>
      </c>
      <c r="B766" s="1" t="str">
        <f>MKT[[#This Row],[DATE]]&amp;MKT[[#This Row],[VEHICLE NO]]&amp;MKT[[#This Row],[TRIP NO]]</f>
        <v>45437OD34R11452</v>
      </c>
      <c r="C766" s="25">
        <v>45437</v>
      </c>
      <c r="D766" s="1">
        <v>29339</v>
      </c>
      <c r="E766" s="12">
        <v>312214</v>
      </c>
      <c r="F766" s="17">
        <v>7507</v>
      </c>
      <c r="G766" s="20" t="s">
        <v>12</v>
      </c>
      <c r="H766" s="86">
        <v>54.5</v>
      </c>
      <c r="I766" s="86">
        <v>16.899999999999999</v>
      </c>
      <c r="J766" s="82">
        <f t="shared" si="22"/>
        <v>37.6</v>
      </c>
      <c r="K766" s="83">
        <v>37.26</v>
      </c>
      <c r="L766" s="87">
        <v>45437</v>
      </c>
      <c r="M766" s="86">
        <f t="shared" si="23"/>
        <v>0.34000000000000341</v>
      </c>
      <c r="N766" s="32">
        <v>2</v>
      </c>
      <c r="O766" s="1" t="s">
        <v>50</v>
      </c>
      <c r="P766" s="1" t="s">
        <v>53</v>
      </c>
      <c r="Q766" s="91" t="str">
        <f>VLOOKUP(MKT[[#This Row],[ID]],DRIVER[],6,FALSE)</f>
        <v>HEMANTA MOHANTA</v>
      </c>
    </row>
    <row r="767" spans="1:18" ht="13.8">
      <c r="A767" s="1">
        <v>317</v>
      </c>
      <c r="B767" s="1" t="str">
        <f>MKT[[#This Row],[DATE]]&amp;MKT[[#This Row],[VEHICLE NO]]&amp;MKT[[#This Row],[TRIP NO]]</f>
        <v>45438OD34U13451</v>
      </c>
      <c r="C767" s="25">
        <v>45438</v>
      </c>
      <c r="D767" s="1">
        <v>29340</v>
      </c>
      <c r="E767" s="12">
        <v>312214</v>
      </c>
      <c r="F767" s="17">
        <v>7525</v>
      </c>
      <c r="G767" s="20" t="s">
        <v>49</v>
      </c>
      <c r="H767" s="86">
        <v>55.14</v>
      </c>
      <c r="I767" s="86">
        <v>16.760000000000002</v>
      </c>
      <c r="J767" s="82">
        <f t="shared" si="22"/>
        <v>38.379999999999995</v>
      </c>
      <c r="K767" s="83">
        <v>38.020000000000003</v>
      </c>
      <c r="L767" s="87">
        <v>45438</v>
      </c>
      <c r="M767" s="86">
        <f t="shared" si="23"/>
        <v>0.35999999999999233</v>
      </c>
      <c r="N767" s="32">
        <v>1</v>
      </c>
      <c r="O767" s="1" t="s">
        <v>50</v>
      </c>
      <c r="P767" s="1" t="s">
        <v>53</v>
      </c>
      <c r="Q767" s="91" t="str">
        <f>VLOOKUP(MKT[[#This Row],[ID]],DRIVER[],6,FALSE)</f>
        <v>BHOORA KHAN</v>
      </c>
      <c r="R767" s="1">
        <v>375</v>
      </c>
    </row>
    <row r="768" spans="1:18" ht="13.8">
      <c r="A768" s="1">
        <v>318</v>
      </c>
      <c r="B768" s="1" t="str">
        <f>MKT[[#This Row],[DATE]]&amp;MKT[[#This Row],[VEHICLE NO]]&amp;MKT[[#This Row],[TRIP NO]]</f>
        <v>45438OD34T11451</v>
      </c>
      <c r="C768" s="25">
        <v>45438</v>
      </c>
      <c r="D768" s="1">
        <v>29341</v>
      </c>
      <c r="E768" s="12">
        <v>312214</v>
      </c>
      <c r="F768" s="17">
        <v>7526</v>
      </c>
      <c r="G768" s="20" t="s">
        <v>34</v>
      </c>
      <c r="H768" s="86">
        <v>57.08</v>
      </c>
      <c r="I768" s="86">
        <v>16.940000000000001</v>
      </c>
      <c r="J768" s="82">
        <f t="shared" si="22"/>
        <v>40.14</v>
      </c>
      <c r="K768" s="83">
        <v>39.64</v>
      </c>
      <c r="L768" s="87">
        <v>45438</v>
      </c>
      <c r="M768" s="86">
        <f t="shared" si="23"/>
        <v>0.5</v>
      </c>
      <c r="N768" s="32">
        <v>1</v>
      </c>
      <c r="O768" s="1" t="s">
        <v>50</v>
      </c>
      <c r="P768" s="1" t="s">
        <v>53</v>
      </c>
      <c r="Q768" s="91" t="str">
        <f>VLOOKUP(MKT[[#This Row],[ID]],DRIVER[],6,FALSE)</f>
        <v>KASHI NATH DAS</v>
      </c>
    </row>
    <row r="769" spans="1:18" ht="13.8">
      <c r="A769" s="1">
        <v>319</v>
      </c>
      <c r="B769" s="1" t="str">
        <f>MKT[[#This Row],[DATE]]&amp;MKT[[#This Row],[VEHICLE NO]]&amp;MKT[[#This Row],[TRIP NO]]</f>
        <v>45438OD34U11451</v>
      </c>
      <c r="C769" s="25">
        <v>45438</v>
      </c>
      <c r="D769" s="1">
        <v>29342</v>
      </c>
      <c r="E769" s="12">
        <v>312214</v>
      </c>
      <c r="F769" s="17">
        <v>7527</v>
      </c>
      <c r="G769" s="20" t="s">
        <v>47</v>
      </c>
      <c r="H769" s="86">
        <v>54.48</v>
      </c>
      <c r="I769" s="86">
        <v>16.82</v>
      </c>
      <c r="J769" s="82">
        <f t="shared" si="22"/>
        <v>37.659999999999997</v>
      </c>
      <c r="K769" s="83">
        <v>37.36</v>
      </c>
      <c r="L769" s="87">
        <v>45438</v>
      </c>
      <c r="M769" s="86">
        <f t="shared" si="23"/>
        <v>0.29999999999999716</v>
      </c>
      <c r="N769" s="32">
        <v>1</v>
      </c>
      <c r="O769" s="1" t="s">
        <v>50</v>
      </c>
      <c r="P769" s="1" t="s">
        <v>53</v>
      </c>
      <c r="Q769" s="91" t="str">
        <f>VLOOKUP(MKT[[#This Row],[ID]],DRIVER[],6,FALSE)</f>
        <v>SULTAN AHMAD</v>
      </c>
    </row>
    <row r="770" spans="1:18" ht="13.8">
      <c r="A770" s="1">
        <v>320</v>
      </c>
      <c r="B770" s="1" t="str">
        <f>MKT[[#This Row],[DATE]]&amp;MKT[[#This Row],[VEHICLE NO]]&amp;MKT[[#This Row],[TRIP NO]]</f>
        <v>45438OD04V11451</v>
      </c>
      <c r="C770" s="25">
        <v>45438</v>
      </c>
      <c r="D770" s="1">
        <v>29343</v>
      </c>
      <c r="E770" s="12">
        <v>312214</v>
      </c>
      <c r="F770" s="17">
        <v>7533</v>
      </c>
      <c r="G770" s="20" t="s">
        <v>46</v>
      </c>
      <c r="H770" s="86">
        <v>54.34</v>
      </c>
      <c r="I770" s="86">
        <v>16.88</v>
      </c>
      <c r="J770" s="82">
        <f t="shared" si="22"/>
        <v>37.460000000000008</v>
      </c>
      <c r="K770" s="83">
        <v>37.159999999999997</v>
      </c>
      <c r="L770" s="87">
        <v>45438</v>
      </c>
      <c r="M770" s="86">
        <f t="shared" si="23"/>
        <v>0.30000000000001137</v>
      </c>
      <c r="N770" s="32">
        <v>1</v>
      </c>
      <c r="O770" s="1" t="s">
        <v>50</v>
      </c>
      <c r="P770" s="1" t="s">
        <v>53</v>
      </c>
      <c r="Q770" s="91" t="str">
        <f>VLOOKUP(MKT[[#This Row],[ID]],DRIVER[],6,FALSE)</f>
        <v>AJAYA KUMAR PARIDA</v>
      </c>
      <c r="R770" s="1">
        <v>48</v>
      </c>
    </row>
    <row r="771" spans="1:18" ht="13.8">
      <c r="A771" s="1">
        <v>321</v>
      </c>
      <c r="B771" s="1" t="str">
        <f>MKT[[#This Row],[DATE]]&amp;MKT[[#This Row],[VEHICLE NO]]&amp;MKT[[#This Row],[TRIP NO]]</f>
        <v>45438OD34R11451</v>
      </c>
      <c r="C771" s="25">
        <v>45438</v>
      </c>
      <c r="D771" s="1">
        <v>29344</v>
      </c>
      <c r="E771" s="12">
        <v>312214</v>
      </c>
      <c r="F771" s="17">
        <v>7541</v>
      </c>
      <c r="G771" s="20" t="s">
        <v>12</v>
      </c>
      <c r="H771" s="86">
        <v>55.14</v>
      </c>
      <c r="I771" s="86">
        <v>16.899999999999999</v>
      </c>
      <c r="J771" s="82">
        <f t="shared" ref="J771:J819" si="24">H771-I771</f>
        <v>38.24</v>
      </c>
      <c r="K771" s="83">
        <v>37.9</v>
      </c>
      <c r="L771" s="87">
        <v>45438</v>
      </c>
      <c r="M771" s="86">
        <f t="shared" ref="M771:M834" si="25">J771-K771</f>
        <v>0.34000000000000341</v>
      </c>
      <c r="N771" s="32">
        <v>1</v>
      </c>
      <c r="O771" s="1" t="s">
        <v>50</v>
      </c>
      <c r="P771" s="1" t="s">
        <v>53</v>
      </c>
      <c r="Q771" s="91" t="str">
        <f>VLOOKUP(MKT[[#This Row],[ID]],DRIVER[],6,FALSE)</f>
        <v>HEMANTA MOHANTA</v>
      </c>
      <c r="R771" s="1">
        <v>43</v>
      </c>
    </row>
    <row r="772" spans="1:18" ht="13.8">
      <c r="A772" s="1">
        <v>322</v>
      </c>
      <c r="B772" s="1" t="str">
        <f>MKT[[#This Row],[DATE]]&amp;MKT[[#This Row],[VEHICLE NO]]&amp;MKT[[#This Row],[TRIP NO]]</f>
        <v>45438OD04T11451</v>
      </c>
      <c r="C772" s="25">
        <v>45438</v>
      </c>
      <c r="D772" s="1">
        <v>29345</v>
      </c>
      <c r="E772" s="12">
        <v>312214</v>
      </c>
      <c r="F772" s="17">
        <v>7560</v>
      </c>
      <c r="G772" s="20" t="s">
        <v>13</v>
      </c>
      <c r="H772" s="86">
        <v>54.96</v>
      </c>
      <c r="I772" s="86">
        <v>16.940000000000001</v>
      </c>
      <c r="J772" s="82">
        <f t="shared" si="24"/>
        <v>38.019999999999996</v>
      </c>
      <c r="K772" s="83">
        <v>37.340000000000003</v>
      </c>
      <c r="L772" s="87">
        <v>45438</v>
      </c>
      <c r="M772" s="86">
        <f t="shared" si="25"/>
        <v>0.67999999999999261</v>
      </c>
      <c r="N772" s="32">
        <v>1</v>
      </c>
      <c r="O772" s="1" t="s">
        <v>50</v>
      </c>
      <c r="P772" s="1" t="s">
        <v>53</v>
      </c>
      <c r="Q772" s="91" t="str">
        <f>VLOOKUP(MKT[[#This Row],[ID]],DRIVER[],6,FALSE)</f>
        <v>AKSHAYA KU SAHOO</v>
      </c>
    </row>
    <row r="773" spans="1:18" ht="13.8">
      <c r="A773" s="1">
        <v>323</v>
      </c>
      <c r="B773" s="1" t="str">
        <f>MKT[[#This Row],[DATE]]&amp;MKT[[#This Row],[VEHICLE NO]]&amp;MKT[[#This Row],[TRIP NO]]</f>
        <v>45438OD34S11451</v>
      </c>
      <c r="C773" s="25">
        <v>45438</v>
      </c>
      <c r="D773" s="1">
        <v>29346</v>
      </c>
      <c r="E773" s="12">
        <v>312214</v>
      </c>
      <c r="F773" s="17">
        <v>7532</v>
      </c>
      <c r="G773" s="20" t="s">
        <v>32</v>
      </c>
      <c r="H773" s="86">
        <v>53.1</v>
      </c>
      <c r="I773" s="86">
        <v>16.899999999999999</v>
      </c>
      <c r="J773" s="82">
        <f t="shared" si="24"/>
        <v>36.200000000000003</v>
      </c>
      <c r="K773" s="83">
        <v>36.06</v>
      </c>
      <c r="L773" s="87">
        <v>45438</v>
      </c>
      <c r="M773" s="86">
        <f t="shared" si="25"/>
        <v>0.14000000000000057</v>
      </c>
      <c r="N773" s="32">
        <v>1</v>
      </c>
      <c r="O773" s="1" t="s">
        <v>50</v>
      </c>
      <c r="P773" s="1" t="s">
        <v>53</v>
      </c>
      <c r="Q773" s="91" t="str">
        <f>VLOOKUP(MKT[[#This Row],[ID]],DRIVER[],6,FALSE)</f>
        <v>AMIYA MISHRA</v>
      </c>
    </row>
    <row r="774" spans="1:18" ht="13.8">
      <c r="A774" s="1">
        <v>324</v>
      </c>
      <c r="B774" s="1" t="str">
        <f>MKT[[#This Row],[DATE]]&amp;MKT[[#This Row],[VEHICLE NO]]&amp;MKT[[#This Row],[TRIP NO]]</f>
        <v>45438OD04V13451</v>
      </c>
      <c r="C774" s="25">
        <v>45438</v>
      </c>
      <c r="D774" s="1">
        <v>29347</v>
      </c>
      <c r="E774" s="12">
        <v>312214</v>
      </c>
      <c r="F774" s="17">
        <v>7571</v>
      </c>
      <c r="G774" s="20" t="s">
        <v>48</v>
      </c>
      <c r="H774" s="86">
        <v>53.4</v>
      </c>
      <c r="I774" s="86">
        <v>16.98</v>
      </c>
      <c r="J774" s="82">
        <f t="shared" si="24"/>
        <v>36.42</v>
      </c>
      <c r="K774" s="83">
        <v>36</v>
      </c>
      <c r="L774" s="87">
        <v>45438</v>
      </c>
      <c r="M774" s="86">
        <f t="shared" si="25"/>
        <v>0.42000000000000171</v>
      </c>
      <c r="N774" s="32">
        <v>1</v>
      </c>
      <c r="O774" s="1" t="s">
        <v>50</v>
      </c>
      <c r="P774" s="1" t="s">
        <v>53</v>
      </c>
      <c r="Q774" s="91" t="str">
        <f>VLOOKUP(MKT[[#This Row],[ID]],DRIVER[],6,FALSE)</f>
        <v>ASHOK PRADHAN</v>
      </c>
    </row>
    <row r="775" spans="1:18" ht="13.8">
      <c r="A775" s="1">
        <v>325</v>
      </c>
      <c r="B775" s="1" t="str">
        <f>MKT[[#This Row],[DATE]]&amp;MKT[[#This Row],[VEHICLE NO]]&amp;MKT[[#This Row],[TRIP NO]]</f>
        <v>45438OD34T11452</v>
      </c>
      <c r="C775" s="25">
        <v>45438</v>
      </c>
      <c r="D775" s="1">
        <v>29348</v>
      </c>
      <c r="E775" s="12">
        <v>312214</v>
      </c>
      <c r="F775" s="17">
        <v>7582</v>
      </c>
      <c r="G775" s="20" t="s">
        <v>34</v>
      </c>
      <c r="H775" s="86">
        <v>55.58</v>
      </c>
      <c r="I775" s="86">
        <v>16.940000000000001</v>
      </c>
      <c r="J775" s="82">
        <f t="shared" si="24"/>
        <v>38.64</v>
      </c>
      <c r="K775" s="83">
        <v>38.520000000000003</v>
      </c>
      <c r="L775" s="87">
        <v>45438</v>
      </c>
      <c r="M775" s="86">
        <f t="shared" si="25"/>
        <v>0.11999999999999744</v>
      </c>
      <c r="N775" s="32">
        <v>2</v>
      </c>
      <c r="O775" s="1" t="s">
        <v>50</v>
      </c>
      <c r="P775" s="1" t="s">
        <v>53</v>
      </c>
      <c r="Q775" s="91" t="str">
        <f>VLOOKUP(MKT[[#This Row],[ID]],DRIVER[],6,FALSE)</f>
        <v>KASHI NATH DAS</v>
      </c>
    </row>
    <row r="776" spans="1:18" ht="13.8">
      <c r="A776" s="1">
        <v>326</v>
      </c>
      <c r="B776" s="1" t="str">
        <f>MKT[[#This Row],[DATE]]&amp;MKT[[#This Row],[VEHICLE NO]]&amp;MKT[[#This Row],[TRIP NO]]</f>
        <v>45438OD34U13452</v>
      </c>
      <c r="C776" s="25">
        <v>45438</v>
      </c>
      <c r="D776" s="1">
        <v>29349</v>
      </c>
      <c r="E776" s="12">
        <v>312214</v>
      </c>
      <c r="F776" s="17">
        <v>7578</v>
      </c>
      <c r="G776" s="20" t="s">
        <v>49</v>
      </c>
      <c r="H776" s="86">
        <v>57</v>
      </c>
      <c r="I776" s="86">
        <v>17.12</v>
      </c>
      <c r="J776" s="82">
        <f t="shared" si="24"/>
        <v>39.879999999999995</v>
      </c>
      <c r="K776" s="83">
        <v>39.520000000000003</v>
      </c>
      <c r="L776" s="87">
        <v>45438</v>
      </c>
      <c r="M776" s="86">
        <f t="shared" si="25"/>
        <v>0.35999999999999233</v>
      </c>
      <c r="N776" s="32">
        <v>2</v>
      </c>
      <c r="O776" s="1" t="s">
        <v>50</v>
      </c>
      <c r="P776" s="1" t="s">
        <v>53</v>
      </c>
      <c r="Q776" s="91" t="str">
        <f>VLOOKUP(MKT[[#This Row],[ID]],DRIVER[],6,FALSE)</f>
        <v>BHOORA KHAN</v>
      </c>
    </row>
    <row r="777" spans="1:18" ht="13.8">
      <c r="A777" s="1">
        <v>327</v>
      </c>
      <c r="B777" s="1" t="str">
        <f>MKT[[#This Row],[DATE]]&amp;MKT[[#This Row],[VEHICLE NO]]&amp;MKT[[#This Row],[TRIP NO]]</f>
        <v>45438OD34U11452</v>
      </c>
      <c r="C777" s="25">
        <v>45438</v>
      </c>
      <c r="D777" s="1">
        <v>29350</v>
      </c>
      <c r="E777" s="12">
        <v>312214</v>
      </c>
      <c r="F777" s="17">
        <v>7583</v>
      </c>
      <c r="G777" s="20" t="s">
        <v>47</v>
      </c>
      <c r="H777" s="86">
        <v>56.68</v>
      </c>
      <c r="I777" s="86">
        <v>16.8</v>
      </c>
      <c r="J777" s="82">
        <f t="shared" si="24"/>
        <v>39.879999999999995</v>
      </c>
      <c r="K777" s="83">
        <v>39.4</v>
      </c>
      <c r="L777" s="87">
        <v>45438</v>
      </c>
      <c r="M777" s="86">
        <f t="shared" si="25"/>
        <v>0.47999999999999687</v>
      </c>
      <c r="N777" s="32">
        <v>2</v>
      </c>
      <c r="O777" s="1" t="s">
        <v>50</v>
      </c>
      <c r="P777" s="1" t="s">
        <v>53</v>
      </c>
      <c r="Q777" s="91" t="str">
        <f>VLOOKUP(MKT[[#This Row],[ID]],DRIVER[],6,FALSE)</f>
        <v>SULTAN AHMAD</v>
      </c>
    </row>
    <row r="778" spans="1:18" ht="13.8">
      <c r="A778" s="1">
        <v>328</v>
      </c>
      <c r="B778" s="1" t="str">
        <f>MKT[[#This Row],[DATE]]&amp;MKT[[#This Row],[VEHICLE NO]]&amp;MKT[[#This Row],[TRIP NO]]</f>
        <v>45438OD04V11452</v>
      </c>
      <c r="C778" s="25">
        <v>45438</v>
      </c>
      <c r="D778" s="1">
        <v>29351</v>
      </c>
      <c r="E778" s="12">
        <v>312214</v>
      </c>
      <c r="F778" s="17">
        <v>7594</v>
      </c>
      <c r="G778" s="20" t="s">
        <v>46</v>
      </c>
      <c r="H778" s="86">
        <v>56.4</v>
      </c>
      <c r="I778" s="86">
        <v>16.920000000000002</v>
      </c>
      <c r="J778" s="82">
        <f t="shared" si="24"/>
        <v>39.479999999999997</v>
      </c>
      <c r="K778" s="83">
        <v>38.700000000000003</v>
      </c>
      <c r="L778" s="87">
        <v>45438</v>
      </c>
      <c r="M778" s="86">
        <f t="shared" si="25"/>
        <v>0.77999999999999403</v>
      </c>
      <c r="N778" s="32">
        <v>2</v>
      </c>
      <c r="O778" s="1" t="s">
        <v>50</v>
      </c>
      <c r="P778" s="1" t="s">
        <v>53</v>
      </c>
      <c r="Q778" s="91" t="str">
        <f>VLOOKUP(MKT[[#This Row],[ID]],DRIVER[],6,FALSE)</f>
        <v>AJAYA KUMAR PARIDA</v>
      </c>
    </row>
    <row r="779" spans="1:18" ht="13.8">
      <c r="A779" s="1">
        <v>329</v>
      </c>
      <c r="B779" s="1" t="str">
        <f>MKT[[#This Row],[DATE]]&amp;MKT[[#This Row],[VEHICLE NO]]&amp;MKT[[#This Row],[TRIP NO]]</f>
        <v>45438OD34R13451</v>
      </c>
      <c r="C779" s="25">
        <v>45438</v>
      </c>
      <c r="D779" s="1">
        <v>29352</v>
      </c>
      <c r="E779" s="12">
        <v>312214</v>
      </c>
      <c r="F779" s="17">
        <v>7600</v>
      </c>
      <c r="G779" s="20" t="s">
        <v>11</v>
      </c>
      <c r="H779" s="86">
        <v>56.02</v>
      </c>
      <c r="I779" s="86">
        <v>17.18</v>
      </c>
      <c r="J779" s="82">
        <f t="shared" si="24"/>
        <v>38.840000000000003</v>
      </c>
      <c r="K779" s="83">
        <v>38.26</v>
      </c>
      <c r="L779" s="87">
        <v>45438</v>
      </c>
      <c r="M779" s="86">
        <f t="shared" si="25"/>
        <v>0.5800000000000054</v>
      </c>
      <c r="N779" s="32">
        <v>1</v>
      </c>
      <c r="O779" s="1" t="s">
        <v>50</v>
      </c>
      <c r="P779" s="1" t="s">
        <v>53</v>
      </c>
      <c r="Q779" s="91" t="str">
        <f>VLOOKUP(MKT[[#This Row],[ID]],DRIVER[],6,FALSE)</f>
        <v>NABI AHMAD</v>
      </c>
    </row>
    <row r="780" spans="1:18" ht="13.8">
      <c r="A780" s="1">
        <v>330</v>
      </c>
      <c r="B780" s="1" t="str">
        <f>MKT[[#This Row],[DATE]]&amp;MKT[[#This Row],[VEHICLE NO]]&amp;MKT[[#This Row],[TRIP NO]]</f>
        <v>45438OD34R11452</v>
      </c>
      <c r="C780" s="25">
        <v>45438</v>
      </c>
      <c r="D780" s="1">
        <v>29354</v>
      </c>
      <c r="E780" s="12">
        <v>312214</v>
      </c>
      <c r="F780" s="17">
        <v>7611</v>
      </c>
      <c r="G780" s="20" t="s">
        <v>12</v>
      </c>
      <c r="H780" s="86">
        <v>54.32</v>
      </c>
      <c r="I780" s="86">
        <v>16.940000000000001</v>
      </c>
      <c r="J780" s="82">
        <f t="shared" si="24"/>
        <v>37.379999999999995</v>
      </c>
      <c r="K780" s="83">
        <v>37.04</v>
      </c>
      <c r="L780" s="87">
        <v>45438</v>
      </c>
      <c r="M780" s="86">
        <f t="shared" si="25"/>
        <v>0.33999999999999631</v>
      </c>
      <c r="N780" s="32">
        <v>2</v>
      </c>
      <c r="O780" s="1" t="s">
        <v>50</v>
      </c>
      <c r="P780" s="1" t="s">
        <v>53</v>
      </c>
      <c r="Q780" s="91" t="str">
        <f>VLOOKUP(MKT[[#This Row],[ID]],DRIVER[],6,FALSE)</f>
        <v>HEMANTA MOHANTA</v>
      </c>
    </row>
    <row r="781" spans="1:18" ht="13.8">
      <c r="A781" s="1">
        <v>331</v>
      </c>
      <c r="B781" s="1" t="str">
        <f>MKT[[#This Row],[DATE]]&amp;MKT[[#This Row],[VEHICLE NO]]&amp;MKT[[#This Row],[TRIP NO]]</f>
        <v>45438OD04T11452</v>
      </c>
      <c r="C781" s="25">
        <v>45438</v>
      </c>
      <c r="D781" s="1">
        <v>29355</v>
      </c>
      <c r="E781" s="12">
        <v>312214</v>
      </c>
      <c r="F781" s="17">
        <v>7632</v>
      </c>
      <c r="G781" s="20" t="s">
        <v>13</v>
      </c>
      <c r="H781" s="86">
        <v>55.14</v>
      </c>
      <c r="I781" s="86">
        <v>16.96</v>
      </c>
      <c r="J781" s="82">
        <f t="shared" si="24"/>
        <v>38.18</v>
      </c>
      <c r="K781" s="83">
        <v>37.82</v>
      </c>
      <c r="L781" s="87">
        <v>45438</v>
      </c>
      <c r="M781" s="86">
        <f t="shared" si="25"/>
        <v>0.35999999999999943</v>
      </c>
      <c r="N781" s="32">
        <v>2</v>
      </c>
      <c r="O781" s="1" t="s">
        <v>50</v>
      </c>
      <c r="P781" s="1" t="s">
        <v>53</v>
      </c>
      <c r="Q781" s="91" t="str">
        <f>VLOOKUP(MKT[[#This Row],[ID]],DRIVER[],6,FALSE)</f>
        <v>AKSHAYA KU SAHOO</v>
      </c>
    </row>
    <row r="782" spans="1:18" ht="13.8">
      <c r="A782" s="1">
        <v>332</v>
      </c>
      <c r="B782" s="1" t="str">
        <f>MKT[[#This Row],[DATE]]&amp;MKT[[#This Row],[VEHICLE NO]]&amp;MKT[[#This Row],[TRIP NO]]</f>
        <v>45438OD04V13452</v>
      </c>
      <c r="C782" s="25">
        <v>45438</v>
      </c>
      <c r="D782" s="1">
        <v>29356</v>
      </c>
      <c r="E782" s="12">
        <v>312214</v>
      </c>
      <c r="F782" s="17">
        <v>7661</v>
      </c>
      <c r="G782" s="20" t="s">
        <v>48</v>
      </c>
      <c r="H782" s="86">
        <v>55.76</v>
      </c>
      <c r="I782" s="86">
        <v>16.96</v>
      </c>
      <c r="J782" s="82">
        <f t="shared" si="24"/>
        <v>38.799999999999997</v>
      </c>
      <c r="K782" s="83">
        <v>38.479999999999997</v>
      </c>
      <c r="L782" s="87">
        <v>45439</v>
      </c>
      <c r="M782" s="86">
        <f t="shared" si="25"/>
        <v>0.32000000000000028</v>
      </c>
      <c r="N782" s="32">
        <v>2</v>
      </c>
      <c r="O782" s="1" t="s">
        <v>50</v>
      </c>
      <c r="P782" s="1" t="s">
        <v>53</v>
      </c>
      <c r="Q782" s="91" t="str">
        <f>VLOOKUP(MKT[[#This Row],[ID]],DRIVER[],6,FALSE)</f>
        <v>ASHOK PRADHAN</v>
      </c>
    </row>
    <row r="783" spans="1:18" ht="13.8">
      <c r="A783" s="1">
        <v>333</v>
      </c>
      <c r="B783" s="1" t="str">
        <f>MKT[[#This Row],[DATE]]&amp;MKT[[#This Row],[VEHICLE NO]]&amp;MKT[[#This Row],[TRIP NO]]</f>
        <v>45438OD34S11452</v>
      </c>
      <c r="C783" s="25">
        <v>45438</v>
      </c>
      <c r="D783" s="1">
        <v>29357</v>
      </c>
      <c r="E783" s="12">
        <v>312214</v>
      </c>
      <c r="F783" s="17">
        <v>7659</v>
      </c>
      <c r="G783" s="20" t="s">
        <v>32</v>
      </c>
      <c r="H783" s="86">
        <v>51.72</v>
      </c>
      <c r="I783" s="86">
        <v>16.98</v>
      </c>
      <c r="J783" s="82">
        <f t="shared" si="24"/>
        <v>34.739999999999995</v>
      </c>
      <c r="K783" s="83">
        <v>34.520000000000003</v>
      </c>
      <c r="L783" s="87">
        <v>45439</v>
      </c>
      <c r="M783" s="86">
        <f t="shared" si="25"/>
        <v>0.21999999999999176</v>
      </c>
      <c r="N783" s="32">
        <v>2</v>
      </c>
      <c r="O783" s="1" t="s">
        <v>50</v>
      </c>
      <c r="P783" s="1" t="s">
        <v>53</v>
      </c>
      <c r="Q783" s="91" t="str">
        <f>VLOOKUP(MKT[[#This Row],[ID]],DRIVER[],6,FALSE)</f>
        <v>AMIYA MISHRA</v>
      </c>
    </row>
    <row r="784" spans="1:18" ht="13.8">
      <c r="A784" s="1">
        <v>37.520000000000003</v>
      </c>
      <c r="B784" s="1" t="str">
        <f>MKT[[#This Row],[DATE]]&amp;MKT[[#This Row],[VEHICLE NO]]&amp;MKT[[#This Row],[TRIP NO]]</f>
        <v>45439OD04V11452</v>
      </c>
      <c r="C784" s="25">
        <v>45439</v>
      </c>
      <c r="D784" s="1">
        <v>29372</v>
      </c>
      <c r="E784" s="12">
        <v>312214</v>
      </c>
      <c r="F784" s="17">
        <v>7762</v>
      </c>
      <c r="G784" s="20" t="s">
        <v>46</v>
      </c>
      <c r="H784" s="86">
        <v>56.14</v>
      </c>
      <c r="I784" s="86">
        <v>16.88</v>
      </c>
      <c r="J784" s="82">
        <f t="shared" si="24"/>
        <v>39.260000000000005</v>
      </c>
      <c r="K784" s="83">
        <v>38.619999999999997</v>
      </c>
      <c r="L784" s="87">
        <v>45439</v>
      </c>
      <c r="M784" s="86">
        <f t="shared" si="25"/>
        <v>0.64000000000000767</v>
      </c>
      <c r="N784" s="32">
        <v>2</v>
      </c>
      <c r="O784" s="1" t="s">
        <v>50</v>
      </c>
      <c r="P784" s="1" t="s">
        <v>53</v>
      </c>
      <c r="Q784" s="91" t="str">
        <f>VLOOKUP(MKT[[#This Row],[ID]],DRIVER[],6,FALSE)</f>
        <v>AJAYA KUMAR PARIDA</v>
      </c>
    </row>
    <row r="785" spans="1:18" ht="13.8">
      <c r="A785" s="1">
        <v>334</v>
      </c>
      <c r="B785" s="1" t="str">
        <f>MKT[[#This Row],[DATE]]&amp;MKT[[#This Row],[VEHICLE NO]]&amp;MKT[[#This Row],[TRIP NO]]</f>
        <v>45439OD34U13451</v>
      </c>
      <c r="C785" s="25">
        <v>45439</v>
      </c>
      <c r="D785" s="1">
        <v>29358</v>
      </c>
      <c r="E785" s="12">
        <v>312214</v>
      </c>
      <c r="F785" s="17">
        <v>7666</v>
      </c>
      <c r="G785" s="20" t="s">
        <v>49</v>
      </c>
      <c r="H785" s="86">
        <v>53.9</v>
      </c>
      <c r="I785" s="86">
        <v>16.98</v>
      </c>
      <c r="J785" s="82">
        <f t="shared" si="24"/>
        <v>36.92</v>
      </c>
      <c r="K785" s="83">
        <v>36.799999999999997</v>
      </c>
      <c r="L785" s="87">
        <v>45439</v>
      </c>
      <c r="M785" s="86">
        <f t="shared" si="25"/>
        <v>0.12000000000000455</v>
      </c>
      <c r="N785" s="32">
        <v>1</v>
      </c>
      <c r="O785" s="1" t="s">
        <v>50</v>
      </c>
      <c r="P785" s="1" t="s">
        <v>53</v>
      </c>
      <c r="Q785" s="91" t="str">
        <f>VLOOKUP(MKT[[#This Row],[ID]],DRIVER[],6,FALSE)</f>
        <v>BHOORA KHAN</v>
      </c>
    </row>
    <row r="786" spans="1:18" ht="13.8">
      <c r="A786" s="1">
        <v>335</v>
      </c>
      <c r="B786" s="1" t="str">
        <f>MKT[[#This Row],[DATE]]&amp;MKT[[#This Row],[VEHICLE NO]]&amp;MKT[[#This Row],[TRIP NO]]</f>
        <v>45439OD34U11451</v>
      </c>
      <c r="C786" s="25">
        <v>45439</v>
      </c>
      <c r="D786" s="1">
        <v>29360</v>
      </c>
      <c r="E786" s="12">
        <v>312214</v>
      </c>
      <c r="F786" s="17">
        <v>7669</v>
      </c>
      <c r="G786" s="20" t="s">
        <v>47</v>
      </c>
      <c r="H786" s="86">
        <v>52.54</v>
      </c>
      <c r="I786" s="86">
        <v>16.7</v>
      </c>
      <c r="J786" s="82">
        <f t="shared" si="24"/>
        <v>35.840000000000003</v>
      </c>
      <c r="K786" s="83">
        <v>35.28</v>
      </c>
      <c r="L786" s="87">
        <v>45439</v>
      </c>
      <c r="M786" s="86">
        <f t="shared" si="25"/>
        <v>0.56000000000000227</v>
      </c>
      <c r="N786" s="32">
        <v>1</v>
      </c>
      <c r="O786" s="1" t="s">
        <v>50</v>
      </c>
      <c r="P786" s="1" t="s">
        <v>53</v>
      </c>
      <c r="Q786" s="91" t="str">
        <f>VLOOKUP(MKT[[#This Row],[ID]],DRIVER[],6,FALSE)</f>
        <v>SULTAN AHMAD</v>
      </c>
      <c r="R786" s="1">
        <v>283</v>
      </c>
    </row>
    <row r="787" spans="1:18" ht="13.8">
      <c r="A787" s="1">
        <v>336</v>
      </c>
      <c r="B787" s="1" t="str">
        <f>MKT[[#This Row],[DATE]]&amp;MKT[[#This Row],[VEHICLE NO]]&amp;MKT[[#This Row],[TRIP NO]]</f>
        <v>45439OD34T11451</v>
      </c>
      <c r="C787" s="25">
        <v>45439</v>
      </c>
      <c r="D787" s="1">
        <v>29361</v>
      </c>
      <c r="E787" s="12">
        <v>312214</v>
      </c>
      <c r="F787" s="17">
        <v>7667</v>
      </c>
      <c r="G787" s="20" t="s">
        <v>34</v>
      </c>
      <c r="H787" s="86">
        <v>54.86</v>
      </c>
      <c r="I787" s="86">
        <v>16.940000000000001</v>
      </c>
      <c r="J787" s="82">
        <f t="shared" si="24"/>
        <v>37.92</v>
      </c>
      <c r="K787" s="83">
        <v>37.92</v>
      </c>
      <c r="L787" s="87">
        <v>45439</v>
      </c>
      <c r="M787" s="86">
        <f t="shared" si="25"/>
        <v>0</v>
      </c>
      <c r="N787" s="32">
        <v>1</v>
      </c>
      <c r="O787" s="1" t="s">
        <v>50</v>
      </c>
      <c r="P787" s="1" t="s">
        <v>53</v>
      </c>
      <c r="Q787" s="91" t="str">
        <f>VLOOKUP(MKT[[#This Row],[ID]],DRIVER[],6,FALSE)</f>
        <v>KASHI NATH DAS</v>
      </c>
    </row>
    <row r="788" spans="1:18" ht="13.8">
      <c r="A788" s="1">
        <v>337</v>
      </c>
      <c r="B788" s="1" t="str">
        <f>MKT[[#This Row],[DATE]]&amp;MKT[[#This Row],[VEHICLE NO]]&amp;MKT[[#This Row],[TRIP NO]]</f>
        <v>45439OD04T11451</v>
      </c>
      <c r="C788" s="25">
        <v>45439</v>
      </c>
      <c r="D788" s="1">
        <v>29362</v>
      </c>
      <c r="E788" s="12">
        <v>312214</v>
      </c>
      <c r="F788" s="17">
        <v>7672</v>
      </c>
      <c r="G788" s="20" t="s">
        <v>13</v>
      </c>
      <c r="H788" s="86">
        <v>53.42</v>
      </c>
      <c r="I788" s="86">
        <v>16.940000000000001</v>
      </c>
      <c r="J788" s="82">
        <f t="shared" si="24"/>
        <v>36.480000000000004</v>
      </c>
      <c r="K788" s="83">
        <v>36.1</v>
      </c>
      <c r="L788" s="87">
        <v>45439</v>
      </c>
      <c r="M788" s="86">
        <f t="shared" si="25"/>
        <v>0.38000000000000256</v>
      </c>
      <c r="N788" s="32">
        <v>1</v>
      </c>
      <c r="O788" s="1" t="s">
        <v>50</v>
      </c>
      <c r="P788" s="1" t="s">
        <v>53</v>
      </c>
      <c r="Q788" s="91" t="str">
        <f>VLOOKUP(MKT[[#This Row],[ID]],DRIVER[],6,FALSE)</f>
        <v>AKSHAYA KU SAHOO</v>
      </c>
    </row>
    <row r="789" spans="1:18" ht="13.8">
      <c r="A789" s="1">
        <v>338</v>
      </c>
      <c r="B789" s="1" t="str">
        <f>MKT[[#This Row],[DATE]]&amp;MKT[[#This Row],[VEHICLE NO]]&amp;MKT[[#This Row],[TRIP NO]]</f>
        <v>45439OD04V13451</v>
      </c>
      <c r="C789" s="25">
        <v>45439</v>
      </c>
      <c r="D789" s="1">
        <v>29363</v>
      </c>
      <c r="E789" s="12">
        <v>312214</v>
      </c>
      <c r="F789" s="17">
        <v>7675</v>
      </c>
      <c r="G789" s="20" t="s">
        <v>48</v>
      </c>
      <c r="H789" s="86">
        <v>53.66</v>
      </c>
      <c r="I789" s="86">
        <v>16.96</v>
      </c>
      <c r="J789" s="82">
        <f t="shared" si="24"/>
        <v>36.699999999999996</v>
      </c>
      <c r="K789" s="83">
        <v>36.4</v>
      </c>
      <c r="L789" s="87">
        <v>45439</v>
      </c>
      <c r="M789" s="86">
        <f t="shared" si="25"/>
        <v>0.29999999999999716</v>
      </c>
      <c r="N789" s="32">
        <v>1</v>
      </c>
      <c r="O789" s="1" t="s">
        <v>50</v>
      </c>
      <c r="P789" s="1" t="s">
        <v>53</v>
      </c>
      <c r="Q789" s="91" t="str">
        <f>VLOOKUP(MKT[[#This Row],[ID]],DRIVER[],6,FALSE)</f>
        <v>ASHOK PRADHAN</v>
      </c>
    </row>
    <row r="790" spans="1:18" ht="13.8">
      <c r="A790" s="1">
        <v>339</v>
      </c>
      <c r="B790" s="1" t="str">
        <f>MKT[[#This Row],[DATE]]&amp;MKT[[#This Row],[VEHICLE NO]]&amp;MKT[[#This Row],[TRIP NO]]</f>
        <v>45439OD04V11451</v>
      </c>
      <c r="C790" s="25">
        <v>45439</v>
      </c>
      <c r="D790" s="1">
        <v>29364</v>
      </c>
      <c r="E790" s="12">
        <v>312214</v>
      </c>
      <c r="F790" s="17">
        <v>7674</v>
      </c>
      <c r="G790" s="20" t="s">
        <v>46</v>
      </c>
      <c r="H790" s="86">
        <v>53.86</v>
      </c>
      <c r="I790" s="86">
        <v>16.899999999999999</v>
      </c>
      <c r="J790" s="82">
        <f t="shared" si="24"/>
        <v>36.96</v>
      </c>
      <c r="K790" s="83">
        <v>36.479999999999997</v>
      </c>
      <c r="L790" s="87">
        <v>45439</v>
      </c>
      <c r="M790" s="86">
        <f t="shared" si="25"/>
        <v>0.48000000000000398</v>
      </c>
      <c r="N790" s="32">
        <v>1</v>
      </c>
      <c r="O790" s="1" t="s">
        <v>50</v>
      </c>
      <c r="P790" s="1" t="s">
        <v>53</v>
      </c>
      <c r="Q790" s="91" t="str">
        <f>VLOOKUP(MKT[[#This Row],[ID]],DRIVER[],6,FALSE)</f>
        <v>AJAYA KUMAR PARIDA</v>
      </c>
    </row>
    <row r="791" spans="1:18" ht="13.8">
      <c r="A791" s="1">
        <v>340</v>
      </c>
      <c r="B791" s="1" t="str">
        <f>MKT[[#This Row],[DATE]]&amp;MKT[[#This Row],[VEHICLE NO]]&amp;MKT[[#This Row],[TRIP NO]]</f>
        <v>45439OD34R11451</v>
      </c>
      <c r="C791" s="25">
        <v>45439</v>
      </c>
      <c r="D791" s="1">
        <v>29365</v>
      </c>
      <c r="E791" s="12">
        <v>312214</v>
      </c>
      <c r="F791" s="17">
        <v>7705</v>
      </c>
      <c r="G791" s="20" t="s">
        <v>12</v>
      </c>
      <c r="H791" s="86">
        <v>53.3</v>
      </c>
      <c r="I791" s="86">
        <v>16.899999999999999</v>
      </c>
      <c r="J791" s="82">
        <f t="shared" si="24"/>
        <v>36.4</v>
      </c>
      <c r="K791" s="83">
        <v>36.08</v>
      </c>
      <c r="L791" s="87">
        <v>45439</v>
      </c>
      <c r="M791" s="86">
        <f t="shared" si="25"/>
        <v>0.32000000000000028</v>
      </c>
      <c r="N791" s="32">
        <v>1</v>
      </c>
      <c r="O791" s="1" t="s">
        <v>50</v>
      </c>
      <c r="P791" s="1" t="s">
        <v>53</v>
      </c>
      <c r="Q791" s="91" t="str">
        <f>VLOOKUP(MKT[[#This Row],[ID]],DRIVER[],6,FALSE)</f>
        <v>HEMANTA MOHANTA</v>
      </c>
    </row>
    <row r="792" spans="1:18" ht="13.8">
      <c r="A792" s="1">
        <v>341</v>
      </c>
      <c r="B792" s="1" t="str">
        <f>MKT[[#This Row],[DATE]]&amp;MKT[[#This Row],[VEHICLE NO]]&amp;MKT[[#This Row],[TRIP NO]]</f>
        <v>45439OD34R13451</v>
      </c>
      <c r="C792" s="25">
        <v>45439</v>
      </c>
      <c r="D792" s="1">
        <v>29366</v>
      </c>
      <c r="E792" s="12">
        <v>312214</v>
      </c>
      <c r="F792" s="17">
        <v>7712</v>
      </c>
      <c r="G792" s="20" t="s">
        <v>11</v>
      </c>
      <c r="H792" s="86">
        <v>52.82</v>
      </c>
      <c r="I792" s="86">
        <v>17.18</v>
      </c>
      <c r="J792" s="82">
        <f t="shared" si="24"/>
        <v>35.64</v>
      </c>
      <c r="K792" s="83">
        <v>34.799999999999997</v>
      </c>
      <c r="L792" s="87">
        <v>45439</v>
      </c>
      <c r="M792" s="86">
        <f t="shared" si="25"/>
        <v>0.84000000000000341</v>
      </c>
      <c r="N792" s="32">
        <v>1</v>
      </c>
      <c r="O792" s="1" t="s">
        <v>50</v>
      </c>
      <c r="P792" s="1" t="s">
        <v>53</v>
      </c>
      <c r="Q792" s="91" t="str">
        <f>VLOOKUP(MKT[[#This Row],[ID]],DRIVER[],6,FALSE)</f>
        <v>MALIA PRADHAN</v>
      </c>
    </row>
    <row r="793" spans="1:18" ht="13.8">
      <c r="A793" s="1">
        <v>342</v>
      </c>
      <c r="B793" s="1" t="str">
        <f>MKT[[#This Row],[DATE]]&amp;MKT[[#This Row],[VEHICLE NO]]&amp;MKT[[#This Row],[TRIP NO]]</f>
        <v>45439OD34S11451</v>
      </c>
      <c r="C793" s="25">
        <v>45439</v>
      </c>
      <c r="D793" s="1">
        <v>29367</v>
      </c>
      <c r="E793" s="12">
        <v>312214</v>
      </c>
      <c r="F793" s="17">
        <v>7717</v>
      </c>
      <c r="G793" s="20" t="s">
        <v>32</v>
      </c>
      <c r="H793" s="86">
        <v>49.74</v>
      </c>
      <c r="I793" s="86">
        <v>16.940000000000001</v>
      </c>
      <c r="J793" s="82">
        <f t="shared" si="24"/>
        <v>32.799999999999997</v>
      </c>
      <c r="K793" s="83">
        <v>32.520000000000003</v>
      </c>
      <c r="L793" s="87">
        <v>45439</v>
      </c>
      <c r="M793" s="86">
        <f t="shared" si="25"/>
        <v>0.27999999999999403</v>
      </c>
      <c r="N793" s="32">
        <v>1</v>
      </c>
      <c r="O793" s="1" t="s">
        <v>50</v>
      </c>
      <c r="P793" s="1" t="s">
        <v>53</v>
      </c>
      <c r="Q793" s="91" t="str">
        <f>VLOOKUP(MKT[[#This Row],[ID]],DRIVER[],6,FALSE)</f>
        <v>AMIYA MISHRA</v>
      </c>
    </row>
    <row r="794" spans="1:18" ht="13.8">
      <c r="A794" s="1">
        <v>343</v>
      </c>
      <c r="B794" s="1" t="str">
        <f>MKT[[#This Row],[DATE]]&amp;MKT[[#This Row],[VEHICLE NO]]&amp;MKT[[#This Row],[TRIP NO]]</f>
        <v>45439OD34U13452</v>
      </c>
      <c r="C794" s="25">
        <v>45439</v>
      </c>
      <c r="D794" s="1">
        <v>29368</v>
      </c>
      <c r="E794" s="12">
        <v>312214</v>
      </c>
      <c r="F794" s="17">
        <v>7743</v>
      </c>
      <c r="G794" s="20" t="s">
        <v>49</v>
      </c>
      <c r="H794" s="86">
        <v>52.54</v>
      </c>
      <c r="I794" s="86">
        <v>16.98</v>
      </c>
      <c r="J794" s="82">
        <f t="shared" si="24"/>
        <v>35.56</v>
      </c>
      <c r="K794" s="83">
        <v>34.36</v>
      </c>
      <c r="L794" s="87">
        <v>45439</v>
      </c>
      <c r="M794" s="86">
        <f t="shared" si="25"/>
        <v>1.2000000000000028</v>
      </c>
      <c r="N794" s="32">
        <v>2</v>
      </c>
      <c r="O794" s="1" t="s">
        <v>50</v>
      </c>
      <c r="P794" s="1" t="s">
        <v>53</v>
      </c>
      <c r="Q794" s="91" t="str">
        <f>VLOOKUP(MKT[[#This Row],[ID]],DRIVER[],6,FALSE)</f>
        <v>BHOORA KHAN</v>
      </c>
    </row>
    <row r="795" spans="1:18" ht="13.8">
      <c r="A795" s="1">
        <v>344</v>
      </c>
      <c r="B795" s="1" t="str">
        <f>MKT[[#This Row],[DATE]]&amp;MKT[[#This Row],[VEHICLE NO]]&amp;MKT[[#This Row],[TRIP NO]]</f>
        <v>45439OD34U11452</v>
      </c>
      <c r="C795" s="25">
        <v>45439</v>
      </c>
      <c r="D795" s="1">
        <v>29369</v>
      </c>
      <c r="E795" s="12">
        <v>312214</v>
      </c>
      <c r="F795" s="17">
        <v>7745</v>
      </c>
      <c r="G795" s="20" t="s">
        <v>47</v>
      </c>
      <c r="H795" s="86">
        <v>51.8</v>
      </c>
      <c r="I795" s="86">
        <v>16.920000000000002</v>
      </c>
      <c r="J795" s="82">
        <f t="shared" si="24"/>
        <v>34.879999999999995</v>
      </c>
      <c r="K795" s="83">
        <v>34.159999999999997</v>
      </c>
      <c r="L795" s="87">
        <v>45439</v>
      </c>
      <c r="M795" s="86">
        <f t="shared" si="25"/>
        <v>0.71999999999999886</v>
      </c>
      <c r="N795" s="32">
        <v>2</v>
      </c>
      <c r="O795" s="1" t="s">
        <v>50</v>
      </c>
      <c r="P795" s="1" t="s">
        <v>53</v>
      </c>
      <c r="Q795" s="91" t="str">
        <f>VLOOKUP(MKT[[#This Row],[ID]],DRIVER[],6,FALSE)</f>
        <v>SULTAN AHMAD</v>
      </c>
    </row>
    <row r="796" spans="1:18" ht="13.8">
      <c r="A796" s="1">
        <v>345</v>
      </c>
      <c r="B796" s="1" t="str">
        <f>MKT[[#This Row],[DATE]]&amp;MKT[[#This Row],[VEHICLE NO]]&amp;MKT[[#This Row],[TRIP NO]]</f>
        <v>45439OD34T11452</v>
      </c>
      <c r="C796" s="25">
        <v>45439</v>
      </c>
      <c r="D796" s="1">
        <v>29370</v>
      </c>
      <c r="E796" s="12">
        <v>312214</v>
      </c>
      <c r="F796" s="17">
        <v>7746</v>
      </c>
      <c r="G796" s="20" t="s">
        <v>34</v>
      </c>
      <c r="H796" s="86">
        <v>54.68</v>
      </c>
      <c r="I796" s="86">
        <v>16.899999999999999</v>
      </c>
      <c r="J796" s="82">
        <f t="shared" si="24"/>
        <v>37.78</v>
      </c>
      <c r="K796" s="83">
        <v>37.200000000000003</v>
      </c>
      <c r="L796" s="87">
        <v>45439</v>
      </c>
      <c r="M796" s="86">
        <f t="shared" si="25"/>
        <v>0.57999999999999829</v>
      </c>
      <c r="N796" s="32">
        <v>2</v>
      </c>
      <c r="O796" s="1" t="s">
        <v>50</v>
      </c>
      <c r="P796" s="1" t="s">
        <v>53</v>
      </c>
      <c r="Q796" s="91" t="str">
        <f>VLOOKUP(MKT[[#This Row],[ID]],DRIVER[],6,FALSE)</f>
        <v>KASHI NATH DAS</v>
      </c>
    </row>
    <row r="797" spans="1:18" ht="13.8">
      <c r="A797" s="1">
        <v>346</v>
      </c>
      <c r="B797" s="1" t="str">
        <f>MKT[[#This Row],[DATE]]&amp;MKT[[#This Row],[VEHICLE NO]]&amp;MKT[[#This Row],[TRIP NO]]</f>
        <v>45439OD04T11452</v>
      </c>
      <c r="C797" s="25">
        <v>45439</v>
      </c>
      <c r="D797" s="1">
        <v>29371</v>
      </c>
      <c r="E797" s="12">
        <v>312214</v>
      </c>
      <c r="F797" s="17">
        <v>7747</v>
      </c>
      <c r="G797" s="20" t="s">
        <v>13</v>
      </c>
      <c r="H797" s="86">
        <v>52.86</v>
      </c>
      <c r="I797" s="86">
        <v>16.899999999999999</v>
      </c>
      <c r="J797" s="82">
        <f t="shared" si="24"/>
        <v>35.96</v>
      </c>
      <c r="K797" s="83">
        <v>35.520000000000003</v>
      </c>
      <c r="L797" s="87">
        <v>45439</v>
      </c>
      <c r="M797" s="86">
        <f t="shared" si="25"/>
        <v>0.43999999999999773</v>
      </c>
      <c r="N797" s="32">
        <v>2</v>
      </c>
      <c r="O797" s="1" t="s">
        <v>50</v>
      </c>
      <c r="P797" s="1" t="s">
        <v>53</v>
      </c>
      <c r="Q797" s="91" t="str">
        <f>VLOOKUP(MKT[[#This Row],[ID]],DRIVER[],6,FALSE)</f>
        <v>AKSHAYA KU SAHOO</v>
      </c>
    </row>
    <row r="798" spans="1:18" ht="13.8">
      <c r="A798" s="1">
        <v>348</v>
      </c>
      <c r="B798" s="1" t="str">
        <f>MKT[[#This Row],[DATE]]&amp;MKT[[#This Row],[VEHICLE NO]]&amp;MKT[[#This Row],[TRIP NO]]</f>
        <v>45439OD04V13452</v>
      </c>
      <c r="C798" s="25">
        <v>45439</v>
      </c>
      <c r="D798" s="1">
        <v>29373</v>
      </c>
      <c r="E798" s="12">
        <v>312214</v>
      </c>
      <c r="F798" s="17">
        <v>7782</v>
      </c>
      <c r="G798" s="20" t="s">
        <v>48</v>
      </c>
      <c r="H798" s="86">
        <v>54.46</v>
      </c>
      <c r="I798" s="86">
        <v>16.940000000000001</v>
      </c>
      <c r="J798" s="82">
        <f t="shared" si="24"/>
        <v>37.519999999999996</v>
      </c>
      <c r="K798" s="83">
        <v>37.42</v>
      </c>
      <c r="L798" s="87">
        <v>45439</v>
      </c>
      <c r="M798" s="86">
        <f t="shared" si="25"/>
        <v>9.9999999999994316E-2</v>
      </c>
      <c r="N798" s="32">
        <v>2</v>
      </c>
      <c r="O798" s="1" t="s">
        <v>50</v>
      </c>
      <c r="P798" s="1" t="s">
        <v>53</v>
      </c>
      <c r="Q798" s="91" t="str">
        <f>VLOOKUP(MKT[[#This Row],[ID]],DRIVER[],6,FALSE)</f>
        <v>ASHOK PRADHAN</v>
      </c>
    </row>
    <row r="799" spans="1:18" ht="13.8">
      <c r="A799" s="1">
        <v>349</v>
      </c>
      <c r="B799" s="1" t="str">
        <f>MKT[[#This Row],[DATE]]&amp;MKT[[#This Row],[VEHICLE NO]]&amp;MKT[[#This Row],[TRIP NO]]</f>
        <v>45439OD34R11452</v>
      </c>
      <c r="C799" s="25">
        <v>45439</v>
      </c>
      <c r="D799" s="1">
        <v>29374</v>
      </c>
      <c r="E799" s="12">
        <v>312214</v>
      </c>
      <c r="F799" s="17">
        <v>7808</v>
      </c>
      <c r="G799" s="20" t="s">
        <v>12</v>
      </c>
      <c r="H799" s="86">
        <v>54.46</v>
      </c>
      <c r="I799" s="86">
        <v>16.88</v>
      </c>
      <c r="J799" s="82">
        <f t="shared" si="24"/>
        <v>37.58</v>
      </c>
      <c r="K799" s="83">
        <v>37.520000000000003</v>
      </c>
      <c r="L799" s="87">
        <v>45439</v>
      </c>
      <c r="M799" s="86">
        <f t="shared" si="25"/>
        <v>5.9999999999995168E-2</v>
      </c>
      <c r="N799" s="32">
        <v>2</v>
      </c>
      <c r="O799" s="1" t="s">
        <v>50</v>
      </c>
      <c r="P799" s="1" t="s">
        <v>53</v>
      </c>
      <c r="Q799" s="91" t="str">
        <f>VLOOKUP(MKT[[#This Row],[ID]],DRIVER[],6,FALSE)</f>
        <v>HEMANTA MOHANTA</v>
      </c>
    </row>
    <row r="800" spans="1:18" ht="13.8">
      <c r="A800" s="1">
        <v>350</v>
      </c>
      <c r="B800" s="1" t="str">
        <f>MKT[[#This Row],[DATE]]&amp;MKT[[#This Row],[VEHICLE NO]]&amp;MKT[[#This Row],[TRIP NO]]</f>
        <v>45439OD34R13452</v>
      </c>
      <c r="C800" s="25">
        <v>45439</v>
      </c>
      <c r="D800" s="1">
        <v>29378</v>
      </c>
      <c r="E800" s="12">
        <v>312214</v>
      </c>
      <c r="F800" s="17">
        <v>7849</v>
      </c>
      <c r="G800" s="20" t="s">
        <v>11</v>
      </c>
      <c r="H800" s="86">
        <v>54.6</v>
      </c>
      <c r="I800" s="86">
        <v>17.14</v>
      </c>
      <c r="J800" s="82">
        <f t="shared" si="24"/>
        <v>37.46</v>
      </c>
      <c r="K800" s="83">
        <v>37.1</v>
      </c>
      <c r="L800" s="87">
        <v>45440</v>
      </c>
      <c r="M800" s="86">
        <f t="shared" si="25"/>
        <v>0.35999999999999943</v>
      </c>
      <c r="N800" s="32">
        <v>2</v>
      </c>
      <c r="O800" s="1" t="s">
        <v>50</v>
      </c>
      <c r="P800" s="1" t="s">
        <v>53</v>
      </c>
      <c r="Q800" s="91" t="str">
        <f>VLOOKUP(MKT[[#This Row],[ID]],DRIVER[],6,FALSE)</f>
        <v>MALIA PRADHAN</v>
      </c>
    </row>
    <row r="801" spans="1:17" ht="13.8">
      <c r="A801" s="1">
        <v>351</v>
      </c>
      <c r="B801" s="1" t="str">
        <f>MKT[[#This Row],[DATE]]&amp;MKT[[#This Row],[VEHICLE NO]]&amp;MKT[[#This Row],[TRIP NO]]</f>
        <v>45439OD34S11452</v>
      </c>
      <c r="C801" s="25">
        <v>45439</v>
      </c>
      <c r="D801" s="1">
        <v>29379</v>
      </c>
      <c r="E801" s="12">
        <v>312214</v>
      </c>
      <c r="F801" s="17">
        <v>7851</v>
      </c>
      <c r="G801" s="20" t="s">
        <v>32</v>
      </c>
      <c r="H801" s="86">
        <v>54.44</v>
      </c>
      <c r="I801" s="86">
        <v>16.920000000000002</v>
      </c>
      <c r="J801" s="82">
        <f t="shared" si="24"/>
        <v>37.519999999999996</v>
      </c>
      <c r="K801" s="83">
        <v>37.520000000000003</v>
      </c>
      <c r="L801" s="87">
        <v>45440</v>
      </c>
      <c r="M801" s="86">
        <f t="shared" si="25"/>
        <v>0</v>
      </c>
      <c r="N801" s="32">
        <v>2</v>
      </c>
      <c r="O801" s="1" t="s">
        <v>50</v>
      </c>
      <c r="P801" s="1" t="s">
        <v>53</v>
      </c>
      <c r="Q801" s="91" t="str">
        <f>VLOOKUP(MKT[[#This Row],[ID]],DRIVER[],6,FALSE)</f>
        <v>AMIYA MISHRA</v>
      </c>
    </row>
    <row r="802" spans="1:17" ht="13.8">
      <c r="A802" s="1">
        <v>352</v>
      </c>
      <c r="B802" s="1" t="str">
        <f>MKT[[#This Row],[DATE]]&amp;MKT[[#This Row],[VEHICLE NO]]&amp;MKT[[#This Row],[TRIP NO]]</f>
        <v>45440OD34U13451</v>
      </c>
      <c r="C802" s="25">
        <v>45440</v>
      </c>
      <c r="D802" s="1">
        <v>29380</v>
      </c>
      <c r="E802" s="12">
        <v>312214</v>
      </c>
      <c r="F802" s="17">
        <v>7859</v>
      </c>
      <c r="G802" s="20" t="s">
        <v>49</v>
      </c>
      <c r="H802" s="86">
        <v>52.9</v>
      </c>
      <c r="I802" s="86">
        <v>16.98</v>
      </c>
      <c r="J802" s="82">
        <f t="shared" si="24"/>
        <v>35.92</v>
      </c>
      <c r="K802" s="83">
        <v>35.28</v>
      </c>
      <c r="L802" s="87">
        <v>45440</v>
      </c>
      <c r="M802" s="86">
        <f t="shared" si="25"/>
        <v>0.64000000000000057</v>
      </c>
      <c r="N802" s="32">
        <v>1</v>
      </c>
      <c r="O802" s="1" t="s">
        <v>50</v>
      </c>
      <c r="P802" s="1" t="s">
        <v>53</v>
      </c>
      <c r="Q802" s="91" t="str">
        <f>VLOOKUP(MKT[[#This Row],[ID]],DRIVER[],6,FALSE)</f>
        <v>BHOORA KHAN</v>
      </c>
    </row>
    <row r="803" spans="1:17" ht="13.8">
      <c r="A803" s="1">
        <v>353</v>
      </c>
      <c r="B803" s="1" t="str">
        <f>MKT[[#This Row],[DATE]]&amp;MKT[[#This Row],[VEHICLE NO]]&amp;MKT[[#This Row],[TRIP NO]]</f>
        <v>45440OD34U11451</v>
      </c>
      <c r="C803" s="25">
        <v>45440</v>
      </c>
      <c r="D803" s="1">
        <v>29381</v>
      </c>
      <c r="E803" s="12">
        <v>312214</v>
      </c>
      <c r="F803" s="17">
        <v>7862</v>
      </c>
      <c r="G803" s="20" t="s">
        <v>47</v>
      </c>
      <c r="H803" s="86">
        <v>56.7</v>
      </c>
      <c r="I803" s="86">
        <v>16.920000000000002</v>
      </c>
      <c r="J803" s="82">
        <f t="shared" si="24"/>
        <v>39.78</v>
      </c>
      <c r="K803" s="83">
        <v>39.299999999999997</v>
      </c>
      <c r="L803" s="87">
        <v>45440</v>
      </c>
      <c r="M803" s="86">
        <f t="shared" si="25"/>
        <v>0.48000000000000398</v>
      </c>
      <c r="N803" s="32">
        <v>1</v>
      </c>
      <c r="O803" s="1" t="s">
        <v>50</v>
      </c>
      <c r="P803" s="1" t="s">
        <v>53</v>
      </c>
      <c r="Q803" s="91" t="str">
        <f>VLOOKUP(MKT[[#This Row],[ID]],DRIVER[],6,FALSE)</f>
        <v>SULTAN AHMAD</v>
      </c>
    </row>
    <row r="804" spans="1:17" ht="13.8">
      <c r="A804" s="1">
        <v>354</v>
      </c>
      <c r="B804" s="1" t="str">
        <f>MKT[[#This Row],[DATE]]&amp;MKT[[#This Row],[VEHICLE NO]]&amp;MKT[[#This Row],[TRIP NO]]</f>
        <v>45440OD34T11451</v>
      </c>
      <c r="C804" s="25">
        <v>45440</v>
      </c>
      <c r="D804" s="1">
        <v>29382</v>
      </c>
      <c r="E804" s="12">
        <v>312214</v>
      </c>
      <c r="F804" s="17">
        <v>7863</v>
      </c>
      <c r="G804" s="20" t="s">
        <v>34</v>
      </c>
      <c r="H804" s="86">
        <v>54.38</v>
      </c>
      <c r="I804" s="86">
        <v>16.96</v>
      </c>
      <c r="J804" s="82">
        <f t="shared" si="24"/>
        <v>37.42</v>
      </c>
      <c r="K804" s="83">
        <v>37.06</v>
      </c>
      <c r="L804" s="87">
        <v>45440</v>
      </c>
      <c r="M804" s="86">
        <f t="shared" si="25"/>
        <v>0.35999999999999943</v>
      </c>
      <c r="N804" s="32">
        <v>1</v>
      </c>
      <c r="O804" s="1" t="s">
        <v>50</v>
      </c>
      <c r="P804" s="1" t="s">
        <v>53</v>
      </c>
      <c r="Q804" s="91" t="str">
        <f>VLOOKUP(MKT[[#This Row],[ID]],DRIVER[],6,FALSE)</f>
        <v>KASHI NATH DAS</v>
      </c>
    </row>
    <row r="805" spans="1:17" ht="13.8">
      <c r="A805" s="1">
        <v>355</v>
      </c>
      <c r="B805" s="1" t="str">
        <f>MKT[[#This Row],[DATE]]&amp;MKT[[#This Row],[VEHICLE NO]]&amp;MKT[[#This Row],[TRIP NO]]</f>
        <v>45440OD04V11451</v>
      </c>
      <c r="C805" s="25">
        <v>45440</v>
      </c>
      <c r="D805" s="1">
        <v>29383</v>
      </c>
      <c r="E805" s="12">
        <v>312214</v>
      </c>
      <c r="F805" s="17">
        <v>7864</v>
      </c>
      <c r="G805" s="20" t="s">
        <v>46</v>
      </c>
      <c r="H805" s="86">
        <v>53.84</v>
      </c>
      <c r="I805" s="86">
        <v>16.86</v>
      </c>
      <c r="J805" s="82">
        <f t="shared" si="24"/>
        <v>36.980000000000004</v>
      </c>
      <c r="K805" s="83">
        <v>36.56</v>
      </c>
      <c r="L805" s="87">
        <v>45440</v>
      </c>
      <c r="M805" s="86">
        <f t="shared" si="25"/>
        <v>0.42000000000000171</v>
      </c>
      <c r="N805" s="32">
        <v>1</v>
      </c>
      <c r="O805" s="1" t="s">
        <v>50</v>
      </c>
      <c r="P805" s="1" t="s">
        <v>53</v>
      </c>
      <c r="Q805" s="91" t="str">
        <f>VLOOKUP(MKT[[#This Row],[ID]],DRIVER[],6,FALSE)</f>
        <v>AJAYA KUMAR PARIDA</v>
      </c>
    </row>
    <row r="806" spans="1:17" ht="13.8">
      <c r="A806" s="1">
        <v>356</v>
      </c>
      <c r="B806" s="1" t="str">
        <f>MKT[[#This Row],[DATE]]&amp;MKT[[#This Row],[VEHICLE NO]]&amp;MKT[[#This Row],[TRIP NO]]</f>
        <v>45440OD04V13451</v>
      </c>
      <c r="C806" s="25">
        <v>45440</v>
      </c>
      <c r="D806" s="1">
        <v>29384</v>
      </c>
      <c r="E806" s="12">
        <v>312214</v>
      </c>
      <c r="F806" s="17">
        <v>7865</v>
      </c>
      <c r="G806" s="20" t="s">
        <v>48</v>
      </c>
      <c r="H806" s="86">
        <v>51.54</v>
      </c>
      <c r="I806" s="86">
        <v>16.920000000000002</v>
      </c>
      <c r="J806" s="82">
        <f t="shared" si="24"/>
        <v>34.619999999999997</v>
      </c>
      <c r="K806" s="83">
        <v>34.340000000000003</v>
      </c>
      <c r="L806" s="87">
        <v>45440</v>
      </c>
      <c r="M806" s="86">
        <f t="shared" si="25"/>
        <v>0.27999999999999403</v>
      </c>
      <c r="N806" s="32">
        <v>1</v>
      </c>
      <c r="O806" s="1" t="s">
        <v>50</v>
      </c>
      <c r="P806" s="1" t="s">
        <v>53</v>
      </c>
      <c r="Q806" s="91" t="str">
        <f>VLOOKUP(MKT[[#This Row],[ID]],DRIVER[],6,FALSE)</f>
        <v>ASHOK PRADHAN</v>
      </c>
    </row>
    <row r="807" spans="1:17" ht="13.8">
      <c r="A807" s="1">
        <v>357</v>
      </c>
      <c r="B807" s="1" t="str">
        <f>MKT[[#This Row],[DATE]]&amp;MKT[[#This Row],[VEHICLE NO]]&amp;MKT[[#This Row],[TRIP NO]]</f>
        <v>45440OD34R11451</v>
      </c>
      <c r="C807" s="25">
        <v>45440</v>
      </c>
      <c r="D807" s="1">
        <v>29385</v>
      </c>
      <c r="E807" s="12">
        <v>312214</v>
      </c>
      <c r="F807" s="17">
        <v>7889</v>
      </c>
      <c r="G807" s="20" t="s">
        <v>12</v>
      </c>
      <c r="H807" s="86">
        <v>56.38</v>
      </c>
      <c r="I807" s="86">
        <v>16.88</v>
      </c>
      <c r="J807" s="82">
        <f t="shared" si="24"/>
        <v>39.5</v>
      </c>
      <c r="K807" s="83">
        <v>39.119999999999997</v>
      </c>
      <c r="L807" s="87">
        <v>45440</v>
      </c>
      <c r="M807" s="86">
        <f t="shared" si="25"/>
        <v>0.38000000000000256</v>
      </c>
      <c r="N807" s="32">
        <v>1</v>
      </c>
      <c r="O807" s="1" t="s">
        <v>50</v>
      </c>
      <c r="P807" s="1" t="s">
        <v>53</v>
      </c>
      <c r="Q807" s="91" t="str">
        <f>VLOOKUP(MKT[[#This Row],[ID]],DRIVER[],6,FALSE)</f>
        <v>HEMANTA MOHANTA</v>
      </c>
    </row>
    <row r="808" spans="1:17" ht="13.8">
      <c r="A808" s="1">
        <v>358</v>
      </c>
      <c r="B808" s="1" t="str">
        <f>MKT[[#This Row],[DATE]]&amp;MKT[[#This Row],[VEHICLE NO]]&amp;MKT[[#This Row],[TRIP NO]]</f>
        <v>45440OD34R13451</v>
      </c>
      <c r="C808" s="25">
        <v>45440</v>
      </c>
      <c r="D808" s="1">
        <v>29386</v>
      </c>
      <c r="E808" s="12">
        <v>312214</v>
      </c>
      <c r="F808" s="17">
        <v>7893</v>
      </c>
      <c r="G808" s="20" t="s">
        <v>11</v>
      </c>
      <c r="H808" s="86">
        <v>55.26</v>
      </c>
      <c r="I808" s="86">
        <v>17.14</v>
      </c>
      <c r="J808" s="82">
        <f t="shared" si="24"/>
        <v>38.119999999999997</v>
      </c>
      <c r="K808" s="83">
        <v>37.700000000000003</v>
      </c>
      <c r="L808" s="87">
        <v>45440</v>
      </c>
      <c r="M808" s="86">
        <f t="shared" si="25"/>
        <v>0.4199999999999946</v>
      </c>
      <c r="N808" s="32">
        <v>1</v>
      </c>
      <c r="O808" s="1" t="s">
        <v>50</v>
      </c>
      <c r="P808" s="1" t="s">
        <v>53</v>
      </c>
      <c r="Q808" s="91" t="str">
        <f>VLOOKUP(MKT[[#This Row],[ID]],DRIVER[],6,FALSE)</f>
        <v>MALIA PRADHAN</v>
      </c>
    </row>
    <row r="809" spans="1:17" ht="13.8">
      <c r="A809" s="1">
        <v>359</v>
      </c>
      <c r="B809" s="1" t="str">
        <f>MKT[[#This Row],[DATE]]&amp;MKT[[#This Row],[VEHICLE NO]]&amp;MKT[[#This Row],[TRIP NO]]</f>
        <v>45440OD04T11451</v>
      </c>
      <c r="C809" s="25">
        <v>45440</v>
      </c>
      <c r="D809" s="1">
        <v>29387</v>
      </c>
      <c r="E809" s="12">
        <v>312214</v>
      </c>
      <c r="F809" s="17">
        <v>7909</v>
      </c>
      <c r="G809" s="20" t="s">
        <v>13</v>
      </c>
      <c r="H809" s="86">
        <v>53.9</v>
      </c>
      <c r="I809" s="86">
        <v>16.920000000000002</v>
      </c>
      <c r="J809" s="82">
        <f t="shared" si="24"/>
        <v>36.979999999999997</v>
      </c>
      <c r="K809" s="83">
        <v>36.68</v>
      </c>
      <c r="L809" s="87">
        <v>45440</v>
      </c>
      <c r="M809" s="86">
        <f t="shared" si="25"/>
        <v>0.29999999999999716</v>
      </c>
      <c r="N809" s="32">
        <v>1</v>
      </c>
      <c r="O809" s="1" t="s">
        <v>50</v>
      </c>
      <c r="P809" s="1" t="s">
        <v>53</v>
      </c>
      <c r="Q809" s="91" t="str">
        <f>VLOOKUP(MKT[[#This Row],[ID]],DRIVER[],6,FALSE)</f>
        <v>AKSHAYA KU SAHOO</v>
      </c>
    </row>
    <row r="810" spans="1:17" ht="13.8">
      <c r="A810" s="1">
        <v>360</v>
      </c>
      <c r="B810" s="1" t="str">
        <f>MKT[[#This Row],[DATE]]&amp;MKT[[#This Row],[VEHICLE NO]]&amp;MKT[[#This Row],[TRIP NO]]</f>
        <v>45440OD34S11451</v>
      </c>
      <c r="C810" s="25">
        <v>45440</v>
      </c>
      <c r="D810" s="1">
        <v>29388</v>
      </c>
      <c r="E810" s="12">
        <v>312214</v>
      </c>
      <c r="F810" s="17">
        <v>7926</v>
      </c>
      <c r="G810" s="20" t="s">
        <v>32</v>
      </c>
      <c r="H810" s="86">
        <v>53.68</v>
      </c>
      <c r="I810" s="86">
        <v>16.899999999999999</v>
      </c>
      <c r="J810" s="82">
        <f t="shared" si="24"/>
        <v>36.78</v>
      </c>
      <c r="K810" s="83">
        <v>36.46</v>
      </c>
      <c r="L810" s="87">
        <v>45440</v>
      </c>
      <c r="M810" s="86">
        <f t="shared" si="25"/>
        <v>0.32000000000000028</v>
      </c>
      <c r="N810" s="32">
        <v>1</v>
      </c>
      <c r="O810" s="1" t="s">
        <v>50</v>
      </c>
      <c r="P810" s="1" t="s">
        <v>53</v>
      </c>
      <c r="Q810" s="91" t="str">
        <f>VLOOKUP(MKT[[#This Row],[ID]],DRIVER[],6,FALSE)</f>
        <v>AMIYA MISHRA</v>
      </c>
    </row>
    <row r="811" spans="1:17" ht="13.8">
      <c r="A811" s="1">
        <v>361</v>
      </c>
      <c r="B811" s="1" t="str">
        <f>MKT[[#This Row],[DATE]]&amp;MKT[[#This Row],[VEHICLE NO]]&amp;MKT[[#This Row],[TRIP NO]]</f>
        <v>45440OD34U13452</v>
      </c>
      <c r="C811" s="25">
        <v>45440</v>
      </c>
      <c r="D811" s="1">
        <v>29389</v>
      </c>
      <c r="E811" s="12">
        <v>312214</v>
      </c>
      <c r="F811" s="17">
        <v>7932</v>
      </c>
      <c r="G811" s="20" t="s">
        <v>49</v>
      </c>
      <c r="H811" s="86">
        <v>53.82</v>
      </c>
      <c r="I811" s="86">
        <v>16.98</v>
      </c>
      <c r="J811" s="82">
        <f t="shared" si="24"/>
        <v>36.840000000000003</v>
      </c>
      <c r="K811" s="83">
        <v>36.54</v>
      </c>
      <c r="L811" s="87">
        <v>45440</v>
      </c>
      <c r="M811" s="86">
        <f t="shared" si="25"/>
        <v>0.30000000000000426</v>
      </c>
      <c r="N811" s="32">
        <v>2</v>
      </c>
      <c r="O811" s="1" t="s">
        <v>50</v>
      </c>
      <c r="P811" s="1" t="s">
        <v>53</v>
      </c>
      <c r="Q811" s="91" t="str">
        <f>VLOOKUP(MKT[[#This Row],[ID]],DRIVER[],6,FALSE)</f>
        <v>BHOORA KHAN</v>
      </c>
    </row>
    <row r="812" spans="1:17" ht="13.8">
      <c r="A812" s="1">
        <v>362</v>
      </c>
      <c r="B812" s="1" t="str">
        <f>MKT[[#This Row],[DATE]]&amp;MKT[[#This Row],[VEHICLE NO]]&amp;MKT[[#This Row],[TRIP NO]]</f>
        <v>45440OD34U11452</v>
      </c>
      <c r="C812" s="25">
        <v>45440</v>
      </c>
      <c r="D812" s="1">
        <v>29390</v>
      </c>
      <c r="E812" s="12">
        <v>312214</v>
      </c>
      <c r="F812" s="17">
        <v>7944</v>
      </c>
      <c r="G812" s="20" t="s">
        <v>47</v>
      </c>
      <c r="H812" s="86">
        <v>54.14</v>
      </c>
      <c r="I812" s="86">
        <v>16.88</v>
      </c>
      <c r="J812" s="82">
        <f t="shared" si="24"/>
        <v>37.260000000000005</v>
      </c>
      <c r="K812" s="83">
        <v>36.94</v>
      </c>
      <c r="L812" s="87">
        <v>45440</v>
      </c>
      <c r="M812" s="86">
        <f t="shared" si="25"/>
        <v>0.32000000000000739</v>
      </c>
      <c r="N812" s="32">
        <v>2</v>
      </c>
      <c r="O812" s="1" t="s">
        <v>50</v>
      </c>
      <c r="P812" s="1" t="s">
        <v>53</v>
      </c>
      <c r="Q812" s="91" t="str">
        <f>VLOOKUP(MKT[[#This Row],[ID]],DRIVER[],6,FALSE)</f>
        <v>SULTAN AHMAD</v>
      </c>
    </row>
    <row r="813" spans="1:17" ht="13.8">
      <c r="A813" s="1">
        <v>363</v>
      </c>
      <c r="B813" s="1" t="str">
        <f>MKT[[#This Row],[DATE]]&amp;MKT[[#This Row],[VEHICLE NO]]&amp;MKT[[#This Row],[TRIP NO]]</f>
        <v>45440OD04V13452</v>
      </c>
      <c r="C813" s="25">
        <v>45440</v>
      </c>
      <c r="D813" s="1">
        <v>29391</v>
      </c>
      <c r="E813" s="12">
        <v>312214</v>
      </c>
      <c r="F813" s="17">
        <v>7951</v>
      </c>
      <c r="G813" s="20" t="s">
        <v>48</v>
      </c>
      <c r="H813" s="86">
        <v>53.62</v>
      </c>
      <c r="I813" s="86">
        <v>16.899999999999999</v>
      </c>
      <c r="J813" s="82">
        <f t="shared" si="24"/>
        <v>36.72</v>
      </c>
      <c r="K813" s="83">
        <v>36.72</v>
      </c>
      <c r="L813" s="87">
        <v>45440</v>
      </c>
      <c r="M813" s="86">
        <f t="shared" si="25"/>
        <v>0</v>
      </c>
      <c r="N813" s="32">
        <v>2</v>
      </c>
      <c r="O813" s="1" t="s">
        <v>50</v>
      </c>
      <c r="P813" s="1" t="s">
        <v>53</v>
      </c>
      <c r="Q813" s="91" t="str">
        <f>VLOOKUP(MKT[[#This Row],[ID]],DRIVER[],6,FALSE)</f>
        <v>ASHOK PRADHAN</v>
      </c>
    </row>
    <row r="814" spans="1:17" ht="13.8">
      <c r="A814" s="1">
        <v>364</v>
      </c>
      <c r="B814" s="1" t="str">
        <f>MKT[[#This Row],[DATE]]&amp;MKT[[#This Row],[VEHICLE NO]]&amp;MKT[[#This Row],[TRIP NO]]</f>
        <v>45440OD04V11452</v>
      </c>
      <c r="C814" s="25">
        <v>45440</v>
      </c>
      <c r="D814" s="1">
        <v>29392</v>
      </c>
      <c r="E814" s="12">
        <v>312214</v>
      </c>
      <c r="F814" s="17">
        <v>7950</v>
      </c>
      <c r="G814" s="20" t="s">
        <v>46</v>
      </c>
      <c r="H814" s="86">
        <v>54.2</v>
      </c>
      <c r="I814" s="86">
        <v>16.84</v>
      </c>
      <c r="J814" s="82">
        <f t="shared" si="24"/>
        <v>37.36</v>
      </c>
      <c r="K814" s="83">
        <v>36.979999999999997</v>
      </c>
      <c r="L814" s="87">
        <v>45440</v>
      </c>
      <c r="M814" s="86">
        <f t="shared" si="25"/>
        <v>0.38000000000000256</v>
      </c>
      <c r="N814" s="32">
        <v>2</v>
      </c>
      <c r="O814" s="1" t="s">
        <v>50</v>
      </c>
      <c r="P814" s="1" t="s">
        <v>53</v>
      </c>
      <c r="Q814" s="91" t="str">
        <f>VLOOKUP(MKT[[#This Row],[ID]],DRIVER[],6,FALSE)</f>
        <v>AJAYA KUMAR PARIDA</v>
      </c>
    </row>
    <row r="815" spans="1:17" ht="13.8">
      <c r="A815" s="1">
        <v>365</v>
      </c>
      <c r="B815" s="1" t="str">
        <f>MKT[[#This Row],[DATE]]&amp;MKT[[#This Row],[VEHICLE NO]]&amp;MKT[[#This Row],[TRIP NO]]</f>
        <v>45440OD34R11452</v>
      </c>
      <c r="C815" s="25">
        <v>45440</v>
      </c>
      <c r="D815" s="1">
        <v>29393</v>
      </c>
      <c r="E815" s="12">
        <v>312214</v>
      </c>
      <c r="F815" s="17">
        <v>7984</v>
      </c>
      <c r="G815" s="20" t="s">
        <v>12</v>
      </c>
      <c r="H815" s="86">
        <v>54.32</v>
      </c>
      <c r="I815" s="86">
        <v>16.84</v>
      </c>
      <c r="J815" s="82">
        <f t="shared" si="24"/>
        <v>37.480000000000004</v>
      </c>
      <c r="K815" s="83">
        <v>37.06</v>
      </c>
      <c r="L815" s="87">
        <v>45440</v>
      </c>
      <c r="M815" s="86">
        <f t="shared" si="25"/>
        <v>0.42000000000000171</v>
      </c>
      <c r="N815" s="32">
        <v>2</v>
      </c>
      <c r="O815" s="1" t="s">
        <v>50</v>
      </c>
      <c r="P815" s="1" t="s">
        <v>53</v>
      </c>
      <c r="Q815" s="91" t="str">
        <f>VLOOKUP(MKT[[#This Row],[ID]],DRIVER[],6,FALSE)</f>
        <v>HEMANTA MOHANTA</v>
      </c>
    </row>
    <row r="816" spans="1:17" ht="13.8">
      <c r="A816" s="1">
        <v>366</v>
      </c>
      <c r="B816" s="1" t="str">
        <f>MKT[[#This Row],[DATE]]&amp;MKT[[#This Row],[VEHICLE NO]]&amp;MKT[[#This Row],[TRIP NO]]</f>
        <v>45440OD34T11452</v>
      </c>
      <c r="C816" s="25">
        <v>45440</v>
      </c>
      <c r="D816" s="1">
        <v>29394</v>
      </c>
      <c r="E816" s="12">
        <v>312214</v>
      </c>
      <c r="F816" s="17">
        <v>7947</v>
      </c>
      <c r="G816" s="20" t="s">
        <v>34</v>
      </c>
      <c r="H816" s="86">
        <v>55.76</v>
      </c>
      <c r="I816" s="86">
        <v>16.920000000000002</v>
      </c>
      <c r="J816" s="82">
        <f t="shared" si="24"/>
        <v>38.839999999999996</v>
      </c>
      <c r="K816" s="83">
        <v>38.520000000000003</v>
      </c>
      <c r="L816" s="87">
        <v>45440</v>
      </c>
      <c r="M816" s="86">
        <f t="shared" si="25"/>
        <v>0.31999999999999318</v>
      </c>
      <c r="N816" s="32">
        <v>2</v>
      </c>
      <c r="O816" s="1" t="s">
        <v>50</v>
      </c>
      <c r="P816" s="1" t="s">
        <v>53</v>
      </c>
      <c r="Q816" s="91" t="str">
        <f>VLOOKUP(MKT[[#This Row],[ID]],DRIVER[],6,FALSE)</f>
        <v>KASHI NATH DAS</v>
      </c>
    </row>
    <row r="817" spans="1:17" ht="13.8">
      <c r="A817" s="1">
        <v>367</v>
      </c>
      <c r="B817" s="1" t="str">
        <f>MKT[[#This Row],[DATE]]&amp;MKT[[#This Row],[VEHICLE NO]]&amp;MKT[[#This Row],[TRIP NO]]</f>
        <v>45440OD34R13452</v>
      </c>
      <c r="C817" s="25">
        <v>45440</v>
      </c>
      <c r="D817" s="1">
        <v>29395</v>
      </c>
      <c r="E817" s="12">
        <v>312214</v>
      </c>
      <c r="F817" s="17">
        <v>7994</v>
      </c>
      <c r="G817" s="20" t="s">
        <v>11</v>
      </c>
      <c r="H817" s="86">
        <v>54.78</v>
      </c>
      <c r="I817" s="86">
        <v>17.100000000000001</v>
      </c>
      <c r="J817" s="82">
        <f t="shared" si="24"/>
        <v>37.68</v>
      </c>
      <c r="K817" s="83">
        <v>37.22</v>
      </c>
      <c r="L817" s="87">
        <v>45440</v>
      </c>
      <c r="M817" s="86">
        <f t="shared" si="25"/>
        <v>0.46000000000000085</v>
      </c>
      <c r="N817" s="32">
        <v>2</v>
      </c>
      <c r="O817" s="1" t="s">
        <v>50</v>
      </c>
      <c r="P817" s="1" t="s">
        <v>53</v>
      </c>
      <c r="Q817" s="91" t="str">
        <f>VLOOKUP(MKT[[#This Row],[ID]],DRIVER[],6,FALSE)</f>
        <v>MALIA PRADHAN</v>
      </c>
    </row>
    <row r="818" spans="1:17" ht="13.8">
      <c r="A818" s="1">
        <v>368</v>
      </c>
      <c r="B818" s="1" t="str">
        <f>MKT[[#This Row],[DATE]]&amp;MKT[[#This Row],[VEHICLE NO]]&amp;MKT[[#This Row],[TRIP NO]]</f>
        <v>45440OD04T11452</v>
      </c>
      <c r="C818" s="25">
        <v>45440</v>
      </c>
      <c r="D818" s="1">
        <v>29396</v>
      </c>
      <c r="E818" s="12">
        <v>312214</v>
      </c>
      <c r="F818" s="17">
        <v>8021</v>
      </c>
      <c r="G818" s="20" t="s">
        <v>13</v>
      </c>
      <c r="H818" s="86">
        <v>53.4</v>
      </c>
      <c r="I818" s="86">
        <v>16.84</v>
      </c>
      <c r="J818" s="82">
        <f t="shared" si="24"/>
        <v>36.56</v>
      </c>
      <c r="K818" s="83">
        <v>36.159999999999997</v>
      </c>
      <c r="L818" s="87">
        <v>45440</v>
      </c>
      <c r="M818" s="86">
        <f t="shared" si="25"/>
        <v>0.40000000000000568</v>
      </c>
      <c r="N818" s="32">
        <v>2</v>
      </c>
      <c r="O818" s="1" t="s">
        <v>50</v>
      </c>
      <c r="P818" s="1" t="s">
        <v>53</v>
      </c>
      <c r="Q818" s="91" t="str">
        <f>VLOOKUP(MKT[[#This Row],[ID]],DRIVER[],6,FALSE)</f>
        <v>AKSHAYA KU SAHOO</v>
      </c>
    </row>
    <row r="819" spans="1:17" ht="13.8">
      <c r="A819" s="1">
        <v>369</v>
      </c>
      <c r="B819" s="1" t="str">
        <f>MKT[[#This Row],[DATE]]&amp;MKT[[#This Row],[VEHICLE NO]]&amp;MKT[[#This Row],[TRIP NO]]</f>
        <v>45440OD34S11452</v>
      </c>
      <c r="C819" s="25">
        <v>45440</v>
      </c>
      <c r="D819" s="1">
        <v>29397</v>
      </c>
      <c r="E819" s="12">
        <v>312214</v>
      </c>
      <c r="F819" s="17">
        <v>8034</v>
      </c>
      <c r="G819" s="20" t="s">
        <v>32</v>
      </c>
      <c r="H819" s="86">
        <v>56.16</v>
      </c>
      <c r="I819" s="86">
        <v>16.84</v>
      </c>
      <c r="J819" s="82">
        <f t="shared" si="24"/>
        <v>39.319999999999993</v>
      </c>
      <c r="K819" s="83">
        <v>38.94</v>
      </c>
      <c r="L819" s="87">
        <v>45440</v>
      </c>
      <c r="M819" s="86">
        <f t="shared" si="25"/>
        <v>0.37999999999999545</v>
      </c>
      <c r="N819" s="32">
        <v>2</v>
      </c>
      <c r="O819" s="1" t="s">
        <v>50</v>
      </c>
      <c r="P819" s="1" t="s">
        <v>53</v>
      </c>
      <c r="Q819" s="91" t="str">
        <f>VLOOKUP(MKT[[#This Row],[ID]],DRIVER[],6,FALSE)</f>
        <v>AMIYA MISHRA</v>
      </c>
    </row>
    <row r="820" spans="1:17" ht="14.4">
      <c r="A820" s="1">
        <v>370</v>
      </c>
      <c r="B820" s="1" t="str">
        <f>MKT[[#This Row],[DATE]]&amp;MKT[[#This Row],[VEHICLE NO]]&amp;MKT[[#This Row],[TRIP NO]]</f>
        <v>45441OD34U11451</v>
      </c>
      <c r="C820" s="25">
        <v>45441</v>
      </c>
      <c r="D820" s="1">
        <v>29398</v>
      </c>
      <c r="E820" s="12">
        <v>312214</v>
      </c>
      <c r="F820" s="17">
        <v>8046</v>
      </c>
      <c r="G820" s="24" t="s">
        <v>47</v>
      </c>
      <c r="H820" s="82">
        <v>51.86</v>
      </c>
      <c r="I820" s="82">
        <v>16.84</v>
      </c>
      <c r="J820" s="82">
        <f t="shared" ref="J820:J834" si="26">H820-I820</f>
        <v>35.019999999999996</v>
      </c>
      <c r="K820" s="83">
        <v>34.659999999999997</v>
      </c>
      <c r="L820" s="87">
        <v>45441</v>
      </c>
      <c r="M820" s="86">
        <f t="shared" si="25"/>
        <v>0.35999999999999943</v>
      </c>
      <c r="N820" s="198">
        <v>1</v>
      </c>
      <c r="O820" s="1" t="s">
        <v>50</v>
      </c>
      <c r="P820" s="1" t="s">
        <v>53</v>
      </c>
      <c r="Q820" s="91" t="str">
        <f>VLOOKUP(MKT[[#This Row],[ID]],DRIVER[],6,FALSE)</f>
        <v>SULTAN AHMAD</v>
      </c>
    </row>
    <row r="821" spans="1:17" ht="14.4">
      <c r="A821" s="1">
        <v>371</v>
      </c>
      <c r="B821" s="1" t="str">
        <f>MKT[[#This Row],[DATE]]&amp;MKT[[#This Row],[VEHICLE NO]]&amp;MKT[[#This Row],[TRIP NO]]</f>
        <v>45441OD34U13451</v>
      </c>
      <c r="C821" s="25">
        <v>45441</v>
      </c>
      <c r="D821" s="1">
        <v>29399</v>
      </c>
      <c r="E821" s="12">
        <v>312214</v>
      </c>
      <c r="F821" s="17">
        <v>8047</v>
      </c>
      <c r="G821" s="24" t="s">
        <v>49</v>
      </c>
      <c r="H821" s="82">
        <v>55.42</v>
      </c>
      <c r="I821" s="82">
        <v>16.940000000000001</v>
      </c>
      <c r="J821" s="82">
        <f t="shared" si="26"/>
        <v>38.480000000000004</v>
      </c>
      <c r="K821" s="83">
        <v>38.14</v>
      </c>
      <c r="L821" s="87">
        <v>45441</v>
      </c>
      <c r="M821" s="86">
        <f t="shared" si="25"/>
        <v>0.34000000000000341</v>
      </c>
      <c r="N821" s="198">
        <v>1</v>
      </c>
      <c r="O821" s="1" t="s">
        <v>50</v>
      </c>
      <c r="P821" s="1" t="s">
        <v>53</v>
      </c>
      <c r="Q821" s="91" t="str">
        <f>VLOOKUP(MKT[[#This Row],[ID]],DRIVER[],6,FALSE)</f>
        <v>BHOORA KHAN</v>
      </c>
    </row>
    <row r="822" spans="1:17" ht="14.4">
      <c r="A822" s="1">
        <v>372</v>
      </c>
      <c r="B822" s="1" t="str">
        <f>MKT[[#This Row],[DATE]]&amp;MKT[[#This Row],[VEHICLE NO]]&amp;MKT[[#This Row],[TRIP NO]]</f>
        <v>45441OD04V13451</v>
      </c>
      <c r="C822" s="25">
        <v>45441</v>
      </c>
      <c r="D822" s="1">
        <v>29400</v>
      </c>
      <c r="E822" s="12">
        <v>312214</v>
      </c>
      <c r="F822" s="17">
        <v>8051</v>
      </c>
      <c r="G822" s="24" t="s">
        <v>48</v>
      </c>
      <c r="H822" s="82">
        <v>56.06</v>
      </c>
      <c r="I822" s="82">
        <v>16.899999999999999</v>
      </c>
      <c r="J822" s="82">
        <f t="shared" si="26"/>
        <v>39.160000000000004</v>
      </c>
      <c r="K822" s="83">
        <v>38.82</v>
      </c>
      <c r="L822" s="87">
        <v>45441</v>
      </c>
      <c r="M822" s="86">
        <f t="shared" si="25"/>
        <v>0.34000000000000341</v>
      </c>
      <c r="N822" s="198">
        <v>1</v>
      </c>
      <c r="O822" s="1" t="s">
        <v>50</v>
      </c>
      <c r="P822" s="1" t="s">
        <v>53</v>
      </c>
      <c r="Q822" s="91" t="str">
        <f>VLOOKUP(MKT[[#This Row],[ID]],DRIVER[],6,FALSE)</f>
        <v>ASHOK PRADHAN</v>
      </c>
    </row>
    <row r="823" spans="1:17" ht="14.4">
      <c r="A823" s="1">
        <v>373</v>
      </c>
      <c r="B823" s="1" t="str">
        <f>MKT[[#This Row],[DATE]]&amp;MKT[[#This Row],[VEHICLE NO]]&amp;MKT[[#This Row],[TRIP NO]]</f>
        <v>45441OD34T11451</v>
      </c>
      <c r="C823" s="25">
        <v>45441</v>
      </c>
      <c r="D823" s="1">
        <v>29401</v>
      </c>
      <c r="E823" s="12">
        <v>312214</v>
      </c>
      <c r="F823" s="17">
        <v>8048</v>
      </c>
      <c r="G823" s="24" t="s">
        <v>34</v>
      </c>
      <c r="H823" s="82">
        <v>52.84</v>
      </c>
      <c r="I823" s="82">
        <v>16.82</v>
      </c>
      <c r="J823" s="82">
        <f t="shared" si="26"/>
        <v>36.020000000000003</v>
      </c>
      <c r="K823" s="83">
        <v>35.82</v>
      </c>
      <c r="L823" s="87">
        <v>45441</v>
      </c>
      <c r="M823" s="86">
        <f t="shared" si="25"/>
        <v>0.20000000000000284</v>
      </c>
      <c r="N823" s="198">
        <v>1</v>
      </c>
      <c r="O823" s="1" t="s">
        <v>50</v>
      </c>
      <c r="P823" s="1" t="s">
        <v>53</v>
      </c>
      <c r="Q823" s="91" t="str">
        <f>VLOOKUP(MKT[[#This Row],[ID]],DRIVER[],6,FALSE)</f>
        <v>KASHI NATH DAS</v>
      </c>
    </row>
    <row r="824" spans="1:17" ht="14.4">
      <c r="A824" s="1">
        <v>374</v>
      </c>
      <c r="B824" s="1" t="str">
        <f>MKT[[#This Row],[DATE]]&amp;MKT[[#This Row],[VEHICLE NO]]&amp;MKT[[#This Row],[TRIP NO]]</f>
        <v>45441OD04T11451</v>
      </c>
      <c r="C824" s="25">
        <v>45441</v>
      </c>
      <c r="D824" s="1">
        <v>29402</v>
      </c>
      <c r="E824" s="12">
        <v>312214</v>
      </c>
      <c r="F824" s="17">
        <v>8052</v>
      </c>
      <c r="G824" s="24" t="s">
        <v>13</v>
      </c>
      <c r="H824" s="82">
        <v>54.12</v>
      </c>
      <c r="I824" s="82">
        <v>16.84</v>
      </c>
      <c r="J824" s="82">
        <f t="shared" si="26"/>
        <v>37.28</v>
      </c>
      <c r="K824" s="83">
        <v>37.28</v>
      </c>
      <c r="L824" s="87">
        <v>45441</v>
      </c>
      <c r="M824" s="86">
        <f t="shared" si="25"/>
        <v>0</v>
      </c>
      <c r="N824" s="198">
        <v>1</v>
      </c>
      <c r="O824" s="1" t="s">
        <v>50</v>
      </c>
      <c r="P824" s="1" t="s">
        <v>53</v>
      </c>
      <c r="Q824" s="91" t="str">
        <f>VLOOKUP(MKT[[#This Row],[ID]],DRIVER[],6,FALSE)</f>
        <v>AKSHAYA KU SAHOO</v>
      </c>
    </row>
    <row r="825" spans="1:17" ht="14.4">
      <c r="A825" s="1">
        <v>375</v>
      </c>
      <c r="B825" s="1" t="str">
        <f>MKT[[#This Row],[DATE]]&amp;MKT[[#This Row],[VEHICLE NO]]&amp;MKT[[#This Row],[TRIP NO]]</f>
        <v>45441OD04V11451</v>
      </c>
      <c r="C825" s="25">
        <v>45441</v>
      </c>
      <c r="D825" s="1">
        <v>29404</v>
      </c>
      <c r="E825" s="12">
        <v>312214</v>
      </c>
      <c r="F825" s="17">
        <v>8049</v>
      </c>
      <c r="G825" s="24" t="s">
        <v>46</v>
      </c>
      <c r="H825" s="82">
        <v>57.68</v>
      </c>
      <c r="I825" s="82">
        <v>16.8</v>
      </c>
      <c r="J825" s="82">
        <f t="shared" si="26"/>
        <v>40.879999999999995</v>
      </c>
      <c r="K825" s="83">
        <v>40.46</v>
      </c>
      <c r="L825" s="87">
        <v>45441</v>
      </c>
      <c r="M825" s="86">
        <f t="shared" si="25"/>
        <v>0.4199999999999946</v>
      </c>
      <c r="N825" s="198">
        <v>1</v>
      </c>
      <c r="O825" s="1" t="s">
        <v>50</v>
      </c>
      <c r="P825" s="1" t="s">
        <v>53</v>
      </c>
      <c r="Q825" s="91" t="str">
        <f>VLOOKUP(MKT[[#This Row],[ID]],DRIVER[],6,FALSE)</f>
        <v>AJAYA KUMAR PARIDA</v>
      </c>
    </row>
    <row r="826" spans="1:17" ht="14.4">
      <c r="A826" s="1">
        <v>376</v>
      </c>
      <c r="B826" s="1" t="str">
        <f>MKT[[#This Row],[DATE]]&amp;MKT[[#This Row],[VEHICLE NO]]&amp;MKT[[#This Row],[TRIP NO]]</f>
        <v>45441OD34S11451</v>
      </c>
      <c r="C826" s="25">
        <v>45441</v>
      </c>
      <c r="D826" s="1">
        <v>29405</v>
      </c>
      <c r="E826" s="12">
        <v>312214</v>
      </c>
      <c r="F826" s="17">
        <v>8123</v>
      </c>
      <c r="G826" s="24" t="s">
        <v>32</v>
      </c>
      <c r="H826" s="82">
        <v>53.3</v>
      </c>
      <c r="I826" s="82">
        <v>16.82</v>
      </c>
      <c r="J826" s="82">
        <f t="shared" si="26"/>
        <v>36.479999999999997</v>
      </c>
      <c r="K826" s="83">
        <v>36</v>
      </c>
      <c r="L826" s="87">
        <v>45441</v>
      </c>
      <c r="M826" s="86">
        <f t="shared" si="25"/>
        <v>0.47999999999999687</v>
      </c>
      <c r="N826" s="198">
        <v>1</v>
      </c>
      <c r="O826" s="1" t="s">
        <v>50</v>
      </c>
      <c r="P826" s="1" t="s">
        <v>53</v>
      </c>
      <c r="Q826" s="91" t="str">
        <f>VLOOKUP(MKT[[#This Row],[ID]],DRIVER[],6,FALSE)</f>
        <v>AMIYA MISHRA</v>
      </c>
    </row>
    <row r="827" spans="1:17" ht="14.4">
      <c r="A827" s="1">
        <v>377</v>
      </c>
      <c r="B827" s="1" t="str">
        <f>MKT[[#This Row],[DATE]]&amp;MKT[[#This Row],[VEHICLE NO]]&amp;MKT[[#This Row],[TRIP NO]]</f>
        <v>45441OD34R13451</v>
      </c>
      <c r="C827" s="25">
        <v>45441</v>
      </c>
      <c r="D827" s="1">
        <v>29406</v>
      </c>
      <c r="E827" s="12">
        <v>312214</v>
      </c>
      <c r="F827" s="17">
        <v>8122</v>
      </c>
      <c r="G827" s="24" t="s">
        <v>11</v>
      </c>
      <c r="H827" s="82">
        <v>54.18</v>
      </c>
      <c r="I827" s="82">
        <v>17.100000000000001</v>
      </c>
      <c r="J827" s="82">
        <f t="shared" si="26"/>
        <v>37.08</v>
      </c>
      <c r="K827" s="83">
        <v>36.46</v>
      </c>
      <c r="L827" s="87">
        <v>45441</v>
      </c>
      <c r="M827" s="86">
        <f t="shared" si="25"/>
        <v>0.61999999999999744</v>
      </c>
      <c r="N827" s="198">
        <v>1</v>
      </c>
      <c r="O827" s="1" t="s">
        <v>50</v>
      </c>
      <c r="P827" s="1" t="s">
        <v>53</v>
      </c>
      <c r="Q827" s="91" t="str">
        <f>VLOOKUP(MKT[[#This Row],[ID]],DRIVER[],6,FALSE)</f>
        <v>MALIA PRADHAN</v>
      </c>
    </row>
    <row r="828" spans="1:17" ht="14.4">
      <c r="A828" s="1">
        <v>378</v>
      </c>
      <c r="B828" s="1" t="str">
        <f>MKT[[#This Row],[DATE]]&amp;MKT[[#This Row],[VEHICLE NO]]&amp;MKT[[#This Row],[TRIP NO]]</f>
        <v>45441OD34U13452</v>
      </c>
      <c r="C828" s="25">
        <v>45441</v>
      </c>
      <c r="D828" s="1">
        <v>29407</v>
      </c>
      <c r="E828" s="12">
        <v>312214</v>
      </c>
      <c r="F828" s="17">
        <v>8129</v>
      </c>
      <c r="G828" s="24" t="s">
        <v>49</v>
      </c>
      <c r="H828" s="82">
        <v>52.82</v>
      </c>
      <c r="I828" s="82">
        <v>16.899999999999999</v>
      </c>
      <c r="J828" s="82">
        <f t="shared" si="26"/>
        <v>35.92</v>
      </c>
      <c r="K828" s="83">
        <v>35.36</v>
      </c>
      <c r="L828" s="87">
        <v>45441</v>
      </c>
      <c r="M828" s="86">
        <f t="shared" si="25"/>
        <v>0.56000000000000227</v>
      </c>
      <c r="N828" s="198">
        <v>2</v>
      </c>
      <c r="O828" s="1" t="s">
        <v>50</v>
      </c>
      <c r="P828" s="1" t="s">
        <v>53</v>
      </c>
      <c r="Q828" s="91" t="str">
        <f>VLOOKUP(MKT[[#This Row],[ID]],DRIVER[],6,FALSE)</f>
        <v>BHOORA KHAN</v>
      </c>
    </row>
    <row r="829" spans="1:17" ht="14.4">
      <c r="A829" s="1">
        <v>379</v>
      </c>
      <c r="B829" s="1" t="str">
        <f>MKT[[#This Row],[DATE]]&amp;MKT[[#This Row],[VEHICLE NO]]&amp;MKT[[#This Row],[TRIP NO]]</f>
        <v>45441OD34T11452</v>
      </c>
      <c r="C829" s="25">
        <v>45441</v>
      </c>
      <c r="D829" s="1">
        <v>29408</v>
      </c>
      <c r="E829" s="12">
        <v>312214</v>
      </c>
      <c r="F829" s="17">
        <v>8131</v>
      </c>
      <c r="G829" s="24" t="s">
        <v>34</v>
      </c>
      <c r="H829" s="82">
        <v>53.58</v>
      </c>
      <c r="I829" s="82">
        <v>16.8</v>
      </c>
      <c r="J829" s="82">
        <f t="shared" si="26"/>
        <v>36.78</v>
      </c>
      <c r="K829" s="83">
        <v>36.78</v>
      </c>
      <c r="L829" s="87">
        <v>45441</v>
      </c>
      <c r="M829" s="86">
        <f t="shared" si="25"/>
        <v>0</v>
      </c>
      <c r="N829" s="198">
        <v>2</v>
      </c>
      <c r="O829" s="1" t="s">
        <v>50</v>
      </c>
      <c r="P829" s="1" t="s">
        <v>53</v>
      </c>
      <c r="Q829" s="91" t="str">
        <f>VLOOKUP(MKT[[#This Row],[ID]],DRIVER[],6,FALSE)</f>
        <v>KASHI NATH DAS</v>
      </c>
    </row>
    <row r="830" spans="1:17" ht="14.4">
      <c r="A830" s="1">
        <v>380</v>
      </c>
      <c r="B830" s="1" t="str">
        <f>MKT[[#This Row],[DATE]]&amp;MKT[[#This Row],[VEHICLE NO]]&amp;MKT[[#This Row],[TRIP NO]]</f>
        <v>45441OD04V13452</v>
      </c>
      <c r="C830" s="25">
        <v>45441</v>
      </c>
      <c r="D830" s="1">
        <v>29409</v>
      </c>
      <c r="E830" s="12">
        <v>312214</v>
      </c>
      <c r="F830" s="17">
        <v>8133</v>
      </c>
      <c r="G830" s="24" t="s">
        <v>48</v>
      </c>
      <c r="H830" s="82">
        <v>54.82</v>
      </c>
      <c r="I830" s="82">
        <v>16.86</v>
      </c>
      <c r="J830" s="82">
        <f t="shared" si="26"/>
        <v>37.96</v>
      </c>
      <c r="K830" s="83">
        <v>37.520000000000003</v>
      </c>
      <c r="L830" s="87">
        <v>45441</v>
      </c>
      <c r="M830" s="86">
        <f t="shared" si="25"/>
        <v>0.43999999999999773</v>
      </c>
      <c r="N830" s="198">
        <v>2</v>
      </c>
      <c r="O830" s="1" t="s">
        <v>50</v>
      </c>
      <c r="P830" s="1" t="s">
        <v>53</v>
      </c>
      <c r="Q830" s="91" t="str">
        <f>VLOOKUP(MKT[[#This Row],[ID]],DRIVER[],6,FALSE)</f>
        <v>ASHOK PRADHAN</v>
      </c>
    </row>
    <row r="831" spans="1:17" ht="14.4">
      <c r="A831" s="1">
        <v>381</v>
      </c>
      <c r="B831" s="1" t="str">
        <f>MKT[[#This Row],[DATE]]&amp;MKT[[#This Row],[VEHICLE NO]]&amp;MKT[[#This Row],[TRIP NO]]</f>
        <v>45441OD34R11451</v>
      </c>
      <c r="C831" s="25">
        <v>45441</v>
      </c>
      <c r="D831" s="1">
        <v>29410</v>
      </c>
      <c r="E831" s="12">
        <v>312214</v>
      </c>
      <c r="F831" s="17">
        <v>8137</v>
      </c>
      <c r="G831" s="24" t="s">
        <v>12</v>
      </c>
      <c r="H831" s="82">
        <v>53.82</v>
      </c>
      <c r="I831" s="82">
        <v>16.82</v>
      </c>
      <c r="J831" s="82">
        <f t="shared" si="26"/>
        <v>37</v>
      </c>
      <c r="K831" s="83">
        <v>36.58</v>
      </c>
      <c r="L831" s="87">
        <v>45441</v>
      </c>
      <c r="M831" s="86">
        <f t="shared" si="25"/>
        <v>0.42000000000000171</v>
      </c>
      <c r="N831" s="198">
        <v>1</v>
      </c>
      <c r="O831" s="1" t="s">
        <v>50</v>
      </c>
      <c r="P831" s="1" t="s">
        <v>53</v>
      </c>
      <c r="Q831" s="91" t="str">
        <f>VLOOKUP(MKT[[#This Row],[ID]],DRIVER[],6,FALSE)</f>
        <v>HEMANTA MOHANTA</v>
      </c>
    </row>
    <row r="832" spans="1:17" ht="14.4">
      <c r="A832" s="1">
        <v>382</v>
      </c>
      <c r="B832" s="1" t="str">
        <f>MKT[[#This Row],[DATE]]&amp;MKT[[#This Row],[VEHICLE NO]]&amp;MKT[[#This Row],[TRIP NO]]</f>
        <v>45441OD34U11452</v>
      </c>
      <c r="C832" s="25">
        <v>45441</v>
      </c>
      <c r="D832" s="1">
        <v>29411</v>
      </c>
      <c r="E832" s="12">
        <v>312214</v>
      </c>
      <c r="F832" s="17">
        <v>8142</v>
      </c>
      <c r="G832" s="24" t="s">
        <v>47</v>
      </c>
      <c r="H832" s="82">
        <v>56.46</v>
      </c>
      <c r="I832" s="82">
        <v>16.86</v>
      </c>
      <c r="J832" s="82">
        <f t="shared" si="26"/>
        <v>39.6</v>
      </c>
      <c r="K832" s="83">
        <v>39.24</v>
      </c>
      <c r="L832" s="87">
        <v>45441</v>
      </c>
      <c r="M832" s="86">
        <f t="shared" si="25"/>
        <v>0.35999999999999943</v>
      </c>
      <c r="N832" s="198">
        <v>2</v>
      </c>
      <c r="O832" s="1" t="s">
        <v>50</v>
      </c>
      <c r="P832" s="1" t="s">
        <v>53</v>
      </c>
      <c r="Q832" s="91" t="str">
        <f>VLOOKUP(MKT[[#This Row],[ID]],DRIVER[],6,FALSE)</f>
        <v>SULTAN AHMAD</v>
      </c>
    </row>
    <row r="833" spans="1:17" ht="14.4">
      <c r="A833" s="1">
        <v>383</v>
      </c>
      <c r="B833" s="1" t="str">
        <f>MKT[[#This Row],[DATE]]&amp;MKT[[#This Row],[VEHICLE NO]]&amp;MKT[[#This Row],[TRIP NO]]</f>
        <v>45441OD04T11452</v>
      </c>
      <c r="C833" s="25">
        <v>45441</v>
      </c>
      <c r="D833" s="1">
        <v>29412</v>
      </c>
      <c r="E833" s="12">
        <v>312214</v>
      </c>
      <c r="F833" s="17">
        <v>8140</v>
      </c>
      <c r="G833" s="24" t="s">
        <v>13</v>
      </c>
      <c r="H833" s="82">
        <v>54.98</v>
      </c>
      <c r="I833" s="82">
        <v>16.8</v>
      </c>
      <c r="J833" s="82">
        <f t="shared" si="26"/>
        <v>38.179999999999993</v>
      </c>
      <c r="K833" s="83">
        <v>37.78</v>
      </c>
      <c r="L833" s="87">
        <v>45441</v>
      </c>
      <c r="M833" s="86">
        <f t="shared" si="25"/>
        <v>0.39999999999999147</v>
      </c>
      <c r="N833" s="198">
        <v>2</v>
      </c>
      <c r="O833" s="1" t="s">
        <v>50</v>
      </c>
      <c r="P833" s="1" t="s">
        <v>53</v>
      </c>
      <c r="Q833" s="91" t="str">
        <f>VLOOKUP(MKT[[#This Row],[ID]],DRIVER[],6,FALSE)</f>
        <v>AKSHAYA KU SAHOO</v>
      </c>
    </row>
    <row r="834" spans="1:17" ht="14.4">
      <c r="A834" s="1">
        <v>384</v>
      </c>
      <c r="B834" s="1" t="str">
        <f>MKT[[#This Row],[DATE]]&amp;MKT[[#This Row],[VEHICLE NO]]&amp;MKT[[#This Row],[TRIP NO]]</f>
        <v>45441OD04V11452</v>
      </c>
      <c r="C834" s="25">
        <v>45441</v>
      </c>
      <c r="D834" s="1">
        <v>29413</v>
      </c>
      <c r="E834" s="12">
        <v>312214</v>
      </c>
      <c r="F834" s="17">
        <v>8181</v>
      </c>
      <c r="G834" s="24" t="s">
        <v>46</v>
      </c>
      <c r="H834" s="82">
        <v>54.7</v>
      </c>
      <c r="I834" s="82">
        <v>16.760000000000002</v>
      </c>
      <c r="J834" s="82">
        <f t="shared" si="26"/>
        <v>37.94</v>
      </c>
      <c r="K834" s="83">
        <v>37.619999999999997</v>
      </c>
      <c r="L834" s="87">
        <v>45441</v>
      </c>
      <c r="M834" s="86">
        <f t="shared" si="25"/>
        <v>0.32000000000000028</v>
      </c>
      <c r="N834" s="198">
        <v>2</v>
      </c>
      <c r="O834" s="1" t="s">
        <v>50</v>
      </c>
      <c r="P834" s="1" t="s">
        <v>53</v>
      </c>
      <c r="Q834" s="91" t="str">
        <f>VLOOKUP(MKT[[#This Row],[ID]],DRIVER[],6,FALSE)</f>
        <v>SUSANT KUMAR BAG</v>
      </c>
    </row>
    <row r="835" spans="1:17" ht="13.8">
      <c r="A835" s="1">
        <v>385</v>
      </c>
      <c r="B835" s="1" t="str">
        <f>MKT[[#This Row],[DATE]]&amp;MKT[[#This Row],[VEHICLE NO]]&amp;MKT[[#This Row],[TRIP NO]]</f>
        <v>45442OD34S11451</v>
      </c>
      <c r="C835" s="25">
        <v>45442</v>
      </c>
      <c r="D835" s="1">
        <v>29414</v>
      </c>
      <c r="E835" s="12">
        <v>312214</v>
      </c>
      <c r="F835" s="17">
        <v>8194</v>
      </c>
      <c r="G835" s="20" t="s">
        <v>32</v>
      </c>
      <c r="H835" s="86">
        <v>52.72</v>
      </c>
      <c r="I835" s="86">
        <v>16.86</v>
      </c>
      <c r="J835" s="82">
        <f t="shared" ref="J835:J898" si="27">H835-I835</f>
        <v>35.86</v>
      </c>
      <c r="K835" s="83">
        <v>35.86</v>
      </c>
      <c r="L835" s="87">
        <v>45442</v>
      </c>
      <c r="M835" s="86">
        <f t="shared" ref="M835:M898" si="28">J835-K835</f>
        <v>0</v>
      </c>
      <c r="N835" s="32">
        <v>1</v>
      </c>
      <c r="O835" s="1" t="s">
        <v>50</v>
      </c>
      <c r="P835" s="1" t="s">
        <v>53</v>
      </c>
      <c r="Q835" s="91" t="str">
        <f>VLOOKUP(MKT[[#This Row],[ID]],DRIVER[],6,FALSE)</f>
        <v>AMIYA MISHRA</v>
      </c>
    </row>
    <row r="836" spans="1:17" ht="13.8">
      <c r="A836" s="1">
        <v>386</v>
      </c>
      <c r="B836" s="1" t="str">
        <f>MKT[[#This Row],[DATE]]&amp;MKT[[#This Row],[VEHICLE NO]]&amp;MKT[[#This Row],[TRIP NO]]</f>
        <v>45442OD34U13451</v>
      </c>
      <c r="C836" s="25">
        <v>45442</v>
      </c>
      <c r="D836" s="1">
        <v>29415</v>
      </c>
      <c r="E836" s="12">
        <v>312214</v>
      </c>
      <c r="F836" s="17">
        <v>8196</v>
      </c>
      <c r="G836" s="20" t="s">
        <v>49</v>
      </c>
      <c r="H836" s="86">
        <v>53.84</v>
      </c>
      <c r="I836" s="86">
        <v>16.920000000000002</v>
      </c>
      <c r="J836" s="82">
        <f t="shared" si="27"/>
        <v>36.92</v>
      </c>
      <c r="K836" s="83">
        <v>36.92</v>
      </c>
      <c r="L836" s="87">
        <v>45442</v>
      </c>
      <c r="M836" s="86">
        <f t="shared" si="28"/>
        <v>0</v>
      </c>
      <c r="N836" s="32">
        <v>1</v>
      </c>
      <c r="O836" s="1" t="s">
        <v>50</v>
      </c>
      <c r="P836" s="1" t="s">
        <v>53</v>
      </c>
      <c r="Q836" s="91" t="str">
        <f>VLOOKUP(MKT[[#This Row],[ID]],DRIVER[],6,FALSE)</f>
        <v>BHOORA KHAN</v>
      </c>
    </row>
    <row r="837" spans="1:17" ht="13.8">
      <c r="A837" s="1">
        <v>387</v>
      </c>
      <c r="B837" s="1" t="str">
        <f>MKT[[#This Row],[DATE]]&amp;MKT[[#This Row],[VEHICLE NO]]&amp;MKT[[#This Row],[TRIP NO]]</f>
        <v>45442OD04V13451</v>
      </c>
      <c r="C837" s="25">
        <v>45442</v>
      </c>
      <c r="D837" s="1">
        <v>29416</v>
      </c>
      <c r="E837" s="12">
        <v>312214</v>
      </c>
      <c r="F837" s="17">
        <v>8197</v>
      </c>
      <c r="G837" s="20" t="s">
        <v>48</v>
      </c>
      <c r="H837" s="86">
        <v>54.44</v>
      </c>
      <c r="I837" s="86">
        <v>16.84</v>
      </c>
      <c r="J837" s="82">
        <f t="shared" si="27"/>
        <v>37.599999999999994</v>
      </c>
      <c r="K837" s="83">
        <v>37.56</v>
      </c>
      <c r="L837" s="87">
        <v>45442</v>
      </c>
      <c r="M837" s="86">
        <f t="shared" si="28"/>
        <v>3.9999999999992042E-2</v>
      </c>
      <c r="N837" s="32">
        <v>1</v>
      </c>
      <c r="O837" s="1" t="s">
        <v>50</v>
      </c>
      <c r="P837" s="1" t="s">
        <v>53</v>
      </c>
      <c r="Q837" s="91" t="str">
        <f>VLOOKUP(MKT[[#This Row],[ID]],DRIVER[],6,FALSE)</f>
        <v>ASHOK PRADHAN</v>
      </c>
    </row>
    <row r="838" spans="1:17" ht="13.8">
      <c r="A838" s="1">
        <v>388</v>
      </c>
      <c r="B838" s="1" t="str">
        <f>MKT[[#This Row],[DATE]]&amp;MKT[[#This Row],[VEHICLE NO]]&amp;MKT[[#This Row],[TRIP NO]]</f>
        <v>45442OD34U11451</v>
      </c>
      <c r="C838" s="25">
        <v>45442</v>
      </c>
      <c r="D838" s="1">
        <v>29417</v>
      </c>
      <c r="E838" s="12">
        <v>312214</v>
      </c>
      <c r="F838" s="17">
        <v>8199</v>
      </c>
      <c r="G838" s="20" t="s">
        <v>47</v>
      </c>
      <c r="H838" s="86">
        <v>54.1</v>
      </c>
      <c r="I838" s="86">
        <v>16.82</v>
      </c>
      <c r="J838" s="82">
        <f t="shared" si="27"/>
        <v>37.28</v>
      </c>
      <c r="K838" s="83">
        <v>37.28</v>
      </c>
      <c r="L838" s="87">
        <v>45442</v>
      </c>
      <c r="M838" s="86">
        <f t="shared" si="28"/>
        <v>0</v>
      </c>
      <c r="N838" s="32">
        <v>1</v>
      </c>
      <c r="O838" s="1" t="s">
        <v>50</v>
      </c>
      <c r="P838" s="1" t="s">
        <v>53</v>
      </c>
      <c r="Q838" s="91" t="str">
        <f>VLOOKUP(MKT[[#This Row],[ID]],DRIVER[],6,FALSE)</f>
        <v>SULTAN AHMAD</v>
      </c>
    </row>
    <row r="839" spans="1:17" ht="13.8">
      <c r="A839" s="1">
        <v>389</v>
      </c>
      <c r="B839" s="1" t="str">
        <f>MKT[[#This Row],[DATE]]&amp;MKT[[#This Row],[VEHICLE NO]]&amp;MKT[[#This Row],[TRIP NO]]</f>
        <v>45442OD34T11451</v>
      </c>
      <c r="C839" s="25">
        <v>45442</v>
      </c>
      <c r="D839" s="1">
        <v>29418</v>
      </c>
      <c r="E839" s="12">
        <v>312214</v>
      </c>
      <c r="F839" s="17">
        <v>8225</v>
      </c>
      <c r="G839" s="20" t="s">
        <v>34</v>
      </c>
      <c r="H839" s="86">
        <v>56.34</v>
      </c>
      <c r="I839" s="86">
        <v>16.82</v>
      </c>
      <c r="J839" s="82">
        <f t="shared" si="27"/>
        <v>39.520000000000003</v>
      </c>
      <c r="K839" s="83">
        <v>39.4</v>
      </c>
      <c r="L839" s="87">
        <v>45442</v>
      </c>
      <c r="M839" s="86">
        <f t="shared" si="28"/>
        <v>0.12000000000000455</v>
      </c>
      <c r="N839" s="32">
        <v>1</v>
      </c>
      <c r="O839" s="1" t="s">
        <v>50</v>
      </c>
      <c r="P839" s="1" t="s">
        <v>53</v>
      </c>
      <c r="Q839" s="91" t="str">
        <f>VLOOKUP(MKT[[#This Row],[ID]],DRIVER[],6,FALSE)</f>
        <v>KASHI NATH DAS</v>
      </c>
    </row>
    <row r="840" spans="1:17" ht="13.8">
      <c r="A840" s="1">
        <v>390</v>
      </c>
      <c r="B840" s="1" t="str">
        <f>MKT[[#This Row],[DATE]]&amp;MKT[[#This Row],[VEHICLE NO]]&amp;MKT[[#This Row],[TRIP NO]]</f>
        <v>45442OD04V11451</v>
      </c>
      <c r="C840" s="25">
        <v>45442</v>
      </c>
      <c r="D840" s="1">
        <v>29419</v>
      </c>
      <c r="E840" s="12">
        <v>312214</v>
      </c>
      <c r="F840" s="17">
        <v>8238</v>
      </c>
      <c r="G840" s="20" t="s">
        <v>46</v>
      </c>
      <c r="H840" s="86">
        <v>53.04</v>
      </c>
      <c r="I840" s="86">
        <v>16.72</v>
      </c>
      <c r="J840" s="82">
        <f t="shared" si="27"/>
        <v>36.32</v>
      </c>
      <c r="K840" s="83">
        <v>36.06</v>
      </c>
      <c r="L840" s="87">
        <v>45442</v>
      </c>
      <c r="M840" s="86">
        <f t="shared" si="28"/>
        <v>0.25999999999999801</v>
      </c>
      <c r="N840" s="32">
        <v>1</v>
      </c>
      <c r="O840" s="1" t="s">
        <v>50</v>
      </c>
      <c r="P840" s="1" t="s">
        <v>53</v>
      </c>
      <c r="Q840" s="91" t="str">
        <f>VLOOKUP(MKT[[#This Row],[ID]],DRIVER[],6,FALSE)</f>
        <v>SUSANT KUMAR BAG</v>
      </c>
    </row>
    <row r="841" spans="1:17" ht="13.8">
      <c r="A841" s="1">
        <v>391</v>
      </c>
      <c r="B841" s="1" t="str">
        <f>MKT[[#This Row],[DATE]]&amp;MKT[[#This Row],[VEHICLE NO]]&amp;MKT[[#This Row],[TRIP NO]]</f>
        <v>45442OD34R11451</v>
      </c>
      <c r="C841" s="25">
        <v>45442</v>
      </c>
      <c r="D841" s="1">
        <v>29420</v>
      </c>
      <c r="E841" s="12">
        <v>312214</v>
      </c>
      <c r="F841" s="17">
        <v>8239</v>
      </c>
      <c r="G841" s="20" t="s">
        <v>12</v>
      </c>
      <c r="H841" s="86">
        <v>55.82</v>
      </c>
      <c r="I841" s="86">
        <v>16.78</v>
      </c>
      <c r="J841" s="82">
        <f t="shared" si="27"/>
        <v>39.04</v>
      </c>
      <c r="K841" s="83">
        <v>38.5</v>
      </c>
      <c r="L841" s="87">
        <v>45442</v>
      </c>
      <c r="M841" s="86">
        <f t="shared" si="28"/>
        <v>0.53999999999999915</v>
      </c>
      <c r="N841" s="32">
        <v>1</v>
      </c>
      <c r="O841" s="1" t="s">
        <v>50</v>
      </c>
      <c r="P841" s="1" t="s">
        <v>53</v>
      </c>
      <c r="Q841" s="91" t="str">
        <f>VLOOKUP(MKT[[#This Row],[ID]],DRIVER[],6,FALSE)</f>
        <v>HEMANTA MOHANTA</v>
      </c>
    </row>
    <row r="842" spans="1:17" ht="13.8">
      <c r="A842" s="1">
        <v>392</v>
      </c>
      <c r="B842" s="1" t="str">
        <f>MKT[[#This Row],[DATE]]&amp;MKT[[#This Row],[VEHICLE NO]]&amp;MKT[[#This Row],[TRIP NO]]</f>
        <v>45442OD34R13451</v>
      </c>
      <c r="C842" s="25">
        <v>45442</v>
      </c>
      <c r="D842" s="1">
        <v>29421</v>
      </c>
      <c r="E842" s="12">
        <v>312214</v>
      </c>
      <c r="F842" s="17">
        <v>8254</v>
      </c>
      <c r="G842" s="20" t="s">
        <v>11</v>
      </c>
      <c r="H842" s="86">
        <v>55.6</v>
      </c>
      <c r="I842" s="86">
        <v>17.079999999999998</v>
      </c>
      <c r="J842" s="82">
        <f t="shared" si="27"/>
        <v>38.520000000000003</v>
      </c>
      <c r="K842" s="83">
        <v>38.020000000000003</v>
      </c>
      <c r="L842" s="87">
        <v>45442</v>
      </c>
      <c r="M842" s="86">
        <f t="shared" si="28"/>
        <v>0.5</v>
      </c>
      <c r="N842" s="32">
        <v>1</v>
      </c>
      <c r="O842" s="1" t="s">
        <v>50</v>
      </c>
      <c r="P842" s="1" t="s">
        <v>53</v>
      </c>
      <c r="Q842" s="91" t="str">
        <f>VLOOKUP(MKT[[#This Row],[ID]],DRIVER[],6,FALSE)</f>
        <v>MALIA PRADHAN</v>
      </c>
    </row>
    <row r="843" spans="1:17" ht="13.8">
      <c r="A843" s="1">
        <v>393</v>
      </c>
      <c r="B843" s="1" t="str">
        <f>MKT[[#This Row],[DATE]]&amp;MKT[[#This Row],[VEHICLE NO]]&amp;MKT[[#This Row],[TRIP NO]]</f>
        <v>45442OD04T11451</v>
      </c>
      <c r="C843" s="25">
        <v>45442</v>
      </c>
      <c r="D843" s="1">
        <v>29422</v>
      </c>
      <c r="E843" s="12">
        <v>312214</v>
      </c>
      <c r="F843" s="17">
        <v>8261</v>
      </c>
      <c r="G843" s="20" t="s">
        <v>13</v>
      </c>
      <c r="H843" s="86">
        <v>54.18</v>
      </c>
      <c r="I843" s="86">
        <v>16.78</v>
      </c>
      <c r="J843" s="82">
        <f t="shared" si="27"/>
        <v>37.4</v>
      </c>
      <c r="K843" s="83">
        <v>37.4</v>
      </c>
      <c r="L843" s="87">
        <v>45442</v>
      </c>
      <c r="M843" s="86">
        <f t="shared" si="28"/>
        <v>0</v>
      </c>
      <c r="N843" s="32">
        <v>1</v>
      </c>
      <c r="O843" s="1" t="s">
        <v>50</v>
      </c>
      <c r="P843" s="1" t="s">
        <v>53</v>
      </c>
      <c r="Q843" s="91" t="str">
        <f>VLOOKUP(MKT[[#This Row],[ID]],DRIVER[],6,FALSE)</f>
        <v>AKSHAYA KU SAHOO</v>
      </c>
    </row>
    <row r="844" spans="1:17" ht="13.8">
      <c r="A844" s="1">
        <v>394</v>
      </c>
      <c r="B844" s="1" t="str">
        <f>MKT[[#This Row],[DATE]]&amp;MKT[[#This Row],[VEHICLE NO]]&amp;MKT[[#This Row],[TRIP NO]]</f>
        <v>45442OD34S11452</v>
      </c>
      <c r="C844" s="25">
        <v>45442</v>
      </c>
      <c r="D844" s="1">
        <v>29423</v>
      </c>
      <c r="E844" s="12">
        <v>312214</v>
      </c>
      <c r="F844" s="17">
        <v>8273</v>
      </c>
      <c r="G844" s="20" t="s">
        <v>32</v>
      </c>
      <c r="H844" s="86">
        <v>55.18</v>
      </c>
      <c r="I844" s="86">
        <v>16.78</v>
      </c>
      <c r="J844" s="82">
        <f t="shared" si="27"/>
        <v>38.4</v>
      </c>
      <c r="K844" s="83">
        <v>37.18</v>
      </c>
      <c r="L844" s="87">
        <v>45442</v>
      </c>
      <c r="M844" s="86">
        <f t="shared" si="28"/>
        <v>1.2199999999999989</v>
      </c>
      <c r="N844" s="32">
        <v>2</v>
      </c>
      <c r="O844" s="1" t="s">
        <v>50</v>
      </c>
      <c r="P844" s="1" t="s">
        <v>53</v>
      </c>
      <c r="Q844" s="91" t="str">
        <f>VLOOKUP(MKT[[#This Row],[ID]],DRIVER[],6,FALSE)</f>
        <v>AMIYA MISHRA</v>
      </c>
    </row>
    <row r="845" spans="1:17" ht="13.8">
      <c r="A845" s="1">
        <v>395</v>
      </c>
      <c r="B845" s="1" t="str">
        <f>MKT[[#This Row],[DATE]]&amp;MKT[[#This Row],[VEHICLE NO]]&amp;MKT[[#This Row],[TRIP NO]]</f>
        <v>45442OD04V13452</v>
      </c>
      <c r="C845" s="25">
        <v>45442</v>
      </c>
      <c r="D845" s="1">
        <v>29424</v>
      </c>
      <c r="E845" s="12">
        <v>312214</v>
      </c>
      <c r="F845" s="17">
        <v>8287</v>
      </c>
      <c r="G845" s="20" t="s">
        <v>48</v>
      </c>
      <c r="H845" s="86">
        <v>54.16</v>
      </c>
      <c r="I845" s="86">
        <v>16.82</v>
      </c>
      <c r="J845" s="82">
        <f t="shared" si="27"/>
        <v>37.339999999999996</v>
      </c>
      <c r="K845" s="83">
        <v>37.340000000000003</v>
      </c>
      <c r="L845" s="87">
        <v>45442</v>
      </c>
      <c r="M845" s="86">
        <f t="shared" si="28"/>
        <v>0</v>
      </c>
      <c r="N845" s="32">
        <v>2</v>
      </c>
      <c r="O845" s="1" t="s">
        <v>50</v>
      </c>
      <c r="P845" s="1" t="s">
        <v>53</v>
      </c>
      <c r="Q845" s="91" t="str">
        <f>VLOOKUP(MKT[[#This Row],[ID]],DRIVER[],6,FALSE)</f>
        <v>ASHOK PRADHAN</v>
      </c>
    </row>
    <row r="846" spans="1:17" ht="13.8">
      <c r="A846" s="1">
        <v>396</v>
      </c>
      <c r="B846" s="1" t="str">
        <f>MKT[[#This Row],[DATE]]&amp;MKT[[#This Row],[VEHICLE NO]]&amp;MKT[[#This Row],[TRIP NO]]</f>
        <v>45442OD34U13452</v>
      </c>
      <c r="C846" s="25">
        <v>45442</v>
      </c>
      <c r="D846" s="1">
        <v>29425</v>
      </c>
      <c r="E846" s="12">
        <v>312214</v>
      </c>
      <c r="F846" s="17">
        <v>8298</v>
      </c>
      <c r="G846" s="20" t="s">
        <v>49</v>
      </c>
      <c r="H846" s="86">
        <v>55.26</v>
      </c>
      <c r="I846" s="86">
        <v>16.899999999999999</v>
      </c>
      <c r="J846" s="82">
        <f t="shared" si="27"/>
        <v>38.36</v>
      </c>
      <c r="K846" s="83">
        <v>38.36</v>
      </c>
      <c r="L846" s="87">
        <v>45442</v>
      </c>
      <c r="M846" s="86">
        <f t="shared" si="28"/>
        <v>0</v>
      </c>
      <c r="N846" s="32">
        <v>2</v>
      </c>
      <c r="O846" s="1" t="s">
        <v>50</v>
      </c>
      <c r="P846" s="1" t="s">
        <v>53</v>
      </c>
      <c r="Q846" s="91" t="str">
        <f>VLOOKUP(MKT[[#This Row],[ID]],DRIVER[],6,FALSE)</f>
        <v>BHOORA KHAN</v>
      </c>
    </row>
    <row r="847" spans="1:17" ht="13.8">
      <c r="A847" s="1">
        <v>397</v>
      </c>
      <c r="B847" s="1" t="str">
        <f>MKT[[#This Row],[DATE]]&amp;MKT[[#This Row],[VEHICLE NO]]&amp;MKT[[#This Row],[TRIP NO]]</f>
        <v>45442OD34U11452</v>
      </c>
      <c r="C847" s="25">
        <v>45442</v>
      </c>
      <c r="D847" s="1">
        <v>29426</v>
      </c>
      <c r="E847" s="12">
        <v>312214</v>
      </c>
      <c r="F847" s="17">
        <v>8295</v>
      </c>
      <c r="G847" s="20" t="s">
        <v>47</v>
      </c>
      <c r="H847" s="86">
        <v>53.36</v>
      </c>
      <c r="I847" s="86">
        <v>16.82</v>
      </c>
      <c r="J847" s="82">
        <f t="shared" si="27"/>
        <v>36.54</v>
      </c>
      <c r="K847" s="83">
        <v>36.54</v>
      </c>
      <c r="L847" s="87">
        <v>45442</v>
      </c>
      <c r="M847" s="86">
        <f t="shared" si="28"/>
        <v>0</v>
      </c>
      <c r="N847" s="32">
        <v>2</v>
      </c>
      <c r="O847" s="1" t="s">
        <v>50</v>
      </c>
      <c r="P847" s="1" t="s">
        <v>53</v>
      </c>
      <c r="Q847" s="91" t="str">
        <f>VLOOKUP(MKT[[#This Row],[ID]],DRIVER[],6,FALSE)</f>
        <v>SULTAN AHMAD</v>
      </c>
    </row>
    <row r="848" spans="1:17" ht="13.8">
      <c r="A848" s="1">
        <v>398</v>
      </c>
      <c r="B848" s="1" t="str">
        <f>MKT[[#This Row],[DATE]]&amp;MKT[[#This Row],[VEHICLE NO]]&amp;MKT[[#This Row],[TRIP NO]]</f>
        <v>45442OD34T11452</v>
      </c>
      <c r="C848" s="25">
        <v>45442</v>
      </c>
      <c r="D848" s="1">
        <v>29427</v>
      </c>
      <c r="E848" s="12">
        <v>312214</v>
      </c>
      <c r="F848" s="17">
        <v>8326</v>
      </c>
      <c r="G848" s="20" t="s">
        <v>34</v>
      </c>
      <c r="H848" s="86">
        <v>52.2</v>
      </c>
      <c r="I848" s="86">
        <v>16.8</v>
      </c>
      <c r="J848" s="82">
        <f t="shared" si="27"/>
        <v>35.400000000000006</v>
      </c>
      <c r="K848" s="83">
        <v>35.659999999999997</v>
      </c>
      <c r="L848" s="87">
        <v>45442</v>
      </c>
      <c r="M848" s="86">
        <f t="shared" si="28"/>
        <v>-0.25999999999999091</v>
      </c>
      <c r="N848" s="32">
        <v>2</v>
      </c>
      <c r="O848" s="1" t="s">
        <v>50</v>
      </c>
      <c r="P848" s="1" t="s">
        <v>53</v>
      </c>
      <c r="Q848" s="91" t="str">
        <f>VLOOKUP(MKT[[#This Row],[ID]],DRIVER[],6,FALSE)</f>
        <v>KASHI NATH DAS</v>
      </c>
    </row>
    <row r="849" spans="1:18" ht="13.8">
      <c r="A849" s="1">
        <v>399</v>
      </c>
      <c r="B849" s="1" t="str">
        <f>MKT[[#This Row],[DATE]]&amp;MKT[[#This Row],[VEHICLE NO]]&amp;MKT[[#This Row],[TRIP NO]]</f>
        <v>45442OD04V11452</v>
      </c>
      <c r="C849" s="25">
        <v>45442</v>
      </c>
      <c r="D849" s="1">
        <v>29428</v>
      </c>
      <c r="E849" s="12">
        <v>312214</v>
      </c>
      <c r="F849" s="17">
        <v>8343</v>
      </c>
      <c r="G849" s="20" t="s">
        <v>46</v>
      </c>
      <c r="H849" s="86">
        <v>53.4</v>
      </c>
      <c r="I849" s="86">
        <v>16.7</v>
      </c>
      <c r="J849" s="82">
        <f t="shared" si="27"/>
        <v>36.700000000000003</v>
      </c>
      <c r="K849" s="83">
        <v>36.659999999999997</v>
      </c>
      <c r="L849" s="87">
        <v>45442</v>
      </c>
      <c r="M849" s="86">
        <f t="shared" si="28"/>
        <v>4.0000000000006253E-2</v>
      </c>
      <c r="N849" s="32">
        <v>2</v>
      </c>
      <c r="O849" s="1" t="s">
        <v>50</v>
      </c>
      <c r="P849" s="1" t="s">
        <v>53</v>
      </c>
      <c r="Q849" s="91" t="str">
        <f>VLOOKUP(MKT[[#This Row],[ID]],DRIVER[],6,FALSE)</f>
        <v>SUSANT KUMAR BAG</v>
      </c>
    </row>
    <row r="850" spans="1:18" ht="13.8">
      <c r="A850" s="1">
        <v>400</v>
      </c>
      <c r="B850" s="1" t="str">
        <f>MKT[[#This Row],[DATE]]&amp;MKT[[#This Row],[VEHICLE NO]]&amp;MKT[[#This Row],[TRIP NO]]</f>
        <v>45442OD34R11452</v>
      </c>
      <c r="C850" s="25">
        <v>45442</v>
      </c>
      <c r="D850" s="1">
        <v>29429</v>
      </c>
      <c r="E850" s="12">
        <v>312214</v>
      </c>
      <c r="F850" s="17">
        <v>8352</v>
      </c>
      <c r="G850" s="20" t="s">
        <v>12</v>
      </c>
      <c r="H850" s="86">
        <v>54.12</v>
      </c>
      <c r="I850" s="86">
        <v>16.78</v>
      </c>
      <c r="J850" s="82">
        <f t="shared" si="27"/>
        <v>37.339999999999996</v>
      </c>
      <c r="K850" s="83">
        <v>37.340000000000003</v>
      </c>
      <c r="L850" s="87">
        <v>45443</v>
      </c>
      <c r="M850" s="86">
        <f t="shared" si="28"/>
        <v>0</v>
      </c>
      <c r="N850" s="32">
        <v>2</v>
      </c>
      <c r="O850" s="1" t="s">
        <v>50</v>
      </c>
      <c r="P850" s="1" t="s">
        <v>53</v>
      </c>
      <c r="Q850" s="91" t="str">
        <f>VLOOKUP(MKT[[#This Row],[ID]],DRIVER[],6,FALSE)</f>
        <v>HEMANTA MOHANTA</v>
      </c>
    </row>
    <row r="851" spans="1:18" ht="13.8">
      <c r="A851" s="1">
        <v>401</v>
      </c>
      <c r="B851" s="1" t="str">
        <f>MKT[[#This Row],[DATE]]&amp;MKT[[#This Row],[VEHICLE NO]]&amp;MKT[[#This Row],[TRIP NO]]</f>
        <v>45443OD34S11451</v>
      </c>
      <c r="C851" s="25">
        <v>45443</v>
      </c>
      <c r="D851" s="1">
        <v>29431</v>
      </c>
      <c r="E851" s="12">
        <v>312214</v>
      </c>
      <c r="F851" s="17">
        <v>8363</v>
      </c>
      <c r="G851" s="20" t="s">
        <v>32</v>
      </c>
      <c r="H851" s="86">
        <v>52.04</v>
      </c>
      <c r="I851" s="86">
        <v>16.78</v>
      </c>
      <c r="J851" s="82">
        <f t="shared" si="27"/>
        <v>35.26</v>
      </c>
      <c r="K851" s="83">
        <v>35.26</v>
      </c>
      <c r="L851" s="87">
        <v>45443</v>
      </c>
      <c r="M851" s="86">
        <f t="shared" si="28"/>
        <v>0</v>
      </c>
      <c r="N851" s="32">
        <v>1</v>
      </c>
      <c r="O851" s="1" t="s">
        <v>50</v>
      </c>
      <c r="P851" s="1" t="s">
        <v>53</v>
      </c>
      <c r="Q851" s="91" t="str">
        <f>VLOOKUP(MKT[[#This Row],[ID]],DRIVER[],6,FALSE)</f>
        <v>AMIYA MISHRA</v>
      </c>
    </row>
    <row r="852" spans="1:18" ht="13.8">
      <c r="A852" s="1">
        <v>402</v>
      </c>
      <c r="B852" s="1" t="str">
        <f>MKT[[#This Row],[DATE]]&amp;MKT[[#This Row],[VEHICLE NO]]&amp;MKT[[#This Row],[TRIP NO]]</f>
        <v>45443OD04V13451</v>
      </c>
      <c r="C852" s="25">
        <v>45443</v>
      </c>
      <c r="D852" s="1">
        <v>29432</v>
      </c>
      <c r="E852" s="12">
        <v>312214</v>
      </c>
      <c r="F852" s="17">
        <v>8364</v>
      </c>
      <c r="G852" s="20" t="s">
        <v>48</v>
      </c>
      <c r="H852" s="86">
        <v>52.48</v>
      </c>
      <c r="I852" s="86">
        <v>16.82</v>
      </c>
      <c r="J852" s="82">
        <f t="shared" si="27"/>
        <v>35.659999999999997</v>
      </c>
      <c r="K852" s="83">
        <v>35.659999999999997</v>
      </c>
      <c r="L852" s="87">
        <v>45443</v>
      </c>
      <c r="M852" s="86">
        <f t="shared" si="28"/>
        <v>0</v>
      </c>
      <c r="N852" s="32">
        <v>1</v>
      </c>
      <c r="O852" s="1" t="s">
        <v>50</v>
      </c>
      <c r="P852" s="1" t="s">
        <v>53</v>
      </c>
      <c r="Q852" s="91" t="str">
        <f>VLOOKUP(MKT[[#This Row],[ID]],DRIVER[],6,FALSE)</f>
        <v>ASHOK PRADHAN</v>
      </c>
    </row>
    <row r="853" spans="1:18" ht="13.8">
      <c r="A853" s="1">
        <v>403</v>
      </c>
      <c r="B853" s="1" t="str">
        <f>MKT[[#This Row],[DATE]]&amp;MKT[[#This Row],[VEHICLE NO]]&amp;MKT[[#This Row],[TRIP NO]]</f>
        <v>45443OD34U11451</v>
      </c>
      <c r="C853" s="25">
        <v>45443</v>
      </c>
      <c r="D853" s="1">
        <v>29433</v>
      </c>
      <c r="E853" s="12">
        <v>312214</v>
      </c>
      <c r="F853" s="17">
        <v>8367</v>
      </c>
      <c r="G853" s="20" t="s">
        <v>47</v>
      </c>
      <c r="H853" s="86">
        <v>55.26</v>
      </c>
      <c r="I853" s="86">
        <v>16.8</v>
      </c>
      <c r="J853" s="82">
        <f t="shared" si="27"/>
        <v>38.459999999999994</v>
      </c>
      <c r="K853" s="83">
        <v>38.18</v>
      </c>
      <c r="L853" s="87">
        <v>45443</v>
      </c>
      <c r="M853" s="86">
        <f t="shared" si="28"/>
        <v>0.27999999999999403</v>
      </c>
      <c r="N853" s="32">
        <v>1</v>
      </c>
      <c r="O853" s="1" t="s">
        <v>50</v>
      </c>
      <c r="P853" s="1" t="s">
        <v>53</v>
      </c>
      <c r="Q853" s="91" t="str">
        <f>VLOOKUP(MKT[[#This Row],[ID]],DRIVER[],6,FALSE)</f>
        <v>SULTAN AHMAD</v>
      </c>
    </row>
    <row r="854" spans="1:18" ht="13.8">
      <c r="A854" s="1">
        <v>404</v>
      </c>
      <c r="B854" s="1" t="str">
        <f>MKT[[#This Row],[DATE]]&amp;MKT[[#This Row],[VEHICLE NO]]&amp;MKT[[#This Row],[TRIP NO]]</f>
        <v>45443OD34U13451</v>
      </c>
      <c r="C854" s="25">
        <v>45443</v>
      </c>
      <c r="D854" s="1">
        <v>29434</v>
      </c>
      <c r="E854" s="12">
        <v>312214</v>
      </c>
      <c r="F854" s="17">
        <v>8368</v>
      </c>
      <c r="G854" s="20" t="s">
        <v>49</v>
      </c>
      <c r="H854" s="86">
        <v>51.78</v>
      </c>
      <c r="I854" s="86">
        <v>16.82</v>
      </c>
      <c r="J854" s="82">
        <f t="shared" si="27"/>
        <v>34.96</v>
      </c>
      <c r="K854" s="83">
        <v>34.6</v>
      </c>
      <c r="L854" s="87">
        <v>45443</v>
      </c>
      <c r="M854" s="86">
        <f t="shared" si="28"/>
        <v>0.35999999999999943</v>
      </c>
      <c r="N854" s="32">
        <v>1</v>
      </c>
      <c r="O854" s="1" t="s">
        <v>50</v>
      </c>
      <c r="P854" s="1" t="s">
        <v>53</v>
      </c>
      <c r="Q854" s="91" t="str">
        <f>VLOOKUP(MKT[[#This Row],[ID]],DRIVER[],6,FALSE)</f>
        <v>BHOORA KHAN</v>
      </c>
    </row>
    <row r="855" spans="1:18" ht="13.8">
      <c r="A855" s="1">
        <v>405</v>
      </c>
      <c r="B855" s="1" t="str">
        <f>MKT[[#This Row],[DATE]]&amp;MKT[[#This Row],[VEHICLE NO]]&amp;MKT[[#This Row],[TRIP NO]]</f>
        <v>45443OD34T11451</v>
      </c>
      <c r="C855" s="25">
        <v>45443</v>
      </c>
      <c r="D855" s="1">
        <v>29435</v>
      </c>
      <c r="E855" s="12">
        <v>312214</v>
      </c>
      <c r="F855" s="17">
        <v>8370</v>
      </c>
      <c r="G855" s="20" t="s">
        <v>34</v>
      </c>
      <c r="H855" s="86">
        <v>54.16</v>
      </c>
      <c r="I855" s="86">
        <v>16.8</v>
      </c>
      <c r="J855" s="82">
        <f t="shared" si="27"/>
        <v>37.36</v>
      </c>
      <c r="K855" s="83">
        <v>37.22</v>
      </c>
      <c r="L855" s="87">
        <v>45443</v>
      </c>
      <c r="M855" s="86">
        <f t="shared" si="28"/>
        <v>0.14000000000000057</v>
      </c>
      <c r="N855" s="32">
        <v>1</v>
      </c>
      <c r="O855" s="1" t="s">
        <v>50</v>
      </c>
      <c r="P855" s="1" t="s">
        <v>53</v>
      </c>
      <c r="Q855" s="91" t="str">
        <f>VLOOKUP(MKT[[#This Row],[ID]],DRIVER[],6,FALSE)</f>
        <v>KASHI NATH DAS</v>
      </c>
    </row>
    <row r="856" spans="1:18" ht="13.8">
      <c r="A856" s="1">
        <v>406</v>
      </c>
      <c r="B856" s="1" t="str">
        <f>MKT[[#This Row],[DATE]]&amp;MKT[[#This Row],[VEHICLE NO]]&amp;MKT[[#This Row],[TRIP NO]]</f>
        <v>45443OD04T11451</v>
      </c>
      <c r="C856" s="25">
        <v>45443</v>
      </c>
      <c r="D856" s="1">
        <v>29436</v>
      </c>
      <c r="E856" s="12">
        <v>312214</v>
      </c>
      <c r="F856" s="17">
        <v>8381</v>
      </c>
      <c r="G856" s="20" t="s">
        <v>13</v>
      </c>
      <c r="H856" s="86">
        <v>56.68</v>
      </c>
      <c r="I856" s="86">
        <v>16.78</v>
      </c>
      <c r="J856" s="82">
        <f t="shared" si="27"/>
        <v>39.9</v>
      </c>
      <c r="K856" s="83">
        <v>39.9</v>
      </c>
      <c r="L856" s="87">
        <v>45443</v>
      </c>
      <c r="M856" s="86">
        <f t="shared" si="28"/>
        <v>0</v>
      </c>
      <c r="N856" s="32">
        <v>1</v>
      </c>
      <c r="O856" s="1" t="s">
        <v>50</v>
      </c>
      <c r="P856" s="1" t="s">
        <v>53</v>
      </c>
      <c r="Q856" s="91" t="str">
        <f>VLOOKUP(MKT[[#This Row],[ID]],DRIVER[],6,FALSE)</f>
        <v>AKSHAYA KU SAHOO</v>
      </c>
      <c r="R856" s="1">
        <v>418</v>
      </c>
    </row>
    <row r="857" spans="1:18" ht="13.8">
      <c r="A857" s="1">
        <v>407</v>
      </c>
      <c r="B857" s="1" t="str">
        <f>MKT[[#This Row],[DATE]]&amp;MKT[[#This Row],[VEHICLE NO]]&amp;MKT[[#This Row],[TRIP NO]]</f>
        <v>45443OD34R11451</v>
      </c>
      <c r="C857" s="25">
        <v>45443</v>
      </c>
      <c r="D857" s="1">
        <v>29437</v>
      </c>
      <c r="E857" s="12">
        <v>312214</v>
      </c>
      <c r="F857" s="17">
        <v>8388</v>
      </c>
      <c r="G857" s="20" t="s">
        <v>12</v>
      </c>
      <c r="H857" s="86">
        <v>56.26</v>
      </c>
      <c r="I857" s="86">
        <v>16.78</v>
      </c>
      <c r="J857" s="82">
        <f t="shared" si="27"/>
        <v>39.479999999999997</v>
      </c>
      <c r="K857" s="83">
        <v>39.06</v>
      </c>
      <c r="L857" s="87">
        <v>45443</v>
      </c>
      <c r="M857" s="86">
        <f t="shared" si="28"/>
        <v>0.4199999999999946</v>
      </c>
      <c r="N857" s="32">
        <v>1</v>
      </c>
      <c r="O857" s="1" t="s">
        <v>50</v>
      </c>
      <c r="P857" s="1" t="s">
        <v>53</v>
      </c>
      <c r="Q857" s="91" t="str">
        <f>VLOOKUP(MKT[[#This Row],[ID]],DRIVER[],6,FALSE)</f>
        <v>HEMANTA MOHANTA</v>
      </c>
    </row>
    <row r="858" spans="1:18" ht="13.8">
      <c r="A858" s="1">
        <v>408</v>
      </c>
      <c r="B858" s="1" t="str">
        <f>MKT[[#This Row],[DATE]]&amp;MKT[[#This Row],[VEHICLE NO]]&amp;MKT[[#This Row],[TRIP NO]]</f>
        <v>45443OD04V11451</v>
      </c>
      <c r="C858" s="25">
        <v>45443</v>
      </c>
      <c r="D858" s="1">
        <v>29438</v>
      </c>
      <c r="E858" s="12">
        <v>312214</v>
      </c>
      <c r="F858" s="17">
        <v>8401</v>
      </c>
      <c r="G858" s="20" t="s">
        <v>46</v>
      </c>
      <c r="H858" s="86">
        <v>54.94</v>
      </c>
      <c r="I858" s="86">
        <v>16.68</v>
      </c>
      <c r="J858" s="82">
        <f t="shared" si="27"/>
        <v>38.26</v>
      </c>
      <c r="K858" s="83">
        <v>38</v>
      </c>
      <c r="L858" s="87">
        <v>45443</v>
      </c>
      <c r="M858" s="86">
        <f t="shared" si="28"/>
        <v>0.25999999999999801</v>
      </c>
      <c r="N858" s="32">
        <v>1</v>
      </c>
      <c r="O858" s="1" t="s">
        <v>50</v>
      </c>
      <c r="P858" s="1" t="s">
        <v>53</v>
      </c>
      <c r="Q858" s="91" t="str">
        <f>VLOOKUP(MKT[[#This Row],[ID]],DRIVER[],6,FALSE)</f>
        <v>BENUDHAR PRADHAN</v>
      </c>
    </row>
    <row r="859" spans="1:18" ht="13.8">
      <c r="A859" s="1">
        <v>409</v>
      </c>
      <c r="B859" s="1" t="str">
        <f>MKT[[#This Row],[DATE]]&amp;MKT[[#This Row],[VEHICLE NO]]&amp;MKT[[#This Row],[TRIP NO]]</f>
        <v>45443OD34R13451</v>
      </c>
      <c r="C859" s="25">
        <v>45443</v>
      </c>
      <c r="D859" s="1">
        <v>29439</v>
      </c>
      <c r="E859" s="12">
        <v>312214</v>
      </c>
      <c r="F859" s="17">
        <v>8400</v>
      </c>
      <c r="G859" s="20" t="s">
        <v>11</v>
      </c>
      <c r="H859" s="86">
        <v>56.14</v>
      </c>
      <c r="I859" s="86">
        <v>17.02</v>
      </c>
      <c r="J859" s="82">
        <f t="shared" si="27"/>
        <v>39.120000000000005</v>
      </c>
      <c r="K859" s="83">
        <v>38.9</v>
      </c>
      <c r="L859" s="87">
        <v>45443</v>
      </c>
      <c r="M859" s="86">
        <f t="shared" si="28"/>
        <v>0.22000000000000597</v>
      </c>
      <c r="N859" s="32">
        <v>1</v>
      </c>
      <c r="O859" s="1" t="s">
        <v>50</v>
      </c>
      <c r="P859" s="1" t="s">
        <v>53</v>
      </c>
      <c r="Q859" s="91" t="str">
        <f>VLOOKUP(MKT[[#This Row],[ID]],DRIVER[],6,FALSE)</f>
        <v>MALIA PRADHAN</v>
      </c>
    </row>
    <row r="860" spans="1:18" ht="13.8">
      <c r="A860" s="1">
        <v>410</v>
      </c>
      <c r="B860" s="1" t="str">
        <f>MKT[[#This Row],[DATE]]&amp;MKT[[#This Row],[VEHICLE NO]]&amp;MKT[[#This Row],[TRIP NO]]</f>
        <v>45443OD34S11452</v>
      </c>
      <c r="C860" s="25">
        <v>45443</v>
      </c>
      <c r="D860" s="1">
        <v>29440</v>
      </c>
      <c r="E860" s="12">
        <v>312214</v>
      </c>
      <c r="F860" s="17">
        <v>8441</v>
      </c>
      <c r="G860" s="20" t="s">
        <v>32</v>
      </c>
      <c r="H860" s="86">
        <v>56.22</v>
      </c>
      <c r="I860" s="86">
        <v>16.739999999999998</v>
      </c>
      <c r="J860" s="82">
        <f t="shared" si="27"/>
        <v>39.480000000000004</v>
      </c>
      <c r="K860" s="83">
        <v>39.4</v>
      </c>
      <c r="L860" s="87">
        <v>45443</v>
      </c>
      <c r="M860" s="86">
        <f t="shared" si="28"/>
        <v>8.00000000000054E-2</v>
      </c>
      <c r="N860" s="32">
        <v>2</v>
      </c>
      <c r="O860" s="1" t="s">
        <v>50</v>
      </c>
      <c r="P860" s="1" t="s">
        <v>53</v>
      </c>
      <c r="Q860" s="91" t="str">
        <f>VLOOKUP(MKT[[#This Row],[ID]],DRIVER[],6,FALSE)</f>
        <v>AMIYA MISHRA</v>
      </c>
    </row>
    <row r="861" spans="1:18" ht="13.8">
      <c r="A861" s="1">
        <v>411</v>
      </c>
      <c r="B861" s="1" t="str">
        <f>MKT[[#This Row],[DATE]]&amp;MKT[[#This Row],[VEHICLE NO]]&amp;MKT[[#This Row],[TRIP NO]]</f>
        <v>45443OD04V13452</v>
      </c>
      <c r="C861" s="25">
        <v>45443</v>
      </c>
      <c r="D861" s="1">
        <v>29441</v>
      </c>
      <c r="E861" s="12">
        <v>312214</v>
      </c>
      <c r="F861" s="17">
        <v>8442</v>
      </c>
      <c r="G861" s="20" t="s">
        <v>48</v>
      </c>
      <c r="H861" s="86">
        <v>54.52</v>
      </c>
      <c r="I861" s="86">
        <v>16.8</v>
      </c>
      <c r="J861" s="82">
        <f t="shared" si="27"/>
        <v>37.72</v>
      </c>
      <c r="K861" s="83">
        <v>37.72</v>
      </c>
      <c r="L861" s="87">
        <v>45443</v>
      </c>
      <c r="M861" s="86">
        <f t="shared" si="28"/>
        <v>0</v>
      </c>
      <c r="N861" s="32">
        <v>2</v>
      </c>
      <c r="O861" s="1" t="s">
        <v>50</v>
      </c>
      <c r="P861" s="1" t="s">
        <v>53</v>
      </c>
      <c r="Q861" s="91" t="str">
        <f>VLOOKUP(MKT[[#This Row],[ID]],DRIVER[],6,FALSE)</f>
        <v>ASHOK PRADHAN</v>
      </c>
    </row>
    <row r="862" spans="1:18" ht="13.8">
      <c r="A862" s="1">
        <v>412</v>
      </c>
      <c r="B862" s="1" t="str">
        <f>MKT[[#This Row],[DATE]]&amp;MKT[[#This Row],[VEHICLE NO]]&amp;MKT[[#This Row],[TRIP NO]]</f>
        <v>45443OD34U13452</v>
      </c>
      <c r="C862" s="25">
        <v>45443</v>
      </c>
      <c r="D862" s="1">
        <v>29442</v>
      </c>
      <c r="E862" s="12">
        <v>312214</v>
      </c>
      <c r="F862" s="17">
        <v>8443</v>
      </c>
      <c r="G862" s="20" t="s">
        <v>49</v>
      </c>
      <c r="H862" s="86">
        <v>54.72</v>
      </c>
      <c r="I862" s="86">
        <v>16.82</v>
      </c>
      <c r="J862" s="82">
        <f t="shared" si="27"/>
        <v>37.9</v>
      </c>
      <c r="K862" s="83">
        <v>37.700000000000003</v>
      </c>
      <c r="L862" s="87">
        <v>45443</v>
      </c>
      <c r="M862" s="86">
        <f t="shared" si="28"/>
        <v>0.19999999999999574</v>
      </c>
      <c r="N862" s="32">
        <v>2</v>
      </c>
      <c r="O862" s="1" t="s">
        <v>50</v>
      </c>
      <c r="P862" s="1" t="s">
        <v>53</v>
      </c>
      <c r="Q862" s="91" t="str">
        <f>VLOOKUP(MKT[[#This Row],[ID]],DRIVER[],6,FALSE)</f>
        <v>BHOORA KHAN</v>
      </c>
    </row>
    <row r="863" spans="1:18" ht="13.8">
      <c r="A863" s="1">
        <v>413</v>
      </c>
      <c r="B863" s="1" t="str">
        <f>MKT[[#This Row],[DATE]]&amp;MKT[[#This Row],[VEHICLE NO]]&amp;MKT[[#This Row],[TRIP NO]]</f>
        <v>45443OD34T11452</v>
      </c>
      <c r="C863" s="25">
        <v>45443</v>
      </c>
      <c r="D863" s="1">
        <v>29443</v>
      </c>
      <c r="E863" s="12">
        <v>312214</v>
      </c>
      <c r="F863" s="17">
        <v>8446</v>
      </c>
      <c r="G863" s="20" t="s">
        <v>34</v>
      </c>
      <c r="H863" s="86">
        <v>55.08</v>
      </c>
      <c r="I863" s="86">
        <v>16.739999999999998</v>
      </c>
      <c r="J863" s="82">
        <f t="shared" si="27"/>
        <v>38.340000000000003</v>
      </c>
      <c r="K863" s="83">
        <v>37.9</v>
      </c>
      <c r="L863" s="87">
        <v>45443</v>
      </c>
      <c r="M863" s="86">
        <f t="shared" si="28"/>
        <v>0.44000000000000483</v>
      </c>
      <c r="N863" s="32">
        <v>2</v>
      </c>
      <c r="O863" s="1" t="s">
        <v>50</v>
      </c>
      <c r="P863" s="1" t="s">
        <v>53</v>
      </c>
      <c r="Q863" s="91" t="str">
        <f>VLOOKUP(MKT[[#This Row],[ID]],DRIVER[],6,FALSE)</f>
        <v>KASHI NATH DAS</v>
      </c>
      <c r="R863" s="1">
        <v>367</v>
      </c>
    </row>
    <row r="864" spans="1:18" ht="13.8">
      <c r="A864" s="1">
        <v>414</v>
      </c>
      <c r="B864" s="1" t="str">
        <f>MKT[[#This Row],[DATE]]&amp;MKT[[#This Row],[VEHICLE NO]]&amp;MKT[[#This Row],[TRIP NO]]</f>
        <v>45443OD34U11452</v>
      </c>
      <c r="C864" s="25">
        <v>45443</v>
      </c>
      <c r="D864" s="1">
        <v>29444</v>
      </c>
      <c r="E864" s="12">
        <v>312214</v>
      </c>
      <c r="F864" s="17">
        <v>8448</v>
      </c>
      <c r="G864" s="20" t="s">
        <v>47</v>
      </c>
      <c r="H864" s="86">
        <v>56.54</v>
      </c>
      <c r="I864" s="86">
        <v>16.78</v>
      </c>
      <c r="J864" s="82">
        <f t="shared" si="27"/>
        <v>39.76</v>
      </c>
      <c r="K864" s="83">
        <v>38.86</v>
      </c>
      <c r="L864" s="87">
        <v>45443</v>
      </c>
      <c r="M864" s="86">
        <f t="shared" si="28"/>
        <v>0.89999999999999858</v>
      </c>
      <c r="N864" s="32">
        <v>2</v>
      </c>
      <c r="O864" s="1" t="s">
        <v>50</v>
      </c>
      <c r="P864" s="1" t="s">
        <v>53</v>
      </c>
      <c r="Q864" s="91" t="str">
        <f>VLOOKUP(MKT[[#This Row],[ID]],DRIVER[],6,FALSE)</f>
        <v>SULTAN AHMAD</v>
      </c>
    </row>
    <row r="865" spans="1:17" ht="13.8">
      <c r="A865" s="1">
        <v>415</v>
      </c>
      <c r="B865" s="1" t="str">
        <f>MKT[[#This Row],[DATE]]&amp;MKT[[#This Row],[VEHICLE NO]]&amp;MKT[[#This Row],[TRIP NO]]</f>
        <v>45443OD34R11452</v>
      </c>
      <c r="C865" s="25">
        <v>45443</v>
      </c>
      <c r="D865" s="1">
        <v>29446</v>
      </c>
      <c r="E865" s="12">
        <v>312214</v>
      </c>
      <c r="F865" s="17">
        <v>8461</v>
      </c>
      <c r="G865" s="20" t="s">
        <v>12</v>
      </c>
      <c r="H865" s="86">
        <v>57.42</v>
      </c>
      <c r="I865" s="86">
        <v>16.739999999999998</v>
      </c>
      <c r="J865" s="82">
        <f t="shared" si="27"/>
        <v>40.680000000000007</v>
      </c>
      <c r="K865" s="83">
        <v>40.119999999999997</v>
      </c>
      <c r="L865" s="87">
        <v>45443</v>
      </c>
      <c r="M865" s="86">
        <f t="shared" si="28"/>
        <v>0.56000000000000938</v>
      </c>
      <c r="N865" s="32">
        <v>2</v>
      </c>
      <c r="O865" s="1" t="s">
        <v>50</v>
      </c>
      <c r="P865" s="1" t="s">
        <v>53</v>
      </c>
      <c r="Q865" s="91" t="str">
        <f>VLOOKUP(MKT[[#This Row],[ID]],DRIVER[],6,FALSE)</f>
        <v>HEMANTA MOHANTA</v>
      </c>
    </row>
    <row r="866" spans="1:17" ht="13.8">
      <c r="A866" s="1">
        <v>416</v>
      </c>
      <c r="B866" s="1" t="str">
        <f>MKT[[#This Row],[DATE]]&amp;MKT[[#This Row],[VEHICLE NO]]&amp;MKT[[#This Row],[TRIP NO]]</f>
        <v>45443OD04V11452</v>
      </c>
      <c r="C866" s="25">
        <v>45443</v>
      </c>
      <c r="D866" s="1">
        <v>29458</v>
      </c>
      <c r="E866" s="12">
        <v>312214</v>
      </c>
      <c r="F866" s="17">
        <v>8491</v>
      </c>
      <c r="G866" s="20" t="s">
        <v>46</v>
      </c>
      <c r="H866" s="86">
        <v>51.72</v>
      </c>
      <c r="I866" s="86">
        <v>16.66</v>
      </c>
      <c r="J866" s="82">
        <f t="shared" si="27"/>
        <v>35.06</v>
      </c>
      <c r="K866" s="83">
        <v>34.76</v>
      </c>
      <c r="L866" s="87">
        <v>45443</v>
      </c>
      <c r="M866" s="86">
        <f t="shared" si="28"/>
        <v>0.30000000000000426</v>
      </c>
      <c r="N866" s="32">
        <v>2</v>
      </c>
      <c r="O866" s="1" t="s">
        <v>50</v>
      </c>
      <c r="P866" s="1" t="s">
        <v>53</v>
      </c>
      <c r="Q866" s="91" t="str">
        <f>VLOOKUP(MKT[[#This Row],[ID]],DRIVER[],6,FALSE)</f>
        <v>BENUDHAR PRADHAN</v>
      </c>
    </row>
    <row r="867" spans="1:17" ht="13.8">
      <c r="A867" s="1">
        <v>417</v>
      </c>
      <c r="B867" s="1" t="str">
        <f>MKT[[#This Row],[DATE]]&amp;MKT[[#This Row],[VEHICLE NO]]&amp;MKT[[#This Row],[TRIP NO]]</f>
        <v>45443OD04T11452</v>
      </c>
      <c r="C867" s="25">
        <v>45443</v>
      </c>
      <c r="D867" s="1">
        <v>29461</v>
      </c>
      <c r="E867" s="12">
        <v>312214</v>
      </c>
      <c r="F867" s="17">
        <v>8467</v>
      </c>
      <c r="G867" s="20" t="s">
        <v>13</v>
      </c>
      <c r="H867" s="86">
        <v>55.46</v>
      </c>
      <c r="I867" s="86">
        <v>17.04</v>
      </c>
      <c r="J867" s="82">
        <f t="shared" si="27"/>
        <v>38.42</v>
      </c>
      <c r="K867" s="83">
        <v>38.26</v>
      </c>
      <c r="L867" s="87">
        <v>45443</v>
      </c>
      <c r="M867" s="86">
        <f t="shared" si="28"/>
        <v>0.16000000000000369</v>
      </c>
      <c r="N867" s="32">
        <v>2</v>
      </c>
      <c r="O867" s="1" t="s">
        <v>50</v>
      </c>
      <c r="P867" s="1" t="s">
        <v>53</v>
      </c>
      <c r="Q867" s="91" t="str">
        <f>VLOOKUP(MKT[[#This Row],[ID]],DRIVER[],6,FALSE)</f>
        <v>AKSHAYA KU SAHOO</v>
      </c>
    </row>
    <row r="868" spans="1:17" ht="13.8">
      <c r="A868" s="1">
        <v>1</v>
      </c>
      <c r="B868" s="1" t="str">
        <f>MKT[[#This Row],[DATE]]&amp;MKT[[#This Row],[VEHICLE NO]]&amp;MKT[[#This Row],[TRIP NO]]</f>
        <v>45444OD34U13451</v>
      </c>
      <c r="C868" s="25">
        <v>45444</v>
      </c>
      <c r="D868" s="1">
        <v>29459</v>
      </c>
      <c r="E868" s="12">
        <v>312214</v>
      </c>
      <c r="F868" s="17">
        <v>8525</v>
      </c>
      <c r="G868" s="20" t="s">
        <v>49</v>
      </c>
      <c r="H868" s="86">
        <v>55.52</v>
      </c>
      <c r="I868" s="86">
        <v>16.8</v>
      </c>
      <c r="J868" s="82">
        <f t="shared" si="27"/>
        <v>38.72</v>
      </c>
      <c r="K868" s="83">
        <v>37.979999999999997</v>
      </c>
      <c r="L868" s="87">
        <v>45444</v>
      </c>
      <c r="M868" s="86">
        <f t="shared" si="28"/>
        <v>0.74000000000000199</v>
      </c>
      <c r="N868" s="32">
        <v>1</v>
      </c>
      <c r="O868" s="1" t="s">
        <v>50</v>
      </c>
      <c r="P868" s="1" t="s">
        <v>53</v>
      </c>
      <c r="Q868" s="91" t="str">
        <f>VLOOKUP(MKT[[#This Row],[ID]],DRIVER[],6,FALSE)</f>
        <v>BHOORA KHAN</v>
      </c>
    </row>
    <row r="869" spans="1:17" ht="13.8">
      <c r="A869" s="1">
        <v>2</v>
      </c>
      <c r="B869" s="1" t="str">
        <f>MKT[[#This Row],[DATE]]&amp;MKT[[#This Row],[VEHICLE NO]]&amp;MKT[[#This Row],[TRIP NO]]</f>
        <v>45444OD34U11451</v>
      </c>
      <c r="C869" s="25">
        <v>45444</v>
      </c>
      <c r="D869" s="1">
        <v>29460</v>
      </c>
      <c r="E869" s="12">
        <v>312214</v>
      </c>
      <c r="F869" s="17">
        <v>8527</v>
      </c>
      <c r="G869" s="20" t="s">
        <v>47</v>
      </c>
      <c r="H869" s="86">
        <v>55.74</v>
      </c>
      <c r="I869" s="86">
        <v>16.739999999999998</v>
      </c>
      <c r="J869" s="82">
        <f t="shared" si="27"/>
        <v>39</v>
      </c>
      <c r="K869" s="83">
        <v>39</v>
      </c>
      <c r="L869" s="87">
        <v>45444</v>
      </c>
      <c r="M869" s="86">
        <f t="shared" si="28"/>
        <v>0</v>
      </c>
      <c r="N869" s="32">
        <v>1</v>
      </c>
      <c r="O869" s="1" t="s">
        <v>50</v>
      </c>
      <c r="P869" s="1" t="s">
        <v>53</v>
      </c>
      <c r="Q869" s="91" t="str">
        <f>VLOOKUP(MKT[[#This Row],[ID]],DRIVER[],6,FALSE)</f>
        <v>SULTAN AHMAD</v>
      </c>
    </row>
    <row r="870" spans="1:17" ht="13.8">
      <c r="A870" s="1">
        <v>3</v>
      </c>
      <c r="B870" s="1" t="str">
        <f>MKT[[#This Row],[DATE]]&amp;MKT[[#This Row],[VEHICLE NO]]&amp;MKT[[#This Row],[TRIP NO]]</f>
        <v>45444OD04V13451</v>
      </c>
      <c r="C870" s="25">
        <v>45444</v>
      </c>
      <c r="D870" s="1">
        <v>29462</v>
      </c>
      <c r="E870" s="12">
        <v>312214</v>
      </c>
      <c r="F870" s="17">
        <v>8530</v>
      </c>
      <c r="G870" s="20" t="s">
        <v>48</v>
      </c>
      <c r="H870" s="86">
        <v>55.56</v>
      </c>
      <c r="I870" s="86">
        <v>16.760000000000002</v>
      </c>
      <c r="J870" s="82">
        <f t="shared" si="27"/>
        <v>38.799999999999997</v>
      </c>
      <c r="K870" s="83">
        <v>38.76</v>
      </c>
      <c r="L870" s="87">
        <v>45444</v>
      </c>
      <c r="M870" s="86">
        <f t="shared" si="28"/>
        <v>3.9999999999999147E-2</v>
      </c>
      <c r="N870" s="32">
        <v>1</v>
      </c>
      <c r="O870" s="1" t="s">
        <v>50</v>
      </c>
      <c r="P870" s="1" t="s">
        <v>53</v>
      </c>
      <c r="Q870" s="91" t="str">
        <f>VLOOKUP(MKT[[#This Row],[ID]],DRIVER[],6,FALSE)</f>
        <v>ASHOK PRADHAN</v>
      </c>
    </row>
    <row r="871" spans="1:17" ht="13.8">
      <c r="A871" s="1">
        <v>4</v>
      </c>
      <c r="B871" s="1" t="str">
        <f>MKT[[#This Row],[DATE]]&amp;MKT[[#This Row],[VEHICLE NO]]&amp;MKT[[#This Row],[TRIP NO]]</f>
        <v>45444OD34S11451</v>
      </c>
      <c r="C871" s="25">
        <v>45444</v>
      </c>
      <c r="D871" s="1">
        <v>29463</v>
      </c>
      <c r="E871" s="12">
        <v>312214</v>
      </c>
      <c r="F871" s="17">
        <v>8531</v>
      </c>
      <c r="G871" s="20" t="s">
        <v>32</v>
      </c>
      <c r="H871" s="86">
        <v>53.88</v>
      </c>
      <c r="I871" s="86">
        <v>16.72</v>
      </c>
      <c r="J871" s="82">
        <f t="shared" si="27"/>
        <v>37.160000000000004</v>
      </c>
      <c r="K871" s="83">
        <v>37.159999999999997</v>
      </c>
      <c r="L871" s="87">
        <v>45444</v>
      </c>
      <c r="M871" s="86">
        <f t="shared" si="28"/>
        <v>0</v>
      </c>
      <c r="N871" s="32">
        <v>1</v>
      </c>
      <c r="O871" s="1" t="s">
        <v>50</v>
      </c>
      <c r="P871" s="1" t="s">
        <v>53</v>
      </c>
      <c r="Q871" s="91" t="str">
        <f>VLOOKUP(MKT[[#This Row],[ID]],DRIVER[],6,FALSE)</f>
        <v>AMIYA MISHRA</v>
      </c>
    </row>
    <row r="872" spans="1:17" ht="13.8">
      <c r="A872" s="1">
        <v>5</v>
      </c>
      <c r="B872" s="1" t="str">
        <f>MKT[[#This Row],[DATE]]&amp;MKT[[#This Row],[VEHICLE NO]]&amp;MKT[[#This Row],[TRIP NO]]</f>
        <v>45445OD34T11451</v>
      </c>
      <c r="C872" s="25">
        <v>45445</v>
      </c>
      <c r="D872" s="1">
        <v>29465</v>
      </c>
      <c r="E872" s="12">
        <v>312214</v>
      </c>
      <c r="F872" s="17">
        <v>8539</v>
      </c>
      <c r="G872" s="20" t="s">
        <v>34</v>
      </c>
      <c r="H872" s="86">
        <v>53.46</v>
      </c>
      <c r="I872" s="86">
        <v>17.059999999999999</v>
      </c>
      <c r="J872" s="82">
        <f t="shared" si="27"/>
        <v>36.400000000000006</v>
      </c>
      <c r="K872" s="83">
        <v>36.4</v>
      </c>
      <c r="L872" s="87">
        <v>45445</v>
      </c>
      <c r="M872" s="86">
        <f t="shared" si="28"/>
        <v>0</v>
      </c>
      <c r="N872" s="32">
        <v>1</v>
      </c>
      <c r="O872" s="1" t="s">
        <v>50</v>
      </c>
      <c r="P872" s="1" t="s">
        <v>53</v>
      </c>
      <c r="Q872" s="91" t="str">
        <f>VLOOKUP(MKT[[#This Row],[ID]],DRIVER[],6,FALSE)</f>
        <v>KASHI NATH DAS</v>
      </c>
    </row>
    <row r="873" spans="1:17" ht="13.8">
      <c r="A873" s="1">
        <v>6</v>
      </c>
      <c r="B873" s="1" t="str">
        <f>MKT[[#This Row],[DATE]]&amp;MKT[[#This Row],[VEHICLE NO]]&amp;MKT[[#This Row],[TRIP NO]]</f>
        <v>45445OD34U11451</v>
      </c>
      <c r="C873" s="25">
        <v>45445</v>
      </c>
      <c r="D873" s="1">
        <v>29466</v>
      </c>
      <c r="E873" s="12">
        <v>312214</v>
      </c>
      <c r="F873" s="17">
        <v>8540</v>
      </c>
      <c r="G873" s="20" t="s">
        <v>47</v>
      </c>
      <c r="H873" s="86">
        <v>52.36</v>
      </c>
      <c r="I873" s="86">
        <v>16.760000000000002</v>
      </c>
      <c r="J873" s="82">
        <f t="shared" si="27"/>
        <v>35.599999999999994</v>
      </c>
      <c r="K873" s="83">
        <v>35.6</v>
      </c>
      <c r="L873" s="87">
        <v>45445</v>
      </c>
      <c r="M873" s="86">
        <f t="shared" si="28"/>
        <v>0</v>
      </c>
      <c r="N873" s="32">
        <v>1</v>
      </c>
      <c r="O873" s="1" t="s">
        <v>50</v>
      </c>
      <c r="P873" s="1" t="s">
        <v>53</v>
      </c>
      <c r="Q873" s="91" t="str">
        <f>VLOOKUP(MKT[[#This Row],[ID]],DRIVER[],6,FALSE)</f>
        <v>SULTAN AHMAD</v>
      </c>
    </row>
    <row r="874" spans="1:17" ht="13.8">
      <c r="A874" s="1">
        <v>7</v>
      </c>
      <c r="B874" s="1" t="str">
        <f>MKT[[#This Row],[DATE]]&amp;MKT[[#This Row],[VEHICLE NO]]&amp;MKT[[#This Row],[TRIP NO]]</f>
        <v>45445OD34U13451</v>
      </c>
      <c r="C874" s="25">
        <v>45445</v>
      </c>
      <c r="D874" s="1">
        <v>29467</v>
      </c>
      <c r="E874" s="12">
        <v>312214</v>
      </c>
      <c r="F874" s="17">
        <v>8541</v>
      </c>
      <c r="G874" s="20" t="s">
        <v>49</v>
      </c>
      <c r="H874" s="86">
        <v>52</v>
      </c>
      <c r="I874" s="86">
        <v>15.22</v>
      </c>
      <c r="J874" s="82">
        <f t="shared" si="27"/>
        <v>36.78</v>
      </c>
      <c r="K874" s="83">
        <v>35.22</v>
      </c>
      <c r="L874" s="87">
        <v>45445</v>
      </c>
      <c r="M874" s="86">
        <f t="shared" si="28"/>
        <v>1.5600000000000023</v>
      </c>
      <c r="N874" s="32">
        <v>1</v>
      </c>
      <c r="O874" s="1" t="s">
        <v>50</v>
      </c>
      <c r="P874" s="1" t="s">
        <v>53</v>
      </c>
      <c r="Q874" s="91" t="str">
        <f>VLOOKUP(MKT[[#This Row],[ID]],DRIVER[],6,FALSE)</f>
        <v>BHOORA KHAN</v>
      </c>
    </row>
    <row r="875" spans="1:17" ht="13.8">
      <c r="A875" s="1">
        <v>8</v>
      </c>
      <c r="B875" s="1" t="str">
        <f>MKT[[#This Row],[DATE]]&amp;MKT[[#This Row],[VEHICLE NO]]&amp;MKT[[#This Row],[TRIP NO]]</f>
        <v>45445OD04V13451</v>
      </c>
      <c r="C875" s="25">
        <v>45445</v>
      </c>
      <c r="D875" s="1">
        <v>29468</v>
      </c>
      <c r="E875" s="12">
        <v>312214</v>
      </c>
      <c r="F875" s="17">
        <v>8543</v>
      </c>
      <c r="G875" s="20" t="s">
        <v>48</v>
      </c>
      <c r="H875" s="86">
        <v>54.64</v>
      </c>
      <c r="I875" s="86">
        <v>16.78</v>
      </c>
      <c r="J875" s="82">
        <f t="shared" si="27"/>
        <v>37.86</v>
      </c>
      <c r="K875" s="83">
        <v>37.86</v>
      </c>
      <c r="L875" s="87">
        <v>45445</v>
      </c>
      <c r="M875" s="86">
        <f t="shared" si="28"/>
        <v>0</v>
      </c>
      <c r="N875" s="32">
        <v>1</v>
      </c>
      <c r="O875" s="1" t="s">
        <v>50</v>
      </c>
      <c r="P875" s="1" t="s">
        <v>53</v>
      </c>
      <c r="Q875" s="91" t="str">
        <f>VLOOKUP(MKT[[#This Row],[ID]],DRIVER[],6,FALSE)</f>
        <v>ASHOK PRADHAN</v>
      </c>
    </row>
    <row r="876" spans="1:17" ht="13.8">
      <c r="A876" s="1">
        <v>9</v>
      </c>
      <c r="B876" s="1" t="str">
        <f>MKT[[#This Row],[DATE]]&amp;MKT[[#This Row],[VEHICLE NO]]&amp;MKT[[#This Row],[TRIP NO]]</f>
        <v>45445OD34S11451</v>
      </c>
      <c r="C876" s="25">
        <v>45445</v>
      </c>
      <c r="D876" s="1">
        <v>29469</v>
      </c>
      <c r="E876" s="12">
        <v>312214</v>
      </c>
      <c r="F876" s="17">
        <v>8551</v>
      </c>
      <c r="G876" s="20" t="s">
        <v>32</v>
      </c>
      <c r="H876" s="86">
        <v>52.38</v>
      </c>
      <c r="I876" s="86">
        <v>16.72</v>
      </c>
      <c r="J876" s="82">
        <f t="shared" si="27"/>
        <v>35.660000000000004</v>
      </c>
      <c r="K876" s="83">
        <v>35.26</v>
      </c>
      <c r="L876" s="87">
        <v>45445</v>
      </c>
      <c r="M876" s="86">
        <f t="shared" si="28"/>
        <v>0.40000000000000568</v>
      </c>
      <c r="N876" s="32">
        <v>1</v>
      </c>
      <c r="O876" s="1" t="s">
        <v>50</v>
      </c>
      <c r="P876" s="1" t="s">
        <v>53</v>
      </c>
      <c r="Q876" s="91" t="str">
        <f>VLOOKUP(MKT[[#This Row],[ID]],DRIVER[],6,FALSE)</f>
        <v>AMIYA MISHRA</v>
      </c>
    </row>
    <row r="877" spans="1:17" ht="13.8">
      <c r="A877" s="1">
        <v>10</v>
      </c>
      <c r="B877" s="1" t="str">
        <f>MKT[[#This Row],[DATE]]&amp;MKT[[#This Row],[VEHICLE NO]]&amp;MKT[[#This Row],[TRIP NO]]</f>
        <v>45445OD04T11451</v>
      </c>
      <c r="C877" s="25">
        <v>45445</v>
      </c>
      <c r="D877" s="1">
        <v>29470</v>
      </c>
      <c r="E877" s="12">
        <v>312214</v>
      </c>
      <c r="F877" s="17">
        <v>8560</v>
      </c>
      <c r="G877" s="20" t="s">
        <v>13</v>
      </c>
      <c r="H877" s="86">
        <v>55.66</v>
      </c>
      <c r="I877" s="86">
        <v>17.02</v>
      </c>
      <c r="J877" s="82">
        <f t="shared" si="27"/>
        <v>38.64</v>
      </c>
      <c r="K877" s="83">
        <v>38.64</v>
      </c>
      <c r="L877" s="87">
        <v>45445</v>
      </c>
      <c r="M877" s="86">
        <f t="shared" si="28"/>
        <v>0</v>
      </c>
      <c r="N877" s="32">
        <v>1</v>
      </c>
      <c r="O877" s="1" t="s">
        <v>50</v>
      </c>
      <c r="P877" s="1" t="s">
        <v>53</v>
      </c>
      <c r="Q877" s="91" t="str">
        <f>VLOOKUP(MKT[[#This Row],[ID]],DRIVER[],6,FALSE)</f>
        <v>AKSHAYA KU SAHOO</v>
      </c>
    </row>
    <row r="878" spans="1:17" ht="13.8">
      <c r="A878" s="1">
        <v>11</v>
      </c>
      <c r="B878" s="1" t="str">
        <f>MKT[[#This Row],[DATE]]&amp;MKT[[#This Row],[VEHICLE NO]]&amp;MKT[[#This Row],[TRIP NO]]</f>
        <v>45445OD34T11452</v>
      </c>
      <c r="C878" s="25">
        <v>45445</v>
      </c>
      <c r="D878" s="1">
        <v>29471</v>
      </c>
      <c r="E878" s="12">
        <v>312214</v>
      </c>
      <c r="F878" s="17">
        <v>8592</v>
      </c>
      <c r="G878" s="20" t="s">
        <v>34</v>
      </c>
      <c r="H878" s="86">
        <v>55.62</v>
      </c>
      <c r="I878" s="86">
        <v>17.059999999999999</v>
      </c>
      <c r="J878" s="82">
        <f t="shared" si="27"/>
        <v>38.56</v>
      </c>
      <c r="K878" s="83">
        <v>38.46</v>
      </c>
      <c r="L878" s="87">
        <v>45445</v>
      </c>
      <c r="M878" s="86">
        <f t="shared" si="28"/>
        <v>0.10000000000000142</v>
      </c>
      <c r="N878" s="32">
        <v>2</v>
      </c>
      <c r="O878" s="1" t="s">
        <v>50</v>
      </c>
      <c r="P878" s="1" t="s">
        <v>53</v>
      </c>
      <c r="Q878" s="91" t="str">
        <f>VLOOKUP(MKT[[#This Row],[ID]],DRIVER[],6,FALSE)</f>
        <v>KASHI NATH DAS</v>
      </c>
    </row>
    <row r="879" spans="1:17" ht="13.8">
      <c r="A879" s="1">
        <v>12</v>
      </c>
      <c r="B879" s="1" t="str">
        <f>MKT[[#This Row],[DATE]]&amp;MKT[[#This Row],[VEHICLE NO]]&amp;MKT[[#This Row],[TRIP NO]]</f>
        <v>45445OD34U11452</v>
      </c>
      <c r="C879" s="25">
        <v>45445</v>
      </c>
      <c r="D879" s="1">
        <v>29472</v>
      </c>
      <c r="E879" s="12">
        <v>312214</v>
      </c>
      <c r="F879" s="17">
        <v>8593</v>
      </c>
      <c r="G879" s="20" t="s">
        <v>47</v>
      </c>
      <c r="H879" s="86">
        <v>56.64</v>
      </c>
      <c r="I879" s="86">
        <v>16.760000000000002</v>
      </c>
      <c r="J879" s="82">
        <f t="shared" si="27"/>
        <v>39.879999999999995</v>
      </c>
      <c r="K879" s="83">
        <v>39.880000000000003</v>
      </c>
      <c r="L879" s="87">
        <v>45445</v>
      </c>
      <c r="M879" s="86">
        <f t="shared" si="28"/>
        <v>0</v>
      </c>
      <c r="N879" s="32">
        <v>2</v>
      </c>
      <c r="O879" s="1" t="s">
        <v>50</v>
      </c>
      <c r="P879" s="1" t="s">
        <v>53</v>
      </c>
      <c r="Q879" s="91" t="str">
        <f>VLOOKUP(MKT[[#This Row],[ID]],DRIVER[],6,FALSE)</f>
        <v>SULTAN AHMAD</v>
      </c>
    </row>
    <row r="880" spans="1:17" ht="13.8">
      <c r="A880" s="1">
        <v>13</v>
      </c>
      <c r="B880" s="1" t="str">
        <f>MKT[[#This Row],[DATE]]&amp;MKT[[#This Row],[VEHICLE NO]]&amp;MKT[[#This Row],[TRIP NO]]</f>
        <v>45445OD04V13452</v>
      </c>
      <c r="C880" s="25">
        <v>45445</v>
      </c>
      <c r="D880" s="1">
        <v>29473</v>
      </c>
      <c r="E880" s="12">
        <v>312214</v>
      </c>
      <c r="F880" s="17">
        <v>8597</v>
      </c>
      <c r="G880" s="20" t="s">
        <v>48</v>
      </c>
      <c r="H880" s="86">
        <v>56.88</v>
      </c>
      <c r="I880" s="86">
        <v>16.78</v>
      </c>
      <c r="J880" s="82">
        <f t="shared" si="27"/>
        <v>40.1</v>
      </c>
      <c r="K880" s="83">
        <v>40.020000000000003</v>
      </c>
      <c r="L880" s="87">
        <v>45445</v>
      </c>
      <c r="M880" s="86">
        <f t="shared" si="28"/>
        <v>7.9999999999998295E-2</v>
      </c>
      <c r="N880" s="32">
        <v>2</v>
      </c>
      <c r="O880" s="1" t="s">
        <v>50</v>
      </c>
      <c r="P880" s="1" t="s">
        <v>53</v>
      </c>
      <c r="Q880" s="91" t="str">
        <f>VLOOKUP(MKT[[#This Row],[ID]],DRIVER[],6,FALSE)</f>
        <v>ASHOK PRADHAN</v>
      </c>
    </row>
    <row r="881" spans="1:17" ht="13.8">
      <c r="A881" s="1">
        <v>14</v>
      </c>
      <c r="B881" s="1" t="str">
        <f>MKT[[#This Row],[DATE]]&amp;MKT[[#This Row],[VEHICLE NO]]&amp;MKT[[#This Row],[TRIP NO]]</f>
        <v>45445OD34U13452</v>
      </c>
      <c r="C881" s="25">
        <v>45445</v>
      </c>
      <c r="D881" s="1">
        <v>29474</v>
      </c>
      <c r="E881" s="12">
        <v>312214</v>
      </c>
      <c r="F881" s="17">
        <v>8594</v>
      </c>
      <c r="G881" s="20" t="s">
        <v>49</v>
      </c>
      <c r="H881" s="86">
        <v>56.46</v>
      </c>
      <c r="I881" s="86">
        <v>16.760000000000002</v>
      </c>
      <c r="J881" s="82">
        <f t="shared" si="27"/>
        <v>39.700000000000003</v>
      </c>
      <c r="K881" s="83">
        <v>39.700000000000003</v>
      </c>
      <c r="L881" s="87">
        <v>45445</v>
      </c>
      <c r="M881" s="86">
        <f t="shared" si="28"/>
        <v>0</v>
      </c>
      <c r="N881" s="32">
        <v>2</v>
      </c>
      <c r="O881" s="1" t="s">
        <v>50</v>
      </c>
      <c r="P881" s="1" t="s">
        <v>53</v>
      </c>
      <c r="Q881" s="91" t="str">
        <f>VLOOKUP(MKT[[#This Row],[ID]],DRIVER[],6,FALSE)</f>
        <v>BHOORA KHAN</v>
      </c>
    </row>
    <row r="882" spans="1:17" ht="13.8">
      <c r="A882" s="1">
        <v>15</v>
      </c>
      <c r="B882" s="1" t="str">
        <f>MKT[[#This Row],[DATE]]&amp;MKT[[#This Row],[VEHICLE NO]]&amp;MKT[[#This Row],[TRIP NO]]</f>
        <v>45445OD34S11452</v>
      </c>
      <c r="C882" s="25">
        <v>45445</v>
      </c>
      <c r="D882" s="1">
        <v>29475</v>
      </c>
      <c r="E882" s="12">
        <v>312214</v>
      </c>
      <c r="F882" s="17">
        <v>8609</v>
      </c>
      <c r="G882" s="20" t="s">
        <v>32</v>
      </c>
      <c r="H882" s="86">
        <v>51.74</v>
      </c>
      <c r="I882" s="86">
        <v>16.66</v>
      </c>
      <c r="J882" s="82">
        <f t="shared" si="27"/>
        <v>35.08</v>
      </c>
      <c r="K882" s="83">
        <v>34.72</v>
      </c>
      <c r="L882" s="87">
        <v>45445</v>
      </c>
      <c r="M882" s="86">
        <f t="shared" si="28"/>
        <v>0.35999999999999943</v>
      </c>
      <c r="N882" s="32">
        <v>2</v>
      </c>
      <c r="O882" s="1" t="s">
        <v>50</v>
      </c>
      <c r="P882" s="1" t="s">
        <v>53</v>
      </c>
      <c r="Q882" s="91" t="str">
        <f>VLOOKUP(MKT[[#This Row],[ID]],DRIVER[],6,FALSE)</f>
        <v>AMIYA MISHRA</v>
      </c>
    </row>
    <row r="883" spans="1:17" ht="13.8">
      <c r="A883" s="1">
        <v>16</v>
      </c>
      <c r="B883" s="1" t="str">
        <f>MKT[[#This Row],[DATE]]&amp;MKT[[#This Row],[VEHICLE NO]]&amp;MKT[[#This Row],[TRIP NO]]</f>
        <v>45445OD04T11452</v>
      </c>
      <c r="C883" s="25">
        <v>45445</v>
      </c>
      <c r="D883" s="1">
        <v>29476</v>
      </c>
      <c r="E883" s="12">
        <v>312214</v>
      </c>
      <c r="F883" s="17">
        <v>8625</v>
      </c>
      <c r="G883" s="20" t="s">
        <v>13</v>
      </c>
      <c r="H883" s="86">
        <v>53.7</v>
      </c>
      <c r="I883" s="86">
        <v>17.02</v>
      </c>
      <c r="J883" s="82">
        <f t="shared" si="27"/>
        <v>36.680000000000007</v>
      </c>
      <c r="K883" s="83">
        <v>36.380000000000003</v>
      </c>
      <c r="L883" s="87">
        <v>45445</v>
      </c>
      <c r="M883" s="86">
        <f t="shared" si="28"/>
        <v>0.30000000000000426</v>
      </c>
      <c r="N883" s="32">
        <v>2</v>
      </c>
      <c r="O883" s="1" t="s">
        <v>50</v>
      </c>
      <c r="P883" s="1" t="s">
        <v>53</v>
      </c>
      <c r="Q883" s="91" t="str">
        <f>VLOOKUP(MKT[[#This Row],[ID]],DRIVER[],6,FALSE)</f>
        <v>AKSHAYA KU SAHOO</v>
      </c>
    </row>
    <row r="884" spans="1:17" ht="13.8">
      <c r="A884" s="1">
        <v>17</v>
      </c>
      <c r="B884" s="1" t="str">
        <f>MKT[[#This Row],[DATE]]&amp;MKT[[#This Row],[VEHICLE NO]]&amp;MKT[[#This Row],[TRIP NO]]</f>
        <v>45446OD34S11451</v>
      </c>
      <c r="C884" s="25">
        <v>45446</v>
      </c>
      <c r="D884" s="1">
        <v>29477</v>
      </c>
      <c r="E884" s="12">
        <v>312214</v>
      </c>
      <c r="F884" s="17">
        <v>8634</v>
      </c>
      <c r="G884" s="20" t="s">
        <v>32</v>
      </c>
      <c r="H884" s="86">
        <v>55.54</v>
      </c>
      <c r="I884" s="86">
        <v>16.66</v>
      </c>
      <c r="J884" s="82">
        <f t="shared" si="27"/>
        <v>38.879999999999995</v>
      </c>
      <c r="K884" s="83">
        <v>38.86</v>
      </c>
      <c r="L884" s="87">
        <v>45446</v>
      </c>
      <c r="M884" s="86">
        <f t="shared" si="28"/>
        <v>1.9999999999996021E-2</v>
      </c>
      <c r="N884" s="32">
        <v>1</v>
      </c>
      <c r="O884" s="1" t="s">
        <v>50</v>
      </c>
      <c r="P884" s="1" t="s">
        <v>53</v>
      </c>
      <c r="Q884" s="91" t="str">
        <f>VLOOKUP(MKT[[#This Row],[ID]],DRIVER[],6,FALSE)</f>
        <v>AMIYA MISHRA</v>
      </c>
    </row>
    <row r="885" spans="1:17" ht="13.8">
      <c r="A885" s="1">
        <v>18</v>
      </c>
      <c r="B885" s="1" t="str">
        <f>MKT[[#This Row],[DATE]]&amp;MKT[[#This Row],[VEHICLE NO]]&amp;MKT[[#This Row],[TRIP NO]]</f>
        <v>45446OD34T11451</v>
      </c>
      <c r="C885" s="25">
        <v>45446</v>
      </c>
      <c r="D885" s="1">
        <v>29479</v>
      </c>
      <c r="E885" s="12">
        <v>312214</v>
      </c>
      <c r="F885" s="17">
        <v>8636</v>
      </c>
      <c r="G885" s="20" t="s">
        <v>34</v>
      </c>
      <c r="H885" s="86">
        <v>55.42</v>
      </c>
      <c r="I885" s="86">
        <v>17.079999999999998</v>
      </c>
      <c r="J885" s="82">
        <f t="shared" si="27"/>
        <v>38.340000000000003</v>
      </c>
      <c r="K885" s="83">
        <v>38.340000000000003</v>
      </c>
      <c r="L885" s="87">
        <v>45446</v>
      </c>
      <c r="M885" s="86">
        <f t="shared" si="28"/>
        <v>0</v>
      </c>
      <c r="N885" s="32">
        <v>1</v>
      </c>
      <c r="O885" s="1" t="s">
        <v>50</v>
      </c>
      <c r="P885" s="1" t="s">
        <v>53</v>
      </c>
      <c r="Q885" s="91" t="str">
        <f>VLOOKUP(MKT[[#This Row],[ID]],DRIVER[],6,FALSE)</f>
        <v>KASHI NATH DAS</v>
      </c>
    </row>
    <row r="886" spans="1:17" ht="13.8">
      <c r="A886" s="1">
        <v>19</v>
      </c>
      <c r="B886" s="1" t="str">
        <f>MKT[[#This Row],[DATE]]&amp;MKT[[#This Row],[VEHICLE NO]]&amp;MKT[[#This Row],[TRIP NO]]</f>
        <v>45446OD34U13451</v>
      </c>
      <c r="C886" s="25">
        <v>45446</v>
      </c>
      <c r="D886" s="1">
        <v>29480</v>
      </c>
      <c r="E886" s="12">
        <v>312214</v>
      </c>
      <c r="F886" s="17">
        <v>8635</v>
      </c>
      <c r="G886" s="20" t="s">
        <v>49</v>
      </c>
      <c r="H886" s="86">
        <v>52.74</v>
      </c>
      <c r="I886" s="86">
        <v>16.78</v>
      </c>
      <c r="J886" s="82">
        <f t="shared" si="27"/>
        <v>35.96</v>
      </c>
      <c r="K886" s="83">
        <v>35.96</v>
      </c>
      <c r="L886" s="87">
        <v>45446</v>
      </c>
      <c r="M886" s="86">
        <f t="shared" si="28"/>
        <v>0</v>
      </c>
      <c r="N886" s="32">
        <v>1</v>
      </c>
      <c r="O886" s="1" t="s">
        <v>50</v>
      </c>
      <c r="P886" s="1" t="s">
        <v>53</v>
      </c>
      <c r="Q886" s="91" t="str">
        <f>VLOOKUP(MKT[[#This Row],[ID]],DRIVER[],6,FALSE)</f>
        <v>BHOORA KHAN</v>
      </c>
    </row>
    <row r="887" spans="1:17" ht="13.8">
      <c r="A887" s="1">
        <v>20</v>
      </c>
      <c r="B887" s="1" t="str">
        <f>MKT[[#This Row],[DATE]]&amp;MKT[[#This Row],[VEHICLE NO]]&amp;MKT[[#This Row],[TRIP NO]]</f>
        <v>45446OD34U11451</v>
      </c>
      <c r="C887" s="25">
        <v>45446</v>
      </c>
      <c r="D887" s="1">
        <v>29481</v>
      </c>
      <c r="E887" s="12">
        <v>312214</v>
      </c>
      <c r="F887" s="17">
        <v>8637</v>
      </c>
      <c r="G887" s="20" t="s">
        <v>47</v>
      </c>
      <c r="H887" s="86">
        <v>52.58</v>
      </c>
      <c r="I887" s="86">
        <v>16.760000000000002</v>
      </c>
      <c r="J887" s="82">
        <f t="shared" si="27"/>
        <v>35.819999999999993</v>
      </c>
      <c r="K887" s="83">
        <v>35.82</v>
      </c>
      <c r="L887" s="87">
        <v>45446</v>
      </c>
      <c r="M887" s="86">
        <f t="shared" si="28"/>
        <v>0</v>
      </c>
      <c r="N887" s="32">
        <v>1</v>
      </c>
      <c r="O887" s="1" t="s">
        <v>50</v>
      </c>
      <c r="P887" s="1" t="s">
        <v>53</v>
      </c>
      <c r="Q887" s="91" t="str">
        <f>VLOOKUP(MKT[[#This Row],[ID]],DRIVER[],6,FALSE)</f>
        <v>SULTAN AHMAD</v>
      </c>
    </row>
    <row r="888" spans="1:17" ht="13.8">
      <c r="A888" s="1">
        <v>21</v>
      </c>
      <c r="B888" s="1" t="str">
        <f>MKT[[#This Row],[DATE]]&amp;MKT[[#This Row],[VEHICLE NO]]&amp;MKT[[#This Row],[TRIP NO]]</f>
        <v>45446OD04V13451</v>
      </c>
      <c r="C888" s="25">
        <v>45446</v>
      </c>
      <c r="D888" s="1">
        <v>29482</v>
      </c>
      <c r="E888" s="12">
        <v>312214</v>
      </c>
      <c r="F888" s="17">
        <v>8638</v>
      </c>
      <c r="G888" s="20" t="s">
        <v>48</v>
      </c>
      <c r="H888" s="86">
        <v>54.94</v>
      </c>
      <c r="I888" s="86">
        <v>16.760000000000002</v>
      </c>
      <c r="J888" s="82">
        <f t="shared" si="27"/>
        <v>38.179999999999993</v>
      </c>
      <c r="K888" s="83">
        <v>38.18</v>
      </c>
      <c r="L888" s="87">
        <v>45446</v>
      </c>
      <c r="M888" s="86">
        <f t="shared" si="28"/>
        <v>0</v>
      </c>
      <c r="N888" s="32">
        <v>1</v>
      </c>
      <c r="O888" s="1" t="s">
        <v>50</v>
      </c>
      <c r="P888" s="1" t="s">
        <v>53</v>
      </c>
      <c r="Q888" s="91" t="str">
        <f>VLOOKUP(MKT[[#This Row],[ID]],DRIVER[],6,FALSE)</f>
        <v>ASHOK PRADHAN</v>
      </c>
    </row>
    <row r="889" spans="1:17" ht="13.8">
      <c r="A889" s="1">
        <v>22</v>
      </c>
      <c r="B889" s="1" t="str">
        <f>MKT[[#This Row],[DATE]]&amp;MKT[[#This Row],[VEHICLE NO]]&amp;MKT[[#This Row],[TRIP NO]]</f>
        <v>45446OD04T11451</v>
      </c>
      <c r="C889" s="25">
        <v>45446</v>
      </c>
      <c r="D889" s="1">
        <v>29483</v>
      </c>
      <c r="E889" s="12">
        <v>312214</v>
      </c>
      <c r="F889" s="17">
        <v>8640</v>
      </c>
      <c r="G889" s="20" t="s">
        <v>13</v>
      </c>
      <c r="H889" s="86">
        <v>56.82</v>
      </c>
      <c r="I889" s="86">
        <v>17.02</v>
      </c>
      <c r="J889" s="82">
        <f t="shared" si="27"/>
        <v>39.799999999999997</v>
      </c>
      <c r="K889" s="83">
        <v>39.799999999999997</v>
      </c>
      <c r="L889" s="87">
        <v>45446</v>
      </c>
      <c r="M889" s="86">
        <f t="shared" si="28"/>
        <v>0</v>
      </c>
      <c r="N889" s="32">
        <v>1</v>
      </c>
      <c r="O889" s="1" t="s">
        <v>50</v>
      </c>
      <c r="P889" s="1" t="s">
        <v>53</v>
      </c>
      <c r="Q889" s="91" t="str">
        <f>VLOOKUP(MKT[[#This Row],[ID]],DRIVER[],6,FALSE)</f>
        <v>AKSHAYA KU SAHOO</v>
      </c>
    </row>
    <row r="890" spans="1:17" ht="13.8">
      <c r="A890" s="1">
        <v>23</v>
      </c>
      <c r="B890" s="1" t="str">
        <f>MKT[[#This Row],[DATE]]&amp;MKT[[#This Row],[VEHICLE NO]]&amp;MKT[[#This Row],[TRIP NO]]</f>
        <v>45446OD04V11451</v>
      </c>
      <c r="C890" s="25">
        <v>45446</v>
      </c>
      <c r="D890" s="1">
        <v>29484</v>
      </c>
      <c r="E890" s="12">
        <v>312214</v>
      </c>
      <c r="F890" s="17">
        <v>8645</v>
      </c>
      <c r="G890" s="20" t="s">
        <v>46</v>
      </c>
      <c r="H890" s="86">
        <v>53.14</v>
      </c>
      <c r="I890" s="86">
        <v>16.66</v>
      </c>
      <c r="J890" s="82">
        <f t="shared" si="27"/>
        <v>36.480000000000004</v>
      </c>
      <c r="K890" s="83">
        <v>36.479999999999997</v>
      </c>
      <c r="L890" s="87">
        <v>45446</v>
      </c>
      <c r="M890" s="86">
        <f t="shared" si="28"/>
        <v>0</v>
      </c>
      <c r="N890" s="32">
        <v>1</v>
      </c>
      <c r="O890" s="1" t="s">
        <v>50</v>
      </c>
      <c r="P890" s="1" t="s">
        <v>53</v>
      </c>
      <c r="Q890" s="91" t="str">
        <f>VLOOKUP(MKT[[#This Row],[ID]],DRIVER[],6,FALSE)</f>
        <v>BENUDHAR PRADHAN</v>
      </c>
    </row>
    <row r="891" spans="1:17" ht="13.8">
      <c r="A891" s="1">
        <v>24</v>
      </c>
      <c r="B891" s="1" t="str">
        <f>MKT[[#This Row],[DATE]]&amp;MKT[[#This Row],[VEHICLE NO]]&amp;MKT[[#This Row],[TRIP NO]]</f>
        <v>45446OD34R13451</v>
      </c>
      <c r="C891" s="25">
        <v>45446</v>
      </c>
      <c r="D891" s="1">
        <v>29485</v>
      </c>
      <c r="E891" s="12">
        <v>312214</v>
      </c>
      <c r="F891" s="17">
        <v>8668</v>
      </c>
      <c r="G891" s="20" t="s">
        <v>11</v>
      </c>
      <c r="H891" s="86">
        <v>55.98</v>
      </c>
      <c r="I891" s="86">
        <v>17.04</v>
      </c>
      <c r="J891" s="82">
        <f t="shared" si="27"/>
        <v>38.94</v>
      </c>
      <c r="K891" s="83">
        <v>38.94</v>
      </c>
      <c r="L891" s="87">
        <v>45446</v>
      </c>
      <c r="M891" s="86">
        <f t="shared" si="28"/>
        <v>0</v>
      </c>
      <c r="N891" s="32">
        <v>1</v>
      </c>
      <c r="O891" s="1" t="s">
        <v>50</v>
      </c>
      <c r="P891" s="1" t="s">
        <v>53</v>
      </c>
      <c r="Q891" s="91" t="str">
        <f>VLOOKUP(MKT[[#This Row],[ID]],DRIVER[],6,FALSE)</f>
        <v>MALIA PRADHAN</v>
      </c>
    </row>
    <row r="892" spans="1:17" ht="13.8">
      <c r="A892" s="1">
        <v>25</v>
      </c>
      <c r="B892" s="1" t="str">
        <f>MKT[[#This Row],[DATE]]&amp;MKT[[#This Row],[VEHICLE NO]]&amp;MKT[[#This Row],[TRIP NO]]</f>
        <v>45446OD34R11451</v>
      </c>
      <c r="C892" s="25">
        <v>45446</v>
      </c>
      <c r="D892" s="1">
        <v>29486</v>
      </c>
      <c r="E892" s="12">
        <v>312214</v>
      </c>
      <c r="F892" s="17">
        <v>8683</v>
      </c>
      <c r="G892" s="20" t="s">
        <v>12</v>
      </c>
      <c r="H892" s="86">
        <v>53.78</v>
      </c>
      <c r="I892" s="86">
        <v>16.739999999999998</v>
      </c>
      <c r="J892" s="82">
        <f t="shared" si="27"/>
        <v>37.040000000000006</v>
      </c>
      <c r="K892" s="83">
        <v>37.04</v>
      </c>
      <c r="L892" s="87">
        <v>45446</v>
      </c>
      <c r="M892" s="86">
        <f t="shared" si="28"/>
        <v>0</v>
      </c>
      <c r="N892" s="32">
        <v>1</v>
      </c>
      <c r="O892" s="1" t="s">
        <v>50</v>
      </c>
      <c r="P892" s="1" t="s">
        <v>53</v>
      </c>
      <c r="Q892" s="91" t="str">
        <f>VLOOKUP(MKT[[#This Row],[ID]],DRIVER[],6,FALSE)</f>
        <v>HEMANTA MOHANTA</v>
      </c>
    </row>
    <row r="893" spans="1:17" ht="13.8">
      <c r="A893" s="1">
        <v>26</v>
      </c>
      <c r="B893" s="1" t="str">
        <f>MKT[[#This Row],[DATE]]&amp;MKT[[#This Row],[VEHICLE NO]]&amp;MKT[[#This Row],[TRIP NO]]</f>
        <v>45446OD34S11452</v>
      </c>
      <c r="C893" s="25">
        <v>45446</v>
      </c>
      <c r="D893" s="1">
        <v>29487</v>
      </c>
      <c r="E893" s="12">
        <v>312214</v>
      </c>
      <c r="F893" s="17">
        <v>8685</v>
      </c>
      <c r="G893" s="20" t="s">
        <v>32</v>
      </c>
      <c r="H893" s="86">
        <v>53.92</v>
      </c>
      <c r="I893" s="86">
        <v>16.62</v>
      </c>
      <c r="J893" s="82">
        <f t="shared" si="27"/>
        <v>37.299999999999997</v>
      </c>
      <c r="K893" s="83">
        <v>35.74</v>
      </c>
      <c r="L893" s="87">
        <v>45446</v>
      </c>
      <c r="M893" s="86">
        <f t="shared" si="28"/>
        <v>1.5599999999999952</v>
      </c>
      <c r="N893" s="32">
        <v>2</v>
      </c>
      <c r="O893" s="1" t="s">
        <v>50</v>
      </c>
      <c r="P893" s="1" t="s">
        <v>53</v>
      </c>
      <c r="Q893" s="91" t="str">
        <f>VLOOKUP(MKT[[#This Row],[ID]],DRIVER[],6,FALSE)</f>
        <v>AMIYA MISHRA</v>
      </c>
    </row>
    <row r="894" spans="1:17" ht="13.8">
      <c r="A894" s="1">
        <v>27</v>
      </c>
      <c r="B894" s="1" t="str">
        <f>MKT[[#This Row],[DATE]]&amp;MKT[[#This Row],[VEHICLE NO]]&amp;MKT[[#This Row],[TRIP NO]]</f>
        <v>45446OD34U11452</v>
      </c>
      <c r="C894" s="25">
        <v>45446</v>
      </c>
      <c r="D894" s="1">
        <v>29488</v>
      </c>
      <c r="E894" s="12">
        <v>312214</v>
      </c>
      <c r="F894" s="17">
        <v>8693</v>
      </c>
      <c r="G894" s="20" t="s">
        <v>47</v>
      </c>
      <c r="H894" s="86">
        <v>53.56</v>
      </c>
      <c r="I894" s="86">
        <v>16.739999999999998</v>
      </c>
      <c r="J894" s="82">
        <f t="shared" si="27"/>
        <v>36.820000000000007</v>
      </c>
      <c r="K894" s="83">
        <v>36.82</v>
      </c>
      <c r="L894" s="87">
        <v>45446</v>
      </c>
      <c r="M894" s="86">
        <f t="shared" si="28"/>
        <v>0</v>
      </c>
      <c r="N894" s="32">
        <v>2</v>
      </c>
      <c r="O894" s="1" t="s">
        <v>50</v>
      </c>
      <c r="P894" s="1" t="s">
        <v>53</v>
      </c>
      <c r="Q894" s="91" t="str">
        <f>VLOOKUP(MKT[[#This Row],[ID]],DRIVER[],6,FALSE)</f>
        <v>SULTAN AHMAD</v>
      </c>
    </row>
    <row r="895" spans="1:17" ht="13.8">
      <c r="A895" s="1">
        <v>28</v>
      </c>
      <c r="B895" s="1" t="str">
        <f>MKT[[#This Row],[DATE]]&amp;MKT[[#This Row],[VEHICLE NO]]&amp;MKT[[#This Row],[TRIP NO]]</f>
        <v>45446OD34T11452</v>
      </c>
      <c r="C895" s="25">
        <v>45446</v>
      </c>
      <c r="D895" s="1">
        <v>29489</v>
      </c>
      <c r="E895" s="12">
        <v>312214</v>
      </c>
      <c r="F895" s="17">
        <v>8692</v>
      </c>
      <c r="G895" s="20" t="s">
        <v>34</v>
      </c>
      <c r="H895" s="86">
        <v>52.46</v>
      </c>
      <c r="I895" s="86">
        <v>17.059999999999999</v>
      </c>
      <c r="J895" s="82">
        <f t="shared" si="27"/>
        <v>35.400000000000006</v>
      </c>
      <c r="K895" s="83">
        <v>35.4</v>
      </c>
      <c r="L895" s="87">
        <v>45446</v>
      </c>
      <c r="M895" s="86">
        <f t="shared" si="28"/>
        <v>0</v>
      </c>
      <c r="N895" s="32">
        <v>2</v>
      </c>
      <c r="O895" s="1" t="s">
        <v>50</v>
      </c>
      <c r="P895" s="1" t="s">
        <v>53</v>
      </c>
      <c r="Q895" s="91" t="str">
        <f>VLOOKUP(MKT[[#This Row],[ID]],DRIVER[],6,FALSE)</f>
        <v>KASHI NATH DAS</v>
      </c>
    </row>
    <row r="896" spans="1:17" ht="13.8">
      <c r="A896" s="1">
        <v>29</v>
      </c>
      <c r="B896" s="1" t="str">
        <f>MKT[[#This Row],[DATE]]&amp;MKT[[#This Row],[VEHICLE NO]]&amp;MKT[[#This Row],[TRIP NO]]</f>
        <v>45446OD04V13452</v>
      </c>
      <c r="C896" s="25">
        <v>45446</v>
      </c>
      <c r="D896" s="1">
        <v>29490</v>
      </c>
      <c r="E896" s="12">
        <v>312214</v>
      </c>
      <c r="F896" s="17">
        <v>8705</v>
      </c>
      <c r="G896" s="20" t="s">
        <v>48</v>
      </c>
      <c r="H896" s="86">
        <v>54.46</v>
      </c>
      <c r="I896" s="86">
        <v>16.72</v>
      </c>
      <c r="J896" s="82">
        <f t="shared" si="27"/>
        <v>37.74</v>
      </c>
      <c r="K896" s="83">
        <v>37.14</v>
      </c>
      <c r="L896" s="87">
        <v>45446</v>
      </c>
      <c r="M896" s="86">
        <f t="shared" si="28"/>
        <v>0.60000000000000142</v>
      </c>
      <c r="N896" s="32">
        <v>2</v>
      </c>
      <c r="O896" s="1" t="s">
        <v>50</v>
      </c>
      <c r="P896" s="1" t="s">
        <v>53</v>
      </c>
      <c r="Q896" s="91" t="str">
        <f>VLOOKUP(MKT[[#This Row],[ID]],DRIVER[],6,FALSE)</f>
        <v>ASHOK PRADHAN</v>
      </c>
    </row>
    <row r="897" spans="1:18" ht="13.8">
      <c r="A897" s="1">
        <v>30</v>
      </c>
      <c r="B897" s="1" t="str">
        <f>MKT[[#This Row],[DATE]]&amp;MKT[[#This Row],[VEHICLE NO]]&amp;MKT[[#This Row],[TRIP NO]]</f>
        <v>45446OD04T11452</v>
      </c>
      <c r="C897" s="25">
        <v>45446</v>
      </c>
      <c r="D897" s="1">
        <v>29491</v>
      </c>
      <c r="E897" s="12">
        <v>312214</v>
      </c>
      <c r="F897" s="17">
        <v>8706</v>
      </c>
      <c r="G897" s="20" t="s">
        <v>13</v>
      </c>
      <c r="H897" s="86">
        <v>55.84</v>
      </c>
      <c r="I897" s="86">
        <v>16.98</v>
      </c>
      <c r="J897" s="82">
        <f t="shared" si="27"/>
        <v>38.86</v>
      </c>
      <c r="K897" s="83">
        <v>38.86</v>
      </c>
      <c r="L897" s="87">
        <v>45446</v>
      </c>
      <c r="M897" s="86">
        <f t="shared" si="28"/>
        <v>0</v>
      </c>
      <c r="N897" s="32">
        <v>2</v>
      </c>
      <c r="O897" s="1" t="s">
        <v>50</v>
      </c>
      <c r="P897" s="1" t="s">
        <v>53</v>
      </c>
      <c r="Q897" s="91" t="str">
        <f>VLOOKUP(MKT[[#This Row],[ID]],DRIVER[],6,FALSE)</f>
        <v>AKSHAYA KU SAHOO</v>
      </c>
    </row>
    <row r="898" spans="1:18" ht="13.8">
      <c r="A898" s="1">
        <v>31</v>
      </c>
      <c r="B898" s="1" t="str">
        <f>MKT[[#This Row],[DATE]]&amp;MKT[[#This Row],[VEHICLE NO]]&amp;MKT[[#This Row],[TRIP NO]]</f>
        <v>45446OD34U13452</v>
      </c>
      <c r="C898" s="25">
        <v>45446</v>
      </c>
      <c r="D898" s="1">
        <v>29492</v>
      </c>
      <c r="E898" s="12">
        <v>312214</v>
      </c>
      <c r="F898" s="17">
        <v>8686</v>
      </c>
      <c r="G898" s="20" t="s">
        <v>49</v>
      </c>
      <c r="H898" s="86">
        <v>54.34</v>
      </c>
      <c r="I898" s="86">
        <v>16.760000000000002</v>
      </c>
      <c r="J898" s="82">
        <f t="shared" si="27"/>
        <v>37.58</v>
      </c>
      <c r="K898" s="83">
        <v>35.86</v>
      </c>
      <c r="L898" s="87">
        <v>45446</v>
      </c>
      <c r="M898" s="86">
        <f t="shared" si="28"/>
        <v>1.7199999999999989</v>
      </c>
      <c r="N898" s="32">
        <v>2</v>
      </c>
      <c r="O898" s="1" t="s">
        <v>50</v>
      </c>
      <c r="P898" s="1" t="s">
        <v>53</v>
      </c>
      <c r="Q898" s="91" t="str">
        <f>VLOOKUP(MKT[[#This Row],[ID]],DRIVER[],6,FALSE)</f>
        <v>BHOORA KHAN</v>
      </c>
    </row>
    <row r="899" spans="1:18" ht="13.8">
      <c r="A899" s="1">
        <v>32</v>
      </c>
      <c r="B899" s="1" t="str">
        <f>MKT[[#This Row],[DATE]]&amp;MKT[[#This Row],[VEHICLE NO]]&amp;MKT[[#This Row],[TRIP NO]]</f>
        <v>45446OD04V11452</v>
      </c>
      <c r="C899" s="25">
        <v>45446</v>
      </c>
      <c r="D899" s="1">
        <v>29493</v>
      </c>
      <c r="E899" s="12">
        <v>312214</v>
      </c>
      <c r="F899" s="17">
        <v>8708</v>
      </c>
      <c r="G899" s="20" t="s">
        <v>46</v>
      </c>
      <c r="H899" s="86">
        <v>54.44</v>
      </c>
      <c r="I899" s="86">
        <v>16.64</v>
      </c>
      <c r="J899" s="82">
        <f t="shared" ref="J899:J916" si="29">H899-I899</f>
        <v>37.799999999999997</v>
      </c>
      <c r="K899" s="83">
        <v>37.74</v>
      </c>
      <c r="L899" s="87">
        <v>45446</v>
      </c>
      <c r="M899" s="86">
        <f t="shared" ref="M899:M916" si="30">J899-K899</f>
        <v>5.9999999999995168E-2</v>
      </c>
      <c r="N899" s="32">
        <v>2</v>
      </c>
      <c r="O899" s="1" t="s">
        <v>50</v>
      </c>
      <c r="P899" s="1" t="s">
        <v>53</v>
      </c>
      <c r="Q899" s="91" t="str">
        <f>VLOOKUP(MKT[[#This Row],[ID]],DRIVER[],6,FALSE)</f>
        <v>BENUDHAR PRADHAN</v>
      </c>
    </row>
    <row r="900" spans="1:18" ht="14.4">
      <c r="A900" s="1">
        <v>33</v>
      </c>
      <c r="B900" s="219" t="str">
        <f>MKT[[#This Row],[DATE]]&amp;MKT[[#This Row],[VEHICLE NO]]&amp;MKT[[#This Row],[TRIP NO]]</f>
        <v>45447OD34S11451</v>
      </c>
      <c r="C900" s="25">
        <v>45447</v>
      </c>
      <c r="D900" s="221">
        <v>29494</v>
      </c>
      <c r="E900" s="222">
        <v>312214</v>
      </c>
      <c r="F900" s="223">
        <v>8780</v>
      </c>
      <c r="G900" s="6" t="s">
        <v>32</v>
      </c>
      <c r="H900" s="86">
        <v>51.56</v>
      </c>
      <c r="I900" s="86">
        <v>16.62</v>
      </c>
      <c r="J900" s="82">
        <f t="shared" si="29"/>
        <v>34.94</v>
      </c>
      <c r="K900" s="83">
        <v>34.78</v>
      </c>
      <c r="L900" s="87">
        <v>45447</v>
      </c>
      <c r="M900" s="86">
        <f t="shared" si="30"/>
        <v>0.15999999999999659</v>
      </c>
      <c r="N900" s="32">
        <v>1</v>
      </c>
      <c r="O900" s="1" t="s">
        <v>50</v>
      </c>
      <c r="P900" s="1" t="s">
        <v>53</v>
      </c>
      <c r="Q900" s="91" t="str">
        <f>VLOOKUP(MKT[[#This Row],[ID]],DRIVER[],6,FALSE)</f>
        <v>AMIYA MISHRA</v>
      </c>
      <c r="R900" s="1">
        <v>411</v>
      </c>
    </row>
    <row r="901" spans="1:18" ht="14.4">
      <c r="A901" s="1">
        <v>34</v>
      </c>
      <c r="B901" s="219" t="str">
        <f>MKT[[#This Row],[DATE]]&amp;MKT[[#This Row],[VEHICLE NO]]&amp;MKT[[#This Row],[TRIP NO]]</f>
        <v>45447OD34U13451</v>
      </c>
      <c r="C901" s="25">
        <v>45447</v>
      </c>
      <c r="D901" s="221">
        <v>29512</v>
      </c>
      <c r="E901" s="222">
        <v>312214</v>
      </c>
      <c r="F901" s="223">
        <v>8781</v>
      </c>
      <c r="G901" s="6" t="s">
        <v>49</v>
      </c>
      <c r="H901" s="86">
        <v>51.32</v>
      </c>
      <c r="I901" s="86">
        <v>16.739999999999998</v>
      </c>
      <c r="J901" s="82">
        <f t="shared" si="29"/>
        <v>34.58</v>
      </c>
      <c r="K901" s="83">
        <v>34.479999999999997</v>
      </c>
      <c r="L901" s="87">
        <v>45447</v>
      </c>
      <c r="M901" s="86">
        <f t="shared" si="30"/>
        <v>0.10000000000000142</v>
      </c>
      <c r="N901" s="32">
        <v>1</v>
      </c>
      <c r="O901" s="1" t="s">
        <v>50</v>
      </c>
      <c r="P901" s="1" t="s">
        <v>53</v>
      </c>
      <c r="Q901" s="91" t="str">
        <f>VLOOKUP(MKT[[#This Row],[ID]],DRIVER[],6,FALSE)</f>
        <v>BHOORA KHAN</v>
      </c>
    </row>
    <row r="902" spans="1:18" ht="14.4">
      <c r="A902" s="1">
        <v>35</v>
      </c>
      <c r="B902" s="219" t="str">
        <f>MKT[[#This Row],[DATE]]&amp;MKT[[#This Row],[VEHICLE NO]]&amp;MKT[[#This Row],[TRIP NO]]</f>
        <v>45447OD04T11451</v>
      </c>
      <c r="C902" s="25">
        <v>45447</v>
      </c>
      <c r="D902" s="221">
        <v>29513</v>
      </c>
      <c r="E902" s="222">
        <v>312214</v>
      </c>
      <c r="F902" s="223">
        <v>8782</v>
      </c>
      <c r="G902" s="6" t="s">
        <v>13</v>
      </c>
      <c r="H902" s="86">
        <v>50.74</v>
      </c>
      <c r="I902" s="86">
        <v>17.02</v>
      </c>
      <c r="J902" s="82">
        <f t="shared" si="29"/>
        <v>33.72</v>
      </c>
      <c r="K902" s="83">
        <v>33.72</v>
      </c>
      <c r="L902" s="87">
        <v>45447</v>
      </c>
      <c r="M902" s="86">
        <f t="shared" si="30"/>
        <v>0</v>
      </c>
      <c r="N902" s="32">
        <v>1</v>
      </c>
      <c r="O902" s="1" t="s">
        <v>50</v>
      </c>
      <c r="P902" s="1" t="s">
        <v>53</v>
      </c>
      <c r="Q902" s="91" t="str">
        <f>VLOOKUP(MKT[[#This Row],[ID]],DRIVER[],6,FALSE)</f>
        <v>AKSHAYA KU SAHOO</v>
      </c>
    </row>
    <row r="903" spans="1:18" ht="14.4">
      <c r="A903" s="1">
        <v>36</v>
      </c>
      <c r="B903" s="219" t="str">
        <f>MKT[[#This Row],[DATE]]&amp;MKT[[#This Row],[VEHICLE NO]]&amp;MKT[[#This Row],[TRIP NO]]</f>
        <v>45447OD34T11451</v>
      </c>
      <c r="C903" s="25">
        <v>45447</v>
      </c>
      <c r="D903" s="221">
        <v>29514</v>
      </c>
      <c r="E903" s="222">
        <v>312214</v>
      </c>
      <c r="F903" s="223">
        <v>8783</v>
      </c>
      <c r="G903" s="6" t="s">
        <v>34</v>
      </c>
      <c r="H903" s="86">
        <v>53.04</v>
      </c>
      <c r="I903" s="86">
        <v>17.059999999999999</v>
      </c>
      <c r="J903" s="82">
        <f t="shared" si="29"/>
        <v>35.980000000000004</v>
      </c>
      <c r="K903" s="83">
        <v>35.979999999999997</v>
      </c>
      <c r="L903" s="87">
        <v>45447</v>
      </c>
      <c r="M903" s="86">
        <f t="shared" si="30"/>
        <v>0</v>
      </c>
      <c r="N903" s="32">
        <v>1</v>
      </c>
      <c r="O903" s="1" t="s">
        <v>50</v>
      </c>
      <c r="P903" s="1" t="s">
        <v>53</v>
      </c>
      <c r="Q903" s="91" t="str">
        <f>VLOOKUP(MKT[[#This Row],[ID]],DRIVER[],6,FALSE)</f>
        <v>KASHI NATH DAS</v>
      </c>
    </row>
    <row r="904" spans="1:18" ht="14.4">
      <c r="A904" s="1">
        <v>37</v>
      </c>
      <c r="B904" s="219" t="str">
        <f>MKT[[#This Row],[DATE]]&amp;MKT[[#This Row],[VEHICLE NO]]&amp;MKT[[#This Row],[TRIP NO]]</f>
        <v>45447OD34U11451</v>
      </c>
      <c r="C904" s="25">
        <v>45447</v>
      </c>
      <c r="D904" s="221">
        <v>29515</v>
      </c>
      <c r="E904" s="222">
        <v>312214</v>
      </c>
      <c r="F904" s="223">
        <v>8784</v>
      </c>
      <c r="G904" s="6" t="s">
        <v>47</v>
      </c>
      <c r="H904" s="86">
        <v>55.68</v>
      </c>
      <c r="I904" s="86">
        <v>16.72</v>
      </c>
      <c r="J904" s="82">
        <f t="shared" si="29"/>
        <v>38.96</v>
      </c>
      <c r="K904" s="83">
        <v>38.64</v>
      </c>
      <c r="L904" s="87">
        <v>45447</v>
      </c>
      <c r="M904" s="86">
        <f t="shared" si="30"/>
        <v>0.32000000000000028</v>
      </c>
      <c r="N904" s="32">
        <v>1</v>
      </c>
      <c r="O904" s="1" t="s">
        <v>50</v>
      </c>
      <c r="P904" s="1" t="s">
        <v>53</v>
      </c>
      <c r="Q904" s="91" t="str">
        <f>VLOOKUP(MKT[[#This Row],[ID]],DRIVER[],6,FALSE)</f>
        <v>SULTAN AHMAD</v>
      </c>
    </row>
    <row r="905" spans="1:18" ht="14.4">
      <c r="A905" s="1">
        <v>38</v>
      </c>
      <c r="B905" s="219" t="str">
        <f>MKT[[#This Row],[DATE]]&amp;MKT[[#This Row],[VEHICLE NO]]&amp;MKT[[#This Row],[TRIP NO]]</f>
        <v>45447OD04V13451</v>
      </c>
      <c r="C905" s="25">
        <v>45447</v>
      </c>
      <c r="D905" s="221">
        <v>29516</v>
      </c>
      <c r="E905" s="222">
        <v>312214</v>
      </c>
      <c r="F905" s="223">
        <v>8785</v>
      </c>
      <c r="G905" s="6" t="s">
        <v>48</v>
      </c>
      <c r="H905" s="86">
        <v>50.78</v>
      </c>
      <c r="I905" s="86">
        <v>16.739999999999998</v>
      </c>
      <c r="J905" s="82">
        <f t="shared" si="29"/>
        <v>34.040000000000006</v>
      </c>
      <c r="K905" s="83">
        <v>34.04</v>
      </c>
      <c r="L905" s="87">
        <v>45447</v>
      </c>
      <c r="M905" s="86">
        <f t="shared" si="30"/>
        <v>0</v>
      </c>
      <c r="N905" s="32">
        <v>1</v>
      </c>
      <c r="O905" s="1" t="s">
        <v>50</v>
      </c>
      <c r="P905" s="1" t="s">
        <v>53</v>
      </c>
      <c r="Q905" s="91" t="str">
        <f>VLOOKUP(MKT[[#This Row],[ID]],DRIVER[],6,FALSE)</f>
        <v>ASHOK PRADHAN</v>
      </c>
      <c r="R905" s="1">
        <v>391</v>
      </c>
    </row>
    <row r="906" spans="1:18" ht="14.4">
      <c r="A906" s="1">
        <v>39</v>
      </c>
      <c r="B906" s="219" t="str">
        <f>MKT[[#This Row],[DATE]]&amp;MKT[[#This Row],[VEHICLE NO]]&amp;MKT[[#This Row],[TRIP NO]]</f>
        <v>45447OD04V11451</v>
      </c>
      <c r="C906" s="25">
        <v>45447</v>
      </c>
      <c r="D906" s="221">
        <v>29517</v>
      </c>
      <c r="E906" s="222">
        <v>312214</v>
      </c>
      <c r="F906" s="223">
        <v>8796</v>
      </c>
      <c r="G906" s="6" t="s">
        <v>46</v>
      </c>
      <c r="H906" s="86">
        <v>54.88</v>
      </c>
      <c r="I906" s="86">
        <v>16.62</v>
      </c>
      <c r="J906" s="82">
        <f t="shared" si="29"/>
        <v>38.260000000000005</v>
      </c>
      <c r="K906" s="83">
        <v>38.08</v>
      </c>
      <c r="L906" s="87">
        <v>45447</v>
      </c>
      <c r="M906" s="86">
        <f t="shared" si="30"/>
        <v>0.18000000000000682</v>
      </c>
      <c r="N906" s="32">
        <v>1</v>
      </c>
      <c r="O906" s="1" t="s">
        <v>50</v>
      </c>
      <c r="P906" s="1" t="s">
        <v>53</v>
      </c>
      <c r="Q906" s="91" t="str">
        <f>VLOOKUP(MKT[[#This Row],[ID]],DRIVER[],6,FALSE)</f>
        <v>BENUDHAR PRADHAN</v>
      </c>
    </row>
    <row r="907" spans="1:18" ht="14.4">
      <c r="A907" s="1">
        <v>40</v>
      </c>
      <c r="B907" s="219" t="str">
        <f>MKT[[#This Row],[DATE]]&amp;MKT[[#This Row],[VEHICLE NO]]&amp;MKT[[#This Row],[TRIP NO]]</f>
        <v>45447OD34R13451</v>
      </c>
      <c r="C907" s="25">
        <v>45447</v>
      </c>
      <c r="D907" s="221">
        <v>29518</v>
      </c>
      <c r="E907" s="222">
        <v>312214</v>
      </c>
      <c r="F907" s="223">
        <v>8799</v>
      </c>
      <c r="G907" s="6" t="s">
        <v>11</v>
      </c>
      <c r="H907" s="86">
        <v>55.54</v>
      </c>
      <c r="I907" s="86">
        <v>17.02</v>
      </c>
      <c r="J907" s="82">
        <f t="shared" si="29"/>
        <v>38.519999999999996</v>
      </c>
      <c r="K907" s="83">
        <v>38.520000000000003</v>
      </c>
      <c r="L907" s="87">
        <v>45447</v>
      </c>
      <c r="M907" s="86">
        <f t="shared" si="30"/>
        <v>0</v>
      </c>
      <c r="N907" s="32">
        <v>1</v>
      </c>
      <c r="O907" s="1" t="s">
        <v>50</v>
      </c>
      <c r="P907" s="1" t="s">
        <v>53</v>
      </c>
      <c r="Q907" s="91" t="str">
        <f>VLOOKUP(MKT[[#This Row],[ID]],DRIVER[],6,FALSE)</f>
        <v>MALIA PRADHAN</v>
      </c>
    </row>
    <row r="908" spans="1:18" ht="14.4">
      <c r="A908" s="1">
        <v>41</v>
      </c>
      <c r="B908" s="219" t="str">
        <f>MKT[[#This Row],[DATE]]&amp;MKT[[#This Row],[VEHICLE NO]]&amp;MKT[[#This Row],[TRIP NO]]</f>
        <v>45447OD04T11452</v>
      </c>
      <c r="C908" s="25">
        <v>45447</v>
      </c>
      <c r="D908" s="221">
        <v>29519</v>
      </c>
      <c r="E908" s="222">
        <v>312214</v>
      </c>
      <c r="F908" s="223">
        <v>8839</v>
      </c>
      <c r="G908" s="6" t="s">
        <v>13</v>
      </c>
      <c r="H908" s="86">
        <v>52.5</v>
      </c>
      <c r="I908" s="86">
        <v>16.98</v>
      </c>
      <c r="J908" s="82">
        <f t="shared" si="29"/>
        <v>35.519999999999996</v>
      </c>
      <c r="K908" s="83">
        <v>35.14</v>
      </c>
      <c r="L908" s="87">
        <v>45447</v>
      </c>
      <c r="M908" s="86">
        <f t="shared" si="30"/>
        <v>0.37999999999999545</v>
      </c>
      <c r="N908" s="32">
        <v>2</v>
      </c>
      <c r="O908" s="1" t="s">
        <v>50</v>
      </c>
      <c r="P908" s="1" t="s">
        <v>53</v>
      </c>
      <c r="Q908" s="91" t="str">
        <f>VLOOKUP(MKT[[#This Row],[ID]],DRIVER[],6,FALSE)</f>
        <v>AKSHAYA KU SAHOO</v>
      </c>
    </row>
    <row r="909" spans="1:18" ht="14.4">
      <c r="A909" s="1">
        <v>42</v>
      </c>
      <c r="B909" s="219" t="str">
        <f>MKT[[#This Row],[DATE]]&amp;MKT[[#This Row],[VEHICLE NO]]&amp;MKT[[#This Row],[TRIP NO]]</f>
        <v>45447OD34U13452</v>
      </c>
      <c r="C909" s="25">
        <v>45447</v>
      </c>
      <c r="D909" s="221">
        <v>29520</v>
      </c>
      <c r="E909" s="222">
        <v>312214</v>
      </c>
      <c r="F909" s="223">
        <v>8834</v>
      </c>
      <c r="G909" s="6" t="s">
        <v>49</v>
      </c>
      <c r="H909" s="86">
        <v>52.92</v>
      </c>
      <c r="I909" s="86">
        <v>16.72</v>
      </c>
      <c r="J909" s="82">
        <f t="shared" si="29"/>
        <v>36.200000000000003</v>
      </c>
      <c r="K909" s="83">
        <v>35.68</v>
      </c>
      <c r="L909" s="87">
        <v>45447</v>
      </c>
      <c r="M909" s="86">
        <f t="shared" si="30"/>
        <v>0.52000000000000313</v>
      </c>
      <c r="N909" s="32">
        <v>2</v>
      </c>
      <c r="O909" s="1" t="s">
        <v>50</v>
      </c>
      <c r="P909" s="1" t="s">
        <v>53</v>
      </c>
      <c r="Q909" s="91" t="str">
        <f>VLOOKUP(MKT[[#This Row],[ID]],DRIVER[],6,FALSE)</f>
        <v>BHOORA KHAN</v>
      </c>
      <c r="R909" s="1">
        <v>387</v>
      </c>
    </row>
    <row r="910" spans="1:18" ht="14.4">
      <c r="A910" s="1">
        <v>43</v>
      </c>
      <c r="B910" s="219" t="str">
        <f>MKT[[#This Row],[DATE]]&amp;MKT[[#This Row],[VEHICLE NO]]&amp;MKT[[#This Row],[TRIP NO]]</f>
        <v>45447OD34R11451</v>
      </c>
      <c r="C910" s="25">
        <v>45447</v>
      </c>
      <c r="D910" s="221">
        <v>29521</v>
      </c>
      <c r="E910" s="222">
        <v>312214</v>
      </c>
      <c r="F910" s="223">
        <v>8844</v>
      </c>
      <c r="G910" s="6" t="s">
        <v>12</v>
      </c>
      <c r="H910" s="86">
        <v>54.16</v>
      </c>
      <c r="I910" s="86">
        <v>16.68</v>
      </c>
      <c r="J910" s="82">
        <f t="shared" si="29"/>
        <v>37.479999999999997</v>
      </c>
      <c r="K910" s="83">
        <v>37</v>
      </c>
      <c r="L910" s="87">
        <v>45447</v>
      </c>
      <c r="M910" s="86">
        <f t="shared" si="30"/>
        <v>0.47999999999999687</v>
      </c>
      <c r="N910" s="32">
        <v>1</v>
      </c>
      <c r="O910" s="1" t="s">
        <v>50</v>
      </c>
      <c r="P910" s="1" t="s">
        <v>53</v>
      </c>
      <c r="Q910" s="91" t="str">
        <f>VLOOKUP(MKT[[#This Row],[ID]],DRIVER[],6,FALSE)</f>
        <v>HEMANTA MOHANTA</v>
      </c>
    </row>
    <row r="911" spans="1:18" ht="14.4">
      <c r="A911" s="1">
        <v>44</v>
      </c>
      <c r="B911" s="219" t="str">
        <f>MKT[[#This Row],[DATE]]&amp;MKT[[#This Row],[VEHICLE NO]]&amp;MKT[[#This Row],[TRIP NO]]</f>
        <v>45447OD34T11452</v>
      </c>
      <c r="C911" s="25">
        <v>45447</v>
      </c>
      <c r="D911" s="221">
        <v>29522</v>
      </c>
      <c r="E911" s="222">
        <v>312214</v>
      </c>
      <c r="F911" s="223">
        <v>8840</v>
      </c>
      <c r="G911" s="6" t="s">
        <v>34</v>
      </c>
      <c r="H911" s="86">
        <v>55.3</v>
      </c>
      <c r="I911" s="86">
        <v>17.02</v>
      </c>
      <c r="J911" s="82">
        <f t="shared" si="29"/>
        <v>38.28</v>
      </c>
      <c r="K911" s="83">
        <v>38.28</v>
      </c>
      <c r="L911" s="87">
        <v>45447</v>
      </c>
      <c r="M911" s="86">
        <f t="shared" si="30"/>
        <v>0</v>
      </c>
      <c r="N911" s="32">
        <v>2</v>
      </c>
      <c r="O911" s="1" t="s">
        <v>50</v>
      </c>
      <c r="P911" s="1" t="s">
        <v>53</v>
      </c>
      <c r="Q911" s="91" t="str">
        <f>VLOOKUP(MKT[[#This Row],[ID]],DRIVER[],6,FALSE)</f>
        <v>KASHI NATH DAS</v>
      </c>
    </row>
    <row r="912" spans="1:18" ht="14.4">
      <c r="A912" s="1">
        <v>45</v>
      </c>
      <c r="B912" s="219" t="str">
        <f>MKT[[#This Row],[DATE]]&amp;MKT[[#This Row],[VEHICLE NO]]&amp;MKT[[#This Row],[TRIP NO]]</f>
        <v>45447OD04V13452</v>
      </c>
      <c r="C912" s="25">
        <v>45447</v>
      </c>
      <c r="D912" s="221">
        <v>29523</v>
      </c>
      <c r="E912" s="222">
        <v>312214</v>
      </c>
      <c r="F912" s="223">
        <v>8842</v>
      </c>
      <c r="G912" s="6" t="s">
        <v>48</v>
      </c>
      <c r="H912" s="86">
        <v>52.68</v>
      </c>
      <c r="I912" s="86">
        <v>17.02</v>
      </c>
      <c r="J912" s="82">
        <f t="shared" si="29"/>
        <v>35.659999999999997</v>
      </c>
      <c r="K912" s="83">
        <v>35.64</v>
      </c>
      <c r="L912" s="87">
        <v>45447</v>
      </c>
      <c r="M912" s="86">
        <f t="shared" si="30"/>
        <v>1.9999999999996021E-2</v>
      </c>
      <c r="N912" s="32">
        <v>2</v>
      </c>
      <c r="O912" s="1" t="s">
        <v>50</v>
      </c>
      <c r="P912" s="1" t="s">
        <v>53</v>
      </c>
      <c r="Q912" s="91" t="str">
        <f>VLOOKUP(MKT[[#This Row],[ID]],DRIVER[],6,FALSE)</f>
        <v>ASHOK PRADHAN</v>
      </c>
    </row>
    <row r="913" spans="1:18" ht="14.4">
      <c r="A913" s="1">
        <v>46</v>
      </c>
      <c r="B913" s="219" t="str">
        <f>MKT[[#This Row],[DATE]]&amp;MKT[[#This Row],[VEHICLE NO]]&amp;MKT[[#This Row],[TRIP NO]]</f>
        <v>45447OD34U11452</v>
      </c>
      <c r="C913" s="25">
        <v>45447</v>
      </c>
      <c r="D913" s="221">
        <v>29524</v>
      </c>
      <c r="E913" s="222">
        <v>312214</v>
      </c>
      <c r="F913" s="223">
        <v>8841</v>
      </c>
      <c r="G913" s="6" t="s">
        <v>47</v>
      </c>
      <c r="H913" s="86">
        <v>53.44</v>
      </c>
      <c r="I913" s="86">
        <v>16.7</v>
      </c>
      <c r="J913" s="82">
        <f t="shared" si="29"/>
        <v>36.739999999999995</v>
      </c>
      <c r="K913" s="83">
        <v>36.22</v>
      </c>
      <c r="L913" s="87">
        <v>45447</v>
      </c>
      <c r="M913" s="86">
        <f t="shared" si="30"/>
        <v>0.51999999999999602</v>
      </c>
      <c r="N913" s="32">
        <v>2</v>
      </c>
      <c r="O913" s="1" t="s">
        <v>50</v>
      </c>
      <c r="P913" s="1" t="s">
        <v>53</v>
      </c>
      <c r="Q913" s="91" t="str">
        <f>VLOOKUP(MKT[[#This Row],[ID]],DRIVER[],6,FALSE)</f>
        <v>SULTAN AHMAD</v>
      </c>
      <c r="R913" s="1">
        <v>336</v>
      </c>
    </row>
    <row r="914" spans="1:18" ht="14.4">
      <c r="A914" s="1">
        <v>47</v>
      </c>
      <c r="B914" s="219" t="str">
        <f>MKT[[#This Row],[DATE]]&amp;MKT[[#This Row],[VEHICLE NO]]&amp;MKT[[#This Row],[TRIP NO]]</f>
        <v>45447OD04V11452</v>
      </c>
      <c r="C914" s="25">
        <v>45447</v>
      </c>
      <c r="D914" s="221">
        <v>29525</v>
      </c>
      <c r="E914" s="222">
        <v>312214</v>
      </c>
      <c r="F914" s="223">
        <v>8847</v>
      </c>
      <c r="G914" s="6" t="s">
        <v>46</v>
      </c>
      <c r="H914" s="86">
        <v>53.08</v>
      </c>
      <c r="I914" s="86">
        <v>16.600000000000001</v>
      </c>
      <c r="J914" s="82">
        <f t="shared" si="29"/>
        <v>36.479999999999997</v>
      </c>
      <c r="K914" s="83">
        <v>36.14</v>
      </c>
      <c r="L914" s="87">
        <v>45447</v>
      </c>
      <c r="M914" s="86">
        <f t="shared" si="30"/>
        <v>0.33999999999999631</v>
      </c>
      <c r="N914" s="32">
        <v>2</v>
      </c>
      <c r="O914" s="1" t="s">
        <v>50</v>
      </c>
      <c r="P914" s="1" t="s">
        <v>53</v>
      </c>
      <c r="Q914" s="91" t="str">
        <f>VLOOKUP(MKT[[#This Row],[ID]],DRIVER[],6,FALSE)</f>
        <v>BENUDHAR PRADHAN</v>
      </c>
    </row>
    <row r="915" spans="1:18" ht="14.4">
      <c r="A915" s="1">
        <v>48</v>
      </c>
      <c r="B915" s="219" t="str">
        <f>MKT[[#This Row],[DATE]]&amp;MKT[[#This Row],[VEHICLE NO]]&amp;MKT[[#This Row],[TRIP NO]]</f>
        <v>45447OD34S11452</v>
      </c>
      <c r="C915" s="25">
        <v>45447</v>
      </c>
      <c r="D915" s="221">
        <v>29526</v>
      </c>
      <c r="E915" s="222">
        <v>312214</v>
      </c>
      <c r="F915" s="223">
        <v>8851</v>
      </c>
      <c r="G915" s="6" t="s">
        <v>32</v>
      </c>
      <c r="H915" s="86">
        <v>53.08</v>
      </c>
      <c r="I915" s="86">
        <v>16.920000000000002</v>
      </c>
      <c r="J915" s="82">
        <f t="shared" si="29"/>
        <v>36.159999999999997</v>
      </c>
      <c r="K915" s="83">
        <v>36.159999999999997</v>
      </c>
      <c r="L915" s="87">
        <v>45447</v>
      </c>
      <c r="M915" s="86">
        <f t="shared" si="30"/>
        <v>0</v>
      </c>
      <c r="N915" s="32">
        <v>2</v>
      </c>
      <c r="O915" s="1" t="s">
        <v>50</v>
      </c>
      <c r="P915" s="1" t="s">
        <v>53</v>
      </c>
      <c r="Q915" s="91" t="str">
        <f>VLOOKUP(MKT[[#This Row],[ID]],DRIVER[],6,FALSE)</f>
        <v>AMIYA MISHRA</v>
      </c>
    </row>
    <row r="916" spans="1:18" ht="13.8">
      <c r="A916" s="1">
        <v>49</v>
      </c>
      <c r="B916" s="1" t="str">
        <f>MKT[[#This Row],[DATE]]&amp;MKT[[#This Row],[VEHICLE NO]]&amp;MKT[[#This Row],[TRIP NO]]</f>
        <v>45448OD34U11451</v>
      </c>
      <c r="C916" s="25">
        <v>45448</v>
      </c>
      <c r="D916" s="1">
        <v>29527</v>
      </c>
      <c r="E916" s="12">
        <v>312214</v>
      </c>
      <c r="F916" s="17">
        <v>8882</v>
      </c>
      <c r="G916" s="20" t="s">
        <v>47</v>
      </c>
      <c r="H916" s="86">
        <v>52.56</v>
      </c>
      <c r="I916" s="86">
        <v>16.96</v>
      </c>
      <c r="J916" s="82">
        <f t="shared" si="29"/>
        <v>35.6</v>
      </c>
      <c r="K916" s="83">
        <v>35.6</v>
      </c>
      <c r="L916" s="87">
        <v>45448</v>
      </c>
      <c r="M916" s="86">
        <f t="shared" si="30"/>
        <v>0</v>
      </c>
      <c r="N916" s="32">
        <v>1</v>
      </c>
      <c r="O916" s="1" t="s">
        <v>50</v>
      </c>
      <c r="P916" s="1" t="s">
        <v>53</v>
      </c>
      <c r="Q916" s="91" t="str">
        <f>VLOOKUP(MKT[[#This Row],[ID]],DRIVER[],6,FALSE)</f>
        <v>SULTAN AHMAD</v>
      </c>
    </row>
    <row r="917" spans="1:18" ht="13.8">
      <c r="A917" s="1">
        <v>50</v>
      </c>
      <c r="B917" s="227" t="str">
        <f>MKT[[#This Row],[DATE]]&amp;MKT[[#This Row],[VEHICLE NO]]&amp;MKT[[#This Row],[TRIP NO]]</f>
        <v>45448OD04V13451</v>
      </c>
      <c r="C917" s="25">
        <v>45448</v>
      </c>
      <c r="D917" s="1">
        <v>29528</v>
      </c>
      <c r="E917" s="12">
        <v>312214</v>
      </c>
      <c r="F917" s="17">
        <v>8883</v>
      </c>
      <c r="G917" s="20" t="s">
        <v>48</v>
      </c>
      <c r="H917" s="228">
        <v>53.9</v>
      </c>
      <c r="I917" s="228">
        <v>17</v>
      </c>
      <c r="J917" s="229">
        <f t="shared" ref="J917:J931" si="31">H917-I917</f>
        <v>36.9</v>
      </c>
      <c r="K917" s="230">
        <v>36.64</v>
      </c>
      <c r="L917" s="87">
        <v>45448</v>
      </c>
      <c r="M917" s="228">
        <f t="shared" ref="M917:M931" si="32">J917-K917</f>
        <v>0.25999999999999801</v>
      </c>
      <c r="N917" s="232">
        <v>1</v>
      </c>
      <c r="O917" s="1" t="s">
        <v>50</v>
      </c>
      <c r="P917" s="1" t="s">
        <v>53</v>
      </c>
      <c r="Q917" s="233" t="str">
        <f>VLOOKUP(MKT[[#This Row],[ID]],DRIVER[],6,FALSE)</f>
        <v>ASHOK PRADHAN</v>
      </c>
    </row>
    <row r="918" spans="1:18" ht="13.8">
      <c r="A918" s="1">
        <v>51</v>
      </c>
      <c r="B918" s="227" t="str">
        <f>MKT[[#This Row],[DATE]]&amp;MKT[[#This Row],[VEHICLE NO]]&amp;MKT[[#This Row],[TRIP NO]]</f>
        <v>45448OD34U13451</v>
      </c>
      <c r="C918" s="25">
        <v>45448</v>
      </c>
      <c r="D918" s="1">
        <v>29529</v>
      </c>
      <c r="E918" s="12">
        <v>312214</v>
      </c>
      <c r="F918" s="17">
        <v>8884</v>
      </c>
      <c r="G918" s="20" t="s">
        <v>49</v>
      </c>
      <c r="H918" s="228">
        <v>53.32</v>
      </c>
      <c r="I918" s="228">
        <v>17.02</v>
      </c>
      <c r="J918" s="229">
        <f t="shared" si="31"/>
        <v>36.299999999999997</v>
      </c>
      <c r="K918" s="230">
        <v>36.299999999999997</v>
      </c>
      <c r="L918" s="87">
        <v>45448</v>
      </c>
      <c r="M918" s="228">
        <f t="shared" si="32"/>
        <v>0</v>
      </c>
      <c r="N918" s="232">
        <v>1</v>
      </c>
      <c r="O918" s="1" t="s">
        <v>50</v>
      </c>
      <c r="P918" s="1" t="s">
        <v>53</v>
      </c>
      <c r="Q918" s="233" t="str">
        <f>VLOOKUP(MKT[[#This Row],[ID]],DRIVER[],6,FALSE)</f>
        <v>BHOORA KHAN</v>
      </c>
    </row>
    <row r="919" spans="1:18" ht="13.8">
      <c r="A919" s="1">
        <v>52</v>
      </c>
      <c r="B919" s="227" t="str">
        <f>MKT[[#This Row],[DATE]]&amp;MKT[[#This Row],[VEHICLE NO]]&amp;MKT[[#This Row],[TRIP NO]]</f>
        <v>45448OD04V11451</v>
      </c>
      <c r="C919" s="25">
        <v>45448</v>
      </c>
      <c r="D919" s="1">
        <v>29530</v>
      </c>
      <c r="E919" s="12">
        <v>312214</v>
      </c>
      <c r="F919" s="17">
        <v>8892</v>
      </c>
      <c r="G919" s="20" t="s">
        <v>46</v>
      </c>
      <c r="H919" s="228">
        <v>52.48</v>
      </c>
      <c r="I919" s="228">
        <v>16.600000000000001</v>
      </c>
      <c r="J919" s="229">
        <f t="shared" si="31"/>
        <v>35.879999999999995</v>
      </c>
      <c r="K919" s="230">
        <v>35.880000000000003</v>
      </c>
      <c r="L919" s="87">
        <v>45448</v>
      </c>
      <c r="M919" s="228">
        <f t="shared" si="32"/>
        <v>0</v>
      </c>
      <c r="N919" s="232">
        <v>1</v>
      </c>
      <c r="O919" s="1" t="s">
        <v>50</v>
      </c>
      <c r="P919" s="1" t="s">
        <v>53</v>
      </c>
      <c r="Q919" s="233" t="str">
        <f>VLOOKUP(MKT[[#This Row],[ID]],DRIVER[],6,FALSE)</f>
        <v>SUSANT KUMAR BAG</v>
      </c>
    </row>
    <row r="920" spans="1:18" ht="13.8">
      <c r="A920" s="1">
        <v>53</v>
      </c>
      <c r="B920" s="227" t="str">
        <f>MKT[[#This Row],[DATE]]&amp;MKT[[#This Row],[VEHICLE NO]]&amp;MKT[[#This Row],[TRIP NO]]</f>
        <v>45448OD34R13451</v>
      </c>
      <c r="C920" s="25">
        <v>45448</v>
      </c>
      <c r="D920" s="1">
        <v>29531</v>
      </c>
      <c r="E920" s="12">
        <v>312214</v>
      </c>
      <c r="F920" s="17">
        <v>8905</v>
      </c>
      <c r="G920" s="20" t="s">
        <v>11</v>
      </c>
      <c r="H920" s="228">
        <v>53.12</v>
      </c>
      <c r="I920" s="228">
        <v>16.98</v>
      </c>
      <c r="J920" s="229">
        <f t="shared" si="31"/>
        <v>36.14</v>
      </c>
      <c r="K920" s="230">
        <v>35.58</v>
      </c>
      <c r="L920" s="87">
        <v>45448</v>
      </c>
      <c r="M920" s="228">
        <f t="shared" si="32"/>
        <v>0.56000000000000227</v>
      </c>
      <c r="N920" s="232">
        <v>1</v>
      </c>
      <c r="O920" s="1" t="s">
        <v>50</v>
      </c>
      <c r="P920" s="1" t="s">
        <v>53</v>
      </c>
      <c r="Q920" s="233" t="str">
        <f>VLOOKUP(MKT[[#This Row],[ID]],DRIVER[],6,FALSE)</f>
        <v>MALIA PRADHAN</v>
      </c>
    </row>
    <row r="921" spans="1:18" ht="13.8">
      <c r="A921" s="1">
        <v>54</v>
      </c>
      <c r="B921" s="227" t="str">
        <f>MKT[[#This Row],[DATE]]&amp;MKT[[#This Row],[VEHICLE NO]]&amp;MKT[[#This Row],[TRIP NO]]</f>
        <v>45448OD34S11451</v>
      </c>
      <c r="C921" s="25">
        <v>45448</v>
      </c>
      <c r="D921" s="1">
        <v>29532</v>
      </c>
      <c r="E921" s="12">
        <v>312214</v>
      </c>
      <c r="F921" s="17">
        <v>8906</v>
      </c>
      <c r="G921" s="20" t="s">
        <v>32</v>
      </c>
      <c r="H921" s="228">
        <v>54.16</v>
      </c>
      <c r="I921" s="228">
        <v>16.920000000000002</v>
      </c>
      <c r="J921" s="229">
        <f t="shared" si="31"/>
        <v>37.239999999999995</v>
      </c>
      <c r="K921" s="230">
        <v>36.54</v>
      </c>
      <c r="L921" s="87">
        <v>45448</v>
      </c>
      <c r="M921" s="228">
        <f t="shared" si="32"/>
        <v>0.69999999999999574</v>
      </c>
      <c r="N921" s="232">
        <v>1</v>
      </c>
      <c r="O921" s="1" t="s">
        <v>50</v>
      </c>
      <c r="P921" s="1" t="s">
        <v>53</v>
      </c>
      <c r="Q921" s="233" t="str">
        <f>VLOOKUP(MKT[[#This Row],[ID]],DRIVER[],6,FALSE)</f>
        <v>AMIYA MISHRA</v>
      </c>
    </row>
    <row r="922" spans="1:18" ht="13.8">
      <c r="A922" s="1">
        <v>55</v>
      </c>
      <c r="B922" s="227" t="str">
        <f>MKT[[#This Row],[DATE]]&amp;MKT[[#This Row],[VEHICLE NO]]&amp;MKT[[#This Row],[TRIP NO]]</f>
        <v>45448OD34T11451</v>
      </c>
      <c r="C922" s="25">
        <v>45448</v>
      </c>
      <c r="D922" s="1">
        <v>29533</v>
      </c>
      <c r="E922" s="12">
        <v>312214</v>
      </c>
      <c r="F922" s="17">
        <v>8907</v>
      </c>
      <c r="G922" s="20" t="s">
        <v>34</v>
      </c>
      <c r="H922" s="228">
        <v>55.84</v>
      </c>
      <c r="I922" s="228">
        <v>16.98</v>
      </c>
      <c r="J922" s="229">
        <f t="shared" si="31"/>
        <v>38.86</v>
      </c>
      <c r="K922" s="230">
        <v>38.200000000000003</v>
      </c>
      <c r="L922" s="87">
        <v>45448</v>
      </c>
      <c r="M922" s="228">
        <f t="shared" si="32"/>
        <v>0.65999999999999659</v>
      </c>
      <c r="N922" s="232">
        <v>1</v>
      </c>
      <c r="O922" s="1" t="s">
        <v>50</v>
      </c>
      <c r="P922" s="1" t="s">
        <v>53</v>
      </c>
      <c r="Q922" s="233" t="str">
        <f>VLOOKUP(MKT[[#This Row],[ID]],DRIVER[],6,FALSE)</f>
        <v>KASHI NATH DAS</v>
      </c>
    </row>
    <row r="923" spans="1:18" ht="13.8">
      <c r="A923" s="1">
        <v>56</v>
      </c>
      <c r="B923" s="227" t="str">
        <f>MKT[[#This Row],[DATE]]&amp;MKT[[#This Row],[VEHICLE NO]]&amp;MKT[[#This Row],[TRIP NO]]</f>
        <v>45448OD04T11451</v>
      </c>
      <c r="C923" s="25">
        <v>45448</v>
      </c>
      <c r="D923" s="1">
        <v>29534</v>
      </c>
      <c r="E923" s="12">
        <v>312214</v>
      </c>
      <c r="F923" s="17">
        <v>8933</v>
      </c>
      <c r="G923" s="20" t="s">
        <v>13</v>
      </c>
      <c r="H923" s="228">
        <v>53.9</v>
      </c>
      <c r="I923" s="228">
        <v>16.96</v>
      </c>
      <c r="J923" s="229">
        <f t="shared" si="31"/>
        <v>36.94</v>
      </c>
      <c r="K923" s="230">
        <v>36.94</v>
      </c>
      <c r="L923" s="87">
        <v>45448</v>
      </c>
      <c r="M923" s="228">
        <f t="shared" si="32"/>
        <v>0</v>
      </c>
      <c r="N923" s="232">
        <v>1</v>
      </c>
      <c r="O923" s="1" t="s">
        <v>50</v>
      </c>
      <c r="P923" s="1" t="s">
        <v>53</v>
      </c>
      <c r="Q923" s="233" t="str">
        <f>VLOOKUP(MKT[[#This Row],[ID]],DRIVER[],6,FALSE)</f>
        <v>AKSHAYA KU SAHOO</v>
      </c>
    </row>
    <row r="924" spans="1:18" ht="13.8">
      <c r="A924" s="1">
        <v>57</v>
      </c>
      <c r="B924" s="227" t="str">
        <f>MKT[[#This Row],[DATE]]&amp;MKT[[#This Row],[VEHICLE NO]]&amp;MKT[[#This Row],[TRIP NO]]</f>
        <v>45448OD34R11451</v>
      </c>
      <c r="C924" s="25">
        <v>45448</v>
      </c>
      <c r="D924" s="1">
        <v>29535</v>
      </c>
      <c r="E924" s="12">
        <v>312214</v>
      </c>
      <c r="F924" s="17">
        <v>8932</v>
      </c>
      <c r="G924" s="20" t="s">
        <v>12</v>
      </c>
      <c r="H924" s="228">
        <v>56.3</v>
      </c>
      <c r="I924" s="228">
        <v>16.62</v>
      </c>
      <c r="J924" s="229">
        <f t="shared" si="31"/>
        <v>39.679999999999993</v>
      </c>
      <c r="K924" s="230">
        <v>39.44</v>
      </c>
      <c r="L924" s="87">
        <v>45448</v>
      </c>
      <c r="M924" s="228">
        <f t="shared" si="32"/>
        <v>0.23999999999999488</v>
      </c>
      <c r="N924" s="232">
        <v>1</v>
      </c>
      <c r="O924" s="1" t="s">
        <v>50</v>
      </c>
      <c r="P924" s="1" t="s">
        <v>53</v>
      </c>
      <c r="Q924" s="233" t="str">
        <f>VLOOKUP(MKT[[#This Row],[ID]],DRIVER[],6,FALSE)</f>
        <v>HEMANTA MOHANTA</v>
      </c>
      <c r="R924" s="1">
        <v>243</v>
      </c>
    </row>
    <row r="925" spans="1:18" ht="13.8">
      <c r="A925" s="1">
        <v>58</v>
      </c>
      <c r="B925" s="227" t="str">
        <f>MKT[[#This Row],[DATE]]&amp;MKT[[#This Row],[VEHICLE NO]]&amp;MKT[[#This Row],[TRIP NO]]</f>
        <v>45448OD34U11452</v>
      </c>
      <c r="C925" s="25">
        <v>45448</v>
      </c>
      <c r="D925" s="1">
        <v>29536</v>
      </c>
      <c r="E925" s="12">
        <v>312214</v>
      </c>
      <c r="F925" s="17">
        <v>8939</v>
      </c>
      <c r="G925" s="20" t="s">
        <v>47</v>
      </c>
      <c r="H925" s="228">
        <v>56.46</v>
      </c>
      <c r="I925" s="228">
        <v>16.940000000000001</v>
      </c>
      <c r="J925" s="229">
        <f t="shared" si="31"/>
        <v>39.519999999999996</v>
      </c>
      <c r="K925" s="230">
        <v>39</v>
      </c>
      <c r="L925" s="87">
        <v>45448</v>
      </c>
      <c r="M925" s="228">
        <f t="shared" si="32"/>
        <v>0.51999999999999602</v>
      </c>
      <c r="N925" s="232">
        <v>2</v>
      </c>
      <c r="O925" s="1" t="s">
        <v>50</v>
      </c>
      <c r="P925" s="1" t="s">
        <v>53</v>
      </c>
      <c r="Q925" s="233" t="str">
        <f>VLOOKUP(MKT[[#This Row],[ID]],DRIVER[],6,FALSE)</f>
        <v>SULTAN AHMAD</v>
      </c>
    </row>
    <row r="926" spans="1:18" ht="13.8">
      <c r="A926" s="1">
        <v>59</v>
      </c>
      <c r="B926" s="227" t="str">
        <f>MKT[[#This Row],[DATE]]&amp;MKT[[#This Row],[VEHICLE NO]]&amp;MKT[[#This Row],[TRIP NO]]</f>
        <v>45448OD04V13452</v>
      </c>
      <c r="C926" s="25">
        <v>45448</v>
      </c>
      <c r="D926" s="1">
        <v>29537</v>
      </c>
      <c r="E926" s="12">
        <v>312214</v>
      </c>
      <c r="F926" s="17">
        <v>8942</v>
      </c>
      <c r="G926" s="20" t="s">
        <v>48</v>
      </c>
      <c r="H926" s="228">
        <v>55.72</v>
      </c>
      <c r="I926" s="228">
        <v>16.98</v>
      </c>
      <c r="J926" s="229">
        <f t="shared" si="31"/>
        <v>38.739999999999995</v>
      </c>
      <c r="K926" s="230">
        <v>38.26</v>
      </c>
      <c r="L926" s="87">
        <v>45448</v>
      </c>
      <c r="M926" s="228">
        <f t="shared" si="32"/>
        <v>0.47999999999999687</v>
      </c>
      <c r="N926" s="232">
        <v>2</v>
      </c>
      <c r="O926" s="1" t="s">
        <v>50</v>
      </c>
      <c r="P926" s="1" t="s">
        <v>53</v>
      </c>
      <c r="Q926" s="233" t="str">
        <f>VLOOKUP(MKT[[#This Row],[ID]],DRIVER[],6,FALSE)</f>
        <v>ASHOK PRADHAN</v>
      </c>
    </row>
    <row r="927" spans="1:18" ht="13.8">
      <c r="A927" s="1">
        <v>60</v>
      </c>
      <c r="B927" s="227" t="str">
        <f>MKT[[#This Row],[DATE]]&amp;MKT[[#This Row],[VEHICLE NO]]&amp;MKT[[#This Row],[TRIP NO]]</f>
        <v>45448OD04V11452</v>
      </c>
      <c r="C927" s="25">
        <v>45448</v>
      </c>
      <c r="D927" s="1">
        <v>29538</v>
      </c>
      <c r="E927" s="12">
        <v>312214</v>
      </c>
      <c r="F927" s="17">
        <v>8957</v>
      </c>
      <c r="G927" s="20" t="s">
        <v>46</v>
      </c>
      <c r="H927" s="228">
        <v>53.58</v>
      </c>
      <c r="I927" s="228">
        <v>16.559999999999999</v>
      </c>
      <c r="J927" s="229">
        <f t="shared" si="31"/>
        <v>37.019999999999996</v>
      </c>
      <c r="K927" s="230">
        <v>36.6</v>
      </c>
      <c r="L927" s="87">
        <v>45448</v>
      </c>
      <c r="M927" s="228">
        <f t="shared" si="32"/>
        <v>0.4199999999999946</v>
      </c>
      <c r="N927" s="232">
        <v>2</v>
      </c>
      <c r="O927" s="1" t="s">
        <v>50</v>
      </c>
      <c r="P927" s="1" t="s">
        <v>53</v>
      </c>
      <c r="Q927" s="233" t="str">
        <f>VLOOKUP(MKT[[#This Row],[ID]],DRIVER[],6,FALSE)</f>
        <v>SUSANT KUMAR BAG</v>
      </c>
    </row>
    <row r="928" spans="1:18" ht="13.8">
      <c r="A928" s="1">
        <v>61</v>
      </c>
      <c r="B928" s="227" t="str">
        <f>MKT[[#This Row],[DATE]]&amp;MKT[[#This Row],[VEHICLE NO]]&amp;MKT[[#This Row],[TRIP NO]]</f>
        <v>45448OD34U13452</v>
      </c>
      <c r="C928" s="25">
        <v>45448</v>
      </c>
      <c r="D928" s="1">
        <v>29540</v>
      </c>
      <c r="E928" s="12">
        <v>312214</v>
      </c>
      <c r="F928" s="17">
        <v>8962</v>
      </c>
      <c r="G928" s="20" t="s">
        <v>49</v>
      </c>
      <c r="H928" s="228">
        <v>52.42</v>
      </c>
      <c r="I928" s="228">
        <v>17</v>
      </c>
      <c r="J928" s="229">
        <f t="shared" si="31"/>
        <v>35.42</v>
      </c>
      <c r="K928" s="230">
        <v>35.42</v>
      </c>
      <c r="L928" s="87">
        <v>45448</v>
      </c>
      <c r="M928" s="228">
        <f t="shared" si="32"/>
        <v>0</v>
      </c>
      <c r="N928" s="232">
        <v>2</v>
      </c>
      <c r="O928" s="1" t="s">
        <v>50</v>
      </c>
      <c r="P928" s="1" t="s">
        <v>53</v>
      </c>
      <c r="Q928" s="233" t="str">
        <f>VLOOKUP(MKT[[#This Row],[ID]],DRIVER[],6,FALSE)</f>
        <v>BHOORA KHAN</v>
      </c>
    </row>
    <row r="929" spans="1:18" ht="13.8">
      <c r="A929" s="1">
        <v>62</v>
      </c>
      <c r="B929" s="227" t="str">
        <f>MKT[[#This Row],[DATE]]&amp;MKT[[#This Row],[VEHICLE NO]]&amp;MKT[[#This Row],[TRIP NO]]</f>
        <v>45448OD34S11452</v>
      </c>
      <c r="C929" s="25">
        <v>45448</v>
      </c>
      <c r="D929" s="1">
        <v>29541</v>
      </c>
      <c r="E929" s="12">
        <v>312214</v>
      </c>
      <c r="F929" s="17">
        <v>8987</v>
      </c>
      <c r="G929" s="20" t="s">
        <v>32</v>
      </c>
      <c r="H929" s="228">
        <v>50.62</v>
      </c>
      <c r="I929" s="228">
        <v>16.899999999999999</v>
      </c>
      <c r="J929" s="229">
        <f t="shared" si="31"/>
        <v>33.72</v>
      </c>
      <c r="K929" s="230">
        <v>33.380000000000003</v>
      </c>
      <c r="L929" s="231">
        <v>45449</v>
      </c>
      <c r="M929" s="228">
        <f t="shared" si="32"/>
        <v>0.33999999999999631</v>
      </c>
      <c r="N929" s="232">
        <v>2</v>
      </c>
      <c r="O929" s="1" t="s">
        <v>50</v>
      </c>
      <c r="P929" s="1" t="s">
        <v>53</v>
      </c>
      <c r="Q929" s="233" t="str">
        <f>VLOOKUP(MKT[[#This Row],[ID]],DRIVER[],6,FALSE)</f>
        <v>AMIYA MISHRA</v>
      </c>
    </row>
    <row r="930" spans="1:18" ht="13.8">
      <c r="A930" s="1">
        <v>63</v>
      </c>
      <c r="B930" s="227" t="str">
        <f>MKT[[#This Row],[DATE]]&amp;MKT[[#This Row],[VEHICLE NO]]&amp;MKT[[#This Row],[TRIP NO]]</f>
        <v>45448OD34T11452</v>
      </c>
      <c r="C930" s="25">
        <v>45448</v>
      </c>
      <c r="D930" s="1">
        <v>29542</v>
      </c>
      <c r="E930" s="12">
        <v>312214</v>
      </c>
      <c r="F930" s="17">
        <v>8988</v>
      </c>
      <c r="G930" s="20" t="s">
        <v>34</v>
      </c>
      <c r="H930" s="228">
        <v>51.52</v>
      </c>
      <c r="I930" s="228">
        <v>16.96</v>
      </c>
      <c r="J930" s="229">
        <f t="shared" si="31"/>
        <v>34.56</v>
      </c>
      <c r="K930" s="230">
        <v>34.299999999999997</v>
      </c>
      <c r="L930" s="231">
        <v>45449</v>
      </c>
      <c r="M930" s="228">
        <f t="shared" si="32"/>
        <v>0.26000000000000512</v>
      </c>
      <c r="N930" s="232">
        <v>2</v>
      </c>
      <c r="O930" s="1" t="s">
        <v>50</v>
      </c>
      <c r="P930" s="1" t="s">
        <v>53</v>
      </c>
      <c r="Q930" s="233" t="str">
        <f>VLOOKUP(MKT[[#This Row],[ID]],DRIVER[],6,FALSE)</f>
        <v>KASHI NATH DAS</v>
      </c>
    </row>
    <row r="931" spans="1:18" ht="13.8">
      <c r="A931" s="1">
        <v>64</v>
      </c>
      <c r="B931" s="227" t="str">
        <f>MKT[[#This Row],[DATE]]&amp;MKT[[#This Row],[VEHICLE NO]]&amp;MKT[[#This Row],[TRIP NO]]</f>
        <v>45448OD34R13452</v>
      </c>
      <c r="C931" s="25">
        <v>45448</v>
      </c>
      <c r="D931" s="1">
        <v>29543</v>
      </c>
      <c r="E931" s="12">
        <v>312214</v>
      </c>
      <c r="F931" s="17">
        <v>8989</v>
      </c>
      <c r="G931" s="20" t="s">
        <v>11</v>
      </c>
      <c r="H931" s="228">
        <v>52.18</v>
      </c>
      <c r="I931" s="228">
        <v>16.98</v>
      </c>
      <c r="J931" s="229">
        <f t="shared" si="31"/>
        <v>35.200000000000003</v>
      </c>
      <c r="K931" s="230">
        <v>34.86</v>
      </c>
      <c r="L931" s="231">
        <v>45449</v>
      </c>
      <c r="M931" s="228">
        <f t="shared" si="32"/>
        <v>0.34000000000000341</v>
      </c>
      <c r="N931" s="232">
        <v>2</v>
      </c>
      <c r="O931" s="1" t="s">
        <v>50</v>
      </c>
      <c r="P931" s="1" t="s">
        <v>53</v>
      </c>
      <c r="Q931" s="233" t="str">
        <f>VLOOKUP(MKT[[#This Row],[ID]],DRIVER[],6,FALSE)</f>
        <v>AKSHAYA KU SAHOO</v>
      </c>
    </row>
    <row r="932" spans="1:18" ht="13.8">
      <c r="A932" s="1">
        <v>65</v>
      </c>
      <c r="B932" s="227" t="str">
        <f>MKT[[#This Row],[DATE]]&amp;MKT[[#This Row],[VEHICLE NO]]&amp;MKT[[#This Row],[TRIP NO]]</f>
        <v>45449OD04V13451</v>
      </c>
      <c r="C932" s="25">
        <v>45449</v>
      </c>
      <c r="D932" s="1">
        <v>29544</v>
      </c>
      <c r="E932" s="12">
        <v>312214</v>
      </c>
      <c r="F932" s="17">
        <v>8945</v>
      </c>
      <c r="G932" s="20" t="s">
        <v>48</v>
      </c>
      <c r="H932" s="228">
        <v>56.08</v>
      </c>
      <c r="I932" s="228">
        <v>16.96</v>
      </c>
      <c r="J932" s="229">
        <f t="shared" ref="J932:J948" si="33">H932-I932</f>
        <v>39.119999999999997</v>
      </c>
      <c r="K932" s="230">
        <v>39.119999999999997</v>
      </c>
      <c r="L932" s="231">
        <v>45449</v>
      </c>
      <c r="M932" s="228">
        <f t="shared" ref="M932:M948" si="34">J932-K932</f>
        <v>0</v>
      </c>
      <c r="N932" s="232">
        <v>1</v>
      </c>
      <c r="O932" s="1" t="s">
        <v>50</v>
      </c>
      <c r="P932" s="1" t="s">
        <v>53</v>
      </c>
      <c r="Q932" s="233" t="str">
        <f>VLOOKUP(MKT[[#This Row],[ID]],DRIVER[],6,FALSE)</f>
        <v>ASHOK PRADHAN</v>
      </c>
    </row>
    <row r="933" spans="1:18" ht="13.8">
      <c r="A933" s="1">
        <v>66</v>
      </c>
      <c r="B933" s="227" t="str">
        <f>MKT[[#This Row],[DATE]]&amp;MKT[[#This Row],[VEHICLE NO]]&amp;MKT[[#This Row],[TRIP NO]]</f>
        <v>45449OD34T11451</v>
      </c>
      <c r="C933" s="25">
        <v>45449</v>
      </c>
      <c r="D933" s="1">
        <v>29545</v>
      </c>
      <c r="E933" s="12">
        <v>312214</v>
      </c>
      <c r="F933" s="17">
        <v>8998</v>
      </c>
      <c r="G933" s="20" t="s">
        <v>34</v>
      </c>
      <c r="H933" s="228">
        <v>56.86</v>
      </c>
      <c r="I933" s="228">
        <v>16.86</v>
      </c>
      <c r="J933" s="229">
        <f t="shared" si="33"/>
        <v>40</v>
      </c>
      <c r="K933" s="230">
        <v>39.96</v>
      </c>
      <c r="L933" s="231">
        <v>45449</v>
      </c>
      <c r="M933" s="228">
        <f t="shared" si="34"/>
        <v>3.9999999999999147E-2</v>
      </c>
      <c r="N933" s="232">
        <v>1</v>
      </c>
      <c r="O933" s="1" t="s">
        <v>50</v>
      </c>
      <c r="P933" s="1" t="s">
        <v>53</v>
      </c>
      <c r="Q933" s="233" t="str">
        <f>VLOOKUP(MKT[[#This Row],[ID]],DRIVER[],6,FALSE)</f>
        <v>KASHI NATH DAS</v>
      </c>
    </row>
    <row r="934" spans="1:18" ht="13.8">
      <c r="A934" s="1">
        <v>67</v>
      </c>
      <c r="B934" s="227" t="str">
        <f>MKT[[#This Row],[DATE]]&amp;MKT[[#This Row],[VEHICLE NO]]&amp;MKT[[#This Row],[TRIP NO]]</f>
        <v>45449OD34U13451</v>
      </c>
      <c r="C934" s="25">
        <v>45449</v>
      </c>
      <c r="D934" s="1">
        <v>29546</v>
      </c>
      <c r="E934" s="12">
        <v>312214</v>
      </c>
      <c r="F934" s="17">
        <v>9000</v>
      </c>
      <c r="G934" s="20" t="s">
        <v>49</v>
      </c>
      <c r="H934" s="228">
        <v>53.02</v>
      </c>
      <c r="I934" s="228">
        <v>17.059999999999999</v>
      </c>
      <c r="J934" s="229">
        <f t="shared" si="33"/>
        <v>35.960000000000008</v>
      </c>
      <c r="K934" s="230">
        <v>35.96</v>
      </c>
      <c r="L934" s="231">
        <v>45449</v>
      </c>
      <c r="M934" s="228">
        <f t="shared" si="34"/>
        <v>0</v>
      </c>
      <c r="N934" s="232">
        <v>1</v>
      </c>
      <c r="O934" s="1" t="s">
        <v>50</v>
      </c>
      <c r="P934" s="1" t="s">
        <v>53</v>
      </c>
      <c r="Q934" s="233" t="str">
        <f>VLOOKUP(MKT[[#This Row],[ID]],DRIVER[],6,FALSE)</f>
        <v>BHOORA KHAN</v>
      </c>
    </row>
    <row r="935" spans="1:18" ht="13.8">
      <c r="A935" s="1">
        <v>68</v>
      </c>
      <c r="B935" s="227" t="str">
        <f>MKT[[#This Row],[DATE]]&amp;MKT[[#This Row],[VEHICLE NO]]&amp;MKT[[#This Row],[TRIP NO]]</f>
        <v>45449OD34U11451</v>
      </c>
      <c r="C935" s="25">
        <v>45449</v>
      </c>
      <c r="D935" s="1">
        <v>29547</v>
      </c>
      <c r="E935" s="12">
        <v>312214</v>
      </c>
      <c r="F935" s="17">
        <v>9002</v>
      </c>
      <c r="G935" s="20" t="s">
        <v>47</v>
      </c>
      <c r="H935" s="228">
        <v>54.12</v>
      </c>
      <c r="I935" s="228">
        <v>16.920000000000002</v>
      </c>
      <c r="J935" s="229">
        <f t="shared" si="33"/>
        <v>37.199999999999996</v>
      </c>
      <c r="K935" s="230">
        <v>36.78</v>
      </c>
      <c r="L935" s="231">
        <v>45449</v>
      </c>
      <c r="M935" s="228">
        <f t="shared" si="34"/>
        <v>0.4199999999999946</v>
      </c>
      <c r="N935" s="232">
        <v>1</v>
      </c>
      <c r="O935" s="1" t="s">
        <v>50</v>
      </c>
      <c r="P935" s="1" t="s">
        <v>53</v>
      </c>
      <c r="Q935" s="233" t="str">
        <f>VLOOKUP(MKT[[#This Row],[ID]],DRIVER[],6,FALSE)</f>
        <v>SULTAN AHMAD</v>
      </c>
    </row>
    <row r="936" spans="1:18" ht="13.8">
      <c r="A936" s="1">
        <v>69</v>
      </c>
      <c r="B936" s="227" t="str">
        <f>MKT[[#This Row],[DATE]]&amp;MKT[[#This Row],[VEHICLE NO]]&amp;MKT[[#This Row],[TRIP NO]]</f>
        <v>45449OD04V11451</v>
      </c>
      <c r="C936" s="25">
        <v>45449</v>
      </c>
      <c r="D936" s="1">
        <v>29548</v>
      </c>
      <c r="E936" s="12">
        <v>312214</v>
      </c>
      <c r="F936" s="17">
        <v>9005</v>
      </c>
      <c r="G936" s="20" t="s">
        <v>46</v>
      </c>
      <c r="H936" s="228">
        <v>54.86</v>
      </c>
      <c r="I936" s="228">
        <v>16.54</v>
      </c>
      <c r="J936" s="229">
        <f t="shared" si="33"/>
        <v>38.32</v>
      </c>
      <c r="K936" s="230">
        <v>37.9</v>
      </c>
      <c r="L936" s="231">
        <v>45449</v>
      </c>
      <c r="M936" s="228">
        <f t="shared" si="34"/>
        <v>0.42000000000000171</v>
      </c>
      <c r="N936" s="232">
        <v>1</v>
      </c>
      <c r="O936" s="1" t="s">
        <v>50</v>
      </c>
      <c r="P936" s="1" t="s">
        <v>53</v>
      </c>
      <c r="Q936" s="233" t="str">
        <f>VLOOKUP(MKT[[#This Row],[ID]],DRIVER[],6,FALSE)</f>
        <v>SUSANT KUMAR BAG</v>
      </c>
      <c r="R936" s="1">
        <v>268</v>
      </c>
    </row>
    <row r="937" spans="1:18" ht="13.8">
      <c r="A937" s="1">
        <v>70</v>
      </c>
      <c r="B937" s="227" t="str">
        <f>MKT[[#This Row],[DATE]]&amp;MKT[[#This Row],[VEHICLE NO]]&amp;MKT[[#This Row],[TRIP NO]]</f>
        <v>45449OD34R13451</v>
      </c>
      <c r="C937" s="25">
        <v>45449</v>
      </c>
      <c r="D937" s="1">
        <v>29549</v>
      </c>
      <c r="E937" s="12">
        <v>312214</v>
      </c>
      <c r="F937" s="17">
        <v>9012</v>
      </c>
      <c r="G937" s="20" t="s">
        <v>11</v>
      </c>
      <c r="H937" s="228">
        <v>55.78</v>
      </c>
      <c r="I937" s="228">
        <v>16.899999999999999</v>
      </c>
      <c r="J937" s="229">
        <f t="shared" si="33"/>
        <v>38.880000000000003</v>
      </c>
      <c r="K937" s="230">
        <v>37.94</v>
      </c>
      <c r="L937" s="231">
        <v>45449</v>
      </c>
      <c r="M937" s="228">
        <f t="shared" si="34"/>
        <v>0.94000000000000483</v>
      </c>
      <c r="N937" s="232">
        <v>1</v>
      </c>
      <c r="O937" s="1" t="s">
        <v>50</v>
      </c>
      <c r="P937" s="1" t="s">
        <v>53</v>
      </c>
      <c r="Q937" s="233" t="str">
        <f>VLOOKUP(MKT[[#This Row],[ID]],DRIVER[],6,FALSE)</f>
        <v>BENUDHAR PRADHAN</v>
      </c>
    </row>
    <row r="938" spans="1:18" ht="13.8">
      <c r="A938" s="1">
        <v>71</v>
      </c>
      <c r="B938" s="227" t="str">
        <f>MKT[[#This Row],[DATE]]&amp;MKT[[#This Row],[VEHICLE NO]]&amp;MKT[[#This Row],[TRIP NO]]</f>
        <v>45449OD34R11451</v>
      </c>
      <c r="C938" s="25">
        <v>45449</v>
      </c>
      <c r="D938" s="1">
        <v>29550</v>
      </c>
      <c r="E938" s="12">
        <v>312214</v>
      </c>
      <c r="F938" s="17">
        <v>9018</v>
      </c>
      <c r="G938" s="20" t="s">
        <v>12</v>
      </c>
      <c r="H938" s="228">
        <v>54.28</v>
      </c>
      <c r="I938" s="228">
        <v>16.88</v>
      </c>
      <c r="J938" s="229">
        <f t="shared" si="33"/>
        <v>37.400000000000006</v>
      </c>
      <c r="K938" s="230">
        <v>36.979999999999997</v>
      </c>
      <c r="L938" s="231">
        <v>45449</v>
      </c>
      <c r="M938" s="228">
        <f t="shared" si="34"/>
        <v>0.42000000000000881</v>
      </c>
      <c r="N938" s="232">
        <v>1</v>
      </c>
      <c r="O938" s="1" t="s">
        <v>50</v>
      </c>
      <c r="P938" s="1" t="s">
        <v>53</v>
      </c>
      <c r="Q938" s="233" t="str">
        <f>VLOOKUP(MKT[[#This Row],[ID]],DRIVER[],6,FALSE)</f>
        <v>HEMANTA MOHANTA</v>
      </c>
    </row>
    <row r="939" spans="1:18" ht="13.8">
      <c r="A939" s="1">
        <v>72</v>
      </c>
      <c r="B939" s="227" t="str">
        <f>MKT[[#This Row],[DATE]]&amp;MKT[[#This Row],[VEHICLE NO]]&amp;MKT[[#This Row],[TRIP NO]]</f>
        <v>45449OD34S11451</v>
      </c>
      <c r="C939" s="25">
        <v>45449</v>
      </c>
      <c r="D939" s="1">
        <v>29551</v>
      </c>
      <c r="E939" s="12">
        <v>312214</v>
      </c>
      <c r="F939" s="17">
        <v>9023</v>
      </c>
      <c r="G939" s="20" t="s">
        <v>32</v>
      </c>
      <c r="H939" s="228">
        <v>56.36</v>
      </c>
      <c r="I939" s="228">
        <v>16.88</v>
      </c>
      <c r="J939" s="229">
        <f t="shared" si="33"/>
        <v>39.480000000000004</v>
      </c>
      <c r="K939" s="230">
        <v>37.76</v>
      </c>
      <c r="L939" s="231">
        <v>45449</v>
      </c>
      <c r="M939" s="228">
        <f t="shared" si="34"/>
        <v>1.720000000000006</v>
      </c>
      <c r="N939" s="232">
        <v>1</v>
      </c>
      <c r="O939" s="1" t="s">
        <v>50</v>
      </c>
      <c r="P939" s="1" t="s">
        <v>53</v>
      </c>
      <c r="Q939" s="233" t="str">
        <f>VLOOKUP(MKT[[#This Row],[ID]],DRIVER[],6,FALSE)</f>
        <v>AMIYA MISHRA</v>
      </c>
    </row>
    <row r="940" spans="1:18" ht="13.8">
      <c r="A940" s="1">
        <v>73</v>
      </c>
      <c r="B940" s="227" t="str">
        <f>MKT[[#This Row],[DATE]]&amp;MKT[[#This Row],[VEHICLE NO]]&amp;MKT[[#This Row],[TRIP NO]]</f>
        <v>45449OD04T11451</v>
      </c>
      <c r="C940" s="25">
        <v>45449</v>
      </c>
      <c r="D940" s="1">
        <v>29552</v>
      </c>
      <c r="E940" s="12">
        <v>312214</v>
      </c>
      <c r="F940" s="17">
        <v>9032</v>
      </c>
      <c r="G940" s="20" t="s">
        <v>13</v>
      </c>
      <c r="H940" s="228">
        <v>54.12</v>
      </c>
      <c r="I940" s="228">
        <v>16.920000000000002</v>
      </c>
      <c r="J940" s="229">
        <f t="shared" si="33"/>
        <v>37.199999999999996</v>
      </c>
      <c r="K940" s="230">
        <v>35.68</v>
      </c>
      <c r="L940" s="231">
        <v>45449</v>
      </c>
      <c r="M940" s="228">
        <f t="shared" si="34"/>
        <v>1.519999999999996</v>
      </c>
      <c r="N940" s="232">
        <v>1</v>
      </c>
      <c r="O940" s="1" t="s">
        <v>50</v>
      </c>
      <c r="P940" s="1" t="s">
        <v>53</v>
      </c>
      <c r="Q940" s="233" t="str">
        <f>VLOOKUP(MKT[[#This Row],[ID]],DRIVER[],6,FALSE)</f>
        <v>AKSHAYA KU SAHOO</v>
      </c>
    </row>
    <row r="941" spans="1:18" ht="13.8">
      <c r="A941" s="1">
        <v>74</v>
      </c>
      <c r="B941" s="227" t="str">
        <f>MKT[[#This Row],[DATE]]&amp;MKT[[#This Row],[VEHICLE NO]]&amp;MKT[[#This Row],[TRIP NO]]</f>
        <v>45449OD04V13452</v>
      </c>
      <c r="C941" s="25">
        <v>45449</v>
      </c>
      <c r="D941" s="1">
        <v>29553</v>
      </c>
      <c r="E941" s="12">
        <v>312214</v>
      </c>
      <c r="F941" s="17">
        <v>9052</v>
      </c>
      <c r="G941" s="20" t="s">
        <v>48</v>
      </c>
      <c r="H941" s="228">
        <v>53.78</v>
      </c>
      <c r="I941" s="228">
        <v>16.96</v>
      </c>
      <c r="J941" s="229">
        <f t="shared" si="33"/>
        <v>36.82</v>
      </c>
      <c r="K941" s="230">
        <v>36.4</v>
      </c>
      <c r="L941" s="231">
        <v>45449</v>
      </c>
      <c r="M941" s="228">
        <f t="shared" si="34"/>
        <v>0.42000000000000171</v>
      </c>
      <c r="N941" s="232">
        <v>2</v>
      </c>
      <c r="O941" s="1" t="s">
        <v>50</v>
      </c>
      <c r="P941" s="1" t="s">
        <v>53</v>
      </c>
      <c r="Q941" s="233" t="str">
        <f>VLOOKUP(MKT[[#This Row],[ID]],DRIVER[],6,FALSE)</f>
        <v>ASHOK PRADHAN</v>
      </c>
    </row>
    <row r="942" spans="1:18" ht="13.8">
      <c r="A942" s="1">
        <v>75</v>
      </c>
      <c r="B942" s="227" t="str">
        <f>MKT[[#This Row],[DATE]]&amp;MKT[[#This Row],[VEHICLE NO]]&amp;MKT[[#This Row],[TRIP NO]]</f>
        <v>45449OD34T11452</v>
      </c>
      <c r="C942" s="25">
        <v>45449</v>
      </c>
      <c r="D942" s="1">
        <v>29554</v>
      </c>
      <c r="E942" s="12">
        <v>312214</v>
      </c>
      <c r="F942" s="17">
        <v>9056</v>
      </c>
      <c r="G942" s="20" t="s">
        <v>34</v>
      </c>
      <c r="H942" s="228">
        <v>54.72</v>
      </c>
      <c r="I942" s="228">
        <v>16.86</v>
      </c>
      <c r="J942" s="229">
        <f t="shared" si="33"/>
        <v>37.86</v>
      </c>
      <c r="K942" s="230">
        <v>37.28</v>
      </c>
      <c r="L942" s="231">
        <v>45449</v>
      </c>
      <c r="M942" s="228">
        <f t="shared" si="34"/>
        <v>0.57999999999999829</v>
      </c>
      <c r="N942" s="232">
        <v>2</v>
      </c>
      <c r="O942" s="1" t="s">
        <v>50</v>
      </c>
      <c r="P942" s="1" t="s">
        <v>53</v>
      </c>
      <c r="Q942" s="233" t="str">
        <f>VLOOKUP(MKT[[#This Row],[ID]],DRIVER[],6,FALSE)</f>
        <v>KASHI NATH DAS</v>
      </c>
    </row>
    <row r="943" spans="1:18" ht="13.8">
      <c r="A943" s="1">
        <v>76</v>
      </c>
      <c r="B943" s="227" t="str">
        <f>MKT[[#This Row],[DATE]]&amp;MKT[[#This Row],[VEHICLE NO]]&amp;MKT[[#This Row],[TRIP NO]]</f>
        <v>45449OD34U13452</v>
      </c>
      <c r="C943" s="25">
        <v>45449</v>
      </c>
      <c r="D943" s="1">
        <v>29555</v>
      </c>
      <c r="E943" s="12">
        <v>312214</v>
      </c>
      <c r="F943" s="17">
        <v>9061</v>
      </c>
      <c r="G943" s="20" t="s">
        <v>49</v>
      </c>
      <c r="H943" s="228">
        <v>53.86</v>
      </c>
      <c r="I943" s="228">
        <v>17.04</v>
      </c>
      <c r="J943" s="229">
        <f t="shared" si="33"/>
        <v>36.82</v>
      </c>
      <c r="K943" s="230">
        <v>36.42</v>
      </c>
      <c r="L943" s="231">
        <v>45449</v>
      </c>
      <c r="M943" s="228">
        <f t="shared" si="34"/>
        <v>0.39999999999999858</v>
      </c>
      <c r="N943" s="232">
        <v>2</v>
      </c>
      <c r="O943" s="1" t="s">
        <v>50</v>
      </c>
      <c r="P943" s="1" t="s">
        <v>53</v>
      </c>
      <c r="Q943" s="233" t="str">
        <f>VLOOKUP(MKT[[#This Row],[ID]],DRIVER[],6,FALSE)</f>
        <v>BHOORA KHAN</v>
      </c>
    </row>
    <row r="944" spans="1:18" ht="13.8">
      <c r="A944" s="1">
        <v>77</v>
      </c>
      <c r="B944" s="227" t="str">
        <f>MKT[[#This Row],[DATE]]&amp;MKT[[#This Row],[VEHICLE NO]]&amp;MKT[[#This Row],[TRIP NO]]</f>
        <v>45449OD34U11452</v>
      </c>
      <c r="C944" s="25">
        <v>45449</v>
      </c>
      <c r="D944" s="1">
        <v>29556</v>
      </c>
      <c r="E944" s="12">
        <v>312214</v>
      </c>
      <c r="F944" s="17">
        <v>9063</v>
      </c>
      <c r="G944" s="20" t="s">
        <v>47</v>
      </c>
      <c r="H944" s="228">
        <v>55.24</v>
      </c>
      <c r="I944" s="228">
        <v>16.920000000000002</v>
      </c>
      <c r="J944" s="229">
        <f t="shared" si="33"/>
        <v>38.32</v>
      </c>
      <c r="K944" s="230">
        <v>37.799999999999997</v>
      </c>
      <c r="L944" s="231">
        <v>45449</v>
      </c>
      <c r="M944" s="228">
        <f t="shared" si="34"/>
        <v>0.52000000000000313</v>
      </c>
      <c r="N944" s="232">
        <v>2</v>
      </c>
      <c r="O944" s="1" t="s">
        <v>50</v>
      </c>
      <c r="P944" s="1" t="s">
        <v>53</v>
      </c>
      <c r="Q944" s="233" t="str">
        <f>VLOOKUP(MKT[[#This Row],[ID]],DRIVER[],6,FALSE)</f>
        <v>SULTAN AHMAD</v>
      </c>
    </row>
    <row r="945" spans="1:18" ht="13.8">
      <c r="A945" s="1">
        <v>78</v>
      </c>
      <c r="B945" s="227" t="str">
        <f>MKT[[#This Row],[DATE]]&amp;MKT[[#This Row],[VEHICLE NO]]&amp;MKT[[#This Row],[TRIP NO]]</f>
        <v>45449OD04V11452</v>
      </c>
      <c r="C945" s="25">
        <v>45449</v>
      </c>
      <c r="D945" s="1">
        <v>29557</v>
      </c>
      <c r="E945" s="12">
        <v>312214</v>
      </c>
      <c r="F945" s="17">
        <v>9077</v>
      </c>
      <c r="G945" s="20" t="s">
        <v>46</v>
      </c>
      <c r="H945" s="228">
        <v>49.78</v>
      </c>
      <c r="I945" s="228">
        <v>16.72</v>
      </c>
      <c r="J945" s="229">
        <f t="shared" si="33"/>
        <v>33.06</v>
      </c>
      <c r="K945" s="230">
        <v>32.700000000000003</v>
      </c>
      <c r="L945" s="231">
        <v>45449</v>
      </c>
      <c r="M945" s="228">
        <f t="shared" si="34"/>
        <v>0.35999999999999943</v>
      </c>
      <c r="N945" s="232">
        <v>2</v>
      </c>
      <c r="O945" s="1" t="s">
        <v>50</v>
      </c>
      <c r="P945" s="1" t="s">
        <v>53</v>
      </c>
      <c r="Q945" s="233" t="str">
        <f>VLOOKUP(MKT[[#This Row],[ID]],DRIVER[],6,FALSE)</f>
        <v>SUSANT KUMAR BAG</v>
      </c>
    </row>
    <row r="946" spans="1:18" ht="13.8">
      <c r="A946" s="1">
        <v>79</v>
      </c>
      <c r="B946" s="227" t="str">
        <f>MKT[[#This Row],[DATE]]&amp;MKT[[#This Row],[VEHICLE NO]]&amp;MKT[[#This Row],[TRIP NO]]</f>
        <v>45449OD34R11452</v>
      </c>
      <c r="C946" s="25">
        <v>45449</v>
      </c>
      <c r="D946" s="1">
        <v>29558</v>
      </c>
      <c r="E946" s="12">
        <v>312214</v>
      </c>
      <c r="F946" s="17">
        <v>9088</v>
      </c>
      <c r="G946" s="20" t="s">
        <v>12</v>
      </c>
      <c r="H946" s="228">
        <v>53.96</v>
      </c>
      <c r="I946" s="228">
        <v>16.88</v>
      </c>
      <c r="J946" s="229">
        <f t="shared" si="33"/>
        <v>37.08</v>
      </c>
      <c r="K946" s="230">
        <v>36.58</v>
      </c>
      <c r="L946" s="231">
        <v>45449</v>
      </c>
      <c r="M946" s="228">
        <f t="shared" si="34"/>
        <v>0.5</v>
      </c>
      <c r="N946" s="232">
        <v>2</v>
      </c>
      <c r="O946" s="1" t="s">
        <v>50</v>
      </c>
      <c r="P946" s="1" t="s">
        <v>53</v>
      </c>
      <c r="Q946" s="233" t="str">
        <f>VLOOKUP(MKT[[#This Row],[ID]],DRIVER[],6,FALSE)</f>
        <v>HEMANTA MOHANTA</v>
      </c>
    </row>
    <row r="947" spans="1:18" ht="13.8">
      <c r="A947" s="1">
        <v>80</v>
      </c>
      <c r="B947" s="227" t="str">
        <f>MKT[[#This Row],[DATE]]&amp;MKT[[#This Row],[VEHICLE NO]]&amp;MKT[[#This Row],[TRIP NO]]</f>
        <v>45449OD34S11452</v>
      </c>
      <c r="C947" s="25">
        <v>45449</v>
      </c>
      <c r="D947" s="1">
        <v>29559</v>
      </c>
      <c r="E947" s="12">
        <v>312214</v>
      </c>
      <c r="F947" s="17">
        <v>9091</v>
      </c>
      <c r="G947" s="20" t="s">
        <v>32</v>
      </c>
      <c r="H947" s="228">
        <v>52.1</v>
      </c>
      <c r="I947" s="228">
        <v>16.84</v>
      </c>
      <c r="J947" s="229">
        <f t="shared" si="33"/>
        <v>35.260000000000005</v>
      </c>
      <c r="K947" s="230">
        <v>34.799999999999997</v>
      </c>
      <c r="L947" s="231">
        <v>45450</v>
      </c>
      <c r="M947" s="228">
        <f t="shared" si="34"/>
        <v>0.46000000000000796</v>
      </c>
      <c r="N947" s="232">
        <v>2</v>
      </c>
      <c r="O947" s="1" t="s">
        <v>50</v>
      </c>
      <c r="P947" s="1" t="s">
        <v>53</v>
      </c>
      <c r="Q947" s="233" t="str">
        <f>VLOOKUP(MKT[[#This Row],[ID]],DRIVER[],6,FALSE)</f>
        <v>AMIYA MISHRA</v>
      </c>
    </row>
    <row r="948" spans="1:18" ht="13.8">
      <c r="A948" s="1">
        <v>81</v>
      </c>
      <c r="B948" s="227" t="str">
        <f>MKT[[#This Row],[DATE]]&amp;MKT[[#This Row],[VEHICLE NO]]&amp;MKT[[#This Row],[TRIP NO]]</f>
        <v>45449OD04T11452</v>
      </c>
      <c r="C948" s="25">
        <v>45449</v>
      </c>
      <c r="D948" s="1">
        <v>29560</v>
      </c>
      <c r="E948" s="12">
        <v>312214</v>
      </c>
      <c r="F948" s="17">
        <v>9107</v>
      </c>
      <c r="G948" s="20" t="s">
        <v>13</v>
      </c>
      <c r="H948" s="228">
        <v>51.48</v>
      </c>
      <c r="I948" s="228">
        <v>16.920000000000002</v>
      </c>
      <c r="J948" s="229">
        <f t="shared" si="33"/>
        <v>34.559999999999995</v>
      </c>
      <c r="K948" s="230">
        <v>34.119999999999997</v>
      </c>
      <c r="L948" s="231">
        <v>45450</v>
      </c>
      <c r="M948" s="228">
        <f t="shared" si="34"/>
        <v>0.43999999999999773</v>
      </c>
      <c r="N948" s="232">
        <v>2</v>
      </c>
      <c r="O948" s="1" t="s">
        <v>50</v>
      </c>
      <c r="P948" s="1" t="s">
        <v>53</v>
      </c>
      <c r="Q948" s="233" t="str">
        <f>VLOOKUP(MKT[[#This Row],[ID]],DRIVER[],6,FALSE)</f>
        <v>AKSHAYA KU SAHOO</v>
      </c>
    </row>
    <row r="949" spans="1:18" ht="13.8">
      <c r="A949" s="1">
        <v>82</v>
      </c>
      <c r="B949" s="227" t="str">
        <f>MKT[[#This Row],[DATE]]&amp;MKT[[#This Row],[VEHICLE NO]]&amp;MKT[[#This Row],[TRIP NO]]</f>
        <v>45450OD04T11451</v>
      </c>
      <c r="C949" s="25">
        <v>45450</v>
      </c>
      <c r="D949" s="1">
        <v>29561</v>
      </c>
      <c r="E949" s="12">
        <v>312214</v>
      </c>
      <c r="F949" s="17">
        <v>9123</v>
      </c>
      <c r="G949" s="20" t="s">
        <v>13</v>
      </c>
      <c r="H949" s="228">
        <v>55.8</v>
      </c>
      <c r="I949" s="228">
        <v>16.940000000000001</v>
      </c>
      <c r="J949" s="229">
        <f t="shared" ref="J949:J957" si="35">H949-I949</f>
        <v>38.86</v>
      </c>
      <c r="K949" s="230">
        <v>37.28</v>
      </c>
      <c r="L949" s="231">
        <v>45450</v>
      </c>
      <c r="M949" s="228">
        <f t="shared" ref="M949:M957" si="36">J949-K949</f>
        <v>1.5799999999999983</v>
      </c>
      <c r="N949" s="232">
        <v>1</v>
      </c>
      <c r="O949" s="1" t="s">
        <v>50</v>
      </c>
      <c r="P949" s="1" t="s">
        <v>53</v>
      </c>
      <c r="Q949" s="233" t="str">
        <f>VLOOKUP(MKT[[#This Row],[ID]],DRIVER[],6,FALSE)</f>
        <v>AKSHAYA KU SAHOO</v>
      </c>
    </row>
    <row r="950" spans="1:18" ht="13.8">
      <c r="A950" s="1">
        <v>83</v>
      </c>
      <c r="B950" s="227" t="str">
        <f>MKT[[#This Row],[DATE]]&amp;MKT[[#This Row],[VEHICLE NO]]&amp;MKT[[#This Row],[TRIP NO]]</f>
        <v>45450OD04V13451</v>
      </c>
      <c r="C950" s="25">
        <v>45450</v>
      </c>
      <c r="D950" s="1">
        <v>29562</v>
      </c>
      <c r="E950" s="12">
        <v>312214</v>
      </c>
      <c r="F950" s="17">
        <v>9124</v>
      </c>
      <c r="G950" s="20" t="s">
        <v>48</v>
      </c>
      <c r="H950" s="228">
        <v>52.56</v>
      </c>
      <c r="I950" s="228">
        <v>16.940000000000001</v>
      </c>
      <c r="J950" s="229">
        <f t="shared" si="35"/>
        <v>35.620000000000005</v>
      </c>
      <c r="K950" s="230">
        <v>35.36</v>
      </c>
      <c r="L950" s="231">
        <v>45450</v>
      </c>
      <c r="M950" s="228">
        <f t="shared" si="36"/>
        <v>0.26000000000000512</v>
      </c>
      <c r="N950" s="232">
        <v>1</v>
      </c>
      <c r="O950" s="1" t="s">
        <v>50</v>
      </c>
      <c r="P950" s="1" t="s">
        <v>53</v>
      </c>
      <c r="Q950" s="233" t="str">
        <f>VLOOKUP(MKT[[#This Row],[ID]],DRIVER[],6,FALSE)</f>
        <v>ASHOK PRADHAN</v>
      </c>
    </row>
    <row r="951" spans="1:18" ht="13.8">
      <c r="A951" s="1">
        <v>84</v>
      </c>
      <c r="B951" s="227" t="str">
        <f>MKT[[#This Row],[DATE]]&amp;MKT[[#This Row],[VEHICLE NO]]&amp;MKT[[#This Row],[TRIP NO]]</f>
        <v>45450OD34T11451</v>
      </c>
      <c r="C951" s="25">
        <v>45450</v>
      </c>
      <c r="D951" s="1">
        <v>29563</v>
      </c>
      <c r="E951" s="12">
        <v>312214</v>
      </c>
      <c r="F951" s="17">
        <v>9125</v>
      </c>
      <c r="G951" s="20" t="s">
        <v>34</v>
      </c>
      <c r="H951" s="228">
        <v>56.86</v>
      </c>
      <c r="I951" s="228">
        <v>16.84</v>
      </c>
      <c r="J951" s="229">
        <f t="shared" si="35"/>
        <v>40.019999999999996</v>
      </c>
      <c r="K951" s="230">
        <v>39.14</v>
      </c>
      <c r="L951" s="231">
        <v>45450</v>
      </c>
      <c r="M951" s="228">
        <f t="shared" si="36"/>
        <v>0.87999999999999545</v>
      </c>
      <c r="N951" s="232">
        <v>1</v>
      </c>
      <c r="O951" s="1" t="s">
        <v>50</v>
      </c>
      <c r="P951" s="1" t="s">
        <v>53</v>
      </c>
      <c r="Q951" s="233" t="str">
        <f>VLOOKUP(MKT[[#This Row],[ID]],DRIVER[],6,FALSE)</f>
        <v>KASHI NATH DAS</v>
      </c>
    </row>
    <row r="952" spans="1:18" ht="13.8">
      <c r="A952" s="1">
        <v>85</v>
      </c>
      <c r="B952" s="227" t="str">
        <f>MKT[[#This Row],[DATE]]&amp;MKT[[#This Row],[VEHICLE NO]]&amp;MKT[[#This Row],[TRIP NO]]</f>
        <v>45450OD34U11451</v>
      </c>
      <c r="C952" s="25">
        <v>45450</v>
      </c>
      <c r="D952" s="1">
        <v>29564</v>
      </c>
      <c r="E952" s="12">
        <v>312214</v>
      </c>
      <c r="F952" s="17">
        <v>9126</v>
      </c>
      <c r="G952" s="20" t="s">
        <v>47</v>
      </c>
      <c r="H952" s="228">
        <v>55</v>
      </c>
      <c r="I952" s="228">
        <v>16.920000000000002</v>
      </c>
      <c r="J952" s="229">
        <f t="shared" si="35"/>
        <v>38.08</v>
      </c>
      <c r="K952" s="230">
        <v>37.74</v>
      </c>
      <c r="L952" s="231">
        <v>45450</v>
      </c>
      <c r="M952" s="228">
        <f t="shared" si="36"/>
        <v>0.33999999999999631</v>
      </c>
      <c r="N952" s="232">
        <v>1</v>
      </c>
      <c r="O952" s="1" t="s">
        <v>50</v>
      </c>
      <c r="P952" s="1" t="s">
        <v>53</v>
      </c>
      <c r="Q952" s="233" t="str">
        <f>VLOOKUP(MKT[[#This Row],[ID]],DRIVER[],6,FALSE)</f>
        <v>SULTAN AHMAD</v>
      </c>
    </row>
    <row r="953" spans="1:18" ht="13.8">
      <c r="A953" s="1">
        <v>86</v>
      </c>
      <c r="B953" s="227" t="str">
        <f>MKT[[#This Row],[DATE]]&amp;MKT[[#This Row],[VEHICLE NO]]&amp;MKT[[#This Row],[TRIP NO]]</f>
        <v>45450OD34U13451</v>
      </c>
      <c r="C953" s="25">
        <v>45450</v>
      </c>
      <c r="D953" s="1">
        <v>29565</v>
      </c>
      <c r="E953" s="12">
        <v>312214</v>
      </c>
      <c r="F953" s="17">
        <v>9129</v>
      </c>
      <c r="G953" s="20" t="s">
        <v>49</v>
      </c>
      <c r="H953" s="228">
        <v>55.12</v>
      </c>
      <c r="I953" s="228">
        <v>17.04</v>
      </c>
      <c r="J953" s="229">
        <f t="shared" si="35"/>
        <v>38.08</v>
      </c>
      <c r="K953" s="230">
        <v>37.1</v>
      </c>
      <c r="L953" s="231">
        <v>45450</v>
      </c>
      <c r="M953" s="228">
        <f t="shared" si="36"/>
        <v>0.97999999999999687</v>
      </c>
      <c r="N953" s="232">
        <v>1</v>
      </c>
      <c r="O953" s="1" t="s">
        <v>50</v>
      </c>
      <c r="P953" s="1" t="s">
        <v>53</v>
      </c>
      <c r="Q953" s="233" t="str">
        <f>VLOOKUP(MKT[[#This Row],[ID]],DRIVER[],6,FALSE)</f>
        <v>BHOORA KHAN</v>
      </c>
    </row>
    <row r="954" spans="1:18" ht="13.8">
      <c r="A954" s="1">
        <v>87</v>
      </c>
      <c r="B954" s="227" t="str">
        <f>MKT[[#This Row],[DATE]]&amp;MKT[[#This Row],[VEHICLE NO]]&amp;MKT[[#This Row],[TRIP NO]]</f>
        <v>45450OD04V11451</v>
      </c>
      <c r="C954" s="25">
        <v>45450</v>
      </c>
      <c r="D954" s="1">
        <v>29566</v>
      </c>
      <c r="E954" s="12">
        <v>312214</v>
      </c>
      <c r="F954" s="17">
        <v>9144</v>
      </c>
      <c r="G954" s="20" t="s">
        <v>46</v>
      </c>
      <c r="H954" s="228">
        <v>54.04</v>
      </c>
      <c r="I954" s="228">
        <v>16.72</v>
      </c>
      <c r="J954" s="229">
        <f t="shared" si="35"/>
        <v>37.32</v>
      </c>
      <c r="K954" s="230">
        <v>37.18</v>
      </c>
      <c r="L954" s="231">
        <v>45450</v>
      </c>
      <c r="M954" s="228">
        <f t="shared" si="36"/>
        <v>0.14000000000000057</v>
      </c>
      <c r="N954" s="232">
        <v>1</v>
      </c>
      <c r="O954" s="1" t="s">
        <v>50</v>
      </c>
      <c r="P954" s="1" t="s">
        <v>53</v>
      </c>
      <c r="Q954" s="233" t="str">
        <f>VLOOKUP(MKT[[#This Row],[ID]],DRIVER[],6,FALSE)</f>
        <v>SUSANT KUMAR BAG</v>
      </c>
    </row>
    <row r="955" spans="1:18" ht="13.8">
      <c r="A955" s="1">
        <v>88</v>
      </c>
      <c r="B955" s="227" t="str">
        <f>MKT[[#This Row],[DATE]]&amp;MKT[[#This Row],[VEHICLE NO]]&amp;MKT[[#This Row],[TRIP NO]]</f>
        <v>45450OD34S11451</v>
      </c>
      <c r="C955" s="25">
        <v>45450</v>
      </c>
      <c r="D955" s="1">
        <v>29567</v>
      </c>
      <c r="E955" s="12">
        <v>312214</v>
      </c>
      <c r="F955" s="17">
        <v>9157</v>
      </c>
      <c r="G955" s="20" t="s">
        <v>32</v>
      </c>
      <c r="H955" s="228">
        <v>54.36</v>
      </c>
      <c r="I955" s="228">
        <v>16.86</v>
      </c>
      <c r="J955" s="229">
        <f t="shared" si="35"/>
        <v>37.5</v>
      </c>
      <c r="K955" s="230">
        <v>36.799999999999997</v>
      </c>
      <c r="L955" s="231">
        <v>45450</v>
      </c>
      <c r="M955" s="228">
        <f t="shared" si="36"/>
        <v>0.70000000000000284</v>
      </c>
      <c r="N955" s="232">
        <v>1</v>
      </c>
      <c r="O955" s="1" t="s">
        <v>50</v>
      </c>
      <c r="P955" s="1" t="s">
        <v>53</v>
      </c>
      <c r="Q955" s="233" t="str">
        <f>VLOOKUP(MKT[[#This Row],[ID]],DRIVER[],6,FALSE)</f>
        <v>AMIYA MISHRA</v>
      </c>
    </row>
    <row r="956" spans="1:18" ht="13.8">
      <c r="A956" s="1">
        <v>89</v>
      </c>
      <c r="B956" s="227" t="str">
        <f>MKT[[#This Row],[DATE]]&amp;MKT[[#This Row],[VEHICLE NO]]&amp;MKT[[#This Row],[TRIP NO]]</f>
        <v>45450OD34R11451</v>
      </c>
      <c r="C956" s="25">
        <v>45450</v>
      </c>
      <c r="D956" s="1">
        <v>29568</v>
      </c>
      <c r="E956" s="12">
        <v>312214</v>
      </c>
      <c r="F956" s="17">
        <v>9188</v>
      </c>
      <c r="G956" s="20" t="s">
        <v>12</v>
      </c>
      <c r="H956" s="228">
        <v>54.92</v>
      </c>
      <c r="I956" s="228">
        <v>16.8</v>
      </c>
      <c r="J956" s="229">
        <f t="shared" si="35"/>
        <v>38.120000000000005</v>
      </c>
      <c r="K956" s="230">
        <v>37.380000000000003</v>
      </c>
      <c r="L956" s="231">
        <v>45451</v>
      </c>
      <c r="M956" s="228">
        <f t="shared" si="36"/>
        <v>0.74000000000000199</v>
      </c>
      <c r="N956" s="232">
        <v>1</v>
      </c>
      <c r="O956" s="1" t="s">
        <v>50</v>
      </c>
      <c r="P956" s="1" t="s">
        <v>53</v>
      </c>
      <c r="Q956" s="233" t="str">
        <f>VLOOKUP(MKT[[#This Row],[ID]],DRIVER[],6,FALSE)</f>
        <v>HEMANTA MOHANTA</v>
      </c>
    </row>
    <row r="957" spans="1:18" ht="13.8">
      <c r="A957" s="1">
        <v>90</v>
      </c>
      <c r="B957" s="227" t="str">
        <f>MKT[[#This Row],[DATE]]&amp;MKT[[#This Row],[VEHICLE NO]]&amp;MKT[[#This Row],[TRIP NO]]</f>
        <v>45450OD34R13451</v>
      </c>
      <c r="C957" s="25">
        <v>45450</v>
      </c>
      <c r="D957" s="1">
        <v>29569</v>
      </c>
      <c r="E957" s="12">
        <v>312214</v>
      </c>
      <c r="F957" s="17">
        <v>9186</v>
      </c>
      <c r="G957" s="20" t="s">
        <v>11</v>
      </c>
      <c r="H957" s="228">
        <v>54.74</v>
      </c>
      <c r="I957" s="228">
        <v>16.899999999999999</v>
      </c>
      <c r="J957" s="229">
        <f t="shared" si="35"/>
        <v>37.840000000000003</v>
      </c>
      <c r="K957" s="230">
        <v>37.479999999999997</v>
      </c>
      <c r="L957" s="231">
        <v>45451</v>
      </c>
      <c r="M957" s="228">
        <f t="shared" si="36"/>
        <v>0.36000000000000654</v>
      </c>
      <c r="N957" s="232">
        <v>1</v>
      </c>
      <c r="O957" s="1" t="s">
        <v>50</v>
      </c>
      <c r="P957" s="1" t="s">
        <v>53</v>
      </c>
      <c r="Q957" s="233" t="str">
        <f>VLOOKUP(MKT[[#This Row],[ID]],DRIVER[],6,FALSE)</f>
        <v>MALIA PRADHAN</v>
      </c>
    </row>
    <row r="958" spans="1:18" ht="13.8">
      <c r="A958" s="1">
        <v>91</v>
      </c>
      <c r="B958" s="227" t="str">
        <f>MKT[[#This Row],[DATE]]&amp;MKT[[#This Row],[VEHICLE NO]]&amp;MKT[[#This Row],[TRIP NO]]</f>
        <v>45451OD34R11451</v>
      </c>
      <c r="C958" s="25">
        <v>45451</v>
      </c>
      <c r="D958" s="1">
        <v>29570</v>
      </c>
      <c r="E958" s="12">
        <v>312214</v>
      </c>
      <c r="F958" s="17">
        <v>9224</v>
      </c>
      <c r="G958" s="20" t="s">
        <v>12</v>
      </c>
      <c r="H958" s="228">
        <v>53.82</v>
      </c>
      <c r="I958" s="228">
        <v>16.88</v>
      </c>
      <c r="J958" s="229">
        <f t="shared" ref="J958:J963" si="37">H958-I958</f>
        <v>36.94</v>
      </c>
      <c r="K958" s="230">
        <v>36.42</v>
      </c>
      <c r="L958" s="231">
        <v>45452</v>
      </c>
      <c r="M958" s="228">
        <f t="shared" ref="M958:M963" si="38">J958-K958</f>
        <v>0.51999999999999602</v>
      </c>
      <c r="N958" s="232">
        <v>1</v>
      </c>
      <c r="O958" s="1" t="s">
        <v>50</v>
      </c>
      <c r="P958" s="1" t="s">
        <v>53</v>
      </c>
      <c r="Q958" s="233" t="str">
        <f>VLOOKUP(MKT[[#This Row],[ID]],DRIVER[],6,FALSE)</f>
        <v>HEMANTA MOHANTA</v>
      </c>
    </row>
    <row r="959" spans="1:18" ht="13.8">
      <c r="A959" s="1">
        <v>92</v>
      </c>
      <c r="B959" s="227" t="str">
        <f>MKT[[#This Row],[DATE]]&amp;MKT[[#This Row],[VEHICLE NO]]&amp;MKT[[#This Row],[TRIP NO]]</f>
        <v>45451OD34R13451</v>
      </c>
      <c r="C959" s="25">
        <v>45451</v>
      </c>
      <c r="D959" s="1">
        <v>29571</v>
      </c>
      <c r="E959" s="12">
        <v>312214</v>
      </c>
      <c r="F959" s="17">
        <v>9231</v>
      </c>
      <c r="G959" s="20" t="s">
        <v>11</v>
      </c>
      <c r="H959" s="228">
        <v>53.6</v>
      </c>
      <c r="I959" s="228">
        <v>16.920000000000002</v>
      </c>
      <c r="J959" s="229">
        <f t="shared" si="37"/>
        <v>36.68</v>
      </c>
      <c r="K959" s="230">
        <v>36.14</v>
      </c>
      <c r="L959" s="231">
        <v>45452</v>
      </c>
      <c r="M959" s="228">
        <f t="shared" si="38"/>
        <v>0.53999999999999915</v>
      </c>
      <c r="N959" s="232">
        <v>1</v>
      </c>
      <c r="O959" s="1" t="s">
        <v>50</v>
      </c>
      <c r="P959" s="1" t="s">
        <v>53</v>
      </c>
      <c r="Q959" s="233" t="str">
        <f>VLOOKUP(MKT[[#This Row],[ID]],DRIVER[],6,FALSE)</f>
        <v>MALIA PRADHAN</v>
      </c>
      <c r="R959" s="1">
        <v>364</v>
      </c>
    </row>
    <row r="960" spans="1:18" ht="13.8">
      <c r="A960" s="1">
        <v>93</v>
      </c>
      <c r="B960" s="227" t="str">
        <f>MKT[[#This Row],[DATE]]&amp;MKT[[#This Row],[VEHICLE NO]]&amp;MKT[[#This Row],[TRIP NO]]</f>
        <v>45451OD04V13451</v>
      </c>
      <c r="C960" s="25">
        <v>45451</v>
      </c>
      <c r="D960" s="1">
        <v>29572</v>
      </c>
      <c r="E960" s="12">
        <v>312214</v>
      </c>
      <c r="F960" s="17">
        <v>9232</v>
      </c>
      <c r="G960" s="20" t="s">
        <v>48</v>
      </c>
      <c r="H960" s="228">
        <v>52.9</v>
      </c>
      <c r="I960" s="228">
        <v>16.920000000000002</v>
      </c>
      <c r="J960" s="229">
        <f t="shared" si="37"/>
        <v>35.979999999999997</v>
      </c>
      <c r="K960" s="230">
        <v>35.520000000000003</v>
      </c>
      <c r="L960" s="231">
        <v>45452</v>
      </c>
      <c r="M960" s="228">
        <f t="shared" si="38"/>
        <v>0.45999999999999375</v>
      </c>
      <c r="N960" s="232">
        <v>1</v>
      </c>
      <c r="O960" s="1" t="s">
        <v>50</v>
      </c>
      <c r="P960" s="1" t="s">
        <v>53</v>
      </c>
      <c r="Q960" s="233" t="str">
        <f>VLOOKUP(MKT[[#This Row],[ID]],DRIVER[],6,FALSE)</f>
        <v>ASHOK PRADHAN</v>
      </c>
    </row>
    <row r="961" spans="1:18" ht="13.8">
      <c r="A961" s="1">
        <v>94</v>
      </c>
      <c r="B961" s="227" t="str">
        <f>MKT[[#This Row],[DATE]]&amp;MKT[[#This Row],[VEHICLE NO]]&amp;MKT[[#This Row],[TRIP NO]]</f>
        <v>45451OD04V11451</v>
      </c>
      <c r="C961" s="25">
        <v>45451</v>
      </c>
      <c r="D961" s="1">
        <v>29573</v>
      </c>
      <c r="E961" s="12">
        <v>312214</v>
      </c>
      <c r="F961" s="17">
        <v>9260</v>
      </c>
      <c r="G961" s="20" t="s">
        <v>46</v>
      </c>
      <c r="H961" s="228">
        <v>49.06</v>
      </c>
      <c r="I961" s="228">
        <v>16.739999999999998</v>
      </c>
      <c r="J961" s="229">
        <f t="shared" si="37"/>
        <v>32.320000000000007</v>
      </c>
      <c r="K961" s="230">
        <v>31.96</v>
      </c>
      <c r="L961" s="231">
        <v>45452</v>
      </c>
      <c r="M961" s="228">
        <f t="shared" si="38"/>
        <v>0.36000000000000654</v>
      </c>
      <c r="N961" s="232">
        <v>1</v>
      </c>
      <c r="O961" s="1" t="s">
        <v>50</v>
      </c>
      <c r="P961" s="1" t="s">
        <v>53</v>
      </c>
      <c r="Q961" s="233" t="str">
        <f>VLOOKUP(MKT[[#This Row],[ID]],DRIVER[],6,FALSE)</f>
        <v>AJAYA KUMAR PARIDA</v>
      </c>
      <c r="R961" s="1">
        <v>256</v>
      </c>
    </row>
    <row r="962" spans="1:18" ht="13.8">
      <c r="A962" s="1">
        <v>95</v>
      </c>
      <c r="B962" s="227" t="str">
        <f>MKT[[#This Row],[DATE]]&amp;MKT[[#This Row],[VEHICLE NO]]&amp;MKT[[#This Row],[TRIP NO]]</f>
        <v>45451OD34U13451</v>
      </c>
      <c r="C962" s="25">
        <v>45451</v>
      </c>
      <c r="D962" s="1">
        <v>29574</v>
      </c>
      <c r="E962" s="12">
        <v>312214</v>
      </c>
      <c r="F962" s="17">
        <v>9269</v>
      </c>
      <c r="G962" s="20" t="s">
        <v>49</v>
      </c>
      <c r="H962" s="228">
        <v>53.42</v>
      </c>
      <c r="I962" s="228">
        <v>17.04</v>
      </c>
      <c r="J962" s="229">
        <f t="shared" si="37"/>
        <v>36.380000000000003</v>
      </c>
      <c r="K962" s="230">
        <v>35.78</v>
      </c>
      <c r="L962" s="231">
        <v>45452</v>
      </c>
      <c r="M962" s="228">
        <f t="shared" si="38"/>
        <v>0.60000000000000142</v>
      </c>
      <c r="N962" s="232">
        <v>1</v>
      </c>
      <c r="O962" s="1" t="s">
        <v>50</v>
      </c>
      <c r="P962" s="1" t="s">
        <v>53</v>
      </c>
      <c r="Q962" s="233" t="str">
        <f>VLOOKUP(MKT[[#This Row],[ID]],DRIVER[],6,FALSE)</f>
        <v>BHOORA KHAN</v>
      </c>
    </row>
    <row r="963" spans="1:18" ht="13.8">
      <c r="A963" s="1">
        <v>96</v>
      </c>
      <c r="B963" s="227" t="str">
        <f>MKT[[#This Row],[DATE]]&amp;MKT[[#This Row],[VEHICLE NO]]&amp;MKT[[#This Row],[TRIP NO]]</f>
        <v>45451OD34U11451</v>
      </c>
      <c r="C963" s="25">
        <v>45451</v>
      </c>
      <c r="D963" s="1">
        <v>29575</v>
      </c>
      <c r="E963" s="12">
        <v>312214</v>
      </c>
      <c r="F963" s="17">
        <v>9271</v>
      </c>
      <c r="G963" s="20" t="s">
        <v>47</v>
      </c>
      <c r="H963" s="228">
        <v>52.86</v>
      </c>
      <c r="I963" s="228">
        <v>16.899999999999999</v>
      </c>
      <c r="J963" s="229">
        <f t="shared" si="37"/>
        <v>35.96</v>
      </c>
      <c r="K963" s="230">
        <v>35.479999999999997</v>
      </c>
      <c r="L963" s="231">
        <v>45452</v>
      </c>
      <c r="M963" s="228">
        <f t="shared" si="38"/>
        <v>0.48000000000000398</v>
      </c>
      <c r="N963" s="232">
        <v>1</v>
      </c>
      <c r="O963" s="1">
        <v>0</v>
      </c>
      <c r="P963" s="1" t="s">
        <v>53</v>
      </c>
      <c r="Q963" s="233" t="str">
        <f>VLOOKUP(MKT[[#This Row],[ID]],DRIVER[],6,FALSE)</f>
        <v>SULTAN AHMAD</v>
      </c>
    </row>
    <row r="964" spans="1:18" ht="13.8">
      <c r="A964" s="1">
        <v>97</v>
      </c>
      <c r="B964" s="227" t="str">
        <f>MKT[[#This Row],[DATE]]&amp;MKT[[#This Row],[VEHICLE NO]]&amp;MKT[[#This Row],[TRIP NO]]</f>
        <v>45452OD04V13451</v>
      </c>
      <c r="C964" s="25">
        <v>45452</v>
      </c>
      <c r="D964" s="1">
        <v>29576</v>
      </c>
      <c r="E964" s="12">
        <v>312214</v>
      </c>
      <c r="F964" s="17">
        <v>9307</v>
      </c>
      <c r="G964" s="20" t="s">
        <v>48</v>
      </c>
      <c r="H964" s="228">
        <v>53.62</v>
      </c>
      <c r="I964" s="228">
        <v>16.899999999999999</v>
      </c>
      <c r="J964" s="229">
        <f t="shared" ref="J964:J974" si="39">H964-I964</f>
        <v>36.72</v>
      </c>
      <c r="K964" s="230">
        <v>36.5</v>
      </c>
      <c r="L964" s="231">
        <v>45452</v>
      </c>
      <c r="M964" s="228">
        <f t="shared" ref="M964:M974" si="40">J964-K964</f>
        <v>0.21999999999999886</v>
      </c>
      <c r="N964" s="232">
        <v>1</v>
      </c>
      <c r="O964" s="1" t="s">
        <v>50</v>
      </c>
      <c r="P964" s="1" t="s">
        <v>53</v>
      </c>
      <c r="Q964" s="233" t="str">
        <f>VLOOKUP(MKT[[#This Row],[ID]],DRIVER[],6,FALSE)</f>
        <v>ASHOK PRADHAN</v>
      </c>
    </row>
    <row r="965" spans="1:18" ht="13.8">
      <c r="A965" s="1">
        <v>98</v>
      </c>
      <c r="B965" s="227" t="str">
        <f>MKT[[#This Row],[DATE]]&amp;MKT[[#This Row],[VEHICLE NO]]&amp;MKT[[#This Row],[TRIP NO]]</f>
        <v>45452OD34R13451</v>
      </c>
      <c r="C965" s="25">
        <v>45452</v>
      </c>
      <c r="D965" s="1">
        <v>29577</v>
      </c>
      <c r="E965" s="12">
        <v>312214</v>
      </c>
      <c r="F965" s="17">
        <v>9318</v>
      </c>
      <c r="G965" s="20" t="s">
        <v>11</v>
      </c>
      <c r="H965" s="228">
        <v>55.74</v>
      </c>
      <c r="I965" s="228">
        <v>17.2</v>
      </c>
      <c r="J965" s="229">
        <f t="shared" si="39"/>
        <v>38.540000000000006</v>
      </c>
      <c r="K965" s="230">
        <v>37.96</v>
      </c>
      <c r="L965" s="231">
        <v>45452</v>
      </c>
      <c r="M965" s="228">
        <f t="shared" si="40"/>
        <v>0.5800000000000054</v>
      </c>
      <c r="N965" s="232">
        <v>1</v>
      </c>
      <c r="O965" s="1" t="s">
        <v>50</v>
      </c>
      <c r="P965" s="1" t="s">
        <v>53</v>
      </c>
      <c r="Q965" s="233" t="str">
        <f>VLOOKUP(MKT[[#This Row],[ID]],DRIVER[],6,FALSE)</f>
        <v>MALIA PRADHAN</v>
      </c>
    </row>
    <row r="966" spans="1:18" ht="13.8">
      <c r="A966" s="1">
        <v>99</v>
      </c>
      <c r="B966" s="227" t="str">
        <f>MKT[[#This Row],[DATE]]&amp;MKT[[#This Row],[VEHICLE NO]]&amp;MKT[[#This Row],[TRIP NO]]</f>
        <v>45452OD34T11451</v>
      </c>
      <c r="C966" s="25">
        <v>45452</v>
      </c>
      <c r="D966" s="1">
        <v>29578</v>
      </c>
      <c r="E966" s="12">
        <v>312214</v>
      </c>
      <c r="F966" s="17">
        <v>9323</v>
      </c>
      <c r="G966" s="20" t="s">
        <v>34</v>
      </c>
      <c r="H966" s="228">
        <v>53.96</v>
      </c>
      <c r="I966" s="228">
        <v>16.899999999999999</v>
      </c>
      <c r="J966" s="229">
        <f t="shared" si="39"/>
        <v>37.06</v>
      </c>
      <c r="K966" s="230">
        <v>36</v>
      </c>
      <c r="L966" s="231">
        <v>45452</v>
      </c>
      <c r="M966" s="228">
        <f t="shared" si="40"/>
        <v>1.0600000000000023</v>
      </c>
      <c r="N966" s="232">
        <v>1</v>
      </c>
      <c r="O966" s="1" t="s">
        <v>50</v>
      </c>
      <c r="P966" s="1" t="s">
        <v>53</v>
      </c>
      <c r="Q966" s="233" t="str">
        <f>VLOOKUP(MKT[[#This Row],[ID]],DRIVER[],6,FALSE)</f>
        <v>KASHI NATH DAS</v>
      </c>
    </row>
    <row r="967" spans="1:18" ht="13.8">
      <c r="A967" s="1">
        <v>100</v>
      </c>
      <c r="B967" s="227" t="str">
        <f>MKT[[#This Row],[DATE]]&amp;MKT[[#This Row],[VEHICLE NO]]&amp;MKT[[#This Row],[TRIP NO]]</f>
        <v>45452OD04T11451</v>
      </c>
      <c r="C967" s="25">
        <v>45452</v>
      </c>
      <c r="D967" s="1">
        <v>29579</v>
      </c>
      <c r="E967" s="12">
        <v>312214</v>
      </c>
      <c r="F967" s="17">
        <v>9327</v>
      </c>
      <c r="G967" s="20" t="s">
        <v>13</v>
      </c>
      <c r="H967" s="228">
        <v>54.38</v>
      </c>
      <c r="I967" s="228">
        <v>16.88</v>
      </c>
      <c r="J967" s="229">
        <f t="shared" si="39"/>
        <v>37.5</v>
      </c>
      <c r="K967" s="230">
        <v>36.94</v>
      </c>
      <c r="L967" s="231">
        <v>45452</v>
      </c>
      <c r="M967" s="228">
        <f t="shared" si="40"/>
        <v>0.56000000000000227</v>
      </c>
      <c r="N967" s="232">
        <v>1</v>
      </c>
      <c r="O967" s="1" t="s">
        <v>50</v>
      </c>
      <c r="P967" s="1" t="s">
        <v>53</v>
      </c>
      <c r="Q967" s="233" t="str">
        <f>VLOOKUP(MKT[[#This Row],[ID]],DRIVER[],6,FALSE)</f>
        <v>BHOORA KHAN</v>
      </c>
    </row>
    <row r="968" spans="1:18" ht="13.8">
      <c r="A968" s="1">
        <v>101</v>
      </c>
      <c r="B968" s="227" t="str">
        <f>MKT[[#This Row],[DATE]]&amp;MKT[[#This Row],[VEHICLE NO]]&amp;MKT[[#This Row],[TRIP NO]]</f>
        <v>45452OD34S11451</v>
      </c>
      <c r="C968" s="25">
        <v>45452</v>
      </c>
      <c r="D968" s="1">
        <v>29580</v>
      </c>
      <c r="E968" s="12">
        <v>312214</v>
      </c>
      <c r="F968" s="17">
        <v>9357</v>
      </c>
      <c r="G968" s="20" t="s">
        <v>32</v>
      </c>
      <c r="H968" s="228">
        <v>55.56</v>
      </c>
      <c r="I968" s="228">
        <v>16.84</v>
      </c>
      <c r="J968" s="229">
        <f t="shared" si="39"/>
        <v>38.72</v>
      </c>
      <c r="K968" s="230">
        <v>38.18</v>
      </c>
      <c r="L968" s="231">
        <v>45452</v>
      </c>
      <c r="M968" s="228">
        <f t="shared" si="40"/>
        <v>0.53999999999999915</v>
      </c>
      <c r="N968" s="232">
        <v>1</v>
      </c>
      <c r="O968" s="1" t="s">
        <v>50</v>
      </c>
      <c r="P968" s="1" t="s">
        <v>53</v>
      </c>
      <c r="Q968" s="233" t="str">
        <f>VLOOKUP(MKT[[#This Row],[ID]],DRIVER[],6,FALSE)</f>
        <v>SULTAN AHMAD</v>
      </c>
    </row>
    <row r="969" spans="1:18" ht="13.8">
      <c r="A969" s="1">
        <v>102</v>
      </c>
      <c r="B969" s="227" t="str">
        <f>MKT[[#This Row],[DATE]]&amp;MKT[[#This Row],[VEHICLE NO]]&amp;MKT[[#This Row],[TRIP NO]]</f>
        <v>45452OD34R11451</v>
      </c>
      <c r="C969" s="25">
        <v>45452</v>
      </c>
      <c r="D969" s="1">
        <v>29581</v>
      </c>
      <c r="E969" s="12">
        <v>312214</v>
      </c>
      <c r="F969" s="17">
        <v>9347</v>
      </c>
      <c r="G969" s="20" t="s">
        <v>12</v>
      </c>
      <c r="H969" s="228">
        <v>57.02</v>
      </c>
      <c r="I969" s="228">
        <v>16.86</v>
      </c>
      <c r="J969" s="229">
        <f t="shared" si="39"/>
        <v>40.160000000000004</v>
      </c>
      <c r="K969" s="230">
        <v>39</v>
      </c>
      <c r="L969" s="231">
        <v>45452</v>
      </c>
      <c r="M969" s="228">
        <f t="shared" si="40"/>
        <v>1.1600000000000037</v>
      </c>
      <c r="N969" s="232">
        <v>1</v>
      </c>
      <c r="O969" s="1" t="s">
        <v>50</v>
      </c>
      <c r="P969" s="1" t="s">
        <v>53</v>
      </c>
      <c r="Q969" s="233" t="str">
        <f>VLOOKUP(MKT[[#This Row],[ID]],DRIVER[],6,FALSE)</f>
        <v>HEMANTA MOHANTA</v>
      </c>
    </row>
    <row r="970" spans="1:18" ht="13.8">
      <c r="A970" s="1">
        <v>103</v>
      </c>
      <c r="B970" s="227" t="str">
        <f>MKT[[#This Row],[DATE]]&amp;MKT[[#This Row],[VEHICLE NO]]&amp;MKT[[#This Row],[TRIP NO]]</f>
        <v>45452OD04V13452</v>
      </c>
      <c r="C970" s="25">
        <v>45452</v>
      </c>
      <c r="D970" s="1">
        <v>29582</v>
      </c>
      <c r="E970" s="12">
        <v>312214</v>
      </c>
      <c r="F970" s="17">
        <v>9389</v>
      </c>
      <c r="G970" s="20" t="s">
        <v>48</v>
      </c>
      <c r="H970" s="228">
        <v>56.26</v>
      </c>
      <c r="I970" s="228">
        <v>16.899999999999999</v>
      </c>
      <c r="J970" s="229">
        <f t="shared" si="39"/>
        <v>39.36</v>
      </c>
      <c r="K970" s="230">
        <v>37.799999999999997</v>
      </c>
      <c r="L970" s="231">
        <v>45452</v>
      </c>
      <c r="M970" s="228">
        <f t="shared" si="40"/>
        <v>1.5600000000000023</v>
      </c>
      <c r="N970" s="232">
        <v>2</v>
      </c>
      <c r="O970" s="1" t="s">
        <v>50</v>
      </c>
      <c r="P970" s="1" t="s">
        <v>53</v>
      </c>
      <c r="Q970" s="233" t="str">
        <f>VLOOKUP(MKT[[#This Row],[ID]],DRIVER[],6,FALSE)</f>
        <v>ASHOK PRADHAN</v>
      </c>
    </row>
    <row r="971" spans="1:18" ht="13.8">
      <c r="A971" s="1">
        <v>104</v>
      </c>
      <c r="B971" s="227" t="str">
        <f>MKT[[#This Row],[DATE]]&amp;MKT[[#This Row],[VEHICLE NO]]&amp;MKT[[#This Row],[TRIP NO]]</f>
        <v>45452OD34R13452</v>
      </c>
      <c r="C971" s="25">
        <v>45452</v>
      </c>
      <c r="D971" s="1">
        <v>29583</v>
      </c>
      <c r="E971" s="12">
        <v>312214</v>
      </c>
      <c r="F971" s="17">
        <v>9398</v>
      </c>
      <c r="G971" s="20" t="s">
        <v>11</v>
      </c>
      <c r="H971" s="228">
        <v>55.48</v>
      </c>
      <c r="I971" s="228">
        <v>17.2</v>
      </c>
      <c r="J971" s="229">
        <f t="shared" si="39"/>
        <v>38.28</v>
      </c>
      <c r="K971" s="230">
        <v>36.6</v>
      </c>
      <c r="L971" s="231">
        <v>45452</v>
      </c>
      <c r="M971" s="228">
        <f t="shared" si="40"/>
        <v>1.6799999999999997</v>
      </c>
      <c r="N971" s="232">
        <v>2</v>
      </c>
      <c r="O971" s="1" t="s">
        <v>50</v>
      </c>
      <c r="P971" s="1" t="s">
        <v>53</v>
      </c>
      <c r="Q971" s="233" t="str">
        <f>VLOOKUP(MKT[[#This Row],[ID]],DRIVER[],6,FALSE)</f>
        <v>MALIA PRADHAN</v>
      </c>
    </row>
    <row r="972" spans="1:18" ht="13.8">
      <c r="A972" s="1">
        <v>105</v>
      </c>
      <c r="B972" s="227" t="str">
        <f>MKT[[#This Row],[DATE]]&amp;MKT[[#This Row],[VEHICLE NO]]&amp;MKT[[#This Row],[TRIP NO]]</f>
        <v>45452OD34T11452</v>
      </c>
      <c r="C972" s="25">
        <v>45452</v>
      </c>
      <c r="D972" s="1">
        <v>29584</v>
      </c>
      <c r="E972" s="12">
        <v>312214</v>
      </c>
      <c r="F972" s="17">
        <v>9407</v>
      </c>
      <c r="G972" s="20" t="s">
        <v>34</v>
      </c>
      <c r="H972" s="228">
        <v>54.88</v>
      </c>
      <c r="I972" s="228">
        <v>16.82</v>
      </c>
      <c r="J972" s="229">
        <f t="shared" si="39"/>
        <v>38.06</v>
      </c>
      <c r="K972" s="230">
        <v>37.340000000000003</v>
      </c>
      <c r="L972" s="231">
        <v>45452</v>
      </c>
      <c r="M972" s="228">
        <f t="shared" si="40"/>
        <v>0.71999999999999886</v>
      </c>
      <c r="N972" s="232">
        <v>2</v>
      </c>
      <c r="O972" s="1" t="s">
        <v>50</v>
      </c>
      <c r="P972" s="1" t="s">
        <v>53</v>
      </c>
      <c r="Q972" s="233" t="str">
        <f>VLOOKUP(MKT[[#This Row],[ID]],DRIVER[],6,FALSE)</f>
        <v>KASHI NATH DAS</v>
      </c>
    </row>
    <row r="973" spans="1:18" ht="13.8">
      <c r="A973" s="1">
        <v>106</v>
      </c>
      <c r="B973" s="227" t="str">
        <f>MKT[[#This Row],[DATE]]&amp;MKT[[#This Row],[VEHICLE NO]]&amp;MKT[[#This Row],[TRIP NO]]</f>
        <v>45452OD04T11452</v>
      </c>
      <c r="C973" s="25">
        <v>45452</v>
      </c>
      <c r="D973" s="1">
        <v>29585</v>
      </c>
      <c r="E973" s="12">
        <v>312214</v>
      </c>
      <c r="F973" s="17">
        <v>9415</v>
      </c>
      <c r="G973" s="20" t="s">
        <v>13</v>
      </c>
      <c r="H973" s="228">
        <v>53.62</v>
      </c>
      <c r="I973" s="228">
        <v>16.88</v>
      </c>
      <c r="J973" s="229">
        <f t="shared" si="39"/>
        <v>36.739999999999995</v>
      </c>
      <c r="K973" s="230">
        <v>36.200000000000003</v>
      </c>
      <c r="L973" s="231">
        <v>45452</v>
      </c>
      <c r="M973" s="228">
        <f t="shared" si="40"/>
        <v>0.53999999999999204</v>
      </c>
      <c r="N973" s="232">
        <v>2</v>
      </c>
      <c r="O973" s="1" t="s">
        <v>50</v>
      </c>
      <c r="P973" s="1" t="s">
        <v>53</v>
      </c>
      <c r="Q973" s="233" t="str">
        <f>VLOOKUP(MKT[[#This Row],[ID]],DRIVER[],6,FALSE)</f>
        <v>BHOORA KHAN</v>
      </c>
    </row>
    <row r="974" spans="1:18" ht="13.8">
      <c r="A974" s="1">
        <v>107</v>
      </c>
      <c r="B974" s="227" t="str">
        <f>MKT[[#This Row],[DATE]]&amp;MKT[[#This Row],[VEHICLE NO]]&amp;MKT[[#This Row],[TRIP NO]]</f>
        <v>45452OD34S11452</v>
      </c>
      <c r="C974" s="25">
        <v>45452</v>
      </c>
      <c r="D974" s="1">
        <v>29586</v>
      </c>
      <c r="E974" s="12">
        <v>312214</v>
      </c>
      <c r="F974" s="17">
        <v>9416</v>
      </c>
      <c r="G974" s="20" t="s">
        <v>32</v>
      </c>
      <c r="H974" s="228">
        <v>53.58</v>
      </c>
      <c r="I974" s="228">
        <v>16.82</v>
      </c>
      <c r="J974" s="229">
        <f t="shared" si="39"/>
        <v>36.76</v>
      </c>
      <c r="K974" s="230">
        <v>35.92</v>
      </c>
      <c r="L974" s="231">
        <v>45452</v>
      </c>
      <c r="M974" s="228">
        <f t="shared" si="40"/>
        <v>0.83999999999999631</v>
      </c>
      <c r="N974" s="232">
        <v>2</v>
      </c>
      <c r="O974" s="1" t="s">
        <v>50</v>
      </c>
      <c r="P974" s="1" t="s">
        <v>53</v>
      </c>
      <c r="Q974" s="233" t="str">
        <f>VLOOKUP(MKT[[#This Row],[ID]],DRIVER[],6,FALSE)</f>
        <v>SULTAN AHMAD</v>
      </c>
    </row>
    <row r="975" spans="1:18" ht="13.8">
      <c r="A975" s="1">
        <v>108</v>
      </c>
      <c r="B975" s="227" t="str">
        <f>MKT[[#This Row],[DATE]]&amp;MKT[[#This Row],[VEHICLE NO]]&amp;MKT[[#This Row],[TRIP NO]]</f>
        <v>45453OD34T11451</v>
      </c>
      <c r="C975" s="25">
        <v>45453</v>
      </c>
      <c r="D975" s="1">
        <v>29588</v>
      </c>
      <c r="E975" s="12">
        <v>312214</v>
      </c>
      <c r="F975" s="17">
        <v>9425</v>
      </c>
      <c r="G975" s="20" t="s">
        <v>34</v>
      </c>
      <c r="H975" s="228">
        <v>55.26</v>
      </c>
      <c r="I975" s="228">
        <v>16.82</v>
      </c>
      <c r="J975" s="229">
        <f t="shared" ref="J975:J984" si="41">H975-I975</f>
        <v>38.44</v>
      </c>
      <c r="K975" s="230">
        <v>37.119999999999997</v>
      </c>
      <c r="L975" s="231">
        <v>45453</v>
      </c>
      <c r="M975" s="228">
        <f t="shared" ref="M975:M984" si="42">J975-K975</f>
        <v>1.3200000000000003</v>
      </c>
      <c r="N975" s="232">
        <v>1</v>
      </c>
      <c r="O975" s="1" t="s">
        <v>50</v>
      </c>
      <c r="P975" s="1" t="s">
        <v>53</v>
      </c>
      <c r="Q975" s="233" t="str">
        <f>VLOOKUP(MKT[[#This Row],[ID]],DRIVER[],6,FALSE)</f>
        <v>KASHI NATH DAS</v>
      </c>
    </row>
    <row r="976" spans="1:18" ht="13.8">
      <c r="A976" s="1">
        <v>109</v>
      </c>
      <c r="B976" s="227" t="str">
        <f>MKT[[#This Row],[DATE]]&amp;MKT[[#This Row],[VEHICLE NO]]&amp;MKT[[#This Row],[TRIP NO]]</f>
        <v>45453OD04V13451</v>
      </c>
      <c r="C976" s="25">
        <v>45453</v>
      </c>
      <c r="D976" s="1">
        <v>29589</v>
      </c>
      <c r="E976" s="12">
        <v>312214</v>
      </c>
      <c r="F976" s="17">
        <v>9426</v>
      </c>
      <c r="G976" s="20" t="s">
        <v>48</v>
      </c>
      <c r="H976" s="228">
        <v>54.2</v>
      </c>
      <c r="I976" s="228">
        <v>16.88</v>
      </c>
      <c r="J976" s="229">
        <f t="shared" si="41"/>
        <v>37.320000000000007</v>
      </c>
      <c r="K976" s="230">
        <v>36.54</v>
      </c>
      <c r="L976" s="231">
        <v>45453</v>
      </c>
      <c r="M976" s="228">
        <f t="shared" si="42"/>
        <v>0.78000000000000824</v>
      </c>
      <c r="N976" s="232">
        <v>1</v>
      </c>
      <c r="O976" s="1" t="s">
        <v>50</v>
      </c>
      <c r="P976" s="1" t="s">
        <v>53</v>
      </c>
      <c r="Q976" s="233" t="str">
        <f>VLOOKUP(MKT[[#This Row],[ID]],DRIVER[],6,FALSE)</f>
        <v>ASHOK PRADHAN</v>
      </c>
    </row>
    <row r="977" spans="1:18" ht="13.8">
      <c r="A977" s="1">
        <v>110</v>
      </c>
      <c r="B977" s="227" t="str">
        <f>MKT[[#This Row],[DATE]]&amp;MKT[[#This Row],[VEHICLE NO]]&amp;MKT[[#This Row],[TRIP NO]]</f>
        <v>45453OD34S11451</v>
      </c>
      <c r="C977" s="25">
        <v>45453</v>
      </c>
      <c r="D977" s="1">
        <v>29590</v>
      </c>
      <c r="E977" s="12">
        <v>312214</v>
      </c>
      <c r="F977" s="17">
        <v>9432</v>
      </c>
      <c r="G977" s="20" t="s">
        <v>32</v>
      </c>
      <c r="H977" s="228">
        <v>55.5</v>
      </c>
      <c r="I977" s="228">
        <v>16.8</v>
      </c>
      <c r="J977" s="229">
        <f t="shared" si="41"/>
        <v>38.700000000000003</v>
      </c>
      <c r="K977" s="230">
        <v>37.78</v>
      </c>
      <c r="L977" s="231">
        <v>45453</v>
      </c>
      <c r="M977" s="228">
        <f t="shared" si="42"/>
        <v>0.92000000000000171</v>
      </c>
      <c r="N977" s="232">
        <v>1</v>
      </c>
      <c r="O977" s="1" t="s">
        <v>50</v>
      </c>
      <c r="P977" s="1" t="s">
        <v>53</v>
      </c>
      <c r="Q977" s="233" t="str">
        <f>VLOOKUP(MKT[[#This Row],[ID]],DRIVER[],6,FALSE)</f>
        <v>SULTAN AHMAD</v>
      </c>
    </row>
    <row r="978" spans="1:18" ht="13.8">
      <c r="A978" s="1">
        <v>111</v>
      </c>
      <c r="B978" s="227" t="str">
        <f>MKT[[#This Row],[DATE]]&amp;MKT[[#This Row],[VEHICLE NO]]&amp;MKT[[#This Row],[TRIP NO]]</f>
        <v>45453OD04T11451</v>
      </c>
      <c r="C978" s="25">
        <v>45453</v>
      </c>
      <c r="D978" s="1">
        <v>29591</v>
      </c>
      <c r="E978" s="12">
        <v>312214</v>
      </c>
      <c r="F978" s="17">
        <v>9431</v>
      </c>
      <c r="G978" s="20" t="s">
        <v>13</v>
      </c>
      <c r="H978" s="228">
        <v>55.38</v>
      </c>
      <c r="I978" s="228">
        <v>16.899999999999999</v>
      </c>
      <c r="J978" s="229">
        <f t="shared" si="41"/>
        <v>38.480000000000004</v>
      </c>
      <c r="K978" s="230">
        <v>37.42</v>
      </c>
      <c r="L978" s="231">
        <v>45453</v>
      </c>
      <c r="M978" s="228">
        <f t="shared" si="42"/>
        <v>1.0600000000000023</v>
      </c>
      <c r="N978" s="232">
        <v>1</v>
      </c>
      <c r="O978" s="1" t="s">
        <v>50</v>
      </c>
      <c r="P978" s="1" t="s">
        <v>53</v>
      </c>
      <c r="Q978" s="233" t="str">
        <f>VLOOKUP(MKT[[#This Row],[ID]],DRIVER[],6,FALSE)</f>
        <v>BHOORA KHAN</v>
      </c>
    </row>
    <row r="979" spans="1:18" ht="13.8">
      <c r="A979" s="1">
        <v>112</v>
      </c>
      <c r="B979" s="227" t="str">
        <f>MKT[[#This Row],[DATE]]&amp;MKT[[#This Row],[VEHICLE NO]]&amp;MKT[[#This Row],[TRIP NO]]</f>
        <v>45453OD34R11451</v>
      </c>
      <c r="C979" s="25">
        <v>45453</v>
      </c>
      <c r="D979" s="1">
        <v>29592</v>
      </c>
      <c r="E979" s="12">
        <v>312214</v>
      </c>
      <c r="F979" s="17">
        <v>9444</v>
      </c>
      <c r="G979" s="20" t="s">
        <v>12</v>
      </c>
      <c r="H979" s="228">
        <v>53.38</v>
      </c>
      <c r="I979" s="228">
        <v>16.899999999999999</v>
      </c>
      <c r="J979" s="229">
        <f t="shared" si="41"/>
        <v>36.480000000000004</v>
      </c>
      <c r="K979" s="230">
        <v>35.68</v>
      </c>
      <c r="L979" s="231">
        <v>45453</v>
      </c>
      <c r="M979" s="228">
        <f t="shared" si="42"/>
        <v>0.80000000000000426</v>
      </c>
      <c r="N979" s="232">
        <v>1</v>
      </c>
      <c r="O979" s="1" t="s">
        <v>50</v>
      </c>
      <c r="P979" s="1" t="s">
        <v>53</v>
      </c>
      <c r="Q979" s="233" t="str">
        <f>VLOOKUP(MKT[[#This Row],[ID]],DRIVER[],6,FALSE)</f>
        <v>AKASH KUMAR SINGH</v>
      </c>
    </row>
    <row r="980" spans="1:18" ht="13.8">
      <c r="A980" s="1">
        <v>113</v>
      </c>
      <c r="B980" s="227" t="str">
        <f>MKT[[#This Row],[DATE]]&amp;MKT[[#This Row],[VEHICLE NO]]&amp;MKT[[#This Row],[TRIP NO]]</f>
        <v>45453OD34R13451</v>
      </c>
      <c r="C980" s="25">
        <v>45453</v>
      </c>
      <c r="D980" s="1">
        <v>29594</v>
      </c>
      <c r="E980" s="12">
        <v>312214</v>
      </c>
      <c r="F980" s="17">
        <v>9475</v>
      </c>
      <c r="G980" s="20" t="s">
        <v>11</v>
      </c>
      <c r="H980" s="228">
        <v>51.86</v>
      </c>
      <c r="I980" s="228">
        <v>17.18</v>
      </c>
      <c r="J980" s="229">
        <f t="shared" si="41"/>
        <v>34.68</v>
      </c>
      <c r="K980" s="230">
        <v>33.92</v>
      </c>
      <c r="L980" s="231">
        <v>45453</v>
      </c>
      <c r="M980" s="228">
        <f t="shared" si="42"/>
        <v>0.75999999999999801</v>
      </c>
      <c r="N980" s="232">
        <v>1</v>
      </c>
      <c r="O980" s="1" t="s">
        <v>50</v>
      </c>
      <c r="P980" s="1" t="s">
        <v>53</v>
      </c>
      <c r="Q980" s="233" t="str">
        <f>VLOOKUP(MKT[[#This Row],[ID]],DRIVER[],6,FALSE)</f>
        <v>MALIA PRADHAN</v>
      </c>
    </row>
    <row r="981" spans="1:18" ht="13.8">
      <c r="A981" s="1">
        <v>114</v>
      </c>
      <c r="B981" s="227" t="str">
        <f>MKT[[#This Row],[DATE]]&amp;MKT[[#This Row],[VEHICLE NO]]&amp;MKT[[#This Row],[TRIP NO]]</f>
        <v>45453OD04V13452</v>
      </c>
      <c r="C981" s="25">
        <v>45453</v>
      </c>
      <c r="D981" s="1">
        <v>29595</v>
      </c>
      <c r="E981" s="12">
        <v>312214</v>
      </c>
      <c r="F981" s="17">
        <v>9493</v>
      </c>
      <c r="G981" s="20" t="s">
        <v>48</v>
      </c>
      <c r="H981" s="228">
        <v>55.64</v>
      </c>
      <c r="I981" s="228">
        <v>16.899999999999999</v>
      </c>
      <c r="J981" s="229">
        <f t="shared" si="41"/>
        <v>38.74</v>
      </c>
      <c r="K981" s="230">
        <v>38.22</v>
      </c>
      <c r="L981" s="231">
        <v>45453</v>
      </c>
      <c r="M981" s="228">
        <f t="shared" si="42"/>
        <v>0.52000000000000313</v>
      </c>
      <c r="N981" s="232">
        <v>2</v>
      </c>
      <c r="O981" s="1" t="s">
        <v>50</v>
      </c>
      <c r="P981" s="1" t="s">
        <v>53</v>
      </c>
      <c r="Q981" s="233" t="str">
        <f>VLOOKUP(MKT[[#This Row],[ID]],DRIVER[],6,FALSE)</f>
        <v>ASHOK PRADHAN</v>
      </c>
    </row>
    <row r="982" spans="1:18" ht="13.8">
      <c r="A982" s="1">
        <v>115</v>
      </c>
      <c r="B982" s="227" t="str">
        <f>MKT[[#This Row],[DATE]]&amp;MKT[[#This Row],[VEHICLE NO]]&amp;MKT[[#This Row],[TRIP NO]]</f>
        <v>45453OD34S11452</v>
      </c>
      <c r="C982" s="25">
        <v>45453</v>
      </c>
      <c r="D982" s="1">
        <v>29596</v>
      </c>
      <c r="E982" s="12">
        <v>312214</v>
      </c>
      <c r="F982" s="17">
        <v>9500</v>
      </c>
      <c r="G982" s="20" t="s">
        <v>32</v>
      </c>
      <c r="H982" s="228">
        <v>57.3</v>
      </c>
      <c r="I982" s="228">
        <v>16.78</v>
      </c>
      <c r="J982" s="229">
        <f t="shared" si="41"/>
        <v>40.519999999999996</v>
      </c>
      <c r="K982" s="230">
        <v>39.520000000000003</v>
      </c>
      <c r="L982" s="231">
        <v>45453</v>
      </c>
      <c r="M982" s="228">
        <f t="shared" si="42"/>
        <v>0.99999999999999289</v>
      </c>
      <c r="N982" s="232">
        <v>2</v>
      </c>
      <c r="O982" s="1" t="s">
        <v>50</v>
      </c>
      <c r="P982" s="1" t="s">
        <v>53</v>
      </c>
      <c r="Q982" s="233" t="str">
        <f>VLOOKUP(MKT[[#This Row],[ID]],DRIVER[],6,FALSE)</f>
        <v>SULTAN AHMAD</v>
      </c>
    </row>
    <row r="983" spans="1:18" ht="13.8">
      <c r="A983" s="1">
        <v>116</v>
      </c>
      <c r="B983" s="227" t="str">
        <f>MKT[[#This Row],[DATE]]&amp;MKT[[#This Row],[VEHICLE NO]]&amp;MKT[[#This Row],[TRIP NO]]</f>
        <v>45453OD04T11452</v>
      </c>
      <c r="C983" s="25">
        <v>45453</v>
      </c>
      <c r="D983" s="1">
        <v>29597</v>
      </c>
      <c r="E983" s="12">
        <v>312214</v>
      </c>
      <c r="F983" s="17">
        <v>9498</v>
      </c>
      <c r="G983" s="20" t="s">
        <v>13</v>
      </c>
      <c r="H983" s="228">
        <v>53.96</v>
      </c>
      <c r="I983" s="228">
        <v>16.86</v>
      </c>
      <c r="J983" s="229">
        <f t="shared" si="41"/>
        <v>37.1</v>
      </c>
      <c r="K983" s="230">
        <v>36.28</v>
      </c>
      <c r="L983" s="231">
        <v>45453</v>
      </c>
      <c r="M983" s="228">
        <f t="shared" si="42"/>
        <v>0.82000000000000028</v>
      </c>
      <c r="N983" s="232">
        <v>2</v>
      </c>
      <c r="O983" s="1" t="s">
        <v>50</v>
      </c>
      <c r="P983" s="1" t="s">
        <v>53</v>
      </c>
      <c r="Q983" s="233" t="str">
        <f>VLOOKUP(MKT[[#This Row],[ID]],DRIVER[],6,FALSE)</f>
        <v>BHOORA KHAN</v>
      </c>
    </row>
    <row r="984" spans="1:18" ht="13.8">
      <c r="A984" s="1">
        <v>117</v>
      </c>
      <c r="B984" s="227" t="str">
        <f>MKT[[#This Row],[DATE]]&amp;MKT[[#This Row],[VEHICLE NO]]&amp;MKT[[#This Row],[TRIP NO]]</f>
        <v>45453OD34T11452</v>
      </c>
      <c r="C984" s="25">
        <v>45453</v>
      </c>
      <c r="D984" s="1">
        <v>29598</v>
      </c>
      <c r="E984" s="12">
        <v>312214</v>
      </c>
      <c r="F984" s="17">
        <v>9497</v>
      </c>
      <c r="G984" s="20" t="s">
        <v>34</v>
      </c>
      <c r="H984" s="228">
        <v>56.86</v>
      </c>
      <c r="I984" s="228">
        <v>16.82</v>
      </c>
      <c r="J984" s="229">
        <f t="shared" si="41"/>
        <v>40.04</v>
      </c>
      <c r="K984" s="230">
        <v>39.24</v>
      </c>
      <c r="L984" s="231">
        <v>45453</v>
      </c>
      <c r="M984" s="228">
        <f t="shared" si="42"/>
        <v>0.79999999999999716</v>
      </c>
      <c r="N984" s="232">
        <v>2</v>
      </c>
      <c r="O984" s="1" t="s">
        <v>50</v>
      </c>
      <c r="P984" s="1" t="s">
        <v>53</v>
      </c>
      <c r="Q984" s="233" t="str">
        <f>VLOOKUP(MKT[[#This Row],[ID]],DRIVER[],6,FALSE)</f>
        <v>KASHI NATH DAS</v>
      </c>
      <c r="R984" s="1">
        <v>360</v>
      </c>
    </row>
    <row r="985" spans="1:18" ht="13.8">
      <c r="A985" s="1">
        <v>118</v>
      </c>
      <c r="B985" s="227" t="str">
        <f>MKT[[#This Row],[DATE]]&amp;MKT[[#This Row],[VEHICLE NO]]&amp;MKT[[#This Row],[TRIP NO]]</f>
        <v>45454OD04V13451</v>
      </c>
      <c r="C985" s="25">
        <v>45454</v>
      </c>
      <c r="D985" s="1">
        <v>29599</v>
      </c>
      <c r="E985" s="12">
        <v>312214</v>
      </c>
      <c r="F985" s="17">
        <v>9586</v>
      </c>
      <c r="G985" s="20" t="s">
        <v>48</v>
      </c>
      <c r="H985" s="228">
        <v>53.8</v>
      </c>
      <c r="I985" s="228">
        <v>16.84</v>
      </c>
      <c r="J985" s="229">
        <f t="shared" ref="J985:J990" si="43">H985-I985</f>
        <v>36.959999999999994</v>
      </c>
      <c r="K985" s="230">
        <v>36.32</v>
      </c>
      <c r="L985" s="231">
        <v>45454</v>
      </c>
      <c r="M985" s="228">
        <f t="shared" ref="M985:M990" si="44">J985-K985</f>
        <v>0.63999999999999346</v>
      </c>
      <c r="N985" s="232">
        <v>1</v>
      </c>
      <c r="O985" s="1" t="s">
        <v>50</v>
      </c>
      <c r="P985" s="1" t="s">
        <v>53</v>
      </c>
      <c r="Q985" s="233" t="str">
        <f>VLOOKUP(MKT[[#This Row],[ID]],DRIVER[],6,FALSE)</f>
        <v>ASHOK PRADHAN</v>
      </c>
    </row>
    <row r="986" spans="1:18" ht="13.8">
      <c r="A986" s="1">
        <v>119</v>
      </c>
      <c r="B986" s="227" t="str">
        <f>MKT[[#This Row],[DATE]]&amp;MKT[[#This Row],[VEHICLE NO]]&amp;MKT[[#This Row],[TRIP NO]]</f>
        <v>45454OD34T11451</v>
      </c>
      <c r="C986" s="25">
        <v>45454</v>
      </c>
      <c r="D986" s="1">
        <v>29600</v>
      </c>
      <c r="E986" s="12">
        <v>312214</v>
      </c>
      <c r="F986" s="17">
        <v>9591</v>
      </c>
      <c r="G986" s="20" t="s">
        <v>34</v>
      </c>
      <c r="H986" s="228">
        <v>54</v>
      </c>
      <c r="I986" s="228">
        <v>17.100000000000001</v>
      </c>
      <c r="J986" s="229">
        <f t="shared" si="43"/>
        <v>36.9</v>
      </c>
      <c r="K986" s="230">
        <v>36.28</v>
      </c>
      <c r="L986" s="231">
        <v>45454</v>
      </c>
      <c r="M986" s="228">
        <f t="shared" si="44"/>
        <v>0.61999999999999744</v>
      </c>
      <c r="N986" s="232">
        <v>1</v>
      </c>
      <c r="O986" s="1" t="s">
        <v>50</v>
      </c>
      <c r="P986" s="1" t="s">
        <v>53</v>
      </c>
      <c r="Q986" s="233" t="str">
        <f>VLOOKUP(MKT[[#This Row],[ID]],DRIVER[],6,FALSE)</f>
        <v>KASHI NATH DAS</v>
      </c>
    </row>
    <row r="987" spans="1:18" ht="13.8">
      <c r="A987" s="1">
        <v>120</v>
      </c>
      <c r="B987" s="227" t="str">
        <f>MKT[[#This Row],[DATE]]&amp;MKT[[#This Row],[VEHICLE NO]]&amp;MKT[[#This Row],[TRIP NO]]</f>
        <v>45454OD04T11451</v>
      </c>
      <c r="C987" s="25">
        <v>45454</v>
      </c>
      <c r="D987" s="1">
        <v>29601</v>
      </c>
      <c r="E987" s="12">
        <v>312214</v>
      </c>
      <c r="F987" s="17">
        <v>9592</v>
      </c>
      <c r="G987" s="20" t="s">
        <v>13</v>
      </c>
      <c r="H987" s="228">
        <v>54.92</v>
      </c>
      <c r="I987" s="228">
        <v>16.86</v>
      </c>
      <c r="J987" s="229">
        <f t="shared" si="43"/>
        <v>38.06</v>
      </c>
      <c r="K987" s="230">
        <v>37.479999999999997</v>
      </c>
      <c r="L987" s="231">
        <v>45454</v>
      </c>
      <c r="M987" s="228">
        <f t="shared" si="44"/>
        <v>0.5800000000000054</v>
      </c>
      <c r="N987" s="232">
        <v>1</v>
      </c>
      <c r="O987" s="1" t="s">
        <v>50</v>
      </c>
      <c r="P987" s="1" t="s">
        <v>53</v>
      </c>
      <c r="Q987" s="233" t="str">
        <f>VLOOKUP(MKT[[#This Row],[ID]],DRIVER[],6,FALSE)</f>
        <v>BHOORA KHAN</v>
      </c>
      <c r="R987" s="1">
        <v>416</v>
      </c>
    </row>
    <row r="988" spans="1:18" ht="13.8">
      <c r="A988" s="1">
        <v>121</v>
      </c>
      <c r="B988" s="227" t="str">
        <f>MKT[[#This Row],[DATE]]&amp;MKT[[#This Row],[VEHICLE NO]]&amp;MKT[[#This Row],[TRIP NO]]</f>
        <v>45454OD34S11451</v>
      </c>
      <c r="C988" s="25">
        <v>45454</v>
      </c>
      <c r="D988" s="1">
        <v>29602</v>
      </c>
      <c r="E988" s="12">
        <v>312214</v>
      </c>
      <c r="F988" s="17">
        <v>9593</v>
      </c>
      <c r="G988" s="20" t="s">
        <v>32</v>
      </c>
      <c r="H988" s="228">
        <v>53.38</v>
      </c>
      <c r="I988" s="228">
        <v>16.78</v>
      </c>
      <c r="J988" s="229">
        <f t="shared" si="43"/>
        <v>36.6</v>
      </c>
      <c r="K988" s="230">
        <v>36.06</v>
      </c>
      <c r="L988" s="231">
        <v>45454</v>
      </c>
      <c r="M988" s="228">
        <f t="shared" si="44"/>
        <v>0.53999999999999915</v>
      </c>
      <c r="N988" s="232">
        <v>1</v>
      </c>
      <c r="O988" s="1" t="s">
        <v>50</v>
      </c>
      <c r="P988" s="1" t="s">
        <v>53</v>
      </c>
      <c r="Q988" s="233" t="str">
        <f>VLOOKUP(MKT[[#This Row],[ID]],DRIVER[],6,FALSE)</f>
        <v>SULTAN AHMAD</v>
      </c>
    </row>
    <row r="989" spans="1:18" ht="13.8">
      <c r="A989" s="1">
        <v>122</v>
      </c>
      <c r="B989" s="227" t="str">
        <f>MKT[[#This Row],[DATE]]&amp;MKT[[#This Row],[VEHICLE NO]]&amp;MKT[[#This Row],[TRIP NO]]</f>
        <v>45454OD34R13451</v>
      </c>
      <c r="C989" s="25">
        <v>45454</v>
      </c>
      <c r="D989" s="1">
        <v>29603</v>
      </c>
      <c r="E989" s="12">
        <v>312214</v>
      </c>
      <c r="F989" s="17">
        <v>9632</v>
      </c>
      <c r="G989" s="20" t="s">
        <v>11</v>
      </c>
      <c r="H989" s="228">
        <v>51.86</v>
      </c>
      <c r="I989" s="228">
        <v>17.16</v>
      </c>
      <c r="J989" s="229">
        <f t="shared" si="43"/>
        <v>34.700000000000003</v>
      </c>
      <c r="K989" s="230">
        <v>34.119999999999997</v>
      </c>
      <c r="L989" s="231">
        <v>45454</v>
      </c>
      <c r="M989" s="228">
        <f t="shared" si="44"/>
        <v>0.5800000000000054</v>
      </c>
      <c r="N989" s="232">
        <v>1</v>
      </c>
      <c r="O989" s="1" t="s">
        <v>50</v>
      </c>
      <c r="P989" s="1" t="s">
        <v>53</v>
      </c>
      <c r="Q989" s="233" t="str">
        <f>VLOOKUP(MKT[[#This Row],[ID]],DRIVER[],6,FALSE)</f>
        <v>MALIA PRADHAN</v>
      </c>
    </row>
    <row r="990" spans="1:18" ht="13.8">
      <c r="A990" s="1">
        <v>123</v>
      </c>
      <c r="B990" s="227" t="str">
        <f>MKT[[#This Row],[DATE]]&amp;MKT[[#This Row],[VEHICLE NO]]&amp;MKT[[#This Row],[TRIP NO]]</f>
        <v>45454OD34R11451</v>
      </c>
      <c r="C990" s="25">
        <v>45454</v>
      </c>
      <c r="D990" s="1">
        <v>29604</v>
      </c>
      <c r="E990" s="12">
        <v>312214</v>
      </c>
      <c r="F990" s="17">
        <v>9629</v>
      </c>
      <c r="G990" s="20" t="s">
        <v>12</v>
      </c>
      <c r="H990" s="228">
        <v>53.06</v>
      </c>
      <c r="I990" s="228">
        <v>16.940000000000001</v>
      </c>
      <c r="J990" s="229">
        <f t="shared" si="43"/>
        <v>36.120000000000005</v>
      </c>
      <c r="K990" s="230">
        <v>35.54</v>
      </c>
      <c r="L990" s="231">
        <v>45454</v>
      </c>
      <c r="M990" s="228">
        <f t="shared" si="44"/>
        <v>0.5800000000000054</v>
      </c>
      <c r="N990" s="232">
        <v>1</v>
      </c>
      <c r="O990" s="1" t="s">
        <v>50</v>
      </c>
      <c r="P990" s="1" t="s">
        <v>53</v>
      </c>
      <c r="Q990" s="233" t="str">
        <f>VLOOKUP(MKT[[#This Row],[ID]],DRIVER[],6,FALSE)</f>
        <v>AKASH KUMAR SINGH</v>
      </c>
    </row>
    <row r="991" spans="1:18" ht="13.8">
      <c r="A991" s="1">
        <v>124</v>
      </c>
      <c r="B991" s="227" t="str">
        <f>MKT[[#This Row],[DATE]]&amp;MKT[[#This Row],[VEHICLE NO]]&amp;MKT[[#This Row],[TRIP NO]]</f>
        <v>45455OD04V13451</v>
      </c>
      <c r="C991" s="231">
        <v>45455</v>
      </c>
      <c r="D991" s="1">
        <v>29605</v>
      </c>
      <c r="E991" s="12">
        <v>312214</v>
      </c>
      <c r="F991" s="17">
        <v>9679</v>
      </c>
      <c r="G991" s="20" t="s">
        <v>48</v>
      </c>
      <c r="H991" s="228">
        <v>55.28</v>
      </c>
      <c r="I991" s="228">
        <v>16.88</v>
      </c>
      <c r="J991" s="229">
        <f t="shared" ref="J991:J1000" si="45">H991-I991</f>
        <v>38.400000000000006</v>
      </c>
      <c r="K991" s="230">
        <v>37.92</v>
      </c>
      <c r="L991" s="231">
        <v>45455</v>
      </c>
      <c r="M991" s="228">
        <f t="shared" ref="M991:M1000" si="46">J991-K991</f>
        <v>0.48000000000000398</v>
      </c>
      <c r="N991" s="232">
        <v>1</v>
      </c>
      <c r="O991" s="1" t="s">
        <v>50</v>
      </c>
      <c r="P991" s="1" t="s">
        <v>53</v>
      </c>
      <c r="Q991" s="233" t="str">
        <f>VLOOKUP(MKT[[#This Row],[ID]],DRIVER[],6,FALSE)</f>
        <v>ASHOK PRADHAN</v>
      </c>
    </row>
    <row r="992" spans="1:18" ht="13.8">
      <c r="A992" s="1">
        <v>125</v>
      </c>
      <c r="B992" s="227" t="str">
        <f>MKT[[#This Row],[DATE]]&amp;MKT[[#This Row],[VEHICLE NO]]&amp;MKT[[#This Row],[TRIP NO]]</f>
        <v>45455OD34T11451</v>
      </c>
      <c r="C992" s="231">
        <v>45455</v>
      </c>
      <c r="D992" s="1">
        <v>29606</v>
      </c>
      <c r="E992" s="12">
        <v>312214</v>
      </c>
      <c r="F992" s="17">
        <v>9681</v>
      </c>
      <c r="G992" s="20" t="s">
        <v>34</v>
      </c>
      <c r="H992" s="228">
        <v>54.08</v>
      </c>
      <c r="I992" s="228">
        <v>17.100000000000001</v>
      </c>
      <c r="J992" s="229">
        <f t="shared" si="45"/>
        <v>36.979999999999997</v>
      </c>
      <c r="K992" s="230">
        <v>36.42</v>
      </c>
      <c r="L992" s="231">
        <v>45455</v>
      </c>
      <c r="M992" s="228">
        <f t="shared" si="46"/>
        <v>0.55999999999999517</v>
      </c>
      <c r="N992" s="232">
        <v>1</v>
      </c>
      <c r="O992" s="1" t="s">
        <v>50</v>
      </c>
      <c r="P992" s="1" t="s">
        <v>53</v>
      </c>
      <c r="Q992" s="233" t="str">
        <f>VLOOKUP(MKT[[#This Row],[ID]],DRIVER[],6,FALSE)</f>
        <v>KASHI NATH DAS</v>
      </c>
    </row>
    <row r="993" spans="1:18" ht="13.8">
      <c r="A993" s="1">
        <v>126</v>
      </c>
      <c r="B993" s="227" t="str">
        <f>MKT[[#This Row],[DATE]]&amp;MKT[[#This Row],[VEHICLE NO]]&amp;MKT[[#This Row],[TRIP NO]]</f>
        <v>45455OD34R11451</v>
      </c>
      <c r="C993" s="231">
        <v>45455</v>
      </c>
      <c r="D993" s="1">
        <v>29607</v>
      </c>
      <c r="E993" s="12">
        <v>312214</v>
      </c>
      <c r="F993" s="17">
        <v>9705</v>
      </c>
      <c r="G993" s="20" t="s">
        <v>12</v>
      </c>
      <c r="H993" s="228">
        <v>57.2</v>
      </c>
      <c r="I993" s="228">
        <v>16.98</v>
      </c>
      <c r="J993" s="229">
        <f t="shared" si="45"/>
        <v>40.22</v>
      </c>
      <c r="K993" s="230">
        <v>39.479999999999997</v>
      </c>
      <c r="L993" s="231">
        <v>45455</v>
      </c>
      <c r="M993" s="228">
        <f t="shared" si="46"/>
        <v>0.74000000000000199</v>
      </c>
      <c r="N993" s="232">
        <v>1</v>
      </c>
      <c r="O993" s="1" t="s">
        <v>50</v>
      </c>
      <c r="P993" s="1" t="s">
        <v>53</v>
      </c>
      <c r="Q993" s="233" t="str">
        <f>VLOOKUP(MKT[[#This Row],[ID]],DRIVER[],6,FALSE)</f>
        <v>AKASH KUMAR SINGH</v>
      </c>
    </row>
    <row r="994" spans="1:18" ht="13.8">
      <c r="A994" s="1">
        <v>127</v>
      </c>
      <c r="B994" s="227" t="str">
        <f>MKT[[#This Row],[DATE]]&amp;MKT[[#This Row],[VEHICLE NO]]&amp;MKT[[#This Row],[TRIP NO]]</f>
        <v>45455OD34S11451</v>
      </c>
      <c r="C994" s="231">
        <v>45455</v>
      </c>
      <c r="D994" s="1">
        <v>29608</v>
      </c>
      <c r="E994" s="12">
        <v>312214</v>
      </c>
      <c r="F994" s="17">
        <v>9713</v>
      </c>
      <c r="G994" s="20" t="s">
        <v>32</v>
      </c>
      <c r="H994" s="228">
        <v>53.6</v>
      </c>
      <c r="I994" s="228">
        <v>16.8</v>
      </c>
      <c r="J994" s="229">
        <f t="shared" si="45"/>
        <v>36.799999999999997</v>
      </c>
      <c r="K994" s="230">
        <v>35.96</v>
      </c>
      <c r="L994" s="231">
        <v>45455</v>
      </c>
      <c r="M994" s="228">
        <f t="shared" si="46"/>
        <v>0.83999999999999631</v>
      </c>
      <c r="N994" s="232">
        <v>1</v>
      </c>
      <c r="O994" s="1" t="s">
        <v>50</v>
      </c>
      <c r="P994" s="1" t="s">
        <v>53</v>
      </c>
      <c r="Q994" s="233" t="str">
        <f>VLOOKUP(MKT[[#This Row],[ID]],DRIVER[],6,FALSE)</f>
        <v>SULTAN AHMAD</v>
      </c>
    </row>
    <row r="995" spans="1:18" ht="13.8">
      <c r="A995" s="1">
        <v>128</v>
      </c>
      <c r="B995" s="227" t="str">
        <f>MKT[[#This Row],[DATE]]&amp;MKT[[#This Row],[VEHICLE NO]]&amp;MKT[[#This Row],[TRIP NO]]</f>
        <v>45455OD04T11451</v>
      </c>
      <c r="C995" s="231">
        <v>45455</v>
      </c>
      <c r="D995" s="1">
        <v>29609</v>
      </c>
      <c r="E995" s="12">
        <v>312214</v>
      </c>
      <c r="F995" s="17">
        <v>9722</v>
      </c>
      <c r="G995" s="20" t="s">
        <v>13</v>
      </c>
      <c r="H995" s="228">
        <v>56.38</v>
      </c>
      <c r="I995" s="228">
        <v>17.18</v>
      </c>
      <c r="J995" s="229">
        <f t="shared" si="45"/>
        <v>39.200000000000003</v>
      </c>
      <c r="K995" s="230">
        <v>38.46</v>
      </c>
      <c r="L995" s="231">
        <v>45455</v>
      </c>
      <c r="M995" s="228">
        <f t="shared" si="46"/>
        <v>0.74000000000000199</v>
      </c>
      <c r="N995" s="232">
        <v>1</v>
      </c>
      <c r="O995" s="1" t="s">
        <v>50</v>
      </c>
      <c r="P995" s="1" t="s">
        <v>53</v>
      </c>
      <c r="Q995" s="233" t="str">
        <f>VLOOKUP(MKT[[#This Row],[ID]],DRIVER[],6,FALSE)</f>
        <v>BHOORA KHAN</v>
      </c>
    </row>
    <row r="996" spans="1:18" ht="13.8">
      <c r="A996" s="1">
        <v>129</v>
      </c>
      <c r="B996" s="227" t="str">
        <f>MKT[[#This Row],[DATE]]&amp;MKT[[#This Row],[VEHICLE NO]]&amp;MKT[[#This Row],[TRIP NO]]</f>
        <v>45455OD34R13451</v>
      </c>
      <c r="C996" s="231">
        <v>45455</v>
      </c>
      <c r="D996" s="1">
        <v>29611</v>
      </c>
      <c r="E996" s="12">
        <v>312214</v>
      </c>
      <c r="F996" s="17">
        <v>9723</v>
      </c>
      <c r="G996" s="20" t="s">
        <v>11</v>
      </c>
      <c r="H996" s="228">
        <v>53.5</v>
      </c>
      <c r="I996" s="228">
        <v>17.16</v>
      </c>
      <c r="J996" s="229">
        <f t="shared" si="45"/>
        <v>36.340000000000003</v>
      </c>
      <c r="K996" s="230">
        <v>35.659999999999997</v>
      </c>
      <c r="L996" s="231">
        <v>45455</v>
      </c>
      <c r="M996" s="228">
        <f t="shared" si="46"/>
        <v>0.68000000000000682</v>
      </c>
      <c r="N996" s="232">
        <v>1</v>
      </c>
      <c r="O996" s="1" t="s">
        <v>50</v>
      </c>
      <c r="P996" s="1" t="s">
        <v>53</v>
      </c>
      <c r="Q996" s="233" t="str">
        <f>VLOOKUP(MKT[[#This Row],[ID]],DRIVER[],6,FALSE)</f>
        <v>MALIA PRADHAN</v>
      </c>
    </row>
    <row r="997" spans="1:18" ht="13.8">
      <c r="A997" s="1">
        <v>130</v>
      </c>
      <c r="B997" s="227" t="str">
        <f>MKT[[#This Row],[DATE]]&amp;MKT[[#This Row],[VEHICLE NO]]&amp;MKT[[#This Row],[TRIP NO]]</f>
        <v>45455OD34T11452</v>
      </c>
      <c r="C997" s="231">
        <v>45455</v>
      </c>
      <c r="D997" s="1">
        <v>29613</v>
      </c>
      <c r="E997" s="12">
        <v>312214</v>
      </c>
      <c r="F997" s="17">
        <v>9759</v>
      </c>
      <c r="G997" s="20" t="s">
        <v>34</v>
      </c>
      <c r="H997" s="228">
        <v>57.24</v>
      </c>
      <c r="I997" s="228">
        <v>17.059999999999999</v>
      </c>
      <c r="J997" s="229">
        <f t="shared" si="45"/>
        <v>40.180000000000007</v>
      </c>
      <c r="K997" s="230">
        <v>39.020000000000003</v>
      </c>
      <c r="L997" s="231">
        <v>45455</v>
      </c>
      <c r="M997" s="228">
        <f t="shared" si="46"/>
        <v>1.1600000000000037</v>
      </c>
      <c r="N997" s="232">
        <v>2</v>
      </c>
      <c r="O997" s="1" t="s">
        <v>50</v>
      </c>
      <c r="P997" s="1" t="s">
        <v>53</v>
      </c>
      <c r="Q997" s="233" t="str">
        <f>VLOOKUP(MKT[[#This Row],[ID]],DRIVER[],6,FALSE)</f>
        <v>KASHI NATH DAS</v>
      </c>
    </row>
    <row r="998" spans="1:18" ht="13.8">
      <c r="A998" s="1">
        <v>131</v>
      </c>
      <c r="B998" s="227" t="str">
        <f>MKT[[#This Row],[DATE]]&amp;MKT[[#This Row],[VEHICLE NO]]&amp;MKT[[#This Row],[TRIP NO]]</f>
        <v>45455OD04V13452</v>
      </c>
      <c r="C998" s="231">
        <v>45455</v>
      </c>
      <c r="D998" s="1">
        <v>29615</v>
      </c>
      <c r="E998" s="12">
        <v>312214</v>
      </c>
      <c r="F998" s="17">
        <v>9760</v>
      </c>
      <c r="G998" s="20" t="s">
        <v>48</v>
      </c>
      <c r="H998" s="228">
        <v>53.58</v>
      </c>
      <c r="I998" s="228">
        <v>16.78</v>
      </c>
      <c r="J998" s="229">
        <f t="shared" si="45"/>
        <v>36.799999999999997</v>
      </c>
      <c r="K998" s="230">
        <v>36.1</v>
      </c>
      <c r="L998" s="231">
        <v>45455</v>
      </c>
      <c r="M998" s="228">
        <f t="shared" si="46"/>
        <v>0.69999999999999574</v>
      </c>
      <c r="N998" s="232">
        <v>2</v>
      </c>
      <c r="O998" s="1" t="s">
        <v>50</v>
      </c>
      <c r="P998" s="1" t="s">
        <v>53</v>
      </c>
      <c r="Q998" s="233" t="str">
        <f>VLOOKUP(MKT[[#This Row],[ID]],DRIVER[],6,FALSE)</f>
        <v>ASHOK PRADHAN</v>
      </c>
    </row>
    <row r="999" spans="1:18" ht="13.8">
      <c r="A999" s="1">
        <v>132</v>
      </c>
      <c r="B999" s="227" t="str">
        <f>MKT[[#This Row],[DATE]]&amp;MKT[[#This Row],[VEHICLE NO]]&amp;MKT[[#This Row],[TRIP NO]]</f>
        <v>45455OD34R11452</v>
      </c>
      <c r="C999" s="231">
        <v>45455</v>
      </c>
      <c r="D999" s="1">
        <v>29616</v>
      </c>
      <c r="E999" s="12">
        <v>312214</v>
      </c>
      <c r="F999" s="17">
        <v>9820</v>
      </c>
      <c r="G999" s="20" t="s">
        <v>12</v>
      </c>
      <c r="H999" s="228">
        <v>52.48</v>
      </c>
      <c r="I999" s="228">
        <v>16.96</v>
      </c>
      <c r="J999" s="229">
        <f t="shared" si="45"/>
        <v>35.519999999999996</v>
      </c>
      <c r="K999" s="230">
        <v>34.96</v>
      </c>
      <c r="L999" s="231">
        <v>45455</v>
      </c>
      <c r="M999" s="228">
        <f t="shared" si="46"/>
        <v>0.55999999999999517</v>
      </c>
      <c r="N999" s="232">
        <v>2</v>
      </c>
      <c r="O999" s="1" t="s">
        <v>50</v>
      </c>
      <c r="P999" s="1" t="s">
        <v>53</v>
      </c>
      <c r="Q999" s="233" t="str">
        <f>VLOOKUP(MKT[[#This Row],[ID]],DRIVER[],6,FALSE)</f>
        <v>AKASH KUMAR SINGH</v>
      </c>
    </row>
    <row r="1000" spans="1:18" ht="13.8">
      <c r="A1000" s="1">
        <v>133</v>
      </c>
      <c r="B1000" s="227" t="str">
        <f>MKT[[#This Row],[DATE]]&amp;MKT[[#This Row],[VEHICLE NO]]&amp;MKT[[#This Row],[TRIP NO]]</f>
        <v>45455OD34S11452</v>
      </c>
      <c r="C1000" s="231">
        <v>45455</v>
      </c>
      <c r="D1000" s="1">
        <v>29617</v>
      </c>
      <c r="E1000" s="12">
        <v>312214</v>
      </c>
      <c r="F1000" s="17">
        <v>9832</v>
      </c>
      <c r="G1000" s="20" t="s">
        <v>32</v>
      </c>
      <c r="H1000" s="228">
        <v>56.92</v>
      </c>
      <c r="I1000" s="228">
        <v>16.78</v>
      </c>
      <c r="J1000" s="229">
        <f t="shared" si="45"/>
        <v>40.14</v>
      </c>
      <c r="K1000" s="230">
        <v>39.54</v>
      </c>
      <c r="L1000" s="231">
        <v>45456</v>
      </c>
      <c r="M1000" s="228">
        <f t="shared" si="46"/>
        <v>0.60000000000000142</v>
      </c>
      <c r="N1000" s="232">
        <v>2</v>
      </c>
      <c r="O1000" s="1" t="s">
        <v>50</v>
      </c>
      <c r="P1000" s="1" t="s">
        <v>53</v>
      </c>
      <c r="Q1000" s="233" t="str">
        <f>VLOOKUP(MKT[[#This Row],[ID]],DRIVER[],6,FALSE)</f>
        <v>SULTAN AHMAD</v>
      </c>
    </row>
    <row r="1001" spans="1:18" ht="13.8">
      <c r="A1001" s="1">
        <v>134</v>
      </c>
      <c r="B1001" s="227" t="str">
        <f>MKT[[#This Row],[DATE]]&amp;MKT[[#This Row],[VEHICLE NO]]&amp;MKT[[#This Row],[TRIP NO]]</f>
        <v>45456OD04V13451</v>
      </c>
      <c r="C1001" s="231">
        <v>45456</v>
      </c>
      <c r="D1001" s="1">
        <v>29618</v>
      </c>
      <c r="E1001" s="12">
        <v>312214</v>
      </c>
      <c r="F1001" s="17">
        <v>9849</v>
      </c>
      <c r="G1001" s="20" t="s">
        <v>48</v>
      </c>
      <c r="H1001" s="228">
        <v>53.72</v>
      </c>
      <c r="I1001" s="228">
        <v>16.739999999999998</v>
      </c>
      <c r="J1001" s="229">
        <f t="shared" ref="J1001:J1011" si="47">H1001-I1001</f>
        <v>36.980000000000004</v>
      </c>
      <c r="K1001" s="230">
        <v>36.36</v>
      </c>
      <c r="L1001" s="231">
        <v>45456</v>
      </c>
      <c r="M1001" s="228">
        <f t="shared" ref="M1001:M1011" si="48">J1001-K1001</f>
        <v>0.62000000000000455</v>
      </c>
      <c r="N1001" s="232">
        <v>1</v>
      </c>
      <c r="O1001" s="1" t="s">
        <v>50</v>
      </c>
      <c r="P1001" s="1" t="s">
        <v>53</v>
      </c>
      <c r="Q1001" s="233" t="str">
        <f>VLOOKUP(MKT[[#This Row],[ID]],DRIVER[],6,FALSE)</f>
        <v>ASHOK PRADHAN</v>
      </c>
      <c r="R1001" s="1">
        <v>337</v>
      </c>
    </row>
    <row r="1002" spans="1:18" ht="13.8">
      <c r="A1002" s="1">
        <v>135</v>
      </c>
      <c r="B1002" s="227" t="str">
        <f>MKT[[#This Row],[DATE]]&amp;MKT[[#This Row],[VEHICLE NO]]&amp;MKT[[#This Row],[TRIP NO]]</f>
        <v>45456OD34T11451</v>
      </c>
      <c r="C1002" s="231">
        <v>45456</v>
      </c>
      <c r="D1002" s="1">
        <v>29619</v>
      </c>
      <c r="E1002" s="12">
        <v>312214</v>
      </c>
      <c r="F1002" s="17">
        <v>9854</v>
      </c>
      <c r="G1002" s="20" t="s">
        <v>34</v>
      </c>
      <c r="H1002" s="228">
        <v>52.78</v>
      </c>
      <c r="I1002" s="228">
        <v>17.04</v>
      </c>
      <c r="J1002" s="229">
        <f t="shared" si="47"/>
        <v>35.74</v>
      </c>
      <c r="K1002" s="230">
        <v>35.020000000000003</v>
      </c>
      <c r="L1002" s="231">
        <v>45456</v>
      </c>
      <c r="M1002" s="228">
        <f t="shared" si="48"/>
        <v>0.71999999999999886</v>
      </c>
      <c r="N1002" s="232">
        <v>1</v>
      </c>
      <c r="O1002" s="1" t="s">
        <v>50</v>
      </c>
      <c r="P1002" s="1" t="s">
        <v>53</v>
      </c>
      <c r="Q1002" s="233" t="str">
        <f>VLOOKUP(MKT[[#This Row],[ID]],DRIVER[],6,FALSE)</f>
        <v>KASHI NATH DAS</v>
      </c>
    </row>
    <row r="1003" spans="1:18" ht="13.8">
      <c r="A1003" s="1">
        <v>136</v>
      </c>
      <c r="B1003" s="227" t="str">
        <f>MKT[[#This Row],[DATE]]&amp;MKT[[#This Row],[VEHICLE NO]]&amp;MKT[[#This Row],[TRIP NO]]</f>
        <v>45456OD34R11451</v>
      </c>
      <c r="C1003" s="231">
        <v>45456</v>
      </c>
      <c r="D1003" s="1">
        <v>29620</v>
      </c>
      <c r="E1003" s="12">
        <v>312214</v>
      </c>
      <c r="F1003" s="17">
        <v>9858</v>
      </c>
      <c r="G1003" s="20" t="s">
        <v>12</v>
      </c>
      <c r="H1003" s="228">
        <v>53.8</v>
      </c>
      <c r="I1003" s="228">
        <v>16.920000000000002</v>
      </c>
      <c r="J1003" s="229">
        <f t="shared" si="47"/>
        <v>36.879999999999995</v>
      </c>
      <c r="K1003" s="230">
        <v>36.020000000000003</v>
      </c>
      <c r="L1003" s="231">
        <v>45456</v>
      </c>
      <c r="M1003" s="228">
        <f t="shared" si="48"/>
        <v>0.85999999999999233</v>
      </c>
      <c r="N1003" s="232">
        <v>1</v>
      </c>
      <c r="O1003" s="1" t="s">
        <v>50</v>
      </c>
      <c r="P1003" s="1" t="s">
        <v>53</v>
      </c>
      <c r="Q1003" s="233" t="str">
        <f>VLOOKUP(MKT[[#This Row],[ID]],DRIVER[],6,FALSE)</f>
        <v>AKASH KUMAR SINGH</v>
      </c>
    </row>
    <row r="1004" spans="1:18" ht="13.8">
      <c r="A1004" s="1">
        <v>137</v>
      </c>
      <c r="B1004" s="227" t="str">
        <f>MKT[[#This Row],[DATE]]&amp;MKT[[#This Row],[VEHICLE NO]]&amp;MKT[[#This Row],[TRIP NO]]</f>
        <v>45456OD34S11451</v>
      </c>
      <c r="C1004" s="231">
        <v>45456</v>
      </c>
      <c r="D1004" s="1">
        <v>29621</v>
      </c>
      <c r="E1004" s="12">
        <v>312214</v>
      </c>
      <c r="F1004" s="17">
        <v>9862</v>
      </c>
      <c r="G1004" s="20" t="s">
        <v>32</v>
      </c>
      <c r="H1004" s="228">
        <v>54.34</v>
      </c>
      <c r="I1004" s="228">
        <v>16.82</v>
      </c>
      <c r="J1004" s="229">
        <f t="shared" si="47"/>
        <v>37.520000000000003</v>
      </c>
      <c r="K1004" s="230">
        <v>36.9</v>
      </c>
      <c r="L1004" s="231">
        <v>45456</v>
      </c>
      <c r="M1004" s="228">
        <f t="shared" si="48"/>
        <v>0.62000000000000455</v>
      </c>
      <c r="N1004" s="232">
        <v>1</v>
      </c>
      <c r="O1004" s="1" t="s">
        <v>50</v>
      </c>
      <c r="P1004" s="1" t="s">
        <v>53</v>
      </c>
      <c r="Q1004" s="233" t="str">
        <f>VLOOKUP(MKT[[#This Row],[ID]],DRIVER[],6,FALSE)</f>
        <v>SULTAN AHMAD</v>
      </c>
    </row>
    <row r="1005" spans="1:18" ht="13.8">
      <c r="A1005" s="1">
        <v>138</v>
      </c>
      <c r="B1005" s="227" t="str">
        <f>MKT[[#This Row],[DATE]]&amp;MKT[[#This Row],[VEHICLE NO]]&amp;MKT[[#This Row],[TRIP NO]]</f>
        <v>45456OD04T11451</v>
      </c>
      <c r="C1005" s="231">
        <v>45456</v>
      </c>
      <c r="D1005" s="1">
        <v>29622</v>
      </c>
      <c r="E1005" s="12">
        <v>312214</v>
      </c>
      <c r="F1005" s="17">
        <v>9893</v>
      </c>
      <c r="G1005" s="20" t="s">
        <v>13</v>
      </c>
      <c r="H1005" s="228">
        <v>53.74</v>
      </c>
      <c r="I1005" s="228">
        <v>17.22</v>
      </c>
      <c r="J1005" s="229">
        <f t="shared" si="47"/>
        <v>36.520000000000003</v>
      </c>
      <c r="K1005" s="230">
        <v>35.880000000000003</v>
      </c>
      <c r="L1005" s="231">
        <v>45456</v>
      </c>
      <c r="M1005" s="228">
        <f t="shared" si="48"/>
        <v>0.64000000000000057</v>
      </c>
      <c r="N1005" s="232">
        <v>1</v>
      </c>
      <c r="O1005" s="1" t="s">
        <v>50</v>
      </c>
      <c r="P1005" s="1" t="s">
        <v>53</v>
      </c>
      <c r="Q1005" s="233" t="str">
        <f>VLOOKUP(MKT[[#This Row],[ID]],DRIVER[],6,FALSE)</f>
        <v>SUSANT KUMAR BAG</v>
      </c>
    </row>
    <row r="1006" spans="1:18" ht="13.8">
      <c r="A1006" s="1">
        <v>139</v>
      </c>
      <c r="B1006" s="227" t="str">
        <f>MKT[[#This Row],[DATE]]&amp;MKT[[#This Row],[VEHICLE NO]]&amp;MKT[[#This Row],[TRIP NO]]</f>
        <v>45456OD34R13451</v>
      </c>
      <c r="C1006" s="231">
        <v>45456</v>
      </c>
      <c r="D1006" s="1">
        <v>29623</v>
      </c>
      <c r="E1006" s="12">
        <v>312214</v>
      </c>
      <c r="F1006" s="17">
        <v>9886</v>
      </c>
      <c r="G1006" s="20" t="s">
        <v>11</v>
      </c>
      <c r="H1006" s="228">
        <v>56.14</v>
      </c>
      <c r="I1006" s="228">
        <v>17.14</v>
      </c>
      <c r="J1006" s="229">
        <f t="shared" si="47"/>
        <v>39</v>
      </c>
      <c r="K1006" s="230">
        <v>38.14</v>
      </c>
      <c r="L1006" s="231">
        <v>45456</v>
      </c>
      <c r="M1006" s="228">
        <f t="shared" si="48"/>
        <v>0.85999999999999943</v>
      </c>
      <c r="N1006" s="232">
        <v>1</v>
      </c>
      <c r="O1006" s="1" t="s">
        <v>50</v>
      </c>
      <c r="P1006" s="1" t="s">
        <v>53</v>
      </c>
      <c r="Q1006" s="233" t="str">
        <f>VLOOKUP(MKT[[#This Row],[ID]],DRIVER[],6,FALSE)</f>
        <v>MALIA PRADHAN</v>
      </c>
    </row>
    <row r="1007" spans="1:18" ht="13.8">
      <c r="A1007" s="1">
        <v>140</v>
      </c>
      <c r="B1007" s="227" t="str">
        <f>MKT[[#This Row],[DATE]]&amp;MKT[[#This Row],[VEHICLE NO]]&amp;MKT[[#This Row],[TRIP NO]]</f>
        <v>45456OD04V13452</v>
      </c>
      <c r="C1007" s="231">
        <v>45456</v>
      </c>
      <c r="D1007" s="1">
        <v>29624</v>
      </c>
      <c r="E1007" s="12">
        <v>312214</v>
      </c>
      <c r="F1007" s="17">
        <v>9969</v>
      </c>
      <c r="G1007" s="20" t="s">
        <v>48</v>
      </c>
      <c r="H1007" s="228">
        <v>55.46</v>
      </c>
      <c r="I1007" s="228">
        <v>16.940000000000001</v>
      </c>
      <c r="J1007" s="229">
        <f t="shared" si="47"/>
        <v>38.519999999999996</v>
      </c>
      <c r="K1007" s="230">
        <v>38.08</v>
      </c>
      <c r="L1007" s="231">
        <v>45457</v>
      </c>
      <c r="M1007" s="228">
        <f t="shared" si="48"/>
        <v>0.43999999999999773</v>
      </c>
      <c r="N1007" s="232">
        <v>2</v>
      </c>
      <c r="O1007" s="1" t="s">
        <v>50</v>
      </c>
      <c r="P1007" s="1" t="s">
        <v>53</v>
      </c>
      <c r="Q1007" s="233" t="str">
        <f>VLOOKUP(MKT[[#This Row],[ID]],DRIVER[],6,FALSE)</f>
        <v>ASHOK PRADHAN</v>
      </c>
    </row>
    <row r="1008" spans="1:18" ht="13.8">
      <c r="A1008" s="1">
        <v>141</v>
      </c>
      <c r="B1008" s="227" t="str">
        <f>MKT[[#This Row],[DATE]]&amp;MKT[[#This Row],[VEHICLE NO]]&amp;MKT[[#This Row],[TRIP NO]]</f>
        <v>45456OD34T11452</v>
      </c>
      <c r="C1008" s="231">
        <v>45456</v>
      </c>
      <c r="D1008" s="1">
        <v>29625</v>
      </c>
      <c r="E1008" s="12">
        <v>312214</v>
      </c>
      <c r="F1008" s="17">
        <v>9979</v>
      </c>
      <c r="G1008" s="20" t="s">
        <v>34</v>
      </c>
      <c r="H1008" s="228">
        <v>53.56</v>
      </c>
      <c r="I1008" s="228">
        <v>16.920000000000002</v>
      </c>
      <c r="J1008" s="229">
        <f t="shared" si="47"/>
        <v>36.64</v>
      </c>
      <c r="K1008" s="230">
        <v>36.26</v>
      </c>
      <c r="L1008" s="231">
        <v>45457</v>
      </c>
      <c r="M1008" s="228">
        <f t="shared" si="48"/>
        <v>0.38000000000000256</v>
      </c>
      <c r="N1008" s="232">
        <v>2</v>
      </c>
      <c r="O1008" s="1" t="s">
        <v>50</v>
      </c>
      <c r="P1008" s="1" t="s">
        <v>53</v>
      </c>
      <c r="Q1008" s="233" t="str">
        <f>VLOOKUP(MKT[[#This Row],[ID]],DRIVER[],6,FALSE)</f>
        <v>KASHI NATH DAS</v>
      </c>
    </row>
    <row r="1009" spans="1:18" ht="13.8">
      <c r="A1009" s="1">
        <v>142</v>
      </c>
      <c r="B1009" s="227" t="str">
        <f>MKT[[#This Row],[DATE]]&amp;MKT[[#This Row],[VEHICLE NO]]&amp;MKT[[#This Row],[TRIP NO]]</f>
        <v>45456OD34S11452</v>
      </c>
      <c r="C1009" s="231">
        <v>45456</v>
      </c>
      <c r="D1009" s="1">
        <v>29626</v>
      </c>
      <c r="E1009" s="12">
        <v>312214</v>
      </c>
      <c r="F1009" s="17">
        <v>9982</v>
      </c>
      <c r="G1009" s="20" t="s">
        <v>32</v>
      </c>
      <c r="H1009" s="228">
        <v>55.2</v>
      </c>
      <c r="I1009" s="228">
        <v>16.64</v>
      </c>
      <c r="J1009" s="229">
        <f t="shared" si="47"/>
        <v>38.56</v>
      </c>
      <c r="K1009" s="230">
        <v>38.08</v>
      </c>
      <c r="L1009" s="231">
        <v>45457</v>
      </c>
      <c r="M1009" s="228">
        <f t="shared" si="48"/>
        <v>0.48000000000000398</v>
      </c>
      <c r="N1009" s="232">
        <v>2</v>
      </c>
      <c r="O1009" s="1" t="s">
        <v>50</v>
      </c>
      <c r="P1009" s="1" t="s">
        <v>53</v>
      </c>
      <c r="Q1009" s="233" t="str">
        <f>VLOOKUP(MKT[[#This Row],[ID]],DRIVER[],6,FALSE)</f>
        <v>SULTAN AHMAD</v>
      </c>
    </row>
    <row r="1010" spans="1:18" ht="13.8">
      <c r="A1010" s="1">
        <v>143</v>
      </c>
      <c r="B1010" s="227" t="str">
        <f>MKT[[#This Row],[DATE]]&amp;MKT[[#This Row],[VEHICLE NO]]&amp;MKT[[#This Row],[TRIP NO]]</f>
        <v>45456OD04T11452</v>
      </c>
      <c r="C1010" s="231">
        <v>45456</v>
      </c>
      <c r="D1010" s="1">
        <v>29627</v>
      </c>
      <c r="E1010" s="12">
        <v>312214</v>
      </c>
      <c r="F1010" s="17">
        <v>9988</v>
      </c>
      <c r="G1010" s="20" t="s">
        <v>13</v>
      </c>
      <c r="H1010" s="228">
        <v>57.58</v>
      </c>
      <c r="I1010" s="228">
        <v>17.059999999999999</v>
      </c>
      <c r="J1010" s="229">
        <f t="shared" si="47"/>
        <v>40.519999999999996</v>
      </c>
      <c r="K1010" s="230">
        <v>40.08</v>
      </c>
      <c r="L1010" s="231">
        <v>45457</v>
      </c>
      <c r="M1010" s="228">
        <f t="shared" si="48"/>
        <v>0.43999999999999773</v>
      </c>
      <c r="N1010" s="232">
        <v>2</v>
      </c>
      <c r="O1010" s="1" t="s">
        <v>50</v>
      </c>
      <c r="P1010" s="1" t="s">
        <v>53</v>
      </c>
      <c r="Q1010" s="233" t="str">
        <f>VLOOKUP(MKT[[#This Row],[ID]],DRIVER[],6,FALSE)</f>
        <v>SUSANT KUMAR BAG</v>
      </c>
    </row>
    <row r="1011" spans="1:18" ht="13.8">
      <c r="A1011" s="1">
        <v>144</v>
      </c>
      <c r="B1011" s="227" t="str">
        <f>MKT[[#This Row],[DATE]]&amp;MKT[[#This Row],[VEHICLE NO]]&amp;MKT[[#This Row],[TRIP NO]]</f>
        <v>45456OD34R11452</v>
      </c>
      <c r="C1011" s="231">
        <v>45456</v>
      </c>
      <c r="D1011" s="1">
        <v>29628</v>
      </c>
      <c r="E1011" s="12">
        <v>312214</v>
      </c>
      <c r="F1011" s="17">
        <v>9992</v>
      </c>
      <c r="G1011" s="20" t="s">
        <v>12</v>
      </c>
      <c r="H1011" s="228">
        <v>55.4</v>
      </c>
      <c r="I1011" s="228">
        <v>16.920000000000002</v>
      </c>
      <c r="J1011" s="229">
        <f t="shared" si="47"/>
        <v>38.479999999999997</v>
      </c>
      <c r="K1011" s="230">
        <v>38.24</v>
      </c>
      <c r="L1011" s="231">
        <v>45457</v>
      </c>
      <c r="M1011" s="228">
        <f t="shared" si="48"/>
        <v>0.23999999999999488</v>
      </c>
      <c r="N1011" s="232">
        <v>2</v>
      </c>
      <c r="O1011" s="1" t="s">
        <v>50</v>
      </c>
      <c r="P1011" s="1" t="s">
        <v>53</v>
      </c>
      <c r="Q1011" s="233" t="str">
        <f>VLOOKUP(MKT[[#This Row],[ID]],DRIVER[],6,FALSE)</f>
        <v>AKASH KUMAR SINGH</v>
      </c>
    </row>
    <row r="1012" spans="1:18" ht="13.8">
      <c r="A1012" s="1">
        <v>145</v>
      </c>
      <c r="B1012" s="1" t="str">
        <f>MKT[[#This Row],[DATE]]&amp;MKT[[#This Row],[VEHICLE NO]]&amp;MKT[[#This Row],[TRIP NO]]</f>
        <v>45457OD04V13451</v>
      </c>
      <c r="C1012" s="231">
        <v>45457</v>
      </c>
      <c r="D1012" s="1">
        <v>29629</v>
      </c>
      <c r="E1012" s="12">
        <v>312214</v>
      </c>
      <c r="F1012" s="17">
        <v>9999</v>
      </c>
      <c r="G1012" s="20" t="s">
        <v>48</v>
      </c>
      <c r="H1012" s="48">
        <v>54.58</v>
      </c>
      <c r="I1012" s="48">
        <v>16.920000000000002</v>
      </c>
      <c r="J1012" s="26">
        <f t="shared" ref="J1012:J1016" si="49">H1012-I1012</f>
        <v>37.659999999999997</v>
      </c>
      <c r="K1012" s="49">
        <v>37.200000000000003</v>
      </c>
      <c r="L1012" s="231">
        <v>45457</v>
      </c>
      <c r="M1012" s="48">
        <f t="shared" ref="M1012:M1016" si="50">J1012-K1012</f>
        <v>0.45999999999999375</v>
      </c>
      <c r="N1012" s="246">
        <v>1</v>
      </c>
      <c r="O1012" s="1" t="s">
        <v>50</v>
      </c>
      <c r="P1012" s="1" t="s">
        <v>53</v>
      </c>
      <c r="Q1012" s="91" t="str">
        <f>VLOOKUP(MKT[[#This Row],[ID]],DRIVER[],6,FALSE)</f>
        <v>ASHOK PRADHAN</v>
      </c>
    </row>
    <row r="1013" spans="1:18" ht="13.8">
      <c r="A1013" s="1">
        <v>146</v>
      </c>
      <c r="B1013" s="1" t="str">
        <f>MKT[[#This Row],[DATE]]&amp;MKT[[#This Row],[VEHICLE NO]]&amp;MKT[[#This Row],[TRIP NO]]</f>
        <v>45457OD34T11451</v>
      </c>
      <c r="C1013" s="231">
        <v>45457</v>
      </c>
      <c r="D1013" s="1">
        <v>29630</v>
      </c>
      <c r="E1013" s="12">
        <v>312215</v>
      </c>
      <c r="F1013" s="17">
        <v>0</v>
      </c>
      <c r="G1013" s="20" t="s">
        <v>34</v>
      </c>
      <c r="H1013" s="48">
        <v>57.56</v>
      </c>
      <c r="I1013" s="48">
        <v>16.88</v>
      </c>
      <c r="J1013" s="26">
        <f t="shared" si="49"/>
        <v>40.680000000000007</v>
      </c>
      <c r="K1013" s="49">
        <v>39.92</v>
      </c>
      <c r="L1013" s="231">
        <v>45457</v>
      </c>
      <c r="M1013" s="48">
        <f t="shared" si="50"/>
        <v>0.76000000000000512</v>
      </c>
      <c r="N1013" s="246">
        <v>1</v>
      </c>
      <c r="O1013" s="1" t="s">
        <v>50</v>
      </c>
      <c r="P1013" s="1" t="s">
        <v>53</v>
      </c>
      <c r="Q1013" s="91" t="str">
        <f>VLOOKUP(MKT[[#This Row],[ID]],DRIVER[],6,FALSE)</f>
        <v>KASHI NATH DAS</v>
      </c>
    </row>
    <row r="1014" spans="1:18" ht="13.8">
      <c r="A1014" s="1">
        <v>147</v>
      </c>
      <c r="B1014" s="1" t="str">
        <f>MKT[[#This Row],[DATE]]&amp;MKT[[#This Row],[VEHICLE NO]]&amp;MKT[[#This Row],[TRIP NO]]</f>
        <v>45457OD34S11451</v>
      </c>
      <c r="C1014" s="231">
        <v>45457</v>
      </c>
      <c r="D1014" s="1">
        <v>29631</v>
      </c>
      <c r="E1014" s="12">
        <v>312215</v>
      </c>
      <c r="F1014" s="17">
        <v>1</v>
      </c>
      <c r="G1014" s="20" t="s">
        <v>32</v>
      </c>
      <c r="H1014" s="48">
        <v>53.12</v>
      </c>
      <c r="I1014" s="48">
        <v>16.600000000000001</v>
      </c>
      <c r="J1014" s="26">
        <f t="shared" si="49"/>
        <v>36.519999999999996</v>
      </c>
      <c r="K1014" s="49">
        <v>36.020000000000003</v>
      </c>
      <c r="L1014" s="231">
        <v>45457</v>
      </c>
      <c r="M1014" s="48">
        <f t="shared" si="50"/>
        <v>0.49999999999999289</v>
      </c>
      <c r="N1014" s="246">
        <v>1</v>
      </c>
      <c r="O1014" s="1" t="s">
        <v>50</v>
      </c>
      <c r="P1014" s="1" t="s">
        <v>53</v>
      </c>
      <c r="Q1014" s="91" t="str">
        <f>VLOOKUP(MKT[[#This Row],[ID]],DRIVER[],6,FALSE)</f>
        <v>SULTAN AHMAD</v>
      </c>
      <c r="R1014" s="1">
        <v>387</v>
      </c>
    </row>
    <row r="1015" spans="1:18" ht="13.8">
      <c r="A1015" s="1">
        <v>148</v>
      </c>
      <c r="B1015" s="1" t="str">
        <f>MKT[[#This Row],[DATE]]&amp;MKT[[#This Row],[VEHICLE NO]]&amp;MKT[[#This Row],[TRIP NO]]</f>
        <v>45457OD34R11451</v>
      </c>
      <c r="C1015" s="231">
        <v>45457</v>
      </c>
      <c r="D1015" s="1">
        <v>29632</v>
      </c>
      <c r="E1015" s="12">
        <v>312215</v>
      </c>
      <c r="F1015" s="17">
        <v>13</v>
      </c>
      <c r="G1015" s="20" t="s">
        <v>12</v>
      </c>
      <c r="H1015" s="48">
        <v>53.48</v>
      </c>
      <c r="I1015" s="48">
        <v>16.739999999999998</v>
      </c>
      <c r="J1015" s="26">
        <f t="shared" si="49"/>
        <v>36.739999999999995</v>
      </c>
      <c r="K1015" s="49">
        <v>36.159999999999997</v>
      </c>
      <c r="L1015" s="231">
        <v>45457</v>
      </c>
      <c r="M1015" s="48">
        <f t="shared" si="50"/>
        <v>0.57999999999999829</v>
      </c>
      <c r="N1015" s="246">
        <v>1</v>
      </c>
      <c r="O1015" s="1" t="s">
        <v>50</v>
      </c>
      <c r="P1015" s="1" t="s">
        <v>53</v>
      </c>
      <c r="Q1015" s="91" t="str">
        <f>VLOOKUP(MKT[[#This Row],[ID]],DRIVER[],6,FALSE)</f>
        <v>AKASH KUMAR SINGH</v>
      </c>
    </row>
    <row r="1016" spans="1:18" ht="13.8">
      <c r="A1016" s="1">
        <v>149</v>
      </c>
      <c r="B1016" s="1" t="str">
        <f>MKT[[#This Row],[DATE]]&amp;MKT[[#This Row],[VEHICLE NO]]&amp;MKT[[#This Row],[TRIP NO]]</f>
        <v>45457OD04T11451</v>
      </c>
      <c r="C1016" s="231">
        <v>45457</v>
      </c>
      <c r="D1016" s="1">
        <v>29633</v>
      </c>
      <c r="E1016" s="12">
        <v>312215</v>
      </c>
      <c r="F1016" s="17">
        <v>21</v>
      </c>
      <c r="G1016" s="20" t="s">
        <v>13</v>
      </c>
      <c r="H1016" s="48">
        <v>54.88</v>
      </c>
      <c r="I1016" s="48">
        <v>17.04</v>
      </c>
      <c r="J1016" s="26">
        <f t="shared" si="49"/>
        <v>37.840000000000003</v>
      </c>
      <c r="K1016" s="49">
        <v>37.4</v>
      </c>
      <c r="L1016" s="231">
        <v>45457</v>
      </c>
      <c r="M1016" s="48">
        <f t="shared" si="50"/>
        <v>0.44000000000000483</v>
      </c>
      <c r="N1016" s="246">
        <v>1</v>
      </c>
      <c r="O1016" s="1" t="s">
        <v>50</v>
      </c>
      <c r="P1016" s="1" t="s">
        <v>53</v>
      </c>
      <c r="Q1016" s="91" t="str">
        <f>VLOOKUP(MKT[[#This Row],[ID]],DRIVER[],6,FALSE)</f>
        <v>MALIA PRADHAN</v>
      </c>
    </row>
    <row r="1017" spans="1:18" ht="13.8">
      <c r="A1017" s="1">
        <v>150</v>
      </c>
      <c r="B1017" s="1" t="str">
        <f>MKT[[#This Row],[DATE]]&amp;MKT[[#This Row],[VEHICLE NO]]&amp;MKT[[#This Row],[TRIP NO]]</f>
        <v>45457OD04V13452</v>
      </c>
      <c r="C1017" s="231">
        <v>45457</v>
      </c>
      <c r="D1017" s="1">
        <v>29634</v>
      </c>
      <c r="E1017" s="12">
        <v>312215</v>
      </c>
      <c r="F1017" s="17">
        <v>68</v>
      </c>
      <c r="G1017" s="20" t="s">
        <v>48</v>
      </c>
      <c r="H1017" s="48">
        <v>53.64</v>
      </c>
      <c r="I1017" s="48">
        <v>16.899999999999999</v>
      </c>
      <c r="J1017" s="26">
        <f t="shared" ref="J1017:J1021" si="51">H1017-I1017</f>
        <v>36.74</v>
      </c>
      <c r="K1017" s="49">
        <v>36.14</v>
      </c>
      <c r="L1017" s="231">
        <v>45457</v>
      </c>
      <c r="M1017" s="48">
        <f t="shared" ref="M1017:M1021" si="52">J1017-K1017</f>
        <v>0.60000000000000142</v>
      </c>
      <c r="N1017" s="246">
        <v>2</v>
      </c>
      <c r="O1017" s="1" t="s">
        <v>50</v>
      </c>
      <c r="P1017" s="1" t="s">
        <v>53</v>
      </c>
      <c r="Q1017" s="91" t="str">
        <f>VLOOKUP(MKT[[#This Row],[ID]],DRIVER[],6,FALSE)</f>
        <v>ASHOK PRADHAN</v>
      </c>
    </row>
    <row r="1018" spans="1:18" ht="13.8">
      <c r="A1018" s="1">
        <v>151</v>
      </c>
      <c r="B1018" s="1" t="str">
        <f>MKT[[#This Row],[DATE]]&amp;MKT[[#This Row],[VEHICLE NO]]&amp;MKT[[#This Row],[TRIP NO]]</f>
        <v>45457OD34R13451</v>
      </c>
      <c r="C1018" s="231">
        <v>45457</v>
      </c>
      <c r="D1018" s="1">
        <v>29635</v>
      </c>
      <c r="E1018" s="12">
        <v>312215</v>
      </c>
      <c r="F1018" s="17">
        <v>77</v>
      </c>
      <c r="G1018" s="20" t="s">
        <v>11</v>
      </c>
      <c r="H1018" s="48">
        <v>55.26</v>
      </c>
      <c r="I1018" s="48">
        <v>17.02</v>
      </c>
      <c r="J1018" s="26">
        <f t="shared" si="51"/>
        <v>38.239999999999995</v>
      </c>
      <c r="K1018" s="49">
        <v>37.68</v>
      </c>
      <c r="L1018" s="231">
        <v>45457</v>
      </c>
      <c r="M1018" s="48">
        <f t="shared" si="52"/>
        <v>0.55999999999999517</v>
      </c>
      <c r="N1018" s="246">
        <v>1</v>
      </c>
      <c r="O1018" s="1" t="s">
        <v>50</v>
      </c>
      <c r="P1018" s="1" t="s">
        <v>53</v>
      </c>
      <c r="Q1018" s="91" t="str">
        <f>VLOOKUP(MKT[[#This Row],[ID]],DRIVER[],6,FALSE)</f>
        <v>KASHI NATH DAS</v>
      </c>
    </row>
    <row r="1019" spans="1:18" ht="13.8">
      <c r="A1019" s="1">
        <v>152</v>
      </c>
      <c r="B1019" s="1" t="str">
        <f>MKT[[#This Row],[DATE]]&amp;MKT[[#This Row],[VEHICLE NO]]&amp;MKT[[#This Row],[TRIP NO]]</f>
        <v>45457OD34S11452</v>
      </c>
      <c r="C1019" s="231">
        <v>45457</v>
      </c>
      <c r="D1019" s="1">
        <v>29636</v>
      </c>
      <c r="E1019" s="12">
        <v>312215</v>
      </c>
      <c r="F1019" s="17">
        <v>80</v>
      </c>
      <c r="G1019" s="20" t="s">
        <v>32</v>
      </c>
      <c r="H1019" s="48">
        <v>56.44</v>
      </c>
      <c r="I1019" s="48">
        <v>16.940000000000001</v>
      </c>
      <c r="J1019" s="26">
        <f t="shared" si="51"/>
        <v>39.5</v>
      </c>
      <c r="K1019" s="49">
        <v>38.64</v>
      </c>
      <c r="L1019" s="231">
        <v>45457</v>
      </c>
      <c r="M1019" s="48">
        <f t="shared" si="52"/>
        <v>0.85999999999999943</v>
      </c>
      <c r="N1019" s="246">
        <v>2</v>
      </c>
      <c r="O1019" s="1" t="s">
        <v>50</v>
      </c>
      <c r="P1019" s="1" t="s">
        <v>53</v>
      </c>
      <c r="Q1019" s="91" t="str">
        <f>VLOOKUP(MKT[[#This Row],[ID]],DRIVER[],6,FALSE)</f>
        <v>SULTAN AHMAD</v>
      </c>
    </row>
    <row r="1020" spans="1:18" ht="13.8">
      <c r="A1020" s="1">
        <v>153</v>
      </c>
      <c r="B1020" s="1" t="str">
        <f>MKT[[#This Row],[DATE]]&amp;MKT[[#This Row],[VEHICLE NO]]&amp;MKT[[#This Row],[TRIP NO]]</f>
        <v>45457OD04T11452</v>
      </c>
      <c r="C1020" s="231">
        <v>45457</v>
      </c>
      <c r="D1020" s="1">
        <v>29637</v>
      </c>
      <c r="E1020" s="12">
        <v>312215</v>
      </c>
      <c r="F1020" s="17">
        <v>91</v>
      </c>
      <c r="G1020" s="20" t="s">
        <v>13</v>
      </c>
      <c r="H1020" s="48">
        <v>57.3</v>
      </c>
      <c r="I1020" s="48">
        <v>17</v>
      </c>
      <c r="J1020" s="26">
        <f t="shared" si="51"/>
        <v>40.299999999999997</v>
      </c>
      <c r="K1020" s="49">
        <v>39.840000000000003</v>
      </c>
      <c r="L1020" s="231">
        <v>45457</v>
      </c>
      <c r="M1020" s="48">
        <f t="shared" si="52"/>
        <v>0.45999999999999375</v>
      </c>
      <c r="N1020" s="246">
        <v>2</v>
      </c>
      <c r="O1020" s="1" t="s">
        <v>50</v>
      </c>
      <c r="P1020" s="1" t="s">
        <v>53</v>
      </c>
      <c r="Q1020" s="91" t="str">
        <f>VLOOKUP(MKT[[#This Row],[ID]],DRIVER[],6,FALSE)</f>
        <v>MALIA PRADHAN</v>
      </c>
    </row>
    <row r="1021" spans="1:18" ht="13.8">
      <c r="A1021" s="1">
        <v>154</v>
      </c>
      <c r="B1021" s="1" t="str">
        <f>MKT[[#This Row],[DATE]]&amp;MKT[[#This Row],[VEHICLE NO]]&amp;MKT[[#This Row],[TRIP NO]]</f>
        <v>45457OD34R11452</v>
      </c>
      <c r="C1021" s="231">
        <v>45457</v>
      </c>
      <c r="D1021" s="1">
        <v>29638</v>
      </c>
      <c r="E1021" s="12">
        <v>312215</v>
      </c>
      <c r="F1021" s="17">
        <v>96</v>
      </c>
      <c r="G1021" s="20" t="s">
        <v>12</v>
      </c>
      <c r="H1021" s="48">
        <v>57.34</v>
      </c>
      <c r="I1021" s="48">
        <v>16.86</v>
      </c>
      <c r="J1021" s="26">
        <f t="shared" si="51"/>
        <v>40.480000000000004</v>
      </c>
      <c r="K1021" s="49">
        <v>39.799999999999997</v>
      </c>
      <c r="L1021" s="231">
        <v>45457</v>
      </c>
      <c r="M1021" s="48">
        <f t="shared" si="52"/>
        <v>0.68000000000000682</v>
      </c>
      <c r="N1021" s="246">
        <v>2</v>
      </c>
      <c r="O1021" s="1" t="s">
        <v>50</v>
      </c>
      <c r="P1021" s="1" t="s">
        <v>53</v>
      </c>
      <c r="Q1021" s="91" t="str">
        <f>VLOOKUP(MKT[[#This Row],[ID]],DRIVER[],6,FALSE)</f>
        <v>AKASH KUMAR SINGH</v>
      </c>
    </row>
    <row r="1022" spans="1:18" ht="13.8">
      <c r="A1022" s="1">
        <v>155</v>
      </c>
      <c r="B1022" s="248" t="str">
        <f>MKT[[#This Row],[DATE]]&amp;MKT[[#This Row],[VEHICLE NO]]&amp;MKT[[#This Row],[TRIP NO]]</f>
        <v>45458OD34T11451</v>
      </c>
      <c r="C1022" s="231">
        <v>45458</v>
      </c>
      <c r="D1022" s="1">
        <v>29639</v>
      </c>
      <c r="E1022" s="12">
        <v>312215</v>
      </c>
      <c r="F1022" s="17">
        <v>131</v>
      </c>
      <c r="G1022" s="20" t="s">
        <v>34</v>
      </c>
      <c r="H1022" s="249">
        <v>52.8</v>
      </c>
      <c r="I1022" s="249">
        <v>16.899999999999999</v>
      </c>
      <c r="J1022" s="247">
        <f t="shared" ref="J1022:J1030" si="53">H1022-I1022</f>
        <v>35.9</v>
      </c>
      <c r="K1022" s="250">
        <v>35.479999999999997</v>
      </c>
      <c r="L1022" s="231">
        <v>45458</v>
      </c>
      <c r="M1022" s="249">
        <f t="shared" ref="M1022:M1030" si="54">J1022-K1022</f>
        <v>0.42000000000000171</v>
      </c>
      <c r="N1022" s="251">
        <v>1</v>
      </c>
      <c r="O1022" s="1" t="s">
        <v>50</v>
      </c>
      <c r="P1022" s="1" t="s">
        <v>53</v>
      </c>
      <c r="Q1022" s="252" t="str">
        <f>VLOOKUP(MKT[[#This Row],[ID]],DRIVER[],6,FALSE)</f>
        <v>KASHI NATH DAS</v>
      </c>
    </row>
    <row r="1023" spans="1:18" ht="13.8">
      <c r="A1023" s="1">
        <v>156</v>
      </c>
      <c r="B1023" s="248" t="str">
        <f>MKT[[#This Row],[DATE]]&amp;MKT[[#This Row],[VEHICLE NO]]&amp;MKT[[#This Row],[TRIP NO]]</f>
        <v>45458OD34S11451</v>
      </c>
      <c r="C1023" s="231">
        <v>45458</v>
      </c>
      <c r="D1023" s="1">
        <v>29640</v>
      </c>
      <c r="E1023" s="12">
        <v>312215</v>
      </c>
      <c r="F1023" s="17">
        <v>132</v>
      </c>
      <c r="G1023" s="20" t="s">
        <v>32</v>
      </c>
      <c r="H1023" s="249">
        <v>57.36</v>
      </c>
      <c r="I1023" s="249">
        <v>16.920000000000002</v>
      </c>
      <c r="J1023" s="247">
        <f t="shared" si="53"/>
        <v>40.44</v>
      </c>
      <c r="K1023" s="250">
        <v>39.840000000000003</v>
      </c>
      <c r="L1023" s="231">
        <v>45458</v>
      </c>
      <c r="M1023" s="249">
        <f t="shared" si="54"/>
        <v>0.59999999999999432</v>
      </c>
      <c r="N1023" s="251">
        <v>1</v>
      </c>
      <c r="O1023" s="1" t="s">
        <v>50</v>
      </c>
      <c r="P1023" s="1" t="s">
        <v>53</v>
      </c>
      <c r="Q1023" s="252" t="str">
        <f>VLOOKUP(MKT[[#This Row],[ID]],DRIVER[],6,FALSE)</f>
        <v>SULTAN AHMAD</v>
      </c>
    </row>
    <row r="1024" spans="1:18" ht="13.8">
      <c r="A1024" s="1">
        <v>157</v>
      </c>
      <c r="B1024" s="248" t="str">
        <f>MKT[[#This Row],[DATE]]&amp;MKT[[#This Row],[VEHICLE NO]]&amp;MKT[[#This Row],[TRIP NO]]</f>
        <v>45458OD34R11451</v>
      </c>
      <c r="C1024" s="231">
        <v>45458</v>
      </c>
      <c r="D1024" s="1">
        <v>29641</v>
      </c>
      <c r="E1024" s="12">
        <v>312215</v>
      </c>
      <c r="F1024" s="17">
        <v>139</v>
      </c>
      <c r="G1024" s="20" t="s">
        <v>12</v>
      </c>
      <c r="H1024" s="249">
        <v>56.06</v>
      </c>
      <c r="I1024" s="249">
        <v>16.8</v>
      </c>
      <c r="J1024" s="247">
        <f t="shared" si="53"/>
        <v>39.260000000000005</v>
      </c>
      <c r="K1024" s="250">
        <v>38.840000000000003</v>
      </c>
      <c r="L1024" s="231">
        <v>45458</v>
      </c>
      <c r="M1024" s="249">
        <f t="shared" si="54"/>
        <v>0.42000000000000171</v>
      </c>
      <c r="N1024" s="251">
        <v>1</v>
      </c>
      <c r="O1024" s="1" t="s">
        <v>50</v>
      </c>
      <c r="P1024" s="1" t="s">
        <v>53</v>
      </c>
      <c r="Q1024" s="252" t="str">
        <f>VLOOKUP(MKT[[#This Row],[ID]],DRIVER[],6,FALSE)</f>
        <v>AKASH KUMAR SINGH</v>
      </c>
    </row>
    <row r="1025" spans="1:18" ht="13.8">
      <c r="A1025" s="1">
        <v>158</v>
      </c>
      <c r="B1025" s="248" t="str">
        <f>MKT[[#This Row],[DATE]]&amp;MKT[[#This Row],[VEHICLE NO]]&amp;MKT[[#This Row],[TRIP NO]]</f>
        <v>45458OD04V13451</v>
      </c>
      <c r="C1025" s="231">
        <v>45458</v>
      </c>
      <c r="D1025" s="1">
        <v>29642</v>
      </c>
      <c r="E1025" s="12">
        <v>312215</v>
      </c>
      <c r="F1025" s="17">
        <v>150</v>
      </c>
      <c r="G1025" s="20" t="s">
        <v>48</v>
      </c>
      <c r="H1025" s="249">
        <v>54.12</v>
      </c>
      <c r="I1025" s="249">
        <v>16.86</v>
      </c>
      <c r="J1025" s="247">
        <f t="shared" si="53"/>
        <v>37.26</v>
      </c>
      <c r="K1025" s="250">
        <v>36.92</v>
      </c>
      <c r="L1025" s="231">
        <v>45458</v>
      </c>
      <c r="M1025" s="249">
        <f t="shared" si="54"/>
        <v>0.33999999999999631</v>
      </c>
      <c r="N1025" s="251">
        <v>1</v>
      </c>
      <c r="O1025" s="1" t="s">
        <v>50</v>
      </c>
      <c r="P1025" s="1" t="s">
        <v>53</v>
      </c>
      <c r="Q1025" s="252" t="str">
        <f>VLOOKUP(MKT[[#This Row],[ID]],DRIVER[],6,FALSE)</f>
        <v>BENUDHAR PRADHAN</v>
      </c>
    </row>
    <row r="1026" spans="1:18" ht="13.8">
      <c r="A1026" s="1">
        <v>159</v>
      </c>
      <c r="B1026" s="248" t="str">
        <f>MKT[[#This Row],[DATE]]&amp;MKT[[#This Row],[VEHICLE NO]]&amp;MKT[[#This Row],[TRIP NO]]</f>
        <v>45458OD34S11452</v>
      </c>
      <c r="C1026" s="231">
        <v>45458</v>
      </c>
      <c r="D1026" s="1">
        <v>29643</v>
      </c>
      <c r="E1026" s="12">
        <v>312215</v>
      </c>
      <c r="F1026" s="17">
        <v>171</v>
      </c>
      <c r="G1026" s="20" t="s">
        <v>32</v>
      </c>
      <c r="H1026" s="249">
        <v>53.26</v>
      </c>
      <c r="I1026" s="249">
        <v>16.899999999999999</v>
      </c>
      <c r="J1026" s="247">
        <f t="shared" si="53"/>
        <v>36.36</v>
      </c>
      <c r="K1026" s="250">
        <v>36.1</v>
      </c>
      <c r="L1026" s="231">
        <v>45458</v>
      </c>
      <c r="M1026" s="249">
        <f t="shared" si="54"/>
        <v>0.25999999999999801</v>
      </c>
      <c r="N1026" s="251">
        <v>2</v>
      </c>
      <c r="O1026" s="1" t="s">
        <v>50</v>
      </c>
      <c r="P1026" s="1" t="s">
        <v>53</v>
      </c>
      <c r="Q1026" s="252" t="str">
        <f>VLOOKUP(MKT[[#This Row],[ID]],DRIVER[],6,FALSE)</f>
        <v>SULTAN AHMAD</v>
      </c>
    </row>
    <row r="1027" spans="1:18" ht="13.8">
      <c r="A1027" s="1">
        <v>160</v>
      </c>
      <c r="B1027" s="248" t="str">
        <f>MKT[[#This Row],[DATE]]&amp;MKT[[#This Row],[VEHICLE NO]]&amp;MKT[[#This Row],[TRIP NO]]</f>
        <v>45458OD34R11452</v>
      </c>
      <c r="C1027" s="231">
        <v>45458</v>
      </c>
      <c r="D1027" s="1">
        <v>29644</v>
      </c>
      <c r="E1027" s="12">
        <v>312215</v>
      </c>
      <c r="F1027" s="17">
        <v>180</v>
      </c>
      <c r="G1027" s="20" t="s">
        <v>12</v>
      </c>
      <c r="H1027" s="249">
        <v>51.62</v>
      </c>
      <c r="I1027" s="249">
        <v>16.760000000000002</v>
      </c>
      <c r="J1027" s="247">
        <f t="shared" si="53"/>
        <v>34.86</v>
      </c>
      <c r="K1027" s="250">
        <v>34.5</v>
      </c>
      <c r="L1027" s="231">
        <v>45458</v>
      </c>
      <c r="M1027" s="249">
        <f t="shared" si="54"/>
        <v>0.35999999999999943</v>
      </c>
      <c r="N1027" s="251">
        <v>2</v>
      </c>
      <c r="O1027" s="1" t="s">
        <v>50</v>
      </c>
      <c r="P1027" s="1" t="s">
        <v>53</v>
      </c>
      <c r="Q1027" s="252" t="str">
        <f>VLOOKUP(MKT[[#This Row],[ID]],DRIVER[],6,FALSE)</f>
        <v>AKASH KUMAR SINGH</v>
      </c>
    </row>
    <row r="1028" spans="1:18" ht="13.8">
      <c r="A1028" s="1">
        <v>161</v>
      </c>
      <c r="B1028" s="248" t="str">
        <f>MKT[[#This Row],[DATE]]&amp;MKT[[#This Row],[VEHICLE NO]]&amp;MKT[[#This Row],[TRIP NO]]</f>
        <v>45458OD04T11451</v>
      </c>
      <c r="C1028" s="231">
        <v>45458</v>
      </c>
      <c r="D1028" s="1">
        <v>29645</v>
      </c>
      <c r="E1028" s="12">
        <v>312215</v>
      </c>
      <c r="F1028" s="17">
        <v>186</v>
      </c>
      <c r="G1028" s="20" t="s">
        <v>13</v>
      </c>
      <c r="H1028" s="249">
        <v>52.38</v>
      </c>
      <c r="I1028" s="249">
        <v>16.940000000000001</v>
      </c>
      <c r="J1028" s="247">
        <f t="shared" si="53"/>
        <v>35.44</v>
      </c>
      <c r="K1028" s="250">
        <v>35.04</v>
      </c>
      <c r="L1028" s="231">
        <v>45458</v>
      </c>
      <c r="M1028" s="249">
        <f t="shared" si="54"/>
        <v>0.39999999999999858</v>
      </c>
      <c r="N1028" s="251">
        <v>1</v>
      </c>
      <c r="O1028" s="1" t="s">
        <v>50</v>
      </c>
      <c r="P1028" s="1" t="s">
        <v>53</v>
      </c>
      <c r="Q1028" s="252" t="str">
        <f>VLOOKUP(MKT[[#This Row],[ID]],DRIVER[],6,FALSE)</f>
        <v>PRADIPA MALIK</v>
      </c>
    </row>
    <row r="1029" spans="1:18" ht="13.8">
      <c r="A1029" s="1">
        <v>162</v>
      </c>
      <c r="B1029" s="248" t="str">
        <f>MKT[[#This Row],[DATE]]&amp;MKT[[#This Row],[VEHICLE NO]]&amp;MKT[[#This Row],[TRIP NO]]</f>
        <v>45458OD04V13452</v>
      </c>
      <c r="C1029" s="231">
        <v>45458</v>
      </c>
      <c r="D1029" s="1">
        <v>29646</v>
      </c>
      <c r="E1029" s="12">
        <v>312215</v>
      </c>
      <c r="F1029" s="17">
        <v>199</v>
      </c>
      <c r="G1029" s="20" t="s">
        <v>48</v>
      </c>
      <c r="H1029" s="249">
        <v>55.84</v>
      </c>
      <c r="I1029" s="249">
        <v>16.86</v>
      </c>
      <c r="J1029" s="247">
        <f t="shared" si="53"/>
        <v>38.980000000000004</v>
      </c>
      <c r="K1029" s="250">
        <v>38.18</v>
      </c>
      <c r="L1029" s="231">
        <v>45458</v>
      </c>
      <c r="M1029" s="249">
        <f t="shared" si="54"/>
        <v>0.80000000000000426</v>
      </c>
      <c r="N1029" s="251">
        <v>2</v>
      </c>
      <c r="O1029" s="1" t="s">
        <v>50</v>
      </c>
      <c r="P1029" s="1" t="s">
        <v>53</v>
      </c>
      <c r="Q1029" s="252" t="str">
        <f>VLOOKUP(MKT[[#This Row],[ID]],DRIVER[],6,FALSE)</f>
        <v>BENUDHAR PRADHAN</v>
      </c>
    </row>
    <row r="1030" spans="1:18" ht="13.8">
      <c r="A1030" s="1">
        <v>163</v>
      </c>
      <c r="B1030" s="248" t="str">
        <f>MKT[[#This Row],[DATE]]&amp;MKT[[#This Row],[VEHICLE NO]]&amp;MKT[[#This Row],[TRIP NO]]</f>
        <v>45458OD34T11452</v>
      </c>
      <c r="C1030" s="231">
        <v>45458</v>
      </c>
      <c r="D1030" s="1">
        <v>29647</v>
      </c>
      <c r="E1030" s="12">
        <v>312215</v>
      </c>
      <c r="F1030" s="17">
        <v>170</v>
      </c>
      <c r="G1030" s="20" t="s">
        <v>34</v>
      </c>
      <c r="H1030" s="249">
        <v>50.92</v>
      </c>
      <c r="I1030" s="249">
        <v>16.84</v>
      </c>
      <c r="J1030" s="247">
        <f t="shared" si="53"/>
        <v>34.08</v>
      </c>
      <c r="K1030" s="250">
        <v>33.9</v>
      </c>
      <c r="L1030" s="231">
        <v>45458</v>
      </c>
      <c r="M1030" s="249">
        <f t="shared" si="54"/>
        <v>0.17999999999999972</v>
      </c>
      <c r="N1030" s="251">
        <v>2</v>
      </c>
      <c r="O1030" s="1" t="s">
        <v>50</v>
      </c>
      <c r="P1030" s="1" t="s">
        <v>53</v>
      </c>
      <c r="Q1030" s="252" t="str">
        <f>VLOOKUP(MKT[[#This Row],[ID]],DRIVER[],6,FALSE)</f>
        <v>KASHI NATH DAS</v>
      </c>
    </row>
    <row r="1031" spans="1:18" ht="13.8">
      <c r="A1031" s="1">
        <v>164</v>
      </c>
      <c r="B1031" s="248" t="str">
        <f>MKT[[#This Row],[DATE]]&amp;MKT[[#This Row],[VEHICLE NO]]&amp;MKT[[#This Row],[TRIP NO]]</f>
        <v>45459OD34T11451</v>
      </c>
      <c r="C1031" s="231">
        <v>45459</v>
      </c>
      <c r="D1031" s="1">
        <v>29651</v>
      </c>
      <c r="E1031" s="12">
        <v>312215</v>
      </c>
      <c r="F1031" s="17">
        <v>252</v>
      </c>
      <c r="G1031" s="20" t="s">
        <v>34</v>
      </c>
      <c r="H1031" s="249">
        <v>54.24</v>
      </c>
      <c r="I1031" s="249">
        <v>16.88</v>
      </c>
      <c r="J1031" s="247">
        <f t="shared" ref="J1031:J1035" si="55">H1031-I1031</f>
        <v>37.36</v>
      </c>
      <c r="K1031" s="250">
        <v>37.08</v>
      </c>
      <c r="L1031" s="231">
        <v>45459</v>
      </c>
      <c r="M1031" s="249">
        <f t="shared" ref="M1031:M1067" si="56">J1031-K1031</f>
        <v>0.28000000000000114</v>
      </c>
      <c r="N1031" s="251">
        <v>1</v>
      </c>
      <c r="O1031" s="1" t="s">
        <v>50</v>
      </c>
      <c r="P1031" s="1" t="s">
        <v>53</v>
      </c>
      <c r="Q1031" s="252" t="str">
        <f>VLOOKUP(MKT[[#This Row],[ID]],DRIVER[],6,FALSE)</f>
        <v>KASHI NATH DAS</v>
      </c>
    </row>
    <row r="1032" spans="1:18" ht="13.8">
      <c r="A1032" s="1">
        <v>165</v>
      </c>
      <c r="B1032" s="248" t="str">
        <f>MKT[[#This Row],[DATE]]&amp;MKT[[#This Row],[VEHICLE NO]]&amp;MKT[[#This Row],[TRIP NO]]</f>
        <v>45459OD34R11451</v>
      </c>
      <c r="C1032" s="231">
        <v>45459</v>
      </c>
      <c r="D1032" s="1">
        <v>29652</v>
      </c>
      <c r="E1032" s="12">
        <v>312215</v>
      </c>
      <c r="F1032" s="17">
        <v>249</v>
      </c>
      <c r="G1032" s="20" t="s">
        <v>12</v>
      </c>
      <c r="H1032" s="249">
        <v>52.36</v>
      </c>
      <c r="I1032" s="249">
        <v>16.760000000000002</v>
      </c>
      <c r="J1032" s="247">
        <f t="shared" si="55"/>
        <v>35.599999999999994</v>
      </c>
      <c r="K1032" s="250">
        <v>35.04</v>
      </c>
      <c r="L1032" s="231">
        <v>45459</v>
      </c>
      <c r="M1032" s="249">
        <f t="shared" si="56"/>
        <v>0.55999999999999517</v>
      </c>
      <c r="N1032" s="251">
        <v>1</v>
      </c>
      <c r="O1032" s="1" t="s">
        <v>50</v>
      </c>
      <c r="P1032" s="1" t="s">
        <v>53</v>
      </c>
      <c r="Q1032" s="252" t="str">
        <f>VLOOKUP(MKT[[#This Row],[ID]],DRIVER[],6,FALSE)</f>
        <v>AKASH KUMAR SINGH</v>
      </c>
      <c r="R1032" s="1">
        <v>150</v>
      </c>
    </row>
    <row r="1033" spans="1:18" ht="13.8">
      <c r="A1033" s="1">
        <v>166</v>
      </c>
      <c r="B1033" s="248" t="str">
        <f>MKT[[#This Row],[DATE]]&amp;MKT[[#This Row],[VEHICLE NO]]&amp;MKT[[#This Row],[TRIP NO]]</f>
        <v>45459OD34R13451</v>
      </c>
      <c r="C1033" s="231">
        <v>45459</v>
      </c>
      <c r="D1033" s="1">
        <v>29653</v>
      </c>
      <c r="E1033" s="12">
        <v>312215</v>
      </c>
      <c r="F1033" s="17">
        <v>275</v>
      </c>
      <c r="G1033" s="20" t="s">
        <v>11</v>
      </c>
      <c r="H1033" s="249">
        <v>54.28</v>
      </c>
      <c r="I1033" s="249">
        <v>17.04</v>
      </c>
      <c r="J1033" s="247">
        <f t="shared" si="55"/>
        <v>37.24</v>
      </c>
      <c r="K1033" s="250">
        <v>36.82</v>
      </c>
      <c r="L1033" s="231">
        <v>45459</v>
      </c>
      <c r="M1033" s="249">
        <f t="shared" si="56"/>
        <v>0.42000000000000171</v>
      </c>
      <c r="N1033" s="251">
        <v>1</v>
      </c>
      <c r="O1033" s="1" t="s">
        <v>50</v>
      </c>
      <c r="P1033" s="1" t="s">
        <v>53</v>
      </c>
      <c r="Q1033" s="252" t="str">
        <f>VLOOKUP(MKT[[#This Row],[ID]],DRIVER[],6,FALSE)</f>
        <v>SUSANT KUMAR BAG</v>
      </c>
    </row>
    <row r="1034" spans="1:18" ht="13.8">
      <c r="A1034" s="1">
        <v>167</v>
      </c>
      <c r="B1034" s="248" t="str">
        <f>MKT[[#This Row],[DATE]]&amp;MKT[[#This Row],[VEHICLE NO]]&amp;MKT[[#This Row],[TRIP NO]]</f>
        <v>45459OD04T11451</v>
      </c>
      <c r="C1034" s="231">
        <v>45459</v>
      </c>
      <c r="D1034" s="1">
        <v>29654</v>
      </c>
      <c r="E1034" s="12">
        <v>312215</v>
      </c>
      <c r="F1034" s="17">
        <v>288</v>
      </c>
      <c r="G1034" s="20" t="s">
        <v>13</v>
      </c>
      <c r="H1034" s="249">
        <v>55.22</v>
      </c>
      <c r="I1034" s="249">
        <v>16.98</v>
      </c>
      <c r="J1034" s="247">
        <f t="shared" si="55"/>
        <v>38.239999999999995</v>
      </c>
      <c r="K1034" s="250">
        <v>37.86</v>
      </c>
      <c r="L1034" s="231">
        <v>45459</v>
      </c>
      <c r="M1034" s="249">
        <f t="shared" si="56"/>
        <v>0.37999999999999545</v>
      </c>
      <c r="N1034" s="251">
        <v>1</v>
      </c>
      <c r="O1034" s="1" t="s">
        <v>50</v>
      </c>
      <c r="P1034" s="1" t="s">
        <v>53</v>
      </c>
      <c r="Q1034" s="252" t="str">
        <f>VLOOKUP(MKT[[#This Row],[ID]],DRIVER[],6,FALSE)</f>
        <v>KASHI NATH DAS</v>
      </c>
    </row>
    <row r="1035" spans="1:18" ht="13.8">
      <c r="A1035" s="1">
        <v>168</v>
      </c>
      <c r="B1035" s="248" t="str">
        <f>MKT[[#This Row],[DATE]]&amp;MKT[[#This Row],[VEHICLE NO]]&amp;MKT[[#This Row],[TRIP NO]]</f>
        <v>45459OD34S11451</v>
      </c>
      <c r="C1035" s="231">
        <v>45459</v>
      </c>
      <c r="D1035" s="1">
        <v>29655</v>
      </c>
      <c r="E1035" s="12">
        <v>312215</v>
      </c>
      <c r="F1035" s="17">
        <v>296</v>
      </c>
      <c r="G1035" s="20" t="s">
        <v>32</v>
      </c>
      <c r="H1035" s="249">
        <v>55.68</v>
      </c>
      <c r="I1035" s="249">
        <v>16.86</v>
      </c>
      <c r="J1035" s="247">
        <f t="shared" si="55"/>
        <v>38.82</v>
      </c>
      <c r="K1035" s="250">
        <v>37.74</v>
      </c>
      <c r="L1035" s="231">
        <v>45459</v>
      </c>
      <c r="M1035" s="249">
        <f t="shared" si="56"/>
        <v>1.0799999999999983</v>
      </c>
      <c r="N1035" s="251">
        <v>1</v>
      </c>
      <c r="O1035" s="1" t="s">
        <v>50</v>
      </c>
      <c r="P1035" s="1" t="s">
        <v>53</v>
      </c>
      <c r="Q1035" s="252" t="str">
        <f>VLOOKUP(MKT[[#This Row],[ID]],DRIVER[],6,FALSE)</f>
        <v>AKASH KUMAR SINGH</v>
      </c>
    </row>
    <row r="1036" spans="1:18" ht="13.8">
      <c r="A1036" s="1">
        <v>169</v>
      </c>
      <c r="B1036" s="248" t="str">
        <f>MKT[[#This Row],[DATE]]&amp;MKT[[#This Row],[VEHICLE NO]]&amp;MKT[[#This Row],[TRIP NO]]</f>
        <v>45460OD34R11451</v>
      </c>
      <c r="C1036" s="231">
        <v>45460</v>
      </c>
      <c r="D1036" s="1">
        <v>29656</v>
      </c>
      <c r="E1036" s="12">
        <v>312215</v>
      </c>
      <c r="F1036" s="17">
        <v>326</v>
      </c>
      <c r="G1036" s="20" t="s">
        <v>12</v>
      </c>
      <c r="H1036" s="249">
        <v>53.16</v>
      </c>
      <c r="I1036" s="249">
        <v>16.88</v>
      </c>
      <c r="J1036" s="247">
        <f t="shared" ref="J1036:J1047" si="57">H1036-I1036</f>
        <v>36.28</v>
      </c>
      <c r="K1036" s="250">
        <v>36.14</v>
      </c>
      <c r="L1036" s="231">
        <v>45460</v>
      </c>
      <c r="M1036" s="249">
        <f t="shared" si="56"/>
        <v>0.14000000000000057</v>
      </c>
      <c r="N1036" s="251">
        <v>1</v>
      </c>
      <c r="O1036" s="1" t="s">
        <v>50</v>
      </c>
      <c r="P1036" s="1" t="s">
        <v>53</v>
      </c>
      <c r="Q1036" s="252" t="str">
        <f>VLOOKUP(MKT[[#This Row],[ID]],DRIVER[],6,FALSE)</f>
        <v>AKASH KUMAR SINGH</v>
      </c>
    </row>
    <row r="1037" spans="1:18" ht="13.8">
      <c r="A1037" s="1">
        <v>170</v>
      </c>
      <c r="B1037" s="248" t="str">
        <f>MKT[[#This Row],[DATE]]&amp;MKT[[#This Row],[VEHICLE NO]]&amp;MKT[[#This Row],[TRIP NO]]</f>
        <v>45460OD34T11451</v>
      </c>
      <c r="C1037" s="231">
        <v>45460</v>
      </c>
      <c r="D1037" s="1">
        <v>29657</v>
      </c>
      <c r="E1037" s="12">
        <v>312215</v>
      </c>
      <c r="F1037" s="17">
        <v>328</v>
      </c>
      <c r="G1037" s="20" t="s">
        <v>34</v>
      </c>
      <c r="H1037" s="249">
        <v>53.2</v>
      </c>
      <c r="I1037" s="249">
        <v>16.82</v>
      </c>
      <c r="J1037" s="247">
        <f t="shared" si="57"/>
        <v>36.380000000000003</v>
      </c>
      <c r="K1037" s="250">
        <v>36.1</v>
      </c>
      <c r="L1037" s="231">
        <v>45460</v>
      </c>
      <c r="M1037" s="249">
        <f t="shared" si="56"/>
        <v>0.28000000000000114</v>
      </c>
      <c r="N1037" s="251">
        <v>1</v>
      </c>
      <c r="O1037" s="1" t="s">
        <v>50</v>
      </c>
      <c r="P1037" s="1" t="s">
        <v>53</v>
      </c>
      <c r="Q1037" s="252" t="str">
        <f>VLOOKUP(MKT[[#This Row],[ID]],DRIVER[],6,FALSE)</f>
        <v>KASHI NATH DAS</v>
      </c>
    </row>
    <row r="1038" spans="1:18" ht="13.8">
      <c r="A1038" s="1">
        <v>171</v>
      </c>
      <c r="B1038" s="248" t="str">
        <f>MKT[[#This Row],[DATE]]&amp;MKT[[#This Row],[VEHICLE NO]]&amp;MKT[[#This Row],[TRIP NO]]</f>
        <v>45460OD34S11451</v>
      </c>
      <c r="C1038" s="231">
        <v>45460</v>
      </c>
      <c r="D1038" s="1">
        <v>29658</v>
      </c>
      <c r="E1038" s="12">
        <v>312215</v>
      </c>
      <c r="F1038" s="17">
        <v>346</v>
      </c>
      <c r="G1038" s="20" t="s">
        <v>32</v>
      </c>
      <c r="H1038" s="249">
        <v>54.66</v>
      </c>
      <c r="I1038" s="249">
        <v>16.84</v>
      </c>
      <c r="J1038" s="247">
        <f t="shared" si="57"/>
        <v>37.819999999999993</v>
      </c>
      <c r="K1038" s="250">
        <v>37.520000000000003</v>
      </c>
      <c r="L1038" s="231">
        <v>45460</v>
      </c>
      <c r="M1038" s="249">
        <f t="shared" si="56"/>
        <v>0.29999999999999005</v>
      </c>
      <c r="N1038" s="251">
        <v>1</v>
      </c>
      <c r="O1038" s="1" t="s">
        <v>50</v>
      </c>
      <c r="P1038" s="1" t="s">
        <v>53</v>
      </c>
      <c r="Q1038" s="252" t="str">
        <f>VLOOKUP(MKT[[#This Row],[ID]],DRIVER[],6,FALSE)</f>
        <v>BENUDHAR PRADHAN</v>
      </c>
    </row>
    <row r="1039" spans="1:18" ht="13.8">
      <c r="A1039" s="1">
        <v>172</v>
      </c>
      <c r="B1039" s="248" t="str">
        <f>MKT[[#This Row],[DATE]]&amp;MKT[[#This Row],[VEHICLE NO]]&amp;MKT[[#This Row],[TRIP NO]]</f>
        <v>45460OD04T11451</v>
      </c>
      <c r="C1039" s="231">
        <v>45460</v>
      </c>
      <c r="D1039" s="1">
        <v>29659</v>
      </c>
      <c r="E1039" s="12">
        <v>312215</v>
      </c>
      <c r="F1039" s="17">
        <v>351</v>
      </c>
      <c r="G1039" s="20" t="s">
        <v>13</v>
      </c>
      <c r="H1039" s="249">
        <v>52.58</v>
      </c>
      <c r="I1039" s="249">
        <v>16.920000000000002</v>
      </c>
      <c r="J1039" s="247">
        <f t="shared" si="57"/>
        <v>35.659999999999997</v>
      </c>
      <c r="K1039" s="250">
        <v>35.299999999999997</v>
      </c>
      <c r="L1039" s="231">
        <v>45460</v>
      </c>
      <c r="M1039" s="249">
        <f t="shared" si="56"/>
        <v>0.35999999999999943</v>
      </c>
      <c r="N1039" s="251">
        <v>1</v>
      </c>
      <c r="O1039" s="1" t="s">
        <v>50</v>
      </c>
      <c r="P1039" s="1" t="s">
        <v>53</v>
      </c>
      <c r="Q1039" s="252" t="str">
        <f>VLOOKUP(MKT[[#This Row],[ID]],DRIVER[],6,FALSE)</f>
        <v>SUSANT KUMAR BAG</v>
      </c>
    </row>
    <row r="1040" spans="1:18" ht="13.8">
      <c r="A1040" s="1">
        <v>173</v>
      </c>
      <c r="B1040" s="248" t="str">
        <f>MKT[[#This Row],[DATE]]&amp;MKT[[#This Row],[VEHICLE NO]]&amp;MKT[[#This Row],[TRIP NO]]</f>
        <v>45460OD34R13451</v>
      </c>
      <c r="C1040" s="231">
        <v>45460</v>
      </c>
      <c r="D1040" s="1">
        <v>29660</v>
      </c>
      <c r="E1040" s="12">
        <v>312215</v>
      </c>
      <c r="F1040" s="17">
        <v>365</v>
      </c>
      <c r="G1040" s="20" t="s">
        <v>11</v>
      </c>
      <c r="H1040" s="249">
        <v>54.14</v>
      </c>
      <c r="I1040" s="249">
        <v>17</v>
      </c>
      <c r="J1040" s="247">
        <f t="shared" si="57"/>
        <v>37.14</v>
      </c>
      <c r="K1040" s="250">
        <v>36.799999999999997</v>
      </c>
      <c r="L1040" s="231">
        <v>45460</v>
      </c>
      <c r="M1040" s="249">
        <f t="shared" si="56"/>
        <v>0.34000000000000341</v>
      </c>
      <c r="N1040" s="251">
        <v>1</v>
      </c>
      <c r="O1040" s="1" t="s">
        <v>50</v>
      </c>
      <c r="P1040" s="1" t="s">
        <v>53</v>
      </c>
      <c r="Q1040" s="252" t="str">
        <f>VLOOKUP(MKT[[#This Row],[ID]],DRIVER[],6,FALSE)</f>
        <v>AKSHAYA KU SAHOO</v>
      </c>
    </row>
    <row r="1041" spans="1:17" ht="13.8">
      <c r="A1041" s="1">
        <v>174</v>
      </c>
      <c r="B1041" s="248" t="str">
        <f>MKT[[#This Row],[DATE]]&amp;MKT[[#This Row],[VEHICLE NO]]&amp;MKT[[#This Row],[TRIP NO]]</f>
        <v>45460OD04V13451</v>
      </c>
      <c r="C1041" s="231">
        <v>45460</v>
      </c>
      <c r="D1041" s="1">
        <v>29661</v>
      </c>
      <c r="E1041" s="12">
        <v>312215</v>
      </c>
      <c r="F1041" s="17">
        <v>376</v>
      </c>
      <c r="G1041" s="20" t="s">
        <v>48</v>
      </c>
      <c r="H1041" s="249">
        <v>52.88</v>
      </c>
      <c r="I1041" s="249">
        <v>16.84</v>
      </c>
      <c r="J1041" s="247">
        <f t="shared" si="57"/>
        <v>36.040000000000006</v>
      </c>
      <c r="K1041" s="250">
        <v>35.78</v>
      </c>
      <c r="L1041" s="231">
        <v>45460</v>
      </c>
      <c r="M1041" s="249">
        <f t="shared" si="56"/>
        <v>0.26000000000000512</v>
      </c>
      <c r="N1041" s="251">
        <v>1</v>
      </c>
      <c r="O1041" s="1" t="s">
        <v>50</v>
      </c>
      <c r="P1041" s="1" t="s">
        <v>53</v>
      </c>
      <c r="Q1041" s="252" t="str">
        <f>VLOOKUP(MKT[[#This Row],[ID]],DRIVER[],6,FALSE)</f>
        <v>ASHOK PRADHAN</v>
      </c>
    </row>
    <row r="1042" spans="1:17" ht="13.8">
      <c r="A1042" s="1">
        <v>175</v>
      </c>
      <c r="B1042" s="248" t="str">
        <f>MKT[[#This Row],[DATE]]&amp;MKT[[#This Row],[VEHICLE NO]]&amp;MKT[[#This Row],[TRIP NO]]</f>
        <v>45460OD34T11452</v>
      </c>
      <c r="C1042" s="231">
        <v>45460</v>
      </c>
      <c r="D1042" s="1">
        <v>29662</v>
      </c>
      <c r="E1042" s="12">
        <v>312215</v>
      </c>
      <c r="F1042" s="17">
        <v>405</v>
      </c>
      <c r="G1042" s="20" t="s">
        <v>34</v>
      </c>
      <c r="H1042" s="249">
        <v>52.88</v>
      </c>
      <c r="I1042" s="249">
        <v>16.84</v>
      </c>
      <c r="J1042" s="247">
        <f t="shared" si="57"/>
        <v>36.040000000000006</v>
      </c>
      <c r="K1042" s="250">
        <v>35.659999999999997</v>
      </c>
      <c r="L1042" s="231">
        <v>45460</v>
      </c>
      <c r="M1042" s="249">
        <f t="shared" si="56"/>
        <v>0.38000000000000966</v>
      </c>
      <c r="N1042" s="251">
        <v>2</v>
      </c>
      <c r="O1042" s="1" t="s">
        <v>50</v>
      </c>
      <c r="P1042" s="1" t="s">
        <v>53</v>
      </c>
      <c r="Q1042" s="252" t="str">
        <f>VLOOKUP(MKT[[#This Row],[ID]],DRIVER[],6,FALSE)</f>
        <v>KASHI NATH DAS</v>
      </c>
    </row>
    <row r="1043" spans="1:17" ht="13.8">
      <c r="A1043" s="1">
        <v>176</v>
      </c>
      <c r="B1043" s="248" t="str">
        <f>MKT[[#This Row],[DATE]]&amp;MKT[[#This Row],[VEHICLE NO]]&amp;MKT[[#This Row],[TRIP NO]]</f>
        <v>45460OD34R11452</v>
      </c>
      <c r="C1043" s="231">
        <v>45460</v>
      </c>
      <c r="D1043" s="1">
        <v>29663</v>
      </c>
      <c r="E1043" s="12">
        <v>312215</v>
      </c>
      <c r="F1043" s="17">
        <v>413</v>
      </c>
      <c r="G1043" s="20" t="s">
        <v>12</v>
      </c>
      <c r="H1043" s="249">
        <v>52.9</v>
      </c>
      <c r="I1043" s="249">
        <v>16.86</v>
      </c>
      <c r="J1043" s="247">
        <f t="shared" si="57"/>
        <v>36.04</v>
      </c>
      <c r="K1043" s="250">
        <v>35.659999999999997</v>
      </c>
      <c r="L1043" s="231">
        <v>45460</v>
      </c>
      <c r="M1043" s="249">
        <f t="shared" si="56"/>
        <v>0.38000000000000256</v>
      </c>
      <c r="N1043" s="251">
        <v>2</v>
      </c>
      <c r="O1043" s="1" t="s">
        <v>50</v>
      </c>
      <c r="P1043" s="1" t="s">
        <v>53</v>
      </c>
      <c r="Q1043" s="252" t="str">
        <f>VLOOKUP(MKT[[#This Row],[ID]],DRIVER[],6,FALSE)</f>
        <v>AKASH KUMAR SINGH</v>
      </c>
    </row>
    <row r="1044" spans="1:17" ht="13.8">
      <c r="A1044" s="1">
        <v>177</v>
      </c>
      <c r="B1044" s="248" t="str">
        <f>MKT[[#This Row],[DATE]]&amp;MKT[[#This Row],[VEHICLE NO]]&amp;MKT[[#This Row],[TRIP NO]]</f>
        <v>45460OD34S11452</v>
      </c>
      <c r="C1044" s="231">
        <v>45460</v>
      </c>
      <c r="D1044" s="1">
        <v>29664</v>
      </c>
      <c r="E1044" s="12">
        <v>312215</v>
      </c>
      <c r="F1044" s="17">
        <v>432</v>
      </c>
      <c r="G1044" s="20" t="s">
        <v>32</v>
      </c>
      <c r="H1044" s="249">
        <v>56.48</v>
      </c>
      <c r="I1044" s="249">
        <v>16.8</v>
      </c>
      <c r="J1044" s="247">
        <f t="shared" si="57"/>
        <v>39.679999999999993</v>
      </c>
      <c r="K1044" s="250">
        <v>39.28</v>
      </c>
      <c r="L1044" s="231">
        <v>45460</v>
      </c>
      <c r="M1044" s="249">
        <f t="shared" si="56"/>
        <v>0.39999999999999147</v>
      </c>
      <c r="N1044" s="251">
        <v>2</v>
      </c>
      <c r="O1044" s="1" t="s">
        <v>50</v>
      </c>
      <c r="P1044" s="1" t="s">
        <v>53</v>
      </c>
      <c r="Q1044" s="252" t="str">
        <f>VLOOKUP(MKT[[#This Row],[ID]],DRIVER[],6,FALSE)</f>
        <v>BENUDHAR PRADHAN</v>
      </c>
    </row>
    <row r="1045" spans="1:17" ht="13.8">
      <c r="A1045" s="1">
        <v>178</v>
      </c>
      <c r="B1045" s="248" t="str">
        <f>MKT[[#This Row],[DATE]]&amp;MKT[[#This Row],[VEHICLE NO]]&amp;MKT[[#This Row],[TRIP NO]]</f>
        <v>45460OD04T11452</v>
      </c>
      <c r="C1045" s="231">
        <v>45460</v>
      </c>
      <c r="D1045" s="1">
        <v>29665</v>
      </c>
      <c r="E1045" s="12">
        <v>312215</v>
      </c>
      <c r="F1045" s="17">
        <v>434</v>
      </c>
      <c r="G1045" s="20" t="s">
        <v>13</v>
      </c>
      <c r="H1045" s="249">
        <v>56.4</v>
      </c>
      <c r="I1045" s="249">
        <v>16.899999999999999</v>
      </c>
      <c r="J1045" s="247">
        <f t="shared" si="57"/>
        <v>39.5</v>
      </c>
      <c r="K1045" s="250">
        <v>39.08</v>
      </c>
      <c r="L1045" s="231">
        <v>45460</v>
      </c>
      <c r="M1045" s="249">
        <f t="shared" si="56"/>
        <v>0.42000000000000171</v>
      </c>
      <c r="N1045" s="251">
        <v>2</v>
      </c>
      <c r="O1045" s="1" t="s">
        <v>50</v>
      </c>
      <c r="P1045" s="1" t="s">
        <v>53</v>
      </c>
      <c r="Q1045" s="252" t="str">
        <f>VLOOKUP(MKT[[#This Row],[ID]],DRIVER[],6,FALSE)</f>
        <v>SUSANT KUMAR BAG</v>
      </c>
    </row>
    <row r="1046" spans="1:17" ht="13.8">
      <c r="A1046" s="1">
        <v>179</v>
      </c>
      <c r="B1046" s="248" t="str">
        <f>MKT[[#This Row],[DATE]]&amp;MKT[[#This Row],[VEHICLE NO]]&amp;MKT[[#This Row],[TRIP NO]]</f>
        <v>45460OD04V13452</v>
      </c>
      <c r="C1046" s="231">
        <v>45460</v>
      </c>
      <c r="D1046" s="1">
        <v>29666</v>
      </c>
      <c r="E1046" s="12">
        <v>312215</v>
      </c>
      <c r="F1046" s="17">
        <v>453</v>
      </c>
      <c r="G1046" s="20" t="s">
        <v>48</v>
      </c>
      <c r="H1046" s="249">
        <v>55.58</v>
      </c>
      <c r="I1046" s="249">
        <v>16.82</v>
      </c>
      <c r="J1046" s="247">
        <f t="shared" si="57"/>
        <v>38.76</v>
      </c>
      <c r="K1046" s="250">
        <v>38.28</v>
      </c>
      <c r="L1046" s="231">
        <v>45460</v>
      </c>
      <c r="M1046" s="249">
        <f t="shared" si="56"/>
        <v>0.47999999999999687</v>
      </c>
      <c r="N1046" s="251">
        <v>2</v>
      </c>
      <c r="O1046" s="1" t="s">
        <v>50</v>
      </c>
      <c r="P1046" s="1" t="s">
        <v>53</v>
      </c>
      <c r="Q1046" s="252" t="str">
        <f>VLOOKUP(MKT[[#This Row],[ID]],DRIVER[],6,FALSE)</f>
        <v>ASHOK PRADHAN</v>
      </c>
    </row>
    <row r="1047" spans="1:17" ht="14.4">
      <c r="A1047" s="1">
        <v>180</v>
      </c>
      <c r="B1047" s="248" t="str">
        <f>MKT[[#This Row],[DATE]]&amp;MKT[[#This Row],[VEHICLE NO]]&amp;MKT[[#This Row],[TRIP NO]]</f>
        <v>45460OD34R13452</v>
      </c>
      <c r="C1047" s="25">
        <v>45460</v>
      </c>
      <c r="D1047" s="1">
        <v>29667</v>
      </c>
      <c r="E1047" s="12">
        <v>312215</v>
      </c>
      <c r="F1047" s="17">
        <v>455</v>
      </c>
      <c r="G1047" s="24" t="s">
        <v>11</v>
      </c>
      <c r="H1047" s="247">
        <v>56.28</v>
      </c>
      <c r="I1047" s="247">
        <v>17.02</v>
      </c>
      <c r="J1047" s="247">
        <f t="shared" si="57"/>
        <v>39.260000000000005</v>
      </c>
      <c r="K1047" s="250">
        <v>38.4</v>
      </c>
      <c r="L1047" s="231">
        <v>45460</v>
      </c>
      <c r="M1047" s="249">
        <f t="shared" si="56"/>
        <v>0.86000000000000654</v>
      </c>
      <c r="N1047" s="254">
        <v>2</v>
      </c>
      <c r="O1047" s="1" t="s">
        <v>50</v>
      </c>
      <c r="P1047" s="1" t="s">
        <v>53</v>
      </c>
      <c r="Q1047" s="252" t="str">
        <f>VLOOKUP(MKT[[#This Row],[ID]],DRIVER[],6,FALSE)</f>
        <v>AKSHAYA KU SAHOO</v>
      </c>
    </row>
    <row r="1048" spans="1:17" ht="13.8">
      <c r="A1048" s="1">
        <v>181</v>
      </c>
      <c r="B1048" s="248" t="str">
        <f>MKT[[#This Row],[DATE]]&amp;MKT[[#This Row],[VEHICLE NO]]&amp;MKT[[#This Row],[TRIP NO]]</f>
        <v>45461OD34R11451</v>
      </c>
      <c r="C1048" s="25">
        <v>45461</v>
      </c>
      <c r="D1048" s="1">
        <v>29668</v>
      </c>
      <c r="E1048" s="12">
        <v>312215</v>
      </c>
      <c r="F1048" s="17">
        <v>475</v>
      </c>
      <c r="G1048" s="20" t="s">
        <v>12</v>
      </c>
      <c r="H1048" s="249">
        <v>53.1</v>
      </c>
      <c r="I1048" s="249">
        <v>16.8</v>
      </c>
      <c r="J1048" s="247">
        <f t="shared" ref="J1048:J1058" si="58">H1048-I1048</f>
        <v>36.299999999999997</v>
      </c>
      <c r="K1048" s="250">
        <v>36</v>
      </c>
      <c r="L1048" s="231">
        <v>45461</v>
      </c>
      <c r="M1048" s="249">
        <f t="shared" si="56"/>
        <v>0.29999999999999716</v>
      </c>
      <c r="N1048" s="251">
        <v>1</v>
      </c>
      <c r="O1048" s="1" t="s">
        <v>50</v>
      </c>
      <c r="P1048" s="1" t="s">
        <v>53</v>
      </c>
      <c r="Q1048" s="252" t="str">
        <f>VLOOKUP(MKT[[#This Row],[ID]],DRIVER[],6,FALSE)</f>
        <v>AKASH KUMAR SINGH</v>
      </c>
    </row>
    <row r="1049" spans="1:17" ht="13.8">
      <c r="A1049" s="1">
        <v>182</v>
      </c>
      <c r="B1049" s="248" t="str">
        <f>MKT[[#This Row],[DATE]]&amp;MKT[[#This Row],[VEHICLE NO]]&amp;MKT[[#This Row],[TRIP NO]]</f>
        <v>45461OD34T11451</v>
      </c>
      <c r="C1049" s="25">
        <v>45461</v>
      </c>
      <c r="D1049" s="1">
        <v>29669</v>
      </c>
      <c r="E1049" s="12">
        <v>312215</v>
      </c>
      <c r="F1049" s="17">
        <v>474</v>
      </c>
      <c r="G1049" s="20" t="s">
        <v>34</v>
      </c>
      <c r="H1049" s="249">
        <v>53.12</v>
      </c>
      <c r="I1049" s="249">
        <v>16.84</v>
      </c>
      <c r="J1049" s="247">
        <f t="shared" si="58"/>
        <v>36.28</v>
      </c>
      <c r="K1049" s="250">
        <v>36.04</v>
      </c>
      <c r="L1049" s="231">
        <v>45461</v>
      </c>
      <c r="M1049" s="249">
        <f t="shared" si="56"/>
        <v>0.24000000000000199</v>
      </c>
      <c r="N1049" s="251">
        <v>1</v>
      </c>
      <c r="O1049" s="1" t="s">
        <v>50</v>
      </c>
      <c r="P1049" s="1" t="s">
        <v>53</v>
      </c>
      <c r="Q1049" s="252" t="str">
        <f>VLOOKUP(MKT[[#This Row],[ID]],DRIVER[],6,FALSE)</f>
        <v>KASHI NATH DAS</v>
      </c>
    </row>
    <row r="1050" spans="1:17" ht="13.8">
      <c r="A1050" s="1">
        <v>183</v>
      </c>
      <c r="B1050" s="248" t="str">
        <f>MKT[[#This Row],[DATE]]&amp;MKT[[#This Row],[VEHICLE NO]]&amp;MKT[[#This Row],[TRIP NO]]</f>
        <v>45461OD04V13451</v>
      </c>
      <c r="C1050" s="25">
        <v>45461</v>
      </c>
      <c r="D1050" s="1">
        <v>29670</v>
      </c>
      <c r="E1050" s="12">
        <v>312215</v>
      </c>
      <c r="F1050" s="17">
        <v>477</v>
      </c>
      <c r="G1050" s="20" t="s">
        <v>48</v>
      </c>
      <c r="H1050" s="249">
        <v>54.46</v>
      </c>
      <c r="I1050" s="249">
        <v>16.8</v>
      </c>
      <c r="J1050" s="247">
        <f t="shared" si="58"/>
        <v>37.659999999999997</v>
      </c>
      <c r="K1050" s="250">
        <v>37.44</v>
      </c>
      <c r="L1050" s="231">
        <v>45461</v>
      </c>
      <c r="M1050" s="249">
        <f t="shared" si="56"/>
        <v>0.21999999999999886</v>
      </c>
      <c r="N1050" s="251">
        <v>1</v>
      </c>
      <c r="O1050" s="1" t="s">
        <v>50</v>
      </c>
      <c r="P1050" s="1" t="s">
        <v>53</v>
      </c>
      <c r="Q1050" s="252" t="str">
        <f>VLOOKUP(MKT[[#This Row],[ID]],DRIVER[],6,FALSE)</f>
        <v>ASHOK PRADHAN</v>
      </c>
    </row>
    <row r="1051" spans="1:17" ht="13.8">
      <c r="A1051" s="1">
        <v>184</v>
      </c>
      <c r="B1051" s="248" t="str">
        <f>MKT[[#This Row],[DATE]]&amp;MKT[[#This Row],[VEHICLE NO]]&amp;MKT[[#This Row],[TRIP NO]]</f>
        <v>45461OD34R13451</v>
      </c>
      <c r="C1051" s="25">
        <v>45461</v>
      </c>
      <c r="D1051" s="1">
        <v>29671</v>
      </c>
      <c r="E1051" s="12">
        <v>312215</v>
      </c>
      <c r="F1051" s="17">
        <v>481</v>
      </c>
      <c r="G1051" s="20" t="s">
        <v>11</v>
      </c>
      <c r="H1051" s="249">
        <v>55.7</v>
      </c>
      <c r="I1051" s="249">
        <v>16.940000000000001</v>
      </c>
      <c r="J1051" s="247">
        <f t="shared" si="58"/>
        <v>38.760000000000005</v>
      </c>
      <c r="K1051" s="250">
        <v>38.42</v>
      </c>
      <c r="L1051" s="231">
        <v>45461</v>
      </c>
      <c r="M1051" s="249">
        <f t="shared" si="56"/>
        <v>0.34000000000000341</v>
      </c>
      <c r="N1051" s="251">
        <v>1</v>
      </c>
      <c r="O1051" s="1" t="s">
        <v>50</v>
      </c>
      <c r="P1051" s="1" t="s">
        <v>53</v>
      </c>
      <c r="Q1051" s="252" t="str">
        <f>VLOOKUP(MKT[[#This Row],[ID]],DRIVER[],6,FALSE)</f>
        <v>AKSHAYA KU SAHOO</v>
      </c>
    </row>
    <row r="1052" spans="1:17" ht="13.8">
      <c r="A1052" s="1">
        <v>185</v>
      </c>
      <c r="B1052" s="248" t="str">
        <f>MKT[[#This Row],[DATE]]&amp;MKT[[#This Row],[VEHICLE NO]]&amp;MKT[[#This Row],[TRIP NO]]</f>
        <v>45461OD34S11451</v>
      </c>
      <c r="C1052" s="25">
        <v>45461</v>
      </c>
      <c r="D1052" s="1">
        <v>29672</v>
      </c>
      <c r="E1052" s="12">
        <v>312215</v>
      </c>
      <c r="F1052" s="17">
        <v>508</v>
      </c>
      <c r="G1052" s="20" t="s">
        <v>32</v>
      </c>
      <c r="H1052" s="249">
        <v>55.78</v>
      </c>
      <c r="I1052" s="249">
        <v>16.8</v>
      </c>
      <c r="J1052" s="247">
        <f t="shared" si="58"/>
        <v>38.980000000000004</v>
      </c>
      <c r="K1052" s="250">
        <v>38.56</v>
      </c>
      <c r="L1052" s="231">
        <v>45461</v>
      </c>
      <c r="M1052" s="249">
        <f t="shared" si="56"/>
        <v>0.42000000000000171</v>
      </c>
      <c r="N1052" s="251">
        <v>1</v>
      </c>
      <c r="O1052" s="1" t="s">
        <v>50</v>
      </c>
      <c r="P1052" s="1" t="s">
        <v>53</v>
      </c>
      <c r="Q1052" s="252" t="str">
        <f>VLOOKUP(MKT[[#This Row],[ID]],DRIVER[],6,FALSE)</f>
        <v>BENUDHAR PRADHAN</v>
      </c>
    </row>
    <row r="1053" spans="1:17" ht="13.8">
      <c r="A1053" s="1">
        <v>186</v>
      </c>
      <c r="B1053" s="248" t="str">
        <f>MKT[[#This Row],[DATE]]&amp;MKT[[#This Row],[VEHICLE NO]]&amp;MKT[[#This Row],[TRIP NO]]</f>
        <v>45461OD04T11451</v>
      </c>
      <c r="C1053" s="25">
        <v>45461</v>
      </c>
      <c r="D1053" s="1">
        <v>29673</v>
      </c>
      <c r="E1053" s="12">
        <v>312215</v>
      </c>
      <c r="F1053" s="17">
        <v>511</v>
      </c>
      <c r="G1053" s="20" t="s">
        <v>13</v>
      </c>
      <c r="H1053" s="249">
        <v>53.1</v>
      </c>
      <c r="I1053" s="249">
        <v>16.899999999999999</v>
      </c>
      <c r="J1053" s="247">
        <f t="shared" si="58"/>
        <v>36.200000000000003</v>
      </c>
      <c r="K1053" s="250">
        <v>35.82</v>
      </c>
      <c r="L1053" s="231">
        <v>45461</v>
      </c>
      <c r="M1053" s="249">
        <f t="shared" si="56"/>
        <v>0.38000000000000256</v>
      </c>
      <c r="N1053" s="251">
        <v>1</v>
      </c>
      <c r="O1053" s="1" t="s">
        <v>50</v>
      </c>
      <c r="P1053" s="1" t="s">
        <v>53</v>
      </c>
      <c r="Q1053" s="252" t="str">
        <f>VLOOKUP(MKT[[#This Row],[ID]],DRIVER[],6,FALSE)</f>
        <v>SUSANT KUMAR BAG</v>
      </c>
    </row>
    <row r="1054" spans="1:17" ht="13.8">
      <c r="A1054" s="1">
        <v>187</v>
      </c>
      <c r="B1054" s="248" t="str">
        <f>MKT[[#This Row],[DATE]]&amp;MKT[[#This Row],[VEHICLE NO]]&amp;MKT[[#This Row],[TRIP NO]]</f>
        <v>45461OD34T11452</v>
      </c>
      <c r="C1054" s="25">
        <v>45461</v>
      </c>
      <c r="D1054" s="1">
        <v>29674</v>
      </c>
      <c r="E1054" s="12">
        <v>312215</v>
      </c>
      <c r="F1054" s="17">
        <v>551</v>
      </c>
      <c r="G1054" s="20" t="s">
        <v>34</v>
      </c>
      <c r="H1054" s="249">
        <v>52.2</v>
      </c>
      <c r="I1054" s="249">
        <v>16.8</v>
      </c>
      <c r="J1054" s="247">
        <f t="shared" si="58"/>
        <v>35.400000000000006</v>
      </c>
      <c r="K1054" s="250">
        <v>34.700000000000003</v>
      </c>
      <c r="L1054" s="231">
        <v>45461</v>
      </c>
      <c r="M1054" s="249">
        <f t="shared" si="56"/>
        <v>0.70000000000000284</v>
      </c>
      <c r="N1054" s="251">
        <v>2</v>
      </c>
      <c r="O1054" s="1" t="s">
        <v>50</v>
      </c>
      <c r="P1054" s="1" t="s">
        <v>53</v>
      </c>
      <c r="Q1054" s="252" t="str">
        <f>VLOOKUP(MKT[[#This Row],[ID]],DRIVER[],6,FALSE)</f>
        <v>KASHI NATH DAS</v>
      </c>
    </row>
    <row r="1055" spans="1:17" ht="13.8">
      <c r="A1055" s="1">
        <v>188</v>
      </c>
      <c r="B1055" s="248" t="str">
        <f>MKT[[#This Row],[DATE]]&amp;MKT[[#This Row],[VEHICLE NO]]&amp;MKT[[#This Row],[TRIP NO]]</f>
        <v>45461OD34R11452</v>
      </c>
      <c r="C1055" s="25">
        <v>45461</v>
      </c>
      <c r="D1055" s="1">
        <v>29675</v>
      </c>
      <c r="E1055" s="12">
        <v>312215</v>
      </c>
      <c r="F1055" s="17">
        <v>553</v>
      </c>
      <c r="G1055" s="20" t="s">
        <v>12</v>
      </c>
      <c r="H1055" s="249">
        <v>52.2</v>
      </c>
      <c r="I1055" s="249">
        <v>16.78</v>
      </c>
      <c r="J1055" s="247">
        <f t="shared" si="58"/>
        <v>35.42</v>
      </c>
      <c r="K1055" s="250">
        <v>34.68</v>
      </c>
      <c r="L1055" s="231">
        <v>45461</v>
      </c>
      <c r="M1055" s="249">
        <f t="shared" si="56"/>
        <v>0.74000000000000199</v>
      </c>
      <c r="N1055" s="251">
        <v>2</v>
      </c>
      <c r="O1055" s="1" t="s">
        <v>50</v>
      </c>
      <c r="P1055" s="1" t="s">
        <v>53</v>
      </c>
      <c r="Q1055" s="252" t="str">
        <f>VLOOKUP(MKT[[#This Row],[ID]],DRIVER[],6,FALSE)</f>
        <v>AKASH KUMAR SINGH</v>
      </c>
    </row>
    <row r="1056" spans="1:17" ht="13.8">
      <c r="A1056" s="1">
        <v>189</v>
      </c>
      <c r="B1056" s="248" t="str">
        <f>MKT[[#This Row],[DATE]]&amp;MKT[[#This Row],[VEHICLE NO]]&amp;MKT[[#This Row],[TRIP NO]]</f>
        <v>45461OD34R13452</v>
      </c>
      <c r="C1056" s="25">
        <v>45461</v>
      </c>
      <c r="D1056" s="1">
        <v>29676</v>
      </c>
      <c r="E1056" s="12">
        <v>312215</v>
      </c>
      <c r="F1056" s="17">
        <v>565</v>
      </c>
      <c r="G1056" s="20" t="s">
        <v>11</v>
      </c>
      <c r="H1056" s="249">
        <v>52.9</v>
      </c>
      <c r="I1056" s="249">
        <v>16.920000000000002</v>
      </c>
      <c r="J1056" s="247">
        <f t="shared" si="58"/>
        <v>35.979999999999997</v>
      </c>
      <c r="K1056" s="250">
        <v>35.659999999999997</v>
      </c>
      <c r="L1056" s="231">
        <v>45461</v>
      </c>
      <c r="M1056" s="249">
        <f t="shared" si="56"/>
        <v>0.32000000000000028</v>
      </c>
      <c r="N1056" s="251">
        <v>2</v>
      </c>
      <c r="O1056" s="1" t="s">
        <v>50</v>
      </c>
      <c r="P1056" s="1" t="s">
        <v>53</v>
      </c>
      <c r="Q1056" s="252" t="str">
        <f>VLOOKUP(MKT[[#This Row],[ID]],DRIVER[],6,FALSE)</f>
        <v>AKSHAYA KU SAHOO</v>
      </c>
    </row>
    <row r="1057" spans="1:18" ht="13.8">
      <c r="A1057" s="1">
        <v>190</v>
      </c>
      <c r="B1057" s="248" t="str">
        <f>MKT[[#This Row],[DATE]]&amp;MKT[[#This Row],[VEHICLE NO]]&amp;MKT[[#This Row],[TRIP NO]]</f>
        <v>45461OD34S11452</v>
      </c>
      <c r="C1057" s="25">
        <v>45461</v>
      </c>
      <c r="D1057" s="1">
        <v>29677</v>
      </c>
      <c r="E1057" s="12">
        <v>312215</v>
      </c>
      <c r="F1057" s="17">
        <v>590</v>
      </c>
      <c r="G1057" s="20" t="s">
        <v>32</v>
      </c>
      <c r="H1057" s="249">
        <v>55.32</v>
      </c>
      <c r="I1057" s="249">
        <v>16.78</v>
      </c>
      <c r="J1057" s="247">
        <f t="shared" si="58"/>
        <v>38.54</v>
      </c>
      <c r="K1057" s="250">
        <v>38.22</v>
      </c>
      <c r="L1057" s="231">
        <v>45461</v>
      </c>
      <c r="M1057" s="249">
        <f t="shared" si="56"/>
        <v>0.32000000000000028</v>
      </c>
      <c r="N1057" s="251">
        <v>2</v>
      </c>
      <c r="O1057" s="1" t="s">
        <v>50</v>
      </c>
      <c r="P1057" s="1" t="s">
        <v>53</v>
      </c>
      <c r="Q1057" s="252" t="str">
        <f>VLOOKUP(MKT[[#This Row],[ID]],DRIVER[],6,FALSE)</f>
        <v>BENUDHAR PRADHAN</v>
      </c>
    </row>
    <row r="1058" spans="1:18" ht="13.8">
      <c r="A1058" s="1">
        <v>191</v>
      </c>
      <c r="B1058" s="248" t="str">
        <f>MKT[[#This Row],[DATE]]&amp;MKT[[#This Row],[VEHICLE NO]]&amp;MKT[[#This Row],[TRIP NO]]</f>
        <v>45461OD04T11452</v>
      </c>
      <c r="C1058" s="25">
        <v>45461</v>
      </c>
      <c r="D1058" s="1">
        <v>29678</v>
      </c>
      <c r="E1058" s="12">
        <v>312215</v>
      </c>
      <c r="F1058" s="17">
        <v>624</v>
      </c>
      <c r="G1058" s="20" t="s">
        <v>13</v>
      </c>
      <c r="H1058" s="249">
        <v>55.64</v>
      </c>
      <c r="I1058" s="249">
        <v>16.88</v>
      </c>
      <c r="J1058" s="247">
        <f t="shared" si="58"/>
        <v>38.760000000000005</v>
      </c>
      <c r="K1058" s="250">
        <v>38.340000000000003</v>
      </c>
      <c r="L1058" s="255">
        <v>45462</v>
      </c>
      <c r="M1058" s="249">
        <f t="shared" si="56"/>
        <v>0.42000000000000171</v>
      </c>
      <c r="N1058" s="251">
        <v>2</v>
      </c>
      <c r="O1058" s="1" t="s">
        <v>50</v>
      </c>
      <c r="P1058" s="1" t="s">
        <v>53</v>
      </c>
      <c r="Q1058" s="252" t="str">
        <f>VLOOKUP(MKT[[#This Row],[ID]],DRIVER[],6,FALSE)</f>
        <v>SUSANT KUMAR BAG</v>
      </c>
    </row>
    <row r="1059" spans="1:18" ht="13.8">
      <c r="A1059" s="1">
        <v>192</v>
      </c>
      <c r="B1059" s="248" t="str">
        <f>MKT[[#This Row],[DATE]]&amp;MKT[[#This Row],[VEHICLE NO]]&amp;MKT[[#This Row],[TRIP NO]]</f>
        <v>45462OD04T11451</v>
      </c>
      <c r="C1059" s="25">
        <v>45462</v>
      </c>
      <c r="D1059" s="1">
        <v>29679</v>
      </c>
      <c r="E1059" s="12">
        <v>312215</v>
      </c>
      <c r="F1059" s="17">
        <v>632</v>
      </c>
      <c r="G1059" s="20" t="s">
        <v>13</v>
      </c>
      <c r="H1059" s="249">
        <v>56.04</v>
      </c>
      <c r="I1059" s="249">
        <v>16.899999999999999</v>
      </c>
      <c r="J1059" s="247">
        <f t="shared" ref="J1059:J1067" si="59">H1059-I1059</f>
        <v>39.14</v>
      </c>
      <c r="K1059" s="250">
        <v>38.94</v>
      </c>
      <c r="L1059" s="255">
        <v>45462</v>
      </c>
      <c r="M1059" s="249">
        <f t="shared" si="56"/>
        <v>0.20000000000000284</v>
      </c>
      <c r="N1059" s="251">
        <v>1</v>
      </c>
      <c r="O1059" s="1" t="s">
        <v>50</v>
      </c>
      <c r="P1059" s="1" t="s">
        <v>53</v>
      </c>
      <c r="Q1059" s="252" t="str">
        <f>VLOOKUP(MKT[[#This Row],[ID]],DRIVER[],6,FALSE)</f>
        <v>SUSANT KUMAR BAG</v>
      </c>
    </row>
    <row r="1060" spans="1:18" ht="13.8">
      <c r="A1060" s="1">
        <v>193</v>
      </c>
      <c r="B1060" s="248" t="str">
        <f>MKT[[#This Row],[DATE]]&amp;MKT[[#This Row],[VEHICLE NO]]&amp;MKT[[#This Row],[TRIP NO]]</f>
        <v>45462OD34R11451</v>
      </c>
      <c r="C1060" s="25">
        <v>45462</v>
      </c>
      <c r="D1060" s="1">
        <v>29680</v>
      </c>
      <c r="E1060" s="12">
        <v>312215</v>
      </c>
      <c r="F1060" s="17">
        <v>641</v>
      </c>
      <c r="G1060" s="20" t="s">
        <v>12</v>
      </c>
      <c r="H1060" s="249">
        <v>54.94</v>
      </c>
      <c r="I1060" s="249">
        <v>16.8</v>
      </c>
      <c r="J1060" s="247">
        <f t="shared" si="59"/>
        <v>38.14</v>
      </c>
      <c r="K1060" s="250">
        <v>37.619999999999997</v>
      </c>
      <c r="L1060" s="255">
        <v>45462</v>
      </c>
      <c r="M1060" s="249">
        <f t="shared" si="56"/>
        <v>0.52000000000000313</v>
      </c>
      <c r="N1060" s="251">
        <v>1</v>
      </c>
      <c r="O1060" s="1" t="s">
        <v>50</v>
      </c>
      <c r="P1060" s="1" t="s">
        <v>53</v>
      </c>
      <c r="Q1060" s="252" t="str">
        <f>VLOOKUP(MKT[[#This Row],[ID]],DRIVER[],6,FALSE)</f>
        <v>AKASH KUMAR SINGH</v>
      </c>
      <c r="R1060" s="1">
        <v>408</v>
      </c>
    </row>
    <row r="1061" spans="1:18" ht="13.8">
      <c r="A1061" s="1">
        <v>194</v>
      </c>
      <c r="B1061" s="248" t="str">
        <f>MKT[[#This Row],[DATE]]&amp;MKT[[#This Row],[VEHICLE NO]]&amp;MKT[[#This Row],[TRIP NO]]</f>
        <v>45462OD34T11451</v>
      </c>
      <c r="C1061" s="25">
        <v>45462</v>
      </c>
      <c r="D1061" s="1">
        <v>29681</v>
      </c>
      <c r="E1061" s="12">
        <v>312215</v>
      </c>
      <c r="F1061" s="17">
        <v>648</v>
      </c>
      <c r="G1061" s="20" t="s">
        <v>34</v>
      </c>
      <c r="H1061" s="249">
        <v>55.54</v>
      </c>
      <c r="I1061" s="249">
        <v>16.78</v>
      </c>
      <c r="J1061" s="247">
        <f t="shared" si="59"/>
        <v>38.76</v>
      </c>
      <c r="K1061" s="250">
        <v>38.58</v>
      </c>
      <c r="L1061" s="255">
        <v>45462</v>
      </c>
      <c r="M1061" s="249">
        <f t="shared" si="56"/>
        <v>0.17999999999999972</v>
      </c>
      <c r="N1061" s="251">
        <v>1</v>
      </c>
      <c r="O1061" s="1" t="s">
        <v>50</v>
      </c>
      <c r="P1061" s="1" t="s">
        <v>53</v>
      </c>
      <c r="Q1061" s="252" t="str">
        <f>VLOOKUP(MKT[[#This Row],[ID]],DRIVER[],6,FALSE)</f>
        <v>KASHI NATH DAS</v>
      </c>
      <c r="R1061" s="1">
        <v>340</v>
      </c>
    </row>
    <row r="1062" spans="1:18" ht="13.8">
      <c r="A1062" s="1">
        <v>195</v>
      </c>
      <c r="B1062" s="248" t="str">
        <f>MKT[[#This Row],[DATE]]&amp;MKT[[#This Row],[VEHICLE NO]]&amp;MKT[[#This Row],[TRIP NO]]</f>
        <v>45462OD34S11451</v>
      </c>
      <c r="C1062" s="25">
        <v>45462</v>
      </c>
      <c r="D1062" s="1">
        <v>29682</v>
      </c>
      <c r="E1062" s="12">
        <v>312215</v>
      </c>
      <c r="F1062" s="17">
        <v>657</v>
      </c>
      <c r="G1062" s="20" t="s">
        <v>32</v>
      </c>
      <c r="H1062" s="249">
        <v>54.32</v>
      </c>
      <c r="I1062" s="249">
        <v>16.739999999999998</v>
      </c>
      <c r="J1062" s="247">
        <f t="shared" si="59"/>
        <v>37.58</v>
      </c>
      <c r="K1062" s="250">
        <v>37.24</v>
      </c>
      <c r="L1062" s="255">
        <v>45462</v>
      </c>
      <c r="M1062" s="249">
        <f t="shared" si="56"/>
        <v>0.33999999999999631</v>
      </c>
      <c r="N1062" s="251">
        <v>1</v>
      </c>
      <c r="O1062" s="1" t="s">
        <v>50</v>
      </c>
      <c r="P1062" s="1" t="s">
        <v>53</v>
      </c>
      <c r="Q1062" s="252" t="str">
        <f>VLOOKUP(MKT[[#This Row],[ID]],DRIVER[],6,FALSE)</f>
        <v>AKSHAYA KU SAHOO</v>
      </c>
    </row>
    <row r="1063" spans="1:18" ht="13.8">
      <c r="A1063" s="1">
        <v>196</v>
      </c>
      <c r="B1063" s="248" t="str">
        <f>MKT[[#This Row],[DATE]]&amp;MKT[[#This Row],[VEHICLE NO]]&amp;MKT[[#This Row],[TRIP NO]]</f>
        <v>45462OD04V13451</v>
      </c>
      <c r="C1063" s="25">
        <v>45462</v>
      </c>
      <c r="D1063" s="1">
        <v>29683</v>
      </c>
      <c r="E1063" s="12">
        <v>312215</v>
      </c>
      <c r="F1063" s="17">
        <v>688</v>
      </c>
      <c r="G1063" s="20" t="s">
        <v>48</v>
      </c>
      <c r="H1063" s="249">
        <v>56.14</v>
      </c>
      <c r="I1063" s="249">
        <v>16.760000000000002</v>
      </c>
      <c r="J1063" s="247">
        <f t="shared" si="59"/>
        <v>39.379999999999995</v>
      </c>
      <c r="K1063" s="250">
        <v>38.92</v>
      </c>
      <c r="L1063" s="255">
        <v>45462</v>
      </c>
      <c r="M1063" s="249">
        <f t="shared" si="56"/>
        <v>0.45999999999999375</v>
      </c>
      <c r="N1063" s="251">
        <v>1</v>
      </c>
      <c r="O1063" s="1" t="s">
        <v>50</v>
      </c>
      <c r="P1063" s="1" t="s">
        <v>53</v>
      </c>
      <c r="Q1063" s="252" t="str">
        <f>VLOOKUP(MKT[[#This Row],[ID]],DRIVER[],6,FALSE)</f>
        <v>ACHUTA CH DAS</v>
      </c>
    </row>
    <row r="1064" spans="1:18" ht="13.8">
      <c r="A1064" s="1">
        <v>197</v>
      </c>
      <c r="B1064" s="248" t="str">
        <f>MKT[[#This Row],[DATE]]&amp;MKT[[#This Row],[VEHICLE NO]]&amp;MKT[[#This Row],[TRIP NO]]</f>
        <v>45462OD04T11452</v>
      </c>
      <c r="C1064" s="25">
        <v>45462</v>
      </c>
      <c r="D1064" s="1">
        <v>29684</v>
      </c>
      <c r="E1064" s="12">
        <v>312215</v>
      </c>
      <c r="F1064" s="17">
        <v>699</v>
      </c>
      <c r="G1064" s="20" t="s">
        <v>13</v>
      </c>
      <c r="H1064" s="249">
        <v>54.06</v>
      </c>
      <c r="I1064" s="249">
        <v>16.86</v>
      </c>
      <c r="J1064" s="247">
        <f t="shared" si="59"/>
        <v>37.200000000000003</v>
      </c>
      <c r="K1064" s="250">
        <v>36.619999999999997</v>
      </c>
      <c r="L1064" s="255">
        <v>45462</v>
      </c>
      <c r="M1064" s="249">
        <f t="shared" si="56"/>
        <v>0.5800000000000054</v>
      </c>
      <c r="N1064" s="251">
        <v>2</v>
      </c>
      <c r="O1064" s="1" t="s">
        <v>50</v>
      </c>
      <c r="P1064" s="1" t="s">
        <v>53</v>
      </c>
      <c r="Q1064" s="252" t="str">
        <f>VLOOKUP(MKT[[#This Row],[ID]],DRIVER[],6,FALSE)</f>
        <v>SUSANT KUMAR BAG</v>
      </c>
    </row>
    <row r="1065" spans="1:18" ht="13.8">
      <c r="A1065" s="1">
        <v>198</v>
      </c>
      <c r="B1065" s="248" t="str">
        <f>MKT[[#This Row],[DATE]]&amp;MKT[[#This Row],[VEHICLE NO]]&amp;MKT[[#This Row],[TRIP NO]]</f>
        <v>45462OD34T11452</v>
      </c>
      <c r="C1065" s="25">
        <v>45462</v>
      </c>
      <c r="D1065" s="1">
        <v>29685</v>
      </c>
      <c r="E1065" s="12">
        <v>312215</v>
      </c>
      <c r="F1065" s="17">
        <v>723</v>
      </c>
      <c r="G1065" s="20" t="s">
        <v>34</v>
      </c>
      <c r="H1065" s="249">
        <v>54.36</v>
      </c>
      <c r="I1065" s="249">
        <v>17.02</v>
      </c>
      <c r="J1065" s="247">
        <f t="shared" si="59"/>
        <v>37.340000000000003</v>
      </c>
      <c r="K1065" s="250">
        <v>37.06</v>
      </c>
      <c r="L1065" s="255">
        <v>45462</v>
      </c>
      <c r="M1065" s="249">
        <f t="shared" si="56"/>
        <v>0.28000000000000114</v>
      </c>
      <c r="N1065" s="251">
        <v>2</v>
      </c>
      <c r="O1065" s="1" t="s">
        <v>50</v>
      </c>
      <c r="P1065" s="1" t="s">
        <v>53</v>
      </c>
      <c r="Q1065" s="252" t="str">
        <f>VLOOKUP(MKT[[#This Row],[ID]],DRIVER[],6,FALSE)</f>
        <v>KASHI NATH DAS</v>
      </c>
    </row>
    <row r="1066" spans="1:18" ht="13.8">
      <c r="A1066" s="1">
        <v>199</v>
      </c>
      <c r="B1066" s="248" t="str">
        <f>MKT[[#This Row],[DATE]]&amp;MKT[[#This Row],[VEHICLE NO]]&amp;MKT[[#This Row],[TRIP NO]]</f>
        <v>45462OD34R11452</v>
      </c>
      <c r="C1066" s="25">
        <v>45462</v>
      </c>
      <c r="D1066" s="1">
        <v>29686</v>
      </c>
      <c r="E1066" s="12">
        <v>312215</v>
      </c>
      <c r="F1066" s="17">
        <v>744</v>
      </c>
      <c r="G1066" s="20" t="s">
        <v>12</v>
      </c>
      <c r="H1066" s="249">
        <v>52.28</v>
      </c>
      <c r="I1066" s="249">
        <v>17.100000000000001</v>
      </c>
      <c r="J1066" s="247">
        <f t="shared" si="59"/>
        <v>35.18</v>
      </c>
      <c r="K1066" s="250">
        <v>34.54</v>
      </c>
      <c r="L1066" s="255">
        <v>45463</v>
      </c>
      <c r="M1066" s="249">
        <f t="shared" si="56"/>
        <v>0.64000000000000057</v>
      </c>
      <c r="N1066" s="251">
        <v>2</v>
      </c>
      <c r="O1066" s="1" t="s">
        <v>50</v>
      </c>
      <c r="P1066" s="1" t="s">
        <v>53</v>
      </c>
      <c r="Q1066" s="252" t="str">
        <f>VLOOKUP(MKT[[#This Row],[ID]],DRIVER[],6,FALSE)</f>
        <v>AKASH KUMAR SINGH</v>
      </c>
    </row>
    <row r="1067" spans="1:18" ht="13.8">
      <c r="A1067" s="1">
        <v>200</v>
      </c>
      <c r="B1067" s="248" t="str">
        <f>MKT[[#This Row],[DATE]]&amp;MKT[[#This Row],[VEHICLE NO]]&amp;MKT[[#This Row],[TRIP NO]]</f>
        <v>45462OD34S11452</v>
      </c>
      <c r="C1067" s="25">
        <v>45462</v>
      </c>
      <c r="D1067" s="1">
        <v>29687</v>
      </c>
      <c r="E1067" s="12">
        <v>312215</v>
      </c>
      <c r="F1067" s="17">
        <v>753</v>
      </c>
      <c r="G1067" s="20" t="s">
        <v>32</v>
      </c>
      <c r="H1067" s="249">
        <v>52.78</v>
      </c>
      <c r="I1067" s="249">
        <v>16.739999999999998</v>
      </c>
      <c r="J1067" s="247">
        <f t="shared" si="59"/>
        <v>36.040000000000006</v>
      </c>
      <c r="K1067" s="250">
        <v>35.74</v>
      </c>
      <c r="L1067" s="255">
        <v>45463</v>
      </c>
      <c r="M1067" s="249">
        <f t="shared" si="56"/>
        <v>0.30000000000000426</v>
      </c>
      <c r="N1067" s="251">
        <v>2</v>
      </c>
      <c r="O1067" s="1" t="s">
        <v>50</v>
      </c>
      <c r="P1067" s="1" t="s">
        <v>53</v>
      </c>
      <c r="Q1067" s="252" t="str">
        <f>VLOOKUP(MKT[[#This Row],[ID]],DRIVER[],6,FALSE)</f>
        <v>AKSHAYA KU SAHOO</v>
      </c>
    </row>
    <row r="1068" spans="1:18" ht="13.8">
      <c r="A1068" s="1">
        <v>201</v>
      </c>
      <c r="B1068" s="1" t="str">
        <f>MKT[[#This Row],[DATE]]&amp;MKT[[#This Row],[VEHICLE NO]]&amp;MKT[[#This Row],[TRIP NO]]</f>
        <v>45463OD34T11451</v>
      </c>
      <c r="C1068" s="25">
        <v>45463</v>
      </c>
      <c r="D1068" s="1">
        <v>29688</v>
      </c>
      <c r="E1068" s="12">
        <v>312215</v>
      </c>
      <c r="F1068" s="17">
        <v>770</v>
      </c>
      <c r="G1068" s="20" t="s">
        <v>34</v>
      </c>
      <c r="H1068" s="48">
        <v>53.84</v>
      </c>
      <c r="I1068" s="48">
        <v>17.02</v>
      </c>
      <c r="J1068" s="26">
        <f t="shared" ref="J1068:J1077" si="60">H1068-I1068</f>
        <v>36.820000000000007</v>
      </c>
      <c r="K1068" s="49">
        <v>36.74</v>
      </c>
      <c r="L1068" s="255">
        <v>45463</v>
      </c>
      <c r="M1068" s="48">
        <f t="shared" ref="M1068:M1077" si="61">J1068-K1068</f>
        <v>8.00000000000054E-2</v>
      </c>
      <c r="N1068" s="246">
        <v>1</v>
      </c>
      <c r="O1068" s="1" t="s">
        <v>50</v>
      </c>
      <c r="P1068" s="1" t="s">
        <v>53</v>
      </c>
      <c r="Q1068" s="91" t="str">
        <f>VLOOKUP(MKT[[#This Row],[ID]],DRIVER[],6,FALSE)</f>
        <v>KASHI NATH DAS</v>
      </c>
    </row>
    <row r="1069" spans="1:18" ht="13.8">
      <c r="A1069" s="1">
        <v>202</v>
      </c>
      <c r="B1069" s="1" t="str">
        <f>MKT[[#This Row],[DATE]]&amp;MKT[[#This Row],[VEHICLE NO]]&amp;MKT[[#This Row],[TRIP NO]]</f>
        <v>45463OD04T11451</v>
      </c>
      <c r="C1069" s="25">
        <v>45463</v>
      </c>
      <c r="D1069" s="1">
        <v>29689</v>
      </c>
      <c r="E1069" s="12">
        <v>312215</v>
      </c>
      <c r="F1069" s="17">
        <v>785</v>
      </c>
      <c r="G1069" s="20" t="s">
        <v>13</v>
      </c>
      <c r="H1069" s="48">
        <v>54.32</v>
      </c>
      <c r="I1069" s="48">
        <v>16.84</v>
      </c>
      <c r="J1069" s="26">
        <f t="shared" si="60"/>
        <v>37.480000000000004</v>
      </c>
      <c r="K1069" s="49">
        <v>37.36</v>
      </c>
      <c r="L1069" s="255">
        <v>45463</v>
      </c>
      <c r="M1069" s="249">
        <f t="shared" si="61"/>
        <v>0.12000000000000455</v>
      </c>
      <c r="N1069" s="246">
        <v>1</v>
      </c>
      <c r="O1069" s="1" t="s">
        <v>50</v>
      </c>
      <c r="P1069" s="1" t="s">
        <v>53</v>
      </c>
      <c r="Q1069" s="91" t="str">
        <f>VLOOKUP(MKT[[#This Row],[ID]],DRIVER[],6,FALSE)</f>
        <v>SUSANT KUMAR BAG</v>
      </c>
    </row>
    <row r="1070" spans="1:18" ht="13.8">
      <c r="A1070" s="1">
        <v>203</v>
      </c>
      <c r="B1070" s="1" t="str">
        <f>MKT[[#This Row],[DATE]]&amp;MKT[[#This Row],[VEHICLE NO]]&amp;MKT[[#This Row],[TRIP NO]]</f>
        <v>45463OD34R11451</v>
      </c>
      <c r="C1070" s="25">
        <v>45463</v>
      </c>
      <c r="D1070" s="1">
        <v>29690</v>
      </c>
      <c r="E1070" s="12">
        <v>312215</v>
      </c>
      <c r="F1070" s="17">
        <v>795</v>
      </c>
      <c r="G1070" s="20" t="s">
        <v>12</v>
      </c>
      <c r="H1070" s="48">
        <v>54.34</v>
      </c>
      <c r="I1070" s="48">
        <v>17.14</v>
      </c>
      <c r="J1070" s="26">
        <f t="shared" si="60"/>
        <v>37.200000000000003</v>
      </c>
      <c r="K1070" s="49">
        <v>36.82</v>
      </c>
      <c r="L1070" s="255">
        <v>45463</v>
      </c>
      <c r="M1070" s="249">
        <f t="shared" si="61"/>
        <v>0.38000000000000256</v>
      </c>
      <c r="N1070" s="246">
        <v>1</v>
      </c>
      <c r="O1070" s="1" t="s">
        <v>50</v>
      </c>
      <c r="P1070" s="1" t="s">
        <v>53</v>
      </c>
      <c r="Q1070" s="91" t="str">
        <f>VLOOKUP(MKT[[#This Row],[ID]],DRIVER[],6,FALSE)</f>
        <v>AKASH KUMAR SINGH</v>
      </c>
    </row>
    <row r="1071" spans="1:18" ht="13.8">
      <c r="A1071" s="1">
        <v>204</v>
      </c>
      <c r="B1071" s="1" t="str">
        <f>MKT[[#This Row],[DATE]]&amp;MKT[[#This Row],[VEHICLE NO]]&amp;MKT[[#This Row],[TRIP NO]]</f>
        <v>45463OD34S11451</v>
      </c>
      <c r="C1071" s="25">
        <v>45463</v>
      </c>
      <c r="D1071" s="1">
        <v>29691</v>
      </c>
      <c r="E1071" s="12">
        <v>312215</v>
      </c>
      <c r="F1071" s="17">
        <v>799</v>
      </c>
      <c r="G1071" s="20" t="s">
        <v>32</v>
      </c>
      <c r="H1071" s="48">
        <v>55.04</v>
      </c>
      <c r="I1071" s="48">
        <v>16.72</v>
      </c>
      <c r="J1071" s="26">
        <f t="shared" si="60"/>
        <v>38.32</v>
      </c>
      <c r="K1071" s="49">
        <v>37.96</v>
      </c>
      <c r="L1071" s="255">
        <v>45463</v>
      </c>
      <c r="M1071" s="249">
        <f t="shared" si="61"/>
        <v>0.35999999999999943</v>
      </c>
      <c r="N1071" s="246">
        <v>1</v>
      </c>
      <c r="O1071" s="1" t="s">
        <v>50</v>
      </c>
      <c r="P1071" s="1" t="s">
        <v>53</v>
      </c>
      <c r="Q1071" s="91" t="str">
        <f>VLOOKUP(MKT[[#This Row],[ID]],DRIVER[],6,FALSE)</f>
        <v>AKSHAYA KU SAHOO</v>
      </c>
    </row>
    <row r="1072" spans="1:18" ht="13.8">
      <c r="A1072" s="1">
        <v>205</v>
      </c>
      <c r="B1072" s="1" t="str">
        <f>MKT[[#This Row],[DATE]]&amp;MKT[[#This Row],[VEHICLE NO]]&amp;MKT[[#This Row],[TRIP NO]]</f>
        <v>45463OD34R13451</v>
      </c>
      <c r="C1072" s="25">
        <v>45463</v>
      </c>
      <c r="D1072" s="1">
        <v>29692</v>
      </c>
      <c r="E1072" s="12">
        <v>312215</v>
      </c>
      <c r="F1072" s="17">
        <v>821</v>
      </c>
      <c r="G1072" s="20" t="s">
        <v>11</v>
      </c>
      <c r="H1072" s="48">
        <v>54.62</v>
      </c>
      <c r="I1072" s="48">
        <v>16.88</v>
      </c>
      <c r="J1072" s="26">
        <f t="shared" si="60"/>
        <v>37.739999999999995</v>
      </c>
      <c r="K1072" s="49">
        <v>37.4</v>
      </c>
      <c r="L1072" s="255">
        <v>45463</v>
      </c>
      <c r="M1072" s="249">
        <f t="shared" si="61"/>
        <v>0.33999999999999631</v>
      </c>
      <c r="N1072" s="246">
        <v>1</v>
      </c>
      <c r="O1072" s="1" t="s">
        <v>50</v>
      </c>
      <c r="P1072" s="1" t="s">
        <v>53</v>
      </c>
      <c r="Q1072" s="91" t="str">
        <f>VLOOKUP(MKT[[#This Row],[ID]],DRIVER[],6,FALSE)</f>
        <v>NATABAR MOHANTA</v>
      </c>
    </row>
    <row r="1073" spans="1:18" ht="13.8">
      <c r="A1073" s="1">
        <v>206</v>
      </c>
      <c r="B1073" s="1" t="str">
        <f>MKT[[#This Row],[DATE]]&amp;MKT[[#This Row],[VEHICLE NO]]&amp;MKT[[#This Row],[TRIP NO]]</f>
        <v>45463OD04V13451</v>
      </c>
      <c r="C1073" s="25">
        <v>45463</v>
      </c>
      <c r="D1073" s="1">
        <v>29693</v>
      </c>
      <c r="E1073" s="12">
        <v>312215</v>
      </c>
      <c r="F1073" s="17">
        <v>826</v>
      </c>
      <c r="G1073" s="20" t="s">
        <v>48</v>
      </c>
      <c r="H1073" s="48">
        <v>55.08</v>
      </c>
      <c r="I1073" s="48">
        <v>16.760000000000002</v>
      </c>
      <c r="J1073" s="26">
        <f t="shared" si="60"/>
        <v>38.319999999999993</v>
      </c>
      <c r="K1073" s="49">
        <v>37.9</v>
      </c>
      <c r="L1073" s="255">
        <v>45463</v>
      </c>
      <c r="M1073" s="249">
        <f t="shared" si="61"/>
        <v>0.4199999999999946</v>
      </c>
      <c r="N1073" s="246">
        <v>1</v>
      </c>
      <c r="O1073" s="1" t="s">
        <v>50</v>
      </c>
      <c r="P1073" s="1" t="s">
        <v>53</v>
      </c>
      <c r="Q1073" s="91" t="str">
        <f>VLOOKUP(MKT[[#This Row],[ID]],DRIVER[],6,FALSE)</f>
        <v>ASHOK PRADHAN</v>
      </c>
    </row>
    <row r="1074" spans="1:18" ht="13.8">
      <c r="A1074" s="1">
        <v>207</v>
      </c>
      <c r="B1074" s="1" t="str">
        <f>MKT[[#This Row],[DATE]]&amp;MKT[[#This Row],[VEHICLE NO]]&amp;MKT[[#This Row],[TRIP NO]]</f>
        <v>45463OD34T11452</v>
      </c>
      <c r="C1074" s="25">
        <v>45463</v>
      </c>
      <c r="D1074" s="1">
        <v>29694</v>
      </c>
      <c r="E1074" s="12">
        <v>312215</v>
      </c>
      <c r="F1074" s="17">
        <v>838</v>
      </c>
      <c r="G1074" s="20" t="s">
        <v>34</v>
      </c>
      <c r="H1074" s="48">
        <v>55.84</v>
      </c>
      <c r="I1074" s="48">
        <v>17</v>
      </c>
      <c r="J1074" s="26">
        <f t="shared" si="60"/>
        <v>38.840000000000003</v>
      </c>
      <c r="K1074" s="49">
        <v>38.56</v>
      </c>
      <c r="L1074" s="255">
        <v>45463</v>
      </c>
      <c r="M1074" s="249">
        <f t="shared" si="61"/>
        <v>0.28000000000000114</v>
      </c>
      <c r="N1074" s="246">
        <v>2</v>
      </c>
      <c r="O1074" s="1" t="s">
        <v>50</v>
      </c>
      <c r="P1074" s="1" t="s">
        <v>53</v>
      </c>
      <c r="Q1074" s="91" t="str">
        <f>VLOOKUP(MKT[[#This Row],[ID]],DRIVER[],6,FALSE)</f>
        <v>KASHI NATH DAS</v>
      </c>
    </row>
    <row r="1075" spans="1:18" ht="13.8">
      <c r="A1075" s="1">
        <v>208</v>
      </c>
      <c r="B1075" s="1" t="str">
        <f>MKT[[#This Row],[DATE]]&amp;MKT[[#This Row],[VEHICLE NO]]&amp;MKT[[#This Row],[TRIP NO]]</f>
        <v>45463OD04T11452</v>
      </c>
      <c r="C1075" s="25">
        <v>45463</v>
      </c>
      <c r="D1075" s="1">
        <v>29695</v>
      </c>
      <c r="E1075" s="12">
        <v>312215</v>
      </c>
      <c r="F1075" s="17">
        <v>863</v>
      </c>
      <c r="G1075" s="20" t="s">
        <v>13</v>
      </c>
      <c r="H1075" s="48">
        <v>55.74</v>
      </c>
      <c r="I1075" s="48">
        <v>16.82</v>
      </c>
      <c r="J1075" s="26">
        <f t="shared" si="60"/>
        <v>38.92</v>
      </c>
      <c r="K1075" s="49">
        <v>38.56</v>
      </c>
      <c r="L1075" s="255">
        <v>45463</v>
      </c>
      <c r="M1075" s="249">
        <f t="shared" si="61"/>
        <v>0.35999999999999943</v>
      </c>
      <c r="N1075" s="246">
        <v>2</v>
      </c>
      <c r="O1075" s="1" t="s">
        <v>50</v>
      </c>
      <c r="P1075" s="1" t="s">
        <v>53</v>
      </c>
      <c r="Q1075" s="91" t="str">
        <f>VLOOKUP(MKT[[#This Row],[ID]],DRIVER[],6,FALSE)</f>
        <v>SUSANT KUMAR BAG</v>
      </c>
    </row>
    <row r="1076" spans="1:18" ht="13.8">
      <c r="A1076" s="1">
        <v>209</v>
      </c>
      <c r="B1076" s="1" t="str">
        <f>MKT[[#This Row],[DATE]]&amp;MKT[[#This Row],[VEHICLE NO]]&amp;MKT[[#This Row],[TRIP NO]]</f>
        <v>45463OD34R11452</v>
      </c>
      <c r="C1076" s="25">
        <v>45463</v>
      </c>
      <c r="D1076" s="1">
        <v>29696</v>
      </c>
      <c r="E1076" s="12">
        <v>312215</v>
      </c>
      <c r="F1076" s="17">
        <v>877</v>
      </c>
      <c r="G1076" s="20" t="s">
        <v>12</v>
      </c>
      <c r="H1076" s="48">
        <v>55.44</v>
      </c>
      <c r="I1076" s="48">
        <v>17.14</v>
      </c>
      <c r="J1076" s="26">
        <f t="shared" si="60"/>
        <v>38.299999999999997</v>
      </c>
      <c r="K1076" s="49">
        <v>38.159999999999997</v>
      </c>
      <c r="L1076" s="255">
        <v>45463</v>
      </c>
      <c r="M1076" s="249">
        <f t="shared" si="61"/>
        <v>0.14000000000000057</v>
      </c>
      <c r="N1076" s="246">
        <v>2</v>
      </c>
      <c r="O1076" s="1" t="s">
        <v>50</v>
      </c>
      <c r="P1076" s="1" t="s">
        <v>53</v>
      </c>
      <c r="Q1076" s="91" t="str">
        <f>VLOOKUP(MKT[[#This Row],[ID]],DRIVER[],6,FALSE)</f>
        <v>AKASH KUMAR SINGH</v>
      </c>
    </row>
    <row r="1077" spans="1:18" ht="13.8">
      <c r="A1077" s="1">
        <v>210</v>
      </c>
      <c r="B1077" s="1" t="str">
        <f>MKT[[#This Row],[DATE]]&amp;MKT[[#This Row],[VEHICLE NO]]&amp;MKT[[#This Row],[TRIP NO]]</f>
        <v>45463OD34S11452</v>
      </c>
      <c r="C1077" s="25">
        <v>45463</v>
      </c>
      <c r="D1077" s="1">
        <v>29697</v>
      </c>
      <c r="E1077" s="12">
        <v>312215</v>
      </c>
      <c r="F1077" s="17">
        <v>878</v>
      </c>
      <c r="G1077" s="20" t="s">
        <v>32</v>
      </c>
      <c r="H1077" s="48">
        <v>52.96</v>
      </c>
      <c r="I1077" s="48">
        <v>16.7</v>
      </c>
      <c r="J1077" s="26">
        <f t="shared" si="60"/>
        <v>36.260000000000005</v>
      </c>
      <c r="K1077" s="49">
        <v>35.92</v>
      </c>
      <c r="L1077" s="255">
        <v>45463</v>
      </c>
      <c r="M1077" s="249">
        <f t="shared" si="61"/>
        <v>0.34000000000000341</v>
      </c>
      <c r="N1077" s="246">
        <v>2</v>
      </c>
      <c r="O1077" s="1" t="s">
        <v>50</v>
      </c>
      <c r="P1077" s="1" t="s">
        <v>53</v>
      </c>
      <c r="Q1077" s="91" t="str">
        <f>VLOOKUP(MKT[[#This Row],[ID]],DRIVER[],6,FALSE)</f>
        <v>AKSHAYA KU SAHOO</v>
      </c>
    </row>
    <row r="1078" spans="1:18" ht="13.8">
      <c r="A1078" s="1">
        <v>211</v>
      </c>
      <c r="B1078" s="256" t="str">
        <f>MKT[[#This Row],[DATE]]&amp;MKT[[#This Row],[VEHICLE NO]]&amp;MKT[[#This Row],[TRIP NO]]</f>
        <v>45464OD04V13451</v>
      </c>
      <c r="C1078" s="25">
        <v>45464</v>
      </c>
      <c r="D1078" s="1">
        <v>29698</v>
      </c>
      <c r="E1078" s="12">
        <v>312215</v>
      </c>
      <c r="F1078" s="17">
        <v>898</v>
      </c>
      <c r="G1078" s="20" t="s">
        <v>48</v>
      </c>
      <c r="H1078" s="257">
        <v>53.72</v>
      </c>
      <c r="I1078" s="257">
        <v>16.760000000000002</v>
      </c>
      <c r="J1078" s="258">
        <f t="shared" ref="J1078:J1087" si="62">H1078-I1078</f>
        <v>36.959999999999994</v>
      </c>
      <c r="K1078" s="259">
        <v>36.58</v>
      </c>
      <c r="L1078" s="255">
        <v>45464</v>
      </c>
      <c r="M1078" s="257">
        <f t="shared" ref="M1078:M1087" si="63">J1078-K1078</f>
        <v>0.37999999999999545</v>
      </c>
      <c r="N1078" s="261">
        <v>1</v>
      </c>
      <c r="O1078" s="1" t="s">
        <v>50</v>
      </c>
      <c r="P1078" s="1" t="s">
        <v>53</v>
      </c>
      <c r="Q1078" s="262" t="str">
        <f>VLOOKUP(MKT[[#This Row],[ID]],DRIVER[],6,FALSE)</f>
        <v>ASHOK PRADHAN</v>
      </c>
    </row>
    <row r="1079" spans="1:18" ht="13.8">
      <c r="A1079" s="1">
        <v>212</v>
      </c>
      <c r="B1079" s="256" t="str">
        <f>MKT[[#This Row],[DATE]]&amp;MKT[[#This Row],[VEHICLE NO]]&amp;MKT[[#This Row],[TRIP NO]]</f>
        <v>45464OD34T11451</v>
      </c>
      <c r="C1079" s="25">
        <v>45464</v>
      </c>
      <c r="D1079" s="1">
        <v>29699</v>
      </c>
      <c r="E1079" s="12">
        <v>312215</v>
      </c>
      <c r="F1079" s="17">
        <v>899</v>
      </c>
      <c r="G1079" s="20" t="s">
        <v>34</v>
      </c>
      <c r="H1079" s="257">
        <v>54.82</v>
      </c>
      <c r="I1079" s="257">
        <v>16.98</v>
      </c>
      <c r="J1079" s="258">
        <f t="shared" si="62"/>
        <v>37.840000000000003</v>
      </c>
      <c r="K1079" s="259">
        <v>37.26</v>
      </c>
      <c r="L1079" s="255">
        <v>45464</v>
      </c>
      <c r="M1079" s="257">
        <f t="shared" si="63"/>
        <v>0.5800000000000054</v>
      </c>
      <c r="N1079" s="261">
        <v>1</v>
      </c>
      <c r="O1079" s="1" t="s">
        <v>50</v>
      </c>
      <c r="P1079" s="1" t="s">
        <v>53</v>
      </c>
      <c r="Q1079" s="262" t="str">
        <f>VLOOKUP(MKT[[#This Row],[ID]],DRIVER[],6,FALSE)</f>
        <v>KASHI NATH DAS</v>
      </c>
    </row>
    <row r="1080" spans="1:18" ht="13.8">
      <c r="A1080" s="1">
        <v>213</v>
      </c>
      <c r="B1080" s="256" t="str">
        <f>MKT[[#This Row],[DATE]]&amp;MKT[[#This Row],[VEHICLE NO]]&amp;MKT[[#This Row],[TRIP NO]]</f>
        <v>45464OD04T11451</v>
      </c>
      <c r="C1080" s="25">
        <v>45464</v>
      </c>
      <c r="D1080" s="1">
        <v>29701</v>
      </c>
      <c r="E1080" s="12">
        <v>312215</v>
      </c>
      <c r="F1080" s="17">
        <v>933</v>
      </c>
      <c r="G1080" s="20" t="s">
        <v>13</v>
      </c>
      <c r="H1080" s="257">
        <v>57</v>
      </c>
      <c r="I1080" s="257">
        <v>16.7</v>
      </c>
      <c r="J1080" s="258">
        <f t="shared" si="62"/>
        <v>40.299999999999997</v>
      </c>
      <c r="K1080" s="259">
        <v>39.979999999999997</v>
      </c>
      <c r="L1080" s="255">
        <v>45464</v>
      </c>
      <c r="M1080" s="257">
        <f t="shared" si="63"/>
        <v>0.32000000000000028</v>
      </c>
      <c r="N1080" s="261">
        <v>1</v>
      </c>
      <c r="O1080" s="1" t="s">
        <v>50</v>
      </c>
      <c r="P1080" s="1" t="s">
        <v>53</v>
      </c>
      <c r="Q1080" s="262" t="str">
        <f>VLOOKUP(MKT[[#This Row],[ID]],DRIVER[],6,FALSE)</f>
        <v>BENUDHAR PRADHAN</v>
      </c>
    </row>
    <row r="1081" spans="1:18" ht="13.8">
      <c r="A1081" s="1">
        <v>214</v>
      </c>
      <c r="B1081" s="256" t="str">
        <f>MKT[[#This Row],[DATE]]&amp;MKT[[#This Row],[VEHICLE NO]]&amp;MKT[[#This Row],[TRIP NO]]</f>
        <v>45464OD34R13451</v>
      </c>
      <c r="C1081" s="25">
        <v>45464</v>
      </c>
      <c r="D1081" s="1">
        <v>29702</v>
      </c>
      <c r="E1081" s="12">
        <v>312215</v>
      </c>
      <c r="F1081" s="17">
        <v>931</v>
      </c>
      <c r="G1081" s="20" t="s">
        <v>11</v>
      </c>
      <c r="H1081" s="257">
        <v>57.36</v>
      </c>
      <c r="I1081" s="257">
        <v>16.88</v>
      </c>
      <c r="J1081" s="258">
        <f t="shared" si="62"/>
        <v>40.480000000000004</v>
      </c>
      <c r="K1081" s="259">
        <v>40.18</v>
      </c>
      <c r="L1081" s="255">
        <v>45464</v>
      </c>
      <c r="M1081" s="257">
        <f t="shared" si="63"/>
        <v>0.30000000000000426</v>
      </c>
      <c r="N1081" s="261">
        <v>1</v>
      </c>
      <c r="O1081" s="1" t="s">
        <v>50</v>
      </c>
      <c r="P1081" s="1" t="s">
        <v>53</v>
      </c>
      <c r="Q1081" s="262" t="str">
        <f>VLOOKUP(MKT[[#This Row],[ID]],DRIVER[],6,FALSE)</f>
        <v>PRADIPA MALIK</v>
      </c>
    </row>
    <row r="1082" spans="1:18" ht="13.8">
      <c r="A1082" s="1">
        <v>215</v>
      </c>
      <c r="B1082" s="256" t="str">
        <f>MKT[[#This Row],[DATE]]&amp;MKT[[#This Row],[VEHICLE NO]]&amp;MKT[[#This Row],[TRIP NO]]</f>
        <v>45464OD34S11451</v>
      </c>
      <c r="C1082" s="25">
        <v>45464</v>
      </c>
      <c r="D1082" s="1">
        <v>29703</v>
      </c>
      <c r="E1082" s="12">
        <v>312215</v>
      </c>
      <c r="F1082" s="17">
        <v>953</v>
      </c>
      <c r="G1082" s="20" t="s">
        <v>32</v>
      </c>
      <c r="H1082" s="257">
        <v>54.92</v>
      </c>
      <c r="I1082" s="257">
        <v>16.72</v>
      </c>
      <c r="J1082" s="258">
        <f t="shared" si="62"/>
        <v>38.200000000000003</v>
      </c>
      <c r="K1082" s="259">
        <v>37.54</v>
      </c>
      <c r="L1082" s="255">
        <v>45464</v>
      </c>
      <c r="M1082" s="257">
        <f t="shared" si="63"/>
        <v>0.66000000000000369</v>
      </c>
      <c r="N1082" s="261">
        <v>1</v>
      </c>
      <c r="O1082" s="1" t="s">
        <v>50</v>
      </c>
      <c r="P1082" s="1" t="s">
        <v>53</v>
      </c>
      <c r="Q1082" s="262" t="str">
        <f>VLOOKUP(MKT[[#This Row],[ID]],DRIVER[],6,FALSE)</f>
        <v>SUSANT KUMAR BAG</v>
      </c>
    </row>
    <row r="1083" spans="1:18" ht="13.8">
      <c r="A1083" s="1">
        <v>216</v>
      </c>
      <c r="B1083" s="256" t="str">
        <f>MKT[[#This Row],[DATE]]&amp;MKT[[#This Row],[VEHICLE NO]]&amp;MKT[[#This Row],[TRIP NO]]</f>
        <v>45464OD34R11451</v>
      </c>
      <c r="C1083" s="25">
        <v>45464</v>
      </c>
      <c r="D1083" s="1">
        <v>29704</v>
      </c>
      <c r="E1083" s="12">
        <v>312215</v>
      </c>
      <c r="F1083" s="17">
        <v>954</v>
      </c>
      <c r="G1083" s="20" t="s">
        <v>12</v>
      </c>
      <c r="H1083" s="257">
        <v>55.52</v>
      </c>
      <c r="I1083" s="257">
        <v>17.04</v>
      </c>
      <c r="J1083" s="258">
        <f t="shared" si="62"/>
        <v>38.480000000000004</v>
      </c>
      <c r="K1083" s="259">
        <v>37.82</v>
      </c>
      <c r="L1083" s="255">
        <v>45464</v>
      </c>
      <c r="M1083" s="257">
        <f t="shared" si="63"/>
        <v>0.66000000000000369</v>
      </c>
      <c r="N1083" s="261">
        <v>1</v>
      </c>
      <c r="O1083" s="1" t="s">
        <v>50</v>
      </c>
      <c r="P1083" s="1" t="s">
        <v>53</v>
      </c>
      <c r="Q1083" s="262" t="str">
        <f>VLOOKUP(MKT[[#This Row],[ID]],DRIVER[],6,FALSE)</f>
        <v>KALI CH KAR</v>
      </c>
    </row>
    <row r="1084" spans="1:18" ht="13.8">
      <c r="A1084" s="1">
        <v>217</v>
      </c>
      <c r="B1084" s="256" t="str">
        <f>MKT[[#This Row],[DATE]]&amp;MKT[[#This Row],[VEHICLE NO]]&amp;MKT[[#This Row],[TRIP NO]]</f>
        <v>45464OD04V13452</v>
      </c>
      <c r="C1084" s="25">
        <v>45464</v>
      </c>
      <c r="D1084" s="1">
        <v>29705</v>
      </c>
      <c r="E1084" s="12">
        <v>312215</v>
      </c>
      <c r="F1084" s="17">
        <v>978</v>
      </c>
      <c r="G1084" s="20" t="s">
        <v>48</v>
      </c>
      <c r="H1084" s="257">
        <v>53.16</v>
      </c>
      <c r="I1084" s="257">
        <v>16.739999999999998</v>
      </c>
      <c r="J1084" s="258">
        <f t="shared" si="62"/>
        <v>36.42</v>
      </c>
      <c r="K1084" s="259">
        <v>36.06</v>
      </c>
      <c r="L1084" s="255">
        <v>45464</v>
      </c>
      <c r="M1084" s="257">
        <f t="shared" si="63"/>
        <v>0.35999999999999943</v>
      </c>
      <c r="N1084" s="261">
        <v>2</v>
      </c>
      <c r="O1084" s="1" t="s">
        <v>50</v>
      </c>
      <c r="P1084" s="1" t="s">
        <v>53</v>
      </c>
      <c r="Q1084" s="262" t="str">
        <f>VLOOKUP(MKT[[#This Row],[ID]],DRIVER[],6,FALSE)</f>
        <v>ASHOK PRADHAN</v>
      </c>
    </row>
    <row r="1085" spans="1:18" ht="13.8">
      <c r="A1085" s="1">
        <v>218</v>
      </c>
      <c r="B1085" s="256" t="str">
        <f>MKT[[#This Row],[DATE]]&amp;MKT[[#This Row],[VEHICLE NO]]&amp;MKT[[#This Row],[TRIP NO]]</f>
        <v>45464OD34T11452</v>
      </c>
      <c r="C1085" s="25">
        <v>45464</v>
      </c>
      <c r="D1085" s="1">
        <v>29706</v>
      </c>
      <c r="E1085" s="12">
        <v>312215</v>
      </c>
      <c r="F1085" s="17">
        <v>977</v>
      </c>
      <c r="G1085" s="20" t="s">
        <v>34</v>
      </c>
      <c r="H1085" s="257">
        <v>55.1</v>
      </c>
      <c r="I1085" s="257">
        <v>16.98</v>
      </c>
      <c r="J1085" s="258">
        <f t="shared" si="62"/>
        <v>38.120000000000005</v>
      </c>
      <c r="K1085" s="259">
        <v>37.74</v>
      </c>
      <c r="L1085" s="255">
        <v>45464</v>
      </c>
      <c r="M1085" s="257">
        <f t="shared" si="63"/>
        <v>0.38000000000000256</v>
      </c>
      <c r="N1085" s="261">
        <v>2</v>
      </c>
      <c r="O1085" s="1" t="s">
        <v>50</v>
      </c>
      <c r="P1085" s="1" t="s">
        <v>53</v>
      </c>
      <c r="Q1085" s="262" t="str">
        <f>VLOOKUP(MKT[[#This Row],[ID]],DRIVER[],6,FALSE)</f>
        <v>KASHI NATH DAS</v>
      </c>
    </row>
    <row r="1086" spans="1:18" ht="13.8">
      <c r="A1086" s="1">
        <v>219</v>
      </c>
      <c r="B1086" s="256" t="str">
        <f>MKT[[#This Row],[DATE]]&amp;MKT[[#This Row],[VEHICLE NO]]&amp;MKT[[#This Row],[TRIP NO]]</f>
        <v>45464OD04T11452</v>
      </c>
      <c r="C1086" s="25">
        <v>45464</v>
      </c>
      <c r="D1086" s="1">
        <v>29707</v>
      </c>
      <c r="E1086" s="12">
        <v>312215</v>
      </c>
      <c r="F1086" s="17">
        <v>1027</v>
      </c>
      <c r="G1086" s="20" t="s">
        <v>13</v>
      </c>
      <c r="H1086" s="257">
        <v>52.1</v>
      </c>
      <c r="I1086" s="257">
        <v>16.64</v>
      </c>
      <c r="J1086" s="258">
        <f t="shared" si="62"/>
        <v>35.46</v>
      </c>
      <c r="K1086" s="259">
        <v>34.94</v>
      </c>
      <c r="L1086" s="260">
        <v>45465</v>
      </c>
      <c r="M1086" s="257">
        <f t="shared" si="63"/>
        <v>0.52000000000000313</v>
      </c>
      <c r="N1086" s="261">
        <v>2</v>
      </c>
      <c r="O1086" s="1" t="s">
        <v>50</v>
      </c>
      <c r="P1086" s="1" t="s">
        <v>53</v>
      </c>
      <c r="Q1086" s="262" t="str">
        <f>VLOOKUP(MKT[[#This Row],[ID]],DRIVER[],6,FALSE)</f>
        <v>BENUDHAR PRADHAN</v>
      </c>
      <c r="R1086" s="1">
        <v>458</v>
      </c>
    </row>
    <row r="1087" spans="1:18" ht="13.8">
      <c r="A1087" s="1">
        <v>220</v>
      </c>
      <c r="B1087" s="256" t="str">
        <f>MKT[[#This Row],[DATE]]&amp;MKT[[#This Row],[VEHICLE NO]]&amp;MKT[[#This Row],[TRIP NO]]</f>
        <v>45464OD34R13452</v>
      </c>
      <c r="C1087" s="25">
        <v>45464</v>
      </c>
      <c r="D1087" s="1">
        <v>29708</v>
      </c>
      <c r="E1087" s="12">
        <v>312215</v>
      </c>
      <c r="F1087" s="17">
        <v>1032</v>
      </c>
      <c r="G1087" s="20" t="s">
        <v>11</v>
      </c>
      <c r="H1087" s="257">
        <v>52.62</v>
      </c>
      <c r="I1087" s="257">
        <v>16.86</v>
      </c>
      <c r="J1087" s="258">
        <f t="shared" si="62"/>
        <v>35.76</v>
      </c>
      <c r="K1087" s="259">
        <v>35.28</v>
      </c>
      <c r="L1087" s="260">
        <v>45465</v>
      </c>
      <c r="M1087" s="257">
        <f t="shared" si="63"/>
        <v>0.47999999999999687</v>
      </c>
      <c r="N1087" s="261">
        <v>2</v>
      </c>
      <c r="O1087" s="1" t="s">
        <v>50</v>
      </c>
      <c r="P1087" s="1" t="s">
        <v>53</v>
      </c>
      <c r="Q1087" s="262" t="str">
        <f>VLOOKUP(MKT[[#This Row],[ID]],DRIVER[],6,FALSE)</f>
        <v>PRADIPA MALIK</v>
      </c>
    </row>
    <row r="1088" spans="1:18" ht="13.8">
      <c r="A1088" s="1">
        <v>221</v>
      </c>
      <c r="B1088" s="265" t="str">
        <f>MKT[[#This Row],[DATE]]&amp;MKT[[#This Row],[VEHICLE NO]]&amp;MKT[[#This Row],[TRIP NO]]</f>
        <v>45465OD34S11451</v>
      </c>
      <c r="C1088" s="25">
        <v>45465</v>
      </c>
      <c r="D1088" s="1">
        <v>29709</v>
      </c>
      <c r="E1088" s="12">
        <v>312215</v>
      </c>
      <c r="F1088" s="17">
        <v>1038</v>
      </c>
      <c r="G1088" s="20" t="s">
        <v>32</v>
      </c>
      <c r="H1088" s="271">
        <v>53.32</v>
      </c>
      <c r="I1088" s="271">
        <v>16.62</v>
      </c>
      <c r="J1088" s="266">
        <f t="shared" ref="J1088:J1099" si="64">H1088-I1088</f>
        <v>36.700000000000003</v>
      </c>
      <c r="K1088" s="267">
        <v>36.200000000000003</v>
      </c>
      <c r="L1088" s="260">
        <v>45465</v>
      </c>
      <c r="M1088" s="271">
        <f t="shared" ref="M1088:M1099" si="65">J1088-K1088</f>
        <v>0.5</v>
      </c>
      <c r="N1088" s="273">
        <v>1</v>
      </c>
      <c r="O1088" s="1" t="s">
        <v>50</v>
      </c>
      <c r="P1088" s="1" t="s">
        <v>53</v>
      </c>
      <c r="Q1088" s="270" t="str">
        <f>VLOOKUP(MKT[[#This Row],[ID]],DRIVER[],6,FALSE)</f>
        <v>SUSANT KUMAR BAG</v>
      </c>
    </row>
    <row r="1089" spans="1:18" ht="13.8">
      <c r="A1089" s="1">
        <v>222</v>
      </c>
      <c r="B1089" s="265" t="str">
        <f>MKT[[#This Row],[DATE]]&amp;MKT[[#This Row],[VEHICLE NO]]&amp;MKT[[#This Row],[TRIP NO]]</f>
        <v>45465OD04V13451</v>
      </c>
      <c r="C1089" s="25">
        <v>45465</v>
      </c>
      <c r="D1089" s="1">
        <v>29710</v>
      </c>
      <c r="E1089" s="12">
        <v>312215</v>
      </c>
      <c r="F1089" s="17">
        <v>1046</v>
      </c>
      <c r="G1089" s="20" t="s">
        <v>48</v>
      </c>
      <c r="H1089" s="271">
        <v>53.2</v>
      </c>
      <c r="I1089" s="271">
        <v>16.72</v>
      </c>
      <c r="J1089" s="266">
        <f t="shared" si="64"/>
        <v>36.480000000000004</v>
      </c>
      <c r="K1089" s="267">
        <v>35.979999999999997</v>
      </c>
      <c r="L1089" s="260">
        <v>45465</v>
      </c>
      <c r="M1089" s="271">
        <f t="shared" si="65"/>
        <v>0.50000000000000711</v>
      </c>
      <c r="N1089" s="273">
        <v>1</v>
      </c>
      <c r="O1089" s="1" t="s">
        <v>50</v>
      </c>
      <c r="P1089" s="1" t="s">
        <v>53</v>
      </c>
      <c r="Q1089" s="270" t="str">
        <f>VLOOKUP(MKT[[#This Row],[ID]],DRIVER[],6,FALSE)</f>
        <v>ASHOK PRADHAN</v>
      </c>
    </row>
    <row r="1090" spans="1:18" ht="13.8">
      <c r="A1090" s="1">
        <v>223</v>
      </c>
      <c r="B1090" s="265" t="str">
        <f>MKT[[#This Row],[DATE]]&amp;MKT[[#This Row],[VEHICLE NO]]&amp;MKT[[#This Row],[TRIP NO]]</f>
        <v>45465OD34R11451</v>
      </c>
      <c r="C1090" s="25">
        <v>45465</v>
      </c>
      <c r="D1090" s="1">
        <v>29711</v>
      </c>
      <c r="E1090" s="12">
        <v>312215</v>
      </c>
      <c r="F1090" s="17">
        <v>1045</v>
      </c>
      <c r="G1090" s="20" t="s">
        <v>12</v>
      </c>
      <c r="H1090" s="271">
        <v>53.68</v>
      </c>
      <c r="I1090" s="271">
        <v>17.04</v>
      </c>
      <c r="J1090" s="266">
        <f t="shared" si="64"/>
        <v>36.64</v>
      </c>
      <c r="K1090" s="267">
        <v>36.1</v>
      </c>
      <c r="L1090" s="260">
        <v>45465</v>
      </c>
      <c r="M1090" s="271">
        <f t="shared" si="65"/>
        <v>0.53999999999999915</v>
      </c>
      <c r="N1090" s="273">
        <v>1</v>
      </c>
      <c r="O1090" s="1" t="s">
        <v>50</v>
      </c>
      <c r="P1090" s="1" t="s">
        <v>53</v>
      </c>
      <c r="Q1090" s="270" t="str">
        <f>VLOOKUP(MKT[[#This Row],[ID]],DRIVER[],6,FALSE)</f>
        <v>AKASH KUMAR SINGH</v>
      </c>
    </row>
    <row r="1091" spans="1:18" ht="13.8">
      <c r="A1091" s="1">
        <v>224</v>
      </c>
      <c r="B1091" s="265" t="str">
        <f>MKT[[#This Row],[DATE]]&amp;MKT[[#This Row],[VEHICLE NO]]&amp;MKT[[#This Row],[TRIP NO]]</f>
        <v>45465OD34T11451</v>
      </c>
      <c r="C1091" s="25">
        <v>45465</v>
      </c>
      <c r="D1091" s="1">
        <v>29712</v>
      </c>
      <c r="E1091" s="12">
        <v>312215</v>
      </c>
      <c r="F1091" s="17">
        <v>1047</v>
      </c>
      <c r="G1091" s="20" t="s">
        <v>34</v>
      </c>
      <c r="H1091" s="271">
        <v>52.2</v>
      </c>
      <c r="I1091" s="271">
        <v>16.940000000000001</v>
      </c>
      <c r="J1091" s="266">
        <f t="shared" si="64"/>
        <v>35.260000000000005</v>
      </c>
      <c r="K1091" s="267">
        <v>34.76</v>
      </c>
      <c r="L1091" s="260">
        <v>45465</v>
      </c>
      <c r="M1091" s="271">
        <f t="shared" si="65"/>
        <v>0.50000000000000711</v>
      </c>
      <c r="N1091" s="273">
        <v>1</v>
      </c>
      <c r="O1091" s="1" t="s">
        <v>50</v>
      </c>
      <c r="P1091" s="1" t="s">
        <v>53</v>
      </c>
      <c r="Q1091" s="270" t="str">
        <f>VLOOKUP(MKT[[#This Row],[ID]],DRIVER[],6,FALSE)</f>
        <v>KASHI NATH DAS</v>
      </c>
    </row>
    <row r="1092" spans="1:18" ht="13.8">
      <c r="A1092" s="1">
        <v>225</v>
      </c>
      <c r="B1092" s="265" t="str">
        <f>MKT[[#This Row],[DATE]]&amp;MKT[[#This Row],[VEHICLE NO]]&amp;MKT[[#This Row],[TRIP NO]]</f>
        <v>45465OD34S11452</v>
      </c>
      <c r="C1092" s="25">
        <v>45465</v>
      </c>
      <c r="D1092" s="1">
        <v>29713</v>
      </c>
      <c r="E1092" s="12">
        <v>312215</v>
      </c>
      <c r="F1092" s="17">
        <v>1059</v>
      </c>
      <c r="G1092" s="20" t="s">
        <v>32</v>
      </c>
      <c r="H1092" s="271">
        <v>53.4</v>
      </c>
      <c r="I1092" s="271">
        <v>16.62</v>
      </c>
      <c r="J1092" s="266">
        <f t="shared" si="64"/>
        <v>36.78</v>
      </c>
      <c r="K1092" s="267">
        <v>36.22</v>
      </c>
      <c r="L1092" s="260">
        <v>45465</v>
      </c>
      <c r="M1092" s="271">
        <f t="shared" si="65"/>
        <v>0.56000000000000227</v>
      </c>
      <c r="N1092" s="273">
        <v>2</v>
      </c>
      <c r="O1092" s="1" t="s">
        <v>50</v>
      </c>
      <c r="P1092" s="1" t="s">
        <v>53</v>
      </c>
      <c r="Q1092" s="270" t="str">
        <f>VLOOKUP(MKT[[#This Row],[ID]],DRIVER[],6,FALSE)</f>
        <v>AKSHAYA KU SAHOO</v>
      </c>
      <c r="R1092" s="1">
        <v>381</v>
      </c>
    </row>
    <row r="1093" spans="1:18" ht="13.8">
      <c r="A1093" s="1">
        <v>226</v>
      </c>
      <c r="B1093" s="265" t="str">
        <f>MKT[[#This Row],[DATE]]&amp;MKT[[#This Row],[VEHICLE NO]]&amp;MKT[[#This Row],[TRIP NO]]</f>
        <v>45465OD04T11451</v>
      </c>
      <c r="C1093" s="25">
        <v>45465</v>
      </c>
      <c r="D1093" s="1">
        <v>29714</v>
      </c>
      <c r="E1093" s="12">
        <v>312215</v>
      </c>
      <c r="F1093" s="17">
        <v>1094</v>
      </c>
      <c r="G1093" s="20" t="s">
        <v>13</v>
      </c>
      <c r="H1093" s="271">
        <v>54.98</v>
      </c>
      <c r="I1093" s="271">
        <v>17.04</v>
      </c>
      <c r="J1093" s="266">
        <f t="shared" si="64"/>
        <v>37.94</v>
      </c>
      <c r="K1093" s="267">
        <v>37.340000000000003</v>
      </c>
      <c r="L1093" s="260">
        <v>45465</v>
      </c>
      <c r="M1093" s="271">
        <f t="shared" si="65"/>
        <v>0.59999999999999432</v>
      </c>
      <c r="N1093" s="273">
        <v>1</v>
      </c>
      <c r="O1093" s="1" t="s">
        <v>50</v>
      </c>
      <c r="P1093" s="1" t="s">
        <v>53</v>
      </c>
      <c r="Q1093" s="270" t="str">
        <f>VLOOKUP(MKT[[#This Row],[ID]],DRIVER[],6,FALSE)</f>
        <v>GULAM SARWAR</v>
      </c>
    </row>
    <row r="1094" spans="1:18" ht="13.8">
      <c r="A1094" s="1">
        <v>227</v>
      </c>
      <c r="B1094" s="265" t="str">
        <f>MKT[[#This Row],[DATE]]&amp;MKT[[#This Row],[VEHICLE NO]]&amp;MKT[[#This Row],[TRIP NO]]</f>
        <v>45465OD04V13452</v>
      </c>
      <c r="C1094" s="25">
        <v>45465</v>
      </c>
      <c r="D1094" s="1">
        <v>29715</v>
      </c>
      <c r="E1094" s="12">
        <v>312215</v>
      </c>
      <c r="F1094" s="17">
        <v>1104</v>
      </c>
      <c r="G1094" s="20" t="s">
        <v>48</v>
      </c>
      <c r="H1094" s="271">
        <v>52.84</v>
      </c>
      <c r="I1094" s="271">
        <v>16.7</v>
      </c>
      <c r="J1094" s="266">
        <f t="shared" si="64"/>
        <v>36.14</v>
      </c>
      <c r="K1094" s="267">
        <v>35.56</v>
      </c>
      <c r="L1094" s="260">
        <v>45465</v>
      </c>
      <c r="M1094" s="271">
        <f t="shared" si="65"/>
        <v>0.57999999999999829</v>
      </c>
      <c r="N1094" s="273">
        <v>2</v>
      </c>
      <c r="O1094" s="1" t="s">
        <v>50</v>
      </c>
      <c r="P1094" s="1" t="s">
        <v>53</v>
      </c>
      <c r="Q1094" s="270" t="str">
        <f>VLOOKUP(MKT[[#This Row],[ID]],DRIVER[],6,FALSE)</f>
        <v>ASHOK PRADHAN</v>
      </c>
    </row>
    <row r="1095" spans="1:18" ht="13.8">
      <c r="A1095" s="1">
        <v>228</v>
      </c>
      <c r="B1095" s="265" t="str">
        <f>MKT[[#This Row],[DATE]]&amp;MKT[[#This Row],[VEHICLE NO]]&amp;MKT[[#This Row],[TRIP NO]]</f>
        <v>45465OD34T11452</v>
      </c>
      <c r="C1095" s="25">
        <v>45465</v>
      </c>
      <c r="D1095" s="1">
        <v>29716</v>
      </c>
      <c r="E1095" s="12">
        <v>312215</v>
      </c>
      <c r="F1095" s="17">
        <v>1120</v>
      </c>
      <c r="G1095" s="20" t="s">
        <v>34</v>
      </c>
      <c r="H1095" s="271">
        <v>56.54</v>
      </c>
      <c r="I1095" s="271">
        <v>16.940000000000001</v>
      </c>
      <c r="J1095" s="266">
        <f t="shared" si="64"/>
        <v>39.599999999999994</v>
      </c>
      <c r="K1095" s="267">
        <v>39</v>
      </c>
      <c r="L1095" s="260">
        <v>45465</v>
      </c>
      <c r="M1095" s="271">
        <f t="shared" si="65"/>
        <v>0.59999999999999432</v>
      </c>
      <c r="N1095" s="273">
        <v>2</v>
      </c>
      <c r="O1095" s="1" t="s">
        <v>50</v>
      </c>
      <c r="P1095" s="1" t="s">
        <v>53</v>
      </c>
      <c r="Q1095" s="270" t="str">
        <f>VLOOKUP(MKT[[#This Row],[ID]],DRIVER[],6,FALSE)</f>
        <v>KASHI NATH DAS</v>
      </c>
    </row>
    <row r="1096" spans="1:18" ht="13.8">
      <c r="A1096" s="1">
        <v>229</v>
      </c>
      <c r="B1096" s="265" t="str">
        <f>MKT[[#This Row],[DATE]]&amp;MKT[[#This Row],[VEHICLE NO]]&amp;MKT[[#This Row],[TRIP NO]]</f>
        <v>45465OD34R13451</v>
      </c>
      <c r="C1096" s="25">
        <v>45465</v>
      </c>
      <c r="D1096" s="1">
        <v>29717</v>
      </c>
      <c r="E1096" s="12">
        <v>312215</v>
      </c>
      <c r="F1096" s="17">
        <v>1121</v>
      </c>
      <c r="G1096" s="20" t="s">
        <v>11</v>
      </c>
      <c r="H1096" s="271">
        <v>56.68</v>
      </c>
      <c r="I1096" s="271">
        <v>16.84</v>
      </c>
      <c r="J1096" s="266">
        <f t="shared" si="64"/>
        <v>39.840000000000003</v>
      </c>
      <c r="K1096" s="267">
        <v>39.299999999999997</v>
      </c>
      <c r="L1096" s="260">
        <v>45465</v>
      </c>
      <c r="M1096" s="271">
        <f t="shared" si="65"/>
        <v>0.54000000000000625</v>
      </c>
      <c r="N1096" s="273">
        <v>1</v>
      </c>
      <c r="O1096" s="1" t="s">
        <v>50</v>
      </c>
      <c r="P1096" s="1" t="s">
        <v>53</v>
      </c>
      <c r="Q1096" s="270" t="str">
        <f>VLOOKUP(MKT[[#This Row],[ID]],DRIVER[],6,FALSE)</f>
        <v>PRADIPA MALIK</v>
      </c>
      <c r="R1096" s="1">
        <v>372</v>
      </c>
    </row>
    <row r="1097" spans="1:18" ht="13.8">
      <c r="A1097" s="1">
        <v>230</v>
      </c>
      <c r="B1097" s="265" t="str">
        <f>MKT[[#This Row],[DATE]]&amp;MKT[[#This Row],[VEHICLE NO]]&amp;MKT[[#This Row],[TRIP NO]]</f>
        <v>45465OD34R11452</v>
      </c>
      <c r="C1097" s="25">
        <v>45465</v>
      </c>
      <c r="D1097" s="1">
        <v>29718</v>
      </c>
      <c r="E1097" s="12">
        <v>312215</v>
      </c>
      <c r="F1097" s="17">
        <v>1127</v>
      </c>
      <c r="G1097" s="20" t="s">
        <v>12</v>
      </c>
      <c r="H1097" s="271">
        <v>54.7</v>
      </c>
      <c r="I1097" s="271">
        <v>17.02</v>
      </c>
      <c r="J1097" s="266">
        <f t="shared" si="64"/>
        <v>37.680000000000007</v>
      </c>
      <c r="K1097" s="267">
        <v>36.76</v>
      </c>
      <c r="L1097" s="260">
        <v>45465</v>
      </c>
      <c r="M1097" s="271">
        <f t="shared" si="65"/>
        <v>0.92000000000000881</v>
      </c>
      <c r="N1097" s="273">
        <v>2</v>
      </c>
      <c r="O1097" s="1" t="s">
        <v>50</v>
      </c>
      <c r="P1097" s="1" t="s">
        <v>53</v>
      </c>
      <c r="Q1097" s="270" t="str">
        <f>VLOOKUP(MKT[[#This Row],[ID]],DRIVER[],6,FALSE)</f>
        <v>AKASH KUMAR SINGH</v>
      </c>
    </row>
    <row r="1098" spans="1:18" ht="13.8">
      <c r="A1098" s="1">
        <v>231</v>
      </c>
      <c r="B1098" s="265" t="str">
        <f>MKT[[#This Row],[DATE]]&amp;MKT[[#This Row],[VEHICLE NO]]&amp;MKT[[#This Row],[TRIP NO]]</f>
        <v>45465OD34S11453</v>
      </c>
      <c r="C1098" s="25">
        <v>45465</v>
      </c>
      <c r="D1098" s="1">
        <v>29719</v>
      </c>
      <c r="E1098" s="12">
        <v>312215</v>
      </c>
      <c r="F1098" s="17">
        <v>1163</v>
      </c>
      <c r="G1098" s="20" t="s">
        <v>32</v>
      </c>
      <c r="H1098" s="271">
        <v>52.18</v>
      </c>
      <c r="I1098" s="271">
        <v>16.920000000000002</v>
      </c>
      <c r="J1098" s="266">
        <f t="shared" si="64"/>
        <v>35.26</v>
      </c>
      <c r="K1098" s="267">
        <v>34.200000000000003</v>
      </c>
      <c r="L1098" s="260">
        <v>45465</v>
      </c>
      <c r="M1098" s="271">
        <f t="shared" si="65"/>
        <v>1.0599999999999952</v>
      </c>
      <c r="N1098" s="273">
        <v>3</v>
      </c>
      <c r="O1098" s="1" t="s">
        <v>50</v>
      </c>
      <c r="P1098" s="1" t="s">
        <v>53</v>
      </c>
      <c r="Q1098" s="270" t="str">
        <f>VLOOKUP(MKT[[#This Row],[ID]],DRIVER[],6,FALSE)</f>
        <v>AKSHAYA KU SAHOO</v>
      </c>
    </row>
    <row r="1099" spans="1:18" ht="13.8">
      <c r="A1099" s="1">
        <v>232</v>
      </c>
      <c r="B1099" s="265" t="str">
        <f>MKT[[#This Row],[DATE]]&amp;MKT[[#This Row],[VEHICLE NO]]&amp;MKT[[#This Row],[TRIP NO]]</f>
        <v>45465OD04T11452</v>
      </c>
      <c r="C1099" s="25">
        <v>45465</v>
      </c>
      <c r="D1099" s="1">
        <v>29720</v>
      </c>
      <c r="E1099" s="12">
        <v>312215</v>
      </c>
      <c r="F1099" s="17">
        <v>1186</v>
      </c>
      <c r="G1099" s="20" t="s">
        <v>13</v>
      </c>
      <c r="H1099" s="271">
        <v>52.68</v>
      </c>
      <c r="I1099" s="271">
        <v>17.059999999999999</v>
      </c>
      <c r="J1099" s="266">
        <f t="shared" si="64"/>
        <v>35.620000000000005</v>
      </c>
      <c r="K1099" s="267">
        <v>34.9</v>
      </c>
      <c r="L1099" s="272">
        <v>45466</v>
      </c>
      <c r="M1099" s="271">
        <f t="shared" si="65"/>
        <v>0.72000000000000597</v>
      </c>
      <c r="N1099" s="273">
        <v>2</v>
      </c>
      <c r="O1099" s="1" t="s">
        <v>50</v>
      </c>
      <c r="P1099" s="1" t="s">
        <v>53</v>
      </c>
      <c r="Q1099" s="270" t="str">
        <f>VLOOKUP(MKT[[#This Row],[ID]],DRIVER[],6,FALSE)</f>
        <v>GULAM SARWAR</v>
      </c>
    </row>
    <row r="1100" spans="1:18" ht="13.8">
      <c r="A1100" s="1">
        <v>233</v>
      </c>
      <c r="B1100" s="274" t="str">
        <f>MKT[[#This Row],[DATE]]&amp;MKT[[#This Row],[VEHICLE NO]]&amp;MKT[[#This Row],[TRIP NO]]</f>
        <v>45466OD34T11451</v>
      </c>
      <c r="C1100" s="25">
        <v>45466</v>
      </c>
      <c r="D1100" s="1">
        <v>29721</v>
      </c>
      <c r="E1100" s="12">
        <v>312215</v>
      </c>
      <c r="F1100" s="17">
        <v>1196</v>
      </c>
      <c r="G1100" s="20" t="s">
        <v>34</v>
      </c>
      <c r="H1100" s="275">
        <v>53.62</v>
      </c>
      <c r="I1100" s="275">
        <v>16.88</v>
      </c>
      <c r="J1100" s="276">
        <f t="shared" ref="J1100:J1109" si="66">H1100-I1100</f>
        <v>36.739999999999995</v>
      </c>
      <c r="K1100" s="277">
        <v>36.380000000000003</v>
      </c>
      <c r="L1100" s="272">
        <v>45466</v>
      </c>
      <c r="M1100" s="275">
        <f t="shared" ref="M1100:M1109" si="67">J1100-K1100</f>
        <v>0.35999999999999233</v>
      </c>
      <c r="N1100" s="278">
        <v>1</v>
      </c>
      <c r="O1100" s="1" t="s">
        <v>50</v>
      </c>
      <c r="P1100" s="1" t="s">
        <v>177</v>
      </c>
      <c r="Q1100" s="279" t="str">
        <f>VLOOKUP(MKT[[#This Row],[ID]],DRIVER[],6,FALSE)</f>
        <v>KASHI NATH DAS</v>
      </c>
    </row>
    <row r="1101" spans="1:18" ht="13.8">
      <c r="A1101" s="1">
        <v>234</v>
      </c>
      <c r="B1101" s="274" t="str">
        <f>MKT[[#This Row],[DATE]]&amp;MKT[[#This Row],[VEHICLE NO]]&amp;MKT[[#This Row],[TRIP NO]]</f>
        <v>45466OD04V13451</v>
      </c>
      <c r="C1101" s="25">
        <v>45466</v>
      </c>
      <c r="D1101" s="1">
        <v>29722</v>
      </c>
      <c r="E1101" s="12">
        <v>312215</v>
      </c>
      <c r="F1101" s="17">
        <v>1197</v>
      </c>
      <c r="G1101" s="20" t="s">
        <v>48</v>
      </c>
      <c r="H1101" s="275">
        <v>53.68</v>
      </c>
      <c r="I1101" s="275">
        <v>16.68</v>
      </c>
      <c r="J1101" s="276">
        <f t="shared" si="66"/>
        <v>37</v>
      </c>
      <c r="K1101" s="277">
        <v>36.4</v>
      </c>
      <c r="L1101" s="272">
        <v>45466</v>
      </c>
      <c r="M1101" s="275">
        <f t="shared" si="67"/>
        <v>0.60000000000000142</v>
      </c>
      <c r="N1101" s="278">
        <v>1</v>
      </c>
      <c r="O1101" s="1" t="s">
        <v>50</v>
      </c>
      <c r="P1101" s="1" t="s">
        <v>177</v>
      </c>
      <c r="Q1101" s="279" t="str">
        <f>VLOOKUP(MKT[[#This Row],[ID]],DRIVER[],6,FALSE)</f>
        <v>ASHOK PRADHAN</v>
      </c>
    </row>
    <row r="1102" spans="1:18" ht="13.8">
      <c r="A1102" s="1">
        <v>235</v>
      </c>
      <c r="B1102" s="274" t="str">
        <f>MKT[[#This Row],[DATE]]&amp;MKT[[#This Row],[VEHICLE NO]]&amp;MKT[[#This Row],[TRIP NO]]</f>
        <v>45466OD34R11451</v>
      </c>
      <c r="C1102" s="25">
        <v>45466</v>
      </c>
      <c r="D1102" s="1">
        <v>29723</v>
      </c>
      <c r="E1102" s="12">
        <v>312215</v>
      </c>
      <c r="F1102" s="17">
        <v>1200</v>
      </c>
      <c r="G1102" s="20" t="s">
        <v>12</v>
      </c>
      <c r="H1102" s="275">
        <v>53.6</v>
      </c>
      <c r="I1102" s="275">
        <v>17.02</v>
      </c>
      <c r="J1102" s="276">
        <f t="shared" si="66"/>
        <v>36.58</v>
      </c>
      <c r="K1102" s="277">
        <v>36.06</v>
      </c>
      <c r="L1102" s="272">
        <v>45466</v>
      </c>
      <c r="M1102" s="275">
        <f t="shared" si="67"/>
        <v>0.51999999999999602</v>
      </c>
      <c r="N1102" s="278">
        <v>1</v>
      </c>
      <c r="O1102" s="1" t="s">
        <v>50</v>
      </c>
      <c r="P1102" s="1" t="s">
        <v>177</v>
      </c>
      <c r="Q1102" s="279" t="str">
        <f>VLOOKUP(MKT[[#This Row],[ID]],DRIVER[],6,FALSE)</f>
        <v>AKASH KUMAR SINGH</v>
      </c>
    </row>
    <row r="1103" spans="1:18" ht="13.8">
      <c r="A1103" s="1">
        <v>236</v>
      </c>
      <c r="B1103" s="274" t="str">
        <f>MKT[[#This Row],[DATE]]&amp;MKT[[#This Row],[VEHICLE NO]]&amp;MKT[[#This Row],[TRIP NO]]</f>
        <v>45466OD04T11451</v>
      </c>
      <c r="C1103" s="25">
        <v>45466</v>
      </c>
      <c r="D1103" s="1">
        <v>29725</v>
      </c>
      <c r="E1103" s="12">
        <v>312215</v>
      </c>
      <c r="F1103" s="17">
        <v>1208</v>
      </c>
      <c r="G1103" s="20" t="s">
        <v>13</v>
      </c>
      <c r="H1103" s="275">
        <v>54.06</v>
      </c>
      <c r="I1103" s="275">
        <v>17.02</v>
      </c>
      <c r="J1103" s="276">
        <f t="shared" si="66"/>
        <v>37.040000000000006</v>
      </c>
      <c r="K1103" s="277">
        <v>36.64</v>
      </c>
      <c r="L1103" s="272">
        <v>45466</v>
      </c>
      <c r="M1103" s="275">
        <f t="shared" si="67"/>
        <v>0.40000000000000568</v>
      </c>
      <c r="N1103" s="278">
        <v>1</v>
      </c>
      <c r="O1103" s="1" t="s">
        <v>50</v>
      </c>
      <c r="P1103" s="1" t="s">
        <v>177</v>
      </c>
      <c r="Q1103" s="279" t="str">
        <f>VLOOKUP(MKT[[#This Row],[ID]],DRIVER[],6,FALSE)</f>
        <v>GULAM SARWAR</v>
      </c>
    </row>
    <row r="1104" spans="1:18" ht="13.8">
      <c r="A1104" s="1">
        <v>237</v>
      </c>
      <c r="B1104" s="274" t="str">
        <f>MKT[[#This Row],[DATE]]&amp;MKT[[#This Row],[VEHICLE NO]]&amp;MKT[[#This Row],[TRIP NO]]</f>
        <v>45466OD34T11452</v>
      </c>
      <c r="C1104" s="25">
        <v>45466</v>
      </c>
      <c r="D1104" s="1">
        <v>29725</v>
      </c>
      <c r="E1104" s="12">
        <v>312215</v>
      </c>
      <c r="F1104" s="17">
        <v>1275</v>
      </c>
      <c r="G1104" s="20" t="s">
        <v>34</v>
      </c>
      <c r="H1104" s="275">
        <v>53.3</v>
      </c>
      <c r="I1104" s="275">
        <v>16.88</v>
      </c>
      <c r="J1104" s="276">
        <f t="shared" si="66"/>
        <v>36.42</v>
      </c>
      <c r="K1104" s="277">
        <v>36.159999999999997</v>
      </c>
      <c r="L1104" s="272">
        <v>45466</v>
      </c>
      <c r="M1104" s="275">
        <f t="shared" si="67"/>
        <v>0.26000000000000512</v>
      </c>
      <c r="N1104" s="278">
        <v>2</v>
      </c>
      <c r="O1104" s="1" t="s">
        <v>50</v>
      </c>
      <c r="P1104" s="1" t="s">
        <v>177</v>
      </c>
      <c r="Q1104" s="279" t="str">
        <f>VLOOKUP(MKT[[#This Row],[ID]],DRIVER[],6,FALSE)</f>
        <v>KASHI NATH DAS</v>
      </c>
    </row>
    <row r="1105" spans="1:18" ht="13.8">
      <c r="A1105" s="1">
        <v>238</v>
      </c>
      <c r="B1105" s="274" t="str">
        <f>MKT[[#This Row],[DATE]]&amp;MKT[[#This Row],[VEHICLE NO]]&amp;MKT[[#This Row],[TRIP NO]]</f>
        <v>45466OD04V13452</v>
      </c>
      <c r="C1105" s="25">
        <v>45466</v>
      </c>
      <c r="D1105" s="1">
        <v>29726</v>
      </c>
      <c r="E1105" s="12">
        <v>312215</v>
      </c>
      <c r="F1105" s="17">
        <v>1276</v>
      </c>
      <c r="G1105" s="20" t="s">
        <v>48</v>
      </c>
      <c r="H1105" s="275">
        <v>52.04</v>
      </c>
      <c r="I1105" s="275">
        <v>16.68</v>
      </c>
      <c r="J1105" s="276">
        <f t="shared" si="66"/>
        <v>35.36</v>
      </c>
      <c r="K1105" s="277">
        <v>35</v>
      </c>
      <c r="L1105" s="272">
        <v>45466</v>
      </c>
      <c r="M1105" s="275">
        <f t="shared" si="67"/>
        <v>0.35999999999999943</v>
      </c>
      <c r="N1105" s="278">
        <v>2</v>
      </c>
      <c r="O1105" s="1" t="s">
        <v>50</v>
      </c>
      <c r="P1105" s="1" t="s">
        <v>177</v>
      </c>
      <c r="Q1105" s="279" t="str">
        <f>VLOOKUP(MKT[[#This Row],[ID]],DRIVER[],6,FALSE)</f>
        <v>ASHOK PRADHAN</v>
      </c>
      <c r="R1105" s="1">
        <v>358</v>
      </c>
    </row>
    <row r="1106" spans="1:18" ht="13.8">
      <c r="A1106" s="1">
        <v>239</v>
      </c>
      <c r="B1106" s="274" t="str">
        <f>MKT[[#This Row],[DATE]]&amp;MKT[[#This Row],[VEHICLE NO]]&amp;MKT[[#This Row],[TRIP NO]]</f>
        <v>45466OD34R11452</v>
      </c>
      <c r="C1106" s="25">
        <v>45466</v>
      </c>
      <c r="D1106" s="1">
        <v>29727</v>
      </c>
      <c r="E1106" s="12">
        <v>312215</v>
      </c>
      <c r="F1106" s="17">
        <v>1285</v>
      </c>
      <c r="G1106" s="20" t="s">
        <v>12</v>
      </c>
      <c r="H1106" s="275">
        <v>52.74</v>
      </c>
      <c r="I1106" s="275">
        <v>17</v>
      </c>
      <c r="J1106" s="276">
        <f t="shared" si="66"/>
        <v>35.74</v>
      </c>
      <c r="K1106" s="277">
        <v>35.200000000000003</v>
      </c>
      <c r="L1106" s="272">
        <v>45466</v>
      </c>
      <c r="M1106" s="275">
        <f t="shared" si="67"/>
        <v>0.53999999999999915</v>
      </c>
      <c r="N1106" s="278">
        <v>2</v>
      </c>
      <c r="O1106" s="1" t="s">
        <v>50</v>
      </c>
      <c r="P1106" s="1" t="s">
        <v>177</v>
      </c>
      <c r="Q1106" s="279" t="str">
        <f>VLOOKUP(MKT[[#This Row],[ID]],DRIVER[],6,FALSE)</f>
        <v>AKASH KUMAR SINGH</v>
      </c>
    </row>
    <row r="1107" spans="1:18" ht="13.8">
      <c r="A1107" s="1">
        <v>240</v>
      </c>
      <c r="B1107" s="274" t="str">
        <f>MKT[[#This Row],[DATE]]&amp;MKT[[#This Row],[VEHICLE NO]]&amp;MKT[[#This Row],[TRIP NO]]</f>
        <v>45466OD04T11452</v>
      </c>
      <c r="C1107" s="25">
        <v>45466</v>
      </c>
      <c r="D1107" s="1">
        <v>29728</v>
      </c>
      <c r="E1107" s="12">
        <v>312215</v>
      </c>
      <c r="F1107" s="17">
        <v>1298</v>
      </c>
      <c r="G1107" s="20" t="s">
        <v>13</v>
      </c>
      <c r="H1107" s="275">
        <v>52.98</v>
      </c>
      <c r="I1107" s="275">
        <v>17.02</v>
      </c>
      <c r="J1107" s="276">
        <f t="shared" si="66"/>
        <v>35.959999999999994</v>
      </c>
      <c r="K1107" s="277">
        <v>35.42</v>
      </c>
      <c r="L1107" s="272">
        <v>45466</v>
      </c>
      <c r="M1107" s="275">
        <f t="shared" si="67"/>
        <v>0.53999999999999204</v>
      </c>
      <c r="N1107" s="278">
        <v>2</v>
      </c>
      <c r="O1107" s="1" t="s">
        <v>50</v>
      </c>
      <c r="P1107" s="1" t="s">
        <v>177</v>
      </c>
      <c r="Q1107" s="279" t="str">
        <f>VLOOKUP(MKT[[#This Row],[ID]],DRIVER[],6,FALSE)</f>
        <v>GULAM SARWAR</v>
      </c>
    </row>
    <row r="1108" spans="1:18" ht="13.8">
      <c r="A1108" s="1">
        <v>241</v>
      </c>
      <c r="B1108" s="274" t="str">
        <f>MKT[[#This Row],[DATE]]&amp;MKT[[#This Row],[VEHICLE NO]]&amp;MKT[[#This Row],[TRIP NO]]</f>
        <v>45466OD34R13451</v>
      </c>
      <c r="C1108" s="25">
        <v>45466</v>
      </c>
      <c r="D1108" s="1">
        <v>29729</v>
      </c>
      <c r="E1108" s="12">
        <v>312215</v>
      </c>
      <c r="F1108" s="17">
        <v>1300</v>
      </c>
      <c r="G1108" s="20" t="s">
        <v>11</v>
      </c>
      <c r="H1108" s="275">
        <v>53.9</v>
      </c>
      <c r="I1108" s="275">
        <v>17.079999999999998</v>
      </c>
      <c r="J1108" s="276">
        <f t="shared" si="66"/>
        <v>36.82</v>
      </c>
      <c r="K1108" s="277">
        <v>35.78</v>
      </c>
      <c r="L1108" s="272">
        <v>45466</v>
      </c>
      <c r="M1108" s="275">
        <f t="shared" si="67"/>
        <v>1.0399999999999991</v>
      </c>
      <c r="N1108" s="278">
        <v>1</v>
      </c>
      <c r="O1108" s="1" t="s">
        <v>50</v>
      </c>
      <c r="P1108" s="1" t="s">
        <v>177</v>
      </c>
      <c r="Q1108" s="279" t="str">
        <f>VLOOKUP(MKT[[#This Row],[ID]],DRIVER[],6,FALSE)</f>
        <v>NILAMANI BARIK</v>
      </c>
    </row>
    <row r="1109" spans="1:18" ht="13.8">
      <c r="A1109" s="1">
        <v>242</v>
      </c>
      <c r="B1109" s="274" t="str">
        <f>MKT[[#This Row],[DATE]]&amp;MKT[[#This Row],[VEHICLE NO]]&amp;MKT[[#This Row],[TRIP NO]]</f>
        <v>45466OD34S11451</v>
      </c>
      <c r="C1109" s="25">
        <v>45466</v>
      </c>
      <c r="D1109" s="1">
        <v>29730</v>
      </c>
      <c r="E1109" s="12">
        <v>312215</v>
      </c>
      <c r="F1109" s="17">
        <v>1299</v>
      </c>
      <c r="G1109" s="20" t="s">
        <v>32</v>
      </c>
      <c r="H1109" s="275">
        <v>52.3</v>
      </c>
      <c r="I1109" s="275">
        <v>16.88</v>
      </c>
      <c r="J1109" s="276">
        <f t="shared" si="66"/>
        <v>35.42</v>
      </c>
      <c r="K1109" s="277">
        <v>34.9</v>
      </c>
      <c r="L1109" s="272">
        <v>45466</v>
      </c>
      <c r="M1109" s="275">
        <f t="shared" si="67"/>
        <v>0.52000000000000313</v>
      </c>
      <c r="N1109" s="278">
        <v>1</v>
      </c>
      <c r="O1109" s="1" t="s">
        <v>50</v>
      </c>
      <c r="P1109" s="1" t="s">
        <v>177</v>
      </c>
      <c r="Q1109" s="279" t="str">
        <f>VLOOKUP(MKT[[#This Row],[ID]],DRIVER[],6,FALSE)</f>
        <v>PRADEEP KU MAHANTA</v>
      </c>
    </row>
    <row r="1110" spans="1:18" ht="13.8">
      <c r="A1110" s="1">
        <v>243</v>
      </c>
      <c r="B1110" s="274" t="str">
        <f>MKT[[#This Row],[DATE]]&amp;MKT[[#This Row],[VEHICLE NO]]&amp;MKT[[#This Row],[TRIP NO]]</f>
        <v>45467OD34T11451</v>
      </c>
      <c r="C1110" s="25">
        <v>45467</v>
      </c>
      <c r="D1110" s="1">
        <v>29731</v>
      </c>
      <c r="E1110" s="12">
        <v>312215</v>
      </c>
      <c r="F1110" s="17">
        <v>1331</v>
      </c>
      <c r="G1110" s="20" t="s">
        <v>34</v>
      </c>
      <c r="H1110" s="275">
        <v>51.58</v>
      </c>
      <c r="I1110" s="275">
        <v>16.84</v>
      </c>
      <c r="J1110" s="276">
        <f t="shared" ref="J1110:J1117" si="68">H1110-I1110</f>
        <v>34.739999999999995</v>
      </c>
      <c r="K1110" s="277">
        <v>34.479999999999997</v>
      </c>
      <c r="L1110" s="287">
        <v>45467</v>
      </c>
      <c r="M1110" s="275">
        <f t="shared" ref="M1110:M1117" si="69">J1110-K1110</f>
        <v>0.25999999999999801</v>
      </c>
      <c r="N1110" s="278">
        <v>1</v>
      </c>
      <c r="O1110" s="1" t="s">
        <v>50</v>
      </c>
      <c r="P1110" s="1" t="s">
        <v>177</v>
      </c>
      <c r="Q1110" s="279" t="str">
        <f>VLOOKUP(MKT[[#This Row],[ID]],DRIVER[],6,FALSE)</f>
        <v>KASHI NATH DAS</v>
      </c>
    </row>
    <row r="1111" spans="1:18" ht="13.8">
      <c r="A1111" s="1">
        <v>244</v>
      </c>
      <c r="B1111" s="274" t="str">
        <f>MKT[[#This Row],[DATE]]&amp;MKT[[#This Row],[VEHICLE NO]]&amp;MKT[[#This Row],[TRIP NO]]</f>
        <v>45467OD04V13451</v>
      </c>
      <c r="C1111" s="25">
        <v>45467</v>
      </c>
      <c r="D1111" s="1">
        <v>29732</v>
      </c>
      <c r="E1111" s="12">
        <v>312215</v>
      </c>
      <c r="F1111" s="17">
        <v>1333</v>
      </c>
      <c r="G1111" s="20" t="s">
        <v>48</v>
      </c>
      <c r="H1111" s="275">
        <v>53.38</v>
      </c>
      <c r="I1111" s="275">
        <v>16.98</v>
      </c>
      <c r="J1111" s="276">
        <f t="shared" si="68"/>
        <v>36.400000000000006</v>
      </c>
      <c r="K1111" s="277">
        <v>36.08</v>
      </c>
      <c r="L1111" s="287">
        <v>45467</v>
      </c>
      <c r="M1111" s="275">
        <f t="shared" si="69"/>
        <v>0.32000000000000739</v>
      </c>
      <c r="N1111" s="278">
        <v>1</v>
      </c>
      <c r="O1111" s="1" t="s">
        <v>50</v>
      </c>
      <c r="P1111" s="1" t="s">
        <v>177</v>
      </c>
      <c r="Q1111" s="279" t="str">
        <f>VLOOKUP(MKT[[#This Row],[ID]],DRIVER[],6,FALSE)</f>
        <v>ASHOK PRADHAN</v>
      </c>
    </row>
    <row r="1112" spans="1:18" ht="13.8">
      <c r="A1112" s="1">
        <v>245</v>
      </c>
      <c r="B1112" s="274" t="str">
        <f>MKT[[#This Row],[DATE]]&amp;MKT[[#This Row],[VEHICLE NO]]&amp;MKT[[#This Row],[TRIP NO]]</f>
        <v>45467OD04T11451</v>
      </c>
      <c r="C1112" s="25">
        <v>45467</v>
      </c>
      <c r="D1112" s="1">
        <v>29733</v>
      </c>
      <c r="E1112" s="12">
        <v>312215</v>
      </c>
      <c r="F1112" s="17">
        <v>1350</v>
      </c>
      <c r="G1112" s="20" t="s">
        <v>13</v>
      </c>
      <c r="H1112" s="275">
        <v>54.1</v>
      </c>
      <c r="I1112" s="275">
        <v>16.98</v>
      </c>
      <c r="J1112" s="276">
        <f t="shared" si="68"/>
        <v>37.120000000000005</v>
      </c>
      <c r="K1112" s="277">
        <v>36.659999999999997</v>
      </c>
      <c r="L1112" s="287">
        <v>45467</v>
      </c>
      <c r="M1112" s="275">
        <f t="shared" si="69"/>
        <v>0.46000000000000796</v>
      </c>
      <c r="N1112" s="278">
        <v>1</v>
      </c>
      <c r="O1112" s="1" t="s">
        <v>50</v>
      </c>
      <c r="P1112" s="1" t="s">
        <v>177</v>
      </c>
      <c r="Q1112" s="279" t="str">
        <f>VLOOKUP(MKT[[#This Row],[ID]],DRIVER[],6,FALSE)</f>
        <v>GULAM SARWAR</v>
      </c>
    </row>
    <row r="1113" spans="1:18" ht="13.8">
      <c r="A1113" s="1">
        <v>246</v>
      </c>
      <c r="B1113" s="274" t="str">
        <f>MKT[[#This Row],[DATE]]&amp;MKT[[#This Row],[VEHICLE NO]]&amp;MKT[[#This Row],[TRIP NO]]</f>
        <v>45467OD34R11451</v>
      </c>
      <c r="C1113" s="25">
        <v>45467</v>
      </c>
      <c r="D1113" s="1">
        <v>29734</v>
      </c>
      <c r="E1113" s="12">
        <v>312215</v>
      </c>
      <c r="F1113" s="17">
        <v>1361</v>
      </c>
      <c r="G1113" s="20" t="s">
        <v>12</v>
      </c>
      <c r="H1113" s="275">
        <v>56.3</v>
      </c>
      <c r="I1113" s="275">
        <v>16.96</v>
      </c>
      <c r="J1113" s="276">
        <f t="shared" si="68"/>
        <v>39.339999999999996</v>
      </c>
      <c r="K1113" s="277">
        <v>38.799999999999997</v>
      </c>
      <c r="L1113" s="287">
        <v>45467</v>
      </c>
      <c r="M1113" s="275">
        <f t="shared" si="69"/>
        <v>0.53999999999999915</v>
      </c>
      <c r="N1113" s="278">
        <v>1</v>
      </c>
      <c r="O1113" s="1" t="s">
        <v>50</v>
      </c>
      <c r="P1113" s="1" t="s">
        <v>177</v>
      </c>
      <c r="Q1113" s="279" t="str">
        <f>VLOOKUP(MKT[[#This Row],[ID]],DRIVER[],6,FALSE)</f>
        <v>AKASH KUMAR SINGH</v>
      </c>
    </row>
    <row r="1114" spans="1:18" ht="13.8">
      <c r="A1114" s="1">
        <v>247</v>
      </c>
      <c r="B1114" s="274" t="str">
        <f>MKT[[#This Row],[DATE]]&amp;MKT[[#This Row],[VEHICLE NO]]&amp;MKT[[#This Row],[TRIP NO]]</f>
        <v>45467OD34T11452</v>
      </c>
      <c r="C1114" s="25">
        <v>45467</v>
      </c>
      <c r="D1114" s="1">
        <v>29735</v>
      </c>
      <c r="E1114" s="12">
        <v>312215</v>
      </c>
      <c r="F1114" s="17">
        <v>1416</v>
      </c>
      <c r="G1114" s="20" t="s">
        <v>34</v>
      </c>
      <c r="H1114" s="275">
        <v>54.82</v>
      </c>
      <c r="I1114" s="275">
        <v>16.82</v>
      </c>
      <c r="J1114" s="276">
        <f t="shared" si="68"/>
        <v>38</v>
      </c>
      <c r="K1114" s="277">
        <v>37.58</v>
      </c>
      <c r="L1114" s="287">
        <v>45467</v>
      </c>
      <c r="M1114" s="275">
        <f t="shared" si="69"/>
        <v>0.42000000000000171</v>
      </c>
      <c r="N1114" s="278">
        <v>2</v>
      </c>
      <c r="O1114" s="1" t="s">
        <v>50</v>
      </c>
      <c r="P1114" s="1" t="s">
        <v>177</v>
      </c>
      <c r="Q1114" s="279" t="str">
        <f>VLOOKUP(MKT[[#This Row],[ID]],DRIVER[],6,FALSE)</f>
        <v>KASHI NATH DAS</v>
      </c>
    </row>
    <row r="1115" spans="1:18" ht="13.8">
      <c r="A1115" s="1">
        <v>248</v>
      </c>
      <c r="B1115" s="274" t="str">
        <f>MKT[[#This Row],[DATE]]&amp;MKT[[#This Row],[VEHICLE NO]]&amp;MKT[[#This Row],[TRIP NO]]</f>
        <v>45467OD04V13452</v>
      </c>
      <c r="C1115" s="25">
        <v>45467</v>
      </c>
      <c r="D1115" s="1">
        <v>29736</v>
      </c>
      <c r="E1115" s="12">
        <v>312215</v>
      </c>
      <c r="F1115" s="17">
        <v>1415</v>
      </c>
      <c r="G1115" s="20" t="s">
        <v>48</v>
      </c>
      <c r="H1115" s="275">
        <v>57.12</v>
      </c>
      <c r="I1115" s="275">
        <v>16.96</v>
      </c>
      <c r="J1115" s="276">
        <f t="shared" si="68"/>
        <v>40.159999999999997</v>
      </c>
      <c r="K1115" s="277">
        <v>39.76</v>
      </c>
      <c r="L1115" s="287">
        <v>45467</v>
      </c>
      <c r="M1115" s="275">
        <f t="shared" si="69"/>
        <v>0.39999999999999858</v>
      </c>
      <c r="N1115" s="278">
        <v>2</v>
      </c>
      <c r="O1115" s="1" t="s">
        <v>50</v>
      </c>
      <c r="P1115" s="1" t="s">
        <v>177</v>
      </c>
      <c r="Q1115" s="279" t="str">
        <f>VLOOKUP(MKT[[#This Row],[ID]],DRIVER[],6,FALSE)</f>
        <v>ASHOK PRADHAN</v>
      </c>
    </row>
    <row r="1116" spans="1:18" ht="13.8">
      <c r="A1116" s="1">
        <v>249</v>
      </c>
      <c r="B1116" s="274" t="str">
        <f>MKT[[#This Row],[DATE]]&amp;MKT[[#This Row],[VEHICLE NO]]&amp;MKT[[#This Row],[TRIP NO]]</f>
        <v>45467OD34R13451</v>
      </c>
      <c r="C1116" s="25">
        <v>45467</v>
      </c>
      <c r="D1116" s="1">
        <v>29737</v>
      </c>
      <c r="E1116" s="12">
        <v>312215</v>
      </c>
      <c r="F1116" s="17">
        <v>1420</v>
      </c>
      <c r="G1116" s="20" t="s">
        <v>11</v>
      </c>
      <c r="H1116" s="275">
        <v>54.5</v>
      </c>
      <c r="I1116" s="275">
        <v>17.18</v>
      </c>
      <c r="J1116" s="276">
        <f t="shared" si="68"/>
        <v>37.32</v>
      </c>
      <c r="K1116" s="277">
        <v>37</v>
      </c>
      <c r="L1116" s="287">
        <v>45467</v>
      </c>
      <c r="M1116" s="275">
        <f t="shared" si="69"/>
        <v>0.32000000000000028</v>
      </c>
      <c r="N1116" s="278">
        <v>1</v>
      </c>
      <c r="O1116" s="1" t="s">
        <v>50</v>
      </c>
      <c r="P1116" s="1" t="s">
        <v>177</v>
      </c>
      <c r="Q1116" s="279" t="str">
        <f>VLOOKUP(MKT[[#This Row],[ID]],DRIVER[],6,FALSE)</f>
        <v>MALIA PRADHAN</v>
      </c>
    </row>
    <row r="1117" spans="1:18" ht="13.8">
      <c r="A1117" s="1">
        <v>250</v>
      </c>
      <c r="B1117" s="274" t="str">
        <f>MKT[[#This Row],[DATE]]&amp;MKT[[#This Row],[VEHICLE NO]]&amp;MKT[[#This Row],[TRIP NO]]</f>
        <v>45467OD04T11452</v>
      </c>
      <c r="C1117" s="25">
        <v>45467</v>
      </c>
      <c r="D1117" s="1">
        <v>29738</v>
      </c>
      <c r="E1117" s="12">
        <v>312215</v>
      </c>
      <c r="F1117" s="17">
        <v>1508</v>
      </c>
      <c r="G1117" s="20" t="s">
        <v>13</v>
      </c>
      <c r="H1117" s="275">
        <v>52.54</v>
      </c>
      <c r="I1117" s="275">
        <v>16.98</v>
      </c>
      <c r="J1117" s="276">
        <f t="shared" si="68"/>
        <v>35.56</v>
      </c>
      <c r="K1117" s="277">
        <v>35.200000000000003</v>
      </c>
      <c r="L1117" s="287">
        <v>45468</v>
      </c>
      <c r="M1117" s="275">
        <f t="shared" si="69"/>
        <v>0.35999999999999943</v>
      </c>
      <c r="N1117" s="278">
        <v>2</v>
      </c>
      <c r="O1117" s="1" t="s">
        <v>50</v>
      </c>
      <c r="P1117" s="1" t="s">
        <v>177</v>
      </c>
      <c r="Q1117" s="279" t="str">
        <f>VLOOKUP(MKT[[#This Row],[ID]],DRIVER[],6,FALSE)</f>
        <v>GULAM SARWAR</v>
      </c>
    </row>
    <row r="1118" spans="1:18" ht="13.8">
      <c r="A1118" s="1">
        <v>251</v>
      </c>
      <c r="B1118" s="293" t="str">
        <f>MKT[[#This Row],[DATE]]&amp;MKT[[#This Row],[VEHICLE NO]]&amp;MKT[[#This Row],[TRIP NO]]</f>
        <v>45468OD34R11451</v>
      </c>
      <c r="C1118" s="25">
        <v>45468</v>
      </c>
      <c r="D1118" s="1">
        <v>29739</v>
      </c>
      <c r="E1118" s="12">
        <v>312215</v>
      </c>
      <c r="F1118" s="17">
        <v>1542</v>
      </c>
      <c r="G1118" s="20" t="s">
        <v>12</v>
      </c>
      <c r="H1118" s="294">
        <v>53.58</v>
      </c>
      <c r="I1118" s="294">
        <v>16.96</v>
      </c>
      <c r="J1118" s="295">
        <f t="shared" ref="J1118:J1127" si="70">H1118-I1118</f>
        <v>36.619999999999997</v>
      </c>
      <c r="K1118" s="296">
        <v>36.22</v>
      </c>
      <c r="L1118" s="287">
        <v>45468</v>
      </c>
      <c r="M1118" s="294">
        <f t="shared" ref="M1118:M1127" si="71">J1118-K1118</f>
        <v>0.39999999999999858</v>
      </c>
      <c r="N1118" s="297">
        <v>1</v>
      </c>
      <c r="O1118" s="1" t="s">
        <v>50</v>
      </c>
      <c r="P1118" s="1" t="s">
        <v>53</v>
      </c>
      <c r="Q1118" s="298" t="str">
        <f>VLOOKUP(MKT[[#This Row],[ID]],DRIVER[],6,FALSE)</f>
        <v>AKASH KUMAR SINGH</v>
      </c>
    </row>
    <row r="1119" spans="1:18" ht="13.8">
      <c r="A1119" s="1">
        <v>252</v>
      </c>
      <c r="B1119" s="293" t="str">
        <f>MKT[[#This Row],[DATE]]&amp;MKT[[#This Row],[VEHICLE NO]]&amp;MKT[[#This Row],[TRIP NO]]</f>
        <v>45468OD04V13451</v>
      </c>
      <c r="C1119" s="25">
        <v>45468</v>
      </c>
      <c r="D1119" s="1">
        <v>29740</v>
      </c>
      <c r="E1119" s="12">
        <v>312215</v>
      </c>
      <c r="F1119" s="17">
        <v>1545</v>
      </c>
      <c r="G1119" s="20" t="s">
        <v>48</v>
      </c>
      <c r="H1119" s="294">
        <v>56.8</v>
      </c>
      <c r="I1119" s="294">
        <v>16.920000000000002</v>
      </c>
      <c r="J1119" s="295">
        <f t="shared" si="70"/>
        <v>39.879999999999995</v>
      </c>
      <c r="K1119" s="296">
        <v>39.22</v>
      </c>
      <c r="L1119" s="287">
        <v>45468</v>
      </c>
      <c r="M1119" s="294">
        <f t="shared" si="71"/>
        <v>0.65999999999999659</v>
      </c>
      <c r="N1119" s="297">
        <v>1</v>
      </c>
      <c r="O1119" s="1" t="s">
        <v>50</v>
      </c>
      <c r="P1119" s="1" t="s">
        <v>53</v>
      </c>
      <c r="Q1119" s="298" t="str">
        <f>VLOOKUP(MKT[[#This Row],[ID]],DRIVER[],6,FALSE)</f>
        <v>ASHOK PRADHAN</v>
      </c>
    </row>
    <row r="1120" spans="1:18" ht="13.8">
      <c r="A1120" s="1">
        <v>253</v>
      </c>
      <c r="B1120" s="293" t="str">
        <f>MKT[[#This Row],[DATE]]&amp;MKT[[#This Row],[VEHICLE NO]]&amp;MKT[[#This Row],[TRIP NO]]</f>
        <v>45468OD34T11451</v>
      </c>
      <c r="C1120" s="25">
        <v>45468</v>
      </c>
      <c r="D1120" s="1">
        <v>29741</v>
      </c>
      <c r="E1120" s="12">
        <v>312215</v>
      </c>
      <c r="F1120" s="17">
        <v>1544</v>
      </c>
      <c r="G1120" s="20" t="s">
        <v>34</v>
      </c>
      <c r="H1120" s="294">
        <v>55.88</v>
      </c>
      <c r="I1120" s="294">
        <v>16.8</v>
      </c>
      <c r="J1120" s="295">
        <f t="shared" si="70"/>
        <v>39.08</v>
      </c>
      <c r="K1120" s="296">
        <v>38.479999999999997</v>
      </c>
      <c r="L1120" s="287">
        <v>45468</v>
      </c>
      <c r="M1120" s="294">
        <f t="shared" si="71"/>
        <v>0.60000000000000142</v>
      </c>
      <c r="N1120" s="297">
        <v>1</v>
      </c>
      <c r="O1120" s="1" t="s">
        <v>50</v>
      </c>
      <c r="P1120" s="1" t="s">
        <v>53</v>
      </c>
      <c r="Q1120" s="298" t="str">
        <f>VLOOKUP(MKT[[#This Row],[ID]],DRIVER[],6,FALSE)</f>
        <v>KASHI NATH DAS</v>
      </c>
    </row>
    <row r="1121" spans="1:17" ht="13.8">
      <c r="A1121" s="1">
        <v>254</v>
      </c>
      <c r="B1121" s="293" t="str">
        <f>MKT[[#This Row],[DATE]]&amp;MKT[[#This Row],[VEHICLE NO]]&amp;MKT[[#This Row],[TRIP NO]]</f>
        <v>45468OD34R13451</v>
      </c>
      <c r="C1121" s="25">
        <v>45468</v>
      </c>
      <c r="D1121" s="1">
        <v>29742</v>
      </c>
      <c r="E1121" s="12">
        <v>312215</v>
      </c>
      <c r="F1121" s="17">
        <v>1558</v>
      </c>
      <c r="G1121" s="20" t="s">
        <v>11</v>
      </c>
      <c r="H1121" s="294">
        <v>55.18</v>
      </c>
      <c r="I1121" s="294">
        <v>17.04</v>
      </c>
      <c r="J1121" s="295">
        <f t="shared" si="70"/>
        <v>38.14</v>
      </c>
      <c r="K1121" s="296">
        <v>37.26</v>
      </c>
      <c r="L1121" s="287">
        <v>45468</v>
      </c>
      <c r="M1121" s="294">
        <f t="shared" si="71"/>
        <v>0.88000000000000256</v>
      </c>
      <c r="N1121" s="297">
        <v>1</v>
      </c>
      <c r="O1121" s="1" t="s">
        <v>50</v>
      </c>
      <c r="P1121" s="1" t="s">
        <v>53</v>
      </c>
      <c r="Q1121" s="298" t="str">
        <f>VLOOKUP(MKT[[#This Row],[ID]],DRIVER[],6,FALSE)</f>
        <v>PRADIPA MALIK</v>
      </c>
    </row>
    <row r="1122" spans="1:17" ht="13.8">
      <c r="A1122" s="1">
        <v>255</v>
      </c>
      <c r="B1122" s="293" t="str">
        <f>MKT[[#This Row],[DATE]]&amp;MKT[[#This Row],[VEHICLE NO]]&amp;MKT[[#This Row],[TRIP NO]]</f>
        <v>45468OD04T11451</v>
      </c>
      <c r="C1122" s="25">
        <v>45468</v>
      </c>
      <c r="D1122" s="1">
        <v>29743</v>
      </c>
      <c r="E1122" s="12">
        <v>312215</v>
      </c>
      <c r="F1122" s="17">
        <v>1577</v>
      </c>
      <c r="G1122" s="20" t="s">
        <v>13</v>
      </c>
      <c r="H1122" s="294">
        <v>54.44</v>
      </c>
      <c r="I1122" s="294">
        <v>16.96</v>
      </c>
      <c r="J1122" s="295">
        <f t="shared" si="70"/>
        <v>37.479999999999997</v>
      </c>
      <c r="K1122" s="296">
        <v>37.28</v>
      </c>
      <c r="L1122" s="287">
        <v>45468</v>
      </c>
      <c r="M1122" s="294">
        <f t="shared" si="71"/>
        <v>0.19999999999999574</v>
      </c>
      <c r="N1122" s="297">
        <v>1</v>
      </c>
      <c r="O1122" s="1" t="s">
        <v>50</v>
      </c>
      <c r="P1122" s="1" t="s">
        <v>53</v>
      </c>
      <c r="Q1122" s="298" t="str">
        <f>VLOOKUP(MKT[[#This Row],[ID]],DRIVER[],6,FALSE)</f>
        <v>GULAM SARWAR</v>
      </c>
    </row>
    <row r="1123" spans="1:17" ht="13.8">
      <c r="A1123" s="1">
        <v>256</v>
      </c>
      <c r="B1123" s="293" t="str">
        <f>MKT[[#This Row],[DATE]]&amp;MKT[[#This Row],[VEHICLE NO]]&amp;MKT[[#This Row],[TRIP NO]]</f>
        <v>45468OD34S11451</v>
      </c>
      <c r="C1123" s="25">
        <v>45468</v>
      </c>
      <c r="D1123" s="1">
        <v>29744</v>
      </c>
      <c r="E1123" s="12">
        <v>312215</v>
      </c>
      <c r="F1123" s="17">
        <v>1589</v>
      </c>
      <c r="G1123" s="20" t="s">
        <v>32</v>
      </c>
      <c r="H1123" s="294">
        <v>56.74</v>
      </c>
      <c r="I1123" s="294">
        <v>16.86</v>
      </c>
      <c r="J1123" s="295">
        <f t="shared" si="70"/>
        <v>39.880000000000003</v>
      </c>
      <c r="K1123" s="296">
        <v>39.380000000000003</v>
      </c>
      <c r="L1123" s="287">
        <v>45468</v>
      </c>
      <c r="M1123" s="294">
        <f t="shared" si="71"/>
        <v>0.5</v>
      </c>
      <c r="N1123" s="297">
        <v>1</v>
      </c>
      <c r="O1123" s="1" t="s">
        <v>50</v>
      </c>
      <c r="P1123" s="1" t="s">
        <v>53</v>
      </c>
      <c r="Q1123" s="298" t="str">
        <f>VLOOKUP(MKT[[#This Row],[ID]],DRIVER[],6,FALSE)</f>
        <v>MALIA PRADHAN</v>
      </c>
    </row>
    <row r="1124" spans="1:17" ht="13.8">
      <c r="A1124" s="1">
        <v>257</v>
      </c>
      <c r="B1124" s="293" t="str">
        <f>MKT[[#This Row],[DATE]]&amp;MKT[[#This Row],[VEHICLE NO]]&amp;MKT[[#This Row],[TRIP NO]]</f>
        <v>45468OD04V13452</v>
      </c>
      <c r="C1124" s="25">
        <v>45468</v>
      </c>
      <c r="D1124" s="1">
        <v>29745</v>
      </c>
      <c r="E1124" s="12">
        <v>312215</v>
      </c>
      <c r="F1124" s="17">
        <v>1622</v>
      </c>
      <c r="G1124" s="20" t="s">
        <v>48</v>
      </c>
      <c r="H1124" s="294">
        <v>53.86</v>
      </c>
      <c r="I1124" s="294">
        <v>16.899999999999999</v>
      </c>
      <c r="J1124" s="295">
        <f t="shared" si="70"/>
        <v>36.96</v>
      </c>
      <c r="K1124" s="296">
        <v>36.5</v>
      </c>
      <c r="L1124" s="287">
        <v>45468</v>
      </c>
      <c r="M1124" s="294">
        <f t="shared" si="71"/>
        <v>0.46000000000000085</v>
      </c>
      <c r="N1124" s="297">
        <v>2</v>
      </c>
      <c r="O1124" s="1" t="s">
        <v>50</v>
      </c>
      <c r="P1124" s="1" t="s">
        <v>53</v>
      </c>
      <c r="Q1124" s="298" t="str">
        <f>VLOOKUP(MKT[[#This Row],[ID]],DRIVER[],6,FALSE)</f>
        <v>ASHOK PRADHAN</v>
      </c>
    </row>
    <row r="1125" spans="1:17" ht="13.8">
      <c r="A1125" s="1">
        <v>258</v>
      </c>
      <c r="B1125" s="293" t="str">
        <f>MKT[[#This Row],[DATE]]&amp;MKT[[#This Row],[VEHICLE NO]]&amp;MKT[[#This Row],[TRIP NO]]</f>
        <v>45468OD34R11452</v>
      </c>
      <c r="C1125" s="25">
        <v>45468</v>
      </c>
      <c r="D1125" s="1">
        <v>29747</v>
      </c>
      <c r="E1125" s="12">
        <v>312215</v>
      </c>
      <c r="F1125" s="17">
        <v>1634</v>
      </c>
      <c r="G1125" s="20" t="s">
        <v>12</v>
      </c>
      <c r="H1125" s="294">
        <v>53.06</v>
      </c>
      <c r="I1125" s="294">
        <v>16.96</v>
      </c>
      <c r="J1125" s="295">
        <f t="shared" si="70"/>
        <v>36.1</v>
      </c>
      <c r="K1125" s="296">
        <v>35.659999999999997</v>
      </c>
      <c r="L1125" s="287">
        <v>45468</v>
      </c>
      <c r="M1125" s="294">
        <f t="shared" si="71"/>
        <v>0.44000000000000483</v>
      </c>
      <c r="N1125" s="297">
        <v>2</v>
      </c>
      <c r="O1125" s="1" t="s">
        <v>50</v>
      </c>
      <c r="P1125" s="1" t="s">
        <v>53</v>
      </c>
      <c r="Q1125" s="298" t="str">
        <f>VLOOKUP(MKT[[#This Row],[ID]],DRIVER[],6,FALSE)</f>
        <v>AKASH KUMAR SINGH</v>
      </c>
    </row>
    <row r="1126" spans="1:17" ht="13.8">
      <c r="A1126" s="1">
        <v>259</v>
      </c>
      <c r="B1126" s="293" t="str">
        <f>MKT[[#This Row],[DATE]]&amp;MKT[[#This Row],[VEHICLE NO]]&amp;MKT[[#This Row],[TRIP NO]]</f>
        <v>45468OD34R13452</v>
      </c>
      <c r="C1126" s="25">
        <v>45468</v>
      </c>
      <c r="D1126" s="1">
        <v>29748</v>
      </c>
      <c r="E1126" s="12">
        <v>312215</v>
      </c>
      <c r="F1126" s="17">
        <v>1654</v>
      </c>
      <c r="G1126" s="20" t="s">
        <v>11</v>
      </c>
      <c r="H1126" s="294">
        <v>54.9</v>
      </c>
      <c r="I1126" s="294">
        <v>17.059999999999999</v>
      </c>
      <c r="J1126" s="295">
        <f t="shared" si="70"/>
        <v>37.840000000000003</v>
      </c>
      <c r="K1126" s="296">
        <v>37.299999999999997</v>
      </c>
      <c r="L1126" s="287">
        <v>45468</v>
      </c>
      <c r="M1126" s="294">
        <f t="shared" si="71"/>
        <v>0.54000000000000625</v>
      </c>
      <c r="N1126" s="297">
        <v>2</v>
      </c>
      <c r="O1126" s="1" t="s">
        <v>50</v>
      </c>
      <c r="P1126" s="1" t="s">
        <v>53</v>
      </c>
      <c r="Q1126" s="298" t="str">
        <f>VLOOKUP(MKT[[#This Row],[ID]],DRIVER[],6,FALSE)</f>
        <v>PRADIPA MALIK</v>
      </c>
    </row>
    <row r="1127" spans="1:17" ht="13.8">
      <c r="A1127" s="1">
        <v>260</v>
      </c>
      <c r="B1127" s="293" t="str">
        <f>MKT[[#This Row],[DATE]]&amp;MKT[[#This Row],[VEHICLE NO]]&amp;MKT[[#This Row],[TRIP NO]]</f>
        <v>45468OD34T11452</v>
      </c>
      <c r="C1127" s="25">
        <v>45468</v>
      </c>
      <c r="D1127" s="1">
        <v>29749</v>
      </c>
      <c r="E1127" s="12">
        <v>312215</v>
      </c>
      <c r="F1127" s="17">
        <v>1655</v>
      </c>
      <c r="G1127" s="20" t="s">
        <v>34</v>
      </c>
      <c r="H1127" s="294">
        <v>53.76</v>
      </c>
      <c r="I1127" s="294">
        <v>16.84</v>
      </c>
      <c r="J1127" s="295">
        <f t="shared" si="70"/>
        <v>36.92</v>
      </c>
      <c r="K1127" s="296">
        <v>36.5</v>
      </c>
      <c r="L1127" s="287">
        <v>45468</v>
      </c>
      <c r="M1127" s="294">
        <f t="shared" si="71"/>
        <v>0.42000000000000171</v>
      </c>
      <c r="N1127" s="297">
        <v>2</v>
      </c>
      <c r="O1127" s="1" t="s">
        <v>50</v>
      </c>
      <c r="P1127" s="1" t="s">
        <v>53</v>
      </c>
      <c r="Q1127" s="298" t="str">
        <f>VLOOKUP(MKT[[#This Row],[ID]],DRIVER[],6,FALSE)</f>
        <v>KASHI NATH DAS</v>
      </c>
    </row>
    <row r="1128" spans="1:17" ht="13.8">
      <c r="A1128" s="1">
        <v>261</v>
      </c>
      <c r="B1128" s="349" t="str">
        <f>MKT[[#This Row],[DATE]]&amp;MKT[[#This Row],[VEHICLE NO]]&amp;MKT[[#This Row],[TRIP NO]]</f>
        <v>45469OD34R11451</v>
      </c>
      <c r="C1128" s="25">
        <v>45469</v>
      </c>
      <c r="D1128" s="1">
        <v>29750</v>
      </c>
      <c r="E1128" s="12">
        <v>312215</v>
      </c>
      <c r="F1128" s="17">
        <v>1725</v>
      </c>
      <c r="G1128" s="20" t="s">
        <v>12</v>
      </c>
      <c r="H1128" s="350">
        <v>51.96</v>
      </c>
      <c r="I1128" s="350">
        <v>16.96</v>
      </c>
      <c r="J1128" s="351">
        <f t="shared" ref="J1128:J1137" si="72">H1128-I1128</f>
        <v>35</v>
      </c>
      <c r="K1128" s="352">
        <v>34.78</v>
      </c>
      <c r="L1128" s="287">
        <v>45469</v>
      </c>
      <c r="M1128" s="350">
        <f t="shared" ref="M1128:M1137" si="73">J1128-K1128</f>
        <v>0.21999999999999886</v>
      </c>
      <c r="N1128" s="354">
        <v>1</v>
      </c>
      <c r="O1128" s="1" t="s">
        <v>50</v>
      </c>
      <c r="P1128" s="1" t="s">
        <v>53</v>
      </c>
      <c r="Q1128" s="355" t="str">
        <f>VLOOKUP(MKT[[#This Row],[ID]],DRIVER[],6,FALSE)</f>
        <v>AKASH KUMAR SINGH</v>
      </c>
    </row>
    <row r="1129" spans="1:17" ht="13.8">
      <c r="A1129" s="1">
        <v>262</v>
      </c>
      <c r="B1129" s="349" t="str">
        <f>MKT[[#This Row],[DATE]]&amp;MKT[[#This Row],[VEHICLE NO]]&amp;MKT[[#This Row],[TRIP NO]]</f>
        <v>45469OD04V13451</v>
      </c>
      <c r="C1129" s="25">
        <v>45469</v>
      </c>
      <c r="D1129" s="1">
        <v>29751</v>
      </c>
      <c r="E1129" s="12">
        <v>312215</v>
      </c>
      <c r="F1129" s="17">
        <v>1728</v>
      </c>
      <c r="G1129" s="20" t="s">
        <v>48</v>
      </c>
      <c r="H1129" s="350">
        <v>54.2</v>
      </c>
      <c r="I1129" s="350">
        <v>16.88</v>
      </c>
      <c r="J1129" s="351">
        <f t="shared" si="72"/>
        <v>37.320000000000007</v>
      </c>
      <c r="K1129" s="352">
        <v>36.92</v>
      </c>
      <c r="L1129" s="287">
        <v>45469</v>
      </c>
      <c r="M1129" s="350">
        <f t="shared" si="73"/>
        <v>0.40000000000000568</v>
      </c>
      <c r="N1129" s="354">
        <v>1</v>
      </c>
      <c r="O1129" s="1" t="s">
        <v>50</v>
      </c>
      <c r="P1129" s="1" t="s">
        <v>53</v>
      </c>
      <c r="Q1129" s="355" t="str">
        <f>VLOOKUP(MKT[[#This Row],[ID]],DRIVER[],6,FALSE)</f>
        <v>ASHOK PRADHAN</v>
      </c>
    </row>
    <row r="1130" spans="1:17" ht="13.8">
      <c r="A1130" s="1">
        <v>263</v>
      </c>
      <c r="B1130" s="349" t="str">
        <f>MKT[[#This Row],[DATE]]&amp;MKT[[#This Row],[VEHICLE NO]]&amp;MKT[[#This Row],[TRIP NO]]</f>
        <v>45469OD34T11451</v>
      </c>
      <c r="C1130" s="25">
        <v>45469</v>
      </c>
      <c r="D1130" s="1">
        <v>29752</v>
      </c>
      <c r="E1130" s="12">
        <v>312215</v>
      </c>
      <c r="F1130" s="17">
        <v>1739</v>
      </c>
      <c r="G1130" s="20" t="s">
        <v>34</v>
      </c>
      <c r="H1130" s="350">
        <v>54.58</v>
      </c>
      <c r="I1130" s="350">
        <v>16.82</v>
      </c>
      <c r="J1130" s="351">
        <f t="shared" si="72"/>
        <v>37.76</v>
      </c>
      <c r="K1130" s="352">
        <v>37.46</v>
      </c>
      <c r="L1130" s="287">
        <v>45469</v>
      </c>
      <c r="M1130" s="350">
        <f t="shared" si="73"/>
        <v>0.29999999999999716</v>
      </c>
      <c r="N1130" s="354">
        <v>1</v>
      </c>
      <c r="O1130" s="1" t="s">
        <v>50</v>
      </c>
      <c r="P1130" s="1" t="s">
        <v>53</v>
      </c>
      <c r="Q1130" s="355" t="str">
        <f>VLOOKUP(MKT[[#This Row],[ID]],DRIVER[],6,FALSE)</f>
        <v>KASHI NATH DAS</v>
      </c>
    </row>
    <row r="1131" spans="1:17" ht="13.8">
      <c r="A1131" s="1">
        <v>264</v>
      </c>
      <c r="B1131" s="349" t="str">
        <f>MKT[[#This Row],[DATE]]&amp;MKT[[#This Row],[VEHICLE NO]]&amp;MKT[[#This Row],[TRIP NO]]</f>
        <v>45469OD04T11451</v>
      </c>
      <c r="C1131" s="25">
        <v>45469</v>
      </c>
      <c r="D1131" s="1">
        <v>29753</v>
      </c>
      <c r="E1131" s="12">
        <v>312215</v>
      </c>
      <c r="F1131" s="17">
        <v>1757</v>
      </c>
      <c r="G1131" s="20" t="s">
        <v>13</v>
      </c>
      <c r="H1131" s="350">
        <v>55.26</v>
      </c>
      <c r="I1131" s="350">
        <v>16.940000000000001</v>
      </c>
      <c r="J1131" s="351">
        <f t="shared" si="72"/>
        <v>38.319999999999993</v>
      </c>
      <c r="K1131" s="352">
        <v>37.74</v>
      </c>
      <c r="L1131" s="287">
        <v>45469</v>
      </c>
      <c r="M1131" s="350">
        <f t="shared" si="73"/>
        <v>0.57999999999999119</v>
      </c>
      <c r="N1131" s="354">
        <v>1</v>
      </c>
      <c r="O1131" s="1" t="s">
        <v>50</v>
      </c>
      <c r="P1131" s="1" t="s">
        <v>53</v>
      </c>
      <c r="Q1131" s="355" t="str">
        <f>VLOOKUP(MKT[[#This Row],[ID]],DRIVER[],6,FALSE)</f>
        <v>GULAM SARWAR</v>
      </c>
    </row>
    <row r="1132" spans="1:17" ht="13.8">
      <c r="A1132" s="1">
        <v>265</v>
      </c>
      <c r="B1132" s="349" t="str">
        <f>MKT[[#This Row],[DATE]]&amp;MKT[[#This Row],[VEHICLE NO]]&amp;MKT[[#This Row],[TRIP NO]]</f>
        <v>45469OD34S11451</v>
      </c>
      <c r="C1132" s="25">
        <v>45469</v>
      </c>
      <c r="D1132" s="1">
        <v>29754</v>
      </c>
      <c r="E1132" s="12">
        <v>312215</v>
      </c>
      <c r="F1132" s="17">
        <v>1771</v>
      </c>
      <c r="G1132" s="20" t="s">
        <v>32</v>
      </c>
      <c r="H1132" s="350">
        <v>55.06</v>
      </c>
      <c r="I1132" s="350">
        <v>16.84</v>
      </c>
      <c r="J1132" s="351">
        <f t="shared" si="72"/>
        <v>38.22</v>
      </c>
      <c r="K1132" s="352">
        <v>37.58</v>
      </c>
      <c r="L1132" s="287">
        <v>45469</v>
      </c>
      <c r="M1132" s="350">
        <f t="shared" si="73"/>
        <v>0.64000000000000057</v>
      </c>
      <c r="N1132" s="354">
        <v>1</v>
      </c>
      <c r="O1132" s="1" t="s">
        <v>50</v>
      </c>
      <c r="P1132" s="1" t="s">
        <v>53</v>
      </c>
      <c r="Q1132" s="355" t="str">
        <f>VLOOKUP(MKT[[#This Row],[ID]],DRIVER[],6,FALSE)</f>
        <v>MALIA PRADHAN</v>
      </c>
    </row>
    <row r="1133" spans="1:17" ht="13.8">
      <c r="A1133" s="1">
        <v>266</v>
      </c>
      <c r="B1133" s="349" t="str">
        <f>MKT[[#This Row],[DATE]]&amp;MKT[[#This Row],[VEHICLE NO]]&amp;MKT[[#This Row],[TRIP NO]]</f>
        <v>45469OD34R11452</v>
      </c>
      <c r="C1133" s="25">
        <v>45469</v>
      </c>
      <c r="D1133" s="1">
        <v>29755</v>
      </c>
      <c r="E1133" s="12">
        <v>312215</v>
      </c>
      <c r="F1133" s="17">
        <v>1819</v>
      </c>
      <c r="G1133" s="20" t="s">
        <v>12</v>
      </c>
      <c r="H1133" s="350">
        <v>53.64</v>
      </c>
      <c r="I1133" s="350">
        <v>16.96</v>
      </c>
      <c r="J1133" s="351">
        <f t="shared" si="72"/>
        <v>36.68</v>
      </c>
      <c r="K1133" s="352">
        <v>35.979999999999997</v>
      </c>
      <c r="L1133" s="287">
        <v>45469</v>
      </c>
      <c r="M1133" s="350">
        <f t="shared" si="73"/>
        <v>0.70000000000000284</v>
      </c>
      <c r="N1133" s="354">
        <v>2</v>
      </c>
      <c r="O1133" s="1" t="s">
        <v>50</v>
      </c>
      <c r="P1133" s="1" t="s">
        <v>53</v>
      </c>
      <c r="Q1133" s="355" t="str">
        <f>VLOOKUP(MKT[[#This Row],[ID]],DRIVER[],6,FALSE)</f>
        <v>AKASH KUMAR SINGH</v>
      </c>
    </row>
    <row r="1134" spans="1:17" ht="13.8">
      <c r="A1134" s="1">
        <v>267</v>
      </c>
      <c r="B1134" s="349" t="str">
        <f>MKT[[#This Row],[DATE]]&amp;MKT[[#This Row],[VEHICLE NO]]&amp;MKT[[#This Row],[TRIP NO]]</f>
        <v>45469OD34R13451</v>
      </c>
      <c r="C1134" s="25">
        <v>45469</v>
      </c>
      <c r="D1134" s="1">
        <v>29756</v>
      </c>
      <c r="E1134" s="12">
        <v>312215</v>
      </c>
      <c r="F1134" s="17">
        <v>1821</v>
      </c>
      <c r="G1134" s="20" t="s">
        <v>11</v>
      </c>
      <c r="H1134" s="350">
        <v>53.32</v>
      </c>
      <c r="I1134" s="350">
        <v>17.04</v>
      </c>
      <c r="J1134" s="351">
        <f t="shared" si="72"/>
        <v>36.28</v>
      </c>
      <c r="K1134" s="352">
        <v>35.74</v>
      </c>
      <c r="L1134" s="287">
        <v>45469</v>
      </c>
      <c r="M1134" s="350">
        <f t="shared" si="73"/>
        <v>0.53999999999999915</v>
      </c>
      <c r="N1134" s="354">
        <v>1</v>
      </c>
      <c r="O1134" s="1" t="s">
        <v>50</v>
      </c>
      <c r="P1134" s="1" t="s">
        <v>53</v>
      </c>
      <c r="Q1134" s="355" t="str">
        <f>VLOOKUP(MKT[[#This Row],[ID]],DRIVER[],6,FALSE)</f>
        <v>ACHUTA CH DAS</v>
      </c>
    </row>
    <row r="1135" spans="1:17" ht="13.8">
      <c r="A1135" s="1">
        <v>268</v>
      </c>
      <c r="B1135" s="349" t="str">
        <f>MKT[[#This Row],[DATE]]&amp;MKT[[#This Row],[VEHICLE NO]]&amp;MKT[[#This Row],[TRIP NO]]</f>
        <v>45469OD04V13452</v>
      </c>
      <c r="C1135" s="25">
        <v>45469</v>
      </c>
      <c r="D1135" s="1">
        <v>29757</v>
      </c>
      <c r="E1135" s="12">
        <v>312215</v>
      </c>
      <c r="F1135" s="17">
        <v>1830</v>
      </c>
      <c r="G1135" s="20" t="s">
        <v>48</v>
      </c>
      <c r="H1135" s="350">
        <v>53.74</v>
      </c>
      <c r="I1135" s="350">
        <v>16.86</v>
      </c>
      <c r="J1135" s="351">
        <f t="shared" si="72"/>
        <v>36.880000000000003</v>
      </c>
      <c r="K1135" s="352">
        <v>36.26</v>
      </c>
      <c r="L1135" s="287">
        <v>45469</v>
      </c>
      <c r="M1135" s="350">
        <f t="shared" si="73"/>
        <v>0.62000000000000455</v>
      </c>
      <c r="N1135" s="354">
        <v>2</v>
      </c>
      <c r="O1135" s="1" t="s">
        <v>50</v>
      </c>
      <c r="P1135" s="1" t="s">
        <v>53</v>
      </c>
      <c r="Q1135" s="355" t="str">
        <f>VLOOKUP(MKT[[#This Row],[ID]],DRIVER[],6,FALSE)</f>
        <v>ASHOK PRADHAN</v>
      </c>
    </row>
    <row r="1136" spans="1:17" ht="13.8">
      <c r="A1136" s="1">
        <v>269</v>
      </c>
      <c r="B1136" s="349" t="str">
        <f>MKT[[#This Row],[DATE]]&amp;MKT[[#This Row],[VEHICLE NO]]&amp;MKT[[#This Row],[TRIP NO]]</f>
        <v>45469OD34T11452</v>
      </c>
      <c r="C1136" s="25">
        <v>45469</v>
      </c>
      <c r="D1136" s="1">
        <v>29758</v>
      </c>
      <c r="E1136" s="12">
        <v>312215</v>
      </c>
      <c r="F1136" s="17">
        <v>1867</v>
      </c>
      <c r="G1136" s="20" t="s">
        <v>34</v>
      </c>
      <c r="H1136" s="350">
        <v>52.48</v>
      </c>
      <c r="I1136" s="350">
        <v>16.78</v>
      </c>
      <c r="J1136" s="351">
        <f t="shared" si="72"/>
        <v>35.699999999999996</v>
      </c>
      <c r="K1136" s="352">
        <v>35.24</v>
      </c>
      <c r="L1136" s="353">
        <v>45470</v>
      </c>
      <c r="M1136" s="350">
        <f t="shared" si="73"/>
        <v>0.45999999999999375</v>
      </c>
      <c r="N1136" s="354">
        <v>2</v>
      </c>
      <c r="O1136" s="1" t="s">
        <v>50</v>
      </c>
      <c r="P1136" s="1" t="s">
        <v>53</v>
      </c>
      <c r="Q1136" s="355" t="str">
        <f>VLOOKUP(MKT[[#This Row],[ID]],DRIVER[],6,FALSE)</f>
        <v>KASHI NATH DAS</v>
      </c>
    </row>
    <row r="1137" spans="1:18" ht="13.8">
      <c r="A1137" s="1">
        <v>270</v>
      </c>
      <c r="B1137" s="349" t="str">
        <f>MKT[[#This Row],[DATE]]&amp;MKT[[#This Row],[VEHICLE NO]]&amp;MKT[[#This Row],[TRIP NO]]</f>
        <v>45469OD04T11452</v>
      </c>
      <c r="C1137" s="25">
        <v>45469</v>
      </c>
      <c r="D1137" s="1">
        <v>29759</v>
      </c>
      <c r="E1137" s="12">
        <v>312215</v>
      </c>
      <c r="F1137" s="17">
        <v>1886</v>
      </c>
      <c r="G1137" s="20" t="s">
        <v>13</v>
      </c>
      <c r="H1137" s="350">
        <v>56.92</v>
      </c>
      <c r="I1137" s="350">
        <v>16.899999999999999</v>
      </c>
      <c r="J1137" s="351">
        <f t="shared" si="72"/>
        <v>40.020000000000003</v>
      </c>
      <c r="K1137" s="352">
        <v>39.44</v>
      </c>
      <c r="L1137" s="353">
        <v>45470</v>
      </c>
      <c r="M1137" s="350">
        <f t="shared" si="73"/>
        <v>0.5800000000000054</v>
      </c>
      <c r="N1137" s="354">
        <v>2</v>
      </c>
      <c r="O1137" s="1" t="s">
        <v>50</v>
      </c>
      <c r="P1137" s="1" t="s">
        <v>53</v>
      </c>
      <c r="Q1137" s="355" t="str">
        <f>VLOOKUP(MKT[[#This Row],[ID]],DRIVER[],6,FALSE)</f>
        <v>GULAM SARWAR</v>
      </c>
    </row>
    <row r="1138" spans="1:18" ht="13.8">
      <c r="A1138" s="1">
        <v>271</v>
      </c>
      <c r="B1138" s="373" t="str">
        <f>MKT[[#This Row],[DATE]]&amp;MKT[[#This Row],[VEHICLE NO]]&amp;MKT[[#This Row],[TRIP NO]]</f>
        <v>45470OD34S11451</v>
      </c>
      <c r="C1138" s="25">
        <v>45470</v>
      </c>
      <c r="D1138" s="1">
        <v>29760</v>
      </c>
      <c r="E1138" s="12">
        <v>312215</v>
      </c>
      <c r="F1138" s="17">
        <v>1907</v>
      </c>
      <c r="G1138" s="20" t="s">
        <v>32</v>
      </c>
      <c r="H1138" s="374">
        <v>55.62</v>
      </c>
      <c r="I1138" s="374">
        <v>16.8</v>
      </c>
      <c r="J1138" s="375">
        <f t="shared" ref="J1138:J1142" si="74">H1138-I1138</f>
        <v>38.819999999999993</v>
      </c>
      <c r="K1138" s="376">
        <v>38.06</v>
      </c>
      <c r="L1138" s="353">
        <v>45470</v>
      </c>
      <c r="M1138" s="374">
        <f t="shared" ref="M1138:M1142" si="75">J1138-K1138</f>
        <v>0.75999999999999091</v>
      </c>
      <c r="N1138" s="378">
        <v>1</v>
      </c>
      <c r="O1138" s="1" t="s">
        <v>50</v>
      </c>
      <c r="P1138" s="1" t="s">
        <v>53</v>
      </c>
      <c r="Q1138" s="379" t="str">
        <f>VLOOKUP(MKT[[#This Row],[ID]],DRIVER[],6,FALSE)</f>
        <v>MALIA PRADHAN</v>
      </c>
    </row>
    <row r="1139" spans="1:18" ht="13.8">
      <c r="A1139" s="1">
        <v>272</v>
      </c>
      <c r="B1139" s="373" t="str">
        <f>MKT[[#This Row],[DATE]]&amp;MKT[[#This Row],[VEHICLE NO]]&amp;MKT[[#This Row],[TRIP NO]]</f>
        <v>45470OD34R11451</v>
      </c>
      <c r="C1139" s="25">
        <v>45470</v>
      </c>
      <c r="D1139" s="1">
        <v>29761</v>
      </c>
      <c r="E1139" s="12">
        <v>312215</v>
      </c>
      <c r="F1139" s="17">
        <v>1915</v>
      </c>
      <c r="G1139" s="20" t="s">
        <v>12</v>
      </c>
      <c r="H1139" s="374">
        <v>53.7</v>
      </c>
      <c r="I1139" s="374">
        <v>16.920000000000002</v>
      </c>
      <c r="J1139" s="375">
        <f t="shared" si="74"/>
        <v>36.78</v>
      </c>
      <c r="K1139" s="376">
        <v>36.26</v>
      </c>
      <c r="L1139" s="353">
        <v>45470</v>
      </c>
      <c r="M1139" s="374">
        <f t="shared" si="75"/>
        <v>0.52000000000000313</v>
      </c>
      <c r="N1139" s="378">
        <v>1</v>
      </c>
      <c r="O1139" s="1" t="s">
        <v>50</v>
      </c>
      <c r="P1139" s="1" t="s">
        <v>53</v>
      </c>
      <c r="Q1139" s="379" t="str">
        <f>VLOOKUP(MKT[[#This Row],[ID]],DRIVER[],6,FALSE)</f>
        <v>AKASH KUMAR SINGH</v>
      </c>
    </row>
    <row r="1140" spans="1:18" ht="13.8">
      <c r="A1140" s="1">
        <v>273</v>
      </c>
      <c r="B1140" s="373" t="str">
        <f>MKT[[#This Row],[DATE]]&amp;MKT[[#This Row],[VEHICLE NO]]&amp;MKT[[#This Row],[TRIP NO]]</f>
        <v>45470OD04V13451</v>
      </c>
      <c r="C1140" s="25">
        <v>45470</v>
      </c>
      <c r="D1140" s="1">
        <v>29762</v>
      </c>
      <c r="E1140" s="12">
        <v>312215</v>
      </c>
      <c r="F1140" s="17">
        <v>1916</v>
      </c>
      <c r="G1140" s="20" t="s">
        <v>48</v>
      </c>
      <c r="H1140" s="374">
        <v>54.58</v>
      </c>
      <c r="I1140" s="374">
        <v>16.86</v>
      </c>
      <c r="J1140" s="375">
        <f t="shared" si="74"/>
        <v>37.72</v>
      </c>
      <c r="K1140" s="376">
        <v>37.200000000000003</v>
      </c>
      <c r="L1140" s="353">
        <v>45470</v>
      </c>
      <c r="M1140" s="374">
        <f t="shared" si="75"/>
        <v>0.51999999999999602</v>
      </c>
      <c r="N1140" s="378">
        <v>1</v>
      </c>
      <c r="O1140" s="1" t="s">
        <v>50</v>
      </c>
      <c r="P1140" s="1" t="s">
        <v>53</v>
      </c>
      <c r="Q1140" s="379" t="str">
        <f>VLOOKUP(MKT[[#This Row],[ID]],DRIVER[],6,FALSE)</f>
        <v>ASHOK PRADHAN</v>
      </c>
    </row>
    <row r="1141" spans="1:18" ht="13.8">
      <c r="A1141" s="1">
        <v>274</v>
      </c>
      <c r="B1141" s="373" t="str">
        <f>MKT[[#This Row],[DATE]]&amp;MKT[[#This Row],[VEHICLE NO]]&amp;MKT[[#This Row],[TRIP NO]]</f>
        <v>45470OD34T11451</v>
      </c>
      <c r="C1141" s="25">
        <v>45470</v>
      </c>
      <c r="D1141" s="1">
        <v>29763</v>
      </c>
      <c r="E1141" s="12">
        <v>312215</v>
      </c>
      <c r="F1141" s="17">
        <v>1920</v>
      </c>
      <c r="G1141" s="20" t="s">
        <v>34</v>
      </c>
      <c r="H1141" s="374">
        <v>53.08</v>
      </c>
      <c r="I1141" s="374">
        <v>16.739999999999998</v>
      </c>
      <c r="J1141" s="375">
        <f t="shared" si="74"/>
        <v>36.340000000000003</v>
      </c>
      <c r="K1141" s="376">
        <v>35.76</v>
      </c>
      <c r="L1141" s="353">
        <v>45470</v>
      </c>
      <c r="M1141" s="374">
        <f t="shared" si="75"/>
        <v>0.5800000000000054</v>
      </c>
      <c r="N1141" s="378">
        <v>1</v>
      </c>
      <c r="O1141" s="1" t="s">
        <v>50</v>
      </c>
      <c r="P1141" s="1" t="s">
        <v>53</v>
      </c>
      <c r="Q1141" s="379" t="str">
        <f>VLOOKUP(MKT[[#This Row],[ID]],DRIVER[],6,FALSE)</f>
        <v>KASHI NATH DAS</v>
      </c>
      <c r="R1141" s="1">
        <v>377</v>
      </c>
    </row>
    <row r="1142" spans="1:18" ht="13.8">
      <c r="A1142" s="1">
        <v>275</v>
      </c>
      <c r="B1142" s="373" t="str">
        <f>MKT[[#This Row],[DATE]]&amp;MKT[[#This Row],[VEHICLE NO]]&amp;MKT[[#This Row],[TRIP NO]]</f>
        <v>45470OD04T11451</v>
      </c>
      <c r="C1142" s="25">
        <v>45470</v>
      </c>
      <c r="D1142" s="1">
        <v>29764</v>
      </c>
      <c r="E1142" s="12">
        <v>312215</v>
      </c>
      <c r="F1142" s="17">
        <v>1936</v>
      </c>
      <c r="G1142" s="20" t="s">
        <v>13</v>
      </c>
      <c r="H1142" s="374">
        <v>53.2</v>
      </c>
      <c r="I1142" s="374">
        <v>16.88</v>
      </c>
      <c r="J1142" s="375">
        <f t="shared" si="74"/>
        <v>36.320000000000007</v>
      </c>
      <c r="K1142" s="376">
        <v>36.22</v>
      </c>
      <c r="L1142" s="353">
        <v>45470</v>
      </c>
      <c r="M1142" s="374">
        <f t="shared" si="75"/>
        <v>0.10000000000000853</v>
      </c>
      <c r="N1142" s="378">
        <v>1</v>
      </c>
      <c r="O1142" s="1" t="s">
        <v>50</v>
      </c>
      <c r="P1142" s="1" t="s">
        <v>53</v>
      </c>
      <c r="Q1142" s="379" t="str">
        <f>VLOOKUP(MKT[[#This Row],[ID]],DRIVER[],6,FALSE)</f>
        <v>GULAM SARWAR</v>
      </c>
    </row>
    <row r="1143" spans="1:18" ht="13.8">
      <c r="A1143" s="1">
        <v>276</v>
      </c>
      <c r="B1143" s="373" t="str">
        <f>MKT[[#This Row],[DATE]]&amp;MKT[[#This Row],[VEHICLE NO]]&amp;MKT[[#This Row],[TRIP NO]]</f>
        <v>45470OD34S11452</v>
      </c>
      <c r="C1143" s="25">
        <v>45470</v>
      </c>
      <c r="D1143" s="1">
        <v>29766</v>
      </c>
      <c r="E1143" s="12">
        <v>312215</v>
      </c>
      <c r="F1143" s="17">
        <v>2008</v>
      </c>
      <c r="G1143" s="20" t="s">
        <v>32</v>
      </c>
      <c r="H1143" s="374">
        <v>53.94</v>
      </c>
      <c r="I1143" s="374">
        <v>16.8</v>
      </c>
      <c r="J1143" s="375">
        <f t="shared" ref="J1143:J1148" si="76">H1143-I1143</f>
        <v>37.14</v>
      </c>
      <c r="K1143" s="376">
        <v>36.68</v>
      </c>
      <c r="L1143" s="353">
        <v>45470</v>
      </c>
      <c r="M1143" s="374">
        <f t="shared" ref="M1143:M1148" si="77">J1143-K1143</f>
        <v>0.46000000000000085</v>
      </c>
      <c r="N1143" s="378">
        <v>2</v>
      </c>
      <c r="O1143" s="1" t="s">
        <v>50</v>
      </c>
      <c r="P1143" s="1" t="s">
        <v>53</v>
      </c>
      <c r="Q1143" s="379" t="str">
        <f>VLOOKUP(MKT[[#This Row],[ID]],DRIVER[],6,FALSE)</f>
        <v>MALIA PRADHAN</v>
      </c>
    </row>
    <row r="1144" spans="1:18" ht="13.8">
      <c r="A1144" s="1">
        <v>277</v>
      </c>
      <c r="B1144" s="373" t="str">
        <f>MKT[[#This Row],[DATE]]&amp;MKT[[#This Row],[VEHICLE NO]]&amp;MKT[[#This Row],[TRIP NO]]</f>
        <v>45470OD34R11452</v>
      </c>
      <c r="C1144" s="25">
        <v>45470</v>
      </c>
      <c r="D1144" s="1">
        <v>29767</v>
      </c>
      <c r="E1144" s="12">
        <v>312215</v>
      </c>
      <c r="F1144" s="17">
        <v>2011</v>
      </c>
      <c r="G1144" s="20" t="s">
        <v>12</v>
      </c>
      <c r="H1144" s="374">
        <v>54.04</v>
      </c>
      <c r="I1144" s="374">
        <v>16.920000000000002</v>
      </c>
      <c r="J1144" s="375">
        <f t="shared" si="76"/>
        <v>37.119999999999997</v>
      </c>
      <c r="K1144" s="376">
        <v>36.76</v>
      </c>
      <c r="L1144" s="353">
        <v>45470</v>
      </c>
      <c r="M1144" s="374">
        <f t="shared" si="77"/>
        <v>0.35999999999999943</v>
      </c>
      <c r="N1144" s="378">
        <v>2</v>
      </c>
      <c r="O1144" s="1" t="s">
        <v>50</v>
      </c>
      <c r="P1144" s="1" t="s">
        <v>53</v>
      </c>
      <c r="Q1144" s="379" t="str">
        <f>VLOOKUP(MKT[[#This Row],[ID]],DRIVER[],6,FALSE)</f>
        <v>AKASH KUMAR SINGH</v>
      </c>
    </row>
    <row r="1145" spans="1:18" ht="13.8">
      <c r="A1145" s="1">
        <v>278</v>
      </c>
      <c r="B1145" s="373" t="str">
        <f>MKT[[#This Row],[DATE]]&amp;MKT[[#This Row],[VEHICLE NO]]&amp;MKT[[#This Row],[TRIP NO]]</f>
        <v>45470OD04V13452</v>
      </c>
      <c r="C1145" s="25">
        <v>45470</v>
      </c>
      <c r="D1145" s="1">
        <v>29768</v>
      </c>
      <c r="E1145" s="12">
        <v>312215</v>
      </c>
      <c r="F1145" s="17">
        <v>2014</v>
      </c>
      <c r="G1145" s="20" t="s">
        <v>48</v>
      </c>
      <c r="H1145" s="374">
        <v>52.72</v>
      </c>
      <c r="I1145" s="374">
        <v>16.84</v>
      </c>
      <c r="J1145" s="375">
        <f t="shared" si="76"/>
        <v>35.879999999999995</v>
      </c>
      <c r="K1145" s="376">
        <v>35.64</v>
      </c>
      <c r="L1145" s="353">
        <v>45470</v>
      </c>
      <c r="M1145" s="374">
        <f t="shared" si="77"/>
        <v>0.23999999999999488</v>
      </c>
      <c r="N1145" s="378">
        <v>2</v>
      </c>
      <c r="O1145" s="1" t="s">
        <v>50</v>
      </c>
      <c r="P1145" s="1" t="s">
        <v>53</v>
      </c>
      <c r="Q1145" s="379" t="str">
        <f>VLOOKUP(MKT[[#This Row],[ID]],DRIVER[],6,FALSE)</f>
        <v>ASHOK PRADHAN</v>
      </c>
    </row>
    <row r="1146" spans="1:18" ht="13.8">
      <c r="A1146" s="1">
        <v>279</v>
      </c>
      <c r="B1146" s="373" t="str">
        <f>MKT[[#This Row],[DATE]]&amp;MKT[[#This Row],[VEHICLE NO]]&amp;MKT[[#This Row],[TRIP NO]]</f>
        <v>45470OD34R13451</v>
      </c>
      <c r="C1146" s="25">
        <v>45470</v>
      </c>
      <c r="D1146" s="1">
        <v>29769</v>
      </c>
      <c r="E1146" s="12">
        <v>312215</v>
      </c>
      <c r="F1146" s="17">
        <v>2022</v>
      </c>
      <c r="G1146" s="20" t="s">
        <v>11</v>
      </c>
      <c r="H1146" s="374">
        <v>55.28</v>
      </c>
      <c r="I1146" s="374">
        <v>17.04</v>
      </c>
      <c r="J1146" s="375">
        <f t="shared" si="76"/>
        <v>38.24</v>
      </c>
      <c r="K1146" s="376">
        <v>37.82</v>
      </c>
      <c r="L1146" s="353">
        <v>45470</v>
      </c>
      <c r="M1146" s="374">
        <f t="shared" si="77"/>
        <v>0.42000000000000171</v>
      </c>
      <c r="N1146" s="378">
        <v>1</v>
      </c>
      <c r="O1146" s="1" t="s">
        <v>50</v>
      </c>
      <c r="P1146" s="1" t="s">
        <v>53</v>
      </c>
      <c r="Q1146" s="379" t="str">
        <f>VLOOKUP(MKT[[#This Row],[ID]],DRIVER[],6,FALSE)</f>
        <v>ACHUTA CH DAS</v>
      </c>
    </row>
    <row r="1147" spans="1:18" ht="13.8">
      <c r="A1147" s="1">
        <v>280</v>
      </c>
      <c r="B1147" s="373" t="str">
        <f>MKT[[#This Row],[DATE]]&amp;MKT[[#This Row],[VEHICLE NO]]&amp;MKT[[#This Row],[TRIP NO]]</f>
        <v>45470OD34T11452</v>
      </c>
      <c r="C1147" s="25">
        <v>45470</v>
      </c>
      <c r="D1147" s="1">
        <v>29771</v>
      </c>
      <c r="E1147" s="12">
        <v>312215</v>
      </c>
      <c r="F1147" s="17">
        <v>2081</v>
      </c>
      <c r="G1147" s="20" t="s">
        <v>34</v>
      </c>
      <c r="H1147" s="374">
        <v>56.1</v>
      </c>
      <c r="I1147" s="374">
        <v>17.100000000000001</v>
      </c>
      <c r="J1147" s="375">
        <f t="shared" si="76"/>
        <v>39</v>
      </c>
      <c r="K1147" s="376">
        <v>38.54</v>
      </c>
      <c r="L1147" s="377">
        <v>45471</v>
      </c>
      <c r="M1147" s="374">
        <f t="shared" si="77"/>
        <v>0.46000000000000085</v>
      </c>
      <c r="N1147" s="378">
        <v>2</v>
      </c>
      <c r="O1147" s="1" t="s">
        <v>50</v>
      </c>
      <c r="P1147" s="1" t="s">
        <v>53</v>
      </c>
      <c r="Q1147" s="379" t="str">
        <f>VLOOKUP(MKT[[#This Row],[ID]],DRIVER[],6,FALSE)</f>
        <v>KASHI NATH DAS</v>
      </c>
    </row>
    <row r="1148" spans="1:18" ht="13.8">
      <c r="A1148" s="1">
        <v>281</v>
      </c>
      <c r="B1148" s="373" t="str">
        <f>MKT[[#This Row],[DATE]]&amp;MKT[[#This Row],[VEHICLE NO]]&amp;MKT[[#This Row],[TRIP NO]]</f>
        <v>45470OD04T11452</v>
      </c>
      <c r="C1148" s="25">
        <v>45470</v>
      </c>
      <c r="D1148" s="1">
        <v>29772</v>
      </c>
      <c r="E1148" s="12">
        <v>312215</v>
      </c>
      <c r="F1148" s="17">
        <v>2085</v>
      </c>
      <c r="G1148" s="20" t="s">
        <v>13</v>
      </c>
      <c r="H1148" s="374">
        <v>55.18</v>
      </c>
      <c r="I1148" s="374">
        <v>16.98</v>
      </c>
      <c r="J1148" s="375">
        <f t="shared" si="76"/>
        <v>38.200000000000003</v>
      </c>
      <c r="K1148" s="376">
        <v>37.94</v>
      </c>
      <c r="L1148" s="377">
        <v>45471</v>
      </c>
      <c r="M1148" s="374">
        <f t="shared" si="77"/>
        <v>0.26000000000000512</v>
      </c>
      <c r="N1148" s="378">
        <v>2</v>
      </c>
      <c r="O1148" s="1" t="s">
        <v>50</v>
      </c>
      <c r="P1148" s="1" t="s">
        <v>53</v>
      </c>
      <c r="Q1148" s="379" t="str">
        <f>VLOOKUP(MKT[[#This Row],[ID]],DRIVER[],6,FALSE)</f>
        <v>GULAM SARWAR</v>
      </c>
    </row>
    <row r="1149" spans="1:18" ht="13.8">
      <c r="A1149" s="1">
        <v>282</v>
      </c>
      <c r="B1149" s="373" t="str">
        <f>MKT[[#This Row],[DATE]]&amp;MKT[[#This Row],[VEHICLE NO]]&amp;MKT[[#This Row],[TRIP NO]]</f>
        <v>45471OD34T11451</v>
      </c>
      <c r="C1149" s="25">
        <v>45471</v>
      </c>
      <c r="D1149" s="1">
        <v>29773</v>
      </c>
      <c r="E1149" s="12">
        <v>312215</v>
      </c>
      <c r="F1149" s="17">
        <v>2134</v>
      </c>
      <c r="G1149" s="20" t="s">
        <v>34</v>
      </c>
      <c r="H1149" s="374">
        <v>54.7</v>
      </c>
      <c r="I1149" s="374">
        <v>17.079999999999998</v>
      </c>
      <c r="J1149" s="375">
        <f t="shared" ref="J1149:J1159" si="78">H1149-I1149</f>
        <v>37.620000000000005</v>
      </c>
      <c r="K1149" s="376">
        <v>37.26</v>
      </c>
      <c r="L1149" s="377">
        <v>45471</v>
      </c>
      <c r="M1149" s="374">
        <f t="shared" ref="M1149:M1159" si="79">J1149-K1149</f>
        <v>0.36000000000000654</v>
      </c>
      <c r="N1149" s="378">
        <v>1</v>
      </c>
      <c r="O1149" s="1" t="s">
        <v>50</v>
      </c>
      <c r="P1149" s="1" t="s">
        <v>53</v>
      </c>
      <c r="Q1149" s="379" t="str">
        <f>VLOOKUP(MKT[[#This Row],[ID]],DRIVER[],6,FALSE)</f>
        <v>KASHI NATH DAS</v>
      </c>
    </row>
    <row r="1150" spans="1:18" ht="13.8">
      <c r="A1150" s="1">
        <v>283</v>
      </c>
      <c r="B1150" s="373" t="str">
        <f>MKT[[#This Row],[DATE]]&amp;MKT[[#This Row],[VEHICLE NO]]&amp;MKT[[#This Row],[TRIP NO]]</f>
        <v>45471OD34R11451</v>
      </c>
      <c r="C1150" s="25">
        <v>45471</v>
      </c>
      <c r="D1150" s="1">
        <v>29774</v>
      </c>
      <c r="E1150" s="12">
        <v>312215</v>
      </c>
      <c r="F1150" s="17">
        <v>2135</v>
      </c>
      <c r="G1150" s="20" t="s">
        <v>12</v>
      </c>
      <c r="H1150" s="374">
        <v>52.62</v>
      </c>
      <c r="I1150" s="374">
        <v>16.98</v>
      </c>
      <c r="J1150" s="375">
        <f t="shared" si="78"/>
        <v>35.64</v>
      </c>
      <c r="K1150" s="376">
        <v>35.340000000000003</v>
      </c>
      <c r="L1150" s="377">
        <v>45471</v>
      </c>
      <c r="M1150" s="374">
        <f t="shared" si="79"/>
        <v>0.29999999999999716</v>
      </c>
      <c r="N1150" s="378">
        <v>1</v>
      </c>
      <c r="O1150" s="1" t="s">
        <v>50</v>
      </c>
      <c r="P1150" s="1" t="s">
        <v>53</v>
      </c>
      <c r="Q1150" s="379" t="str">
        <f>VLOOKUP(MKT[[#This Row],[ID]],DRIVER[],6,FALSE)</f>
        <v>AKASH KUMAR SINGH</v>
      </c>
      <c r="R1150" s="1">
        <v>397</v>
      </c>
    </row>
    <row r="1151" spans="1:18" ht="13.8">
      <c r="A1151" s="1">
        <v>284</v>
      </c>
      <c r="B1151" s="373" t="str">
        <f>MKT[[#This Row],[DATE]]&amp;MKT[[#This Row],[VEHICLE NO]]&amp;MKT[[#This Row],[TRIP NO]]</f>
        <v>45471OD04V13451</v>
      </c>
      <c r="C1151" s="25">
        <v>45471</v>
      </c>
      <c r="D1151" s="1">
        <v>29775</v>
      </c>
      <c r="E1151" s="12">
        <v>312215</v>
      </c>
      <c r="F1151" s="17">
        <v>2136</v>
      </c>
      <c r="G1151" s="20" t="s">
        <v>48</v>
      </c>
      <c r="H1151" s="374">
        <v>51.94</v>
      </c>
      <c r="I1151" s="374">
        <v>16.88</v>
      </c>
      <c r="J1151" s="375">
        <f t="shared" si="78"/>
        <v>35.06</v>
      </c>
      <c r="K1151" s="376">
        <v>34.92</v>
      </c>
      <c r="L1151" s="377">
        <v>45471</v>
      </c>
      <c r="M1151" s="374">
        <f t="shared" si="79"/>
        <v>0.14000000000000057</v>
      </c>
      <c r="N1151" s="378">
        <v>1</v>
      </c>
      <c r="O1151" s="1" t="s">
        <v>50</v>
      </c>
      <c r="P1151" s="1" t="s">
        <v>53</v>
      </c>
      <c r="Q1151" s="379" t="str">
        <f>VLOOKUP(MKT[[#This Row],[ID]],DRIVER[],6,FALSE)</f>
        <v>ASHOK PRADHAN</v>
      </c>
    </row>
    <row r="1152" spans="1:18" ht="13.8">
      <c r="A1152" s="1">
        <v>285</v>
      </c>
      <c r="B1152" s="373" t="str">
        <f>MKT[[#This Row],[DATE]]&amp;MKT[[#This Row],[VEHICLE NO]]&amp;MKT[[#This Row],[TRIP NO]]</f>
        <v>45471OD04T11451</v>
      </c>
      <c r="C1152" s="25">
        <v>45471</v>
      </c>
      <c r="D1152" s="1">
        <v>29776</v>
      </c>
      <c r="E1152" s="12">
        <v>312215</v>
      </c>
      <c r="F1152" s="17">
        <v>2147</v>
      </c>
      <c r="G1152" s="20" t="s">
        <v>13</v>
      </c>
      <c r="H1152" s="374">
        <v>54.72</v>
      </c>
      <c r="I1152" s="374">
        <v>16.940000000000001</v>
      </c>
      <c r="J1152" s="375">
        <f t="shared" si="78"/>
        <v>37.78</v>
      </c>
      <c r="K1152" s="376">
        <v>37.659999999999997</v>
      </c>
      <c r="L1152" s="377">
        <v>45471</v>
      </c>
      <c r="M1152" s="374">
        <f t="shared" si="79"/>
        <v>0.12000000000000455</v>
      </c>
      <c r="N1152" s="378">
        <v>1</v>
      </c>
      <c r="O1152" s="1" t="s">
        <v>50</v>
      </c>
      <c r="P1152" s="1" t="s">
        <v>53</v>
      </c>
      <c r="Q1152" s="379" t="str">
        <f>VLOOKUP(MKT[[#This Row],[ID]],DRIVER[],6,FALSE)</f>
        <v>GULAM SARWAR</v>
      </c>
    </row>
    <row r="1153" spans="1:18" ht="13.8">
      <c r="A1153" s="1">
        <v>286</v>
      </c>
      <c r="B1153" s="373" t="str">
        <f>MKT[[#This Row],[DATE]]&amp;MKT[[#This Row],[VEHICLE NO]]&amp;MKT[[#This Row],[TRIP NO]]</f>
        <v>45471OD34R13451</v>
      </c>
      <c r="C1153" s="25">
        <v>45471</v>
      </c>
      <c r="D1153" s="1">
        <v>29777</v>
      </c>
      <c r="E1153" s="12">
        <v>312215</v>
      </c>
      <c r="F1153" s="17">
        <v>2160</v>
      </c>
      <c r="G1153" s="20" t="s">
        <v>11</v>
      </c>
      <c r="H1153" s="374">
        <v>54.9</v>
      </c>
      <c r="I1153" s="374">
        <v>17.100000000000001</v>
      </c>
      <c r="J1153" s="375">
        <f t="shared" si="78"/>
        <v>37.799999999999997</v>
      </c>
      <c r="K1153" s="376">
        <v>37.58</v>
      </c>
      <c r="L1153" s="377">
        <v>45471</v>
      </c>
      <c r="M1153" s="374">
        <f t="shared" si="79"/>
        <v>0.21999999999999886</v>
      </c>
      <c r="N1153" s="378">
        <v>1</v>
      </c>
      <c r="O1153" s="1" t="s">
        <v>50</v>
      </c>
      <c r="P1153" s="1" t="s">
        <v>53</v>
      </c>
      <c r="Q1153" s="379" t="str">
        <f>VLOOKUP(MKT[[#This Row],[ID]],DRIVER[],6,FALSE)</f>
        <v>BENUDHAR PRADHAN</v>
      </c>
    </row>
    <row r="1154" spans="1:18" ht="13.8">
      <c r="A1154" s="1">
        <v>287</v>
      </c>
      <c r="B1154" s="373" t="str">
        <f>MKT[[#This Row],[DATE]]&amp;MKT[[#This Row],[VEHICLE NO]]&amp;MKT[[#This Row],[TRIP NO]]</f>
        <v>45471OD34S11451</v>
      </c>
      <c r="C1154" s="25">
        <v>45471</v>
      </c>
      <c r="D1154" s="1">
        <v>29778</v>
      </c>
      <c r="E1154" s="12">
        <v>312215</v>
      </c>
      <c r="F1154" s="17">
        <v>2186</v>
      </c>
      <c r="G1154" s="20" t="s">
        <v>32</v>
      </c>
      <c r="H1154" s="374">
        <v>54.3</v>
      </c>
      <c r="I1154" s="374">
        <v>16.78</v>
      </c>
      <c r="J1154" s="375">
        <f t="shared" si="78"/>
        <v>37.519999999999996</v>
      </c>
      <c r="K1154" s="376">
        <v>37.24</v>
      </c>
      <c r="L1154" s="377">
        <v>45471</v>
      </c>
      <c r="M1154" s="374">
        <f t="shared" si="79"/>
        <v>0.27999999999999403</v>
      </c>
      <c r="N1154" s="378">
        <v>1</v>
      </c>
      <c r="O1154" s="1" t="s">
        <v>50</v>
      </c>
      <c r="P1154" s="1" t="s">
        <v>53</v>
      </c>
      <c r="Q1154" s="379" t="str">
        <f>VLOOKUP(MKT[[#This Row],[ID]],DRIVER[],6,FALSE)</f>
        <v>MALIA PRADHAN</v>
      </c>
    </row>
    <row r="1155" spans="1:18" ht="13.8">
      <c r="A1155" s="1">
        <v>288</v>
      </c>
      <c r="B1155" s="373" t="str">
        <f>MKT[[#This Row],[DATE]]&amp;MKT[[#This Row],[VEHICLE NO]]&amp;MKT[[#This Row],[TRIP NO]]</f>
        <v>45471OD34R11452</v>
      </c>
      <c r="C1155" s="25">
        <v>45471</v>
      </c>
      <c r="D1155" s="1">
        <v>29779</v>
      </c>
      <c r="E1155" s="12">
        <v>312215</v>
      </c>
      <c r="F1155" s="17">
        <v>224</v>
      </c>
      <c r="G1155" s="20" t="s">
        <v>12</v>
      </c>
      <c r="H1155" s="374">
        <v>56.04</v>
      </c>
      <c r="I1155" s="374">
        <v>17.22</v>
      </c>
      <c r="J1155" s="375">
        <f t="shared" si="78"/>
        <v>38.82</v>
      </c>
      <c r="K1155" s="376">
        <v>38.82</v>
      </c>
      <c r="L1155" s="377">
        <v>45471</v>
      </c>
      <c r="M1155" s="374">
        <f t="shared" si="79"/>
        <v>0</v>
      </c>
      <c r="N1155" s="378">
        <v>2</v>
      </c>
      <c r="O1155" s="1" t="s">
        <v>50</v>
      </c>
      <c r="P1155" s="1" t="s">
        <v>53</v>
      </c>
      <c r="Q1155" s="379" t="str">
        <f>VLOOKUP(MKT[[#This Row],[ID]],DRIVER[],6,FALSE)</f>
        <v>AKASH KUMAR SINGH</v>
      </c>
    </row>
    <row r="1156" spans="1:18" ht="13.8">
      <c r="A1156" s="1">
        <v>289</v>
      </c>
      <c r="B1156" s="373" t="str">
        <f>MKT[[#This Row],[DATE]]&amp;MKT[[#This Row],[VEHICLE NO]]&amp;MKT[[#This Row],[TRIP NO]]</f>
        <v>45471OD04V13452</v>
      </c>
      <c r="C1156" s="25">
        <v>45471</v>
      </c>
      <c r="D1156" s="1">
        <v>29780</v>
      </c>
      <c r="E1156" s="12">
        <v>312215</v>
      </c>
      <c r="F1156" s="17">
        <v>2230</v>
      </c>
      <c r="G1156" s="20" t="s">
        <v>48</v>
      </c>
      <c r="H1156" s="374">
        <v>54.74</v>
      </c>
      <c r="I1156" s="374">
        <v>16.8</v>
      </c>
      <c r="J1156" s="375">
        <f t="shared" si="78"/>
        <v>37.94</v>
      </c>
      <c r="K1156" s="376">
        <v>37.840000000000003</v>
      </c>
      <c r="L1156" s="377">
        <v>45471</v>
      </c>
      <c r="M1156" s="374">
        <f t="shared" si="79"/>
        <v>9.9999999999994316E-2</v>
      </c>
      <c r="N1156" s="378">
        <v>2</v>
      </c>
      <c r="O1156" s="1" t="s">
        <v>50</v>
      </c>
      <c r="P1156" s="1" t="s">
        <v>53</v>
      </c>
      <c r="Q1156" s="379" t="str">
        <f>VLOOKUP(MKT[[#This Row],[ID]],DRIVER[],6,FALSE)</f>
        <v>ASHOK PRADHAN</v>
      </c>
    </row>
    <row r="1157" spans="1:18" ht="13.8">
      <c r="A1157" s="1">
        <v>290</v>
      </c>
      <c r="B1157" s="373" t="str">
        <f>MKT[[#This Row],[DATE]]&amp;MKT[[#This Row],[VEHICLE NO]]&amp;MKT[[#This Row],[TRIP NO]]</f>
        <v>45471OD34T11452</v>
      </c>
      <c r="C1157" s="25">
        <v>45471</v>
      </c>
      <c r="D1157" s="1">
        <v>29781</v>
      </c>
      <c r="E1157" s="12">
        <v>312215</v>
      </c>
      <c r="F1157" s="17">
        <v>2231</v>
      </c>
      <c r="G1157" s="20" t="s">
        <v>34</v>
      </c>
      <c r="H1157" s="374">
        <v>53.56</v>
      </c>
      <c r="I1157" s="374">
        <v>17.04</v>
      </c>
      <c r="J1157" s="375">
        <f t="shared" si="78"/>
        <v>36.520000000000003</v>
      </c>
      <c r="K1157" s="376">
        <v>36.520000000000003</v>
      </c>
      <c r="L1157" s="377">
        <v>45471</v>
      </c>
      <c r="M1157" s="374">
        <f t="shared" si="79"/>
        <v>0</v>
      </c>
      <c r="N1157" s="378">
        <v>2</v>
      </c>
      <c r="O1157" s="1" t="s">
        <v>50</v>
      </c>
      <c r="P1157" s="1" t="s">
        <v>53</v>
      </c>
      <c r="Q1157" s="379" t="str">
        <f>VLOOKUP(MKT[[#This Row],[ID]],DRIVER[],6,FALSE)</f>
        <v>KASHI NATH DAS</v>
      </c>
    </row>
    <row r="1158" spans="1:18" ht="13.8">
      <c r="A1158" s="1">
        <v>291</v>
      </c>
      <c r="B1158" s="373" t="str">
        <f>MKT[[#This Row],[DATE]]&amp;MKT[[#This Row],[VEHICLE NO]]&amp;MKT[[#This Row],[TRIP NO]]</f>
        <v>45471OD04T11452</v>
      </c>
      <c r="C1158" s="25">
        <v>45471</v>
      </c>
      <c r="D1158" s="1">
        <v>29782</v>
      </c>
      <c r="E1158" s="12">
        <v>312215</v>
      </c>
      <c r="F1158" s="17">
        <v>2237</v>
      </c>
      <c r="G1158" s="20" t="s">
        <v>13</v>
      </c>
      <c r="H1158" s="374">
        <v>55.72</v>
      </c>
      <c r="I1158" s="374">
        <v>16.88</v>
      </c>
      <c r="J1158" s="375">
        <f t="shared" si="78"/>
        <v>38.840000000000003</v>
      </c>
      <c r="K1158" s="376">
        <v>38.840000000000003</v>
      </c>
      <c r="L1158" s="377">
        <v>45472</v>
      </c>
      <c r="M1158" s="374">
        <f t="shared" si="79"/>
        <v>0</v>
      </c>
      <c r="N1158" s="378">
        <v>2</v>
      </c>
      <c r="O1158" s="1" t="s">
        <v>50</v>
      </c>
      <c r="P1158" s="1" t="s">
        <v>53</v>
      </c>
      <c r="Q1158" s="379" t="str">
        <f>VLOOKUP(MKT[[#This Row],[ID]],DRIVER[],6,FALSE)</f>
        <v>GULAM SARWAR</v>
      </c>
    </row>
    <row r="1159" spans="1:18" ht="13.8">
      <c r="A1159" s="1">
        <v>292</v>
      </c>
      <c r="B1159" s="373" t="str">
        <f>MKT[[#This Row],[DATE]]&amp;MKT[[#This Row],[VEHICLE NO]]&amp;MKT[[#This Row],[TRIP NO]]</f>
        <v>45471OD34R13452</v>
      </c>
      <c r="C1159" s="25">
        <v>45471</v>
      </c>
      <c r="D1159" s="1">
        <v>29783</v>
      </c>
      <c r="E1159" s="12">
        <v>312215</v>
      </c>
      <c r="F1159" s="17">
        <v>2254</v>
      </c>
      <c r="G1159" s="20" t="s">
        <v>11</v>
      </c>
      <c r="H1159" s="374">
        <v>55.02</v>
      </c>
      <c r="I1159" s="374">
        <v>17.02</v>
      </c>
      <c r="J1159" s="375">
        <f t="shared" si="78"/>
        <v>38</v>
      </c>
      <c r="K1159" s="376">
        <v>37.659999999999997</v>
      </c>
      <c r="L1159" s="377">
        <v>45472</v>
      </c>
      <c r="M1159" s="374">
        <f t="shared" si="79"/>
        <v>0.34000000000000341</v>
      </c>
      <c r="N1159" s="378">
        <v>2</v>
      </c>
      <c r="O1159" s="1" t="s">
        <v>50</v>
      </c>
      <c r="P1159" s="1" t="s">
        <v>53</v>
      </c>
      <c r="Q1159" s="379" t="str">
        <f>VLOOKUP(MKT[[#This Row],[ID]],DRIVER[],6,FALSE)</f>
        <v>BENUDHAR PRADHAN</v>
      </c>
    </row>
    <row r="1160" spans="1:18" ht="13.8">
      <c r="A1160" s="1">
        <v>293</v>
      </c>
      <c r="B1160" s="373" t="str">
        <f>MKT[[#This Row],[DATE]]&amp;MKT[[#This Row],[VEHICLE NO]]&amp;MKT[[#This Row],[TRIP NO]]</f>
        <v>45472OD34T11451</v>
      </c>
      <c r="C1160" s="25">
        <v>45472</v>
      </c>
      <c r="D1160" s="1">
        <v>29784</v>
      </c>
      <c r="E1160" s="12">
        <v>312215</v>
      </c>
      <c r="F1160" s="17">
        <v>2331</v>
      </c>
      <c r="G1160" s="20" t="s">
        <v>34</v>
      </c>
      <c r="H1160" s="374">
        <v>53.9</v>
      </c>
      <c r="I1160" s="374">
        <v>17.04</v>
      </c>
      <c r="J1160" s="375">
        <f t="shared" ref="J1160:J1165" si="80">H1160-I1160</f>
        <v>36.86</v>
      </c>
      <c r="K1160" s="376">
        <v>36.520000000000003</v>
      </c>
      <c r="L1160" s="377">
        <v>45472</v>
      </c>
      <c r="M1160" s="374">
        <f t="shared" ref="M1160:M1165" si="81">J1160-K1160</f>
        <v>0.33999999999999631</v>
      </c>
      <c r="N1160" s="378">
        <v>1</v>
      </c>
      <c r="O1160" s="1" t="s">
        <v>50</v>
      </c>
      <c r="P1160" s="1" t="s">
        <v>53</v>
      </c>
      <c r="Q1160" s="379" t="str">
        <f>VLOOKUP(MKT[[#This Row],[ID]],DRIVER[],6,FALSE)</f>
        <v>KASHI NATH DAS</v>
      </c>
    </row>
    <row r="1161" spans="1:18" ht="13.8">
      <c r="A1161" s="1">
        <v>294</v>
      </c>
      <c r="B1161" s="373" t="str">
        <f>MKT[[#This Row],[DATE]]&amp;MKT[[#This Row],[VEHICLE NO]]&amp;MKT[[#This Row],[TRIP NO]]</f>
        <v>45472OD34S11451</v>
      </c>
      <c r="C1161" s="25">
        <v>45472</v>
      </c>
      <c r="D1161" s="1">
        <v>29785</v>
      </c>
      <c r="E1161" s="12">
        <v>312215</v>
      </c>
      <c r="F1161" s="17">
        <v>2346</v>
      </c>
      <c r="G1161" s="20" t="s">
        <v>32</v>
      </c>
      <c r="H1161" s="374">
        <v>55.68</v>
      </c>
      <c r="I1161" s="374">
        <v>16.78</v>
      </c>
      <c r="J1161" s="375">
        <f t="shared" si="80"/>
        <v>38.9</v>
      </c>
      <c r="K1161" s="376">
        <v>38.42</v>
      </c>
      <c r="L1161" s="377">
        <v>45472</v>
      </c>
      <c r="M1161" s="374">
        <f t="shared" si="81"/>
        <v>0.47999999999999687</v>
      </c>
      <c r="N1161" s="378">
        <v>1</v>
      </c>
      <c r="O1161" s="1" t="s">
        <v>50</v>
      </c>
      <c r="P1161" s="1" t="s">
        <v>53</v>
      </c>
      <c r="Q1161" s="379" t="str">
        <f>VLOOKUP(MKT[[#This Row],[ID]],DRIVER[],6,FALSE)</f>
        <v>MALIA PRADHAN</v>
      </c>
    </row>
    <row r="1162" spans="1:18" ht="13.8">
      <c r="A1162" s="1">
        <v>295</v>
      </c>
      <c r="B1162" s="373" t="str">
        <f>MKT[[#This Row],[DATE]]&amp;MKT[[#This Row],[VEHICLE NO]]&amp;MKT[[#This Row],[TRIP NO]]</f>
        <v>45472OD04V13451</v>
      </c>
      <c r="C1162" s="25">
        <v>45472</v>
      </c>
      <c r="D1162" s="1">
        <v>29786</v>
      </c>
      <c r="E1162" s="12">
        <v>312215</v>
      </c>
      <c r="F1162" s="17">
        <v>2348</v>
      </c>
      <c r="G1162" s="20" t="s">
        <v>48</v>
      </c>
      <c r="H1162" s="374">
        <v>53.08</v>
      </c>
      <c r="I1162" s="374">
        <v>16.739999999999998</v>
      </c>
      <c r="J1162" s="375">
        <f t="shared" si="80"/>
        <v>36.340000000000003</v>
      </c>
      <c r="K1162" s="376">
        <v>36.06</v>
      </c>
      <c r="L1162" s="377">
        <v>45472</v>
      </c>
      <c r="M1162" s="374">
        <f t="shared" si="81"/>
        <v>0.28000000000000114</v>
      </c>
      <c r="N1162" s="378">
        <v>1</v>
      </c>
      <c r="O1162" s="1" t="s">
        <v>50</v>
      </c>
      <c r="P1162" s="1" t="s">
        <v>53</v>
      </c>
      <c r="Q1162" s="379" t="str">
        <f>VLOOKUP(MKT[[#This Row],[ID]],DRIVER[],6,FALSE)</f>
        <v>ASHOK PRADHAN</v>
      </c>
    </row>
    <row r="1163" spans="1:18" ht="13.8">
      <c r="A1163" s="1">
        <v>296</v>
      </c>
      <c r="B1163" s="373" t="str">
        <f>MKT[[#This Row],[DATE]]&amp;MKT[[#This Row],[VEHICLE NO]]&amp;MKT[[#This Row],[TRIP NO]]</f>
        <v>45472OD34R13451</v>
      </c>
      <c r="C1163" s="25">
        <v>45472</v>
      </c>
      <c r="D1163" s="1">
        <v>29787</v>
      </c>
      <c r="E1163" s="12">
        <v>312215</v>
      </c>
      <c r="F1163" s="17">
        <v>2353</v>
      </c>
      <c r="G1163" s="20" t="s">
        <v>11</v>
      </c>
      <c r="H1163" s="374">
        <v>55.32</v>
      </c>
      <c r="I1163" s="374">
        <v>16.940000000000001</v>
      </c>
      <c r="J1163" s="375">
        <f t="shared" si="80"/>
        <v>38.379999999999995</v>
      </c>
      <c r="K1163" s="376">
        <v>38.1</v>
      </c>
      <c r="L1163" s="377">
        <v>45472</v>
      </c>
      <c r="M1163" s="374">
        <f t="shared" si="81"/>
        <v>0.27999999999999403</v>
      </c>
      <c r="N1163" s="378">
        <v>1</v>
      </c>
      <c r="O1163" s="1" t="s">
        <v>50</v>
      </c>
      <c r="P1163" s="1" t="s">
        <v>53</v>
      </c>
      <c r="Q1163" s="379" t="str">
        <f>VLOOKUP(MKT[[#This Row],[ID]],DRIVER[],6,FALSE)</f>
        <v>BENUDHAR PRADHAN</v>
      </c>
      <c r="R1163" s="1">
        <v>204</v>
      </c>
    </row>
    <row r="1164" spans="1:18" ht="13.8">
      <c r="A1164" s="1">
        <v>297</v>
      </c>
      <c r="B1164" s="373" t="str">
        <f>MKT[[#This Row],[DATE]]&amp;MKT[[#This Row],[VEHICLE NO]]&amp;MKT[[#This Row],[TRIP NO]]</f>
        <v>45472OD34R11451</v>
      </c>
      <c r="C1164" s="25">
        <v>45472</v>
      </c>
      <c r="D1164" s="1">
        <v>29789</v>
      </c>
      <c r="E1164" s="12">
        <v>312215</v>
      </c>
      <c r="F1164" s="17">
        <v>2379</v>
      </c>
      <c r="G1164" s="20" t="s">
        <v>12</v>
      </c>
      <c r="H1164" s="374">
        <v>53.9</v>
      </c>
      <c r="I1164" s="374">
        <v>17.2</v>
      </c>
      <c r="J1164" s="375">
        <f t="shared" si="80"/>
        <v>36.700000000000003</v>
      </c>
      <c r="K1164" s="376">
        <v>36.36</v>
      </c>
      <c r="L1164" s="377">
        <v>45472</v>
      </c>
      <c r="M1164" s="374">
        <f t="shared" si="81"/>
        <v>0.34000000000000341</v>
      </c>
      <c r="N1164" s="378">
        <v>1</v>
      </c>
      <c r="O1164" s="1" t="s">
        <v>50</v>
      </c>
      <c r="P1164" s="1" t="s">
        <v>53</v>
      </c>
      <c r="Q1164" s="379" t="str">
        <f>VLOOKUP(MKT[[#This Row],[ID]],DRIVER[],6,FALSE)</f>
        <v>AKASH KUMAR SINGH</v>
      </c>
    </row>
    <row r="1165" spans="1:18" ht="13.8">
      <c r="A1165" s="1">
        <v>298</v>
      </c>
      <c r="B1165" s="373" t="str">
        <f>MKT[[#This Row],[DATE]]&amp;MKT[[#This Row],[VEHICLE NO]]&amp;MKT[[#This Row],[TRIP NO]]</f>
        <v>45472OD04T11451</v>
      </c>
      <c r="C1165" s="25">
        <v>45472</v>
      </c>
      <c r="D1165" s="1">
        <v>29790</v>
      </c>
      <c r="E1165" s="12">
        <v>312215</v>
      </c>
      <c r="F1165" s="17">
        <v>2357</v>
      </c>
      <c r="G1165" s="20" t="s">
        <v>13</v>
      </c>
      <c r="H1165" s="374">
        <v>55.48</v>
      </c>
      <c r="I1165" s="374">
        <v>16.88</v>
      </c>
      <c r="J1165" s="375">
        <f t="shared" si="80"/>
        <v>38.599999999999994</v>
      </c>
      <c r="K1165" s="376">
        <v>38.020000000000003</v>
      </c>
      <c r="L1165" s="377">
        <v>45472</v>
      </c>
      <c r="M1165" s="374">
        <f t="shared" si="81"/>
        <v>0.57999999999999119</v>
      </c>
      <c r="N1165" s="378">
        <v>1</v>
      </c>
      <c r="O1165" s="1" t="s">
        <v>50</v>
      </c>
      <c r="P1165" s="1" t="s">
        <v>53</v>
      </c>
      <c r="Q1165" s="379" t="str">
        <f>VLOOKUP(MKT[[#This Row],[ID]],DRIVER[],6,FALSE)</f>
        <v>GULAM SARWAR</v>
      </c>
    </row>
    <row r="1166" spans="1:18" ht="13.8">
      <c r="A1166" s="1">
        <v>299</v>
      </c>
      <c r="B1166" s="387" t="str">
        <f>MKT[[#This Row],[DATE]]&amp;MKT[[#This Row],[VEHICLE NO]]&amp;MKT[[#This Row],[TRIP NO]]</f>
        <v>45473OD04V13451</v>
      </c>
      <c r="C1166" s="25">
        <v>45473</v>
      </c>
      <c r="D1166" s="1">
        <v>29791</v>
      </c>
      <c r="E1166" s="12">
        <v>312215</v>
      </c>
      <c r="F1166" s="17">
        <v>2484</v>
      </c>
      <c r="G1166" s="20" t="s">
        <v>48</v>
      </c>
      <c r="H1166" s="388">
        <v>53.82</v>
      </c>
      <c r="I1166" s="388">
        <v>16.739999999999998</v>
      </c>
      <c r="J1166" s="389">
        <f t="shared" ref="J1166:J1173" si="82">H1166-I1166</f>
        <v>37.08</v>
      </c>
      <c r="K1166" s="390">
        <v>36.72</v>
      </c>
      <c r="L1166" s="377">
        <v>45473</v>
      </c>
      <c r="M1166" s="388">
        <f t="shared" ref="M1166:M1173" si="83">J1166-K1166</f>
        <v>0.35999999999999943</v>
      </c>
      <c r="N1166" s="392">
        <v>1</v>
      </c>
      <c r="O1166" s="1" t="s">
        <v>50</v>
      </c>
      <c r="P1166" s="1" t="s">
        <v>53</v>
      </c>
      <c r="Q1166" s="393" t="str">
        <f>VLOOKUP(MKT[[#This Row],[ID]],DRIVER[],6,FALSE)</f>
        <v>ASHOK PRADHAN</v>
      </c>
      <c r="R1166" s="1">
        <v>265</v>
      </c>
    </row>
    <row r="1167" spans="1:18" ht="13.8">
      <c r="A1167" s="1">
        <v>300</v>
      </c>
      <c r="B1167" s="387" t="str">
        <f>MKT[[#This Row],[DATE]]&amp;MKT[[#This Row],[VEHICLE NO]]&amp;MKT[[#This Row],[TRIP NO]]</f>
        <v>45473OD34T11451</v>
      </c>
      <c r="C1167" s="25">
        <v>45473</v>
      </c>
      <c r="D1167" s="1">
        <v>29792</v>
      </c>
      <c r="E1167" s="12">
        <v>312215</v>
      </c>
      <c r="F1167" s="17">
        <v>2490</v>
      </c>
      <c r="G1167" s="20" t="s">
        <v>34</v>
      </c>
      <c r="H1167" s="388">
        <v>54.38</v>
      </c>
      <c r="I1167" s="388">
        <v>17.04</v>
      </c>
      <c r="J1167" s="389">
        <f t="shared" si="82"/>
        <v>37.340000000000003</v>
      </c>
      <c r="K1167" s="390">
        <v>37.04</v>
      </c>
      <c r="L1167" s="377">
        <v>45473</v>
      </c>
      <c r="M1167" s="388">
        <f t="shared" si="83"/>
        <v>0.30000000000000426</v>
      </c>
      <c r="N1167" s="392">
        <v>1</v>
      </c>
      <c r="O1167" s="1" t="s">
        <v>50</v>
      </c>
      <c r="P1167" s="1" t="s">
        <v>53</v>
      </c>
      <c r="Q1167" s="393" t="str">
        <f>VLOOKUP(MKT[[#This Row],[ID]],DRIVER[],6,FALSE)</f>
        <v>KASHI NATH DAS</v>
      </c>
    </row>
    <row r="1168" spans="1:18" ht="13.8">
      <c r="A1168" s="1">
        <v>301</v>
      </c>
      <c r="B1168" s="387" t="str">
        <f>MKT[[#This Row],[DATE]]&amp;MKT[[#This Row],[VEHICLE NO]]&amp;MKT[[#This Row],[TRIP NO]]</f>
        <v>45473OD04T11451</v>
      </c>
      <c r="C1168" s="25">
        <v>45473</v>
      </c>
      <c r="D1168" s="1">
        <v>29793</v>
      </c>
      <c r="E1168" s="12">
        <v>312215</v>
      </c>
      <c r="F1168" s="17">
        <v>2493</v>
      </c>
      <c r="G1168" s="20" t="s">
        <v>13</v>
      </c>
      <c r="H1168" s="388">
        <v>54.16</v>
      </c>
      <c r="I1168" s="388">
        <v>16.88</v>
      </c>
      <c r="J1168" s="389">
        <f t="shared" si="82"/>
        <v>37.28</v>
      </c>
      <c r="K1168" s="390">
        <v>36.979999999999997</v>
      </c>
      <c r="L1168" s="377">
        <v>45473</v>
      </c>
      <c r="M1168" s="388">
        <f t="shared" si="83"/>
        <v>0.30000000000000426</v>
      </c>
      <c r="N1168" s="392">
        <v>1</v>
      </c>
      <c r="O1168" s="1" t="s">
        <v>50</v>
      </c>
      <c r="P1168" s="1" t="s">
        <v>53</v>
      </c>
      <c r="Q1168" s="393" t="str">
        <f>VLOOKUP(MKT[[#This Row],[ID]],DRIVER[],6,FALSE)</f>
        <v>GULAM SARWAR</v>
      </c>
      <c r="R1168" s="1">
        <v>208</v>
      </c>
    </row>
    <row r="1169" spans="1:17" ht="13.8">
      <c r="A1169" s="1">
        <v>302</v>
      </c>
      <c r="B1169" s="387" t="str">
        <f>MKT[[#This Row],[DATE]]&amp;MKT[[#This Row],[VEHICLE NO]]&amp;MKT[[#This Row],[TRIP NO]]</f>
        <v>45473OD34S11451</v>
      </c>
      <c r="C1169" s="25">
        <v>45473</v>
      </c>
      <c r="D1169" s="1">
        <v>29794</v>
      </c>
      <c r="E1169" s="12">
        <v>312215</v>
      </c>
      <c r="F1169" s="17">
        <v>2499</v>
      </c>
      <c r="G1169" s="20" t="s">
        <v>32</v>
      </c>
      <c r="H1169" s="388">
        <v>52.82</v>
      </c>
      <c r="I1169" s="388">
        <v>16.760000000000002</v>
      </c>
      <c r="J1169" s="389">
        <f t="shared" si="82"/>
        <v>36.06</v>
      </c>
      <c r="K1169" s="390">
        <v>35.659999999999997</v>
      </c>
      <c r="L1169" s="377">
        <v>45473</v>
      </c>
      <c r="M1169" s="388">
        <f t="shared" si="83"/>
        <v>0.40000000000000568</v>
      </c>
      <c r="N1169" s="392">
        <v>1</v>
      </c>
      <c r="O1169" s="1" t="s">
        <v>50</v>
      </c>
      <c r="P1169" s="1" t="s">
        <v>53</v>
      </c>
      <c r="Q1169" s="393" t="str">
        <f>VLOOKUP(MKT[[#This Row],[ID]],DRIVER[],6,FALSE)</f>
        <v>MALIA PRADHAN</v>
      </c>
    </row>
    <row r="1170" spans="1:17" ht="13.8">
      <c r="A1170" s="1">
        <v>303</v>
      </c>
      <c r="B1170" s="387" t="str">
        <f>MKT[[#This Row],[DATE]]&amp;MKT[[#This Row],[VEHICLE NO]]&amp;MKT[[#This Row],[TRIP NO]]</f>
        <v>45473OD34R11451</v>
      </c>
      <c r="C1170" s="25">
        <v>45473</v>
      </c>
      <c r="D1170" s="1">
        <v>29795</v>
      </c>
      <c r="E1170" s="12">
        <v>312215</v>
      </c>
      <c r="F1170" s="17">
        <v>2530</v>
      </c>
      <c r="G1170" s="20" t="s">
        <v>12</v>
      </c>
      <c r="H1170" s="388">
        <v>56.24</v>
      </c>
      <c r="I1170" s="388">
        <v>17.2</v>
      </c>
      <c r="J1170" s="389">
        <f t="shared" si="82"/>
        <v>39.040000000000006</v>
      </c>
      <c r="K1170" s="390">
        <v>38.54</v>
      </c>
      <c r="L1170" s="377">
        <v>45473</v>
      </c>
      <c r="M1170" s="388">
        <f t="shared" si="83"/>
        <v>0.50000000000000711</v>
      </c>
      <c r="N1170" s="392">
        <v>1</v>
      </c>
      <c r="O1170" s="1" t="s">
        <v>50</v>
      </c>
      <c r="P1170" s="1" t="s">
        <v>53</v>
      </c>
      <c r="Q1170" s="393" t="str">
        <f>VLOOKUP(MKT[[#This Row],[ID]],DRIVER[],6,FALSE)</f>
        <v>AKASH KUMAR SINGH</v>
      </c>
    </row>
    <row r="1171" spans="1:17" ht="13.8">
      <c r="A1171" s="1">
        <v>304</v>
      </c>
      <c r="B1171" s="387" t="str">
        <f>MKT[[#This Row],[DATE]]&amp;MKT[[#This Row],[VEHICLE NO]]&amp;MKT[[#This Row],[TRIP NO]]</f>
        <v>45473OD34R13451</v>
      </c>
      <c r="C1171" s="25">
        <v>45473</v>
      </c>
      <c r="D1171" s="1">
        <v>29796</v>
      </c>
      <c r="E1171" s="12">
        <v>312215</v>
      </c>
      <c r="F1171" s="17">
        <v>2590</v>
      </c>
      <c r="G1171" s="20" t="s">
        <v>11</v>
      </c>
      <c r="H1171" s="388">
        <v>54.94</v>
      </c>
      <c r="I1171" s="388">
        <v>17.12</v>
      </c>
      <c r="J1171" s="389">
        <f t="shared" si="82"/>
        <v>37.819999999999993</v>
      </c>
      <c r="K1171" s="390">
        <v>37.46</v>
      </c>
      <c r="L1171" s="391">
        <v>45474</v>
      </c>
      <c r="M1171" s="388">
        <f t="shared" si="83"/>
        <v>0.35999999999999233</v>
      </c>
      <c r="N1171" s="392">
        <v>1</v>
      </c>
      <c r="O1171" s="1" t="s">
        <v>50</v>
      </c>
      <c r="P1171" s="1" t="s">
        <v>53</v>
      </c>
      <c r="Q1171" s="393" t="str">
        <f>VLOOKUP(MKT[[#This Row],[ID]],DRIVER[],6,FALSE)</f>
        <v>PRADEEP KU MAHANTA</v>
      </c>
    </row>
    <row r="1172" spans="1:17" ht="13.8">
      <c r="A1172" s="1">
        <v>305</v>
      </c>
      <c r="B1172" s="387" t="str">
        <f>MKT[[#This Row],[DATE]]&amp;MKT[[#This Row],[VEHICLE NO]]&amp;MKT[[#This Row],[TRIP NO]]</f>
        <v>45473OD04V13452</v>
      </c>
      <c r="C1172" s="25">
        <v>45473</v>
      </c>
      <c r="D1172" s="1">
        <v>29797</v>
      </c>
      <c r="E1172" s="12">
        <v>312215</v>
      </c>
      <c r="F1172" s="17">
        <v>2601</v>
      </c>
      <c r="G1172" s="20" t="s">
        <v>48</v>
      </c>
      <c r="H1172" s="388">
        <v>56.26</v>
      </c>
      <c r="I1172" s="388">
        <v>16.940000000000001</v>
      </c>
      <c r="J1172" s="389">
        <f t="shared" si="82"/>
        <v>39.319999999999993</v>
      </c>
      <c r="K1172" s="390">
        <v>38.78</v>
      </c>
      <c r="L1172" s="391">
        <v>45474</v>
      </c>
      <c r="M1172" s="388">
        <f t="shared" si="83"/>
        <v>0.53999999999999204</v>
      </c>
      <c r="N1172" s="392">
        <v>2</v>
      </c>
      <c r="O1172" s="1" t="s">
        <v>50</v>
      </c>
      <c r="P1172" s="1" t="s">
        <v>53</v>
      </c>
      <c r="Q1172" s="393" t="str">
        <f>VLOOKUP(MKT[[#This Row],[ID]],DRIVER[],6,FALSE)</f>
        <v>ASHOK PRADHAN</v>
      </c>
    </row>
    <row r="1173" spans="1:17" ht="13.8">
      <c r="A1173" s="1">
        <v>306</v>
      </c>
      <c r="B1173" s="387" t="str">
        <f>MKT[[#This Row],[DATE]]&amp;MKT[[#This Row],[VEHICLE NO]]&amp;MKT[[#This Row],[TRIP NO]]</f>
        <v>45473OD34T11452</v>
      </c>
      <c r="C1173" s="25">
        <v>45473</v>
      </c>
      <c r="D1173" s="1">
        <v>29798</v>
      </c>
      <c r="E1173" s="12">
        <v>312215</v>
      </c>
      <c r="F1173" s="17">
        <v>2604</v>
      </c>
      <c r="G1173" s="20" t="s">
        <v>34</v>
      </c>
      <c r="H1173" s="388">
        <v>52.48</v>
      </c>
      <c r="I1173" s="388">
        <v>16.98</v>
      </c>
      <c r="J1173" s="389">
        <f t="shared" si="82"/>
        <v>35.5</v>
      </c>
      <c r="K1173" s="390">
        <v>35.08</v>
      </c>
      <c r="L1173" s="391">
        <v>45474</v>
      </c>
      <c r="M1173" s="388">
        <f t="shared" si="83"/>
        <v>0.42000000000000171</v>
      </c>
      <c r="N1173" s="392">
        <v>2</v>
      </c>
      <c r="O1173" s="1" t="s">
        <v>50</v>
      </c>
      <c r="P1173" s="1" t="s">
        <v>53</v>
      </c>
      <c r="Q1173" s="393" t="str">
        <f>VLOOKUP(MKT[[#This Row],[ID]],DRIVER[],6,FALSE)</f>
        <v>KASHI NATH DAS</v>
      </c>
    </row>
    <row r="1174" spans="1:17" ht="13.8">
      <c r="A1174" s="1">
        <v>1</v>
      </c>
      <c r="B1174" s="387" t="str">
        <f>MKT[[#This Row],[DATE]]&amp;MKT[[#This Row],[VEHICLE NO]]&amp;MKT[[#This Row],[TRIP NO]]</f>
        <v>45474OD04V13451</v>
      </c>
      <c r="C1174" s="25">
        <v>45474</v>
      </c>
      <c r="D1174" s="1">
        <v>29801</v>
      </c>
      <c r="E1174" s="12">
        <v>312215</v>
      </c>
      <c r="F1174" s="17">
        <v>2630</v>
      </c>
      <c r="G1174" s="20" t="s">
        <v>48</v>
      </c>
      <c r="H1174" s="388">
        <v>52.96</v>
      </c>
      <c r="I1174" s="388">
        <v>16.940000000000001</v>
      </c>
      <c r="J1174" s="389">
        <f t="shared" ref="J1174:J1178" si="84">H1174-I1174</f>
        <v>36.019999999999996</v>
      </c>
      <c r="K1174" s="390">
        <v>35.6</v>
      </c>
      <c r="L1174" s="391">
        <v>45474</v>
      </c>
      <c r="M1174" s="388">
        <f t="shared" ref="M1174:M1178" si="85">J1174-K1174</f>
        <v>0.4199999999999946</v>
      </c>
      <c r="N1174" s="392">
        <v>1</v>
      </c>
      <c r="O1174" s="1" t="s">
        <v>50</v>
      </c>
      <c r="P1174" s="1" t="s">
        <v>53</v>
      </c>
      <c r="Q1174" s="393" t="str">
        <f>VLOOKUP(MKT[[#This Row],[ID]],DRIVER[],6,FALSE)</f>
        <v>ASHOK PRADHAN</v>
      </c>
    </row>
    <row r="1175" spans="1:17" ht="13.8">
      <c r="A1175" s="1">
        <v>2</v>
      </c>
      <c r="B1175" s="387" t="str">
        <f>MKT[[#This Row],[DATE]]&amp;MKT[[#This Row],[VEHICLE NO]]&amp;MKT[[#This Row],[TRIP NO]]</f>
        <v>45474OD34T11451</v>
      </c>
      <c r="C1175" s="25">
        <v>45474</v>
      </c>
      <c r="D1175" s="1">
        <v>29802</v>
      </c>
      <c r="E1175" s="12">
        <v>312215</v>
      </c>
      <c r="F1175" s="17">
        <v>2632</v>
      </c>
      <c r="G1175" s="20" t="s">
        <v>34</v>
      </c>
      <c r="H1175" s="388">
        <v>51.54</v>
      </c>
      <c r="I1175" s="388">
        <v>17.02</v>
      </c>
      <c r="J1175" s="389">
        <f t="shared" si="84"/>
        <v>34.519999999999996</v>
      </c>
      <c r="K1175" s="390">
        <v>34.1</v>
      </c>
      <c r="L1175" s="391">
        <v>45474</v>
      </c>
      <c r="M1175" s="388">
        <f t="shared" si="85"/>
        <v>0.4199999999999946</v>
      </c>
      <c r="N1175" s="392">
        <v>1</v>
      </c>
      <c r="O1175" s="1" t="s">
        <v>50</v>
      </c>
      <c r="P1175" s="1" t="s">
        <v>53</v>
      </c>
      <c r="Q1175" s="393" t="str">
        <f>VLOOKUP(MKT[[#This Row],[ID]],DRIVER[],6,FALSE)</f>
        <v>KASHI NATH DAS</v>
      </c>
    </row>
    <row r="1176" spans="1:17" ht="13.8">
      <c r="A1176" s="1">
        <v>3</v>
      </c>
      <c r="B1176" s="387" t="str">
        <f>MKT[[#This Row],[DATE]]&amp;MKT[[#This Row],[VEHICLE NO]]&amp;MKT[[#This Row],[TRIP NO]]</f>
        <v>45474OD04T11451</v>
      </c>
      <c r="C1176" s="25">
        <v>45474</v>
      </c>
      <c r="D1176" s="1">
        <v>29803</v>
      </c>
      <c r="E1176" s="12">
        <v>312215</v>
      </c>
      <c r="F1176" s="17">
        <v>2652</v>
      </c>
      <c r="G1176" s="20" t="s">
        <v>13</v>
      </c>
      <c r="H1176" s="388">
        <v>54.68</v>
      </c>
      <c r="I1176" s="388">
        <v>17.14</v>
      </c>
      <c r="J1176" s="389">
        <f t="shared" si="84"/>
        <v>37.54</v>
      </c>
      <c r="K1176" s="390">
        <v>37.299999999999997</v>
      </c>
      <c r="L1176" s="391">
        <v>45474</v>
      </c>
      <c r="M1176" s="388">
        <f t="shared" si="85"/>
        <v>0.24000000000000199</v>
      </c>
      <c r="N1176" s="392">
        <v>1</v>
      </c>
      <c r="O1176" s="1" t="s">
        <v>50</v>
      </c>
      <c r="P1176" s="1" t="s">
        <v>53</v>
      </c>
      <c r="Q1176" s="393" t="str">
        <f>VLOOKUP(MKT[[#This Row],[ID]],DRIVER[],6,FALSE)</f>
        <v>GULAM SARWAR</v>
      </c>
    </row>
    <row r="1177" spans="1:17" ht="13.8">
      <c r="A1177" s="1">
        <v>4</v>
      </c>
      <c r="B1177" s="387" t="str">
        <f>MKT[[#This Row],[DATE]]&amp;MKT[[#This Row],[VEHICLE NO]]&amp;MKT[[#This Row],[TRIP NO]]</f>
        <v>45474OD34R13451</v>
      </c>
      <c r="C1177" s="25">
        <v>45474</v>
      </c>
      <c r="D1177" s="1">
        <v>29804</v>
      </c>
      <c r="E1177" s="12">
        <v>312215</v>
      </c>
      <c r="F1177" s="17">
        <v>2657</v>
      </c>
      <c r="G1177" s="20" t="s">
        <v>11</v>
      </c>
      <c r="H1177" s="388">
        <v>52.18</v>
      </c>
      <c r="I1177" s="388">
        <v>17.16</v>
      </c>
      <c r="J1177" s="389">
        <f t="shared" si="84"/>
        <v>35.019999999999996</v>
      </c>
      <c r="K1177" s="390">
        <v>34.78</v>
      </c>
      <c r="L1177" s="391">
        <v>45474</v>
      </c>
      <c r="M1177" s="388">
        <f t="shared" si="85"/>
        <v>0.23999999999999488</v>
      </c>
      <c r="N1177" s="392">
        <v>1</v>
      </c>
      <c r="O1177" s="1" t="s">
        <v>50</v>
      </c>
      <c r="P1177" s="1" t="s">
        <v>53</v>
      </c>
      <c r="Q1177" s="393" t="str">
        <f>VLOOKUP(MKT[[#This Row],[ID]],DRIVER[],6,FALSE)</f>
        <v>SWAPAN KUMAR MOHANTA</v>
      </c>
    </row>
    <row r="1178" spans="1:17" ht="13.8">
      <c r="A1178" s="1">
        <v>5</v>
      </c>
      <c r="B1178" s="387" t="str">
        <f>MKT[[#This Row],[DATE]]&amp;MKT[[#This Row],[VEHICLE NO]]&amp;MKT[[#This Row],[TRIP NO]]</f>
        <v>45474OD34S11451</v>
      </c>
      <c r="C1178" s="25">
        <v>45474</v>
      </c>
      <c r="D1178" s="1">
        <v>29805</v>
      </c>
      <c r="E1178" s="12">
        <v>312215</v>
      </c>
      <c r="F1178" s="17">
        <v>2664</v>
      </c>
      <c r="G1178" s="20" t="s">
        <v>32</v>
      </c>
      <c r="H1178" s="388">
        <v>54.22</v>
      </c>
      <c r="I1178" s="388">
        <v>16.739999999999998</v>
      </c>
      <c r="J1178" s="389">
        <f t="shared" si="84"/>
        <v>37.480000000000004</v>
      </c>
      <c r="K1178" s="390">
        <v>37.200000000000003</v>
      </c>
      <c r="L1178" s="391">
        <v>45474</v>
      </c>
      <c r="M1178" s="388">
        <f t="shared" si="85"/>
        <v>0.28000000000000114</v>
      </c>
      <c r="N1178" s="392">
        <v>1</v>
      </c>
      <c r="O1178" s="1" t="s">
        <v>50</v>
      </c>
      <c r="P1178" s="1" t="s">
        <v>53</v>
      </c>
      <c r="Q1178" s="393" t="str">
        <f>VLOOKUP(MKT[[#This Row],[ID]],DRIVER[],6,FALSE)</f>
        <v>BENUDHAR PRADHAN</v>
      </c>
    </row>
    <row r="1179" spans="1:17" ht="13.8">
      <c r="A1179" s="1">
        <v>6</v>
      </c>
      <c r="B1179" s="387" t="str">
        <f>MKT[[#This Row],[DATE]]&amp;MKT[[#This Row],[VEHICLE NO]]&amp;MKT[[#This Row],[TRIP NO]]</f>
        <v>45474OD04V13452</v>
      </c>
      <c r="C1179" s="25">
        <v>45474</v>
      </c>
      <c r="D1179" s="1">
        <v>29806</v>
      </c>
      <c r="E1179" s="12">
        <v>312215</v>
      </c>
      <c r="F1179" s="17">
        <v>2697</v>
      </c>
      <c r="G1179" s="20" t="s">
        <v>48</v>
      </c>
      <c r="H1179" s="388">
        <v>54.22</v>
      </c>
      <c r="I1179" s="388">
        <v>16.920000000000002</v>
      </c>
      <c r="J1179" s="389">
        <f t="shared" ref="J1179:J1181" si="86">H1179-I1179</f>
        <v>37.299999999999997</v>
      </c>
      <c r="K1179" s="390">
        <v>36.799999999999997</v>
      </c>
      <c r="L1179" s="391">
        <v>45475</v>
      </c>
      <c r="M1179" s="388">
        <f t="shared" ref="M1179:M1181" si="87">J1179-K1179</f>
        <v>0.5</v>
      </c>
      <c r="N1179" s="392">
        <v>2</v>
      </c>
      <c r="O1179" s="1" t="s">
        <v>50</v>
      </c>
      <c r="P1179" s="1" t="s">
        <v>53</v>
      </c>
      <c r="Q1179" s="393" t="str">
        <f>VLOOKUP(MKT[[#This Row],[ID]],DRIVER[],6,FALSE)</f>
        <v>ASHOK PRADHAN</v>
      </c>
    </row>
    <row r="1180" spans="1:17" ht="13.8">
      <c r="A1180" s="1">
        <v>7</v>
      </c>
      <c r="B1180" s="387" t="str">
        <f>MKT[[#This Row],[DATE]]&amp;MKT[[#This Row],[VEHICLE NO]]&amp;MKT[[#This Row],[TRIP NO]]</f>
        <v>45474OD34T11452</v>
      </c>
      <c r="C1180" s="25">
        <v>45474</v>
      </c>
      <c r="D1180" s="1">
        <v>29807</v>
      </c>
      <c r="E1180" s="12">
        <v>312215</v>
      </c>
      <c r="F1180" s="17">
        <v>2701</v>
      </c>
      <c r="G1180" s="20" t="s">
        <v>34</v>
      </c>
      <c r="H1180" s="388">
        <v>55.64</v>
      </c>
      <c r="I1180" s="388">
        <v>17</v>
      </c>
      <c r="J1180" s="389">
        <f t="shared" si="86"/>
        <v>38.64</v>
      </c>
      <c r="K1180" s="390">
        <v>37.840000000000003</v>
      </c>
      <c r="L1180" s="391">
        <v>45475</v>
      </c>
      <c r="M1180" s="388">
        <f t="shared" si="87"/>
        <v>0.79999999999999716</v>
      </c>
      <c r="N1180" s="392">
        <v>2</v>
      </c>
      <c r="O1180" s="1" t="s">
        <v>50</v>
      </c>
      <c r="P1180" s="1" t="s">
        <v>53</v>
      </c>
      <c r="Q1180" s="393" t="str">
        <f>VLOOKUP(MKT[[#This Row],[ID]],DRIVER[],6,FALSE)</f>
        <v>KASHI NATH DAS</v>
      </c>
    </row>
    <row r="1181" spans="1:17" ht="13.8">
      <c r="A1181" s="1">
        <v>8</v>
      </c>
      <c r="B1181" s="387" t="str">
        <f>MKT[[#This Row],[DATE]]&amp;MKT[[#This Row],[VEHICLE NO]]&amp;MKT[[#This Row],[TRIP NO]]</f>
        <v>45474OD34R11451</v>
      </c>
      <c r="C1181" s="25">
        <v>45474</v>
      </c>
      <c r="D1181" s="1">
        <v>29808</v>
      </c>
      <c r="E1181" s="12">
        <v>312215</v>
      </c>
      <c r="F1181" s="17">
        <v>2716</v>
      </c>
      <c r="G1181" s="20" t="s">
        <v>12</v>
      </c>
      <c r="H1181" s="388">
        <v>53.3</v>
      </c>
      <c r="I1181" s="388">
        <v>17.22</v>
      </c>
      <c r="J1181" s="389">
        <f t="shared" si="86"/>
        <v>36.08</v>
      </c>
      <c r="K1181" s="390">
        <v>35.74</v>
      </c>
      <c r="L1181" s="391">
        <v>45475</v>
      </c>
      <c r="M1181" s="388">
        <f t="shared" si="87"/>
        <v>0.33999999999999631</v>
      </c>
      <c r="N1181" s="392">
        <v>1</v>
      </c>
      <c r="O1181" s="1" t="s">
        <v>50</v>
      </c>
      <c r="P1181" s="1" t="s">
        <v>53</v>
      </c>
      <c r="Q1181" s="393" t="str">
        <f>VLOOKUP(MKT[[#This Row],[ID]],DRIVER[],6,FALSE)</f>
        <v>AKASH KUMAR SINGH</v>
      </c>
    </row>
    <row r="1182" spans="1:17" ht="13.8">
      <c r="A1182" s="1">
        <v>9</v>
      </c>
      <c r="B1182" s="387" t="str">
        <f>MKT[[#This Row],[DATE]]&amp;MKT[[#This Row],[VEHICLE NO]]&amp;MKT[[#This Row],[TRIP NO]]</f>
        <v>45475OD04V13451</v>
      </c>
      <c r="C1182" s="25">
        <v>45475</v>
      </c>
      <c r="D1182" s="1">
        <v>29809</v>
      </c>
      <c r="E1182" s="12">
        <v>312215</v>
      </c>
      <c r="F1182" s="17">
        <v>2749</v>
      </c>
      <c r="G1182" s="20" t="s">
        <v>48</v>
      </c>
      <c r="H1182" s="388">
        <v>52.68</v>
      </c>
      <c r="I1182" s="388">
        <v>16.920000000000002</v>
      </c>
      <c r="J1182" s="389">
        <f t="shared" ref="J1182:J1189" si="88">H1182-I1182</f>
        <v>35.76</v>
      </c>
      <c r="K1182" s="390">
        <v>35.5</v>
      </c>
      <c r="L1182" s="391">
        <v>45475</v>
      </c>
      <c r="M1182" s="388">
        <f t="shared" ref="M1182:M1189" si="89">J1182-K1182</f>
        <v>0.25999999999999801</v>
      </c>
      <c r="N1182" s="392">
        <v>1</v>
      </c>
      <c r="O1182" s="1" t="s">
        <v>50</v>
      </c>
      <c r="P1182" s="1" t="s">
        <v>53</v>
      </c>
      <c r="Q1182" s="393" t="str">
        <f>VLOOKUP(MKT[[#This Row],[ID]],DRIVER[],6,FALSE)</f>
        <v>ASHOK PRADHAN</v>
      </c>
    </row>
    <row r="1183" spans="1:17" ht="13.8">
      <c r="A1183" s="1">
        <v>10</v>
      </c>
      <c r="B1183" s="387" t="str">
        <f>MKT[[#This Row],[DATE]]&amp;MKT[[#This Row],[VEHICLE NO]]&amp;MKT[[#This Row],[TRIP NO]]</f>
        <v>45475OD04T11451</v>
      </c>
      <c r="C1183" s="25">
        <v>45475</v>
      </c>
      <c r="D1183" s="1">
        <v>29810</v>
      </c>
      <c r="E1183" s="12">
        <v>312215</v>
      </c>
      <c r="F1183" s="17">
        <v>2750</v>
      </c>
      <c r="G1183" s="20" t="s">
        <v>13</v>
      </c>
      <c r="H1183" s="388">
        <v>54.5</v>
      </c>
      <c r="I1183" s="388">
        <v>17.14</v>
      </c>
      <c r="J1183" s="389">
        <f t="shared" si="88"/>
        <v>37.36</v>
      </c>
      <c r="K1183" s="390">
        <v>36.979999999999997</v>
      </c>
      <c r="L1183" s="391">
        <v>45475</v>
      </c>
      <c r="M1183" s="388">
        <f t="shared" si="89"/>
        <v>0.38000000000000256</v>
      </c>
      <c r="N1183" s="392">
        <v>1</v>
      </c>
      <c r="O1183" s="1" t="s">
        <v>50</v>
      </c>
      <c r="P1183" s="1" t="s">
        <v>53</v>
      </c>
      <c r="Q1183" s="393" t="str">
        <f>VLOOKUP(MKT[[#This Row],[ID]],DRIVER[],6,FALSE)</f>
        <v>GULAM SARWAR</v>
      </c>
    </row>
    <row r="1184" spans="1:17" ht="13.8">
      <c r="A1184" s="1">
        <v>11</v>
      </c>
      <c r="B1184" s="387" t="str">
        <f>MKT[[#This Row],[DATE]]&amp;MKT[[#This Row],[VEHICLE NO]]&amp;MKT[[#This Row],[TRIP NO]]</f>
        <v>45475OD34R11451</v>
      </c>
      <c r="C1184" s="25">
        <v>45475</v>
      </c>
      <c r="D1184" s="1">
        <v>29811</v>
      </c>
      <c r="E1184" s="12">
        <v>312215</v>
      </c>
      <c r="F1184" s="17">
        <v>2752</v>
      </c>
      <c r="G1184" s="20" t="s">
        <v>12</v>
      </c>
      <c r="H1184" s="388">
        <v>54.26</v>
      </c>
      <c r="I1184" s="388">
        <v>17.22</v>
      </c>
      <c r="J1184" s="389">
        <f t="shared" si="88"/>
        <v>37.04</v>
      </c>
      <c r="K1184" s="390">
        <v>36.74</v>
      </c>
      <c r="L1184" s="391">
        <v>45475</v>
      </c>
      <c r="M1184" s="388">
        <f t="shared" si="89"/>
        <v>0.29999999999999716</v>
      </c>
      <c r="N1184" s="392">
        <v>1</v>
      </c>
      <c r="O1184" s="1" t="s">
        <v>50</v>
      </c>
      <c r="P1184" s="1" t="s">
        <v>53</v>
      </c>
      <c r="Q1184" s="393" t="str">
        <f>VLOOKUP(MKT[[#This Row],[ID]],DRIVER[],6,FALSE)</f>
        <v>AKASH KUMAR SINGH</v>
      </c>
    </row>
    <row r="1185" spans="1:17" ht="13.8">
      <c r="A1185" s="1">
        <v>12</v>
      </c>
      <c r="B1185" s="387" t="str">
        <f>MKT[[#This Row],[DATE]]&amp;MKT[[#This Row],[VEHICLE NO]]&amp;MKT[[#This Row],[TRIP NO]]</f>
        <v>45475OD34R13451</v>
      </c>
      <c r="C1185" s="25">
        <v>45475</v>
      </c>
      <c r="D1185" s="1">
        <v>29812</v>
      </c>
      <c r="E1185" s="12">
        <v>312215</v>
      </c>
      <c r="F1185" s="17">
        <v>2755</v>
      </c>
      <c r="G1185" s="20" t="s">
        <v>11</v>
      </c>
      <c r="H1185" s="388">
        <v>57.76</v>
      </c>
      <c r="I1185" s="388">
        <v>17.14</v>
      </c>
      <c r="J1185" s="389">
        <f t="shared" si="88"/>
        <v>40.619999999999997</v>
      </c>
      <c r="K1185" s="390">
        <v>39.78</v>
      </c>
      <c r="L1185" s="391">
        <v>45475</v>
      </c>
      <c r="M1185" s="388">
        <f t="shared" si="89"/>
        <v>0.83999999999999631</v>
      </c>
      <c r="N1185" s="392">
        <v>1</v>
      </c>
      <c r="O1185" s="1" t="s">
        <v>50</v>
      </c>
      <c r="P1185" s="1" t="s">
        <v>53</v>
      </c>
      <c r="Q1185" s="393" t="str">
        <f>VLOOKUP(MKT[[#This Row],[ID]],DRIVER[],6,FALSE)</f>
        <v>MALIA PRADHAN</v>
      </c>
    </row>
    <row r="1186" spans="1:17" ht="13.8">
      <c r="A1186" s="1">
        <v>13</v>
      </c>
      <c r="B1186" s="387" t="str">
        <f>MKT[[#This Row],[DATE]]&amp;MKT[[#This Row],[VEHICLE NO]]&amp;MKT[[#This Row],[TRIP NO]]</f>
        <v>45475OD34T11451</v>
      </c>
      <c r="C1186" s="25">
        <v>45475</v>
      </c>
      <c r="D1186" s="1">
        <v>29813</v>
      </c>
      <c r="E1186" s="12">
        <v>312215</v>
      </c>
      <c r="F1186" s="17">
        <v>2757</v>
      </c>
      <c r="G1186" s="20" t="s">
        <v>34</v>
      </c>
      <c r="H1186" s="388">
        <v>57.04</v>
      </c>
      <c r="I1186" s="388">
        <v>17</v>
      </c>
      <c r="J1186" s="389">
        <f t="shared" si="88"/>
        <v>40.04</v>
      </c>
      <c r="K1186" s="390">
        <v>39.72</v>
      </c>
      <c r="L1186" s="391">
        <v>45475</v>
      </c>
      <c r="M1186" s="388">
        <f t="shared" si="89"/>
        <v>0.32000000000000028</v>
      </c>
      <c r="N1186" s="392">
        <v>1</v>
      </c>
      <c r="O1186" s="1" t="s">
        <v>50</v>
      </c>
      <c r="P1186" s="1" t="s">
        <v>53</v>
      </c>
      <c r="Q1186" s="393" t="str">
        <f>VLOOKUP(MKT[[#This Row],[ID]],DRIVER[],6,FALSE)</f>
        <v>KASHI NATH DAS</v>
      </c>
    </row>
    <row r="1187" spans="1:17" ht="13.8">
      <c r="A1187" s="1">
        <v>14</v>
      </c>
      <c r="B1187" s="387" t="str">
        <f>MKT[[#This Row],[DATE]]&amp;MKT[[#This Row],[VEHICLE NO]]&amp;MKT[[#This Row],[TRIP NO]]</f>
        <v>45475OD34S11451</v>
      </c>
      <c r="C1187" s="25">
        <v>45475</v>
      </c>
      <c r="D1187" s="1">
        <v>29814</v>
      </c>
      <c r="E1187" s="12">
        <v>312215</v>
      </c>
      <c r="F1187" s="17">
        <v>2770</v>
      </c>
      <c r="G1187" s="20" t="s">
        <v>32</v>
      </c>
      <c r="H1187" s="388">
        <v>52.28</v>
      </c>
      <c r="I1187" s="388">
        <v>16.72</v>
      </c>
      <c r="J1187" s="389">
        <f t="shared" si="88"/>
        <v>35.56</v>
      </c>
      <c r="K1187" s="390">
        <v>34.42</v>
      </c>
      <c r="L1187" s="391">
        <v>45475</v>
      </c>
      <c r="M1187" s="388">
        <f t="shared" si="89"/>
        <v>1.1400000000000006</v>
      </c>
      <c r="N1187" s="392">
        <v>1</v>
      </c>
      <c r="O1187" s="1" t="s">
        <v>50</v>
      </c>
      <c r="P1187" s="1" t="s">
        <v>53</v>
      </c>
      <c r="Q1187" s="393" t="str">
        <f>VLOOKUP(MKT[[#This Row],[ID]],DRIVER[],6,FALSE)</f>
        <v>BHOORA KHAN</v>
      </c>
    </row>
    <row r="1188" spans="1:17" ht="13.8">
      <c r="A1188" s="1">
        <v>15</v>
      </c>
      <c r="B1188" s="387" t="str">
        <f>MKT[[#This Row],[DATE]]&amp;MKT[[#This Row],[VEHICLE NO]]&amp;MKT[[#This Row],[TRIP NO]]</f>
        <v>45475OD04V13452</v>
      </c>
      <c r="C1188" s="25">
        <v>45475</v>
      </c>
      <c r="D1188" s="1">
        <v>29815</v>
      </c>
      <c r="E1188" s="12">
        <v>312215</v>
      </c>
      <c r="F1188" s="17">
        <v>2809</v>
      </c>
      <c r="G1188" s="20" t="s">
        <v>48</v>
      </c>
      <c r="H1188" s="388">
        <v>52.76</v>
      </c>
      <c r="I1188" s="388">
        <v>16.899999999999999</v>
      </c>
      <c r="J1188" s="389">
        <f t="shared" si="88"/>
        <v>35.86</v>
      </c>
      <c r="K1188" s="390">
        <v>35.54</v>
      </c>
      <c r="L1188" s="391">
        <v>45475</v>
      </c>
      <c r="M1188" s="388">
        <f t="shared" si="89"/>
        <v>0.32000000000000028</v>
      </c>
      <c r="N1188" s="392">
        <v>2</v>
      </c>
      <c r="O1188" s="1" t="s">
        <v>50</v>
      </c>
      <c r="P1188" s="1" t="s">
        <v>53</v>
      </c>
      <c r="Q1188" s="393" t="str">
        <f>VLOOKUP(MKT[[#This Row],[ID]],DRIVER[],6,FALSE)</f>
        <v>ASHOK PRADHAN</v>
      </c>
    </row>
    <row r="1189" spans="1:17" ht="13.8">
      <c r="A1189" s="1">
        <v>16</v>
      </c>
      <c r="B1189" s="387" t="str">
        <f>MKT[[#This Row],[DATE]]&amp;MKT[[#This Row],[VEHICLE NO]]&amp;MKT[[#This Row],[TRIP NO]]</f>
        <v>45475OD04T11452</v>
      </c>
      <c r="C1189" s="25">
        <v>45475</v>
      </c>
      <c r="D1189" s="1">
        <v>29816</v>
      </c>
      <c r="E1189" s="12">
        <v>312215</v>
      </c>
      <c r="F1189" s="17">
        <v>2821</v>
      </c>
      <c r="G1189" s="20" t="s">
        <v>13</v>
      </c>
      <c r="H1189" s="388">
        <v>54.46</v>
      </c>
      <c r="I1189" s="388">
        <v>17.12</v>
      </c>
      <c r="J1189" s="389">
        <f t="shared" si="88"/>
        <v>37.340000000000003</v>
      </c>
      <c r="K1189" s="390">
        <v>37</v>
      </c>
      <c r="L1189" s="391">
        <v>45475</v>
      </c>
      <c r="M1189" s="388">
        <f t="shared" si="89"/>
        <v>0.34000000000000341</v>
      </c>
      <c r="N1189" s="392">
        <v>2</v>
      </c>
      <c r="O1189" s="1" t="s">
        <v>50</v>
      </c>
      <c r="P1189" s="1" t="s">
        <v>53</v>
      </c>
      <c r="Q1189" s="393" t="str">
        <f>VLOOKUP(MKT[[#This Row],[ID]],DRIVER[],6,FALSE)</f>
        <v>GULAM SARWAR</v>
      </c>
    </row>
    <row r="1190" spans="1:17" ht="13.8">
      <c r="A1190" s="1">
        <v>17</v>
      </c>
      <c r="B1190" s="387" t="str">
        <f>MKT[[#This Row],[DATE]]&amp;MKT[[#This Row],[VEHICLE NO]]&amp;MKT[[#This Row],[TRIP NO]]</f>
        <v>45476OD34T11451</v>
      </c>
      <c r="C1190" s="25">
        <v>45476</v>
      </c>
      <c r="D1190" s="1">
        <v>29817</v>
      </c>
      <c r="E1190" s="12">
        <v>312215</v>
      </c>
      <c r="F1190" s="17">
        <v>2849</v>
      </c>
      <c r="G1190" s="20" t="s">
        <v>34</v>
      </c>
      <c r="H1190" s="388">
        <v>55.56</v>
      </c>
      <c r="I1190" s="388">
        <v>16.98</v>
      </c>
      <c r="J1190" s="389">
        <f t="shared" ref="J1190:J1199" si="90">H1190-I1190</f>
        <v>38.58</v>
      </c>
      <c r="K1190" s="390">
        <v>38.479999999999997</v>
      </c>
      <c r="L1190" s="391">
        <v>45476</v>
      </c>
      <c r="M1190" s="388">
        <f t="shared" ref="M1190:M1199" si="91">J1190-K1190</f>
        <v>0.10000000000000142</v>
      </c>
      <c r="N1190" s="392">
        <v>1</v>
      </c>
      <c r="O1190" s="1" t="s">
        <v>50</v>
      </c>
      <c r="P1190" s="1" t="s">
        <v>53</v>
      </c>
      <c r="Q1190" s="393" t="str">
        <f>VLOOKUP(MKT[[#This Row],[ID]],DRIVER[],6,FALSE)</f>
        <v>KASHI NATH DAS</v>
      </c>
    </row>
    <row r="1191" spans="1:17" ht="13.8">
      <c r="A1191" s="1">
        <v>18</v>
      </c>
      <c r="B1191" s="387" t="str">
        <f>MKT[[#This Row],[DATE]]&amp;MKT[[#This Row],[VEHICLE NO]]&amp;MKT[[#This Row],[TRIP NO]]</f>
        <v>45476OD04V13451</v>
      </c>
      <c r="C1191" s="25">
        <v>45476</v>
      </c>
      <c r="D1191" s="1">
        <v>29818</v>
      </c>
      <c r="E1191" s="12">
        <v>312215</v>
      </c>
      <c r="F1191" s="17">
        <v>2864</v>
      </c>
      <c r="G1191" s="20" t="s">
        <v>48</v>
      </c>
      <c r="H1191" s="388">
        <v>52.42</v>
      </c>
      <c r="I1191" s="388">
        <v>16.920000000000002</v>
      </c>
      <c r="J1191" s="389">
        <f t="shared" si="90"/>
        <v>35.5</v>
      </c>
      <c r="K1191" s="390">
        <v>35.24</v>
      </c>
      <c r="L1191" s="391">
        <v>45476</v>
      </c>
      <c r="M1191" s="388">
        <f t="shared" si="91"/>
        <v>0.25999999999999801</v>
      </c>
      <c r="N1191" s="392">
        <v>1</v>
      </c>
      <c r="O1191" s="1" t="s">
        <v>50</v>
      </c>
      <c r="P1191" s="1" t="s">
        <v>53</v>
      </c>
      <c r="Q1191" s="393" t="str">
        <f>VLOOKUP(MKT[[#This Row],[ID]],DRIVER[],6,FALSE)</f>
        <v>ASHOK PRADHAN</v>
      </c>
    </row>
    <row r="1192" spans="1:17" ht="13.8">
      <c r="A1192" s="1">
        <v>19</v>
      </c>
      <c r="B1192" s="387" t="str">
        <f>MKT[[#This Row],[DATE]]&amp;MKT[[#This Row],[VEHICLE NO]]&amp;MKT[[#This Row],[TRIP NO]]</f>
        <v>45476OD04T11451</v>
      </c>
      <c r="C1192" s="25">
        <v>45476</v>
      </c>
      <c r="D1192" s="1">
        <v>29819</v>
      </c>
      <c r="E1192" s="12">
        <v>312215</v>
      </c>
      <c r="F1192" s="17">
        <v>2868</v>
      </c>
      <c r="G1192" s="20" t="s">
        <v>13</v>
      </c>
      <c r="H1192" s="388">
        <v>55.76</v>
      </c>
      <c r="I1192" s="388">
        <v>17.12</v>
      </c>
      <c r="J1192" s="389">
        <f t="shared" si="90"/>
        <v>38.64</v>
      </c>
      <c r="K1192" s="390">
        <v>38.380000000000003</v>
      </c>
      <c r="L1192" s="391">
        <v>45476</v>
      </c>
      <c r="M1192" s="388">
        <f t="shared" si="91"/>
        <v>0.25999999999999801</v>
      </c>
      <c r="N1192" s="392">
        <v>1</v>
      </c>
      <c r="O1192" s="1" t="s">
        <v>50</v>
      </c>
      <c r="P1192" s="1" t="s">
        <v>53</v>
      </c>
      <c r="Q1192" s="393" t="str">
        <f>VLOOKUP(MKT[[#This Row],[ID]],DRIVER[],6,FALSE)</f>
        <v>GULAM SARWAR</v>
      </c>
    </row>
    <row r="1193" spans="1:17" ht="13.8">
      <c r="A1193" s="1">
        <v>20</v>
      </c>
      <c r="B1193" s="387" t="str">
        <f>MKT[[#This Row],[DATE]]&amp;MKT[[#This Row],[VEHICLE NO]]&amp;MKT[[#This Row],[TRIP NO]]</f>
        <v>45476OD34R11451</v>
      </c>
      <c r="C1193" s="25">
        <v>45476</v>
      </c>
      <c r="D1193" s="1">
        <v>29820</v>
      </c>
      <c r="E1193" s="12">
        <v>312215</v>
      </c>
      <c r="F1193" s="17">
        <v>2881</v>
      </c>
      <c r="G1193" s="20" t="s">
        <v>12</v>
      </c>
      <c r="H1193" s="388">
        <v>54.5</v>
      </c>
      <c r="I1193" s="388">
        <v>17.22</v>
      </c>
      <c r="J1193" s="389">
        <f t="shared" si="90"/>
        <v>37.28</v>
      </c>
      <c r="K1193" s="390">
        <v>36.72</v>
      </c>
      <c r="L1193" s="391">
        <v>45476</v>
      </c>
      <c r="M1193" s="388">
        <f t="shared" si="91"/>
        <v>0.56000000000000227</v>
      </c>
      <c r="N1193" s="392">
        <v>1</v>
      </c>
      <c r="O1193" s="1" t="s">
        <v>50</v>
      </c>
      <c r="P1193" s="1" t="s">
        <v>53</v>
      </c>
      <c r="Q1193" s="393" t="str">
        <f>VLOOKUP(MKT[[#This Row],[ID]],DRIVER[],6,FALSE)</f>
        <v>AKASH KUMAR SINGH</v>
      </c>
    </row>
    <row r="1194" spans="1:17" ht="13.8">
      <c r="A1194" s="1">
        <v>21</v>
      </c>
      <c r="B1194" s="387" t="str">
        <f>MKT[[#This Row],[DATE]]&amp;MKT[[#This Row],[VEHICLE NO]]&amp;MKT[[#This Row],[TRIP NO]]</f>
        <v>45476OD34S11451</v>
      </c>
      <c r="C1194" s="25">
        <v>45476</v>
      </c>
      <c r="D1194" s="1">
        <v>29821</v>
      </c>
      <c r="E1194" s="12">
        <v>312215</v>
      </c>
      <c r="F1194" s="17">
        <v>2878</v>
      </c>
      <c r="G1194" s="20" t="s">
        <v>32</v>
      </c>
      <c r="H1194" s="388">
        <v>56.54</v>
      </c>
      <c r="I1194" s="388">
        <v>16.8</v>
      </c>
      <c r="J1194" s="389">
        <f t="shared" si="90"/>
        <v>39.739999999999995</v>
      </c>
      <c r="K1194" s="390">
        <v>39.380000000000003</v>
      </c>
      <c r="L1194" s="391">
        <v>45476</v>
      </c>
      <c r="M1194" s="388">
        <f t="shared" si="91"/>
        <v>0.35999999999999233</v>
      </c>
      <c r="N1194" s="392">
        <v>1</v>
      </c>
      <c r="O1194" s="1" t="s">
        <v>50</v>
      </c>
      <c r="P1194" s="1" t="s">
        <v>53</v>
      </c>
      <c r="Q1194" s="393" t="str">
        <f>VLOOKUP(MKT[[#This Row],[ID]],DRIVER[],6,FALSE)</f>
        <v>BHOORA KHAN</v>
      </c>
    </row>
    <row r="1195" spans="1:17" ht="13.8">
      <c r="A1195" s="1">
        <v>22</v>
      </c>
      <c r="B1195" s="387" t="str">
        <f>MKT[[#This Row],[DATE]]&amp;MKT[[#This Row],[VEHICLE NO]]&amp;MKT[[#This Row],[TRIP NO]]</f>
        <v>45476OD34T11452</v>
      </c>
      <c r="C1195" s="25">
        <v>45476</v>
      </c>
      <c r="D1195" s="1">
        <v>29822</v>
      </c>
      <c r="E1195" s="12">
        <v>312215</v>
      </c>
      <c r="F1195" s="17">
        <v>2910</v>
      </c>
      <c r="G1195" s="20" t="s">
        <v>34</v>
      </c>
      <c r="H1195" s="388">
        <v>57.14</v>
      </c>
      <c r="I1195" s="388">
        <v>16.940000000000001</v>
      </c>
      <c r="J1195" s="389">
        <f t="shared" si="90"/>
        <v>40.200000000000003</v>
      </c>
      <c r="K1195" s="390">
        <v>39.96</v>
      </c>
      <c r="L1195" s="391">
        <v>45476</v>
      </c>
      <c r="M1195" s="388">
        <f t="shared" si="91"/>
        <v>0.24000000000000199</v>
      </c>
      <c r="N1195" s="392">
        <v>2</v>
      </c>
      <c r="O1195" s="1" t="s">
        <v>50</v>
      </c>
      <c r="P1195" s="1" t="s">
        <v>53</v>
      </c>
      <c r="Q1195" s="393" t="str">
        <f>VLOOKUP(MKT[[#This Row],[ID]],DRIVER[],6,FALSE)</f>
        <v>KASHI NATH DAS</v>
      </c>
    </row>
    <row r="1196" spans="1:17" ht="13.8">
      <c r="A1196" s="1">
        <v>23</v>
      </c>
      <c r="B1196" s="387" t="str">
        <f>MKT[[#This Row],[DATE]]&amp;MKT[[#This Row],[VEHICLE NO]]&amp;MKT[[#This Row],[TRIP NO]]</f>
        <v>45476OD04V13452</v>
      </c>
      <c r="C1196" s="25">
        <v>45476</v>
      </c>
      <c r="D1196" s="1">
        <v>29823</v>
      </c>
      <c r="E1196" s="12">
        <v>312215</v>
      </c>
      <c r="F1196" s="17">
        <v>2931</v>
      </c>
      <c r="G1196" s="20" t="s">
        <v>48</v>
      </c>
      <c r="H1196" s="388">
        <v>53.54</v>
      </c>
      <c r="I1196" s="388">
        <v>16.920000000000002</v>
      </c>
      <c r="J1196" s="389">
        <f t="shared" si="90"/>
        <v>36.619999999999997</v>
      </c>
      <c r="K1196" s="390">
        <v>36.299999999999997</v>
      </c>
      <c r="L1196" s="391">
        <v>45476</v>
      </c>
      <c r="M1196" s="388">
        <f t="shared" si="91"/>
        <v>0.32000000000000028</v>
      </c>
      <c r="N1196" s="392">
        <v>2</v>
      </c>
      <c r="O1196" s="1" t="s">
        <v>50</v>
      </c>
      <c r="P1196" s="1" t="s">
        <v>53</v>
      </c>
      <c r="Q1196" s="393" t="str">
        <f>VLOOKUP(MKT[[#This Row],[ID]],DRIVER[],6,FALSE)</f>
        <v>ASHOK PRADHAN</v>
      </c>
    </row>
    <row r="1197" spans="1:17" ht="13.8">
      <c r="A1197" s="1">
        <v>24</v>
      </c>
      <c r="B1197" s="387" t="str">
        <f>MKT[[#This Row],[DATE]]&amp;MKT[[#This Row],[VEHICLE NO]]&amp;MKT[[#This Row],[TRIP NO]]</f>
        <v>45476OD34S11452</v>
      </c>
      <c r="C1197" s="25">
        <v>45476</v>
      </c>
      <c r="D1197" s="1">
        <v>29824</v>
      </c>
      <c r="E1197" s="12">
        <v>312215</v>
      </c>
      <c r="F1197" s="17">
        <v>2939</v>
      </c>
      <c r="G1197" s="20" t="s">
        <v>32</v>
      </c>
      <c r="H1197" s="388">
        <v>53.66</v>
      </c>
      <c r="I1197" s="388">
        <v>16.82</v>
      </c>
      <c r="J1197" s="389">
        <f t="shared" si="90"/>
        <v>36.839999999999996</v>
      </c>
      <c r="K1197" s="390">
        <v>36.840000000000003</v>
      </c>
      <c r="L1197" s="391">
        <v>45476</v>
      </c>
      <c r="M1197" s="388">
        <f t="shared" si="91"/>
        <v>0</v>
      </c>
      <c r="N1197" s="392">
        <v>2</v>
      </c>
      <c r="O1197" s="1" t="s">
        <v>50</v>
      </c>
      <c r="P1197" s="1" t="s">
        <v>53</v>
      </c>
      <c r="Q1197" s="393" t="str">
        <f>VLOOKUP(MKT[[#This Row],[ID]],DRIVER[],6,FALSE)</f>
        <v>BHOORA KHAN</v>
      </c>
    </row>
    <row r="1198" spans="1:17" ht="13.8">
      <c r="A1198" s="1">
        <v>25</v>
      </c>
      <c r="B1198" s="387" t="str">
        <f>MKT[[#This Row],[DATE]]&amp;MKT[[#This Row],[VEHICLE NO]]&amp;MKT[[#This Row],[TRIP NO]]</f>
        <v>45476OD34R11452</v>
      </c>
      <c r="C1198" s="25">
        <v>45476</v>
      </c>
      <c r="D1198" s="1">
        <v>29825</v>
      </c>
      <c r="E1198" s="12">
        <v>312215</v>
      </c>
      <c r="F1198" s="17">
        <v>2941</v>
      </c>
      <c r="G1198" s="20" t="s">
        <v>12</v>
      </c>
      <c r="H1198" s="388">
        <v>56</v>
      </c>
      <c r="I1198" s="388">
        <v>17.2</v>
      </c>
      <c r="J1198" s="389">
        <f t="shared" si="90"/>
        <v>38.799999999999997</v>
      </c>
      <c r="K1198" s="390">
        <v>38.520000000000003</v>
      </c>
      <c r="L1198" s="391">
        <v>45476</v>
      </c>
      <c r="M1198" s="388">
        <f t="shared" si="91"/>
        <v>0.27999999999999403</v>
      </c>
      <c r="N1198" s="392">
        <v>2</v>
      </c>
      <c r="O1198" s="1" t="s">
        <v>50</v>
      </c>
      <c r="P1198" s="1" t="s">
        <v>53</v>
      </c>
      <c r="Q1198" s="393" t="str">
        <f>VLOOKUP(MKT[[#This Row],[ID]],DRIVER[],6,FALSE)</f>
        <v>AKASH KUMAR SINGH</v>
      </c>
    </row>
    <row r="1199" spans="1:17" ht="13.8">
      <c r="A1199" s="1">
        <v>26</v>
      </c>
      <c r="B1199" s="387" t="str">
        <f>MKT[[#This Row],[DATE]]&amp;MKT[[#This Row],[VEHICLE NO]]&amp;MKT[[#This Row],[TRIP NO]]</f>
        <v>45476OD04T11452</v>
      </c>
      <c r="C1199" s="25">
        <v>45476</v>
      </c>
      <c r="D1199" s="1">
        <v>29826</v>
      </c>
      <c r="E1199" s="12">
        <v>312215</v>
      </c>
      <c r="F1199" s="17">
        <v>2938</v>
      </c>
      <c r="G1199" s="20" t="s">
        <v>13</v>
      </c>
      <c r="H1199" s="388">
        <v>55.5</v>
      </c>
      <c r="I1199" s="388">
        <v>17.12</v>
      </c>
      <c r="J1199" s="389">
        <f t="shared" si="90"/>
        <v>38.379999999999995</v>
      </c>
      <c r="K1199" s="390">
        <v>37.72</v>
      </c>
      <c r="L1199" s="391">
        <v>45476</v>
      </c>
      <c r="M1199" s="388">
        <f t="shared" si="91"/>
        <v>0.65999999999999659</v>
      </c>
      <c r="N1199" s="392">
        <v>2</v>
      </c>
      <c r="O1199" s="1" t="s">
        <v>50</v>
      </c>
      <c r="P1199" s="1" t="s">
        <v>53</v>
      </c>
      <c r="Q1199" s="393" t="str">
        <f>VLOOKUP(MKT[[#This Row],[ID]],DRIVER[],6,FALSE)</f>
        <v>GULAM SARWAR</v>
      </c>
    </row>
    <row r="1200" spans="1:17" ht="13.8">
      <c r="A1200" s="1">
        <v>27</v>
      </c>
      <c r="B1200" s="387" t="str">
        <f>MKT[[#This Row],[DATE]]&amp;MKT[[#This Row],[VEHICLE NO]]&amp;MKT[[#This Row],[TRIP NO]]</f>
        <v>45477OD04V13451</v>
      </c>
      <c r="C1200" s="25">
        <v>45477</v>
      </c>
      <c r="D1200" s="1">
        <v>29828</v>
      </c>
      <c r="E1200" s="12">
        <v>312215</v>
      </c>
      <c r="F1200" s="17">
        <v>3019</v>
      </c>
      <c r="G1200" s="20" t="s">
        <v>48</v>
      </c>
      <c r="H1200" s="388">
        <v>55.42</v>
      </c>
      <c r="I1200" s="388">
        <v>16.899999999999999</v>
      </c>
      <c r="J1200" s="389">
        <f t="shared" ref="J1200:J1209" si="92">H1200-I1200</f>
        <v>38.520000000000003</v>
      </c>
      <c r="K1200" s="390">
        <v>38.4</v>
      </c>
      <c r="L1200" s="391">
        <v>45477</v>
      </c>
      <c r="M1200" s="388">
        <f t="shared" ref="M1200:M1209" si="93">J1200-K1200</f>
        <v>0.12000000000000455</v>
      </c>
      <c r="N1200" s="392">
        <v>1</v>
      </c>
      <c r="O1200" s="1" t="s">
        <v>50</v>
      </c>
      <c r="P1200" s="1" t="s">
        <v>53</v>
      </c>
      <c r="Q1200" s="393" t="str">
        <f>VLOOKUP(MKT[[#This Row],[ID]],DRIVER[],6,FALSE)</f>
        <v>ASHOK PRADHAN</v>
      </c>
    </row>
    <row r="1201" spans="1:18" ht="13.8">
      <c r="A1201" s="1">
        <v>28</v>
      </c>
      <c r="B1201" s="387" t="str">
        <f>MKT[[#This Row],[DATE]]&amp;MKT[[#This Row],[VEHICLE NO]]&amp;MKT[[#This Row],[TRIP NO]]</f>
        <v>45477OD34T11451</v>
      </c>
      <c r="C1201" s="25">
        <v>45477</v>
      </c>
      <c r="D1201" s="1">
        <v>29829</v>
      </c>
      <c r="E1201" s="12">
        <v>312215</v>
      </c>
      <c r="F1201" s="17">
        <v>3020</v>
      </c>
      <c r="G1201" s="20" t="s">
        <v>34</v>
      </c>
      <c r="H1201" s="388">
        <v>53.92</v>
      </c>
      <c r="I1201" s="388">
        <v>16.88</v>
      </c>
      <c r="J1201" s="389">
        <f t="shared" si="92"/>
        <v>37.040000000000006</v>
      </c>
      <c r="K1201" s="390">
        <v>36.9</v>
      </c>
      <c r="L1201" s="391">
        <v>45477</v>
      </c>
      <c r="M1201" s="388">
        <f t="shared" si="93"/>
        <v>0.14000000000000767</v>
      </c>
      <c r="N1201" s="392">
        <v>1</v>
      </c>
      <c r="O1201" s="1" t="s">
        <v>50</v>
      </c>
      <c r="P1201" s="1" t="s">
        <v>53</v>
      </c>
      <c r="Q1201" s="393" t="str">
        <f>VLOOKUP(MKT[[#This Row],[ID]],DRIVER[],6,FALSE)</f>
        <v>KASHI NATH DAS</v>
      </c>
    </row>
    <row r="1202" spans="1:18" ht="13.8">
      <c r="A1202" s="1">
        <v>29</v>
      </c>
      <c r="B1202" s="387" t="str">
        <f>MKT[[#This Row],[DATE]]&amp;MKT[[#This Row],[VEHICLE NO]]&amp;MKT[[#This Row],[TRIP NO]]</f>
        <v>45477OD34R11451</v>
      </c>
      <c r="C1202" s="25">
        <v>45477</v>
      </c>
      <c r="D1202" s="1">
        <v>29830</v>
      </c>
      <c r="E1202" s="12">
        <v>312215</v>
      </c>
      <c r="F1202" s="17">
        <v>3028</v>
      </c>
      <c r="G1202" s="20" t="s">
        <v>12</v>
      </c>
      <c r="H1202" s="388">
        <v>53.3</v>
      </c>
      <c r="I1202" s="388">
        <v>17.18</v>
      </c>
      <c r="J1202" s="389">
        <f t="shared" si="92"/>
        <v>36.119999999999997</v>
      </c>
      <c r="K1202" s="390">
        <v>35.659999999999997</v>
      </c>
      <c r="L1202" s="391">
        <v>45477</v>
      </c>
      <c r="M1202" s="388">
        <f t="shared" si="93"/>
        <v>0.46000000000000085</v>
      </c>
      <c r="N1202" s="392">
        <v>1</v>
      </c>
      <c r="O1202" s="1" t="s">
        <v>50</v>
      </c>
      <c r="P1202" s="1" t="s">
        <v>53</v>
      </c>
      <c r="Q1202" s="393" t="str">
        <f>VLOOKUP(MKT[[#This Row],[ID]],DRIVER[],6,FALSE)</f>
        <v>AKASH KUMAR SINGH</v>
      </c>
    </row>
    <row r="1203" spans="1:18" ht="13.8">
      <c r="A1203" s="1">
        <v>30</v>
      </c>
      <c r="B1203" s="387" t="str">
        <f>MKT[[#This Row],[DATE]]&amp;MKT[[#This Row],[VEHICLE NO]]&amp;MKT[[#This Row],[TRIP NO]]</f>
        <v>45477OD34S11451</v>
      </c>
      <c r="C1203" s="25">
        <v>45477</v>
      </c>
      <c r="D1203" s="1">
        <v>29831</v>
      </c>
      <c r="E1203" s="12">
        <v>312215</v>
      </c>
      <c r="F1203" s="17">
        <v>3045</v>
      </c>
      <c r="G1203" s="20" t="s">
        <v>32</v>
      </c>
      <c r="H1203" s="388">
        <v>56.74</v>
      </c>
      <c r="I1203" s="388">
        <v>16.8</v>
      </c>
      <c r="J1203" s="389">
        <f t="shared" si="92"/>
        <v>39.94</v>
      </c>
      <c r="K1203" s="390">
        <v>39.94</v>
      </c>
      <c r="L1203" s="391">
        <v>45477</v>
      </c>
      <c r="M1203" s="388">
        <f t="shared" si="93"/>
        <v>0</v>
      </c>
      <c r="N1203" s="392">
        <v>1</v>
      </c>
      <c r="O1203" s="1" t="s">
        <v>50</v>
      </c>
      <c r="P1203" s="1" t="s">
        <v>53</v>
      </c>
      <c r="Q1203" s="393" t="str">
        <f>VLOOKUP(MKT[[#This Row],[ID]],DRIVER[],6,FALSE)</f>
        <v>BHOORA KHAN</v>
      </c>
    </row>
    <row r="1204" spans="1:18" ht="13.8">
      <c r="A1204" s="1">
        <v>31</v>
      </c>
      <c r="B1204" s="387" t="str">
        <f>MKT[[#This Row],[DATE]]&amp;MKT[[#This Row],[VEHICLE NO]]&amp;MKT[[#This Row],[TRIP NO]]</f>
        <v>45477OD34R13451</v>
      </c>
      <c r="C1204" s="25">
        <v>45477</v>
      </c>
      <c r="D1204" s="1">
        <v>29832</v>
      </c>
      <c r="E1204" s="12">
        <v>312215</v>
      </c>
      <c r="F1204" s="17">
        <v>3048</v>
      </c>
      <c r="G1204" s="20" t="s">
        <v>11</v>
      </c>
      <c r="H1204" s="388">
        <v>54.6</v>
      </c>
      <c r="I1204" s="388">
        <v>17.12</v>
      </c>
      <c r="J1204" s="389">
        <f t="shared" si="92"/>
        <v>37.480000000000004</v>
      </c>
      <c r="K1204" s="390">
        <v>37.479999999999997</v>
      </c>
      <c r="L1204" s="391">
        <v>45477</v>
      </c>
      <c r="M1204" s="388">
        <f t="shared" si="93"/>
        <v>0</v>
      </c>
      <c r="N1204" s="392">
        <v>1</v>
      </c>
      <c r="O1204" s="1" t="s">
        <v>50</v>
      </c>
      <c r="P1204" s="1" t="s">
        <v>53</v>
      </c>
      <c r="Q1204" s="393" t="str">
        <f>VLOOKUP(MKT[[#This Row],[ID]],DRIVER[],6,FALSE)</f>
        <v>MALIA PRADHAN</v>
      </c>
    </row>
    <row r="1205" spans="1:18" ht="13.8">
      <c r="A1205" s="1">
        <v>32</v>
      </c>
      <c r="B1205" s="387" t="str">
        <f>MKT[[#This Row],[DATE]]&amp;MKT[[#This Row],[VEHICLE NO]]&amp;MKT[[#This Row],[TRIP NO]]</f>
        <v>45477OD04T11451</v>
      </c>
      <c r="C1205" s="25">
        <v>45477</v>
      </c>
      <c r="D1205" s="1">
        <v>29833</v>
      </c>
      <c r="E1205" s="12">
        <v>312215</v>
      </c>
      <c r="F1205" s="17">
        <v>3063</v>
      </c>
      <c r="G1205" s="20" t="s">
        <v>13</v>
      </c>
      <c r="H1205" s="388">
        <v>57</v>
      </c>
      <c r="I1205" s="388">
        <v>17.100000000000001</v>
      </c>
      <c r="J1205" s="389">
        <f t="shared" si="92"/>
        <v>39.9</v>
      </c>
      <c r="K1205" s="390">
        <v>39.5</v>
      </c>
      <c r="L1205" s="391">
        <v>45477</v>
      </c>
      <c r="M1205" s="388">
        <f t="shared" si="93"/>
        <v>0.39999999999999858</v>
      </c>
      <c r="N1205" s="392">
        <v>1</v>
      </c>
      <c r="O1205" s="1" t="s">
        <v>50</v>
      </c>
      <c r="P1205" s="1" t="s">
        <v>53</v>
      </c>
      <c r="Q1205" s="393" t="str">
        <f>VLOOKUP(MKT[[#This Row],[ID]],DRIVER[],6,FALSE)</f>
        <v>GULAM SARWAR</v>
      </c>
    </row>
    <row r="1206" spans="1:18" ht="13.8">
      <c r="A1206" s="1">
        <v>33</v>
      </c>
      <c r="B1206" s="387" t="str">
        <f>MKT[[#This Row],[DATE]]&amp;MKT[[#This Row],[VEHICLE NO]]&amp;MKT[[#This Row],[TRIP NO]]</f>
        <v>45477OD04V13452</v>
      </c>
      <c r="C1206" s="25">
        <v>45477</v>
      </c>
      <c r="D1206" s="1">
        <v>29834</v>
      </c>
      <c r="E1206" s="12">
        <v>312215</v>
      </c>
      <c r="F1206" s="17">
        <v>3101</v>
      </c>
      <c r="G1206" s="20" t="s">
        <v>48</v>
      </c>
      <c r="H1206" s="388">
        <v>51.56</v>
      </c>
      <c r="I1206" s="388">
        <v>16.899999999999999</v>
      </c>
      <c r="J1206" s="389">
        <f t="shared" si="92"/>
        <v>34.660000000000004</v>
      </c>
      <c r="K1206" s="390">
        <v>34.479999999999997</v>
      </c>
      <c r="L1206" s="391">
        <v>45477</v>
      </c>
      <c r="M1206" s="388">
        <f t="shared" si="93"/>
        <v>0.18000000000000682</v>
      </c>
      <c r="N1206" s="392">
        <v>2</v>
      </c>
      <c r="O1206" s="1" t="s">
        <v>50</v>
      </c>
      <c r="P1206" s="1" t="s">
        <v>53</v>
      </c>
      <c r="Q1206" s="393" t="str">
        <f>VLOOKUP(MKT[[#This Row],[ID]],DRIVER[],6,FALSE)</f>
        <v>ASHOK PRADHAN</v>
      </c>
    </row>
    <row r="1207" spans="1:18" ht="13.8">
      <c r="A1207" s="1">
        <v>34</v>
      </c>
      <c r="B1207" s="387" t="str">
        <f>MKT[[#This Row],[DATE]]&amp;MKT[[#This Row],[VEHICLE NO]]&amp;MKT[[#This Row],[TRIP NO]]</f>
        <v>45477OD34T11452</v>
      </c>
      <c r="C1207" s="25">
        <v>45477</v>
      </c>
      <c r="D1207" s="1">
        <v>29835</v>
      </c>
      <c r="E1207" s="12">
        <v>312215</v>
      </c>
      <c r="F1207" s="17">
        <v>3103</v>
      </c>
      <c r="G1207" s="20" t="s">
        <v>34</v>
      </c>
      <c r="H1207" s="388">
        <v>54.1</v>
      </c>
      <c r="I1207" s="388">
        <v>16.84</v>
      </c>
      <c r="J1207" s="389">
        <f t="shared" si="92"/>
        <v>37.260000000000005</v>
      </c>
      <c r="K1207" s="390">
        <v>36.979999999999997</v>
      </c>
      <c r="L1207" s="391">
        <v>45478</v>
      </c>
      <c r="M1207" s="388">
        <f t="shared" si="93"/>
        <v>0.28000000000000824</v>
      </c>
      <c r="N1207" s="392">
        <v>2</v>
      </c>
      <c r="O1207" s="1" t="s">
        <v>50</v>
      </c>
      <c r="P1207" s="1" t="s">
        <v>53</v>
      </c>
      <c r="Q1207" s="393" t="str">
        <f>VLOOKUP(MKT[[#This Row],[ID]],DRIVER[],6,FALSE)</f>
        <v>KASHI NATH DAS</v>
      </c>
    </row>
    <row r="1208" spans="1:18" ht="13.8">
      <c r="A1208" s="1">
        <v>35</v>
      </c>
      <c r="B1208" s="387" t="str">
        <f>MKT[[#This Row],[DATE]]&amp;MKT[[#This Row],[VEHICLE NO]]&amp;MKT[[#This Row],[TRIP NO]]</f>
        <v>45477OD34S11452</v>
      </c>
      <c r="C1208" s="25">
        <v>45477</v>
      </c>
      <c r="D1208" s="1">
        <v>29836</v>
      </c>
      <c r="E1208" s="12">
        <v>312215</v>
      </c>
      <c r="F1208" s="17">
        <v>3132</v>
      </c>
      <c r="G1208" s="20" t="s">
        <v>32</v>
      </c>
      <c r="H1208" s="388">
        <v>54.94</v>
      </c>
      <c r="I1208" s="388">
        <v>16.760000000000002</v>
      </c>
      <c r="J1208" s="389">
        <f t="shared" si="92"/>
        <v>38.179999999999993</v>
      </c>
      <c r="K1208" s="390">
        <v>37.799999999999997</v>
      </c>
      <c r="L1208" s="391">
        <v>45478</v>
      </c>
      <c r="M1208" s="388">
        <f t="shared" si="93"/>
        <v>0.37999999999999545</v>
      </c>
      <c r="N1208" s="392">
        <v>2</v>
      </c>
      <c r="O1208" s="1" t="s">
        <v>50</v>
      </c>
      <c r="P1208" s="1" t="s">
        <v>53</v>
      </c>
      <c r="Q1208" s="393" t="str">
        <f>VLOOKUP(MKT[[#This Row],[ID]],DRIVER[],6,FALSE)</f>
        <v>BHOORA KHAN</v>
      </c>
    </row>
    <row r="1209" spans="1:18" ht="13.8">
      <c r="A1209" s="1">
        <v>36</v>
      </c>
      <c r="B1209" s="387" t="str">
        <f>MKT[[#This Row],[DATE]]&amp;MKT[[#This Row],[VEHICLE NO]]&amp;MKT[[#This Row],[TRIP NO]]</f>
        <v>45477OD34R13452</v>
      </c>
      <c r="C1209" s="25">
        <v>45477</v>
      </c>
      <c r="D1209" s="1">
        <v>29837</v>
      </c>
      <c r="E1209" s="12">
        <v>312215</v>
      </c>
      <c r="F1209" s="17">
        <v>3133</v>
      </c>
      <c r="G1209" s="20" t="s">
        <v>11</v>
      </c>
      <c r="H1209" s="388">
        <v>54.4</v>
      </c>
      <c r="I1209" s="388">
        <v>17.100000000000001</v>
      </c>
      <c r="J1209" s="389">
        <f t="shared" si="92"/>
        <v>37.299999999999997</v>
      </c>
      <c r="K1209" s="390">
        <v>36.86</v>
      </c>
      <c r="L1209" s="391">
        <v>45478</v>
      </c>
      <c r="M1209" s="388">
        <f t="shared" si="93"/>
        <v>0.43999999999999773</v>
      </c>
      <c r="N1209" s="392">
        <v>2</v>
      </c>
      <c r="O1209" s="1" t="s">
        <v>50</v>
      </c>
      <c r="P1209" s="1" t="s">
        <v>53</v>
      </c>
      <c r="Q1209" s="393" t="str">
        <f>VLOOKUP(MKT[[#This Row],[ID]],DRIVER[],6,FALSE)</f>
        <v>MALIA PRADHAN</v>
      </c>
    </row>
    <row r="1210" spans="1:18" ht="13.8">
      <c r="A1210" s="1">
        <v>37</v>
      </c>
      <c r="B1210" s="387" t="str">
        <f>MKT[[#This Row],[DATE]]&amp;MKT[[#This Row],[VEHICLE NO]]&amp;MKT[[#This Row],[TRIP NO]]</f>
        <v>45478OD04V13451</v>
      </c>
      <c r="C1210" s="25">
        <v>45478</v>
      </c>
      <c r="D1210" s="1">
        <v>29838</v>
      </c>
      <c r="E1210" s="12">
        <v>312215</v>
      </c>
      <c r="F1210" s="17">
        <v>3162</v>
      </c>
      <c r="G1210" s="20" t="s">
        <v>48</v>
      </c>
      <c r="H1210" s="388">
        <v>56.6</v>
      </c>
      <c r="I1210" s="388">
        <v>16.899999999999999</v>
      </c>
      <c r="J1210" s="389">
        <f t="shared" ref="J1210:J1219" si="94">H1210-I1210</f>
        <v>39.700000000000003</v>
      </c>
      <c r="K1210" s="390">
        <v>38.74</v>
      </c>
      <c r="L1210" s="391">
        <v>45478</v>
      </c>
      <c r="M1210" s="388">
        <f t="shared" ref="M1210:M1219" si="95">J1210-K1210</f>
        <v>0.96000000000000085</v>
      </c>
      <c r="N1210" s="392">
        <v>1</v>
      </c>
      <c r="O1210" s="1" t="s">
        <v>50</v>
      </c>
      <c r="P1210" s="1" t="s">
        <v>53</v>
      </c>
      <c r="Q1210" s="393" t="str">
        <f>VLOOKUP(MKT[[#This Row],[ID]],DRIVER[],6,FALSE)</f>
        <v>ASHOK PRADHAN</v>
      </c>
    </row>
    <row r="1211" spans="1:18" ht="13.8">
      <c r="A1211" s="1">
        <v>38</v>
      </c>
      <c r="B1211" s="387" t="str">
        <f>MKT[[#This Row],[DATE]]&amp;MKT[[#This Row],[VEHICLE NO]]&amp;MKT[[#This Row],[TRIP NO]]</f>
        <v>45478OD34T11451</v>
      </c>
      <c r="C1211" s="25">
        <v>45478</v>
      </c>
      <c r="D1211" s="1">
        <v>29840</v>
      </c>
      <c r="E1211" s="12">
        <v>312215</v>
      </c>
      <c r="F1211" s="17">
        <v>3167</v>
      </c>
      <c r="G1211" s="20" t="s">
        <v>34</v>
      </c>
      <c r="H1211" s="388">
        <v>54.2</v>
      </c>
      <c r="I1211" s="388">
        <v>16.84</v>
      </c>
      <c r="J1211" s="389">
        <f t="shared" si="94"/>
        <v>37.36</v>
      </c>
      <c r="K1211" s="390">
        <v>37.04</v>
      </c>
      <c r="L1211" s="391">
        <v>45478</v>
      </c>
      <c r="M1211" s="388">
        <f t="shared" si="95"/>
        <v>0.32000000000000028</v>
      </c>
      <c r="N1211" s="392">
        <v>1</v>
      </c>
      <c r="O1211" s="1" t="s">
        <v>50</v>
      </c>
      <c r="P1211" s="1" t="s">
        <v>53</v>
      </c>
      <c r="Q1211" s="393" t="str">
        <f>VLOOKUP(MKT[[#This Row],[ID]],DRIVER[],6,FALSE)</f>
        <v>KASHI NATH DAS</v>
      </c>
      <c r="R1211" s="1">
        <v>344</v>
      </c>
    </row>
    <row r="1212" spans="1:18" ht="13.8">
      <c r="A1212" s="1">
        <v>39</v>
      </c>
      <c r="B1212" s="387" t="str">
        <f>MKT[[#This Row],[DATE]]&amp;MKT[[#This Row],[VEHICLE NO]]&amp;MKT[[#This Row],[TRIP NO]]</f>
        <v>45478OD34R13451</v>
      </c>
      <c r="C1212" s="25">
        <v>45478</v>
      </c>
      <c r="D1212" s="1">
        <v>29841</v>
      </c>
      <c r="E1212" s="12">
        <v>312215</v>
      </c>
      <c r="F1212" s="17">
        <v>3177</v>
      </c>
      <c r="G1212" s="20" t="s">
        <v>11</v>
      </c>
      <c r="H1212" s="388">
        <v>54.58</v>
      </c>
      <c r="I1212" s="388">
        <v>17.100000000000001</v>
      </c>
      <c r="J1212" s="389">
        <f t="shared" si="94"/>
        <v>37.479999999999997</v>
      </c>
      <c r="K1212" s="390">
        <v>37.28</v>
      </c>
      <c r="L1212" s="391">
        <v>45478</v>
      </c>
      <c r="M1212" s="388">
        <f t="shared" si="95"/>
        <v>0.19999999999999574</v>
      </c>
      <c r="N1212" s="392">
        <v>1</v>
      </c>
      <c r="O1212" s="1" t="s">
        <v>50</v>
      </c>
      <c r="P1212" s="1" t="s">
        <v>53</v>
      </c>
      <c r="Q1212" s="393" t="str">
        <f>VLOOKUP(MKT[[#This Row],[ID]],DRIVER[],6,FALSE)</f>
        <v>MALIA PRADHAN</v>
      </c>
    </row>
    <row r="1213" spans="1:18" ht="13.8">
      <c r="A1213" s="1">
        <v>40</v>
      </c>
      <c r="B1213" s="387" t="str">
        <f>MKT[[#This Row],[DATE]]&amp;MKT[[#This Row],[VEHICLE NO]]&amp;MKT[[#This Row],[TRIP NO]]</f>
        <v>45478OD34R11451</v>
      </c>
      <c r="C1213" s="25">
        <v>45478</v>
      </c>
      <c r="D1213" s="1">
        <v>29842</v>
      </c>
      <c r="E1213" s="12">
        <v>312215</v>
      </c>
      <c r="F1213" s="17">
        <v>3187</v>
      </c>
      <c r="G1213" s="20" t="s">
        <v>12</v>
      </c>
      <c r="H1213" s="388">
        <v>52.84</v>
      </c>
      <c r="I1213" s="388">
        <v>17.16</v>
      </c>
      <c r="J1213" s="389">
        <f t="shared" si="94"/>
        <v>35.680000000000007</v>
      </c>
      <c r="K1213" s="390">
        <v>35.18</v>
      </c>
      <c r="L1213" s="391">
        <v>45478</v>
      </c>
      <c r="M1213" s="388">
        <f t="shared" si="95"/>
        <v>0.50000000000000711</v>
      </c>
      <c r="N1213" s="392">
        <v>1</v>
      </c>
      <c r="O1213" s="1" t="s">
        <v>50</v>
      </c>
      <c r="P1213" s="1" t="s">
        <v>53</v>
      </c>
      <c r="Q1213" s="393" t="str">
        <f>VLOOKUP(MKT[[#This Row],[ID]],DRIVER[],6,FALSE)</f>
        <v>AKASH KUMAR SINGH</v>
      </c>
    </row>
    <row r="1214" spans="1:18" ht="13.8">
      <c r="A1214" s="1">
        <v>41</v>
      </c>
      <c r="B1214" s="387" t="str">
        <f>MKT[[#This Row],[DATE]]&amp;MKT[[#This Row],[VEHICLE NO]]&amp;MKT[[#This Row],[TRIP NO]]</f>
        <v>45478OD34S11451</v>
      </c>
      <c r="C1214" s="25">
        <v>45478</v>
      </c>
      <c r="D1214" s="1">
        <v>29843</v>
      </c>
      <c r="E1214" s="12">
        <v>312215</v>
      </c>
      <c r="F1214" s="17">
        <v>3212</v>
      </c>
      <c r="G1214" s="20" t="s">
        <v>32</v>
      </c>
      <c r="H1214" s="388">
        <v>54.5</v>
      </c>
      <c r="I1214" s="388">
        <v>16.7</v>
      </c>
      <c r="J1214" s="389">
        <f t="shared" si="94"/>
        <v>37.799999999999997</v>
      </c>
      <c r="K1214" s="390">
        <v>37.56</v>
      </c>
      <c r="L1214" s="391">
        <v>45478</v>
      </c>
      <c r="M1214" s="388">
        <f t="shared" si="95"/>
        <v>0.23999999999999488</v>
      </c>
      <c r="N1214" s="392">
        <v>1</v>
      </c>
      <c r="O1214" s="1" t="s">
        <v>50</v>
      </c>
      <c r="P1214" s="1" t="s">
        <v>53</v>
      </c>
      <c r="Q1214" s="393" t="str">
        <f>VLOOKUP(MKT[[#This Row],[ID]],DRIVER[],6,FALSE)</f>
        <v>BHOORA KHAN</v>
      </c>
    </row>
    <row r="1215" spans="1:18" ht="13.8">
      <c r="A1215" s="1">
        <v>42</v>
      </c>
      <c r="B1215" s="387" t="str">
        <f>MKT[[#This Row],[DATE]]&amp;MKT[[#This Row],[VEHICLE NO]]&amp;MKT[[#This Row],[TRIP NO]]</f>
        <v>45478OD04T11451</v>
      </c>
      <c r="C1215" s="25">
        <v>45478</v>
      </c>
      <c r="D1215" s="1">
        <v>29844</v>
      </c>
      <c r="E1215" s="12">
        <v>312215</v>
      </c>
      <c r="F1215" s="17">
        <v>3226</v>
      </c>
      <c r="G1215" s="20" t="s">
        <v>13</v>
      </c>
      <c r="H1215" s="388">
        <v>57.68</v>
      </c>
      <c r="I1215" s="388">
        <v>17.059999999999999</v>
      </c>
      <c r="J1215" s="389">
        <f t="shared" si="94"/>
        <v>40.620000000000005</v>
      </c>
      <c r="K1215" s="390">
        <v>40</v>
      </c>
      <c r="L1215" s="391">
        <v>45478</v>
      </c>
      <c r="M1215" s="388">
        <f t="shared" si="95"/>
        <v>0.62000000000000455</v>
      </c>
      <c r="N1215" s="392">
        <v>1</v>
      </c>
      <c r="O1215" s="1" t="s">
        <v>50</v>
      </c>
      <c r="P1215" s="1" t="s">
        <v>53</v>
      </c>
      <c r="Q1215" s="393" t="str">
        <f>VLOOKUP(MKT[[#This Row],[ID]],DRIVER[],6,FALSE)</f>
        <v>ACHUTA CH DAS</v>
      </c>
    </row>
    <row r="1216" spans="1:18" ht="13.8">
      <c r="A1216" s="1">
        <v>43</v>
      </c>
      <c r="B1216" s="387" t="str">
        <f>MKT[[#This Row],[DATE]]&amp;MKT[[#This Row],[VEHICLE NO]]&amp;MKT[[#This Row],[TRIP NO]]</f>
        <v>45478OD04V13452</v>
      </c>
      <c r="C1216" s="25">
        <v>45478</v>
      </c>
      <c r="D1216" s="1">
        <v>29845</v>
      </c>
      <c r="E1216" s="12">
        <v>312215</v>
      </c>
      <c r="F1216" s="17">
        <v>3245</v>
      </c>
      <c r="G1216" s="20" t="s">
        <v>48</v>
      </c>
      <c r="H1216" s="388">
        <v>54.32</v>
      </c>
      <c r="I1216" s="388">
        <v>16.88</v>
      </c>
      <c r="J1216" s="389">
        <f t="shared" si="94"/>
        <v>37.44</v>
      </c>
      <c r="K1216" s="390">
        <v>37.24</v>
      </c>
      <c r="L1216" s="391">
        <v>45478</v>
      </c>
      <c r="M1216" s="388">
        <f t="shared" si="95"/>
        <v>0.19999999999999574</v>
      </c>
      <c r="N1216" s="392">
        <v>2</v>
      </c>
      <c r="O1216" s="1" t="s">
        <v>50</v>
      </c>
      <c r="P1216" s="1" t="s">
        <v>53</v>
      </c>
      <c r="Q1216" s="393" t="str">
        <f>VLOOKUP(MKT[[#This Row],[ID]],DRIVER[],6,FALSE)</f>
        <v>ASHOK PRADHAN</v>
      </c>
    </row>
    <row r="1217" spans="1:18" ht="13.8">
      <c r="A1217" s="1">
        <v>44</v>
      </c>
      <c r="B1217" s="387" t="str">
        <f>MKT[[#This Row],[DATE]]&amp;MKT[[#This Row],[VEHICLE NO]]&amp;MKT[[#This Row],[TRIP NO]]</f>
        <v>45478OD34T11452</v>
      </c>
      <c r="C1217" s="25">
        <v>45478</v>
      </c>
      <c r="D1217" s="1">
        <v>29846</v>
      </c>
      <c r="E1217" s="12">
        <v>312215</v>
      </c>
      <c r="F1217" s="17">
        <v>3249</v>
      </c>
      <c r="G1217" s="20" t="s">
        <v>34</v>
      </c>
      <c r="H1217" s="388">
        <v>53.8</v>
      </c>
      <c r="I1217" s="388">
        <v>17.079999999999998</v>
      </c>
      <c r="J1217" s="389">
        <f t="shared" si="94"/>
        <v>36.72</v>
      </c>
      <c r="K1217" s="390">
        <v>36.46</v>
      </c>
      <c r="L1217" s="391">
        <v>45478</v>
      </c>
      <c r="M1217" s="388">
        <f t="shared" si="95"/>
        <v>0.25999999999999801</v>
      </c>
      <c r="N1217" s="392">
        <v>2</v>
      </c>
      <c r="O1217" s="1" t="s">
        <v>50</v>
      </c>
      <c r="P1217" s="1" t="s">
        <v>53</v>
      </c>
      <c r="Q1217" s="393" t="str">
        <f>VLOOKUP(MKT[[#This Row],[ID]],DRIVER[],6,FALSE)</f>
        <v>KASHI NATH DAS</v>
      </c>
    </row>
    <row r="1218" spans="1:18" ht="13.8">
      <c r="A1218" s="1">
        <v>45</v>
      </c>
      <c r="B1218" s="387" t="str">
        <f>MKT[[#This Row],[DATE]]&amp;MKT[[#This Row],[VEHICLE NO]]&amp;MKT[[#This Row],[TRIP NO]]</f>
        <v>45478OD34R13452</v>
      </c>
      <c r="C1218" s="25">
        <v>45478</v>
      </c>
      <c r="D1218" s="1">
        <v>29847</v>
      </c>
      <c r="E1218" s="12">
        <v>312215</v>
      </c>
      <c r="F1218" s="17">
        <v>3261</v>
      </c>
      <c r="G1218" s="20" t="s">
        <v>11</v>
      </c>
      <c r="H1218" s="388">
        <v>54.76</v>
      </c>
      <c r="I1218" s="388">
        <v>17.12</v>
      </c>
      <c r="J1218" s="389">
        <f t="shared" si="94"/>
        <v>37.64</v>
      </c>
      <c r="K1218" s="390">
        <v>37.64</v>
      </c>
      <c r="L1218" s="391">
        <v>45478</v>
      </c>
      <c r="M1218" s="388">
        <f t="shared" si="95"/>
        <v>0</v>
      </c>
      <c r="N1218" s="392">
        <v>2</v>
      </c>
      <c r="O1218" s="1" t="s">
        <v>50</v>
      </c>
      <c r="P1218" s="1" t="s">
        <v>53</v>
      </c>
      <c r="Q1218" s="393" t="str">
        <f>VLOOKUP(MKT[[#This Row],[ID]],DRIVER[],6,FALSE)</f>
        <v>MALIA PRADHAN</v>
      </c>
    </row>
    <row r="1219" spans="1:18" ht="13.8">
      <c r="A1219" s="1">
        <v>46</v>
      </c>
      <c r="B1219" s="387" t="str">
        <f>MKT[[#This Row],[DATE]]&amp;MKT[[#This Row],[VEHICLE NO]]&amp;MKT[[#This Row],[TRIP NO]]</f>
        <v>45478OD34R11452</v>
      </c>
      <c r="C1219" s="25">
        <v>45478</v>
      </c>
      <c r="D1219" s="1">
        <v>29848</v>
      </c>
      <c r="E1219" s="12">
        <v>312215</v>
      </c>
      <c r="F1219" s="17">
        <v>3269</v>
      </c>
      <c r="G1219" s="20" t="s">
        <v>12</v>
      </c>
      <c r="H1219" s="388">
        <v>53.62</v>
      </c>
      <c r="I1219" s="388">
        <v>17.2</v>
      </c>
      <c r="J1219" s="389">
        <f t="shared" si="94"/>
        <v>36.42</v>
      </c>
      <c r="K1219" s="390">
        <v>36.42</v>
      </c>
      <c r="L1219" s="391">
        <v>45479</v>
      </c>
      <c r="M1219" s="388">
        <f t="shared" si="95"/>
        <v>0</v>
      </c>
      <c r="N1219" s="392">
        <v>2</v>
      </c>
      <c r="O1219" s="1" t="s">
        <v>50</v>
      </c>
      <c r="P1219" s="1" t="s">
        <v>53</v>
      </c>
      <c r="Q1219" s="393" t="str">
        <f>VLOOKUP(MKT[[#This Row],[ID]],DRIVER[],6,FALSE)</f>
        <v>AKASH KUMAR SINGH</v>
      </c>
    </row>
    <row r="1220" spans="1:18" ht="13.8">
      <c r="A1220" s="1">
        <v>47</v>
      </c>
      <c r="B1220" s="387" t="str">
        <f>MKT[[#This Row],[DATE]]&amp;MKT[[#This Row],[VEHICLE NO]]&amp;MKT[[#This Row],[TRIP NO]]</f>
        <v>45481OD34S11451</v>
      </c>
      <c r="C1220" s="25">
        <v>45481</v>
      </c>
      <c r="D1220" s="1">
        <v>29849</v>
      </c>
      <c r="E1220" s="12">
        <v>312215</v>
      </c>
      <c r="F1220" s="17">
        <v>3405</v>
      </c>
      <c r="G1220" s="20" t="s">
        <v>32</v>
      </c>
      <c r="H1220" s="388">
        <v>55.5</v>
      </c>
      <c r="I1220" s="388">
        <v>16.739999999999998</v>
      </c>
      <c r="J1220" s="389">
        <f t="shared" ref="J1220:J1224" si="96">H1220-I1220</f>
        <v>38.760000000000005</v>
      </c>
      <c r="K1220" s="390">
        <v>38.26</v>
      </c>
      <c r="L1220" s="391">
        <v>45481</v>
      </c>
      <c r="M1220" s="388">
        <f t="shared" ref="M1220:M1224" si="97">J1220-K1220</f>
        <v>0.50000000000000711</v>
      </c>
      <c r="N1220" s="392">
        <v>1</v>
      </c>
      <c r="O1220" s="1" t="s">
        <v>50</v>
      </c>
      <c r="P1220" s="1" t="s">
        <v>53</v>
      </c>
      <c r="Q1220" s="393" t="str">
        <f>VLOOKUP(MKT[[#This Row],[ID]],DRIVER[],6,FALSE)</f>
        <v>BHOORA KHAN</v>
      </c>
      <c r="R1220" s="1">
        <v>438</v>
      </c>
    </row>
    <row r="1221" spans="1:18" ht="13.8">
      <c r="A1221" s="1">
        <v>48</v>
      </c>
      <c r="B1221" s="387" t="str">
        <f>MKT[[#This Row],[DATE]]&amp;MKT[[#This Row],[VEHICLE NO]]&amp;MKT[[#This Row],[TRIP NO]]</f>
        <v>45481OD34R11451</v>
      </c>
      <c r="C1221" s="25">
        <v>45481</v>
      </c>
      <c r="D1221" s="1">
        <v>29850</v>
      </c>
      <c r="E1221" s="12">
        <v>312215</v>
      </c>
      <c r="F1221" s="17">
        <v>3406</v>
      </c>
      <c r="G1221" s="20" t="s">
        <v>12</v>
      </c>
      <c r="H1221" s="388">
        <v>56.14</v>
      </c>
      <c r="I1221" s="388">
        <v>17.100000000000001</v>
      </c>
      <c r="J1221" s="389">
        <f t="shared" si="96"/>
        <v>39.04</v>
      </c>
      <c r="K1221" s="390">
        <v>38.82</v>
      </c>
      <c r="L1221" s="391">
        <v>45481</v>
      </c>
      <c r="M1221" s="388">
        <f t="shared" si="97"/>
        <v>0.21999999999999886</v>
      </c>
      <c r="N1221" s="392">
        <v>1</v>
      </c>
      <c r="O1221" s="1" t="s">
        <v>50</v>
      </c>
      <c r="P1221" s="1" t="s">
        <v>53</v>
      </c>
      <c r="Q1221" s="393" t="str">
        <f>VLOOKUP(MKT[[#This Row],[ID]],DRIVER[],6,FALSE)</f>
        <v>AKASH KUMAR SINGH</v>
      </c>
    </row>
    <row r="1222" spans="1:18" ht="13.8">
      <c r="A1222" s="1">
        <v>49</v>
      </c>
      <c r="B1222" s="387" t="str">
        <f>MKT[[#This Row],[DATE]]&amp;MKT[[#This Row],[VEHICLE NO]]&amp;MKT[[#This Row],[TRIP NO]]</f>
        <v>45481OD34T11451</v>
      </c>
      <c r="C1222" s="25">
        <v>45481</v>
      </c>
      <c r="D1222" s="1">
        <v>29856</v>
      </c>
      <c r="E1222" s="12">
        <v>312215</v>
      </c>
      <c r="F1222" s="17">
        <v>3418</v>
      </c>
      <c r="G1222" s="20" t="s">
        <v>34</v>
      </c>
      <c r="H1222" s="388">
        <v>54.96</v>
      </c>
      <c r="I1222" s="388">
        <v>17.079999999999998</v>
      </c>
      <c r="J1222" s="389">
        <f t="shared" si="96"/>
        <v>37.880000000000003</v>
      </c>
      <c r="K1222" s="390">
        <v>37.44</v>
      </c>
      <c r="L1222" s="391">
        <v>45481</v>
      </c>
      <c r="M1222" s="388">
        <f t="shared" si="97"/>
        <v>0.44000000000000483</v>
      </c>
      <c r="N1222" s="392">
        <v>1</v>
      </c>
      <c r="O1222" s="1" t="s">
        <v>50</v>
      </c>
      <c r="P1222" s="1" t="s">
        <v>53</v>
      </c>
      <c r="Q1222" s="393" t="str">
        <f>VLOOKUP(MKT[[#This Row],[ID]],DRIVER[],6,FALSE)</f>
        <v>KASHI NATH DAS</v>
      </c>
    </row>
    <row r="1223" spans="1:18" ht="13.8">
      <c r="A1223" s="1">
        <v>50</v>
      </c>
      <c r="B1223" s="387" t="str">
        <f>MKT[[#This Row],[DATE]]&amp;MKT[[#This Row],[VEHICLE NO]]&amp;MKT[[#This Row],[TRIP NO]]</f>
        <v>45481OD34R13451</v>
      </c>
      <c r="C1223" s="25">
        <v>45481</v>
      </c>
      <c r="D1223" s="1">
        <v>29857</v>
      </c>
      <c r="E1223" s="12">
        <v>312215</v>
      </c>
      <c r="F1223" s="17">
        <v>3446</v>
      </c>
      <c r="G1223" s="20" t="s">
        <v>11</v>
      </c>
      <c r="H1223" s="388">
        <v>55.48</v>
      </c>
      <c r="I1223" s="388">
        <v>17.079999999999998</v>
      </c>
      <c r="J1223" s="389">
        <f t="shared" si="96"/>
        <v>38.4</v>
      </c>
      <c r="K1223" s="390">
        <v>36.72</v>
      </c>
      <c r="L1223" s="391">
        <v>45481</v>
      </c>
      <c r="M1223" s="388">
        <f t="shared" si="97"/>
        <v>1.6799999999999997</v>
      </c>
      <c r="N1223" s="392">
        <v>1</v>
      </c>
      <c r="O1223" s="1" t="s">
        <v>50</v>
      </c>
      <c r="P1223" s="1" t="s">
        <v>53</v>
      </c>
      <c r="Q1223" s="393" t="str">
        <f>VLOOKUP(MKT[[#This Row],[ID]],DRIVER[],6,FALSE)</f>
        <v>MALIA PRADHAN</v>
      </c>
    </row>
    <row r="1224" spans="1:18" ht="13.8">
      <c r="A1224" s="1">
        <v>51</v>
      </c>
      <c r="B1224" s="387" t="str">
        <f>MKT[[#This Row],[DATE]]&amp;MKT[[#This Row],[VEHICLE NO]]&amp;MKT[[#This Row],[TRIP NO]]</f>
        <v>45481OD04V13451</v>
      </c>
      <c r="C1224" s="25">
        <v>45481</v>
      </c>
      <c r="D1224" s="1">
        <v>29858</v>
      </c>
      <c r="E1224" s="12">
        <v>312215</v>
      </c>
      <c r="F1224" s="17">
        <v>3476</v>
      </c>
      <c r="G1224" s="20" t="s">
        <v>48</v>
      </c>
      <c r="H1224" s="388">
        <v>54.7</v>
      </c>
      <c r="I1224" s="388">
        <v>16.84</v>
      </c>
      <c r="J1224" s="389">
        <f t="shared" si="96"/>
        <v>37.86</v>
      </c>
      <c r="K1224" s="390">
        <v>37.4</v>
      </c>
      <c r="L1224" s="391">
        <v>45481</v>
      </c>
      <c r="M1224" s="388">
        <f t="shared" si="97"/>
        <v>0.46000000000000085</v>
      </c>
      <c r="N1224" s="392">
        <v>1</v>
      </c>
      <c r="O1224" s="1" t="s">
        <v>50</v>
      </c>
      <c r="P1224" s="1" t="s">
        <v>53</v>
      </c>
      <c r="Q1224" s="393" t="str">
        <f>VLOOKUP(MKT[[#This Row],[ID]],DRIVER[],6,FALSE)</f>
        <v>ASHOK PRADHAN</v>
      </c>
    </row>
    <row r="1225" spans="1:18" ht="13.8">
      <c r="A1225" s="1">
        <v>52</v>
      </c>
      <c r="B1225" s="387" t="str">
        <f>MKT[[#This Row],[DATE]]&amp;MKT[[#This Row],[VEHICLE NO]]&amp;MKT[[#This Row],[TRIP NO]]</f>
        <v>45482OD04V13451</v>
      </c>
      <c r="C1225" s="25">
        <v>45482</v>
      </c>
      <c r="D1225" s="1">
        <v>29859</v>
      </c>
      <c r="E1225" s="12">
        <v>312215</v>
      </c>
      <c r="F1225" s="17">
        <v>3558</v>
      </c>
      <c r="G1225" s="20" t="s">
        <v>48</v>
      </c>
      <c r="H1225" s="388">
        <v>52.2</v>
      </c>
      <c r="I1225" s="388">
        <v>16.82</v>
      </c>
      <c r="J1225" s="389">
        <f t="shared" ref="J1225:J1232" si="98">H1225-I1225</f>
        <v>35.380000000000003</v>
      </c>
      <c r="K1225" s="390">
        <v>34.92</v>
      </c>
      <c r="L1225" s="391">
        <v>45482</v>
      </c>
      <c r="M1225" s="388">
        <f t="shared" ref="M1225:M1232" si="99">J1225-K1225</f>
        <v>0.46000000000000085</v>
      </c>
      <c r="N1225" s="392">
        <v>1</v>
      </c>
      <c r="O1225" s="1" t="s">
        <v>50</v>
      </c>
      <c r="P1225" s="1" t="s">
        <v>53</v>
      </c>
      <c r="Q1225" s="393" t="str">
        <f>VLOOKUP(MKT[[#This Row],[ID]],DRIVER[],6,FALSE)</f>
        <v>ASHOK PRADHAN</v>
      </c>
    </row>
    <row r="1226" spans="1:18" ht="13.8">
      <c r="A1226" s="1">
        <v>53</v>
      </c>
      <c r="B1226" s="387" t="str">
        <f>MKT[[#This Row],[DATE]]&amp;MKT[[#This Row],[VEHICLE NO]]&amp;MKT[[#This Row],[TRIP NO]]</f>
        <v>45482OD34R11451</v>
      </c>
      <c r="C1226" s="25">
        <v>45482</v>
      </c>
      <c r="D1226" s="1">
        <v>29860</v>
      </c>
      <c r="E1226" s="12">
        <v>312215</v>
      </c>
      <c r="F1226" s="17">
        <v>3559</v>
      </c>
      <c r="G1226" s="20" t="s">
        <v>12</v>
      </c>
      <c r="H1226" s="388">
        <v>53.38</v>
      </c>
      <c r="I1226" s="388">
        <v>17.04</v>
      </c>
      <c r="J1226" s="389">
        <f t="shared" si="98"/>
        <v>36.340000000000003</v>
      </c>
      <c r="K1226" s="390">
        <v>35.9</v>
      </c>
      <c r="L1226" s="391">
        <v>45482</v>
      </c>
      <c r="M1226" s="388">
        <f t="shared" si="99"/>
        <v>0.44000000000000483</v>
      </c>
      <c r="N1226" s="392">
        <v>1</v>
      </c>
      <c r="O1226" s="1" t="s">
        <v>50</v>
      </c>
      <c r="P1226" s="1" t="s">
        <v>53</v>
      </c>
      <c r="Q1226" s="393" t="str">
        <f>VLOOKUP(MKT[[#This Row],[ID]],DRIVER[],6,FALSE)</f>
        <v>AKASH KUMAR SINGH</v>
      </c>
    </row>
    <row r="1227" spans="1:18" ht="13.8">
      <c r="A1227" s="1">
        <v>54</v>
      </c>
      <c r="B1227" s="387" t="str">
        <f>MKT[[#This Row],[DATE]]&amp;MKT[[#This Row],[VEHICLE NO]]&amp;MKT[[#This Row],[TRIP NO]]</f>
        <v>45482OD34T11451</v>
      </c>
      <c r="C1227" s="25">
        <v>45482</v>
      </c>
      <c r="D1227" s="1">
        <v>29861</v>
      </c>
      <c r="E1227" s="12">
        <v>312215</v>
      </c>
      <c r="F1227" s="17">
        <v>3561</v>
      </c>
      <c r="G1227" s="20" t="s">
        <v>34</v>
      </c>
      <c r="H1227" s="388">
        <v>53.82</v>
      </c>
      <c r="I1227" s="388">
        <v>17.04</v>
      </c>
      <c r="J1227" s="389">
        <f t="shared" si="98"/>
        <v>36.78</v>
      </c>
      <c r="K1227" s="390">
        <v>35.36</v>
      </c>
      <c r="L1227" s="391">
        <v>45482</v>
      </c>
      <c r="M1227" s="388">
        <f t="shared" si="99"/>
        <v>1.4200000000000017</v>
      </c>
      <c r="N1227" s="392">
        <v>1</v>
      </c>
      <c r="O1227" s="1" t="s">
        <v>50</v>
      </c>
      <c r="P1227" s="1" t="s">
        <v>53</v>
      </c>
      <c r="Q1227" s="393" t="str">
        <f>VLOOKUP(MKT[[#This Row],[ID]],DRIVER[],6,FALSE)</f>
        <v>KASHI NATH DAS</v>
      </c>
    </row>
    <row r="1228" spans="1:18" ht="13.8">
      <c r="A1228" s="1">
        <v>55</v>
      </c>
      <c r="B1228" s="387" t="str">
        <f>MKT[[#This Row],[DATE]]&amp;MKT[[#This Row],[VEHICLE NO]]&amp;MKT[[#This Row],[TRIP NO]]</f>
        <v>45482OD34S11451</v>
      </c>
      <c r="C1228" s="25">
        <v>45482</v>
      </c>
      <c r="D1228" s="1">
        <v>29862</v>
      </c>
      <c r="E1228" s="12">
        <v>312215</v>
      </c>
      <c r="F1228" s="17">
        <v>3567</v>
      </c>
      <c r="G1228" s="20" t="s">
        <v>32</v>
      </c>
      <c r="H1228" s="388">
        <v>50.82</v>
      </c>
      <c r="I1228" s="388">
        <v>17.04</v>
      </c>
      <c r="J1228" s="389">
        <f t="shared" si="98"/>
        <v>33.78</v>
      </c>
      <c r="K1228" s="390">
        <v>32.159999999999997</v>
      </c>
      <c r="L1228" s="391">
        <v>45482</v>
      </c>
      <c r="M1228" s="388">
        <f t="shared" si="99"/>
        <v>1.6200000000000045</v>
      </c>
      <c r="N1228" s="392">
        <v>1</v>
      </c>
      <c r="O1228" s="1" t="s">
        <v>50</v>
      </c>
      <c r="P1228" s="1" t="s">
        <v>53</v>
      </c>
      <c r="Q1228" s="393" t="str">
        <f>VLOOKUP(MKT[[#This Row],[ID]],DRIVER[],6,FALSE)</f>
        <v>BHOORA KHAN</v>
      </c>
    </row>
    <row r="1229" spans="1:18" ht="13.8">
      <c r="A1229" s="1">
        <v>56</v>
      </c>
      <c r="B1229" s="387" t="str">
        <f>MKT[[#This Row],[DATE]]&amp;MKT[[#This Row],[VEHICLE NO]]&amp;MKT[[#This Row],[TRIP NO]]</f>
        <v>45482OD34R11452</v>
      </c>
      <c r="C1229" s="25">
        <v>45482</v>
      </c>
      <c r="D1229" s="1">
        <v>29863</v>
      </c>
      <c r="E1229" s="12">
        <v>312215</v>
      </c>
      <c r="F1229" s="17">
        <v>3628</v>
      </c>
      <c r="G1229" s="20" t="s">
        <v>12</v>
      </c>
      <c r="H1229" s="388">
        <v>54.64</v>
      </c>
      <c r="I1229" s="388">
        <v>17</v>
      </c>
      <c r="J1229" s="389">
        <f t="shared" si="98"/>
        <v>37.64</v>
      </c>
      <c r="K1229" s="390">
        <v>37.299999999999997</v>
      </c>
      <c r="L1229" s="391">
        <v>45482</v>
      </c>
      <c r="M1229" s="388">
        <f t="shared" si="99"/>
        <v>0.34000000000000341</v>
      </c>
      <c r="N1229" s="392">
        <v>2</v>
      </c>
      <c r="O1229" s="1" t="s">
        <v>50</v>
      </c>
      <c r="P1229" s="1" t="s">
        <v>53</v>
      </c>
      <c r="Q1229" s="393" t="str">
        <f>VLOOKUP(MKT[[#This Row],[ID]],DRIVER[],6,FALSE)</f>
        <v>AKASH KUMAR SINGH</v>
      </c>
    </row>
    <row r="1230" spans="1:18" ht="13.8">
      <c r="A1230" s="1">
        <v>57</v>
      </c>
      <c r="B1230" s="387" t="str">
        <f>MKT[[#This Row],[DATE]]&amp;MKT[[#This Row],[VEHICLE NO]]&amp;MKT[[#This Row],[TRIP NO]]</f>
        <v>45482OD04V13452</v>
      </c>
      <c r="C1230" s="25">
        <v>45482</v>
      </c>
      <c r="D1230" s="1">
        <v>29864</v>
      </c>
      <c r="E1230" s="12">
        <v>312215</v>
      </c>
      <c r="F1230" s="17">
        <v>3640</v>
      </c>
      <c r="G1230" s="20" t="s">
        <v>48</v>
      </c>
      <c r="H1230" s="388">
        <v>56.4</v>
      </c>
      <c r="I1230" s="388">
        <v>16.8</v>
      </c>
      <c r="J1230" s="389">
        <f t="shared" si="98"/>
        <v>39.599999999999994</v>
      </c>
      <c r="K1230" s="390">
        <v>38.9</v>
      </c>
      <c r="L1230" s="391">
        <v>45482</v>
      </c>
      <c r="M1230" s="388">
        <f t="shared" si="99"/>
        <v>0.69999999999999574</v>
      </c>
      <c r="N1230" s="392">
        <v>2</v>
      </c>
      <c r="O1230" s="1" t="s">
        <v>50</v>
      </c>
      <c r="P1230" s="1" t="s">
        <v>53</v>
      </c>
      <c r="Q1230" s="393" t="str">
        <f>VLOOKUP(MKT[[#This Row],[ID]],DRIVER[],6,FALSE)</f>
        <v>ASHOK PRADHAN</v>
      </c>
    </row>
    <row r="1231" spans="1:18" ht="13.8">
      <c r="A1231" s="1">
        <v>58</v>
      </c>
      <c r="B1231" s="387" t="str">
        <f>MKT[[#This Row],[DATE]]&amp;MKT[[#This Row],[VEHICLE NO]]&amp;MKT[[#This Row],[TRIP NO]]</f>
        <v>45482OD34T11452</v>
      </c>
      <c r="C1231" s="25">
        <v>45482</v>
      </c>
      <c r="D1231" s="1">
        <v>29865</v>
      </c>
      <c r="E1231" s="12">
        <v>312215</v>
      </c>
      <c r="F1231" s="17">
        <v>3649</v>
      </c>
      <c r="G1231" s="20" t="s">
        <v>34</v>
      </c>
      <c r="H1231" s="388">
        <v>55.2</v>
      </c>
      <c r="I1231" s="388">
        <v>17.02</v>
      </c>
      <c r="J1231" s="389">
        <f t="shared" si="98"/>
        <v>38.180000000000007</v>
      </c>
      <c r="K1231" s="390">
        <v>37.22</v>
      </c>
      <c r="L1231" s="391">
        <v>45482</v>
      </c>
      <c r="M1231" s="388">
        <f t="shared" si="99"/>
        <v>0.96000000000000796</v>
      </c>
      <c r="N1231" s="392">
        <v>2</v>
      </c>
      <c r="O1231" s="1" t="s">
        <v>50</v>
      </c>
      <c r="P1231" s="1" t="s">
        <v>53</v>
      </c>
      <c r="Q1231" s="393" t="str">
        <f>VLOOKUP(MKT[[#This Row],[ID]],DRIVER[],6,FALSE)</f>
        <v>KASHI NATH DAS</v>
      </c>
    </row>
    <row r="1232" spans="1:18" ht="13.8">
      <c r="A1232" s="1">
        <v>59</v>
      </c>
      <c r="B1232" s="387" t="str">
        <f>MKT[[#This Row],[DATE]]&amp;MKT[[#This Row],[VEHICLE NO]]&amp;MKT[[#This Row],[TRIP NO]]</f>
        <v>45482OD34S11452</v>
      </c>
      <c r="C1232" s="25">
        <v>45482</v>
      </c>
      <c r="D1232" s="1">
        <v>29866</v>
      </c>
      <c r="E1232" s="12">
        <v>312215</v>
      </c>
      <c r="F1232" s="17">
        <v>3653</v>
      </c>
      <c r="G1232" s="20" t="s">
        <v>32</v>
      </c>
      <c r="H1232" s="388">
        <v>53.74</v>
      </c>
      <c r="I1232" s="388">
        <v>16.920000000000002</v>
      </c>
      <c r="J1232" s="389">
        <f t="shared" si="98"/>
        <v>36.82</v>
      </c>
      <c r="K1232" s="390">
        <v>35.94</v>
      </c>
      <c r="L1232" s="391">
        <v>45482</v>
      </c>
      <c r="M1232" s="388">
        <f t="shared" si="99"/>
        <v>0.88000000000000256</v>
      </c>
      <c r="N1232" s="392">
        <v>2</v>
      </c>
      <c r="O1232" s="1" t="s">
        <v>50</v>
      </c>
      <c r="P1232" s="1" t="s">
        <v>53</v>
      </c>
      <c r="Q1232" s="393" t="str">
        <f>VLOOKUP(MKT[[#This Row],[ID]],DRIVER[],6,FALSE)</f>
        <v>BHOORA KHAN</v>
      </c>
    </row>
    <row r="1233" spans="1:18" ht="13.8">
      <c r="A1233" s="1">
        <v>60</v>
      </c>
      <c r="B1233" s="1" t="str">
        <f>MKT[[#This Row],[DATE]]&amp;MKT[[#This Row],[VEHICLE NO]]&amp;MKT[[#This Row],[TRIP NO]]</f>
        <v>45483OD34S11451</v>
      </c>
      <c r="C1233" s="25">
        <v>45483</v>
      </c>
      <c r="D1233" s="1">
        <v>29868</v>
      </c>
      <c r="E1233" s="12">
        <v>312215</v>
      </c>
      <c r="F1233" s="17">
        <v>3735</v>
      </c>
      <c r="G1233" s="20" t="s">
        <v>32</v>
      </c>
      <c r="H1233" s="48">
        <v>53.76</v>
      </c>
      <c r="I1233" s="48">
        <v>16.940000000000001</v>
      </c>
      <c r="J1233" s="26">
        <f t="shared" ref="J1233:J1242" si="100">H1233-I1233</f>
        <v>36.819999999999993</v>
      </c>
      <c r="K1233" s="49">
        <v>36.380000000000003</v>
      </c>
      <c r="L1233" s="391">
        <v>45483</v>
      </c>
      <c r="M1233" s="48">
        <f t="shared" ref="M1233:M1242" si="101">J1233-K1233</f>
        <v>0.43999999999999062</v>
      </c>
      <c r="N1233" s="246">
        <v>1</v>
      </c>
      <c r="O1233" s="1" t="s">
        <v>50</v>
      </c>
      <c r="P1233" s="1" t="s">
        <v>53</v>
      </c>
      <c r="Q1233" s="91" t="str">
        <f>VLOOKUP(MKT[[#This Row],[ID]],DRIVER[],6,FALSE)</f>
        <v>BHOORA KHAN</v>
      </c>
    </row>
    <row r="1234" spans="1:18" ht="13.8">
      <c r="A1234" s="1">
        <v>61</v>
      </c>
      <c r="B1234" s="1" t="str">
        <f>MKT[[#This Row],[DATE]]&amp;MKT[[#This Row],[VEHICLE NO]]&amp;MKT[[#This Row],[TRIP NO]]</f>
        <v>45483OD04V13451</v>
      </c>
      <c r="C1234" s="25">
        <v>45483</v>
      </c>
      <c r="D1234" s="1">
        <v>29869</v>
      </c>
      <c r="E1234" s="12">
        <v>312215</v>
      </c>
      <c r="F1234" s="17">
        <v>3737</v>
      </c>
      <c r="G1234" s="20" t="s">
        <v>48</v>
      </c>
      <c r="H1234" s="48">
        <v>52.04</v>
      </c>
      <c r="I1234" s="48">
        <v>16.78</v>
      </c>
      <c r="J1234" s="26">
        <f t="shared" si="100"/>
        <v>35.26</v>
      </c>
      <c r="K1234" s="49">
        <v>34.979999999999997</v>
      </c>
      <c r="L1234" s="391">
        <v>45483</v>
      </c>
      <c r="M1234" s="48">
        <f t="shared" si="101"/>
        <v>0.28000000000000114</v>
      </c>
      <c r="N1234" s="246">
        <v>1</v>
      </c>
      <c r="O1234" s="1" t="s">
        <v>50</v>
      </c>
      <c r="P1234" s="1" t="s">
        <v>53</v>
      </c>
      <c r="Q1234" s="91" t="str">
        <f>VLOOKUP(MKT[[#This Row],[ID]],DRIVER[],6,FALSE)</f>
        <v>ASHOK PRADHAN</v>
      </c>
    </row>
    <row r="1235" spans="1:18" ht="13.8">
      <c r="A1235" s="1">
        <v>62</v>
      </c>
      <c r="B1235" s="1" t="str">
        <f>MKT[[#This Row],[DATE]]&amp;MKT[[#This Row],[VEHICLE NO]]&amp;MKT[[#This Row],[TRIP NO]]</f>
        <v>45483OD34T11451</v>
      </c>
      <c r="C1235" s="25">
        <v>45483</v>
      </c>
      <c r="D1235" s="1">
        <v>29870</v>
      </c>
      <c r="E1235" s="12">
        <v>312215</v>
      </c>
      <c r="F1235" s="17">
        <v>3741</v>
      </c>
      <c r="G1235" s="20" t="s">
        <v>34</v>
      </c>
      <c r="H1235" s="48">
        <v>55.24</v>
      </c>
      <c r="I1235" s="48">
        <v>17</v>
      </c>
      <c r="J1235" s="26">
        <f t="shared" si="100"/>
        <v>38.24</v>
      </c>
      <c r="K1235" s="49">
        <v>37.72</v>
      </c>
      <c r="L1235" s="391">
        <v>45483</v>
      </c>
      <c r="M1235" s="48">
        <f t="shared" si="101"/>
        <v>0.52000000000000313</v>
      </c>
      <c r="N1235" s="246">
        <v>1</v>
      </c>
      <c r="O1235" s="1" t="s">
        <v>50</v>
      </c>
      <c r="P1235" s="1" t="s">
        <v>53</v>
      </c>
      <c r="Q1235" s="91" t="str">
        <f>VLOOKUP(MKT[[#This Row],[ID]],DRIVER[],6,FALSE)</f>
        <v>KASHI NATH DAS</v>
      </c>
    </row>
    <row r="1236" spans="1:18" ht="13.8">
      <c r="A1236" s="1">
        <v>63</v>
      </c>
      <c r="B1236" s="1" t="str">
        <f>MKT[[#This Row],[DATE]]&amp;MKT[[#This Row],[VEHICLE NO]]&amp;MKT[[#This Row],[TRIP NO]]</f>
        <v>45483OD34R11451</v>
      </c>
      <c r="C1236" s="25">
        <v>45483</v>
      </c>
      <c r="D1236" s="1">
        <v>29871</v>
      </c>
      <c r="E1236" s="12">
        <v>312215</v>
      </c>
      <c r="F1236" s="17">
        <v>3733</v>
      </c>
      <c r="G1236" s="20" t="s">
        <v>12</v>
      </c>
      <c r="H1236" s="48">
        <v>53.2</v>
      </c>
      <c r="I1236" s="48">
        <v>16.98</v>
      </c>
      <c r="J1236" s="26">
        <f t="shared" si="100"/>
        <v>36.22</v>
      </c>
      <c r="K1236" s="49">
        <v>35.82</v>
      </c>
      <c r="L1236" s="391">
        <v>45483</v>
      </c>
      <c r="M1236" s="48">
        <f t="shared" si="101"/>
        <v>0.39999999999999858</v>
      </c>
      <c r="N1236" s="246">
        <v>1</v>
      </c>
      <c r="O1236" s="1" t="s">
        <v>50</v>
      </c>
      <c r="P1236" s="1" t="s">
        <v>53</v>
      </c>
      <c r="Q1236" s="91" t="str">
        <f>VLOOKUP(MKT[[#This Row],[ID]],DRIVER[],6,FALSE)</f>
        <v>AKASH KUMAR SINGH</v>
      </c>
      <c r="R1236" s="1">
        <v>392</v>
      </c>
    </row>
    <row r="1237" spans="1:18" ht="13.8">
      <c r="A1237" s="1">
        <v>64</v>
      </c>
      <c r="B1237" s="1" t="str">
        <f>MKT[[#This Row],[DATE]]&amp;MKT[[#This Row],[VEHICLE NO]]&amp;MKT[[#This Row],[TRIP NO]]</f>
        <v>45483OD04T11451</v>
      </c>
      <c r="C1237" s="25">
        <v>45483</v>
      </c>
      <c r="D1237" s="1">
        <v>29872</v>
      </c>
      <c r="E1237" s="12">
        <v>312215</v>
      </c>
      <c r="F1237" s="17">
        <v>3786</v>
      </c>
      <c r="G1237" s="20" t="s">
        <v>13</v>
      </c>
      <c r="H1237" s="48">
        <v>57.68</v>
      </c>
      <c r="I1237" s="48">
        <v>17</v>
      </c>
      <c r="J1237" s="26">
        <f t="shared" si="100"/>
        <v>40.68</v>
      </c>
      <c r="K1237" s="49">
        <v>40.119999999999997</v>
      </c>
      <c r="L1237" s="391">
        <v>45483</v>
      </c>
      <c r="M1237" s="48">
        <f t="shared" si="101"/>
        <v>0.56000000000000227</v>
      </c>
      <c r="N1237" s="246">
        <v>1</v>
      </c>
      <c r="O1237" s="1" t="s">
        <v>50</v>
      </c>
      <c r="P1237" s="1" t="s">
        <v>53</v>
      </c>
      <c r="Q1237" s="91" t="str">
        <f>VLOOKUP(MKT[[#This Row],[ID]],DRIVER[],6,FALSE)</f>
        <v>SUSANT KUMAR BAG</v>
      </c>
    </row>
    <row r="1238" spans="1:18" ht="13.8">
      <c r="A1238" s="1">
        <v>65</v>
      </c>
      <c r="B1238" s="1" t="str">
        <f>MKT[[#This Row],[DATE]]&amp;MKT[[#This Row],[VEHICLE NO]]&amp;MKT[[#This Row],[TRIP NO]]</f>
        <v>45483OD34R13451</v>
      </c>
      <c r="C1238" s="25">
        <v>45483</v>
      </c>
      <c r="D1238" s="1">
        <v>29873</v>
      </c>
      <c r="E1238" s="12">
        <v>312215</v>
      </c>
      <c r="F1238" s="17">
        <v>3788</v>
      </c>
      <c r="G1238" s="20" t="s">
        <v>11</v>
      </c>
      <c r="H1238" s="48">
        <v>57.64</v>
      </c>
      <c r="I1238" s="48">
        <v>17.02</v>
      </c>
      <c r="J1238" s="26">
        <f t="shared" si="100"/>
        <v>40.620000000000005</v>
      </c>
      <c r="K1238" s="49">
        <v>40.020000000000003</v>
      </c>
      <c r="L1238" s="391">
        <v>45483</v>
      </c>
      <c r="M1238" s="48">
        <f t="shared" si="101"/>
        <v>0.60000000000000142</v>
      </c>
      <c r="N1238" s="246">
        <v>1</v>
      </c>
      <c r="O1238" s="1" t="s">
        <v>50</v>
      </c>
      <c r="P1238" s="1" t="s">
        <v>53</v>
      </c>
      <c r="Q1238" s="91" t="str">
        <f>VLOOKUP(MKT[[#This Row],[ID]],DRIVER[],6,FALSE)</f>
        <v>MALIA PRADHAN</v>
      </c>
    </row>
    <row r="1239" spans="1:18" ht="13.8">
      <c r="A1239" s="1">
        <v>66</v>
      </c>
      <c r="B1239" s="1" t="str">
        <f>MKT[[#This Row],[DATE]]&amp;MKT[[#This Row],[VEHICLE NO]]&amp;MKT[[#This Row],[TRIP NO]]</f>
        <v>45483OD04V13452</v>
      </c>
      <c r="C1239" s="25">
        <v>45483</v>
      </c>
      <c r="D1239" s="1">
        <v>29874</v>
      </c>
      <c r="E1239" s="12">
        <v>312215</v>
      </c>
      <c r="F1239" s="17">
        <v>3844</v>
      </c>
      <c r="G1239" s="20" t="s">
        <v>48</v>
      </c>
      <c r="H1239" s="48">
        <v>53.2</v>
      </c>
      <c r="I1239" s="48">
        <v>16.760000000000002</v>
      </c>
      <c r="J1239" s="26">
        <f t="shared" si="100"/>
        <v>36.44</v>
      </c>
      <c r="K1239" s="49">
        <v>35.979999999999997</v>
      </c>
      <c r="L1239" s="391">
        <v>45483</v>
      </c>
      <c r="M1239" s="48">
        <f t="shared" si="101"/>
        <v>0.46000000000000085</v>
      </c>
      <c r="N1239" s="246">
        <v>2</v>
      </c>
      <c r="O1239" s="1" t="s">
        <v>50</v>
      </c>
      <c r="P1239" s="1" t="s">
        <v>53</v>
      </c>
      <c r="Q1239" s="91" t="str">
        <f>VLOOKUP(MKT[[#This Row],[ID]],DRIVER[],6,FALSE)</f>
        <v>ASHOK PRADHAN</v>
      </c>
      <c r="R1239" s="1">
        <v>362</v>
      </c>
    </row>
    <row r="1240" spans="1:18" ht="13.8">
      <c r="A1240" s="1">
        <v>67</v>
      </c>
      <c r="B1240" s="1" t="str">
        <f>MKT[[#This Row],[DATE]]&amp;MKT[[#This Row],[VEHICLE NO]]&amp;MKT[[#This Row],[TRIP NO]]</f>
        <v>45483OD34S11452</v>
      </c>
      <c r="C1240" s="25">
        <v>45483</v>
      </c>
      <c r="D1240" s="1">
        <v>29875</v>
      </c>
      <c r="E1240" s="12">
        <v>312215</v>
      </c>
      <c r="F1240" s="17">
        <v>3843</v>
      </c>
      <c r="G1240" s="20" t="s">
        <v>32</v>
      </c>
      <c r="H1240" s="48">
        <v>51.88</v>
      </c>
      <c r="I1240" s="48">
        <v>16.88</v>
      </c>
      <c r="J1240" s="26">
        <f t="shared" si="100"/>
        <v>35</v>
      </c>
      <c r="K1240" s="49">
        <v>34.56</v>
      </c>
      <c r="L1240" s="391">
        <v>45483</v>
      </c>
      <c r="M1240" s="48">
        <f t="shared" si="101"/>
        <v>0.43999999999999773</v>
      </c>
      <c r="N1240" s="246">
        <v>2</v>
      </c>
      <c r="O1240" s="1" t="s">
        <v>50</v>
      </c>
      <c r="P1240" s="1" t="s">
        <v>53</v>
      </c>
      <c r="Q1240" s="91" t="str">
        <f>VLOOKUP(MKT[[#This Row],[ID]],DRIVER[],6,FALSE)</f>
        <v>BHOORA KHAN</v>
      </c>
    </row>
    <row r="1241" spans="1:18" ht="13.8">
      <c r="A1241" s="1">
        <v>68</v>
      </c>
      <c r="B1241" s="1" t="str">
        <f>MKT[[#This Row],[DATE]]&amp;MKT[[#This Row],[VEHICLE NO]]&amp;MKT[[#This Row],[TRIP NO]]</f>
        <v>45483OD34T11452</v>
      </c>
      <c r="C1241" s="25">
        <v>45483</v>
      </c>
      <c r="D1241" s="1">
        <v>29876</v>
      </c>
      <c r="E1241" s="12">
        <v>312215</v>
      </c>
      <c r="F1241" s="17">
        <v>3864</v>
      </c>
      <c r="G1241" s="20" t="s">
        <v>34</v>
      </c>
      <c r="H1241" s="48">
        <v>54.12</v>
      </c>
      <c r="I1241" s="48">
        <v>16.98</v>
      </c>
      <c r="J1241" s="26">
        <f t="shared" si="100"/>
        <v>37.14</v>
      </c>
      <c r="K1241" s="49">
        <v>36.840000000000003</v>
      </c>
      <c r="L1241" s="391">
        <v>45483</v>
      </c>
      <c r="M1241" s="48">
        <f t="shared" si="101"/>
        <v>0.29999999999999716</v>
      </c>
      <c r="N1241" s="246">
        <v>2</v>
      </c>
      <c r="O1241" s="1" t="s">
        <v>50</v>
      </c>
      <c r="P1241" s="1" t="s">
        <v>53</v>
      </c>
      <c r="Q1241" s="91" t="str">
        <f>VLOOKUP(MKT[[#This Row],[ID]],DRIVER[],6,FALSE)</f>
        <v>KASHI NATH DAS</v>
      </c>
    </row>
    <row r="1242" spans="1:18" ht="13.8">
      <c r="A1242" s="1">
        <v>69</v>
      </c>
      <c r="B1242" s="1" t="str">
        <f>MKT[[#This Row],[DATE]]&amp;MKT[[#This Row],[VEHICLE NO]]&amp;MKT[[#This Row],[TRIP NO]]</f>
        <v>45483OD34R11452</v>
      </c>
      <c r="C1242" s="25">
        <v>45483</v>
      </c>
      <c r="D1242" s="1">
        <v>29877</v>
      </c>
      <c r="E1242" s="12">
        <v>312215</v>
      </c>
      <c r="F1242" s="17">
        <v>3874</v>
      </c>
      <c r="G1242" s="20" t="s">
        <v>12</v>
      </c>
      <c r="H1242" s="48">
        <v>55.56</v>
      </c>
      <c r="I1242" s="48">
        <v>17.239999999999998</v>
      </c>
      <c r="J1242" s="26">
        <f t="shared" si="100"/>
        <v>38.320000000000007</v>
      </c>
      <c r="K1242" s="49">
        <v>37.9</v>
      </c>
      <c r="L1242" s="31">
        <v>45484</v>
      </c>
      <c r="M1242" s="48">
        <f t="shared" si="101"/>
        <v>0.42000000000000881</v>
      </c>
      <c r="N1242" s="246">
        <v>2</v>
      </c>
      <c r="O1242" s="1" t="s">
        <v>50</v>
      </c>
      <c r="P1242" s="1" t="s">
        <v>53</v>
      </c>
      <c r="Q1242" s="91" t="str">
        <f>VLOOKUP(MKT[[#This Row],[ID]],DRIVER[],6,FALSE)</f>
        <v>AKASH KUMAR SINGH</v>
      </c>
    </row>
    <row r="1243" spans="1:18" ht="13.8">
      <c r="A1243" s="1">
        <v>70</v>
      </c>
      <c r="B1243" s="387" t="str">
        <f>MKT[[#This Row],[DATE]]&amp;MKT[[#This Row],[VEHICLE NO]]&amp;MKT[[#This Row],[TRIP NO]]</f>
        <v>45483OD34R13452</v>
      </c>
      <c r="C1243" s="25">
        <v>45483</v>
      </c>
      <c r="D1243" s="1">
        <v>29878</v>
      </c>
      <c r="E1243" s="12">
        <v>312215</v>
      </c>
      <c r="F1243" s="17">
        <v>3879</v>
      </c>
      <c r="G1243" s="20" t="s">
        <v>11</v>
      </c>
      <c r="H1243" s="388">
        <v>55.2</v>
      </c>
      <c r="I1243" s="388">
        <v>17.02</v>
      </c>
      <c r="J1243" s="389">
        <f t="shared" ref="J1243:J1244" si="102">H1243-I1243</f>
        <v>38.180000000000007</v>
      </c>
      <c r="K1243" s="390">
        <v>37.880000000000003</v>
      </c>
      <c r="L1243" s="31">
        <v>45484</v>
      </c>
      <c r="M1243" s="388">
        <f t="shared" ref="M1243:M1244" si="103">J1243-K1243</f>
        <v>0.30000000000000426</v>
      </c>
      <c r="N1243" s="392">
        <v>2</v>
      </c>
      <c r="O1243" s="1" t="s">
        <v>50</v>
      </c>
      <c r="P1243" s="1" t="s">
        <v>53</v>
      </c>
      <c r="Q1243" s="393" t="str">
        <f>VLOOKUP(MKT[[#This Row],[ID]],DRIVER[],6,FALSE)</f>
        <v>MALIA PRADHAN</v>
      </c>
    </row>
    <row r="1244" spans="1:18" ht="13.8">
      <c r="A1244" s="1">
        <v>71</v>
      </c>
      <c r="B1244" s="387" t="str">
        <f>MKT[[#This Row],[DATE]]&amp;MKT[[#This Row],[VEHICLE NO]]&amp;MKT[[#This Row],[TRIP NO]]</f>
        <v>45483OD04T11452</v>
      </c>
      <c r="C1244" s="25">
        <v>45483</v>
      </c>
      <c r="D1244" s="1">
        <v>29879</v>
      </c>
      <c r="E1244" s="12">
        <v>312215</v>
      </c>
      <c r="F1244" s="17">
        <v>3891</v>
      </c>
      <c r="G1244" s="20" t="s">
        <v>13</v>
      </c>
      <c r="H1244" s="388">
        <v>54.62</v>
      </c>
      <c r="I1244" s="388">
        <v>16.920000000000002</v>
      </c>
      <c r="J1244" s="389">
        <f t="shared" si="102"/>
        <v>37.699999999999996</v>
      </c>
      <c r="K1244" s="390">
        <v>37.119999999999997</v>
      </c>
      <c r="L1244" s="31">
        <v>45484</v>
      </c>
      <c r="M1244" s="388">
        <f t="shared" si="103"/>
        <v>0.57999999999999829</v>
      </c>
      <c r="N1244" s="392">
        <v>2</v>
      </c>
      <c r="O1244" s="1" t="s">
        <v>50</v>
      </c>
      <c r="P1244" s="1" t="s">
        <v>53</v>
      </c>
      <c r="Q1244" s="393" t="str">
        <f>VLOOKUP(MKT[[#This Row],[ID]],DRIVER[],6,FALSE)</f>
        <v>SUSANT KUMAR BAG</v>
      </c>
    </row>
    <row r="1245" spans="1:18" ht="13.8">
      <c r="A1245" s="1">
        <v>72</v>
      </c>
      <c r="B1245" s="387" t="str">
        <f>MKT[[#This Row],[DATE]]&amp;MKT[[#This Row],[VEHICLE NO]]&amp;MKT[[#This Row],[TRIP NO]]</f>
        <v>45484OD34R11451</v>
      </c>
      <c r="C1245" s="25">
        <v>45484</v>
      </c>
      <c r="D1245" s="1">
        <v>29880</v>
      </c>
      <c r="E1245" s="12">
        <v>312215</v>
      </c>
      <c r="F1245" s="17">
        <v>3910</v>
      </c>
      <c r="G1245" s="20" t="s">
        <v>12</v>
      </c>
      <c r="H1245" s="388">
        <v>52.16</v>
      </c>
      <c r="I1245" s="388">
        <v>17.22</v>
      </c>
      <c r="J1245" s="389">
        <f t="shared" ref="J1245:J1255" si="104">H1245-I1245</f>
        <v>34.94</v>
      </c>
      <c r="K1245" s="390">
        <v>34.54</v>
      </c>
      <c r="L1245" s="31">
        <v>45484</v>
      </c>
      <c r="M1245" s="388">
        <f t="shared" ref="M1245:M1255" si="105">J1245-K1245</f>
        <v>0.39999999999999858</v>
      </c>
      <c r="N1245" s="392">
        <v>1</v>
      </c>
      <c r="O1245" s="1" t="s">
        <v>50</v>
      </c>
      <c r="P1245" s="1" t="s">
        <v>53</v>
      </c>
      <c r="Q1245" s="393" t="str">
        <f>VLOOKUP(MKT[[#This Row],[ID]],DRIVER[],6,FALSE)</f>
        <v>AKASH KUMAR SINGH</v>
      </c>
    </row>
    <row r="1246" spans="1:18" ht="13.8">
      <c r="A1246" s="1">
        <v>73</v>
      </c>
      <c r="B1246" s="387" t="str">
        <f>MKT[[#This Row],[DATE]]&amp;MKT[[#This Row],[VEHICLE NO]]&amp;MKT[[#This Row],[TRIP NO]]</f>
        <v>45484OD34R13451</v>
      </c>
      <c r="C1246" s="25">
        <v>45484</v>
      </c>
      <c r="D1246" s="1">
        <v>29881</v>
      </c>
      <c r="E1246" s="12">
        <v>312215</v>
      </c>
      <c r="F1246" s="17">
        <v>3911</v>
      </c>
      <c r="G1246" s="20" t="s">
        <v>11</v>
      </c>
      <c r="H1246" s="388">
        <v>55.44</v>
      </c>
      <c r="I1246" s="388">
        <v>16.98</v>
      </c>
      <c r="J1246" s="389">
        <f t="shared" si="104"/>
        <v>38.459999999999994</v>
      </c>
      <c r="K1246" s="390">
        <v>38.020000000000003</v>
      </c>
      <c r="L1246" s="31">
        <v>45484</v>
      </c>
      <c r="M1246" s="388">
        <f t="shared" si="105"/>
        <v>0.43999999999999062</v>
      </c>
      <c r="N1246" s="392">
        <v>1</v>
      </c>
      <c r="O1246" s="1" t="s">
        <v>50</v>
      </c>
      <c r="P1246" s="1" t="s">
        <v>53</v>
      </c>
      <c r="Q1246" s="393" t="str">
        <f>VLOOKUP(MKT[[#This Row],[ID]],DRIVER[],6,FALSE)</f>
        <v>MALIA PRADHAN</v>
      </c>
    </row>
    <row r="1247" spans="1:18" ht="13.8">
      <c r="A1247" s="1">
        <v>74</v>
      </c>
      <c r="B1247" s="387" t="str">
        <f>MKT[[#This Row],[DATE]]&amp;MKT[[#This Row],[VEHICLE NO]]&amp;MKT[[#This Row],[TRIP NO]]</f>
        <v>45484OD34S11451</v>
      </c>
      <c r="C1247" s="25">
        <v>45484</v>
      </c>
      <c r="D1247" s="1">
        <v>29882</v>
      </c>
      <c r="E1247" s="12">
        <v>312215</v>
      </c>
      <c r="F1247" s="17">
        <v>3920</v>
      </c>
      <c r="G1247" s="20" t="s">
        <v>32</v>
      </c>
      <c r="H1247" s="388">
        <v>52.38</v>
      </c>
      <c r="I1247" s="388">
        <v>16.84</v>
      </c>
      <c r="J1247" s="389">
        <f t="shared" si="104"/>
        <v>35.540000000000006</v>
      </c>
      <c r="K1247" s="390">
        <v>35.020000000000003</v>
      </c>
      <c r="L1247" s="31">
        <v>45484</v>
      </c>
      <c r="M1247" s="388">
        <f t="shared" si="105"/>
        <v>0.52000000000000313</v>
      </c>
      <c r="N1247" s="392">
        <v>1</v>
      </c>
      <c r="O1247" s="1" t="s">
        <v>50</v>
      </c>
      <c r="P1247" s="1" t="s">
        <v>53</v>
      </c>
      <c r="Q1247" s="393" t="str">
        <f>VLOOKUP(MKT[[#This Row],[ID]],DRIVER[],6,FALSE)</f>
        <v>BHOORA KHAN</v>
      </c>
    </row>
    <row r="1248" spans="1:18" ht="13.8">
      <c r="A1248" s="1">
        <v>75</v>
      </c>
      <c r="B1248" s="387" t="str">
        <f>MKT[[#This Row],[DATE]]&amp;MKT[[#This Row],[VEHICLE NO]]&amp;MKT[[#This Row],[TRIP NO]]</f>
        <v>45484OD04V13451</v>
      </c>
      <c r="C1248" s="25">
        <v>45484</v>
      </c>
      <c r="D1248" s="1">
        <v>29883</v>
      </c>
      <c r="E1248" s="12">
        <v>312215</v>
      </c>
      <c r="F1248" s="17">
        <v>3922</v>
      </c>
      <c r="G1248" s="20" t="s">
        <v>48</v>
      </c>
      <c r="H1248" s="388">
        <v>52.12</v>
      </c>
      <c r="I1248" s="388">
        <v>17.02</v>
      </c>
      <c r="J1248" s="389">
        <f t="shared" si="104"/>
        <v>35.099999999999994</v>
      </c>
      <c r="K1248" s="390">
        <v>34.64</v>
      </c>
      <c r="L1248" s="31">
        <v>45484</v>
      </c>
      <c r="M1248" s="388">
        <f t="shared" si="105"/>
        <v>0.45999999999999375</v>
      </c>
      <c r="N1248" s="392">
        <v>1</v>
      </c>
      <c r="O1248" s="1" t="s">
        <v>50</v>
      </c>
      <c r="P1248" s="1" t="s">
        <v>53</v>
      </c>
      <c r="Q1248" s="393" t="str">
        <f>VLOOKUP(MKT[[#This Row],[ID]],DRIVER[],6,FALSE)</f>
        <v>ASHOK PRADHAN</v>
      </c>
    </row>
    <row r="1249" spans="1:17" ht="13.8">
      <c r="A1249" s="1">
        <v>76</v>
      </c>
      <c r="B1249" s="387" t="str">
        <f>MKT[[#This Row],[DATE]]&amp;MKT[[#This Row],[VEHICLE NO]]&amp;MKT[[#This Row],[TRIP NO]]</f>
        <v>45484OD34T11451</v>
      </c>
      <c r="C1249" s="25">
        <v>45484</v>
      </c>
      <c r="D1249" s="1">
        <v>29884</v>
      </c>
      <c r="E1249" s="12">
        <v>312215</v>
      </c>
      <c r="F1249" s="17">
        <v>3924</v>
      </c>
      <c r="G1249" s="20" t="s">
        <v>34</v>
      </c>
      <c r="H1249" s="388">
        <v>54.42</v>
      </c>
      <c r="I1249" s="388">
        <v>16.920000000000002</v>
      </c>
      <c r="J1249" s="389">
        <f t="shared" si="104"/>
        <v>37.5</v>
      </c>
      <c r="K1249" s="390">
        <v>37.020000000000003</v>
      </c>
      <c r="L1249" s="31">
        <v>45484</v>
      </c>
      <c r="M1249" s="388">
        <f t="shared" si="105"/>
        <v>0.47999999999999687</v>
      </c>
      <c r="N1249" s="392">
        <v>1</v>
      </c>
      <c r="O1249" s="1" t="s">
        <v>50</v>
      </c>
      <c r="P1249" s="1" t="s">
        <v>53</v>
      </c>
      <c r="Q1249" s="393" t="str">
        <f>VLOOKUP(MKT[[#This Row],[ID]],DRIVER[],6,FALSE)</f>
        <v>KASHI NATH DAS</v>
      </c>
    </row>
    <row r="1250" spans="1:17" ht="13.8">
      <c r="A1250" s="1">
        <v>77</v>
      </c>
      <c r="B1250" s="387" t="str">
        <f>MKT[[#This Row],[DATE]]&amp;MKT[[#This Row],[VEHICLE NO]]&amp;MKT[[#This Row],[TRIP NO]]</f>
        <v>45484OD04T11451</v>
      </c>
      <c r="C1250" s="25">
        <v>45484</v>
      </c>
      <c r="D1250" s="1">
        <v>29885</v>
      </c>
      <c r="E1250" s="12">
        <v>312215</v>
      </c>
      <c r="F1250" s="17">
        <v>4002</v>
      </c>
      <c r="G1250" s="20" t="s">
        <v>13</v>
      </c>
      <c r="H1250" s="388">
        <v>54.92</v>
      </c>
      <c r="I1250" s="388">
        <v>16.899999999999999</v>
      </c>
      <c r="J1250" s="389">
        <f t="shared" si="104"/>
        <v>38.020000000000003</v>
      </c>
      <c r="K1250" s="390">
        <v>37.54</v>
      </c>
      <c r="L1250" s="31">
        <v>45484</v>
      </c>
      <c r="M1250" s="388">
        <f t="shared" si="105"/>
        <v>0.48000000000000398</v>
      </c>
      <c r="N1250" s="392">
        <v>1</v>
      </c>
      <c r="O1250" s="1" t="s">
        <v>50</v>
      </c>
      <c r="P1250" s="1" t="s">
        <v>53</v>
      </c>
      <c r="Q1250" s="393" t="str">
        <f>VLOOKUP(MKT[[#This Row],[ID]],DRIVER[],6,FALSE)</f>
        <v>PRADIPA MALIK</v>
      </c>
    </row>
    <row r="1251" spans="1:17" ht="13.8">
      <c r="A1251" s="1">
        <v>78</v>
      </c>
      <c r="B1251" s="387" t="str">
        <f>MKT[[#This Row],[DATE]]&amp;MKT[[#This Row],[VEHICLE NO]]&amp;MKT[[#This Row],[TRIP NO]]</f>
        <v>45484OD34R13452</v>
      </c>
      <c r="C1251" s="25">
        <v>45484</v>
      </c>
      <c r="D1251" s="1">
        <v>29886</v>
      </c>
      <c r="E1251" s="12">
        <v>312215</v>
      </c>
      <c r="F1251" s="17">
        <v>4011</v>
      </c>
      <c r="G1251" s="20" t="s">
        <v>11</v>
      </c>
      <c r="H1251" s="388">
        <v>52.3</v>
      </c>
      <c r="I1251" s="388">
        <v>16.96</v>
      </c>
      <c r="J1251" s="389">
        <f t="shared" si="104"/>
        <v>35.339999999999996</v>
      </c>
      <c r="K1251" s="390">
        <v>34.74</v>
      </c>
      <c r="L1251" s="391">
        <v>45485</v>
      </c>
      <c r="M1251" s="388">
        <f t="shared" si="105"/>
        <v>0.59999999999999432</v>
      </c>
      <c r="N1251" s="392">
        <v>2</v>
      </c>
      <c r="O1251" s="1" t="s">
        <v>50</v>
      </c>
      <c r="P1251" s="1" t="s">
        <v>53</v>
      </c>
      <c r="Q1251" s="393" t="str">
        <f>VLOOKUP(MKT[[#This Row],[ID]],DRIVER[],6,FALSE)</f>
        <v>MALIA PRADHAN</v>
      </c>
    </row>
    <row r="1252" spans="1:17" ht="13.8">
      <c r="A1252" s="1">
        <v>79</v>
      </c>
      <c r="B1252" s="387" t="str">
        <f>MKT[[#This Row],[DATE]]&amp;MKT[[#This Row],[VEHICLE NO]]&amp;MKT[[#This Row],[TRIP NO]]</f>
        <v>45484OD34R11452</v>
      </c>
      <c r="C1252" s="25">
        <v>45484</v>
      </c>
      <c r="D1252" s="1">
        <v>29887</v>
      </c>
      <c r="E1252" s="12">
        <v>312215</v>
      </c>
      <c r="F1252" s="17">
        <v>4009</v>
      </c>
      <c r="G1252" s="20" t="s">
        <v>12</v>
      </c>
      <c r="H1252" s="388">
        <v>53.66</v>
      </c>
      <c r="I1252" s="388">
        <v>17.2</v>
      </c>
      <c r="J1252" s="389">
        <f t="shared" si="104"/>
        <v>36.459999999999994</v>
      </c>
      <c r="K1252" s="390">
        <v>35.9</v>
      </c>
      <c r="L1252" s="391">
        <v>45485</v>
      </c>
      <c r="M1252" s="388">
        <f t="shared" si="105"/>
        <v>0.55999999999999517</v>
      </c>
      <c r="N1252" s="392">
        <v>2</v>
      </c>
      <c r="O1252" s="1" t="s">
        <v>50</v>
      </c>
      <c r="P1252" s="1" t="s">
        <v>53</v>
      </c>
      <c r="Q1252" s="393" t="str">
        <f>VLOOKUP(MKT[[#This Row],[ID]],DRIVER[],6,FALSE)</f>
        <v>AKASH KUMAR SINGH</v>
      </c>
    </row>
    <row r="1253" spans="1:17" ht="13.8">
      <c r="A1253" s="1">
        <v>80</v>
      </c>
      <c r="B1253" s="387" t="str">
        <f>MKT[[#This Row],[DATE]]&amp;MKT[[#This Row],[VEHICLE NO]]&amp;MKT[[#This Row],[TRIP NO]]</f>
        <v>45484OD04V13452</v>
      </c>
      <c r="C1253" s="25">
        <v>45484</v>
      </c>
      <c r="D1253" s="1">
        <v>29888</v>
      </c>
      <c r="E1253" s="12">
        <v>312215</v>
      </c>
      <c r="F1253" s="17">
        <v>4019</v>
      </c>
      <c r="G1253" s="20" t="s">
        <v>48</v>
      </c>
      <c r="H1253" s="388">
        <v>54.44</v>
      </c>
      <c r="I1253" s="388">
        <v>16.98</v>
      </c>
      <c r="J1253" s="389">
        <f t="shared" si="104"/>
        <v>37.459999999999994</v>
      </c>
      <c r="K1253" s="390">
        <v>36.9</v>
      </c>
      <c r="L1253" s="391">
        <v>45485</v>
      </c>
      <c r="M1253" s="388">
        <f t="shared" si="105"/>
        <v>0.55999999999999517</v>
      </c>
      <c r="N1253" s="392">
        <v>2</v>
      </c>
      <c r="O1253" s="1" t="s">
        <v>50</v>
      </c>
      <c r="P1253" s="1" t="s">
        <v>53</v>
      </c>
      <c r="Q1253" s="393" t="str">
        <f>VLOOKUP(MKT[[#This Row],[ID]],DRIVER[],6,FALSE)</f>
        <v>ASHOK PRADHAN</v>
      </c>
    </row>
    <row r="1254" spans="1:17" ht="13.8">
      <c r="A1254" s="1">
        <v>81</v>
      </c>
      <c r="B1254" s="387" t="str">
        <f>MKT[[#This Row],[DATE]]&amp;MKT[[#This Row],[VEHICLE NO]]&amp;MKT[[#This Row],[TRIP NO]]</f>
        <v>45484OD34S11452</v>
      </c>
      <c r="C1254" s="25">
        <v>45484</v>
      </c>
      <c r="D1254" s="1">
        <v>29889</v>
      </c>
      <c r="E1254" s="12">
        <v>312215</v>
      </c>
      <c r="F1254" s="17">
        <v>4022</v>
      </c>
      <c r="G1254" s="20" t="s">
        <v>32</v>
      </c>
      <c r="H1254" s="388">
        <v>49.66</v>
      </c>
      <c r="I1254" s="388">
        <v>16.82</v>
      </c>
      <c r="J1254" s="389">
        <f t="shared" si="104"/>
        <v>32.839999999999996</v>
      </c>
      <c r="K1254" s="390">
        <v>32.380000000000003</v>
      </c>
      <c r="L1254" s="391">
        <v>45485</v>
      </c>
      <c r="M1254" s="388">
        <f t="shared" si="105"/>
        <v>0.45999999999999375</v>
      </c>
      <c r="N1254" s="392">
        <v>2</v>
      </c>
      <c r="O1254" s="1" t="s">
        <v>50</v>
      </c>
      <c r="P1254" s="1" t="s">
        <v>53</v>
      </c>
      <c r="Q1254" s="393" t="str">
        <f>VLOOKUP(MKT[[#This Row],[ID]],DRIVER[],6,FALSE)</f>
        <v>BHOORA KHAN</v>
      </c>
    </row>
    <row r="1255" spans="1:17" ht="13.8">
      <c r="A1255" s="1">
        <v>82</v>
      </c>
      <c r="B1255" s="387" t="str">
        <f>MKT[[#This Row],[DATE]]&amp;MKT[[#This Row],[VEHICLE NO]]&amp;MKT[[#This Row],[TRIP NO]]</f>
        <v>45484OD34T11452</v>
      </c>
      <c r="C1255" s="25">
        <v>45484</v>
      </c>
      <c r="D1255" s="1">
        <v>29890</v>
      </c>
      <c r="E1255" s="12">
        <v>312215</v>
      </c>
      <c r="F1255" s="17">
        <v>4028</v>
      </c>
      <c r="G1255" s="20" t="s">
        <v>34</v>
      </c>
      <c r="H1255" s="388">
        <v>55.62</v>
      </c>
      <c r="I1255" s="388">
        <v>16.920000000000002</v>
      </c>
      <c r="J1255" s="389">
        <f t="shared" si="104"/>
        <v>38.699999999999996</v>
      </c>
      <c r="K1255" s="390">
        <v>38.119999999999997</v>
      </c>
      <c r="L1255" s="391">
        <v>45485</v>
      </c>
      <c r="M1255" s="388">
        <f t="shared" si="105"/>
        <v>0.57999999999999829</v>
      </c>
      <c r="N1255" s="392">
        <v>2</v>
      </c>
      <c r="O1255" s="1" t="s">
        <v>50</v>
      </c>
      <c r="P1255" s="1" t="s">
        <v>53</v>
      </c>
      <c r="Q1255" s="393" t="str">
        <f>VLOOKUP(MKT[[#This Row],[ID]],DRIVER[],6,FALSE)</f>
        <v>KASHI NATH DAS</v>
      </c>
    </row>
    <row r="1256" spans="1:17" ht="13.8">
      <c r="A1256" s="1">
        <v>83</v>
      </c>
      <c r="B1256" s="387" t="str">
        <f>MKT[[#This Row],[DATE]]&amp;MKT[[#This Row],[VEHICLE NO]]&amp;MKT[[#This Row],[TRIP NO]]</f>
        <v>45485OD34S11451</v>
      </c>
      <c r="C1256" s="25">
        <v>45485</v>
      </c>
      <c r="D1256" s="1">
        <v>29891</v>
      </c>
      <c r="E1256" s="12">
        <v>312215</v>
      </c>
      <c r="F1256" s="17">
        <v>4106</v>
      </c>
      <c r="G1256" s="20" t="s">
        <v>32</v>
      </c>
      <c r="H1256" s="388">
        <v>55.1</v>
      </c>
      <c r="I1256" s="388">
        <v>16.8</v>
      </c>
      <c r="J1256" s="389">
        <f t="shared" ref="J1256:J1260" si="106">H1256-I1256</f>
        <v>38.299999999999997</v>
      </c>
      <c r="K1256" s="390">
        <v>37.76</v>
      </c>
      <c r="L1256" s="391">
        <v>45485</v>
      </c>
      <c r="M1256" s="388">
        <f t="shared" ref="M1256:M1260" si="107">J1256-K1256</f>
        <v>0.53999999999999915</v>
      </c>
      <c r="N1256" s="392">
        <v>1</v>
      </c>
      <c r="O1256" s="1" t="s">
        <v>50</v>
      </c>
      <c r="P1256" s="1" t="s">
        <v>53</v>
      </c>
      <c r="Q1256" s="393" t="str">
        <f>VLOOKUP(MKT[[#This Row],[ID]],DRIVER[],6,FALSE)</f>
        <v>BHOORA KHAN</v>
      </c>
    </row>
    <row r="1257" spans="1:17" ht="13.8">
      <c r="A1257" s="1">
        <v>84</v>
      </c>
      <c r="B1257" s="387" t="str">
        <f>MKT[[#This Row],[DATE]]&amp;MKT[[#This Row],[VEHICLE NO]]&amp;MKT[[#This Row],[TRIP NO]]</f>
        <v>45485OD04V13451</v>
      </c>
      <c r="C1257" s="25">
        <v>45485</v>
      </c>
      <c r="D1257" s="1">
        <v>29892</v>
      </c>
      <c r="E1257" s="12">
        <v>312215</v>
      </c>
      <c r="F1257" s="17">
        <v>4123</v>
      </c>
      <c r="G1257" s="20" t="s">
        <v>48</v>
      </c>
      <c r="H1257" s="388">
        <v>55.16</v>
      </c>
      <c r="I1257" s="388">
        <v>16.899999999999999</v>
      </c>
      <c r="J1257" s="389">
        <f t="shared" si="106"/>
        <v>38.26</v>
      </c>
      <c r="K1257" s="390">
        <v>37.659999999999997</v>
      </c>
      <c r="L1257" s="391">
        <v>45485</v>
      </c>
      <c r="M1257" s="388">
        <f t="shared" si="107"/>
        <v>0.60000000000000142</v>
      </c>
      <c r="N1257" s="392">
        <v>1</v>
      </c>
      <c r="O1257" s="1" t="s">
        <v>50</v>
      </c>
      <c r="P1257" s="1" t="s">
        <v>53</v>
      </c>
      <c r="Q1257" s="393" t="str">
        <f>VLOOKUP(MKT[[#This Row],[ID]],DRIVER[],6,FALSE)</f>
        <v>ASHOK PRADHAN</v>
      </c>
    </row>
    <row r="1258" spans="1:17" ht="13.8">
      <c r="A1258" s="1">
        <v>85</v>
      </c>
      <c r="B1258" s="387" t="str">
        <f>MKT[[#This Row],[DATE]]&amp;MKT[[#This Row],[VEHICLE NO]]&amp;MKT[[#This Row],[TRIP NO]]</f>
        <v>45485OD34T11451</v>
      </c>
      <c r="C1258" s="25">
        <v>45485</v>
      </c>
      <c r="D1258" s="1">
        <v>29893</v>
      </c>
      <c r="E1258" s="12">
        <v>312215</v>
      </c>
      <c r="F1258" s="17">
        <v>4121</v>
      </c>
      <c r="G1258" s="20" t="s">
        <v>34</v>
      </c>
      <c r="H1258" s="388">
        <v>57.06</v>
      </c>
      <c r="I1258" s="388">
        <v>16.899999999999999</v>
      </c>
      <c r="J1258" s="389">
        <f t="shared" si="106"/>
        <v>40.160000000000004</v>
      </c>
      <c r="K1258" s="390">
        <v>39.479999999999997</v>
      </c>
      <c r="L1258" s="391">
        <v>45485</v>
      </c>
      <c r="M1258" s="388">
        <f t="shared" si="107"/>
        <v>0.68000000000000682</v>
      </c>
      <c r="N1258" s="392">
        <v>1</v>
      </c>
      <c r="O1258" s="1" t="s">
        <v>50</v>
      </c>
      <c r="P1258" s="1" t="s">
        <v>53</v>
      </c>
      <c r="Q1258" s="393" t="str">
        <f>VLOOKUP(MKT[[#This Row],[ID]],DRIVER[],6,FALSE)</f>
        <v>KASHI NATH DAS</v>
      </c>
    </row>
    <row r="1259" spans="1:17" ht="13.8">
      <c r="A1259" s="1">
        <v>86</v>
      </c>
      <c r="B1259" s="387" t="str">
        <f>MKT[[#This Row],[DATE]]&amp;MKT[[#This Row],[VEHICLE NO]]&amp;MKT[[#This Row],[TRIP NO]]</f>
        <v>45485OD34R11451</v>
      </c>
      <c r="C1259" s="25">
        <v>45485</v>
      </c>
      <c r="D1259" s="1">
        <v>29894</v>
      </c>
      <c r="E1259" s="12">
        <v>312215</v>
      </c>
      <c r="F1259" s="17">
        <v>4124</v>
      </c>
      <c r="G1259" s="20" t="s">
        <v>12</v>
      </c>
      <c r="H1259" s="388">
        <v>54</v>
      </c>
      <c r="I1259" s="388">
        <v>16.82</v>
      </c>
      <c r="J1259" s="389">
        <f t="shared" si="106"/>
        <v>37.18</v>
      </c>
      <c r="K1259" s="390">
        <v>36.380000000000003</v>
      </c>
      <c r="L1259" s="391">
        <v>45485</v>
      </c>
      <c r="M1259" s="388">
        <f t="shared" si="107"/>
        <v>0.79999999999999716</v>
      </c>
      <c r="N1259" s="392">
        <v>1</v>
      </c>
      <c r="O1259" s="1" t="s">
        <v>50</v>
      </c>
      <c r="P1259" s="1" t="s">
        <v>53</v>
      </c>
      <c r="Q1259" s="393" t="str">
        <f>VLOOKUP(MKT[[#This Row],[ID]],DRIVER[],6,FALSE)</f>
        <v>AKASH KUMAR SINGH</v>
      </c>
    </row>
    <row r="1260" spans="1:17" ht="13.8">
      <c r="A1260" s="1">
        <v>87</v>
      </c>
      <c r="B1260" s="387" t="str">
        <f>MKT[[#This Row],[DATE]]&amp;MKT[[#This Row],[VEHICLE NO]]&amp;MKT[[#This Row],[TRIP NO]]</f>
        <v>45485OD04T11451</v>
      </c>
      <c r="C1260" s="25">
        <v>45485</v>
      </c>
      <c r="D1260" s="1">
        <v>29895</v>
      </c>
      <c r="E1260" s="12">
        <v>312215</v>
      </c>
      <c r="F1260" s="17">
        <v>4133</v>
      </c>
      <c r="G1260" s="20" t="s">
        <v>13</v>
      </c>
      <c r="H1260" s="388">
        <v>54.5</v>
      </c>
      <c r="I1260" s="388">
        <v>16.86</v>
      </c>
      <c r="J1260" s="389">
        <f t="shared" si="106"/>
        <v>37.64</v>
      </c>
      <c r="K1260" s="390">
        <v>37.04</v>
      </c>
      <c r="L1260" s="391">
        <v>45485</v>
      </c>
      <c r="M1260" s="388">
        <f t="shared" si="107"/>
        <v>0.60000000000000142</v>
      </c>
      <c r="N1260" s="392">
        <v>1</v>
      </c>
      <c r="O1260" s="1" t="s">
        <v>50</v>
      </c>
      <c r="P1260" s="1" t="s">
        <v>53</v>
      </c>
      <c r="Q1260" s="393" t="str">
        <f>VLOOKUP(MKT[[#This Row],[ID]],DRIVER[],6,FALSE)</f>
        <v>MALIA PRADHAN</v>
      </c>
    </row>
    <row r="1261" spans="1:17" ht="13.8">
      <c r="A1261" s="1">
        <v>88</v>
      </c>
      <c r="B1261" s="1" t="str">
        <f>MKT[[#This Row],[DATE]]&amp;MKT[[#This Row],[VEHICLE NO]]&amp;MKT[[#This Row],[TRIP NO]]</f>
        <v>45486OD34S11451</v>
      </c>
      <c r="C1261" s="25">
        <v>45486</v>
      </c>
      <c r="D1261" s="1">
        <v>29896</v>
      </c>
      <c r="E1261" s="12">
        <v>312215</v>
      </c>
      <c r="F1261" s="17">
        <v>4234</v>
      </c>
      <c r="G1261" s="20" t="s">
        <v>32</v>
      </c>
      <c r="H1261" s="48">
        <v>55.1</v>
      </c>
      <c r="I1261" s="48">
        <v>16.8</v>
      </c>
      <c r="J1261" s="26">
        <f t="shared" ref="J1261:J1270" si="108">H1261-I1261</f>
        <v>38.299999999999997</v>
      </c>
      <c r="K1261" s="49">
        <v>37.72</v>
      </c>
      <c r="L1261" s="31">
        <v>45486</v>
      </c>
      <c r="M1261" s="48">
        <f t="shared" ref="M1261:M1270" si="109">J1261-K1261</f>
        <v>0.57999999999999829</v>
      </c>
      <c r="N1261" s="246">
        <v>1</v>
      </c>
      <c r="O1261" s="1" t="s">
        <v>50</v>
      </c>
      <c r="P1261" s="1" t="s">
        <v>53</v>
      </c>
      <c r="Q1261" s="91" t="str">
        <f>VLOOKUP(MKT[[#This Row],[ID]],DRIVER[],6,FALSE)</f>
        <v>BHOORA KHAN</v>
      </c>
    </row>
    <row r="1262" spans="1:17" ht="13.8">
      <c r="A1262" s="1">
        <v>89</v>
      </c>
      <c r="B1262" s="1" t="str">
        <f>MKT[[#This Row],[DATE]]&amp;MKT[[#This Row],[VEHICLE NO]]&amp;MKT[[#This Row],[TRIP NO]]</f>
        <v>45486OD34R11451</v>
      </c>
      <c r="C1262" s="25">
        <v>45486</v>
      </c>
      <c r="D1262" s="1">
        <v>29897</v>
      </c>
      <c r="E1262" s="12">
        <v>312215</v>
      </c>
      <c r="F1262" s="17">
        <v>4236</v>
      </c>
      <c r="G1262" s="20" t="s">
        <v>12</v>
      </c>
      <c r="H1262" s="48">
        <v>55.02</v>
      </c>
      <c r="I1262" s="48">
        <v>16.86</v>
      </c>
      <c r="J1262" s="26">
        <f t="shared" si="108"/>
        <v>38.160000000000004</v>
      </c>
      <c r="K1262" s="49">
        <v>37.659999999999997</v>
      </c>
      <c r="L1262" s="31">
        <v>45486</v>
      </c>
      <c r="M1262" s="48">
        <f t="shared" si="109"/>
        <v>0.50000000000000711</v>
      </c>
      <c r="N1262" s="246">
        <v>1</v>
      </c>
      <c r="O1262" s="1" t="s">
        <v>50</v>
      </c>
      <c r="P1262" s="1" t="s">
        <v>53</v>
      </c>
      <c r="Q1262" s="91" t="str">
        <f>VLOOKUP(MKT[[#This Row],[ID]],DRIVER[],6,FALSE)</f>
        <v>AKASH KUMAR SINGH</v>
      </c>
    </row>
    <row r="1263" spans="1:17" ht="13.8">
      <c r="A1263" s="1">
        <v>90</v>
      </c>
      <c r="B1263" s="1" t="str">
        <f>MKT[[#This Row],[DATE]]&amp;MKT[[#This Row],[VEHICLE NO]]&amp;MKT[[#This Row],[TRIP NO]]</f>
        <v>45486OD04V13451</v>
      </c>
      <c r="C1263" s="25">
        <v>45486</v>
      </c>
      <c r="D1263" s="1">
        <v>29898</v>
      </c>
      <c r="E1263" s="12">
        <v>312215</v>
      </c>
      <c r="F1263" s="17">
        <v>4239</v>
      </c>
      <c r="G1263" s="20" t="s">
        <v>48</v>
      </c>
      <c r="H1263" s="48">
        <v>54.24</v>
      </c>
      <c r="I1263" s="48">
        <v>16.899999999999999</v>
      </c>
      <c r="J1263" s="26">
        <f t="shared" si="108"/>
        <v>37.340000000000003</v>
      </c>
      <c r="K1263" s="49">
        <v>36.76</v>
      </c>
      <c r="L1263" s="31">
        <v>45486</v>
      </c>
      <c r="M1263" s="48">
        <f t="shared" si="109"/>
        <v>0.5800000000000054</v>
      </c>
      <c r="N1263" s="246">
        <v>1</v>
      </c>
      <c r="O1263" s="1" t="s">
        <v>50</v>
      </c>
      <c r="P1263" s="1" t="s">
        <v>53</v>
      </c>
      <c r="Q1263" s="91" t="str">
        <f>VLOOKUP(MKT[[#This Row],[ID]],DRIVER[],6,FALSE)</f>
        <v>ASHOK PRADHAN</v>
      </c>
    </row>
    <row r="1264" spans="1:17" ht="13.8">
      <c r="A1264" s="1">
        <v>91</v>
      </c>
      <c r="B1264" s="1" t="str">
        <f>MKT[[#This Row],[DATE]]&amp;MKT[[#This Row],[VEHICLE NO]]&amp;MKT[[#This Row],[TRIP NO]]</f>
        <v>45486OD34T11451</v>
      </c>
      <c r="C1264" s="25">
        <v>45486</v>
      </c>
      <c r="D1264" s="1">
        <v>29899</v>
      </c>
      <c r="E1264" s="12">
        <v>312215</v>
      </c>
      <c r="F1264" s="17">
        <v>4245</v>
      </c>
      <c r="G1264" s="20" t="s">
        <v>34</v>
      </c>
      <c r="H1264" s="48">
        <v>55.26</v>
      </c>
      <c r="I1264" s="48">
        <v>16.86</v>
      </c>
      <c r="J1264" s="26">
        <f t="shared" si="108"/>
        <v>38.4</v>
      </c>
      <c r="K1264" s="49">
        <v>37.86</v>
      </c>
      <c r="L1264" s="31">
        <v>45486</v>
      </c>
      <c r="M1264" s="48">
        <f t="shared" si="109"/>
        <v>0.53999999999999915</v>
      </c>
      <c r="N1264" s="246">
        <v>1</v>
      </c>
      <c r="O1264" s="1" t="s">
        <v>50</v>
      </c>
      <c r="P1264" s="1" t="s">
        <v>53</v>
      </c>
      <c r="Q1264" s="91" t="str">
        <f>VLOOKUP(MKT[[#This Row],[ID]],DRIVER[],6,FALSE)</f>
        <v>KASHI NATH DAS</v>
      </c>
    </row>
    <row r="1265" spans="1:17" ht="13.8">
      <c r="A1265" s="1">
        <v>92</v>
      </c>
      <c r="B1265" s="1" t="str">
        <f>MKT[[#This Row],[DATE]]&amp;MKT[[#This Row],[VEHICLE NO]]&amp;MKT[[#This Row],[TRIP NO]]</f>
        <v>45486OD04T11451</v>
      </c>
      <c r="C1265" s="25">
        <v>45486</v>
      </c>
      <c r="D1265" s="1">
        <v>29900</v>
      </c>
      <c r="E1265" s="12">
        <v>312215</v>
      </c>
      <c r="F1265" s="17">
        <v>4246</v>
      </c>
      <c r="G1265" s="20" t="s">
        <v>13</v>
      </c>
      <c r="H1265" s="48">
        <v>54.08</v>
      </c>
      <c r="I1265" s="48">
        <v>16.86</v>
      </c>
      <c r="J1265" s="26">
        <f t="shared" si="108"/>
        <v>37.22</v>
      </c>
      <c r="K1265" s="49">
        <v>36.64</v>
      </c>
      <c r="L1265" s="31">
        <v>45486</v>
      </c>
      <c r="M1265" s="48">
        <f t="shared" si="109"/>
        <v>0.57999999999999829</v>
      </c>
      <c r="N1265" s="246">
        <v>1</v>
      </c>
      <c r="O1265" s="1" t="s">
        <v>50</v>
      </c>
      <c r="P1265" s="1" t="s">
        <v>53</v>
      </c>
      <c r="Q1265" s="91" t="str">
        <f>VLOOKUP(MKT[[#This Row],[ID]],DRIVER[],6,FALSE)</f>
        <v>MALIA PRADHAN</v>
      </c>
    </row>
    <row r="1266" spans="1:17" ht="13.8">
      <c r="A1266" s="1">
        <v>93</v>
      </c>
      <c r="B1266" s="1" t="str">
        <f>MKT[[#This Row],[DATE]]&amp;MKT[[#This Row],[VEHICLE NO]]&amp;MKT[[#This Row],[TRIP NO]]</f>
        <v>45486OD34S11452</v>
      </c>
      <c r="C1266" s="25">
        <v>45486</v>
      </c>
      <c r="D1266" s="1">
        <v>29901</v>
      </c>
      <c r="E1266" s="12">
        <v>312215</v>
      </c>
      <c r="F1266" s="17">
        <v>4308</v>
      </c>
      <c r="G1266" s="20" t="s">
        <v>32</v>
      </c>
      <c r="H1266" s="48">
        <v>55.22</v>
      </c>
      <c r="I1266" s="48">
        <v>16.760000000000002</v>
      </c>
      <c r="J1266" s="26">
        <f t="shared" si="108"/>
        <v>38.459999999999994</v>
      </c>
      <c r="K1266" s="49">
        <v>37.659999999999997</v>
      </c>
      <c r="L1266" s="31">
        <v>45486</v>
      </c>
      <c r="M1266" s="48">
        <f t="shared" si="109"/>
        <v>0.79999999999999716</v>
      </c>
      <c r="N1266" s="246">
        <v>2</v>
      </c>
      <c r="O1266" s="1" t="s">
        <v>50</v>
      </c>
      <c r="P1266" s="1" t="s">
        <v>53</v>
      </c>
      <c r="Q1266" s="91" t="str">
        <f>VLOOKUP(MKT[[#This Row],[ID]],DRIVER[],6,FALSE)</f>
        <v>BHOORA KHAN</v>
      </c>
    </row>
    <row r="1267" spans="1:17" ht="13.8">
      <c r="A1267" s="1">
        <v>94</v>
      </c>
      <c r="B1267" s="1" t="str">
        <f>MKT[[#This Row],[DATE]]&amp;MKT[[#This Row],[VEHICLE NO]]&amp;MKT[[#This Row],[TRIP NO]]</f>
        <v>45486OD04V13452</v>
      </c>
      <c r="C1267" s="25">
        <v>45486</v>
      </c>
      <c r="D1267" s="1">
        <v>29902</v>
      </c>
      <c r="E1267" s="12">
        <v>312215</v>
      </c>
      <c r="F1267" s="17">
        <v>4311</v>
      </c>
      <c r="G1267" s="20" t="s">
        <v>48</v>
      </c>
      <c r="H1267" s="48">
        <v>54.38</v>
      </c>
      <c r="I1267" s="48">
        <v>16.86</v>
      </c>
      <c r="J1267" s="26">
        <f t="shared" si="108"/>
        <v>37.520000000000003</v>
      </c>
      <c r="K1267" s="49">
        <v>36.799999999999997</v>
      </c>
      <c r="L1267" s="31">
        <v>45486</v>
      </c>
      <c r="M1267" s="48">
        <f t="shared" si="109"/>
        <v>0.72000000000000597</v>
      </c>
      <c r="N1267" s="246">
        <v>2</v>
      </c>
      <c r="O1267" s="1" t="s">
        <v>50</v>
      </c>
      <c r="P1267" s="1" t="s">
        <v>53</v>
      </c>
      <c r="Q1267" s="91" t="str">
        <f>VLOOKUP(MKT[[#This Row],[ID]],DRIVER[],6,FALSE)</f>
        <v>ASHOK PRADHAN</v>
      </c>
    </row>
    <row r="1268" spans="1:17" ht="13.8">
      <c r="A1268" s="1">
        <v>95</v>
      </c>
      <c r="B1268" s="1" t="str">
        <f>MKT[[#This Row],[DATE]]&amp;MKT[[#This Row],[VEHICLE NO]]&amp;MKT[[#This Row],[TRIP NO]]</f>
        <v>45486OD34R11452</v>
      </c>
      <c r="C1268" s="25">
        <v>45486</v>
      </c>
      <c r="D1268" s="1">
        <v>29903</v>
      </c>
      <c r="E1268" s="12">
        <v>312215</v>
      </c>
      <c r="F1268" s="17">
        <v>4312</v>
      </c>
      <c r="G1268" s="20" t="s">
        <v>12</v>
      </c>
      <c r="H1268" s="48">
        <v>53.08</v>
      </c>
      <c r="I1268" s="48">
        <v>16.82</v>
      </c>
      <c r="J1268" s="26">
        <f t="shared" si="108"/>
        <v>36.26</v>
      </c>
      <c r="K1268" s="49">
        <v>35.58</v>
      </c>
      <c r="L1268" s="31">
        <v>45487</v>
      </c>
      <c r="M1268" s="48">
        <f t="shared" si="109"/>
        <v>0.67999999999999972</v>
      </c>
      <c r="N1268" s="246">
        <v>2</v>
      </c>
      <c r="O1268" s="1" t="s">
        <v>50</v>
      </c>
      <c r="P1268" s="1" t="s">
        <v>53</v>
      </c>
      <c r="Q1268" s="91" t="str">
        <f>VLOOKUP(MKT[[#This Row],[ID]],DRIVER[],6,FALSE)</f>
        <v>AKASH KUMAR SINGH</v>
      </c>
    </row>
    <row r="1269" spans="1:17" ht="13.8">
      <c r="A1269" s="1">
        <v>96</v>
      </c>
      <c r="B1269" s="1" t="str">
        <f>MKT[[#This Row],[DATE]]&amp;MKT[[#This Row],[VEHICLE NO]]&amp;MKT[[#This Row],[TRIP NO]]</f>
        <v>45486OD34T11452</v>
      </c>
      <c r="C1269" s="25">
        <v>45486</v>
      </c>
      <c r="D1269" s="1">
        <v>29904</v>
      </c>
      <c r="E1269" s="12">
        <v>312215</v>
      </c>
      <c r="F1269" s="17">
        <v>4314</v>
      </c>
      <c r="G1269" s="20" t="s">
        <v>34</v>
      </c>
      <c r="H1269" s="48">
        <v>53.32</v>
      </c>
      <c r="I1269" s="48">
        <v>16.84</v>
      </c>
      <c r="J1269" s="26">
        <f t="shared" si="108"/>
        <v>36.480000000000004</v>
      </c>
      <c r="K1269" s="49">
        <v>35.86</v>
      </c>
      <c r="L1269" s="31">
        <v>45487</v>
      </c>
      <c r="M1269" s="48">
        <f t="shared" si="109"/>
        <v>0.62000000000000455</v>
      </c>
      <c r="N1269" s="246">
        <v>2</v>
      </c>
      <c r="O1269" s="1" t="s">
        <v>50</v>
      </c>
      <c r="P1269" s="1" t="s">
        <v>53</v>
      </c>
      <c r="Q1269" s="91" t="str">
        <f>VLOOKUP(MKT[[#This Row],[ID]],DRIVER[],6,FALSE)</f>
        <v>KASHI NATH DAS</v>
      </c>
    </row>
    <row r="1270" spans="1:17" ht="13.8">
      <c r="A1270" s="1">
        <v>97</v>
      </c>
      <c r="B1270" s="1" t="str">
        <f>MKT[[#This Row],[DATE]]&amp;MKT[[#This Row],[VEHICLE NO]]&amp;MKT[[#This Row],[TRIP NO]]</f>
        <v>45486OD04T11452</v>
      </c>
      <c r="C1270" s="25">
        <v>45486</v>
      </c>
      <c r="D1270" s="1">
        <v>29905</v>
      </c>
      <c r="E1270" s="12">
        <v>312215</v>
      </c>
      <c r="F1270" s="17">
        <v>4315</v>
      </c>
      <c r="G1270" s="20" t="s">
        <v>13</v>
      </c>
      <c r="H1270" s="48">
        <v>53.08</v>
      </c>
      <c r="I1270" s="48">
        <v>16.84</v>
      </c>
      <c r="J1270" s="26">
        <f t="shared" si="108"/>
        <v>36.239999999999995</v>
      </c>
      <c r="K1270" s="49">
        <v>35.56</v>
      </c>
      <c r="L1270" s="31">
        <v>45487</v>
      </c>
      <c r="M1270" s="48">
        <f t="shared" si="109"/>
        <v>0.67999999999999261</v>
      </c>
      <c r="N1270" s="246">
        <v>2</v>
      </c>
      <c r="O1270" s="1" t="s">
        <v>50</v>
      </c>
      <c r="P1270" s="1" t="s">
        <v>53</v>
      </c>
      <c r="Q1270" s="91" t="str">
        <f>VLOOKUP(MKT[[#This Row],[ID]],DRIVER[],6,FALSE)</f>
        <v>MALIA PRADHAN</v>
      </c>
    </row>
    <row r="1271" spans="1:17" ht="13.8">
      <c r="A1271" s="1">
        <v>98</v>
      </c>
      <c r="B1271" s="1" t="str">
        <f>MKT[[#This Row],[DATE]]&amp;MKT[[#This Row],[VEHICLE NO]]&amp;MKT[[#This Row],[TRIP NO]]</f>
        <v>45487OD04V13451</v>
      </c>
      <c r="C1271" s="25">
        <v>45487</v>
      </c>
      <c r="D1271" s="1">
        <v>29906</v>
      </c>
      <c r="E1271" s="12">
        <v>312215</v>
      </c>
      <c r="F1271" s="17">
        <v>4355</v>
      </c>
      <c r="G1271" s="20" t="s">
        <v>48</v>
      </c>
      <c r="H1271" s="48">
        <v>54.34</v>
      </c>
      <c r="I1271" s="48">
        <v>16.88</v>
      </c>
      <c r="J1271" s="26">
        <f t="shared" ref="J1271:J1276" si="110">H1271-I1271</f>
        <v>37.460000000000008</v>
      </c>
      <c r="K1271" s="49">
        <v>37.14</v>
      </c>
      <c r="L1271" s="31">
        <v>45487</v>
      </c>
      <c r="M1271" s="48">
        <f t="shared" ref="M1271:M1276" si="111">J1271-K1271</f>
        <v>0.32000000000000739</v>
      </c>
      <c r="N1271" s="246">
        <v>1</v>
      </c>
      <c r="O1271" s="1" t="s">
        <v>50</v>
      </c>
      <c r="P1271" s="1" t="s">
        <v>53</v>
      </c>
      <c r="Q1271" s="91" t="str">
        <f>VLOOKUP(MKT[[#This Row],[ID]],DRIVER[],6,FALSE)</f>
        <v>ASHOK PRADHAN</v>
      </c>
    </row>
    <row r="1272" spans="1:17" ht="13.8">
      <c r="A1272" s="1">
        <v>99</v>
      </c>
      <c r="B1272" s="1" t="str">
        <f>MKT[[#This Row],[DATE]]&amp;MKT[[#This Row],[VEHICLE NO]]&amp;MKT[[#This Row],[TRIP NO]]</f>
        <v>45487OD34S11451</v>
      </c>
      <c r="C1272" s="25">
        <v>45487</v>
      </c>
      <c r="D1272" s="1">
        <v>29907</v>
      </c>
      <c r="E1272" s="12">
        <v>312215</v>
      </c>
      <c r="F1272" s="17">
        <v>4357</v>
      </c>
      <c r="G1272" s="20" t="s">
        <v>32</v>
      </c>
      <c r="H1272" s="48">
        <v>52.88</v>
      </c>
      <c r="I1272" s="48">
        <v>16.760000000000002</v>
      </c>
      <c r="J1272" s="26">
        <f t="shared" si="110"/>
        <v>36.120000000000005</v>
      </c>
      <c r="K1272" s="49">
        <v>35.72</v>
      </c>
      <c r="L1272" s="31">
        <v>45487</v>
      </c>
      <c r="M1272" s="48">
        <f t="shared" si="111"/>
        <v>0.40000000000000568</v>
      </c>
      <c r="N1272" s="246">
        <v>1</v>
      </c>
      <c r="O1272" s="1" t="s">
        <v>50</v>
      </c>
      <c r="P1272" s="1" t="s">
        <v>53</v>
      </c>
      <c r="Q1272" s="91" t="str">
        <f>VLOOKUP(MKT[[#This Row],[ID]],DRIVER[],6,FALSE)</f>
        <v>BHOORA KHAN</v>
      </c>
    </row>
    <row r="1273" spans="1:17" ht="13.8">
      <c r="A1273" s="1">
        <v>100</v>
      </c>
      <c r="B1273" s="1" t="str">
        <f>MKT[[#This Row],[DATE]]&amp;MKT[[#This Row],[VEHICLE NO]]&amp;MKT[[#This Row],[TRIP NO]]</f>
        <v>45487OD34T11451</v>
      </c>
      <c r="C1273" s="25">
        <v>45487</v>
      </c>
      <c r="D1273" s="1">
        <v>29908</v>
      </c>
      <c r="E1273" s="12">
        <v>312215</v>
      </c>
      <c r="F1273" s="17">
        <v>4363</v>
      </c>
      <c r="G1273" s="20" t="s">
        <v>34</v>
      </c>
      <c r="H1273" s="48">
        <v>55.16</v>
      </c>
      <c r="I1273" s="48">
        <v>16.8</v>
      </c>
      <c r="J1273" s="26">
        <f t="shared" si="110"/>
        <v>38.36</v>
      </c>
      <c r="K1273" s="49">
        <v>38.08</v>
      </c>
      <c r="L1273" s="31">
        <v>45487</v>
      </c>
      <c r="M1273" s="48">
        <f t="shared" si="111"/>
        <v>0.28000000000000114</v>
      </c>
      <c r="N1273" s="246">
        <v>1</v>
      </c>
      <c r="O1273" s="1" t="s">
        <v>50</v>
      </c>
      <c r="P1273" s="1" t="s">
        <v>53</v>
      </c>
      <c r="Q1273" s="91" t="str">
        <f>VLOOKUP(MKT[[#This Row],[ID]],DRIVER[],6,FALSE)</f>
        <v>KASHI NATH DAS</v>
      </c>
    </row>
    <row r="1274" spans="1:17" ht="13.8">
      <c r="A1274" s="1">
        <v>101</v>
      </c>
      <c r="B1274" s="1" t="str">
        <f>MKT[[#This Row],[DATE]]&amp;MKT[[#This Row],[VEHICLE NO]]&amp;MKT[[#This Row],[TRIP NO]]</f>
        <v>45487OD34R11451</v>
      </c>
      <c r="C1274" s="25">
        <v>45487</v>
      </c>
      <c r="D1274" s="1">
        <v>29909</v>
      </c>
      <c r="E1274" s="12">
        <v>312215</v>
      </c>
      <c r="F1274" s="17">
        <v>4361</v>
      </c>
      <c r="G1274" s="20" t="s">
        <v>12</v>
      </c>
      <c r="H1274" s="48">
        <v>52.18</v>
      </c>
      <c r="I1274" s="48">
        <v>16.84</v>
      </c>
      <c r="J1274" s="26">
        <f t="shared" si="110"/>
        <v>35.340000000000003</v>
      </c>
      <c r="K1274" s="49">
        <v>35.020000000000003</v>
      </c>
      <c r="L1274" s="31">
        <v>45487</v>
      </c>
      <c r="M1274" s="48">
        <f t="shared" si="111"/>
        <v>0.32000000000000028</v>
      </c>
      <c r="N1274" s="246">
        <v>1</v>
      </c>
      <c r="O1274" s="1" t="s">
        <v>50</v>
      </c>
      <c r="P1274" s="1" t="s">
        <v>53</v>
      </c>
      <c r="Q1274" s="91" t="str">
        <f>VLOOKUP(MKT[[#This Row],[ID]],DRIVER[],6,FALSE)</f>
        <v>AKASH KUMAR SINGH</v>
      </c>
    </row>
    <row r="1275" spans="1:17" ht="13.8">
      <c r="A1275" s="1">
        <v>102</v>
      </c>
      <c r="B1275" s="1" t="str">
        <f>MKT[[#This Row],[DATE]]&amp;MKT[[#This Row],[VEHICLE NO]]&amp;MKT[[#This Row],[TRIP NO]]</f>
        <v>45487OD04V13452</v>
      </c>
      <c r="C1275" s="25">
        <v>45487</v>
      </c>
      <c r="D1275" s="1">
        <v>29910</v>
      </c>
      <c r="E1275" s="12">
        <v>312215</v>
      </c>
      <c r="F1275" s="17">
        <v>4399</v>
      </c>
      <c r="G1275" s="20" t="s">
        <v>48</v>
      </c>
      <c r="H1275" s="48">
        <v>54.56</v>
      </c>
      <c r="I1275" s="48">
        <v>16.86</v>
      </c>
      <c r="J1275" s="26">
        <f t="shared" si="110"/>
        <v>37.700000000000003</v>
      </c>
      <c r="K1275" s="49">
        <v>37.5</v>
      </c>
      <c r="L1275" s="31">
        <v>45487</v>
      </c>
      <c r="M1275" s="48">
        <f t="shared" si="111"/>
        <v>0.20000000000000284</v>
      </c>
      <c r="N1275" s="246">
        <v>2</v>
      </c>
      <c r="O1275" s="1" t="s">
        <v>50</v>
      </c>
      <c r="P1275" s="1" t="s">
        <v>53</v>
      </c>
      <c r="Q1275" s="91" t="str">
        <f>VLOOKUP(MKT[[#This Row],[ID]],DRIVER[],6,FALSE)</f>
        <v>ASHOK PRADHAN</v>
      </c>
    </row>
    <row r="1276" spans="1:17" ht="13.8">
      <c r="A1276" s="1">
        <v>103</v>
      </c>
      <c r="B1276" s="1" t="str">
        <f>MKT[[#This Row],[DATE]]&amp;MKT[[#This Row],[VEHICLE NO]]&amp;MKT[[#This Row],[TRIP NO]]</f>
        <v>45487OD34S11452</v>
      </c>
      <c r="C1276" s="25">
        <v>45487</v>
      </c>
      <c r="D1276" s="1">
        <v>29911</v>
      </c>
      <c r="E1276" s="12">
        <v>312215</v>
      </c>
      <c r="F1276" s="17">
        <v>4405</v>
      </c>
      <c r="G1276" s="20" t="s">
        <v>32</v>
      </c>
      <c r="H1276" s="48">
        <v>55.3</v>
      </c>
      <c r="I1276" s="48">
        <v>16.739999999999998</v>
      </c>
      <c r="J1276" s="26">
        <f t="shared" si="110"/>
        <v>38.56</v>
      </c>
      <c r="K1276" s="49">
        <v>38</v>
      </c>
      <c r="L1276" s="31">
        <v>45487</v>
      </c>
      <c r="M1276" s="48">
        <f t="shared" si="111"/>
        <v>0.56000000000000227</v>
      </c>
      <c r="N1276" s="246">
        <v>2</v>
      </c>
      <c r="O1276" s="1" t="s">
        <v>50</v>
      </c>
      <c r="P1276" s="1" t="s">
        <v>53</v>
      </c>
      <c r="Q1276" s="91" t="str">
        <f>VLOOKUP(MKT[[#This Row],[ID]],DRIVER[],6,FALSE)</f>
        <v>BHOORA KHAN</v>
      </c>
    </row>
    <row r="1277" spans="1:17" ht="13.8">
      <c r="A1277" s="1">
        <v>104</v>
      </c>
      <c r="B1277" s="1" t="str">
        <f>MKT[[#This Row],[DATE]]&amp;MKT[[#This Row],[VEHICLE NO]]&amp;MKT[[#This Row],[TRIP NO]]</f>
        <v>45487OD34T11452</v>
      </c>
      <c r="C1277" s="25">
        <v>45487</v>
      </c>
      <c r="D1277" s="1">
        <v>29912</v>
      </c>
      <c r="E1277" s="12">
        <v>312215</v>
      </c>
      <c r="F1277" s="17">
        <v>4408</v>
      </c>
      <c r="G1277" s="20" t="s">
        <v>34</v>
      </c>
      <c r="H1277" s="48">
        <v>55.7</v>
      </c>
      <c r="I1277" s="48">
        <v>16.8</v>
      </c>
      <c r="J1277" s="26">
        <f t="shared" ref="J1277:J1278" si="112">H1277-I1277</f>
        <v>38.900000000000006</v>
      </c>
      <c r="K1277" s="49">
        <v>38.28</v>
      </c>
      <c r="L1277" s="31">
        <v>45487</v>
      </c>
      <c r="M1277" s="48">
        <f t="shared" ref="M1277:M1278" si="113">J1277-K1277</f>
        <v>0.62000000000000455</v>
      </c>
      <c r="N1277" s="246">
        <v>2</v>
      </c>
      <c r="O1277" s="1" t="s">
        <v>50</v>
      </c>
      <c r="P1277" s="1" t="s">
        <v>53</v>
      </c>
      <c r="Q1277" s="91" t="str">
        <f>VLOOKUP(MKT[[#This Row],[ID]],DRIVER[],6,FALSE)</f>
        <v>KASHI NATH DAS</v>
      </c>
    </row>
    <row r="1278" spans="1:17" ht="13.8">
      <c r="A1278" s="1">
        <v>105</v>
      </c>
      <c r="B1278" s="1" t="str">
        <f>MKT[[#This Row],[DATE]]&amp;MKT[[#This Row],[VEHICLE NO]]&amp;MKT[[#This Row],[TRIP NO]]</f>
        <v>45487OD34R11452</v>
      </c>
      <c r="C1278" s="25">
        <v>45487</v>
      </c>
      <c r="D1278" s="1">
        <v>29913</v>
      </c>
      <c r="E1278" s="12">
        <v>312215</v>
      </c>
      <c r="F1278" s="17">
        <v>4410</v>
      </c>
      <c r="G1278" s="20" t="s">
        <v>12</v>
      </c>
      <c r="H1278" s="48">
        <v>52.56</v>
      </c>
      <c r="I1278" s="48">
        <v>16.8</v>
      </c>
      <c r="J1278" s="26">
        <f t="shared" si="112"/>
        <v>35.760000000000005</v>
      </c>
      <c r="K1278" s="49">
        <v>35.14</v>
      </c>
      <c r="L1278" s="31">
        <v>45487</v>
      </c>
      <c r="M1278" s="48">
        <f t="shared" si="113"/>
        <v>0.62000000000000455</v>
      </c>
      <c r="N1278" s="246">
        <v>2</v>
      </c>
      <c r="O1278" s="1" t="s">
        <v>50</v>
      </c>
      <c r="P1278" s="1" t="s">
        <v>53</v>
      </c>
      <c r="Q1278" s="91" t="str">
        <f>VLOOKUP(MKT[[#This Row],[ID]],DRIVER[],6,FALSE)</f>
        <v>AKASH KUMAR SINGH</v>
      </c>
    </row>
    <row r="1279" spans="1:17" ht="13.8">
      <c r="A1279" s="1">
        <v>106</v>
      </c>
      <c r="B1279" s="412" t="str">
        <f>MKT[[#This Row],[DATE]]&amp;MKT[[#This Row],[VEHICLE NO]]&amp;MKT[[#This Row],[TRIP NO]]</f>
        <v>45488OD34T11451</v>
      </c>
      <c r="C1279" s="25">
        <v>45488</v>
      </c>
      <c r="D1279" s="1">
        <v>29914</v>
      </c>
      <c r="E1279" s="12">
        <v>312215</v>
      </c>
      <c r="F1279" s="17">
        <v>4448</v>
      </c>
      <c r="G1279" s="20" t="s">
        <v>34</v>
      </c>
      <c r="H1279" s="413">
        <v>54.7</v>
      </c>
      <c r="I1279" s="413">
        <v>16.8</v>
      </c>
      <c r="J1279" s="414">
        <f t="shared" ref="J1279:J1284" si="114">H1279-I1279</f>
        <v>37.900000000000006</v>
      </c>
      <c r="K1279" s="415">
        <v>37.14</v>
      </c>
      <c r="L1279" s="31">
        <v>45488</v>
      </c>
      <c r="M1279" s="413">
        <f t="shared" ref="M1279:M1284" si="115">J1279-K1279</f>
        <v>0.76000000000000512</v>
      </c>
      <c r="N1279" s="416">
        <v>1</v>
      </c>
      <c r="O1279" s="1" t="s">
        <v>50</v>
      </c>
      <c r="P1279" s="1" t="s">
        <v>53</v>
      </c>
      <c r="Q1279" s="417" t="str">
        <f>VLOOKUP(MKT[[#This Row],[ID]],DRIVER[],6,FALSE)</f>
        <v>KASHI NATH DAS</v>
      </c>
    </row>
    <row r="1280" spans="1:17" ht="13.8">
      <c r="A1280" s="1">
        <v>107</v>
      </c>
      <c r="B1280" s="412" t="str">
        <f>MKT[[#This Row],[DATE]]&amp;MKT[[#This Row],[VEHICLE NO]]&amp;MKT[[#This Row],[TRIP NO]]</f>
        <v>45488OD34R11451</v>
      </c>
      <c r="C1280" s="25">
        <v>45488</v>
      </c>
      <c r="D1280" s="1">
        <v>29915</v>
      </c>
      <c r="E1280" s="12">
        <v>312215</v>
      </c>
      <c r="F1280" s="17">
        <v>4446</v>
      </c>
      <c r="G1280" s="20" t="s">
        <v>12</v>
      </c>
      <c r="H1280" s="413">
        <v>56.48</v>
      </c>
      <c r="I1280" s="413">
        <v>16.82</v>
      </c>
      <c r="J1280" s="414">
        <f t="shared" si="114"/>
        <v>39.659999999999997</v>
      </c>
      <c r="K1280" s="415">
        <v>38.94</v>
      </c>
      <c r="L1280" s="31">
        <v>45488</v>
      </c>
      <c r="M1280" s="413">
        <f t="shared" si="115"/>
        <v>0.71999999999999886</v>
      </c>
      <c r="N1280" s="416">
        <v>1</v>
      </c>
      <c r="O1280" s="1" t="s">
        <v>50</v>
      </c>
      <c r="P1280" s="1" t="s">
        <v>53</v>
      </c>
      <c r="Q1280" s="417" t="str">
        <f>VLOOKUP(MKT[[#This Row],[ID]],DRIVER[],6,FALSE)</f>
        <v>AKASH KUMAR SINGH</v>
      </c>
    </row>
    <row r="1281" spans="1:18" ht="13.8">
      <c r="A1281" s="1">
        <v>108</v>
      </c>
      <c r="B1281" s="412" t="str">
        <f>MKT[[#This Row],[DATE]]&amp;MKT[[#This Row],[VEHICLE NO]]&amp;MKT[[#This Row],[TRIP NO]]</f>
        <v>45488OD34S11451</v>
      </c>
      <c r="C1281" s="25">
        <v>45488</v>
      </c>
      <c r="D1281" s="1">
        <v>29916</v>
      </c>
      <c r="E1281" s="12">
        <v>312215</v>
      </c>
      <c r="F1281" s="17">
        <v>4445</v>
      </c>
      <c r="G1281" s="20" t="s">
        <v>32</v>
      </c>
      <c r="H1281" s="413">
        <v>53.36</v>
      </c>
      <c r="I1281" s="413">
        <v>16.72</v>
      </c>
      <c r="J1281" s="414">
        <f t="shared" si="114"/>
        <v>36.64</v>
      </c>
      <c r="K1281" s="415">
        <v>36.020000000000003</v>
      </c>
      <c r="L1281" s="31">
        <v>45488</v>
      </c>
      <c r="M1281" s="413">
        <f t="shared" si="115"/>
        <v>0.61999999999999744</v>
      </c>
      <c r="N1281" s="416">
        <v>1</v>
      </c>
      <c r="O1281" s="1" t="s">
        <v>50</v>
      </c>
      <c r="P1281" s="1" t="s">
        <v>53</v>
      </c>
      <c r="Q1281" s="417" t="str">
        <f>VLOOKUP(MKT[[#This Row],[ID]],DRIVER[],6,FALSE)</f>
        <v>BHOORA KHAN</v>
      </c>
    </row>
    <row r="1282" spans="1:18" ht="13.8">
      <c r="A1282" s="1">
        <v>109</v>
      </c>
      <c r="B1282" s="412" t="str">
        <f>MKT[[#This Row],[DATE]]&amp;MKT[[#This Row],[VEHICLE NO]]&amp;MKT[[#This Row],[TRIP NO]]</f>
        <v>45488OD34S11452</v>
      </c>
      <c r="C1282" s="25">
        <v>45488</v>
      </c>
      <c r="D1282" s="1">
        <v>29917</v>
      </c>
      <c r="E1282" s="12">
        <v>312215</v>
      </c>
      <c r="F1282" s="17">
        <v>4499</v>
      </c>
      <c r="G1282" s="20" t="s">
        <v>32</v>
      </c>
      <c r="H1282" s="413">
        <v>55.26</v>
      </c>
      <c r="I1282" s="413">
        <v>16.739999999999998</v>
      </c>
      <c r="J1282" s="414">
        <f t="shared" si="114"/>
        <v>38.519999999999996</v>
      </c>
      <c r="K1282" s="415">
        <v>37.92</v>
      </c>
      <c r="L1282" s="31">
        <v>45488</v>
      </c>
      <c r="M1282" s="413">
        <f t="shared" si="115"/>
        <v>0.59999999999999432</v>
      </c>
      <c r="N1282" s="416">
        <v>2</v>
      </c>
      <c r="O1282" s="1" t="s">
        <v>50</v>
      </c>
      <c r="P1282" s="1" t="s">
        <v>53</v>
      </c>
      <c r="Q1282" s="417" t="str">
        <f>VLOOKUP(MKT[[#This Row],[ID]],DRIVER[],6,FALSE)</f>
        <v>BHOORA KHAN</v>
      </c>
    </row>
    <row r="1283" spans="1:18" ht="13.8">
      <c r="A1283" s="1">
        <v>110</v>
      </c>
      <c r="B1283" s="412" t="str">
        <f>MKT[[#This Row],[DATE]]&amp;MKT[[#This Row],[VEHICLE NO]]&amp;MKT[[#This Row],[TRIP NO]]</f>
        <v>45488OD34T11452</v>
      </c>
      <c r="C1283" s="25">
        <v>45488</v>
      </c>
      <c r="D1283" s="1">
        <v>29918</v>
      </c>
      <c r="E1283" s="12">
        <v>312215</v>
      </c>
      <c r="F1283" s="17">
        <v>4501</v>
      </c>
      <c r="G1283" s="20" t="s">
        <v>34</v>
      </c>
      <c r="H1283" s="413">
        <v>53.98</v>
      </c>
      <c r="I1283" s="413">
        <v>16.8</v>
      </c>
      <c r="J1283" s="414">
        <f t="shared" si="114"/>
        <v>37.179999999999993</v>
      </c>
      <c r="K1283" s="415">
        <v>36.58</v>
      </c>
      <c r="L1283" s="31">
        <v>45488</v>
      </c>
      <c r="M1283" s="413">
        <f t="shared" si="115"/>
        <v>0.59999999999999432</v>
      </c>
      <c r="N1283" s="416">
        <v>2</v>
      </c>
      <c r="O1283" s="1" t="s">
        <v>50</v>
      </c>
      <c r="P1283" s="1" t="s">
        <v>53</v>
      </c>
      <c r="Q1283" s="417" t="str">
        <f>VLOOKUP(MKT[[#This Row],[ID]],DRIVER[],6,FALSE)</f>
        <v>KASHI NATH DAS</v>
      </c>
      <c r="R1283" s="1">
        <v>100</v>
      </c>
    </row>
    <row r="1284" spans="1:18" ht="13.8">
      <c r="A1284" s="1">
        <v>111</v>
      </c>
      <c r="B1284" s="412" t="str">
        <f>MKT[[#This Row],[DATE]]&amp;MKT[[#This Row],[VEHICLE NO]]&amp;MKT[[#This Row],[TRIP NO]]</f>
        <v>45488OD34R11452</v>
      </c>
      <c r="C1284" s="25">
        <v>45488</v>
      </c>
      <c r="D1284" s="1">
        <v>29919</v>
      </c>
      <c r="E1284" s="12">
        <v>312215</v>
      </c>
      <c r="F1284" s="17">
        <v>4510</v>
      </c>
      <c r="G1284" s="20" t="s">
        <v>12</v>
      </c>
      <c r="H1284" s="413">
        <v>54.72</v>
      </c>
      <c r="I1284" s="413">
        <v>16.82</v>
      </c>
      <c r="J1284" s="414">
        <f t="shared" si="114"/>
        <v>37.9</v>
      </c>
      <c r="K1284" s="415">
        <v>37.4</v>
      </c>
      <c r="L1284" s="31">
        <v>45488</v>
      </c>
      <c r="M1284" s="413">
        <f t="shared" si="115"/>
        <v>0.5</v>
      </c>
      <c r="N1284" s="416">
        <v>2</v>
      </c>
      <c r="O1284" s="1" t="s">
        <v>50</v>
      </c>
      <c r="P1284" s="1" t="s">
        <v>53</v>
      </c>
      <c r="Q1284" s="417" t="str">
        <f>VLOOKUP(MKT[[#This Row],[ID]],DRIVER[],6,FALSE)</f>
        <v>AKASH KUMAR SINGH</v>
      </c>
    </row>
    <row r="1285" spans="1:18" ht="13.8">
      <c r="A1285" s="1">
        <v>112</v>
      </c>
      <c r="B1285" s="425" t="str">
        <f>MKT[[#This Row],[DATE]]&amp;MKT[[#This Row],[VEHICLE NO]]&amp;MKT[[#This Row],[TRIP NO]]</f>
        <v>45489OD34S11451</v>
      </c>
      <c r="C1285" s="25">
        <v>45489</v>
      </c>
      <c r="D1285" s="1">
        <v>29920</v>
      </c>
      <c r="E1285" s="12">
        <v>312215</v>
      </c>
      <c r="F1285" s="17">
        <v>4577</v>
      </c>
      <c r="G1285" s="20" t="s">
        <v>32</v>
      </c>
      <c r="H1285" s="426">
        <v>52.88</v>
      </c>
      <c r="I1285" s="426">
        <v>16.72</v>
      </c>
      <c r="J1285" s="427">
        <f t="shared" ref="J1285:J1288" si="116">H1285-I1285</f>
        <v>36.160000000000004</v>
      </c>
      <c r="K1285" s="428">
        <v>35.6</v>
      </c>
      <c r="L1285" s="31">
        <v>45489</v>
      </c>
      <c r="M1285" s="426">
        <f t="shared" ref="M1285:M1288" si="117">J1285-K1285</f>
        <v>0.56000000000000227</v>
      </c>
      <c r="N1285" s="429">
        <v>1</v>
      </c>
      <c r="O1285" s="1" t="s">
        <v>50</v>
      </c>
      <c r="P1285" s="1" t="s">
        <v>53</v>
      </c>
      <c r="Q1285" s="430" t="str">
        <f>VLOOKUP(MKT[[#This Row],[ID]],DRIVER[],6,FALSE)</f>
        <v>BHOORA KHAN</v>
      </c>
    </row>
    <row r="1286" spans="1:18" ht="13.8">
      <c r="A1286" s="1">
        <v>113</v>
      </c>
      <c r="B1286" s="425" t="str">
        <f>MKT[[#This Row],[DATE]]&amp;MKT[[#This Row],[VEHICLE NO]]&amp;MKT[[#This Row],[TRIP NO]]</f>
        <v>45489OD04T11451</v>
      </c>
      <c r="C1286" s="25">
        <v>45489</v>
      </c>
      <c r="D1286" s="1">
        <v>29921</v>
      </c>
      <c r="E1286" s="12">
        <v>312215</v>
      </c>
      <c r="F1286" s="17">
        <v>4630</v>
      </c>
      <c r="G1286" s="20" t="s">
        <v>13</v>
      </c>
      <c r="H1286" s="426">
        <v>54.34</v>
      </c>
      <c r="I1286" s="426">
        <v>16.84</v>
      </c>
      <c r="J1286" s="427">
        <f t="shared" si="116"/>
        <v>37.5</v>
      </c>
      <c r="K1286" s="428">
        <v>36.56</v>
      </c>
      <c r="L1286" s="31">
        <v>45489</v>
      </c>
      <c r="M1286" s="426">
        <f t="shared" si="117"/>
        <v>0.93999999999999773</v>
      </c>
      <c r="N1286" s="429">
        <v>1</v>
      </c>
      <c r="O1286" s="1" t="s">
        <v>50</v>
      </c>
      <c r="P1286" s="1" t="s">
        <v>53</v>
      </c>
      <c r="Q1286" s="430" t="str">
        <f>VLOOKUP(MKT[[#This Row],[ID]],DRIVER[],6,FALSE)</f>
        <v>SUSANT KUMAR BAG</v>
      </c>
    </row>
    <row r="1287" spans="1:18" ht="13.8">
      <c r="A1287" s="1">
        <v>114</v>
      </c>
      <c r="B1287" s="425" t="str">
        <f>MKT[[#This Row],[DATE]]&amp;MKT[[#This Row],[VEHICLE NO]]&amp;MKT[[#This Row],[TRIP NO]]</f>
        <v>45489OD34S11452</v>
      </c>
      <c r="C1287" s="25">
        <v>45489</v>
      </c>
      <c r="D1287" s="1">
        <v>29922</v>
      </c>
      <c r="E1287" s="12">
        <v>312215</v>
      </c>
      <c r="F1287" s="17">
        <v>4660</v>
      </c>
      <c r="G1287" s="20" t="s">
        <v>32</v>
      </c>
      <c r="H1287" s="426">
        <v>53.8</v>
      </c>
      <c r="I1287" s="426">
        <v>16.7</v>
      </c>
      <c r="J1287" s="427">
        <f t="shared" si="116"/>
        <v>37.099999999999994</v>
      </c>
      <c r="K1287" s="428">
        <v>36.54</v>
      </c>
      <c r="L1287" s="31">
        <v>45489</v>
      </c>
      <c r="M1287" s="426">
        <f t="shared" si="117"/>
        <v>0.55999999999999517</v>
      </c>
      <c r="N1287" s="429">
        <v>2</v>
      </c>
      <c r="O1287" s="1" t="s">
        <v>50</v>
      </c>
      <c r="P1287" s="1" t="s">
        <v>53</v>
      </c>
      <c r="Q1287" s="430" t="str">
        <f>VLOOKUP(MKT[[#This Row],[ID]],DRIVER[],6,FALSE)</f>
        <v>BHOORA KHAN</v>
      </c>
    </row>
    <row r="1288" spans="1:18" ht="13.8">
      <c r="A1288" s="1">
        <v>115</v>
      </c>
      <c r="B1288" s="425" t="str">
        <f>MKT[[#This Row],[DATE]]&amp;MKT[[#This Row],[VEHICLE NO]]&amp;MKT[[#This Row],[TRIP NO]]</f>
        <v>45489OD34R11451</v>
      </c>
      <c r="C1288" s="25">
        <v>45489</v>
      </c>
      <c r="D1288" s="1">
        <v>29923</v>
      </c>
      <c r="E1288" s="12">
        <v>312215</v>
      </c>
      <c r="F1288" s="17">
        <v>4663</v>
      </c>
      <c r="G1288" s="20" t="s">
        <v>12</v>
      </c>
      <c r="H1288" s="426">
        <v>53</v>
      </c>
      <c r="I1288" s="426">
        <v>16.72</v>
      </c>
      <c r="J1288" s="427">
        <f t="shared" si="116"/>
        <v>36.28</v>
      </c>
      <c r="K1288" s="428">
        <v>35.74</v>
      </c>
      <c r="L1288" s="31">
        <v>45489</v>
      </c>
      <c r="M1288" s="426">
        <f t="shared" si="117"/>
        <v>0.53999999999999915</v>
      </c>
      <c r="N1288" s="429">
        <v>1</v>
      </c>
      <c r="O1288" s="1" t="s">
        <v>50</v>
      </c>
      <c r="P1288" s="1" t="s">
        <v>53</v>
      </c>
      <c r="Q1288" s="430" t="str">
        <f>VLOOKUP(MKT[[#This Row],[ID]],DRIVER[],6,FALSE)</f>
        <v>AKASH KUMAR SINGH</v>
      </c>
    </row>
    <row r="1289" spans="1:18" ht="13.8">
      <c r="A1289" s="1">
        <v>116</v>
      </c>
      <c r="B1289" s="432" t="str">
        <f>MKT[[#This Row],[DATE]]&amp;MKT[[#This Row],[VEHICLE NO]]&amp;MKT[[#This Row],[TRIP NO]]</f>
        <v>45490OD34T11451</v>
      </c>
      <c r="C1289" s="25">
        <v>45490</v>
      </c>
      <c r="D1289" s="1">
        <v>29924</v>
      </c>
      <c r="E1289" s="12">
        <v>312215</v>
      </c>
      <c r="F1289" s="17">
        <v>4684</v>
      </c>
      <c r="G1289" s="20" t="s">
        <v>34</v>
      </c>
      <c r="H1289" s="433">
        <v>54.64</v>
      </c>
      <c r="I1289" s="433">
        <v>16.84</v>
      </c>
      <c r="J1289" s="434">
        <f t="shared" ref="J1289:J1296" si="118">H1289-I1289</f>
        <v>37.799999999999997</v>
      </c>
      <c r="K1289" s="435">
        <v>37.04</v>
      </c>
      <c r="L1289" s="31">
        <v>45490</v>
      </c>
      <c r="M1289" s="433">
        <f t="shared" ref="M1289:M1296" si="119">J1289-K1289</f>
        <v>0.75999999999999801</v>
      </c>
      <c r="N1289" s="437">
        <v>1</v>
      </c>
      <c r="O1289" s="1" t="s">
        <v>50</v>
      </c>
      <c r="P1289" s="1" t="s">
        <v>53</v>
      </c>
      <c r="Q1289" s="438" t="str">
        <f>VLOOKUP(MKT[[#This Row],[ID]],DRIVER[],6,FALSE)</f>
        <v>KASHI NATH DAS</v>
      </c>
    </row>
    <row r="1290" spans="1:18" ht="13.8">
      <c r="A1290" s="1">
        <v>117</v>
      </c>
      <c r="B1290" s="432" t="str">
        <f>MKT[[#This Row],[DATE]]&amp;MKT[[#This Row],[VEHICLE NO]]&amp;MKT[[#This Row],[TRIP NO]]</f>
        <v>45490OD34R11451</v>
      </c>
      <c r="C1290" s="25">
        <v>45490</v>
      </c>
      <c r="D1290" s="1">
        <v>29925</v>
      </c>
      <c r="E1290" s="12">
        <v>312215</v>
      </c>
      <c r="F1290" s="17">
        <v>4683</v>
      </c>
      <c r="G1290" s="20" t="s">
        <v>12</v>
      </c>
      <c r="H1290" s="433">
        <v>53.18</v>
      </c>
      <c r="I1290" s="433">
        <v>16.66</v>
      </c>
      <c r="J1290" s="434">
        <f t="shared" si="118"/>
        <v>36.519999999999996</v>
      </c>
      <c r="K1290" s="435">
        <v>35.94</v>
      </c>
      <c r="L1290" s="31">
        <v>45490</v>
      </c>
      <c r="M1290" s="433">
        <f t="shared" si="119"/>
        <v>0.57999999999999829</v>
      </c>
      <c r="N1290" s="437">
        <v>1</v>
      </c>
      <c r="O1290" s="1" t="s">
        <v>50</v>
      </c>
      <c r="P1290" s="1" t="s">
        <v>53</v>
      </c>
      <c r="Q1290" s="438" t="str">
        <f>VLOOKUP(MKT[[#This Row],[ID]],DRIVER[],6,FALSE)</f>
        <v>AKASH KUMAR SINGH</v>
      </c>
    </row>
    <row r="1291" spans="1:18" ht="13.8">
      <c r="A1291" s="1">
        <v>118</v>
      </c>
      <c r="B1291" s="432" t="str">
        <f>MKT[[#This Row],[DATE]]&amp;MKT[[#This Row],[VEHICLE NO]]&amp;MKT[[#This Row],[TRIP NO]]</f>
        <v>45490OD04T11451</v>
      </c>
      <c r="C1291" s="25">
        <v>45490</v>
      </c>
      <c r="D1291" s="1">
        <v>29926</v>
      </c>
      <c r="E1291" s="12">
        <v>312215</v>
      </c>
      <c r="F1291" s="17">
        <v>4702</v>
      </c>
      <c r="G1291" s="20" t="s">
        <v>13</v>
      </c>
      <c r="H1291" s="433">
        <v>54.14</v>
      </c>
      <c r="I1291" s="433">
        <v>16.82</v>
      </c>
      <c r="J1291" s="434">
        <f t="shared" si="118"/>
        <v>37.32</v>
      </c>
      <c r="K1291" s="435">
        <v>36.22</v>
      </c>
      <c r="L1291" s="436">
        <v>45491</v>
      </c>
      <c r="M1291" s="433">
        <f t="shared" si="119"/>
        <v>1.1000000000000014</v>
      </c>
      <c r="N1291" s="437">
        <v>1</v>
      </c>
      <c r="O1291" s="1" t="s">
        <v>50</v>
      </c>
      <c r="P1291" s="1" t="s">
        <v>53</v>
      </c>
      <c r="Q1291" s="438" t="str">
        <f>VLOOKUP(MKT[[#This Row],[ID]],DRIVER[],6,FALSE)</f>
        <v>MALIA PRADHAN</v>
      </c>
      <c r="R1291" s="1">
        <v>100</v>
      </c>
    </row>
    <row r="1292" spans="1:18" ht="13.8">
      <c r="A1292" s="1">
        <v>119</v>
      </c>
      <c r="B1292" s="432" t="str">
        <f>MKT[[#This Row],[DATE]]&amp;MKT[[#This Row],[VEHICLE NO]]&amp;MKT[[#This Row],[TRIP NO]]</f>
        <v>45490OD34S11451</v>
      </c>
      <c r="C1292" s="25">
        <v>45490</v>
      </c>
      <c r="D1292" s="1">
        <v>29927</v>
      </c>
      <c r="E1292" s="12">
        <v>312215</v>
      </c>
      <c r="F1292" s="17">
        <v>4708</v>
      </c>
      <c r="G1292" s="20" t="s">
        <v>32</v>
      </c>
      <c r="H1292" s="433">
        <v>49.72</v>
      </c>
      <c r="I1292" s="433">
        <v>16.7</v>
      </c>
      <c r="J1292" s="434">
        <f t="shared" si="118"/>
        <v>33.019999999999996</v>
      </c>
      <c r="K1292" s="435">
        <v>32.54</v>
      </c>
      <c r="L1292" s="31">
        <v>45490</v>
      </c>
      <c r="M1292" s="433">
        <f t="shared" si="119"/>
        <v>0.47999999999999687</v>
      </c>
      <c r="N1292" s="437">
        <v>1</v>
      </c>
      <c r="O1292" s="1" t="s">
        <v>50</v>
      </c>
      <c r="P1292" s="1" t="s">
        <v>53</v>
      </c>
      <c r="Q1292" s="438" t="str">
        <f>VLOOKUP(MKT[[#This Row],[ID]],DRIVER[],6,FALSE)</f>
        <v>BHOORA KHAN</v>
      </c>
      <c r="R1292" s="1">
        <v>100</v>
      </c>
    </row>
    <row r="1293" spans="1:18" ht="13.8">
      <c r="A1293" s="1">
        <v>120</v>
      </c>
      <c r="B1293" s="432" t="str">
        <f>MKT[[#This Row],[DATE]]&amp;MKT[[#This Row],[VEHICLE NO]]&amp;MKT[[#This Row],[TRIP NO]]</f>
        <v>45490OD34R13451</v>
      </c>
      <c r="C1293" s="25">
        <v>45490</v>
      </c>
      <c r="D1293" s="1">
        <v>29928</v>
      </c>
      <c r="E1293" s="12">
        <v>312215</v>
      </c>
      <c r="F1293" s="17">
        <v>4722</v>
      </c>
      <c r="G1293" s="20" t="s">
        <v>11</v>
      </c>
      <c r="H1293" s="433">
        <v>53.76</v>
      </c>
      <c r="I1293" s="433">
        <v>16.899999999999999</v>
      </c>
      <c r="J1293" s="434">
        <f t="shared" si="118"/>
        <v>36.86</v>
      </c>
      <c r="K1293" s="435">
        <v>35.46</v>
      </c>
      <c r="L1293" s="31">
        <v>45490</v>
      </c>
      <c r="M1293" s="433">
        <f t="shared" si="119"/>
        <v>1.3999999999999986</v>
      </c>
      <c r="N1293" s="437">
        <v>1</v>
      </c>
      <c r="O1293" s="1" t="s">
        <v>50</v>
      </c>
      <c r="P1293" s="1" t="s">
        <v>53</v>
      </c>
      <c r="Q1293" s="438" t="str">
        <f>VLOOKUP(MKT[[#This Row],[ID]],DRIVER[],6,FALSE)</f>
        <v>SUSANT KUMAR BAG</v>
      </c>
    </row>
    <row r="1294" spans="1:18" ht="13.8">
      <c r="A1294" s="1">
        <v>121</v>
      </c>
      <c r="B1294" s="432" t="str">
        <f>MKT[[#This Row],[DATE]]&amp;MKT[[#This Row],[VEHICLE NO]]&amp;MKT[[#This Row],[TRIP NO]]</f>
        <v>45490OD34R11452</v>
      </c>
      <c r="C1294" s="25">
        <v>45490</v>
      </c>
      <c r="D1294" s="1">
        <v>29929</v>
      </c>
      <c r="E1294" s="12">
        <v>312215</v>
      </c>
      <c r="F1294" s="17">
        <v>4732</v>
      </c>
      <c r="G1294" s="20" t="s">
        <v>12</v>
      </c>
      <c r="H1294" s="433">
        <v>54.28</v>
      </c>
      <c r="I1294" s="433">
        <v>16.66</v>
      </c>
      <c r="J1294" s="434">
        <f t="shared" si="118"/>
        <v>37.620000000000005</v>
      </c>
      <c r="K1294" s="435">
        <v>36.159999999999997</v>
      </c>
      <c r="L1294" s="31">
        <v>45490</v>
      </c>
      <c r="M1294" s="433">
        <f t="shared" si="119"/>
        <v>1.460000000000008</v>
      </c>
      <c r="N1294" s="437">
        <v>2</v>
      </c>
      <c r="O1294" s="1" t="s">
        <v>50</v>
      </c>
      <c r="P1294" s="1" t="s">
        <v>53</v>
      </c>
      <c r="Q1294" s="438" t="str">
        <f>VLOOKUP(MKT[[#This Row],[ID]],DRIVER[],6,FALSE)</f>
        <v>AKASH KUMAR SINGH</v>
      </c>
    </row>
    <row r="1295" spans="1:18" ht="13.8">
      <c r="A1295" s="1">
        <v>122</v>
      </c>
      <c r="B1295" s="432" t="str">
        <f>MKT[[#This Row],[DATE]]&amp;MKT[[#This Row],[VEHICLE NO]]&amp;MKT[[#This Row],[TRIP NO]]</f>
        <v>45490OD04V13451</v>
      </c>
      <c r="C1295" s="25">
        <v>45490</v>
      </c>
      <c r="D1295" s="1">
        <v>29930</v>
      </c>
      <c r="E1295" s="12">
        <v>312215</v>
      </c>
      <c r="F1295" s="17">
        <v>4731</v>
      </c>
      <c r="G1295" s="20" t="s">
        <v>48</v>
      </c>
      <c r="H1295" s="433">
        <v>54.42</v>
      </c>
      <c r="I1295" s="433">
        <v>16.920000000000002</v>
      </c>
      <c r="J1295" s="434">
        <f t="shared" si="118"/>
        <v>37.5</v>
      </c>
      <c r="K1295" s="435">
        <v>36.6</v>
      </c>
      <c r="L1295" s="31">
        <v>45490</v>
      </c>
      <c r="M1295" s="433">
        <f t="shared" si="119"/>
        <v>0.89999999999999858</v>
      </c>
      <c r="N1295" s="437">
        <v>1</v>
      </c>
      <c r="O1295" s="1" t="s">
        <v>50</v>
      </c>
      <c r="P1295" s="1" t="s">
        <v>53</v>
      </c>
      <c r="Q1295" s="438" t="str">
        <f>VLOOKUP(MKT[[#This Row],[ID]],DRIVER[],6,FALSE)</f>
        <v>ASHOK PRADHAN</v>
      </c>
    </row>
    <row r="1296" spans="1:18" ht="13.8">
      <c r="A1296" s="1">
        <v>123</v>
      </c>
      <c r="B1296" s="432" t="str">
        <f>MKT[[#This Row],[DATE]]&amp;MKT[[#This Row],[VEHICLE NO]]&amp;MKT[[#This Row],[TRIP NO]]</f>
        <v>45490OD34T11452</v>
      </c>
      <c r="C1296" s="25">
        <v>45490</v>
      </c>
      <c r="D1296" s="1">
        <v>29931</v>
      </c>
      <c r="E1296" s="12">
        <v>312215</v>
      </c>
      <c r="F1296" s="17">
        <v>4781</v>
      </c>
      <c r="G1296" s="20" t="s">
        <v>34</v>
      </c>
      <c r="H1296" s="433">
        <v>56.02</v>
      </c>
      <c r="I1296" s="433">
        <v>16.84</v>
      </c>
      <c r="J1296" s="434">
        <f t="shared" si="118"/>
        <v>39.180000000000007</v>
      </c>
      <c r="K1296" s="435">
        <v>37.9</v>
      </c>
      <c r="L1296" s="436">
        <v>45491</v>
      </c>
      <c r="M1296" s="433">
        <f t="shared" si="119"/>
        <v>1.2800000000000082</v>
      </c>
      <c r="N1296" s="437">
        <v>2</v>
      </c>
      <c r="O1296" s="1" t="s">
        <v>50</v>
      </c>
      <c r="P1296" s="1" t="s">
        <v>53</v>
      </c>
      <c r="Q1296" s="438" t="str">
        <f>VLOOKUP(MKT[[#This Row],[ID]],DRIVER[],6,FALSE)</f>
        <v>KASHI NATH DAS</v>
      </c>
    </row>
    <row r="1297" spans="1:18" ht="13.8">
      <c r="A1297" s="1">
        <v>124</v>
      </c>
      <c r="B1297" s="432" t="str">
        <f>MKT[[#This Row],[DATE]]&amp;MKT[[#This Row],[VEHICLE NO]]&amp;MKT[[#This Row],[TRIP NO]]</f>
        <v>45491OD34R11451</v>
      </c>
      <c r="C1297" s="25">
        <v>45491</v>
      </c>
      <c r="D1297" s="1">
        <v>29932</v>
      </c>
      <c r="E1297" s="12">
        <v>312215</v>
      </c>
      <c r="F1297" s="17">
        <v>4797</v>
      </c>
      <c r="G1297" s="20" t="s">
        <v>12</v>
      </c>
      <c r="H1297" s="433">
        <v>55.54</v>
      </c>
      <c r="I1297" s="433">
        <v>16.64</v>
      </c>
      <c r="J1297" s="434">
        <f t="shared" ref="J1297:J1305" si="120">H1297-I1297</f>
        <v>38.9</v>
      </c>
      <c r="K1297" s="435">
        <v>38.119999999999997</v>
      </c>
      <c r="L1297" s="436">
        <v>45491</v>
      </c>
      <c r="M1297" s="433">
        <f t="shared" ref="M1297:M1305" si="121">J1297-K1297</f>
        <v>0.78000000000000114</v>
      </c>
      <c r="N1297" s="437">
        <v>1</v>
      </c>
      <c r="O1297" s="1" t="s">
        <v>50</v>
      </c>
      <c r="P1297" s="1" t="s">
        <v>53</v>
      </c>
      <c r="Q1297" s="438" t="str">
        <f>VLOOKUP(MKT[[#This Row],[ID]],DRIVER[],6,FALSE)</f>
        <v>AKASH KUMAR SINGH</v>
      </c>
    </row>
    <row r="1298" spans="1:18" ht="13.8">
      <c r="A1298" s="1">
        <v>125</v>
      </c>
      <c r="B1298" s="432" t="str">
        <f>MKT[[#This Row],[DATE]]&amp;MKT[[#This Row],[VEHICLE NO]]&amp;MKT[[#This Row],[TRIP NO]]</f>
        <v>45491OD04V13451</v>
      </c>
      <c r="C1298" s="25">
        <v>45491</v>
      </c>
      <c r="D1298" s="1">
        <v>29933</v>
      </c>
      <c r="E1298" s="12">
        <v>312215</v>
      </c>
      <c r="F1298" s="17">
        <v>4798</v>
      </c>
      <c r="G1298" s="20" t="s">
        <v>48</v>
      </c>
      <c r="H1298" s="433">
        <v>56.6</v>
      </c>
      <c r="I1298" s="433">
        <v>16.86</v>
      </c>
      <c r="J1298" s="434">
        <f t="shared" si="120"/>
        <v>39.74</v>
      </c>
      <c r="K1298" s="435">
        <v>39.18</v>
      </c>
      <c r="L1298" s="436">
        <v>45491</v>
      </c>
      <c r="M1298" s="433">
        <f t="shared" si="121"/>
        <v>0.56000000000000227</v>
      </c>
      <c r="N1298" s="437">
        <v>1</v>
      </c>
      <c r="O1298" s="1" t="s">
        <v>50</v>
      </c>
      <c r="P1298" s="1" t="s">
        <v>53</v>
      </c>
      <c r="Q1298" s="438" t="str">
        <f>VLOOKUP(MKT[[#This Row],[ID]],DRIVER[],6,FALSE)</f>
        <v>ASHOK PRADHAN</v>
      </c>
    </row>
    <row r="1299" spans="1:18" ht="13.8">
      <c r="A1299" s="1">
        <v>126</v>
      </c>
      <c r="B1299" s="432" t="str">
        <f>MKT[[#This Row],[DATE]]&amp;MKT[[#This Row],[VEHICLE NO]]&amp;MKT[[#This Row],[TRIP NO]]</f>
        <v>45491OD34T11451</v>
      </c>
      <c r="C1299" s="25">
        <v>45491</v>
      </c>
      <c r="D1299" s="1">
        <v>29934</v>
      </c>
      <c r="E1299" s="12">
        <v>312215</v>
      </c>
      <c r="F1299" s="17">
        <v>4799</v>
      </c>
      <c r="G1299" s="20" t="s">
        <v>34</v>
      </c>
      <c r="H1299" s="433">
        <v>56.92</v>
      </c>
      <c r="I1299" s="433">
        <v>16.8</v>
      </c>
      <c r="J1299" s="434">
        <f t="shared" si="120"/>
        <v>40.120000000000005</v>
      </c>
      <c r="K1299" s="435">
        <v>38.58</v>
      </c>
      <c r="L1299" s="436">
        <v>45491</v>
      </c>
      <c r="M1299" s="433">
        <f t="shared" si="121"/>
        <v>1.5400000000000063</v>
      </c>
      <c r="N1299" s="437">
        <v>1</v>
      </c>
      <c r="O1299" s="1" t="s">
        <v>50</v>
      </c>
      <c r="P1299" s="1" t="s">
        <v>53</v>
      </c>
      <c r="Q1299" s="438" t="str">
        <f>VLOOKUP(MKT[[#This Row],[ID]],DRIVER[],6,FALSE)</f>
        <v>KASHI NATH DAS</v>
      </c>
    </row>
    <row r="1300" spans="1:18" ht="13.8">
      <c r="A1300" s="1">
        <v>127</v>
      </c>
      <c r="B1300" s="432" t="str">
        <f>MKT[[#This Row],[DATE]]&amp;MKT[[#This Row],[VEHICLE NO]]&amp;MKT[[#This Row],[TRIP NO]]</f>
        <v>45491OD34S11451</v>
      </c>
      <c r="C1300" s="25">
        <v>45491</v>
      </c>
      <c r="D1300" s="1">
        <v>29935</v>
      </c>
      <c r="E1300" s="12">
        <v>312215</v>
      </c>
      <c r="F1300" s="17">
        <v>4817</v>
      </c>
      <c r="G1300" s="20" t="s">
        <v>32</v>
      </c>
      <c r="H1300" s="433">
        <v>52.56</v>
      </c>
      <c r="I1300" s="433">
        <v>16.760000000000002</v>
      </c>
      <c r="J1300" s="434">
        <f t="shared" si="120"/>
        <v>35.799999999999997</v>
      </c>
      <c r="K1300" s="435">
        <v>35.72</v>
      </c>
      <c r="L1300" s="436">
        <v>45491</v>
      </c>
      <c r="M1300" s="433">
        <f t="shared" si="121"/>
        <v>7.9999999999998295E-2</v>
      </c>
      <c r="N1300" s="437">
        <v>1</v>
      </c>
      <c r="O1300" s="1" t="s">
        <v>50</v>
      </c>
      <c r="P1300" s="1" t="s">
        <v>53</v>
      </c>
      <c r="Q1300" s="438" t="str">
        <f>VLOOKUP(MKT[[#This Row],[ID]],DRIVER[],6,FALSE)</f>
        <v>BHOORA KHAN</v>
      </c>
    </row>
    <row r="1301" spans="1:18" ht="13.8">
      <c r="A1301" s="1">
        <v>128</v>
      </c>
      <c r="B1301" s="432" t="str">
        <f>MKT[[#This Row],[DATE]]&amp;MKT[[#This Row],[VEHICLE NO]]&amp;MKT[[#This Row],[TRIP NO]]</f>
        <v>45491OD04T11451</v>
      </c>
      <c r="C1301" s="25">
        <v>45491</v>
      </c>
      <c r="D1301" s="1">
        <v>29936</v>
      </c>
      <c r="E1301" s="12">
        <v>312215</v>
      </c>
      <c r="F1301" s="17">
        <v>4850</v>
      </c>
      <c r="G1301" s="20" t="s">
        <v>13</v>
      </c>
      <c r="H1301" s="433">
        <v>53.02</v>
      </c>
      <c r="I1301" s="433">
        <v>16.899999999999999</v>
      </c>
      <c r="J1301" s="434">
        <f t="shared" si="120"/>
        <v>36.120000000000005</v>
      </c>
      <c r="K1301" s="435">
        <v>35.520000000000003</v>
      </c>
      <c r="L1301" s="436">
        <v>45491</v>
      </c>
      <c r="M1301" s="433">
        <f t="shared" si="121"/>
        <v>0.60000000000000142</v>
      </c>
      <c r="N1301" s="437">
        <v>1</v>
      </c>
      <c r="O1301" s="1" t="s">
        <v>50</v>
      </c>
      <c r="P1301" s="1" t="s">
        <v>53</v>
      </c>
      <c r="Q1301" s="438" t="str">
        <f>VLOOKUP(MKT[[#This Row],[ID]],DRIVER[],6,FALSE)</f>
        <v>MALIA PRADHAN</v>
      </c>
    </row>
    <row r="1302" spans="1:18" ht="13.8">
      <c r="A1302" s="1">
        <v>129</v>
      </c>
      <c r="B1302" s="432" t="str">
        <f>MKT[[#This Row],[DATE]]&amp;MKT[[#This Row],[VEHICLE NO]]&amp;MKT[[#This Row],[TRIP NO]]</f>
        <v>45491OD04V13452</v>
      </c>
      <c r="C1302" s="25">
        <v>45491</v>
      </c>
      <c r="D1302" s="1">
        <v>29937</v>
      </c>
      <c r="E1302" s="12">
        <v>312215</v>
      </c>
      <c r="F1302" s="17">
        <v>4866</v>
      </c>
      <c r="G1302" s="20" t="s">
        <v>48</v>
      </c>
      <c r="H1302" s="433">
        <v>56.94</v>
      </c>
      <c r="I1302" s="433">
        <v>16.84</v>
      </c>
      <c r="J1302" s="434">
        <f t="shared" si="120"/>
        <v>40.099999999999994</v>
      </c>
      <c r="K1302" s="435">
        <v>39.64</v>
      </c>
      <c r="L1302" s="436">
        <v>45491</v>
      </c>
      <c r="M1302" s="433">
        <f t="shared" si="121"/>
        <v>0.45999999999999375</v>
      </c>
      <c r="N1302" s="437">
        <v>2</v>
      </c>
      <c r="O1302" s="1" t="s">
        <v>50</v>
      </c>
      <c r="P1302" s="1" t="s">
        <v>53</v>
      </c>
      <c r="Q1302" s="438" t="str">
        <f>VLOOKUP(MKT[[#This Row],[ID]],DRIVER[],6,FALSE)</f>
        <v>ASHOK PRADHAN</v>
      </c>
    </row>
    <row r="1303" spans="1:18" ht="13.8">
      <c r="A1303" s="1">
        <v>130</v>
      </c>
      <c r="B1303" s="432" t="str">
        <f>MKT[[#This Row],[DATE]]&amp;MKT[[#This Row],[VEHICLE NO]]&amp;MKT[[#This Row],[TRIP NO]]</f>
        <v>45491OD34R11452</v>
      </c>
      <c r="C1303" s="25">
        <v>45491</v>
      </c>
      <c r="D1303" s="1">
        <v>29938</v>
      </c>
      <c r="E1303" s="12">
        <v>312215</v>
      </c>
      <c r="F1303" s="17">
        <v>4865</v>
      </c>
      <c r="G1303" s="20" t="s">
        <v>12</v>
      </c>
      <c r="H1303" s="433">
        <v>55.74</v>
      </c>
      <c r="I1303" s="433">
        <v>16.62</v>
      </c>
      <c r="J1303" s="434">
        <f t="shared" si="120"/>
        <v>39.120000000000005</v>
      </c>
      <c r="K1303" s="435">
        <v>38.72</v>
      </c>
      <c r="L1303" s="436">
        <v>45491</v>
      </c>
      <c r="M1303" s="433">
        <f t="shared" si="121"/>
        <v>0.40000000000000568</v>
      </c>
      <c r="N1303" s="437">
        <v>2</v>
      </c>
      <c r="O1303" s="1" t="s">
        <v>50</v>
      </c>
      <c r="P1303" s="1" t="s">
        <v>53</v>
      </c>
      <c r="Q1303" s="438" t="str">
        <f>VLOOKUP(MKT[[#This Row],[ID]],DRIVER[],6,FALSE)</f>
        <v>AKASH KUMAR SINGH</v>
      </c>
      <c r="R1303" s="1">
        <v>100</v>
      </c>
    </row>
    <row r="1304" spans="1:18" ht="13.8">
      <c r="A1304" s="1">
        <v>131</v>
      </c>
      <c r="B1304" s="432" t="str">
        <f>MKT[[#This Row],[DATE]]&amp;MKT[[#This Row],[VEHICLE NO]]&amp;MKT[[#This Row],[TRIP NO]]</f>
        <v>45491OD34T11452</v>
      </c>
      <c r="C1304" s="25">
        <v>45491</v>
      </c>
      <c r="D1304" s="1">
        <v>29939</v>
      </c>
      <c r="E1304" s="12">
        <v>312215</v>
      </c>
      <c r="F1304" s="17">
        <v>4936</v>
      </c>
      <c r="G1304" s="20" t="s">
        <v>34</v>
      </c>
      <c r="H1304" s="433">
        <v>54.86</v>
      </c>
      <c r="I1304" s="433">
        <v>16.739999999999998</v>
      </c>
      <c r="J1304" s="434">
        <f t="shared" si="120"/>
        <v>38.120000000000005</v>
      </c>
      <c r="K1304" s="435">
        <v>37.619999999999997</v>
      </c>
      <c r="L1304" s="436">
        <v>45492</v>
      </c>
      <c r="M1304" s="433">
        <f t="shared" si="121"/>
        <v>0.50000000000000711</v>
      </c>
      <c r="N1304" s="437">
        <v>2</v>
      </c>
      <c r="O1304" s="1" t="s">
        <v>50</v>
      </c>
      <c r="P1304" s="1" t="s">
        <v>53</v>
      </c>
      <c r="Q1304" s="438" t="str">
        <f>VLOOKUP(MKT[[#This Row],[ID]],DRIVER[],6,FALSE)</f>
        <v>KASHI NATH DAS</v>
      </c>
    </row>
    <row r="1305" spans="1:18" ht="13.8">
      <c r="A1305" s="1">
        <v>132</v>
      </c>
      <c r="B1305" s="432" t="str">
        <f>MKT[[#This Row],[DATE]]&amp;MKT[[#This Row],[VEHICLE NO]]&amp;MKT[[#This Row],[TRIP NO]]</f>
        <v>45491OD34S11452</v>
      </c>
      <c r="C1305" s="25">
        <v>45491</v>
      </c>
      <c r="D1305" s="1">
        <v>29940</v>
      </c>
      <c r="E1305" s="12">
        <v>312215</v>
      </c>
      <c r="F1305" s="17">
        <v>4942</v>
      </c>
      <c r="G1305" s="20" t="s">
        <v>32</v>
      </c>
      <c r="H1305" s="433">
        <v>52.04</v>
      </c>
      <c r="I1305" s="433">
        <v>16.739999999999998</v>
      </c>
      <c r="J1305" s="434">
        <f t="shared" si="120"/>
        <v>35.299999999999997</v>
      </c>
      <c r="K1305" s="435">
        <v>34.94</v>
      </c>
      <c r="L1305" s="436">
        <v>45492</v>
      </c>
      <c r="M1305" s="433">
        <f t="shared" si="121"/>
        <v>0.35999999999999943</v>
      </c>
      <c r="N1305" s="437">
        <v>2</v>
      </c>
      <c r="O1305" s="1" t="s">
        <v>50</v>
      </c>
      <c r="P1305" s="1" t="s">
        <v>53</v>
      </c>
      <c r="Q1305" s="438" t="str">
        <f>VLOOKUP(MKT[[#This Row],[ID]],DRIVER[],6,FALSE)</f>
        <v>BHOORA KHAN</v>
      </c>
    </row>
    <row r="1306" spans="1:18" ht="13.8">
      <c r="A1306" s="1">
        <v>133</v>
      </c>
      <c r="B1306" s="432" t="str">
        <f>MKT[[#This Row],[DATE]]&amp;MKT[[#This Row],[VEHICLE NO]]&amp;MKT[[#This Row],[TRIP NO]]</f>
        <v>45492OD34R11451</v>
      </c>
      <c r="C1306" s="25">
        <v>45492</v>
      </c>
      <c r="D1306" s="1">
        <v>29941</v>
      </c>
      <c r="E1306" s="12">
        <v>312215</v>
      </c>
      <c r="F1306" s="17">
        <v>4959</v>
      </c>
      <c r="G1306" s="20" t="s">
        <v>12</v>
      </c>
      <c r="H1306" s="433">
        <v>52.66</v>
      </c>
      <c r="I1306" s="433">
        <v>16.760000000000002</v>
      </c>
      <c r="J1306" s="434">
        <f t="shared" ref="J1306:J1315" si="122">H1306-I1306</f>
        <v>35.899999999999991</v>
      </c>
      <c r="K1306" s="435">
        <v>35.72</v>
      </c>
      <c r="L1306" s="436">
        <v>45492</v>
      </c>
      <c r="M1306" s="433">
        <f t="shared" ref="M1306:M1315" si="123">J1306-K1306</f>
        <v>0.17999999999999261</v>
      </c>
      <c r="N1306" s="437">
        <v>1</v>
      </c>
      <c r="O1306" s="1" t="s">
        <v>50</v>
      </c>
      <c r="P1306" s="1" t="s">
        <v>53</v>
      </c>
      <c r="Q1306" s="438" t="str">
        <f>VLOOKUP(MKT[[#This Row],[ID]],DRIVER[],6,FALSE)</f>
        <v>AKASH KUMAR SINGH</v>
      </c>
    </row>
    <row r="1307" spans="1:18" ht="13.8">
      <c r="A1307" s="1">
        <v>134</v>
      </c>
      <c r="B1307" s="432" t="str">
        <f>MKT[[#This Row],[DATE]]&amp;MKT[[#This Row],[VEHICLE NO]]&amp;MKT[[#This Row],[TRIP NO]]</f>
        <v>45492OD04V13451</v>
      </c>
      <c r="C1307" s="25">
        <v>45492</v>
      </c>
      <c r="D1307" s="1">
        <v>29942</v>
      </c>
      <c r="E1307" s="12">
        <v>312215</v>
      </c>
      <c r="F1307" s="17">
        <v>4960</v>
      </c>
      <c r="G1307" s="20" t="s">
        <v>48</v>
      </c>
      <c r="H1307" s="433">
        <v>53.44</v>
      </c>
      <c r="I1307" s="433">
        <v>16.86</v>
      </c>
      <c r="J1307" s="434">
        <f t="shared" si="122"/>
        <v>36.58</v>
      </c>
      <c r="K1307" s="435">
        <v>36.5</v>
      </c>
      <c r="L1307" s="436">
        <v>45492</v>
      </c>
      <c r="M1307" s="433">
        <f t="shared" si="123"/>
        <v>7.9999999999998295E-2</v>
      </c>
      <c r="N1307" s="437">
        <v>1</v>
      </c>
      <c r="O1307" s="1" t="s">
        <v>50</v>
      </c>
      <c r="P1307" s="1" t="s">
        <v>53</v>
      </c>
      <c r="Q1307" s="438" t="str">
        <f>VLOOKUP(MKT[[#This Row],[ID]],DRIVER[],6,FALSE)</f>
        <v>ASHOK PRADHAN</v>
      </c>
    </row>
    <row r="1308" spans="1:18" ht="13.8">
      <c r="A1308" s="1">
        <v>135</v>
      </c>
      <c r="B1308" s="432" t="str">
        <f>MKT[[#This Row],[DATE]]&amp;MKT[[#This Row],[VEHICLE NO]]&amp;MKT[[#This Row],[TRIP NO]]</f>
        <v>45492OD34S11451</v>
      </c>
      <c r="C1308" s="25">
        <v>45492</v>
      </c>
      <c r="D1308" s="1">
        <v>29943</v>
      </c>
      <c r="E1308" s="12">
        <v>312215</v>
      </c>
      <c r="F1308" s="17">
        <v>4964</v>
      </c>
      <c r="G1308" s="20" t="s">
        <v>32</v>
      </c>
      <c r="H1308" s="433">
        <v>52.5</v>
      </c>
      <c r="I1308" s="433">
        <v>16.760000000000002</v>
      </c>
      <c r="J1308" s="434">
        <f t="shared" si="122"/>
        <v>35.739999999999995</v>
      </c>
      <c r="K1308" s="435">
        <v>35.58</v>
      </c>
      <c r="L1308" s="436">
        <v>45492</v>
      </c>
      <c r="M1308" s="433">
        <f t="shared" si="123"/>
        <v>0.15999999999999659</v>
      </c>
      <c r="N1308" s="437">
        <v>1</v>
      </c>
      <c r="O1308" s="1" t="s">
        <v>50</v>
      </c>
      <c r="P1308" s="1" t="s">
        <v>53</v>
      </c>
      <c r="Q1308" s="438" t="str">
        <f>VLOOKUP(MKT[[#This Row],[ID]],DRIVER[],6,FALSE)</f>
        <v>BHOORA KHAN</v>
      </c>
    </row>
    <row r="1309" spans="1:18" ht="13.8">
      <c r="A1309" s="1">
        <v>136</v>
      </c>
      <c r="B1309" s="432" t="str">
        <f>MKT[[#This Row],[DATE]]&amp;MKT[[#This Row],[VEHICLE NO]]&amp;MKT[[#This Row],[TRIP NO]]</f>
        <v>45492OD34T11451</v>
      </c>
      <c r="C1309" s="25">
        <v>45492</v>
      </c>
      <c r="D1309" s="1">
        <v>29944</v>
      </c>
      <c r="E1309" s="12">
        <v>312215</v>
      </c>
      <c r="F1309" s="17">
        <v>4966</v>
      </c>
      <c r="G1309" s="20" t="s">
        <v>34</v>
      </c>
      <c r="H1309" s="433">
        <v>52.9</v>
      </c>
      <c r="I1309" s="433">
        <v>16.78</v>
      </c>
      <c r="J1309" s="434">
        <f t="shared" si="122"/>
        <v>36.119999999999997</v>
      </c>
      <c r="K1309" s="435">
        <v>35.94</v>
      </c>
      <c r="L1309" s="436">
        <v>45492</v>
      </c>
      <c r="M1309" s="433">
        <f t="shared" si="123"/>
        <v>0.17999999999999972</v>
      </c>
      <c r="N1309" s="437">
        <v>1</v>
      </c>
      <c r="O1309" s="1" t="s">
        <v>50</v>
      </c>
      <c r="P1309" s="1" t="s">
        <v>53</v>
      </c>
      <c r="Q1309" s="438" t="str">
        <f>VLOOKUP(MKT[[#This Row],[ID]],DRIVER[],6,FALSE)</f>
        <v>KASHI NATH DAS</v>
      </c>
      <c r="R1309" s="1">
        <v>100</v>
      </c>
    </row>
    <row r="1310" spans="1:18" ht="13.8">
      <c r="A1310" s="1">
        <v>137</v>
      </c>
      <c r="B1310" s="432" t="str">
        <f>MKT[[#This Row],[DATE]]&amp;MKT[[#This Row],[VEHICLE NO]]&amp;MKT[[#This Row],[TRIP NO]]</f>
        <v>45492OD34R13451</v>
      </c>
      <c r="C1310" s="25">
        <v>45492</v>
      </c>
      <c r="D1310" s="1">
        <v>29945</v>
      </c>
      <c r="E1310" s="12">
        <v>312215</v>
      </c>
      <c r="F1310" s="17">
        <v>4987</v>
      </c>
      <c r="G1310" s="20" t="s">
        <v>11</v>
      </c>
      <c r="H1310" s="433">
        <v>54</v>
      </c>
      <c r="I1310" s="433">
        <v>16.96</v>
      </c>
      <c r="J1310" s="434">
        <f>H1310-I1310</f>
        <v>37.04</v>
      </c>
      <c r="K1310" s="435">
        <v>36.64</v>
      </c>
      <c r="L1310" s="436">
        <v>45492</v>
      </c>
      <c r="M1310" s="433">
        <f t="shared" si="123"/>
        <v>0.39999999999999858</v>
      </c>
      <c r="N1310" s="437">
        <v>1</v>
      </c>
      <c r="O1310" s="1" t="s">
        <v>50</v>
      </c>
      <c r="P1310" s="1" t="s">
        <v>53</v>
      </c>
      <c r="Q1310" s="438" t="str">
        <f>VLOOKUP(MKT[[#This Row],[ID]],DRIVER[],6,FALSE)</f>
        <v>MALIA PRADHAN</v>
      </c>
      <c r="R1310" s="1">
        <v>100</v>
      </c>
    </row>
    <row r="1311" spans="1:18" ht="13.8">
      <c r="A1311" s="1">
        <v>138</v>
      </c>
      <c r="B1311" s="432" t="str">
        <f>MKT[[#This Row],[DATE]]&amp;MKT[[#This Row],[VEHICLE NO]]&amp;MKT[[#This Row],[TRIP NO]]</f>
        <v>45492OD04T11451</v>
      </c>
      <c r="C1311" s="25">
        <v>45492</v>
      </c>
      <c r="D1311" s="1">
        <v>29946</v>
      </c>
      <c r="E1311" s="12">
        <v>312215</v>
      </c>
      <c r="F1311" s="17">
        <v>5033</v>
      </c>
      <c r="G1311" s="20" t="s">
        <v>13</v>
      </c>
      <c r="H1311" s="433">
        <v>52.52</v>
      </c>
      <c r="I1311" s="433">
        <v>16.920000000000002</v>
      </c>
      <c r="J1311" s="434">
        <f t="shared" si="122"/>
        <v>35.6</v>
      </c>
      <c r="K1311" s="435">
        <v>35.28</v>
      </c>
      <c r="L1311" s="436">
        <v>45492</v>
      </c>
      <c r="M1311" s="433">
        <f t="shared" si="123"/>
        <v>0.32000000000000028</v>
      </c>
      <c r="N1311" s="437">
        <v>1</v>
      </c>
      <c r="O1311" s="1" t="s">
        <v>50</v>
      </c>
      <c r="P1311" s="1" t="s">
        <v>53</v>
      </c>
      <c r="Q1311" s="438" t="str">
        <f>VLOOKUP(MKT[[#This Row],[ID]],DRIVER[],6,FALSE)</f>
        <v>MURALI MAHANTA</v>
      </c>
    </row>
    <row r="1312" spans="1:18" ht="13.8">
      <c r="A1312" s="1">
        <v>139</v>
      </c>
      <c r="B1312" s="432" t="str">
        <f>MKT[[#This Row],[DATE]]&amp;MKT[[#This Row],[VEHICLE NO]]&amp;MKT[[#This Row],[TRIP NO]]</f>
        <v>45492OD04V13452</v>
      </c>
      <c r="C1312" s="25">
        <v>45492</v>
      </c>
      <c r="D1312" s="1">
        <v>29947</v>
      </c>
      <c r="E1312" s="12">
        <v>312215</v>
      </c>
      <c r="F1312" s="17">
        <v>5037</v>
      </c>
      <c r="G1312" s="20" t="s">
        <v>48</v>
      </c>
      <c r="H1312" s="433">
        <v>54.2</v>
      </c>
      <c r="I1312" s="433">
        <v>16.84</v>
      </c>
      <c r="J1312" s="434">
        <f t="shared" si="122"/>
        <v>37.36</v>
      </c>
      <c r="K1312" s="435">
        <v>37.119999999999997</v>
      </c>
      <c r="L1312" s="436">
        <v>45492</v>
      </c>
      <c r="M1312" s="433">
        <f t="shared" si="123"/>
        <v>0.24000000000000199</v>
      </c>
      <c r="N1312" s="437">
        <v>2</v>
      </c>
      <c r="O1312" s="1" t="s">
        <v>50</v>
      </c>
      <c r="P1312" s="1" t="s">
        <v>53</v>
      </c>
      <c r="Q1312" s="438" t="str">
        <f>VLOOKUP(MKT[[#This Row],[ID]],DRIVER[],6,FALSE)</f>
        <v>ASHOK PRADHAN</v>
      </c>
    </row>
    <row r="1313" spans="1:18" ht="13.8">
      <c r="A1313" s="1">
        <v>140</v>
      </c>
      <c r="B1313" s="432" t="str">
        <f>MKT[[#This Row],[DATE]]&amp;MKT[[#This Row],[VEHICLE NO]]&amp;MKT[[#This Row],[TRIP NO]]</f>
        <v>45492OD34S11452</v>
      </c>
      <c r="C1313" s="25">
        <v>45492</v>
      </c>
      <c r="D1313" s="1">
        <v>29948</v>
      </c>
      <c r="E1313" s="12">
        <v>312215</v>
      </c>
      <c r="F1313" s="17">
        <v>5039</v>
      </c>
      <c r="G1313" s="20" t="s">
        <v>32</v>
      </c>
      <c r="H1313" s="433">
        <v>52.76</v>
      </c>
      <c r="I1313" s="433">
        <v>16.82</v>
      </c>
      <c r="J1313" s="434">
        <f t="shared" si="122"/>
        <v>35.94</v>
      </c>
      <c r="K1313" s="435">
        <v>35.76</v>
      </c>
      <c r="L1313" s="436">
        <v>45492</v>
      </c>
      <c r="M1313" s="433">
        <f t="shared" si="123"/>
        <v>0.17999999999999972</v>
      </c>
      <c r="N1313" s="437">
        <v>2</v>
      </c>
      <c r="O1313" s="1" t="s">
        <v>50</v>
      </c>
      <c r="P1313" s="1" t="s">
        <v>53</v>
      </c>
      <c r="Q1313" s="438" t="str">
        <f>VLOOKUP(MKT[[#This Row],[ID]],DRIVER[],6,FALSE)</f>
        <v>BHOORA KHAN</v>
      </c>
    </row>
    <row r="1314" spans="1:18" ht="13.8">
      <c r="A1314" s="1">
        <v>141</v>
      </c>
      <c r="B1314" s="432" t="str">
        <f>MKT[[#This Row],[DATE]]&amp;MKT[[#This Row],[VEHICLE NO]]&amp;MKT[[#This Row],[TRIP NO]]</f>
        <v>45492OD34R13452</v>
      </c>
      <c r="C1314" s="25">
        <v>45492</v>
      </c>
      <c r="D1314" s="1">
        <v>29949</v>
      </c>
      <c r="E1314" s="12">
        <v>312215</v>
      </c>
      <c r="F1314" s="17">
        <v>5077</v>
      </c>
      <c r="G1314" s="20" t="s">
        <v>11</v>
      </c>
      <c r="H1314" s="433">
        <v>53.26</v>
      </c>
      <c r="I1314" s="433">
        <v>17</v>
      </c>
      <c r="J1314" s="434">
        <f t="shared" si="122"/>
        <v>36.26</v>
      </c>
      <c r="K1314" s="435">
        <v>35.840000000000003</v>
      </c>
      <c r="L1314" s="436">
        <v>45492</v>
      </c>
      <c r="M1314" s="433">
        <f t="shared" si="123"/>
        <v>0.4199999999999946</v>
      </c>
      <c r="N1314" s="437">
        <v>2</v>
      </c>
      <c r="O1314" s="1" t="s">
        <v>50</v>
      </c>
      <c r="P1314" s="1" t="s">
        <v>53</v>
      </c>
      <c r="Q1314" s="438" t="str">
        <f>VLOOKUP(MKT[[#This Row],[ID]],DRIVER[],6,FALSE)</f>
        <v>MALIA PRADHAN</v>
      </c>
    </row>
    <row r="1315" spans="1:18" ht="13.8">
      <c r="A1315" s="1">
        <v>142</v>
      </c>
      <c r="B1315" s="432" t="str">
        <f>MKT[[#This Row],[DATE]]&amp;MKT[[#This Row],[VEHICLE NO]]&amp;MKT[[#This Row],[TRIP NO]]</f>
        <v>45492OD34T11452</v>
      </c>
      <c r="C1315" s="25">
        <v>45492</v>
      </c>
      <c r="D1315" s="1">
        <v>29950</v>
      </c>
      <c r="E1315" s="12">
        <v>312215</v>
      </c>
      <c r="F1315" s="17">
        <v>5076</v>
      </c>
      <c r="G1315" s="20" t="s">
        <v>34</v>
      </c>
      <c r="H1315" s="433">
        <v>54.66</v>
      </c>
      <c r="I1315" s="433">
        <v>16.86</v>
      </c>
      <c r="J1315" s="434">
        <f t="shared" si="122"/>
        <v>37.799999999999997</v>
      </c>
      <c r="K1315" s="435">
        <v>37.299999999999997</v>
      </c>
      <c r="L1315" s="436">
        <v>45492</v>
      </c>
      <c r="M1315" s="433">
        <f t="shared" si="123"/>
        <v>0.5</v>
      </c>
      <c r="N1315" s="437">
        <v>2</v>
      </c>
      <c r="O1315" s="1" t="s">
        <v>50</v>
      </c>
      <c r="P1315" s="1" t="s">
        <v>53</v>
      </c>
      <c r="Q1315" s="438" t="str">
        <f>VLOOKUP(MKT[[#This Row],[ID]],DRIVER[],6,FALSE)</f>
        <v>KASHI NATH DAS</v>
      </c>
    </row>
    <row r="1316" spans="1:18" ht="13.8">
      <c r="A1316" s="1">
        <v>143</v>
      </c>
      <c r="B1316" s="432" t="str">
        <f>MKT[[#This Row],[DATE]]&amp;MKT[[#This Row],[VEHICLE NO]]&amp;MKT[[#This Row],[TRIP NO]]</f>
        <v>45493OD04V13451</v>
      </c>
      <c r="C1316" s="25">
        <v>45493</v>
      </c>
      <c r="D1316" s="1">
        <v>29960</v>
      </c>
      <c r="E1316" s="12">
        <v>312215</v>
      </c>
      <c r="F1316" s="17">
        <v>5100</v>
      </c>
      <c r="G1316" s="20" t="s">
        <v>48</v>
      </c>
      <c r="H1316" s="433">
        <v>55.1</v>
      </c>
      <c r="I1316" s="433">
        <v>16.86</v>
      </c>
      <c r="J1316" s="434">
        <f t="shared" ref="J1316:J1320" si="124">H1316-I1316</f>
        <v>38.24</v>
      </c>
      <c r="K1316" s="435">
        <v>37.1</v>
      </c>
      <c r="L1316" s="436">
        <v>45493</v>
      </c>
      <c r="M1316" s="433">
        <f t="shared" ref="M1316:M1320" si="125">J1316-K1316</f>
        <v>1.1400000000000006</v>
      </c>
      <c r="N1316" s="437">
        <v>1</v>
      </c>
      <c r="O1316" s="1" t="s">
        <v>50</v>
      </c>
      <c r="P1316" s="1" t="s">
        <v>53</v>
      </c>
      <c r="Q1316" s="438" t="str">
        <f>VLOOKUP(MKT[[#This Row],[ID]],DRIVER[],6,FALSE)</f>
        <v>ASHOK PRADHAN</v>
      </c>
    </row>
    <row r="1317" spans="1:18" ht="13.8">
      <c r="A1317" s="1">
        <v>144</v>
      </c>
      <c r="B1317" s="432" t="str">
        <f>MKT[[#This Row],[DATE]]&amp;MKT[[#This Row],[VEHICLE NO]]&amp;MKT[[#This Row],[TRIP NO]]</f>
        <v>45493OD04T11451</v>
      </c>
      <c r="C1317" s="25">
        <v>45493</v>
      </c>
      <c r="D1317" s="1">
        <v>29961</v>
      </c>
      <c r="E1317" s="12">
        <v>312215</v>
      </c>
      <c r="F1317" s="17">
        <v>5102</v>
      </c>
      <c r="G1317" s="20" t="s">
        <v>13</v>
      </c>
      <c r="H1317" s="433">
        <v>55.56</v>
      </c>
      <c r="I1317" s="433">
        <v>16.96</v>
      </c>
      <c r="J1317" s="434">
        <f t="shared" si="124"/>
        <v>38.6</v>
      </c>
      <c r="K1317" s="435">
        <v>37.619999999999997</v>
      </c>
      <c r="L1317" s="436">
        <v>45493</v>
      </c>
      <c r="M1317" s="433">
        <f t="shared" si="125"/>
        <v>0.98000000000000398</v>
      </c>
      <c r="N1317" s="437">
        <v>1</v>
      </c>
      <c r="O1317" s="1" t="s">
        <v>50</v>
      </c>
      <c r="P1317" s="1" t="s">
        <v>53</v>
      </c>
      <c r="Q1317" s="438" t="str">
        <f>VLOOKUP(MKT[[#This Row],[ID]],DRIVER[],6,FALSE)</f>
        <v>MURALI MAHANTA</v>
      </c>
    </row>
    <row r="1318" spans="1:18" ht="13.8">
      <c r="A1318" s="1">
        <v>145</v>
      </c>
      <c r="B1318" s="432" t="str">
        <f>MKT[[#This Row],[DATE]]&amp;MKT[[#This Row],[VEHICLE NO]]&amp;MKT[[#This Row],[TRIP NO]]</f>
        <v>45493OD34R13451</v>
      </c>
      <c r="C1318" s="25">
        <v>45493</v>
      </c>
      <c r="D1318" s="1">
        <v>29962</v>
      </c>
      <c r="E1318" s="12">
        <v>312215</v>
      </c>
      <c r="F1318" s="17">
        <v>5103</v>
      </c>
      <c r="G1318" s="20" t="s">
        <v>11</v>
      </c>
      <c r="H1318" s="433">
        <v>56.16</v>
      </c>
      <c r="I1318" s="433">
        <v>17</v>
      </c>
      <c r="J1318" s="434">
        <f t="shared" si="124"/>
        <v>39.159999999999997</v>
      </c>
      <c r="K1318" s="435">
        <v>38.28</v>
      </c>
      <c r="L1318" s="436">
        <v>45493</v>
      </c>
      <c r="M1318" s="433">
        <f t="shared" si="125"/>
        <v>0.87999999999999545</v>
      </c>
      <c r="N1318" s="437">
        <v>1</v>
      </c>
      <c r="O1318" s="1" t="s">
        <v>50</v>
      </c>
      <c r="P1318" s="1" t="s">
        <v>53</v>
      </c>
      <c r="Q1318" s="438" t="str">
        <f>VLOOKUP(MKT[[#This Row],[ID]],DRIVER[],6,FALSE)</f>
        <v>MALIA PRADHAN</v>
      </c>
    </row>
    <row r="1319" spans="1:18" ht="13.8">
      <c r="A1319" s="1">
        <v>146</v>
      </c>
      <c r="B1319" s="432" t="str">
        <f>MKT[[#This Row],[DATE]]&amp;MKT[[#This Row],[VEHICLE NO]]&amp;MKT[[#This Row],[TRIP NO]]</f>
        <v>45493OD34S11451</v>
      </c>
      <c r="C1319" s="25">
        <v>45493</v>
      </c>
      <c r="D1319" s="1">
        <v>29963</v>
      </c>
      <c r="E1319" s="12">
        <v>312215</v>
      </c>
      <c r="F1319" s="17">
        <v>5105</v>
      </c>
      <c r="G1319" s="20" t="s">
        <v>32</v>
      </c>
      <c r="H1319" s="433">
        <v>55.94</v>
      </c>
      <c r="I1319" s="433">
        <v>16.760000000000002</v>
      </c>
      <c r="J1319" s="434">
        <f t="shared" si="124"/>
        <v>39.179999999999993</v>
      </c>
      <c r="K1319" s="435">
        <v>37.840000000000003</v>
      </c>
      <c r="L1319" s="436">
        <v>45493</v>
      </c>
      <c r="M1319" s="433">
        <f t="shared" si="125"/>
        <v>1.3399999999999892</v>
      </c>
      <c r="N1319" s="437">
        <v>1</v>
      </c>
      <c r="O1319" s="1" t="s">
        <v>50</v>
      </c>
      <c r="P1319" s="1" t="s">
        <v>53</v>
      </c>
      <c r="Q1319" s="438" t="str">
        <f>VLOOKUP(MKT[[#This Row],[ID]],DRIVER[],6,FALSE)</f>
        <v>BHOORA KHAN</v>
      </c>
      <c r="R1319" s="1">
        <v>100</v>
      </c>
    </row>
    <row r="1320" spans="1:18" ht="13.8">
      <c r="A1320" s="1">
        <v>147</v>
      </c>
      <c r="B1320" s="432" t="str">
        <f>MKT[[#This Row],[DATE]]&amp;MKT[[#This Row],[VEHICLE NO]]&amp;MKT[[#This Row],[TRIP NO]]</f>
        <v>45493OD34T11451</v>
      </c>
      <c r="C1320" s="25">
        <v>45493</v>
      </c>
      <c r="D1320" s="1">
        <v>29964</v>
      </c>
      <c r="E1320" s="12">
        <v>312215</v>
      </c>
      <c r="F1320" s="17">
        <v>5106</v>
      </c>
      <c r="G1320" s="20" t="s">
        <v>34</v>
      </c>
      <c r="H1320" s="433">
        <v>55.46</v>
      </c>
      <c r="I1320" s="433">
        <v>16.88</v>
      </c>
      <c r="J1320" s="434">
        <f t="shared" si="124"/>
        <v>38.58</v>
      </c>
      <c r="K1320" s="435">
        <v>37.979999999999997</v>
      </c>
      <c r="L1320" s="436">
        <v>45493</v>
      </c>
      <c r="M1320" s="433">
        <f t="shared" si="125"/>
        <v>0.60000000000000142</v>
      </c>
      <c r="N1320" s="437">
        <v>1</v>
      </c>
      <c r="O1320" s="1" t="s">
        <v>50</v>
      </c>
      <c r="P1320" s="1" t="s">
        <v>53</v>
      </c>
      <c r="Q1320" s="438" t="str">
        <f>VLOOKUP(MKT[[#This Row],[ID]],DRIVER[],6,FALSE)</f>
        <v>KASHI NATH DAS</v>
      </c>
    </row>
    <row r="1321" spans="1:18" ht="13.8">
      <c r="A1321" s="1">
        <v>148</v>
      </c>
      <c r="B1321" s="432" t="str">
        <f>MKT[[#This Row],[DATE]]&amp;MKT[[#This Row],[VEHICLE NO]]&amp;MKT[[#This Row],[TRIP NO]]</f>
        <v>45494OD04V13451</v>
      </c>
      <c r="C1321" s="25">
        <v>45494</v>
      </c>
      <c r="D1321" s="1">
        <v>29965</v>
      </c>
      <c r="E1321" s="12">
        <v>312215</v>
      </c>
      <c r="F1321" s="17">
        <v>5284</v>
      </c>
      <c r="G1321" s="20" t="s">
        <v>48</v>
      </c>
      <c r="H1321" s="433">
        <v>57.5</v>
      </c>
      <c r="I1321" s="433">
        <v>16.82</v>
      </c>
      <c r="J1321" s="434">
        <f t="shared" ref="J1321:J1328" si="126">H1321-I1321</f>
        <v>40.68</v>
      </c>
      <c r="K1321" s="435">
        <v>39.44</v>
      </c>
      <c r="L1321" s="436">
        <v>45494</v>
      </c>
      <c r="M1321" s="433">
        <f t="shared" ref="M1321:M1328" si="127">J1321-K1321</f>
        <v>1.240000000000002</v>
      </c>
      <c r="N1321" s="437">
        <v>1</v>
      </c>
      <c r="O1321" s="1" t="s">
        <v>50</v>
      </c>
      <c r="P1321" s="1" t="s">
        <v>53</v>
      </c>
      <c r="Q1321" s="438" t="str">
        <f>VLOOKUP(MKT[[#This Row],[ID]],DRIVER[],6,FALSE)</f>
        <v>ASHOK PRADHAN</v>
      </c>
    </row>
    <row r="1322" spans="1:18" ht="13.8">
      <c r="A1322" s="1">
        <v>149</v>
      </c>
      <c r="B1322" s="432" t="str">
        <f>MKT[[#This Row],[DATE]]&amp;MKT[[#This Row],[VEHICLE NO]]&amp;MKT[[#This Row],[TRIP NO]]</f>
        <v>45494OD34R11451</v>
      </c>
      <c r="C1322" s="25">
        <v>45494</v>
      </c>
      <c r="D1322" s="1">
        <v>29966</v>
      </c>
      <c r="E1322" s="12">
        <v>312215</v>
      </c>
      <c r="F1322" s="17">
        <v>5286</v>
      </c>
      <c r="G1322" s="20" t="s">
        <v>12</v>
      </c>
      <c r="H1322" s="433">
        <v>54.04</v>
      </c>
      <c r="I1322" s="433">
        <v>16.66</v>
      </c>
      <c r="J1322" s="434">
        <f t="shared" si="126"/>
        <v>37.379999999999995</v>
      </c>
      <c r="K1322" s="435">
        <v>36</v>
      </c>
      <c r="L1322" s="436">
        <v>45494</v>
      </c>
      <c r="M1322" s="433">
        <f t="shared" si="127"/>
        <v>1.3799999999999955</v>
      </c>
      <c r="N1322" s="437">
        <v>1</v>
      </c>
      <c r="O1322" s="1" t="s">
        <v>50</v>
      </c>
      <c r="P1322" s="1" t="s">
        <v>53</v>
      </c>
      <c r="Q1322" s="438" t="str">
        <f>VLOOKUP(MKT[[#This Row],[ID]],DRIVER[],6,FALSE)</f>
        <v>AKASH KUMAR SINGH</v>
      </c>
    </row>
    <row r="1323" spans="1:18" ht="13.8">
      <c r="A1323" s="1">
        <v>150</v>
      </c>
      <c r="B1323" s="432" t="str">
        <f>MKT[[#This Row],[DATE]]&amp;MKT[[#This Row],[VEHICLE NO]]&amp;MKT[[#This Row],[TRIP NO]]</f>
        <v>45494OD34S11451</v>
      </c>
      <c r="C1323" s="25">
        <v>45494</v>
      </c>
      <c r="D1323" s="1">
        <v>29967</v>
      </c>
      <c r="E1323" s="12">
        <v>312215</v>
      </c>
      <c r="F1323" s="17">
        <v>5287</v>
      </c>
      <c r="G1323" s="20" t="s">
        <v>32</v>
      </c>
      <c r="H1323" s="433">
        <v>52.28</v>
      </c>
      <c r="I1323" s="433">
        <v>16.68</v>
      </c>
      <c r="J1323" s="434">
        <f t="shared" si="126"/>
        <v>35.6</v>
      </c>
      <c r="K1323" s="435">
        <v>34.36</v>
      </c>
      <c r="L1323" s="436">
        <v>45494</v>
      </c>
      <c r="M1323" s="433">
        <f t="shared" si="127"/>
        <v>1.240000000000002</v>
      </c>
      <c r="N1323" s="437">
        <v>1</v>
      </c>
      <c r="O1323" s="1" t="s">
        <v>50</v>
      </c>
      <c r="P1323" s="1" t="s">
        <v>53</v>
      </c>
      <c r="Q1323" s="438" t="str">
        <f>VLOOKUP(MKT[[#This Row],[ID]],DRIVER[],6,FALSE)</f>
        <v>BHOORA KHAN</v>
      </c>
    </row>
    <row r="1324" spans="1:18" ht="13.8">
      <c r="A1324" s="1">
        <v>151</v>
      </c>
      <c r="B1324" s="432" t="str">
        <f>MKT[[#This Row],[DATE]]&amp;MKT[[#This Row],[VEHICLE NO]]&amp;MKT[[#This Row],[TRIP NO]]</f>
        <v>45494OD04T11451</v>
      </c>
      <c r="C1324" s="25">
        <v>45494</v>
      </c>
      <c r="D1324" s="1">
        <v>29968</v>
      </c>
      <c r="E1324" s="12">
        <v>312215</v>
      </c>
      <c r="F1324" s="17">
        <v>5335</v>
      </c>
      <c r="G1324" s="20" t="s">
        <v>13</v>
      </c>
      <c r="H1324" s="433">
        <v>54.2</v>
      </c>
      <c r="I1324" s="433">
        <v>16.86</v>
      </c>
      <c r="J1324" s="434">
        <f t="shared" si="126"/>
        <v>37.340000000000003</v>
      </c>
      <c r="K1324" s="435">
        <v>36.36</v>
      </c>
      <c r="L1324" s="436">
        <v>45494</v>
      </c>
      <c r="M1324" s="433">
        <f t="shared" si="127"/>
        <v>0.98000000000000398</v>
      </c>
      <c r="N1324" s="437">
        <v>1</v>
      </c>
      <c r="O1324" s="1" t="s">
        <v>50</v>
      </c>
      <c r="P1324" s="1" t="s">
        <v>53</v>
      </c>
      <c r="Q1324" s="438" t="str">
        <f>VLOOKUP(MKT[[#This Row],[ID]],DRIVER[],6,FALSE)</f>
        <v>MURALI MAHANTA</v>
      </c>
      <c r="R1324" s="1">
        <v>80</v>
      </c>
    </row>
    <row r="1325" spans="1:18" ht="13.8">
      <c r="A1325" s="1">
        <v>152</v>
      </c>
      <c r="B1325" s="432" t="str">
        <f>MKT[[#This Row],[DATE]]&amp;MKT[[#This Row],[VEHICLE NO]]&amp;MKT[[#This Row],[TRIP NO]]</f>
        <v>45494OD34R13451</v>
      </c>
      <c r="C1325" s="25">
        <v>45494</v>
      </c>
      <c r="D1325" s="1">
        <v>29969</v>
      </c>
      <c r="E1325" s="12">
        <v>312215</v>
      </c>
      <c r="F1325" s="17">
        <v>5337</v>
      </c>
      <c r="G1325" s="20" t="s">
        <v>11</v>
      </c>
      <c r="H1325" s="433">
        <v>52.38</v>
      </c>
      <c r="I1325" s="433">
        <v>17.02</v>
      </c>
      <c r="J1325" s="434">
        <f t="shared" si="126"/>
        <v>35.36</v>
      </c>
      <c r="K1325" s="435">
        <v>35.020000000000003</v>
      </c>
      <c r="L1325" s="436">
        <v>45494</v>
      </c>
      <c r="M1325" s="433">
        <f t="shared" si="127"/>
        <v>0.33999999999999631</v>
      </c>
      <c r="N1325" s="437">
        <v>1</v>
      </c>
      <c r="O1325" s="1" t="s">
        <v>50</v>
      </c>
      <c r="P1325" s="1" t="s">
        <v>53</v>
      </c>
      <c r="Q1325" s="438" t="str">
        <f>VLOOKUP(MKT[[#This Row],[ID]],DRIVER[],6,FALSE)</f>
        <v>MALIA PRADHAN</v>
      </c>
    </row>
    <row r="1326" spans="1:18" ht="13.8">
      <c r="A1326" s="1">
        <v>153</v>
      </c>
      <c r="B1326" s="432" t="str">
        <f>MKT[[#This Row],[DATE]]&amp;MKT[[#This Row],[VEHICLE NO]]&amp;MKT[[#This Row],[TRIP NO]]</f>
        <v>45494OD34T11451</v>
      </c>
      <c r="C1326" s="25">
        <v>45494</v>
      </c>
      <c r="D1326" s="1">
        <v>29970</v>
      </c>
      <c r="E1326" s="12">
        <v>312215</v>
      </c>
      <c r="F1326" s="17">
        <v>5311</v>
      </c>
      <c r="G1326" s="20" t="s">
        <v>34</v>
      </c>
      <c r="H1326" s="433">
        <v>52.42</v>
      </c>
      <c r="I1326" s="433">
        <v>16.920000000000002</v>
      </c>
      <c r="J1326" s="434">
        <f t="shared" si="126"/>
        <v>35.5</v>
      </c>
      <c r="K1326" s="435">
        <v>35.26</v>
      </c>
      <c r="L1326" s="436">
        <v>45494</v>
      </c>
      <c r="M1326" s="433">
        <f t="shared" si="127"/>
        <v>0.24000000000000199</v>
      </c>
      <c r="N1326" s="437">
        <v>1</v>
      </c>
      <c r="O1326" s="1" t="s">
        <v>50</v>
      </c>
      <c r="P1326" s="1" t="s">
        <v>53</v>
      </c>
      <c r="Q1326" s="438" t="str">
        <f>VLOOKUP(MKT[[#This Row],[ID]],DRIVER[],6,FALSE)</f>
        <v>KASHI NATH DAS</v>
      </c>
    </row>
    <row r="1327" spans="1:18" ht="13.8">
      <c r="A1327" s="1">
        <v>154</v>
      </c>
      <c r="B1327" s="432" t="str">
        <f>MKT[[#This Row],[DATE]]&amp;MKT[[#This Row],[VEHICLE NO]]&amp;MKT[[#This Row],[TRIP NO]]</f>
        <v>45494OD04V13452</v>
      </c>
      <c r="C1327" s="25">
        <v>45494</v>
      </c>
      <c r="D1327" s="1">
        <v>29971</v>
      </c>
      <c r="E1327" s="12">
        <v>312215</v>
      </c>
      <c r="F1327" s="17">
        <v>5378</v>
      </c>
      <c r="G1327" s="20" t="s">
        <v>48</v>
      </c>
      <c r="H1327" s="433">
        <v>55.34</v>
      </c>
      <c r="I1327" s="433">
        <v>16.920000000000002</v>
      </c>
      <c r="J1327" s="434">
        <f t="shared" si="126"/>
        <v>38.42</v>
      </c>
      <c r="K1327" s="435">
        <v>38.06</v>
      </c>
      <c r="L1327" s="436">
        <v>45494</v>
      </c>
      <c r="M1327" s="433">
        <f t="shared" si="127"/>
        <v>0.35999999999999943</v>
      </c>
      <c r="N1327" s="437">
        <v>2</v>
      </c>
      <c r="O1327" s="1" t="s">
        <v>50</v>
      </c>
      <c r="P1327" s="1" t="s">
        <v>53</v>
      </c>
      <c r="Q1327" s="438" t="str">
        <f>VLOOKUP(MKT[[#This Row],[ID]],DRIVER[],6,FALSE)</f>
        <v>ASHOK PRADHAN</v>
      </c>
    </row>
    <row r="1328" spans="1:18" ht="13.8">
      <c r="A1328" s="1">
        <v>155</v>
      </c>
      <c r="B1328" s="432" t="str">
        <f>MKT[[#This Row],[DATE]]&amp;MKT[[#This Row],[VEHICLE NO]]&amp;MKT[[#This Row],[TRIP NO]]</f>
        <v>45494OD34R11452</v>
      </c>
      <c r="C1328" s="25">
        <v>45494</v>
      </c>
      <c r="D1328" s="1">
        <v>29972</v>
      </c>
      <c r="E1328" s="12">
        <v>312215</v>
      </c>
      <c r="F1328" s="17">
        <v>5380</v>
      </c>
      <c r="G1328" s="20" t="s">
        <v>12</v>
      </c>
      <c r="H1328" s="433">
        <v>53.42</v>
      </c>
      <c r="I1328" s="433">
        <v>16.82</v>
      </c>
      <c r="J1328" s="434">
        <f t="shared" si="126"/>
        <v>36.6</v>
      </c>
      <c r="K1328" s="435">
        <v>36.14</v>
      </c>
      <c r="L1328" s="436">
        <v>45495</v>
      </c>
      <c r="M1328" s="433">
        <f t="shared" si="127"/>
        <v>0.46000000000000085</v>
      </c>
      <c r="N1328" s="437">
        <v>2</v>
      </c>
      <c r="O1328" s="1" t="s">
        <v>50</v>
      </c>
      <c r="P1328" s="1" t="s">
        <v>53</v>
      </c>
      <c r="Q1328" s="438" t="str">
        <f>VLOOKUP(MKT[[#This Row],[ID]],DRIVER[],6,FALSE)</f>
        <v>AKASH KUMAR SINGH</v>
      </c>
      <c r="R1328" s="1">
        <v>225</v>
      </c>
    </row>
    <row r="1329" spans="1:18" ht="13.8">
      <c r="A1329" s="1">
        <v>156</v>
      </c>
      <c r="B1329" s="432" t="str">
        <f>MKT[[#This Row],[DATE]]&amp;MKT[[#This Row],[VEHICLE NO]]&amp;MKT[[#This Row],[TRIP NO]]</f>
        <v>45495OD34S11451</v>
      </c>
      <c r="C1329" s="25">
        <v>45495</v>
      </c>
      <c r="D1329" s="1">
        <v>29973</v>
      </c>
      <c r="E1329" s="12">
        <v>312215</v>
      </c>
      <c r="F1329" s="17">
        <v>5396</v>
      </c>
      <c r="G1329" s="20" t="s">
        <v>32</v>
      </c>
      <c r="H1329" s="433">
        <v>55.76</v>
      </c>
      <c r="I1329" s="433">
        <v>16.899999999999999</v>
      </c>
      <c r="J1329" s="434">
        <f t="shared" ref="J1329:J1335" si="128">H1329-I1329</f>
        <v>38.86</v>
      </c>
      <c r="K1329" s="435">
        <v>38.119999999999997</v>
      </c>
      <c r="L1329" s="436">
        <v>45495</v>
      </c>
      <c r="M1329" s="433">
        <f t="shared" ref="M1329:M1335" si="129">J1329-K1329</f>
        <v>0.74000000000000199</v>
      </c>
      <c r="N1329" s="437">
        <v>1</v>
      </c>
      <c r="O1329" s="1" t="s">
        <v>50</v>
      </c>
      <c r="P1329" s="1" t="s">
        <v>53</v>
      </c>
      <c r="Q1329" s="438" t="str">
        <f>VLOOKUP(MKT[[#This Row],[ID]],DRIVER[],6,FALSE)</f>
        <v>BHOORA KHAN</v>
      </c>
    </row>
    <row r="1330" spans="1:18" ht="13.8">
      <c r="A1330" s="1">
        <v>157</v>
      </c>
      <c r="B1330" s="432" t="str">
        <f>MKT[[#This Row],[DATE]]&amp;MKT[[#This Row],[VEHICLE NO]]&amp;MKT[[#This Row],[TRIP NO]]</f>
        <v>45495OD04T11451</v>
      </c>
      <c r="C1330" s="25">
        <v>45495</v>
      </c>
      <c r="D1330" s="1">
        <v>29974</v>
      </c>
      <c r="E1330" s="12">
        <v>312215</v>
      </c>
      <c r="F1330" s="17">
        <v>5540</v>
      </c>
      <c r="G1330" s="20" t="s">
        <v>13</v>
      </c>
      <c r="H1330" s="433">
        <v>54</v>
      </c>
      <c r="I1330" s="433">
        <v>17.02</v>
      </c>
      <c r="J1330" s="434">
        <f t="shared" si="128"/>
        <v>36.980000000000004</v>
      </c>
      <c r="K1330" s="435">
        <v>36.56</v>
      </c>
      <c r="L1330" s="436">
        <v>45495</v>
      </c>
      <c r="M1330" s="433">
        <f t="shared" si="129"/>
        <v>0.42000000000000171</v>
      </c>
      <c r="N1330" s="437">
        <v>1</v>
      </c>
      <c r="O1330" s="1" t="s">
        <v>50</v>
      </c>
      <c r="P1330" s="1" t="s">
        <v>53</v>
      </c>
      <c r="Q1330" s="438" t="str">
        <f>VLOOKUP(MKT[[#This Row],[ID]],DRIVER[],6,FALSE)</f>
        <v>MURALI MAHANTA</v>
      </c>
    </row>
    <row r="1331" spans="1:18" ht="13.8">
      <c r="A1331" s="1">
        <v>158</v>
      </c>
      <c r="B1331" s="432" t="str">
        <f>MKT[[#This Row],[DATE]]&amp;MKT[[#This Row],[VEHICLE NO]]&amp;MKT[[#This Row],[TRIP NO]]</f>
        <v>45495OD34T11451</v>
      </c>
      <c r="C1331" s="25">
        <v>45495</v>
      </c>
      <c r="D1331" s="1">
        <v>29975</v>
      </c>
      <c r="E1331" s="12">
        <v>312215</v>
      </c>
      <c r="F1331" s="17">
        <v>5460</v>
      </c>
      <c r="G1331" s="20" t="s">
        <v>34</v>
      </c>
      <c r="H1331" s="433">
        <v>53.84</v>
      </c>
      <c r="I1331" s="433">
        <v>16.86</v>
      </c>
      <c r="J1331" s="434">
        <f t="shared" si="128"/>
        <v>36.980000000000004</v>
      </c>
      <c r="K1331" s="435">
        <v>36.94</v>
      </c>
      <c r="L1331" s="436">
        <v>45495</v>
      </c>
      <c r="M1331" s="433">
        <f t="shared" si="129"/>
        <v>4.0000000000006253E-2</v>
      </c>
      <c r="N1331" s="437">
        <v>1</v>
      </c>
      <c r="O1331" s="1" t="s">
        <v>50</v>
      </c>
      <c r="P1331" s="1" t="s">
        <v>53</v>
      </c>
      <c r="Q1331" s="438" t="str">
        <f>VLOOKUP(MKT[[#This Row],[ID]],DRIVER[],6,FALSE)</f>
        <v>KASHI NATH DAS</v>
      </c>
      <c r="R1331" s="1">
        <v>100</v>
      </c>
    </row>
    <row r="1332" spans="1:18" ht="13.8">
      <c r="A1332" s="1">
        <v>159</v>
      </c>
      <c r="B1332" s="432" t="str">
        <f>MKT[[#This Row],[DATE]]&amp;MKT[[#This Row],[VEHICLE NO]]&amp;MKT[[#This Row],[TRIP NO]]</f>
        <v>45495OD34R13451</v>
      </c>
      <c r="C1332" s="25">
        <v>45495</v>
      </c>
      <c r="D1332" s="1">
        <v>29976</v>
      </c>
      <c r="E1332" s="12">
        <v>312215</v>
      </c>
      <c r="F1332" s="17">
        <v>5482</v>
      </c>
      <c r="G1332" s="20" t="s">
        <v>11</v>
      </c>
      <c r="H1332" s="433">
        <v>52.56</v>
      </c>
      <c r="I1332" s="433">
        <v>16.899999999999999</v>
      </c>
      <c r="J1332" s="434">
        <f t="shared" si="128"/>
        <v>35.660000000000004</v>
      </c>
      <c r="K1332" s="435">
        <v>35.46</v>
      </c>
      <c r="L1332" s="436">
        <v>45495</v>
      </c>
      <c r="M1332" s="433">
        <f t="shared" si="129"/>
        <v>0.20000000000000284</v>
      </c>
      <c r="N1332" s="437">
        <v>1</v>
      </c>
      <c r="O1332" s="1" t="s">
        <v>50</v>
      </c>
      <c r="P1332" s="1" t="s">
        <v>53</v>
      </c>
      <c r="Q1332" s="438" t="str">
        <f>VLOOKUP(MKT[[#This Row],[ID]],DRIVER[],6,FALSE)</f>
        <v>MALIA PRADHAN</v>
      </c>
    </row>
    <row r="1333" spans="1:18" ht="13.8">
      <c r="A1333" s="1">
        <v>160</v>
      </c>
      <c r="B1333" s="432" t="str">
        <f>MKT[[#This Row],[DATE]]&amp;MKT[[#This Row],[VEHICLE NO]]&amp;MKT[[#This Row],[TRIP NO]]</f>
        <v>45495OD04V13451</v>
      </c>
      <c r="C1333" s="25">
        <v>45495</v>
      </c>
      <c r="D1333" s="1">
        <v>29977</v>
      </c>
      <c r="E1333" s="12">
        <v>312215</v>
      </c>
      <c r="F1333" s="17">
        <v>5503</v>
      </c>
      <c r="G1333" s="20" t="s">
        <v>48</v>
      </c>
      <c r="H1333" s="433">
        <v>55.94</v>
      </c>
      <c r="I1333" s="433">
        <v>16.7</v>
      </c>
      <c r="J1333" s="434">
        <f t="shared" si="128"/>
        <v>39.239999999999995</v>
      </c>
      <c r="K1333" s="435">
        <v>38.619999999999997</v>
      </c>
      <c r="L1333" s="436">
        <v>45495</v>
      </c>
      <c r="M1333" s="433">
        <f t="shared" si="129"/>
        <v>0.61999999999999744</v>
      </c>
      <c r="N1333" s="437">
        <v>1</v>
      </c>
      <c r="O1333" s="1" t="s">
        <v>50</v>
      </c>
      <c r="P1333" s="1" t="s">
        <v>53</v>
      </c>
      <c r="Q1333" s="438" t="str">
        <f>VLOOKUP(MKT[[#This Row],[ID]],DRIVER[],6,FALSE)</f>
        <v>ASHOK PRADHAN</v>
      </c>
      <c r="R1333" s="1">
        <v>20</v>
      </c>
    </row>
    <row r="1334" spans="1:18" ht="13.8">
      <c r="A1334" s="1">
        <v>161</v>
      </c>
      <c r="B1334" s="432" t="str">
        <f>MKT[[#This Row],[DATE]]&amp;MKT[[#This Row],[VEHICLE NO]]&amp;MKT[[#This Row],[TRIP NO]]</f>
        <v>45495OD34R11451</v>
      </c>
      <c r="C1334" s="25">
        <v>45495</v>
      </c>
      <c r="D1334" s="1">
        <v>29978</v>
      </c>
      <c r="E1334" s="12">
        <v>312215</v>
      </c>
      <c r="F1334" s="17">
        <v>5508</v>
      </c>
      <c r="G1334" s="20" t="s">
        <v>12</v>
      </c>
      <c r="H1334" s="433">
        <v>57.64</v>
      </c>
      <c r="I1334" s="433">
        <v>16.7</v>
      </c>
      <c r="J1334" s="434">
        <f t="shared" si="128"/>
        <v>40.94</v>
      </c>
      <c r="K1334" s="435">
        <v>40.64</v>
      </c>
      <c r="L1334" s="436">
        <v>45495</v>
      </c>
      <c r="M1334" s="433">
        <f t="shared" si="129"/>
        <v>0.29999999999999716</v>
      </c>
      <c r="N1334" s="437">
        <v>1</v>
      </c>
      <c r="O1334" s="1" t="s">
        <v>50</v>
      </c>
      <c r="P1334" s="1" t="s">
        <v>53</v>
      </c>
      <c r="Q1334" s="438" t="str">
        <f>VLOOKUP(MKT[[#This Row],[ID]],DRIVER[],6,FALSE)</f>
        <v>AKASH KUMAR SINGH</v>
      </c>
    </row>
    <row r="1335" spans="1:18" ht="13.8">
      <c r="A1335" s="1">
        <v>162</v>
      </c>
      <c r="B1335" s="432" t="str">
        <f>MKT[[#This Row],[DATE]]&amp;MKT[[#This Row],[VEHICLE NO]]&amp;MKT[[#This Row],[TRIP NO]]</f>
        <v>45495OD34S11452</v>
      </c>
      <c r="C1335" s="25">
        <v>45495</v>
      </c>
      <c r="D1335" s="1">
        <v>29979</v>
      </c>
      <c r="E1335" s="12">
        <v>312215</v>
      </c>
      <c r="F1335" s="17">
        <v>5507</v>
      </c>
      <c r="G1335" s="20" t="s">
        <v>32</v>
      </c>
      <c r="H1335" s="433">
        <v>52.24</v>
      </c>
      <c r="I1335" s="433">
        <v>16.559999999999999</v>
      </c>
      <c r="J1335" s="434">
        <f t="shared" si="128"/>
        <v>35.680000000000007</v>
      </c>
      <c r="K1335" s="435">
        <v>35.200000000000003</v>
      </c>
      <c r="L1335" s="436">
        <v>45495</v>
      </c>
      <c r="M1335" s="433">
        <f t="shared" si="129"/>
        <v>0.48000000000000398</v>
      </c>
      <c r="N1335" s="437">
        <v>2</v>
      </c>
      <c r="O1335" s="1" t="s">
        <v>50</v>
      </c>
      <c r="P1335" s="1" t="s">
        <v>53</v>
      </c>
      <c r="Q1335" s="438" t="str">
        <f>VLOOKUP(MKT[[#This Row],[ID]],DRIVER[],6,FALSE)</f>
        <v>BHOORA KHAN</v>
      </c>
    </row>
    <row r="1336" spans="1:18" ht="13.8">
      <c r="A1336" s="1">
        <v>163</v>
      </c>
      <c r="B1336" s="432" t="str">
        <f>MKT[[#This Row],[DATE]]&amp;MKT[[#This Row],[VEHICLE NO]]&amp;MKT[[#This Row],[TRIP NO]]</f>
        <v>45496OD34R11451</v>
      </c>
      <c r="C1336" s="25">
        <v>45496</v>
      </c>
      <c r="D1336" s="1">
        <v>29980</v>
      </c>
      <c r="E1336" s="12">
        <v>312215</v>
      </c>
      <c r="F1336" s="17">
        <v>5640</v>
      </c>
      <c r="G1336" s="20" t="s">
        <v>12</v>
      </c>
      <c r="H1336" s="433">
        <v>50.1</v>
      </c>
      <c r="I1336" s="433">
        <v>16.72</v>
      </c>
      <c r="J1336" s="434">
        <f t="shared" ref="J1336:J1340" si="130">H1336-I1336</f>
        <v>33.380000000000003</v>
      </c>
      <c r="K1336" s="435">
        <v>33.28</v>
      </c>
      <c r="L1336" s="436">
        <v>45496</v>
      </c>
      <c r="M1336" s="433">
        <f t="shared" ref="M1336:M1340" si="131">J1336-K1336</f>
        <v>0.10000000000000142</v>
      </c>
      <c r="N1336" s="437">
        <v>1</v>
      </c>
      <c r="O1336" s="1" t="s">
        <v>50</v>
      </c>
      <c r="P1336" s="1" t="s">
        <v>53</v>
      </c>
      <c r="Q1336" s="438" t="str">
        <f>VLOOKUP(MKT[[#This Row],[ID]],DRIVER[],6,FALSE)</f>
        <v>AKASH KUMAR SINGH</v>
      </c>
    </row>
    <row r="1337" spans="1:18" ht="13.8">
      <c r="A1337" s="1">
        <v>164</v>
      </c>
      <c r="B1337" s="432" t="str">
        <f>MKT[[#This Row],[DATE]]&amp;MKT[[#This Row],[VEHICLE NO]]&amp;MKT[[#This Row],[TRIP NO]]</f>
        <v>45496OD04V13451</v>
      </c>
      <c r="C1337" s="25">
        <v>45496</v>
      </c>
      <c r="D1337" s="1">
        <v>29981</v>
      </c>
      <c r="E1337" s="12">
        <v>312215</v>
      </c>
      <c r="F1337" s="17">
        <v>5649</v>
      </c>
      <c r="G1337" s="20" t="s">
        <v>48</v>
      </c>
      <c r="H1337" s="433">
        <v>51.86</v>
      </c>
      <c r="I1337" s="433">
        <v>16.739999999999998</v>
      </c>
      <c r="J1337" s="434">
        <f t="shared" si="130"/>
        <v>35.120000000000005</v>
      </c>
      <c r="K1337" s="435">
        <v>35.020000000000003</v>
      </c>
      <c r="L1337" s="436">
        <v>45496</v>
      </c>
      <c r="M1337" s="433">
        <f t="shared" si="131"/>
        <v>0.10000000000000142</v>
      </c>
      <c r="N1337" s="437">
        <v>1</v>
      </c>
      <c r="O1337" s="1" t="s">
        <v>50</v>
      </c>
      <c r="P1337" s="1" t="s">
        <v>53</v>
      </c>
      <c r="Q1337" s="438" t="str">
        <f>VLOOKUP(MKT[[#This Row],[ID]],DRIVER[],6,FALSE)</f>
        <v>ASHOK PRADHAN</v>
      </c>
      <c r="R1337" s="1">
        <v>225</v>
      </c>
    </row>
    <row r="1338" spans="1:18" ht="13.8">
      <c r="A1338" s="1">
        <v>165</v>
      </c>
      <c r="B1338" s="432" t="str">
        <f>MKT[[#This Row],[DATE]]&amp;MKT[[#This Row],[VEHICLE NO]]&amp;MKT[[#This Row],[TRIP NO]]</f>
        <v>45496OD34R13451</v>
      </c>
      <c r="C1338" s="25">
        <v>45496</v>
      </c>
      <c r="D1338" s="1">
        <v>29982</v>
      </c>
      <c r="E1338" s="12">
        <v>312215</v>
      </c>
      <c r="F1338" s="17">
        <v>5646</v>
      </c>
      <c r="G1338" s="20" t="s">
        <v>11</v>
      </c>
      <c r="H1338" s="433">
        <v>54.58</v>
      </c>
      <c r="I1338" s="433">
        <v>16.96</v>
      </c>
      <c r="J1338" s="434">
        <f t="shared" si="130"/>
        <v>37.619999999999997</v>
      </c>
      <c r="K1338" s="435">
        <v>37.56</v>
      </c>
      <c r="L1338" s="436">
        <v>45496</v>
      </c>
      <c r="M1338" s="433">
        <f t="shared" si="131"/>
        <v>5.9999999999995168E-2</v>
      </c>
      <c r="N1338" s="437">
        <v>1</v>
      </c>
      <c r="O1338" s="1" t="s">
        <v>50</v>
      </c>
      <c r="P1338" s="1" t="s">
        <v>53</v>
      </c>
      <c r="Q1338" s="438" t="str">
        <f>VLOOKUP(MKT[[#This Row],[ID]],DRIVER[],6,FALSE)</f>
        <v>KALI CH KAR</v>
      </c>
      <c r="R1338" s="1">
        <v>225</v>
      </c>
    </row>
    <row r="1339" spans="1:18" ht="13.8">
      <c r="A1339" s="1">
        <v>166</v>
      </c>
      <c r="B1339" s="432" t="str">
        <f>MKT[[#This Row],[DATE]]&amp;MKT[[#This Row],[VEHICLE NO]]&amp;MKT[[#This Row],[TRIP NO]]</f>
        <v>45496OD34S11451</v>
      </c>
      <c r="C1339" s="25">
        <v>45496</v>
      </c>
      <c r="D1339" s="1">
        <v>29983</v>
      </c>
      <c r="E1339" s="12">
        <v>312215</v>
      </c>
      <c r="F1339" s="17">
        <v>5648</v>
      </c>
      <c r="G1339" s="20" t="s">
        <v>32</v>
      </c>
      <c r="H1339" s="433">
        <v>51.4</v>
      </c>
      <c r="I1339" s="433">
        <v>16.82</v>
      </c>
      <c r="J1339" s="434">
        <f t="shared" si="130"/>
        <v>34.58</v>
      </c>
      <c r="K1339" s="435">
        <v>34.520000000000003</v>
      </c>
      <c r="L1339" s="436">
        <v>45496</v>
      </c>
      <c r="M1339" s="433">
        <f t="shared" si="131"/>
        <v>5.9999999999995168E-2</v>
      </c>
      <c r="N1339" s="437">
        <v>1</v>
      </c>
      <c r="O1339" s="1" t="s">
        <v>50</v>
      </c>
      <c r="P1339" s="1" t="s">
        <v>53</v>
      </c>
      <c r="Q1339" s="438" t="str">
        <f>VLOOKUP(MKT[[#This Row],[ID]],DRIVER[],6,FALSE)</f>
        <v>BHOORA KHAN</v>
      </c>
      <c r="R1339" s="1">
        <v>225</v>
      </c>
    </row>
    <row r="1340" spans="1:18" ht="13.8">
      <c r="A1340" s="1">
        <v>167</v>
      </c>
      <c r="B1340" s="432" t="str">
        <f>MKT[[#This Row],[DATE]]&amp;MKT[[#This Row],[VEHICLE NO]]&amp;MKT[[#This Row],[TRIP NO]]</f>
        <v>45496OD34T11451</v>
      </c>
      <c r="C1340" s="25">
        <v>45496</v>
      </c>
      <c r="D1340" s="1">
        <v>29984</v>
      </c>
      <c r="E1340" s="12">
        <v>312215</v>
      </c>
      <c r="F1340" s="17">
        <v>5677</v>
      </c>
      <c r="G1340" s="20" t="s">
        <v>34</v>
      </c>
      <c r="H1340" s="433">
        <v>52.74</v>
      </c>
      <c r="I1340" s="433">
        <v>16.739999999999998</v>
      </c>
      <c r="J1340" s="434">
        <f t="shared" si="130"/>
        <v>36</v>
      </c>
      <c r="K1340" s="435">
        <v>35.36</v>
      </c>
      <c r="L1340" s="436">
        <v>45497</v>
      </c>
      <c r="M1340" s="433">
        <f t="shared" si="131"/>
        <v>0.64000000000000057</v>
      </c>
      <c r="N1340" s="437">
        <v>1</v>
      </c>
      <c r="O1340" s="1" t="s">
        <v>50</v>
      </c>
      <c r="P1340" s="1" t="s">
        <v>53</v>
      </c>
      <c r="Q1340" s="438" t="str">
        <f>VLOOKUP(MKT[[#This Row],[ID]],DRIVER[],6,FALSE)</f>
        <v>KASHI NATH DAS</v>
      </c>
    </row>
    <row r="1341" spans="1:18" ht="13.8">
      <c r="A1341" s="1">
        <v>168</v>
      </c>
      <c r="B1341" s="432" t="str">
        <f>MKT[[#This Row],[DATE]]&amp;MKT[[#This Row],[VEHICLE NO]]&amp;MKT[[#This Row],[TRIP NO]]</f>
        <v>45497OD34S11451</v>
      </c>
      <c r="C1341" s="25">
        <v>45497</v>
      </c>
      <c r="D1341" s="1">
        <v>29985</v>
      </c>
      <c r="E1341" s="12">
        <v>312215</v>
      </c>
      <c r="F1341" s="17">
        <v>5773</v>
      </c>
      <c r="G1341" s="20" t="s">
        <v>32</v>
      </c>
      <c r="H1341" s="433">
        <v>54.26</v>
      </c>
      <c r="I1341" s="433">
        <v>16.739999999999998</v>
      </c>
      <c r="J1341" s="434">
        <f t="shared" ref="J1341:J1344" si="132">H1341-I1341</f>
        <v>37.519999999999996</v>
      </c>
      <c r="K1341" s="435">
        <v>37.200000000000003</v>
      </c>
      <c r="L1341" s="436">
        <v>45497</v>
      </c>
      <c r="M1341" s="433">
        <f t="shared" ref="M1341:M1344" si="133">J1341-K1341</f>
        <v>0.31999999999999318</v>
      </c>
      <c r="N1341" s="437">
        <v>1</v>
      </c>
      <c r="O1341" s="1" t="s">
        <v>50</v>
      </c>
      <c r="P1341" s="1" t="s">
        <v>53</v>
      </c>
      <c r="Q1341" s="438" t="str">
        <f>VLOOKUP(MKT[[#This Row],[ID]],DRIVER[],6,FALSE)</f>
        <v>BHOORA KHAN</v>
      </c>
    </row>
    <row r="1342" spans="1:18" ht="13.8">
      <c r="A1342" s="1">
        <v>169</v>
      </c>
      <c r="B1342" s="432" t="str">
        <f>MKT[[#This Row],[DATE]]&amp;MKT[[#This Row],[VEHICLE NO]]&amp;MKT[[#This Row],[TRIP NO]]</f>
        <v>45497OD34R11451</v>
      </c>
      <c r="C1342" s="25">
        <v>45497</v>
      </c>
      <c r="D1342" s="1">
        <v>29986</v>
      </c>
      <c r="E1342" s="12">
        <v>312215</v>
      </c>
      <c r="F1342" s="17">
        <v>5780</v>
      </c>
      <c r="G1342" s="20" t="s">
        <v>12</v>
      </c>
      <c r="H1342" s="433">
        <v>54.42</v>
      </c>
      <c r="I1342" s="433">
        <v>16.68</v>
      </c>
      <c r="J1342" s="434">
        <f t="shared" si="132"/>
        <v>37.74</v>
      </c>
      <c r="K1342" s="435">
        <v>37.340000000000003</v>
      </c>
      <c r="L1342" s="436">
        <v>45497</v>
      </c>
      <c r="M1342" s="433">
        <f t="shared" si="133"/>
        <v>0.39999999999999858</v>
      </c>
      <c r="N1342" s="437">
        <v>1</v>
      </c>
      <c r="O1342" s="1" t="s">
        <v>50</v>
      </c>
      <c r="P1342" s="1" t="s">
        <v>53</v>
      </c>
      <c r="Q1342" s="438" t="str">
        <f>VLOOKUP(MKT[[#This Row],[ID]],DRIVER[],6,FALSE)</f>
        <v>AKASH KUMAR SINGH</v>
      </c>
    </row>
    <row r="1343" spans="1:18" ht="13.8">
      <c r="A1343" s="1">
        <v>170</v>
      </c>
      <c r="B1343" s="432" t="str">
        <f>MKT[[#This Row],[DATE]]&amp;MKT[[#This Row],[VEHICLE NO]]&amp;MKT[[#This Row],[TRIP NO]]</f>
        <v>45497OD34R13451</v>
      </c>
      <c r="C1343" s="25">
        <v>45497</v>
      </c>
      <c r="D1343" s="1">
        <v>29987</v>
      </c>
      <c r="E1343" s="12">
        <v>312215</v>
      </c>
      <c r="F1343" s="17">
        <v>5808</v>
      </c>
      <c r="G1343" s="20" t="s">
        <v>11</v>
      </c>
      <c r="H1343" s="433">
        <v>52.02</v>
      </c>
      <c r="I1343" s="433">
        <v>16.88</v>
      </c>
      <c r="J1343" s="434">
        <f t="shared" si="132"/>
        <v>35.14</v>
      </c>
      <c r="K1343" s="435">
        <v>35.08</v>
      </c>
      <c r="L1343" s="436">
        <v>45497</v>
      </c>
      <c r="M1343" s="433">
        <f t="shared" si="133"/>
        <v>6.0000000000002274E-2</v>
      </c>
      <c r="N1343" s="437">
        <v>1</v>
      </c>
      <c r="O1343" s="1" t="s">
        <v>50</v>
      </c>
      <c r="P1343" s="1" t="s">
        <v>53</v>
      </c>
      <c r="Q1343" s="438" t="str">
        <f>VLOOKUP(MKT[[#This Row],[ID]],DRIVER[],6,FALSE)</f>
        <v>MALIA PRADHAN</v>
      </c>
    </row>
    <row r="1344" spans="1:18" ht="13.8">
      <c r="A1344" s="1">
        <v>171</v>
      </c>
      <c r="B1344" s="432" t="str">
        <f>MKT[[#This Row],[DATE]]&amp;MKT[[#This Row],[VEHICLE NO]]&amp;MKT[[#This Row],[TRIP NO]]</f>
        <v>45497OD04V13451</v>
      </c>
      <c r="C1344" s="25">
        <v>45497</v>
      </c>
      <c r="D1344" s="1">
        <v>29988</v>
      </c>
      <c r="E1344" s="12">
        <v>312215</v>
      </c>
      <c r="F1344" s="17">
        <v>5809</v>
      </c>
      <c r="G1344" s="20" t="s">
        <v>48</v>
      </c>
      <c r="H1344" s="433">
        <v>56.8</v>
      </c>
      <c r="I1344" s="433">
        <v>16.940000000000001</v>
      </c>
      <c r="J1344" s="434">
        <f t="shared" si="132"/>
        <v>39.86</v>
      </c>
      <c r="K1344" s="435">
        <v>39.44</v>
      </c>
      <c r="L1344" s="436">
        <v>45497</v>
      </c>
      <c r="M1344" s="433">
        <f t="shared" si="133"/>
        <v>0.42000000000000171</v>
      </c>
      <c r="N1344" s="437">
        <v>1</v>
      </c>
      <c r="O1344" s="1" t="s">
        <v>50</v>
      </c>
      <c r="P1344" s="1" t="s">
        <v>53</v>
      </c>
      <c r="Q1344" s="438" t="str">
        <f>VLOOKUP(MKT[[#This Row],[ID]],DRIVER[],6,FALSE)</f>
        <v>ASHOK PRADHAN</v>
      </c>
    </row>
    <row r="1345" spans="1:18" ht="13.8">
      <c r="A1345" s="1">
        <v>172</v>
      </c>
      <c r="B1345" s="432" t="str">
        <f>MKT[[#This Row],[DATE]]&amp;MKT[[#This Row],[VEHICLE NO]]&amp;MKT[[#This Row],[TRIP NO]]</f>
        <v>45498OD34S11451</v>
      </c>
      <c r="C1345" s="25">
        <v>45498</v>
      </c>
      <c r="D1345" s="1">
        <v>29989</v>
      </c>
      <c r="E1345" s="12">
        <v>312215</v>
      </c>
      <c r="F1345" s="17">
        <v>5872</v>
      </c>
      <c r="G1345" s="20" t="s">
        <v>32</v>
      </c>
      <c r="H1345" s="433">
        <v>56.18</v>
      </c>
      <c r="I1345" s="433">
        <v>16.78</v>
      </c>
      <c r="J1345" s="434">
        <f t="shared" ref="J1345:J1352" si="134">H1345-I1345</f>
        <v>39.4</v>
      </c>
      <c r="K1345" s="435">
        <v>38.92</v>
      </c>
      <c r="L1345" s="436">
        <v>45498</v>
      </c>
      <c r="M1345" s="433">
        <f t="shared" ref="M1345:M1352" si="135">J1345-K1345</f>
        <v>0.47999999999999687</v>
      </c>
      <c r="N1345" s="437">
        <v>1</v>
      </c>
      <c r="O1345" s="1" t="s">
        <v>50</v>
      </c>
      <c r="P1345" s="1" t="s">
        <v>53</v>
      </c>
      <c r="Q1345" s="438" t="str">
        <f>VLOOKUP(MKT[[#This Row],[ID]],DRIVER[],6,FALSE)</f>
        <v>BHOORA KHAN</v>
      </c>
    </row>
    <row r="1346" spans="1:18" ht="13.8">
      <c r="A1346" s="1">
        <v>173</v>
      </c>
      <c r="B1346" s="432" t="str">
        <f>MKT[[#This Row],[DATE]]&amp;MKT[[#This Row],[VEHICLE NO]]&amp;MKT[[#This Row],[TRIP NO]]</f>
        <v>45498OD34R11451</v>
      </c>
      <c r="C1346" s="25">
        <v>45498</v>
      </c>
      <c r="D1346" s="1">
        <v>29990</v>
      </c>
      <c r="E1346" s="12">
        <v>312215</v>
      </c>
      <c r="F1346" s="17">
        <v>5882</v>
      </c>
      <c r="G1346" s="20" t="s">
        <v>12</v>
      </c>
      <c r="H1346" s="433">
        <v>56.4</v>
      </c>
      <c r="I1346" s="433">
        <v>16.739999999999998</v>
      </c>
      <c r="J1346" s="434">
        <f t="shared" si="134"/>
        <v>39.659999999999997</v>
      </c>
      <c r="K1346" s="435">
        <v>39.36</v>
      </c>
      <c r="L1346" s="436">
        <v>45498</v>
      </c>
      <c r="M1346" s="433">
        <f t="shared" si="135"/>
        <v>0.29999999999999716</v>
      </c>
      <c r="N1346" s="437">
        <v>1</v>
      </c>
      <c r="O1346" s="1" t="s">
        <v>50</v>
      </c>
      <c r="P1346" s="1" t="s">
        <v>53</v>
      </c>
      <c r="Q1346" s="438" t="str">
        <f>VLOOKUP(MKT[[#This Row],[ID]],DRIVER[],6,FALSE)</f>
        <v>AKASH KUMAR SINGH</v>
      </c>
    </row>
    <row r="1347" spans="1:18" ht="13.8">
      <c r="A1347" s="1">
        <v>174</v>
      </c>
      <c r="B1347" s="432" t="str">
        <f>MKT[[#This Row],[DATE]]&amp;MKT[[#This Row],[VEHICLE NO]]&amp;MKT[[#This Row],[TRIP NO]]</f>
        <v>45498OD34T11451</v>
      </c>
      <c r="C1347" s="25">
        <v>45498</v>
      </c>
      <c r="D1347" s="1">
        <v>29991</v>
      </c>
      <c r="E1347" s="12">
        <v>312215</v>
      </c>
      <c r="F1347" s="17">
        <v>5885</v>
      </c>
      <c r="G1347" s="20" t="s">
        <v>34</v>
      </c>
      <c r="H1347" s="433">
        <v>55.84</v>
      </c>
      <c r="I1347" s="433">
        <v>16.760000000000002</v>
      </c>
      <c r="J1347" s="434">
        <f t="shared" si="134"/>
        <v>39.08</v>
      </c>
      <c r="K1347" s="435">
        <v>38.58</v>
      </c>
      <c r="L1347" s="436">
        <v>45498</v>
      </c>
      <c r="M1347" s="433">
        <f t="shared" si="135"/>
        <v>0.5</v>
      </c>
      <c r="N1347" s="437">
        <v>1</v>
      </c>
      <c r="O1347" s="1" t="s">
        <v>50</v>
      </c>
      <c r="P1347" s="1" t="s">
        <v>53</v>
      </c>
      <c r="Q1347" s="438" t="str">
        <f>VLOOKUP(MKT[[#This Row],[ID]],DRIVER[],6,FALSE)</f>
        <v>NABI AHMAD</v>
      </c>
      <c r="R1347" s="1">
        <v>225</v>
      </c>
    </row>
    <row r="1348" spans="1:18" ht="13.8">
      <c r="A1348" s="1">
        <v>175</v>
      </c>
      <c r="B1348" s="432" t="str">
        <f>MKT[[#This Row],[DATE]]&amp;MKT[[#This Row],[VEHICLE NO]]&amp;MKT[[#This Row],[TRIP NO]]</f>
        <v>45498OD04V13451</v>
      </c>
      <c r="C1348" s="25">
        <v>45498</v>
      </c>
      <c r="D1348" s="1">
        <v>29992</v>
      </c>
      <c r="E1348" s="12">
        <v>312215</v>
      </c>
      <c r="F1348" s="17">
        <v>5951</v>
      </c>
      <c r="G1348" s="20" t="s">
        <v>48</v>
      </c>
      <c r="H1348" s="433">
        <v>55.76</v>
      </c>
      <c r="I1348" s="433">
        <v>16.96</v>
      </c>
      <c r="J1348" s="434">
        <f t="shared" si="134"/>
        <v>38.799999999999997</v>
      </c>
      <c r="K1348" s="435">
        <v>38.56</v>
      </c>
      <c r="L1348" s="436">
        <v>45498</v>
      </c>
      <c r="M1348" s="433">
        <f t="shared" si="135"/>
        <v>0.23999999999999488</v>
      </c>
      <c r="N1348" s="437">
        <v>1</v>
      </c>
      <c r="O1348" s="1" t="s">
        <v>50</v>
      </c>
      <c r="P1348" s="1" t="s">
        <v>53</v>
      </c>
      <c r="Q1348" s="438" t="str">
        <f>VLOOKUP(MKT[[#This Row],[ID]],DRIVER[],6,FALSE)</f>
        <v>ASHOK PRADHAN</v>
      </c>
    </row>
    <row r="1349" spans="1:18" ht="13.8">
      <c r="A1349" s="1">
        <v>176</v>
      </c>
      <c r="B1349" s="432" t="str">
        <f>MKT[[#This Row],[DATE]]&amp;MKT[[#This Row],[VEHICLE NO]]&amp;MKT[[#This Row],[TRIP NO]]</f>
        <v>45498OD34R13451</v>
      </c>
      <c r="C1349" s="25">
        <v>45498</v>
      </c>
      <c r="D1349" s="1">
        <v>29993</v>
      </c>
      <c r="E1349" s="12">
        <v>312215</v>
      </c>
      <c r="F1349" s="17">
        <v>5955</v>
      </c>
      <c r="G1349" s="20" t="s">
        <v>11</v>
      </c>
      <c r="H1349" s="433">
        <v>56.14</v>
      </c>
      <c r="I1349" s="433">
        <v>17.04</v>
      </c>
      <c r="J1349" s="434">
        <f t="shared" si="134"/>
        <v>39.1</v>
      </c>
      <c r="K1349" s="435">
        <v>39</v>
      </c>
      <c r="L1349" s="436">
        <v>45498</v>
      </c>
      <c r="M1349" s="433">
        <f t="shared" si="135"/>
        <v>0.10000000000000142</v>
      </c>
      <c r="N1349" s="437">
        <v>1</v>
      </c>
      <c r="O1349" s="1" t="s">
        <v>50</v>
      </c>
      <c r="P1349" s="1" t="s">
        <v>53</v>
      </c>
      <c r="Q1349" s="438" t="str">
        <f>VLOOKUP(MKT[[#This Row],[ID]],DRIVER[],6,FALSE)</f>
        <v>MALIA PRADHAN</v>
      </c>
    </row>
    <row r="1350" spans="1:18" ht="13.8">
      <c r="A1350" s="1">
        <v>177</v>
      </c>
      <c r="B1350" s="432" t="str">
        <f>MKT[[#This Row],[DATE]]&amp;MKT[[#This Row],[VEHICLE NO]]&amp;MKT[[#This Row],[TRIP NO]]</f>
        <v>45498OD34S11452</v>
      </c>
      <c r="C1350" s="25">
        <v>45498</v>
      </c>
      <c r="D1350" s="1">
        <v>29994</v>
      </c>
      <c r="E1350" s="12">
        <v>312215</v>
      </c>
      <c r="F1350" s="17">
        <v>5989</v>
      </c>
      <c r="G1350" s="20" t="s">
        <v>32</v>
      </c>
      <c r="H1350" s="433">
        <v>57.52</v>
      </c>
      <c r="I1350" s="433">
        <v>16.8</v>
      </c>
      <c r="J1350" s="434">
        <f t="shared" si="134"/>
        <v>40.72</v>
      </c>
      <c r="K1350" s="435">
        <v>40.68</v>
      </c>
      <c r="L1350" s="436">
        <v>45498</v>
      </c>
      <c r="M1350" s="433">
        <f t="shared" si="135"/>
        <v>3.9999999999999147E-2</v>
      </c>
      <c r="N1350" s="437">
        <v>2</v>
      </c>
      <c r="O1350" s="1" t="s">
        <v>50</v>
      </c>
      <c r="P1350" s="1" t="s">
        <v>53</v>
      </c>
      <c r="Q1350" s="438" t="str">
        <f>VLOOKUP(MKT[[#This Row],[ID]],DRIVER[],6,FALSE)</f>
        <v>BHOORA KHAN</v>
      </c>
    </row>
    <row r="1351" spans="1:18" ht="13.8">
      <c r="A1351" s="1">
        <v>178</v>
      </c>
      <c r="B1351" s="432" t="str">
        <f>MKT[[#This Row],[DATE]]&amp;MKT[[#This Row],[VEHICLE NO]]&amp;MKT[[#This Row],[TRIP NO]]</f>
        <v>45498OD34R11452</v>
      </c>
      <c r="C1351" s="25">
        <v>45498</v>
      </c>
      <c r="D1351" s="1">
        <v>29995</v>
      </c>
      <c r="E1351" s="12">
        <v>312215</v>
      </c>
      <c r="F1351" s="17">
        <v>5993</v>
      </c>
      <c r="G1351" s="20" t="s">
        <v>12</v>
      </c>
      <c r="H1351" s="433">
        <v>55.76</v>
      </c>
      <c r="I1351" s="433">
        <v>16.66</v>
      </c>
      <c r="J1351" s="434">
        <f t="shared" si="134"/>
        <v>39.099999999999994</v>
      </c>
      <c r="K1351" s="435">
        <v>39</v>
      </c>
      <c r="L1351" s="436">
        <v>45498</v>
      </c>
      <c r="M1351" s="433">
        <f t="shared" si="135"/>
        <v>9.9999999999994316E-2</v>
      </c>
      <c r="N1351" s="437">
        <v>2</v>
      </c>
      <c r="O1351" s="1" t="s">
        <v>50</v>
      </c>
      <c r="P1351" s="1" t="s">
        <v>53</v>
      </c>
      <c r="Q1351" s="438" t="str">
        <f>VLOOKUP(MKT[[#This Row],[ID]],DRIVER[],6,FALSE)</f>
        <v>AKASH KUMAR SINGH</v>
      </c>
    </row>
    <row r="1352" spans="1:18" ht="13.8">
      <c r="A1352" s="1">
        <v>179</v>
      </c>
      <c r="B1352" s="432" t="str">
        <f>MKT[[#This Row],[DATE]]&amp;MKT[[#This Row],[VEHICLE NO]]&amp;MKT[[#This Row],[TRIP NO]]</f>
        <v>45498OD34T11452</v>
      </c>
      <c r="C1352" s="25">
        <v>45498</v>
      </c>
      <c r="D1352" s="1">
        <v>29996</v>
      </c>
      <c r="E1352" s="12">
        <v>312215</v>
      </c>
      <c r="F1352" s="17">
        <v>5997</v>
      </c>
      <c r="G1352" s="20" t="s">
        <v>34</v>
      </c>
      <c r="H1352" s="433">
        <v>55.28</v>
      </c>
      <c r="I1352" s="433">
        <v>16.899999999999999</v>
      </c>
      <c r="J1352" s="434">
        <f t="shared" si="134"/>
        <v>38.380000000000003</v>
      </c>
      <c r="K1352" s="435">
        <v>38.159999999999997</v>
      </c>
      <c r="L1352" s="436">
        <v>45498</v>
      </c>
      <c r="M1352" s="433">
        <f t="shared" si="135"/>
        <v>0.22000000000000597</v>
      </c>
      <c r="N1352" s="437">
        <v>2</v>
      </c>
      <c r="O1352" s="1" t="s">
        <v>50</v>
      </c>
      <c r="P1352" s="1" t="s">
        <v>53</v>
      </c>
      <c r="Q1352" s="438" t="str">
        <f>VLOOKUP(MKT[[#This Row],[ID]],DRIVER[],6,FALSE)</f>
        <v>NABI AHMAD</v>
      </c>
    </row>
    <row r="1353" spans="1:18" ht="13.8">
      <c r="A1353" s="1">
        <v>180</v>
      </c>
      <c r="B1353" s="432" t="str">
        <f>MKT[[#This Row],[DATE]]&amp;MKT[[#This Row],[VEHICLE NO]]&amp;MKT[[#This Row],[TRIP NO]]</f>
        <v>45499OD04V13451</v>
      </c>
      <c r="C1353" s="25">
        <v>45499</v>
      </c>
      <c r="D1353" s="1">
        <v>29997</v>
      </c>
      <c r="E1353" s="12">
        <v>312215</v>
      </c>
      <c r="F1353" s="17">
        <v>6061</v>
      </c>
      <c r="G1353" s="20" t="s">
        <v>48</v>
      </c>
      <c r="H1353" s="433">
        <v>55.12</v>
      </c>
      <c r="I1353" s="433">
        <v>16.86</v>
      </c>
      <c r="J1353" s="434">
        <f t="shared" ref="J1353:J1357" si="136">H1353-I1353</f>
        <v>38.26</v>
      </c>
      <c r="K1353" s="435">
        <v>38.14</v>
      </c>
      <c r="L1353" s="436">
        <v>45499</v>
      </c>
      <c r="M1353" s="433">
        <f t="shared" ref="M1353:M1357" si="137">J1353-K1353</f>
        <v>0.11999999999999744</v>
      </c>
      <c r="N1353" s="437">
        <v>1</v>
      </c>
      <c r="O1353" s="1" t="s">
        <v>50</v>
      </c>
      <c r="P1353" s="1" t="s">
        <v>53</v>
      </c>
      <c r="Q1353" s="438" t="str">
        <f>VLOOKUP(MKT[[#This Row],[ID]],DRIVER[],6,FALSE)</f>
        <v>ASHOK PRADHAN</v>
      </c>
    </row>
    <row r="1354" spans="1:18" ht="13.8">
      <c r="A1354" s="1">
        <v>181</v>
      </c>
      <c r="B1354" s="432" t="str">
        <f>MKT[[#This Row],[DATE]]&amp;MKT[[#This Row],[VEHICLE NO]]&amp;MKT[[#This Row],[TRIP NO]]</f>
        <v>45499OD34T11451</v>
      </c>
      <c r="C1354" s="25">
        <v>45499</v>
      </c>
      <c r="D1354" s="1">
        <v>29998</v>
      </c>
      <c r="E1354" s="12">
        <v>312215</v>
      </c>
      <c r="F1354" s="17">
        <v>6082</v>
      </c>
      <c r="G1354" s="20" t="s">
        <v>34</v>
      </c>
      <c r="H1354" s="433">
        <v>54.2</v>
      </c>
      <c r="I1354" s="433">
        <v>16.940000000000001</v>
      </c>
      <c r="J1354" s="434">
        <f t="shared" si="136"/>
        <v>37.260000000000005</v>
      </c>
      <c r="K1354" s="435">
        <v>37.18</v>
      </c>
      <c r="L1354" s="436">
        <v>45499</v>
      </c>
      <c r="M1354" s="433">
        <f t="shared" si="137"/>
        <v>8.00000000000054E-2</v>
      </c>
      <c r="N1354" s="437">
        <v>1</v>
      </c>
      <c r="O1354" s="1" t="s">
        <v>50</v>
      </c>
      <c r="P1354" s="1" t="s">
        <v>53</v>
      </c>
      <c r="Q1354" s="438" t="str">
        <f>VLOOKUP(MKT[[#This Row],[ID]],DRIVER[],6,FALSE)</f>
        <v>NABI AHMAD</v>
      </c>
    </row>
    <row r="1355" spans="1:18" ht="13.8">
      <c r="A1355" s="1">
        <v>182</v>
      </c>
      <c r="B1355" s="432" t="str">
        <f>MKT[[#This Row],[DATE]]&amp;MKT[[#This Row],[VEHICLE NO]]&amp;MKT[[#This Row],[TRIP NO]]</f>
        <v>45499OD34R11451</v>
      </c>
      <c r="C1355" s="25">
        <v>45499</v>
      </c>
      <c r="D1355" s="1">
        <v>29999</v>
      </c>
      <c r="E1355" s="12">
        <v>312215</v>
      </c>
      <c r="F1355" s="17">
        <v>6091</v>
      </c>
      <c r="G1355" s="20" t="s">
        <v>12</v>
      </c>
      <c r="H1355" s="433">
        <v>54.18</v>
      </c>
      <c r="I1355" s="433">
        <v>16.66</v>
      </c>
      <c r="J1355" s="434">
        <f t="shared" si="136"/>
        <v>37.519999999999996</v>
      </c>
      <c r="K1355" s="435">
        <v>37.06</v>
      </c>
      <c r="L1355" s="436">
        <v>45499</v>
      </c>
      <c r="M1355" s="433">
        <f t="shared" si="137"/>
        <v>0.45999999999999375</v>
      </c>
      <c r="N1355" s="437">
        <v>1</v>
      </c>
      <c r="O1355" s="1" t="s">
        <v>50</v>
      </c>
      <c r="P1355" s="1" t="s">
        <v>53</v>
      </c>
      <c r="Q1355" s="438" t="str">
        <f>VLOOKUP(MKT[[#This Row],[ID]],DRIVER[],6,FALSE)</f>
        <v>AKASH KUMAR SINGH</v>
      </c>
    </row>
    <row r="1356" spans="1:18" ht="13.8">
      <c r="A1356" s="1">
        <v>183</v>
      </c>
      <c r="B1356" s="432" t="str">
        <f>MKT[[#This Row],[DATE]]&amp;MKT[[#This Row],[VEHICLE NO]]&amp;MKT[[#This Row],[TRIP NO]]</f>
        <v>45499OD34R13451</v>
      </c>
      <c r="C1356" s="25">
        <v>45499</v>
      </c>
      <c r="D1356" s="1">
        <v>30000</v>
      </c>
      <c r="E1356" s="12">
        <v>312215</v>
      </c>
      <c r="F1356" s="17">
        <v>6108</v>
      </c>
      <c r="G1356" s="20" t="s">
        <v>11</v>
      </c>
      <c r="H1356" s="433">
        <v>54.76</v>
      </c>
      <c r="I1356" s="433">
        <v>17.04</v>
      </c>
      <c r="J1356" s="434">
        <f t="shared" si="136"/>
        <v>37.72</v>
      </c>
      <c r="K1356" s="435">
        <v>37</v>
      </c>
      <c r="L1356" s="436">
        <v>45499</v>
      </c>
      <c r="M1356" s="433">
        <f t="shared" si="137"/>
        <v>0.71999999999999886</v>
      </c>
      <c r="N1356" s="437">
        <v>1</v>
      </c>
      <c r="O1356" s="1" t="s">
        <v>50</v>
      </c>
      <c r="P1356" s="1" t="s">
        <v>53</v>
      </c>
      <c r="Q1356" s="438" t="str">
        <f>VLOOKUP(MKT[[#This Row],[ID]],DRIVER[],6,FALSE)</f>
        <v>MALIA PRADHAN</v>
      </c>
    </row>
    <row r="1357" spans="1:18" ht="13.8">
      <c r="A1357" s="1">
        <v>184</v>
      </c>
      <c r="B1357" s="432" t="str">
        <f>MKT[[#This Row],[DATE]]&amp;MKT[[#This Row],[VEHICLE NO]]&amp;MKT[[#This Row],[TRIP NO]]</f>
        <v>45499OD34S11451</v>
      </c>
      <c r="C1357" s="25">
        <v>45499</v>
      </c>
      <c r="D1357" s="1">
        <v>50007</v>
      </c>
      <c r="E1357" s="12">
        <v>312215</v>
      </c>
      <c r="F1357" s="17">
        <v>6160</v>
      </c>
      <c r="G1357" s="20" t="s">
        <v>32</v>
      </c>
      <c r="H1357" s="433">
        <v>53.7</v>
      </c>
      <c r="I1357" s="433">
        <v>16.88</v>
      </c>
      <c r="J1357" s="434">
        <f t="shared" si="136"/>
        <v>36.820000000000007</v>
      </c>
      <c r="K1357" s="435">
        <v>36.82</v>
      </c>
      <c r="L1357" s="436">
        <v>45500</v>
      </c>
      <c r="M1357" s="433">
        <f t="shared" si="137"/>
        <v>0</v>
      </c>
      <c r="N1357" s="437">
        <v>1</v>
      </c>
      <c r="O1357" s="1" t="s">
        <v>50</v>
      </c>
      <c r="P1357" s="1" t="s">
        <v>53</v>
      </c>
      <c r="Q1357" s="438" t="str">
        <f>VLOOKUP(MKT[[#This Row],[ID]],DRIVER[],6,FALSE)</f>
        <v>BHOORA KHAN</v>
      </c>
    </row>
    <row r="1358" spans="1:18" ht="13.8">
      <c r="A1358" s="1">
        <v>185</v>
      </c>
      <c r="B1358" s="432" t="str">
        <f>MKT[[#This Row],[DATE]]&amp;MKT[[#This Row],[VEHICLE NO]]&amp;MKT[[#This Row],[TRIP NO]]</f>
        <v>45500OD34S11451</v>
      </c>
      <c r="C1358" s="25">
        <v>45500</v>
      </c>
      <c r="D1358" s="1">
        <v>50009</v>
      </c>
      <c r="E1358" s="12">
        <v>312215</v>
      </c>
      <c r="F1358" s="17">
        <v>6218</v>
      </c>
      <c r="G1358" s="20" t="s">
        <v>32</v>
      </c>
      <c r="H1358" s="433">
        <v>53.82</v>
      </c>
      <c r="I1358" s="433">
        <v>16.739999999999998</v>
      </c>
      <c r="J1358" s="434">
        <f t="shared" ref="J1358:J1364" si="138">H1358-I1358</f>
        <v>37.08</v>
      </c>
      <c r="K1358" s="435">
        <v>37.08</v>
      </c>
      <c r="L1358" s="436">
        <v>45500</v>
      </c>
      <c r="M1358" s="433">
        <f t="shared" ref="M1358:M1364" si="139">J1358-K1358</f>
        <v>0</v>
      </c>
      <c r="N1358" s="437">
        <v>1</v>
      </c>
      <c r="O1358" s="1" t="s">
        <v>50</v>
      </c>
      <c r="P1358" s="1" t="s">
        <v>53</v>
      </c>
      <c r="Q1358" s="438" t="str">
        <f>VLOOKUP(MKT[[#This Row],[ID]],DRIVER[],6,FALSE)</f>
        <v>BHOORA KHAN</v>
      </c>
    </row>
    <row r="1359" spans="1:18" ht="13.8">
      <c r="A1359" s="1">
        <v>186</v>
      </c>
      <c r="B1359" s="432" t="str">
        <f>MKT[[#This Row],[DATE]]&amp;MKT[[#This Row],[VEHICLE NO]]&amp;MKT[[#This Row],[TRIP NO]]</f>
        <v>45500OD34R11451</v>
      </c>
      <c r="C1359" s="25">
        <v>45500</v>
      </c>
      <c r="D1359" s="1">
        <v>50010</v>
      </c>
      <c r="E1359" s="12">
        <v>312215</v>
      </c>
      <c r="F1359" s="17">
        <v>6256</v>
      </c>
      <c r="G1359" s="20" t="s">
        <v>12</v>
      </c>
      <c r="H1359" s="433">
        <v>51.8</v>
      </c>
      <c r="I1359" s="433">
        <v>16.68</v>
      </c>
      <c r="J1359" s="434">
        <f t="shared" si="138"/>
        <v>35.119999999999997</v>
      </c>
      <c r="K1359" s="435">
        <v>35.119999999999997</v>
      </c>
      <c r="L1359" s="436">
        <v>45500</v>
      </c>
      <c r="M1359" s="433">
        <f t="shared" si="139"/>
        <v>0</v>
      </c>
      <c r="N1359" s="437">
        <v>1</v>
      </c>
      <c r="O1359" s="1" t="s">
        <v>50</v>
      </c>
      <c r="P1359" s="1" t="s">
        <v>53</v>
      </c>
      <c r="Q1359" s="438" t="str">
        <f>VLOOKUP(MKT[[#This Row],[ID]],DRIVER[],6,FALSE)</f>
        <v>AKASH KUMAR SINGH</v>
      </c>
    </row>
    <row r="1360" spans="1:18" ht="13.8">
      <c r="A1360" s="1">
        <v>187</v>
      </c>
      <c r="B1360" s="432" t="str">
        <f>MKT[[#This Row],[DATE]]&amp;MKT[[#This Row],[VEHICLE NO]]&amp;MKT[[#This Row],[TRIP NO]]</f>
        <v>45500OD34T11451</v>
      </c>
      <c r="C1360" s="25">
        <v>45500</v>
      </c>
      <c r="D1360" s="1">
        <v>50011</v>
      </c>
      <c r="E1360" s="12">
        <v>312215</v>
      </c>
      <c r="F1360" s="17">
        <v>6259</v>
      </c>
      <c r="G1360" s="20" t="s">
        <v>34</v>
      </c>
      <c r="H1360" s="433">
        <v>52.3</v>
      </c>
      <c r="I1360" s="433">
        <v>16.84</v>
      </c>
      <c r="J1360" s="434">
        <f t="shared" si="138"/>
        <v>35.459999999999994</v>
      </c>
      <c r="K1360" s="435">
        <v>35.46</v>
      </c>
      <c r="L1360" s="436">
        <v>45500</v>
      </c>
      <c r="M1360" s="433">
        <f t="shared" si="139"/>
        <v>0</v>
      </c>
      <c r="N1360" s="437">
        <v>1</v>
      </c>
      <c r="O1360" s="1" t="s">
        <v>50</v>
      </c>
      <c r="P1360" s="1" t="s">
        <v>53</v>
      </c>
      <c r="Q1360" s="438" t="str">
        <f>VLOOKUP(MKT[[#This Row],[ID]],DRIVER[],6,FALSE)</f>
        <v>NABI AHMAD</v>
      </c>
    </row>
    <row r="1361" spans="1:18" ht="13.8">
      <c r="A1361" s="1">
        <v>188</v>
      </c>
      <c r="B1361" s="432" t="str">
        <f>MKT[[#This Row],[DATE]]&amp;MKT[[#This Row],[VEHICLE NO]]&amp;MKT[[#This Row],[TRIP NO]]</f>
        <v>45500OD04V13451</v>
      </c>
      <c r="C1361" s="25">
        <v>45500</v>
      </c>
      <c r="D1361" s="1">
        <v>50012</v>
      </c>
      <c r="E1361" s="12">
        <v>312215</v>
      </c>
      <c r="F1361" s="17">
        <v>6262</v>
      </c>
      <c r="G1361" s="20" t="s">
        <v>48</v>
      </c>
      <c r="H1361" s="433">
        <v>50.8</v>
      </c>
      <c r="I1361" s="433">
        <v>16.88</v>
      </c>
      <c r="J1361" s="434">
        <f t="shared" si="138"/>
        <v>33.92</v>
      </c>
      <c r="K1361" s="435">
        <v>33.92</v>
      </c>
      <c r="L1361" s="436">
        <v>45500</v>
      </c>
      <c r="M1361" s="433">
        <f t="shared" si="139"/>
        <v>0</v>
      </c>
      <c r="N1361" s="437">
        <v>1</v>
      </c>
      <c r="O1361" s="1" t="s">
        <v>50</v>
      </c>
      <c r="P1361" s="1" t="s">
        <v>53</v>
      </c>
      <c r="Q1361" s="438" t="str">
        <f>VLOOKUP(MKT[[#This Row],[ID]],DRIVER[],6,FALSE)</f>
        <v>BENUDHAR PRADHAN</v>
      </c>
    </row>
    <row r="1362" spans="1:18" ht="13.8">
      <c r="A1362" s="1">
        <v>189</v>
      </c>
      <c r="B1362" s="432" t="str">
        <f>MKT[[#This Row],[DATE]]&amp;MKT[[#This Row],[VEHICLE NO]]&amp;MKT[[#This Row],[TRIP NO]]</f>
        <v>45500OD34R13451</v>
      </c>
      <c r="C1362" s="25">
        <v>45500</v>
      </c>
      <c r="D1362" s="1">
        <v>50013</v>
      </c>
      <c r="E1362" s="12">
        <v>312215</v>
      </c>
      <c r="F1362" s="17">
        <v>6272</v>
      </c>
      <c r="G1362" s="20" t="s">
        <v>11</v>
      </c>
      <c r="H1362" s="433">
        <v>53.9</v>
      </c>
      <c r="I1362" s="433">
        <v>16.88</v>
      </c>
      <c r="J1362" s="434">
        <f t="shared" si="138"/>
        <v>37.019999999999996</v>
      </c>
      <c r="K1362" s="435">
        <v>37.020000000000003</v>
      </c>
      <c r="L1362" s="436">
        <v>45500</v>
      </c>
      <c r="M1362" s="433">
        <f t="shared" si="139"/>
        <v>0</v>
      </c>
      <c r="N1362" s="437">
        <v>1</v>
      </c>
      <c r="O1362" s="1" t="s">
        <v>50</v>
      </c>
      <c r="P1362" s="1" t="s">
        <v>53</v>
      </c>
      <c r="Q1362" s="438" t="str">
        <f>VLOOKUP(MKT[[#This Row],[ID]],DRIVER[],6,FALSE)</f>
        <v>MALIA PRADHAN</v>
      </c>
    </row>
    <row r="1363" spans="1:18" ht="13.8">
      <c r="A1363" s="1">
        <v>190</v>
      </c>
      <c r="B1363" s="432" t="str">
        <f>MKT[[#This Row],[DATE]]&amp;MKT[[#This Row],[VEHICLE NO]]&amp;MKT[[#This Row],[TRIP NO]]</f>
        <v>45500OD04T11451</v>
      </c>
      <c r="C1363" s="25">
        <v>45500</v>
      </c>
      <c r="D1363" s="1">
        <v>50014</v>
      </c>
      <c r="E1363" s="12">
        <v>312215</v>
      </c>
      <c r="F1363" s="17">
        <v>6324</v>
      </c>
      <c r="G1363" s="20" t="s">
        <v>13</v>
      </c>
      <c r="H1363" s="433">
        <v>55.06</v>
      </c>
      <c r="I1363" s="433">
        <v>16.82</v>
      </c>
      <c r="J1363" s="434">
        <f t="shared" si="138"/>
        <v>38.24</v>
      </c>
      <c r="K1363" s="435">
        <v>38.24</v>
      </c>
      <c r="L1363" s="436">
        <v>45500</v>
      </c>
      <c r="M1363" s="433">
        <f t="shared" si="139"/>
        <v>0</v>
      </c>
      <c r="N1363" s="437">
        <v>1</v>
      </c>
      <c r="O1363" s="1" t="s">
        <v>50</v>
      </c>
      <c r="P1363" s="1" t="s">
        <v>53</v>
      </c>
      <c r="Q1363" s="438" t="str">
        <f>VLOOKUP(MKT[[#This Row],[ID]],DRIVER[],6,FALSE)</f>
        <v>MURALI MAHANTA</v>
      </c>
    </row>
    <row r="1364" spans="1:18" ht="13.8">
      <c r="A1364" s="1">
        <v>191</v>
      </c>
      <c r="B1364" s="432" t="str">
        <f>MKT[[#This Row],[DATE]]&amp;MKT[[#This Row],[VEHICLE NO]]&amp;MKT[[#This Row],[TRIP NO]]</f>
        <v>45500OD34S11452</v>
      </c>
      <c r="C1364" s="25">
        <v>45500</v>
      </c>
      <c r="D1364" s="1">
        <v>50015</v>
      </c>
      <c r="E1364" s="12">
        <v>312215</v>
      </c>
      <c r="F1364" s="17">
        <v>6360</v>
      </c>
      <c r="G1364" s="20" t="s">
        <v>32</v>
      </c>
      <c r="H1364" s="433">
        <v>54.76</v>
      </c>
      <c r="I1364" s="433">
        <v>16.78</v>
      </c>
      <c r="J1364" s="434">
        <f t="shared" si="138"/>
        <v>37.979999999999997</v>
      </c>
      <c r="K1364" s="435">
        <v>38.18</v>
      </c>
      <c r="L1364" s="436">
        <v>45501</v>
      </c>
      <c r="M1364" s="433">
        <f t="shared" si="139"/>
        <v>-0.20000000000000284</v>
      </c>
      <c r="N1364" s="437">
        <v>2</v>
      </c>
      <c r="O1364" s="1" t="s">
        <v>50</v>
      </c>
      <c r="P1364" s="1" t="s">
        <v>53</v>
      </c>
      <c r="Q1364" s="438" t="str">
        <f>VLOOKUP(MKT[[#This Row],[ID]],DRIVER[],6,FALSE)</f>
        <v>BHOORA KHAN</v>
      </c>
    </row>
    <row r="1365" spans="1:18" ht="13.8">
      <c r="A1365" s="1">
        <v>192</v>
      </c>
      <c r="B1365" s="432" t="str">
        <f>MKT[[#This Row],[DATE]]&amp;MKT[[#This Row],[VEHICLE NO]]&amp;MKT[[#This Row],[TRIP NO]]</f>
        <v>45501OD34R13451</v>
      </c>
      <c r="C1365" s="25">
        <v>45501</v>
      </c>
      <c r="D1365" s="1">
        <v>50016</v>
      </c>
      <c r="E1365" s="12">
        <v>312215</v>
      </c>
      <c r="F1365" s="17">
        <v>6398</v>
      </c>
      <c r="G1365" s="20" t="s">
        <v>11</v>
      </c>
      <c r="H1365" s="433">
        <v>53.64</v>
      </c>
      <c r="I1365" s="433">
        <v>16.88</v>
      </c>
      <c r="J1365" s="434">
        <f t="shared" ref="J1365:J1370" si="140">H1365-I1365</f>
        <v>36.760000000000005</v>
      </c>
      <c r="K1365" s="435">
        <v>36.76</v>
      </c>
      <c r="L1365" s="436">
        <v>45501</v>
      </c>
      <c r="M1365" s="433">
        <f t="shared" ref="M1365:M1370" si="141">J1365-K1365</f>
        <v>0</v>
      </c>
      <c r="N1365" s="437">
        <v>1</v>
      </c>
      <c r="O1365" s="1" t="s">
        <v>50</v>
      </c>
      <c r="P1365" s="1" t="s">
        <v>53</v>
      </c>
      <c r="Q1365" s="438" t="str">
        <f>VLOOKUP(MKT[[#This Row],[ID]],DRIVER[],6,FALSE)</f>
        <v>NABI AHMAD</v>
      </c>
    </row>
    <row r="1366" spans="1:18" ht="13.8">
      <c r="A1366" s="1">
        <v>193</v>
      </c>
      <c r="B1366" s="432" t="str">
        <f>MKT[[#This Row],[DATE]]&amp;MKT[[#This Row],[VEHICLE NO]]&amp;MKT[[#This Row],[TRIP NO]]</f>
        <v>45501OD04T11451</v>
      </c>
      <c r="C1366" s="25">
        <v>45501</v>
      </c>
      <c r="D1366" s="1">
        <v>50017</v>
      </c>
      <c r="E1366" s="12">
        <v>312215</v>
      </c>
      <c r="F1366" s="17">
        <v>6410</v>
      </c>
      <c r="G1366" s="20" t="s">
        <v>13</v>
      </c>
      <c r="H1366" s="433">
        <v>53.02</v>
      </c>
      <c r="I1366" s="433">
        <v>16.82</v>
      </c>
      <c r="J1366" s="434">
        <f t="shared" si="140"/>
        <v>36.200000000000003</v>
      </c>
      <c r="K1366" s="435">
        <v>36.200000000000003</v>
      </c>
      <c r="L1366" s="436">
        <v>45501</v>
      </c>
      <c r="M1366" s="433">
        <f t="shared" si="141"/>
        <v>0</v>
      </c>
      <c r="N1366" s="437">
        <v>1</v>
      </c>
      <c r="O1366" s="1" t="s">
        <v>50</v>
      </c>
      <c r="P1366" s="1" t="s">
        <v>53</v>
      </c>
      <c r="Q1366" s="438" t="str">
        <f>VLOOKUP(MKT[[#This Row],[ID]],DRIVER[],6,FALSE)</f>
        <v>KALI CH KAR</v>
      </c>
    </row>
    <row r="1367" spans="1:18" ht="13.8">
      <c r="A1367" s="1">
        <v>194</v>
      </c>
      <c r="B1367" s="432" t="str">
        <f>MKT[[#This Row],[DATE]]&amp;MKT[[#This Row],[VEHICLE NO]]&amp;MKT[[#This Row],[TRIP NO]]</f>
        <v>45501OD04V13451</v>
      </c>
      <c r="C1367" s="25">
        <v>45501</v>
      </c>
      <c r="D1367" s="1">
        <v>50018</v>
      </c>
      <c r="E1367" s="12">
        <v>312215</v>
      </c>
      <c r="F1367" s="17">
        <v>6411</v>
      </c>
      <c r="G1367" s="20" t="s">
        <v>48</v>
      </c>
      <c r="H1367" s="433">
        <v>51.9</v>
      </c>
      <c r="I1367" s="433">
        <v>16.899999999999999</v>
      </c>
      <c r="J1367" s="434">
        <f t="shared" si="140"/>
        <v>35</v>
      </c>
      <c r="K1367" s="435">
        <v>35</v>
      </c>
      <c r="L1367" s="436">
        <v>45501</v>
      </c>
      <c r="M1367" s="433">
        <f t="shared" si="141"/>
        <v>0</v>
      </c>
      <c r="N1367" s="437">
        <v>1</v>
      </c>
      <c r="O1367" s="1" t="s">
        <v>50</v>
      </c>
      <c r="P1367" s="1" t="s">
        <v>53</v>
      </c>
      <c r="Q1367" s="438" t="str">
        <f>VLOOKUP(MKT[[#This Row],[ID]],DRIVER[],6,FALSE)</f>
        <v>BENUDHAR PRADHAN</v>
      </c>
    </row>
    <row r="1368" spans="1:18" ht="13.8">
      <c r="A1368" s="1">
        <v>195</v>
      </c>
      <c r="B1368" s="432" t="str">
        <f>MKT[[#This Row],[DATE]]&amp;MKT[[#This Row],[VEHICLE NO]]&amp;MKT[[#This Row],[TRIP NO]]</f>
        <v>45501OD34S11451</v>
      </c>
      <c r="C1368" s="25">
        <v>45501</v>
      </c>
      <c r="D1368" s="1">
        <v>50019</v>
      </c>
      <c r="E1368" s="12">
        <v>312215</v>
      </c>
      <c r="F1368" s="17">
        <v>6420</v>
      </c>
      <c r="G1368" s="20" t="s">
        <v>32</v>
      </c>
      <c r="H1368" s="433">
        <v>54.1</v>
      </c>
      <c r="I1368" s="433">
        <v>16.68</v>
      </c>
      <c r="J1368" s="434">
        <f t="shared" si="140"/>
        <v>37.42</v>
      </c>
      <c r="K1368" s="435">
        <v>37.5</v>
      </c>
      <c r="L1368" s="436">
        <v>45501</v>
      </c>
      <c r="M1368" s="433">
        <f t="shared" si="141"/>
        <v>-7.9999999999998295E-2</v>
      </c>
      <c r="N1368" s="437">
        <v>1</v>
      </c>
      <c r="O1368" s="1" t="s">
        <v>50</v>
      </c>
      <c r="P1368" s="1" t="s">
        <v>53</v>
      </c>
      <c r="Q1368" s="438" t="str">
        <f>VLOOKUP(MKT[[#This Row],[ID]],DRIVER[],6,FALSE)</f>
        <v>BHOORA KHAN</v>
      </c>
    </row>
    <row r="1369" spans="1:18" ht="13.8">
      <c r="A1369" s="1">
        <v>196</v>
      </c>
      <c r="B1369" s="432" t="str">
        <f>MKT[[#This Row],[DATE]]&amp;MKT[[#This Row],[VEHICLE NO]]&amp;MKT[[#This Row],[TRIP NO]]</f>
        <v>45501OD34T11451</v>
      </c>
      <c r="C1369" s="25">
        <v>45501</v>
      </c>
      <c r="D1369" s="1">
        <v>50020</v>
      </c>
      <c r="E1369" s="12">
        <v>312215</v>
      </c>
      <c r="F1369" s="17">
        <v>6431</v>
      </c>
      <c r="G1369" s="20" t="s">
        <v>34</v>
      </c>
      <c r="H1369" s="433">
        <v>53.96</v>
      </c>
      <c r="I1369" s="433">
        <v>17.04</v>
      </c>
      <c r="J1369" s="434">
        <f t="shared" si="140"/>
        <v>36.92</v>
      </c>
      <c r="K1369" s="435">
        <v>36.92</v>
      </c>
      <c r="L1369" s="436">
        <v>45501</v>
      </c>
      <c r="M1369" s="433">
        <f t="shared" si="141"/>
        <v>0</v>
      </c>
      <c r="N1369" s="437">
        <v>1</v>
      </c>
      <c r="O1369" s="1" t="s">
        <v>50</v>
      </c>
      <c r="P1369" s="1" t="s">
        <v>53</v>
      </c>
      <c r="Q1369" s="438" t="str">
        <f>VLOOKUP(MKT[[#This Row],[ID]],DRIVER[],6,FALSE)</f>
        <v>KASHI NATH DAS</v>
      </c>
    </row>
    <row r="1370" spans="1:18" ht="13.8">
      <c r="A1370" s="1">
        <v>197</v>
      </c>
      <c r="B1370" s="432" t="str">
        <f>MKT[[#This Row],[DATE]]&amp;MKT[[#This Row],[VEHICLE NO]]&amp;MKT[[#This Row],[TRIP NO]]</f>
        <v>45501OD34R11451</v>
      </c>
      <c r="C1370" s="25">
        <v>45501</v>
      </c>
      <c r="D1370" s="1">
        <v>50021</v>
      </c>
      <c r="E1370" s="12">
        <v>312215</v>
      </c>
      <c r="F1370" s="17">
        <v>6487</v>
      </c>
      <c r="G1370" s="20" t="s">
        <v>12</v>
      </c>
      <c r="H1370" s="433">
        <v>56.24</v>
      </c>
      <c r="I1370" s="433">
        <v>16.36</v>
      </c>
      <c r="J1370" s="434">
        <f t="shared" si="140"/>
        <v>39.880000000000003</v>
      </c>
      <c r="K1370" s="435">
        <v>39.14</v>
      </c>
      <c r="L1370" s="436">
        <v>45502</v>
      </c>
      <c r="M1370" s="433">
        <f t="shared" si="141"/>
        <v>0.74000000000000199</v>
      </c>
      <c r="N1370" s="437">
        <v>1</v>
      </c>
      <c r="O1370" s="1" t="s">
        <v>50</v>
      </c>
      <c r="P1370" s="1" t="s">
        <v>53</v>
      </c>
      <c r="Q1370" s="438" t="str">
        <f>VLOOKUP(MKT[[#This Row],[ID]],DRIVER[],6,FALSE)</f>
        <v>AKASH KUMAR SINGH</v>
      </c>
      <c r="R1370" s="1">
        <v>225</v>
      </c>
    </row>
    <row r="1371" spans="1:18" ht="13.8">
      <c r="A1371" s="1">
        <v>198</v>
      </c>
      <c r="B1371" s="432" t="str">
        <f>MKT[[#This Row],[DATE]]&amp;MKT[[#This Row],[VEHICLE NO]]&amp;MKT[[#This Row],[TRIP NO]]</f>
        <v>45502OD34R13451</v>
      </c>
      <c r="C1371" s="25">
        <v>45502</v>
      </c>
      <c r="D1371" s="1">
        <v>50022</v>
      </c>
      <c r="E1371" s="12">
        <v>312215</v>
      </c>
      <c r="F1371" s="17">
        <v>6505</v>
      </c>
      <c r="G1371" s="20" t="s">
        <v>11</v>
      </c>
      <c r="H1371" s="433">
        <v>53.96</v>
      </c>
      <c r="I1371" s="433">
        <v>17.02</v>
      </c>
      <c r="J1371" s="434">
        <f t="shared" ref="J1371:J1372" si="142">H1371-I1371</f>
        <v>36.94</v>
      </c>
      <c r="K1371" s="435">
        <v>36.36</v>
      </c>
      <c r="L1371" s="436">
        <v>45502</v>
      </c>
      <c r="M1371" s="433">
        <f t="shared" ref="M1371:M1372" si="143">J1371-K1371</f>
        <v>0.57999999999999829</v>
      </c>
      <c r="N1371" s="437">
        <v>1</v>
      </c>
      <c r="O1371" s="1" t="s">
        <v>50</v>
      </c>
      <c r="P1371" s="1" t="s">
        <v>53</v>
      </c>
      <c r="Q1371" s="438" t="str">
        <f>VLOOKUP(MKT[[#This Row],[ID]],DRIVER[],6,FALSE)</f>
        <v>NABI AHMAD</v>
      </c>
    </row>
    <row r="1372" spans="1:18" ht="13.8">
      <c r="A1372" s="1">
        <v>199</v>
      </c>
      <c r="B1372" s="432" t="str">
        <f>MKT[[#This Row],[DATE]]&amp;MKT[[#This Row],[VEHICLE NO]]&amp;MKT[[#This Row],[TRIP NO]]</f>
        <v>45502OD34S11451</v>
      </c>
      <c r="C1372" s="25">
        <v>45502</v>
      </c>
      <c r="D1372" s="1">
        <v>50023</v>
      </c>
      <c r="E1372" s="12">
        <v>312215</v>
      </c>
      <c r="F1372" s="17">
        <v>6564</v>
      </c>
      <c r="G1372" s="20" t="s">
        <v>32</v>
      </c>
      <c r="H1372" s="433">
        <v>51.54</v>
      </c>
      <c r="I1372" s="433">
        <v>16.62</v>
      </c>
      <c r="J1372" s="434">
        <f t="shared" si="142"/>
        <v>34.92</v>
      </c>
      <c r="K1372" s="435">
        <v>34.92</v>
      </c>
      <c r="L1372" s="436">
        <v>45502</v>
      </c>
      <c r="M1372" s="433">
        <f t="shared" si="143"/>
        <v>0</v>
      </c>
      <c r="N1372" s="437">
        <v>1</v>
      </c>
      <c r="O1372" s="1" t="s">
        <v>50</v>
      </c>
      <c r="P1372" s="1" t="s">
        <v>53</v>
      </c>
      <c r="Q1372" s="438" t="str">
        <f>VLOOKUP(MKT[[#This Row],[ID]],DRIVER[],6,FALSE)</f>
        <v>BHOORA KHAN</v>
      </c>
      <c r="R1372" s="1">
        <v>285</v>
      </c>
    </row>
    <row r="1373" spans="1:18" ht="13.8">
      <c r="A1373" s="1">
        <v>200</v>
      </c>
      <c r="B1373" s="432" t="str">
        <f>MKT[[#This Row],[DATE]]&amp;MKT[[#This Row],[VEHICLE NO]]&amp;MKT[[#This Row],[TRIP NO]]</f>
        <v>45504OD34S11451</v>
      </c>
      <c r="C1373" s="25">
        <v>45504</v>
      </c>
      <c r="D1373" s="1">
        <v>50024</v>
      </c>
      <c r="E1373" s="12">
        <v>312215</v>
      </c>
      <c r="F1373" s="17">
        <v>6754</v>
      </c>
      <c r="G1373" s="20" t="s">
        <v>32</v>
      </c>
      <c r="H1373" s="433">
        <v>53.38</v>
      </c>
      <c r="I1373" s="433">
        <v>17.059999999999999</v>
      </c>
      <c r="J1373" s="434">
        <f t="shared" ref="J1373:J1381" si="144">H1373-I1373</f>
        <v>36.320000000000007</v>
      </c>
      <c r="K1373" s="435">
        <v>36.06</v>
      </c>
      <c r="L1373" s="436">
        <v>45504</v>
      </c>
      <c r="M1373" s="433">
        <f t="shared" ref="M1373:M1381" si="145">J1373-K1373</f>
        <v>0.26000000000000512</v>
      </c>
      <c r="N1373" s="437">
        <v>1</v>
      </c>
      <c r="O1373" s="1" t="s">
        <v>50</v>
      </c>
      <c r="P1373" s="1" t="s">
        <v>53</v>
      </c>
      <c r="Q1373" s="438" t="str">
        <f>VLOOKUP(MKT[[#This Row],[ID]],DRIVER[],6,FALSE)</f>
        <v>BHOORA KHAN</v>
      </c>
    </row>
    <row r="1374" spans="1:18" ht="13.8">
      <c r="A1374" s="1">
        <v>201</v>
      </c>
      <c r="B1374" s="432" t="str">
        <f>MKT[[#This Row],[DATE]]&amp;MKT[[#This Row],[VEHICLE NO]]&amp;MKT[[#This Row],[TRIP NO]]</f>
        <v>45504OD34R11451</v>
      </c>
      <c r="C1374" s="25">
        <v>45504</v>
      </c>
      <c r="D1374" s="1">
        <v>50025</v>
      </c>
      <c r="E1374" s="12">
        <v>312215</v>
      </c>
      <c r="F1374" s="17">
        <v>6756</v>
      </c>
      <c r="G1374" s="20" t="s">
        <v>12</v>
      </c>
      <c r="H1374" s="433">
        <v>55.28</v>
      </c>
      <c r="I1374" s="433">
        <v>16.88</v>
      </c>
      <c r="J1374" s="434">
        <f t="shared" si="144"/>
        <v>38.400000000000006</v>
      </c>
      <c r="K1374" s="435">
        <v>37.799999999999997</v>
      </c>
      <c r="L1374" s="436">
        <v>45504</v>
      </c>
      <c r="M1374" s="433">
        <f t="shared" si="145"/>
        <v>0.60000000000000853</v>
      </c>
      <c r="N1374" s="437">
        <v>1</v>
      </c>
      <c r="O1374" s="1" t="s">
        <v>50</v>
      </c>
      <c r="P1374" s="1" t="s">
        <v>53</v>
      </c>
      <c r="Q1374" s="438" t="str">
        <f>VLOOKUP(MKT[[#This Row],[ID]],DRIVER[],6,FALSE)</f>
        <v>AKASH KUMAR SINGH</v>
      </c>
    </row>
    <row r="1375" spans="1:18" ht="13.8">
      <c r="A1375" s="1">
        <v>202</v>
      </c>
      <c r="B1375" s="432" t="str">
        <f>MKT[[#This Row],[DATE]]&amp;MKT[[#This Row],[VEHICLE NO]]&amp;MKT[[#This Row],[TRIP NO]]</f>
        <v>45504OD34T11451</v>
      </c>
      <c r="C1375" s="25">
        <v>45504</v>
      </c>
      <c r="D1375" s="1">
        <v>50026</v>
      </c>
      <c r="E1375" s="12">
        <v>312215</v>
      </c>
      <c r="F1375" s="17">
        <v>6764</v>
      </c>
      <c r="G1375" s="20" t="s">
        <v>34</v>
      </c>
      <c r="H1375" s="433">
        <v>56.56</v>
      </c>
      <c r="I1375" s="433">
        <v>17.02</v>
      </c>
      <c r="J1375" s="434">
        <f t="shared" si="144"/>
        <v>39.540000000000006</v>
      </c>
      <c r="K1375" s="435">
        <v>39.42</v>
      </c>
      <c r="L1375" s="436">
        <v>45504</v>
      </c>
      <c r="M1375" s="433">
        <f t="shared" si="145"/>
        <v>0.12000000000000455</v>
      </c>
      <c r="N1375" s="437">
        <v>1</v>
      </c>
      <c r="O1375" s="1" t="s">
        <v>50</v>
      </c>
      <c r="P1375" s="1" t="s">
        <v>53</v>
      </c>
      <c r="Q1375" s="438" t="str">
        <f>VLOOKUP(MKT[[#This Row],[ID]],DRIVER[],6,FALSE)</f>
        <v>KASHI NATH DAS</v>
      </c>
    </row>
    <row r="1376" spans="1:18" ht="13.8">
      <c r="A1376" s="1">
        <v>203</v>
      </c>
      <c r="B1376" s="432" t="str">
        <f>MKT[[#This Row],[DATE]]&amp;MKT[[#This Row],[VEHICLE NO]]&amp;MKT[[#This Row],[TRIP NO]]</f>
        <v>45504OD04V13451</v>
      </c>
      <c r="C1376" s="25">
        <v>45504</v>
      </c>
      <c r="D1376" s="1">
        <v>50027</v>
      </c>
      <c r="E1376" s="12">
        <v>312215</v>
      </c>
      <c r="F1376" s="17">
        <v>6775</v>
      </c>
      <c r="G1376" s="20" t="s">
        <v>48</v>
      </c>
      <c r="H1376" s="433">
        <v>57.52</v>
      </c>
      <c r="I1376" s="433">
        <v>17.04</v>
      </c>
      <c r="J1376" s="434">
        <f t="shared" si="144"/>
        <v>40.480000000000004</v>
      </c>
      <c r="K1376" s="435">
        <v>40.26</v>
      </c>
      <c r="L1376" s="436">
        <v>45504</v>
      </c>
      <c r="M1376" s="433">
        <f t="shared" si="145"/>
        <v>0.22000000000000597</v>
      </c>
      <c r="N1376" s="437">
        <v>1</v>
      </c>
      <c r="O1376" s="1" t="s">
        <v>50</v>
      </c>
      <c r="P1376" s="1" t="s">
        <v>53</v>
      </c>
      <c r="Q1376" s="438" t="str">
        <f>VLOOKUP(MKT[[#This Row],[ID]],DRIVER[],6,FALSE)</f>
        <v>SWAPAN KUMAR MOHANTA</v>
      </c>
    </row>
    <row r="1377" spans="1:18" ht="13.8">
      <c r="A1377" s="1">
        <v>204</v>
      </c>
      <c r="B1377" s="432" t="str">
        <f>MKT[[#This Row],[DATE]]&amp;MKT[[#This Row],[VEHICLE NO]]&amp;MKT[[#This Row],[TRIP NO]]</f>
        <v>45504OD34R13451</v>
      </c>
      <c r="C1377" s="25">
        <v>45504</v>
      </c>
      <c r="D1377" s="1">
        <v>50028</v>
      </c>
      <c r="E1377" s="12">
        <v>312215</v>
      </c>
      <c r="F1377" s="17">
        <v>6778</v>
      </c>
      <c r="G1377" s="20" t="s">
        <v>11</v>
      </c>
      <c r="H1377" s="433">
        <v>53.34</v>
      </c>
      <c r="I1377" s="433">
        <v>17.100000000000001</v>
      </c>
      <c r="J1377" s="434">
        <f t="shared" si="144"/>
        <v>36.24</v>
      </c>
      <c r="K1377" s="435">
        <v>36.24</v>
      </c>
      <c r="L1377" s="436">
        <v>45504</v>
      </c>
      <c r="M1377" s="433">
        <f t="shared" si="145"/>
        <v>0</v>
      </c>
      <c r="N1377" s="437">
        <v>1</v>
      </c>
      <c r="O1377" s="1" t="s">
        <v>50</v>
      </c>
      <c r="P1377" s="1" t="s">
        <v>53</v>
      </c>
      <c r="Q1377" s="438" t="str">
        <f>VLOOKUP(MKT[[#This Row],[ID]],DRIVER[],6,FALSE)</f>
        <v>KALI CH KAR</v>
      </c>
    </row>
    <row r="1378" spans="1:18" ht="13.8">
      <c r="A1378" s="1">
        <v>205</v>
      </c>
      <c r="B1378" s="432" t="str">
        <f>MKT[[#This Row],[DATE]]&amp;MKT[[#This Row],[VEHICLE NO]]&amp;MKT[[#This Row],[TRIP NO]]</f>
        <v>45504OD34S11452</v>
      </c>
      <c r="C1378" s="25">
        <v>45504</v>
      </c>
      <c r="D1378" s="1">
        <v>50029</v>
      </c>
      <c r="E1378" s="12">
        <v>312215</v>
      </c>
      <c r="F1378" s="17">
        <v>6846</v>
      </c>
      <c r="G1378" s="20" t="s">
        <v>32</v>
      </c>
      <c r="H1378" s="433">
        <v>51.98</v>
      </c>
      <c r="I1378" s="433">
        <v>17.100000000000001</v>
      </c>
      <c r="J1378" s="434">
        <f t="shared" si="144"/>
        <v>34.879999999999995</v>
      </c>
      <c r="K1378" s="435">
        <v>34.5</v>
      </c>
      <c r="L1378" s="436">
        <v>45504</v>
      </c>
      <c r="M1378" s="433">
        <f t="shared" si="145"/>
        <v>0.37999999999999545</v>
      </c>
      <c r="N1378" s="437">
        <v>2</v>
      </c>
      <c r="O1378" s="1" t="s">
        <v>50</v>
      </c>
      <c r="P1378" s="1" t="s">
        <v>53</v>
      </c>
      <c r="Q1378" s="438" t="str">
        <f>VLOOKUP(MKT[[#This Row],[ID]],DRIVER[],6,FALSE)</f>
        <v>BHOORA KHAN</v>
      </c>
    </row>
    <row r="1379" spans="1:18" ht="13.8">
      <c r="A1379" s="1">
        <v>206</v>
      </c>
      <c r="B1379" s="432" t="str">
        <f>MKT[[#This Row],[DATE]]&amp;MKT[[#This Row],[VEHICLE NO]]&amp;MKT[[#This Row],[TRIP NO]]</f>
        <v>45504OD34R11452</v>
      </c>
      <c r="C1379" s="25">
        <v>45504</v>
      </c>
      <c r="D1379" s="1">
        <v>50030</v>
      </c>
      <c r="E1379" s="12">
        <v>312215</v>
      </c>
      <c r="F1379" s="17">
        <v>6845</v>
      </c>
      <c r="G1379" s="20" t="s">
        <v>12</v>
      </c>
      <c r="H1379" s="433">
        <v>53.08</v>
      </c>
      <c r="I1379" s="433">
        <v>16.88</v>
      </c>
      <c r="J1379" s="434">
        <f t="shared" si="144"/>
        <v>36.200000000000003</v>
      </c>
      <c r="K1379" s="435">
        <v>35.5</v>
      </c>
      <c r="L1379" s="436">
        <v>45504</v>
      </c>
      <c r="M1379" s="433">
        <f t="shared" si="145"/>
        <v>0.70000000000000284</v>
      </c>
      <c r="N1379" s="437">
        <v>2</v>
      </c>
      <c r="O1379" s="1" t="s">
        <v>50</v>
      </c>
      <c r="P1379" s="1" t="s">
        <v>53</v>
      </c>
      <c r="Q1379" s="438" t="str">
        <f>VLOOKUP(MKT[[#This Row],[ID]],DRIVER[],6,FALSE)</f>
        <v>AKASH KUMAR SINGH</v>
      </c>
    </row>
    <row r="1380" spans="1:18" ht="13.8">
      <c r="A1380" s="1">
        <v>207</v>
      </c>
      <c r="B1380" s="432" t="str">
        <f>MKT[[#This Row],[DATE]]&amp;MKT[[#This Row],[VEHICLE NO]]&amp;MKT[[#This Row],[TRIP NO]]</f>
        <v>45504OD34T11452</v>
      </c>
      <c r="C1380" s="25">
        <v>45504</v>
      </c>
      <c r="D1380" s="1">
        <v>50031</v>
      </c>
      <c r="E1380" s="12">
        <v>312215</v>
      </c>
      <c r="F1380" s="17">
        <v>6866</v>
      </c>
      <c r="G1380" s="20" t="s">
        <v>34</v>
      </c>
      <c r="H1380" s="433">
        <v>56.18</v>
      </c>
      <c r="I1380" s="433">
        <v>17.2</v>
      </c>
      <c r="J1380" s="434">
        <f t="shared" si="144"/>
        <v>38.980000000000004</v>
      </c>
      <c r="K1380" s="435">
        <v>38.479999999999997</v>
      </c>
      <c r="L1380" s="436">
        <v>45505</v>
      </c>
      <c r="M1380" s="433">
        <f t="shared" si="145"/>
        <v>0.50000000000000711</v>
      </c>
      <c r="N1380" s="437">
        <v>2</v>
      </c>
      <c r="O1380" s="1" t="s">
        <v>50</v>
      </c>
      <c r="P1380" s="1" t="s">
        <v>53</v>
      </c>
      <c r="Q1380" s="438" t="str">
        <f>VLOOKUP(MKT[[#This Row],[ID]],DRIVER[],6,FALSE)</f>
        <v>KASHI NATH DAS</v>
      </c>
    </row>
    <row r="1381" spans="1:18" ht="13.8">
      <c r="A1381" s="1">
        <v>208</v>
      </c>
      <c r="B1381" s="432" t="str">
        <f>MKT[[#This Row],[DATE]]&amp;MKT[[#This Row],[VEHICLE NO]]&amp;MKT[[#This Row],[TRIP NO]]</f>
        <v>45504OD04V13452</v>
      </c>
      <c r="C1381" s="25">
        <v>45504</v>
      </c>
      <c r="D1381" s="1">
        <v>50032</v>
      </c>
      <c r="E1381" s="12">
        <v>312215</v>
      </c>
      <c r="F1381" s="17">
        <v>6869</v>
      </c>
      <c r="G1381" s="20" t="s">
        <v>48</v>
      </c>
      <c r="H1381" s="433">
        <v>55</v>
      </c>
      <c r="I1381" s="433">
        <v>17</v>
      </c>
      <c r="J1381" s="434">
        <f t="shared" si="144"/>
        <v>38</v>
      </c>
      <c r="K1381" s="435">
        <v>35.979999999999997</v>
      </c>
      <c r="L1381" s="436">
        <v>45505</v>
      </c>
      <c r="M1381" s="433">
        <f t="shared" si="145"/>
        <v>2.0200000000000031</v>
      </c>
      <c r="N1381" s="437">
        <v>2</v>
      </c>
      <c r="O1381" s="1" t="s">
        <v>50</v>
      </c>
      <c r="P1381" s="1" t="s">
        <v>53</v>
      </c>
      <c r="Q1381" s="438" t="str">
        <f>VLOOKUP(MKT[[#This Row],[ID]],DRIVER[],6,FALSE)</f>
        <v>SWAPAN KUMAR MOHANTA</v>
      </c>
    </row>
    <row r="1382" spans="1:18" ht="13.8">
      <c r="A1382" s="1">
        <v>1</v>
      </c>
      <c r="B1382" s="432" t="str">
        <f>MKT[[#This Row],[DATE]]&amp;MKT[[#This Row],[VEHICLE NO]]&amp;MKT[[#This Row],[TRIP NO]]</f>
        <v>45505OD34T11451</v>
      </c>
      <c r="C1382" s="25">
        <v>45505</v>
      </c>
      <c r="D1382" s="1">
        <v>50033</v>
      </c>
      <c r="E1382" s="12">
        <v>312215</v>
      </c>
      <c r="F1382" s="17">
        <v>6933</v>
      </c>
      <c r="G1382" s="20" t="s">
        <v>34</v>
      </c>
      <c r="H1382" s="433">
        <v>53.68</v>
      </c>
      <c r="I1382" s="433">
        <v>17.2</v>
      </c>
      <c r="J1382" s="434">
        <f t="shared" ref="J1382:J1386" si="146">H1382-I1382</f>
        <v>36.480000000000004</v>
      </c>
      <c r="K1382" s="435">
        <v>36.340000000000003</v>
      </c>
      <c r="L1382" s="436">
        <v>45506</v>
      </c>
      <c r="M1382" s="433">
        <f t="shared" ref="M1382:M1386" si="147">J1382-K1382</f>
        <v>0.14000000000000057</v>
      </c>
      <c r="N1382" s="437">
        <v>1</v>
      </c>
      <c r="O1382" s="1" t="s">
        <v>50</v>
      </c>
      <c r="P1382" s="1" t="s">
        <v>53</v>
      </c>
      <c r="Q1382" s="438" t="str">
        <f>VLOOKUP(MKT[[#This Row],[ID]],DRIVER[],6,FALSE)</f>
        <v>KASHI NATH DAS</v>
      </c>
    </row>
    <row r="1383" spans="1:18" ht="13.8">
      <c r="A1383" s="1">
        <v>2</v>
      </c>
      <c r="B1383" s="432" t="str">
        <f>MKT[[#This Row],[DATE]]&amp;MKT[[#This Row],[VEHICLE NO]]&amp;MKT[[#This Row],[TRIP NO]]</f>
        <v>45505OD34R11451</v>
      </c>
      <c r="C1383" s="25">
        <v>45505</v>
      </c>
      <c r="D1383" s="1">
        <v>50034</v>
      </c>
      <c r="E1383" s="12">
        <v>312215</v>
      </c>
      <c r="F1383" s="17">
        <v>6934</v>
      </c>
      <c r="G1383" s="20" t="s">
        <v>12</v>
      </c>
      <c r="H1383" s="433">
        <v>53.3</v>
      </c>
      <c r="I1383" s="433">
        <v>16.88</v>
      </c>
      <c r="J1383" s="434">
        <f t="shared" si="146"/>
        <v>36.42</v>
      </c>
      <c r="K1383" s="435">
        <v>35.799999999999997</v>
      </c>
      <c r="L1383" s="436">
        <v>45506</v>
      </c>
      <c r="M1383" s="433">
        <f t="shared" si="147"/>
        <v>0.62000000000000455</v>
      </c>
      <c r="N1383" s="437">
        <v>1</v>
      </c>
      <c r="O1383" s="1" t="s">
        <v>50</v>
      </c>
      <c r="P1383" s="1" t="s">
        <v>53</v>
      </c>
      <c r="Q1383" s="438" t="str">
        <f>VLOOKUP(MKT[[#This Row],[ID]],DRIVER[],6,FALSE)</f>
        <v>AKASH KUMAR SINGH</v>
      </c>
    </row>
    <row r="1384" spans="1:18" ht="13.8">
      <c r="A1384" s="1">
        <v>3</v>
      </c>
      <c r="B1384" s="432" t="str">
        <f>MKT[[#This Row],[DATE]]&amp;MKT[[#This Row],[VEHICLE NO]]&amp;MKT[[#This Row],[TRIP NO]]</f>
        <v>45505OD34S11451</v>
      </c>
      <c r="C1384" s="25">
        <v>45505</v>
      </c>
      <c r="D1384" s="1">
        <v>50035</v>
      </c>
      <c r="E1384" s="12">
        <v>312215</v>
      </c>
      <c r="F1384" s="17">
        <v>6946</v>
      </c>
      <c r="G1384" s="20" t="s">
        <v>32</v>
      </c>
      <c r="H1384" s="433">
        <v>52.06</v>
      </c>
      <c r="I1384" s="433">
        <v>17.12</v>
      </c>
      <c r="J1384" s="434">
        <f t="shared" si="146"/>
        <v>34.94</v>
      </c>
      <c r="K1384" s="435">
        <v>34.799999999999997</v>
      </c>
      <c r="L1384" s="436">
        <v>45506</v>
      </c>
      <c r="M1384" s="433">
        <f t="shared" si="147"/>
        <v>0.14000000000000057</v>
      </c>
      <c r="N1384" s="437">
        <v>1</v>
      </c>
      <c r="O1384" s="1" t="s">
        <v>50</v>
      </c>
      <c r="P1384" s="1" t="s">
        <v>53</v>
      </c>
      <c r="Q1384" s="438" t="str">
        <f>VLOOKUP(MKT[[#This Row],[ID]],DRIVER[],6,FALSE)</f>
        <v>BHOORA KHAN</v>
      </c>
    </row>
    <row r="1385" spans="1:18" ht="13.8">
      <c r="A1385" s="1">
        <v>4</v>
      </c>
      <c r="B1385" s="432" t="str">
        <f>MKT[[#This Row],[DATE]]&amp;MKT[[#This Row],[VEHICLE NO]]&amp;MKT[[#This Row],[TRIP NO]]</f>
        <v>45505OD04T11451</v>
      </c>
      <c r="C1385" s="25">
        <v>45505</v>
      </c>
      <c r="D1385" s="1">
        <v>50036</v>
      </c>
      <c r="E1385" s="12">
        <v>312215</v>
      </c>
      <c r="F1385" s="17">
        <v>50036</v>
      </c>
      <c r="G1385" s="20" t="s">
        <v>13</v>
      </c>
      <c r="H1385" s="433">
        <v>55.48</v>
      </c>
      <c r="I1385" s="433">
        <v>16.96</v>
      </c>
      <c r="J1385" s="434">
        <f t="shared" si="146"/>
        <v>38.519999999999996</v>
      </c>
      <c r="K1385" s="435">
        <v>38.22</v>
      </c>
      <c r="L1385" s="436">
        <v>45506</v>
      </c>
      <c r="M1385" s="433">
        <f t="shared" si="147"/>
        <v>0.29999999999999716</v>
      </c>
      <c r="N1385" s="437">
        <v>1</v>
      </c>
      <c r="O1385" s="1" t="s">
        <v>50</v>
      </c>
      <c r="P1385" s="1" t="s">
        <v>53</v>
      </c>
      <c r="Q1385" s="438" t="str">
        <f>VLOOKUP(MKT[[#This Row],[ID]],DRIVER[],6,FALSE)</f>
        <v>BENUDHAR PRADHAN</v>
      </c>
    </row>
    <row r="1386" spans="1:18" ht="13.8">
      <c r="A1386" s="1">
        <v>5</v>
      </c>
      <c r="B1386" s="432" t="str">
        <f>MKT[[#This Row],[DATE]]&amp;MKT[[#This Row],[VEHICLE NO]]&amp;MKT[[#This Row],[TRIP NO]]</f>
        <v>45505OD04V13451</v>
      </c>
      <c r="C1386" s="25">
        <v>45505</v>
      </c>
      <c r="D1386" s="1">
        <v>50037</v>
      </c>
      <c r="E1386" s="12">
        <v>312215</v>
      </c>
      <c r="F1386" s="17">
        <v>6949</v>
      </c>
      <c r="G1386" s="20" t="s">
        <v>48</v>
      </c>
      <c r="H1386" s="433">
        <v>52.5</v>
      </c>
      <c r="I1386" s="433">
        <v>17.059999999999999</v>
      </c>
      <c r="J1386" s="434">
        <f t="shared" si="146"/>
        <v>35.44</v>
      </c>
      <c r="K1386" s="435">
        <v>34.94</v>
      </c>
      <c r="L1386" s="436">
        <v>45506</v>
      </c>
      <c r="M1386" s="433">
        <f t="shared" si="147"/>
        <v>0.5</v>
      </c>
      <c r="N1386" s="437">
        <v>1</v>
      </c>
      <c r="O1386" s="1" t="s">
        <v>50</v>
      </c>
      <c r="P1386" s="1" t="s">
        <v>53</v>
      </c>
      <c r="Q1386" s="438" t="str">
        <f>VLOOKUP(MKT[[#This Row],[ID]],DRIVER[],6,FALSE)</f>
        <v>SWAPAN KUMAR MOHANTA</v>
      </c>
    </row>
    <row r="1387" spans="1:18" ht="13.8">
      <c r="A1387" s="1">
        <v>6</v>
      </c>
      <c r="B1387" s="432" t="str">
        <f>MKT[[#This Row],[DATE]]&amp;MKT[[#This Row],[VEHICLE NO]]&amp;MKT[[#This Row],[TRIP NO]]</f>
        <v>45506OD34R13451</v>
      </c>
      <c r="C1387" s="25">
        <v>45506</v>
      </c>
      <c r="D1387" s="1">
        <v>50038</v>
      </c>
      <c r="E1387" s="12">
        <v>312215</v>
      </c>
      <c r="F1387" s="17">
        <v>6961</v>
      </c>
      <c r="G1387" s="20" t="s">
        <v>11</v>
      </c>
      <c r="H1387" s="433">
        <v>53.86</v>
      </c>
      <c r="I1387" s="433">
        <v>17</v>
      </c>
      <c r="J1387" s="434">
        <f t="shared" ref="J1387:J1394" si="148">H1387-I1387</f>
        <v>36.86</v>
      </c>
      <c r="K1387" s="435">
        <v>36.24</v>
      </c>
      <c r="L1387" s="436">
        <v>45506</v>
      </c>
      <c r="M1387" s="433">
        <f t="shared" ref="M1387:M1394" si="149">J1387-K1387</f>
        <v>0.61999999999999744</v>
      </c>
      <c r="N1387" s="437">
        <v>1</v>
      </c>
      <c r="O1387" s="1" t="s">
        <v>50</v>
      </c>
      <c r="P1387" s="1" t="s">
        <v>53</v>
      </c>
      <c r="Q1387" s="438" t="str">
        <f>VLOOKUP(MKT[[#This Row],[ID]],DRIVER[],6,FALSE)</f>
        <v>ACHUTA CH DAS</v>
      </c>
    </row>
    <row r="1388" spans="1:18" ht="13.8">
      <c r="A1388" s="1">
        <v>7</v>
      </c>
      <c r="B1388" s="432" t="str">
        <f>MKT[[#This Row],[DATE]]&amp;MKT[[#This Row],[VEHICLE NO]]&amp;MKT[[#This Row],[TRIP NO]]</f>
        <v>45506OD34T11451</v>
      </c>
      <c r="C1388" s="25">
        <v>45506</v>
      </c>
      <c r="D1388" s="1">
        <v>50039</v>
      </c>
      <c r="E1388" s="12">
        <v>312215</v>
      </c>
      <c r="F1388" s="17">
        <v>7027</v>
      </c>
      <c r="G1388" s="20" t="s">
        <v>34</v>
      </c>
      <c r="H1388" s="433">
        <v>56.4</v>
      </c>
      <c r="I1388" s="433">
        <v>16.96</v>
      </c>
      <c r="J1388" s="434">
        <f t="shared" si="148"/>
        <v>39.44</v>
      </c>
      <c r="K1388" s="435">
        <v>38.840000000000003</v>
      </c>
      <c r="L1388" s="436">
        <v>45506</v>
      </c>
      <c r="M1388" s="433">
        <f t="shared" si="149"/>
        <v>0.59999999999999432</v>
      </c>
      <c r="N1388" s="437">
        <v>1</v>
      </c>
      <c r="O1388" s="1" t="s">
        <v>50</v>
      </c>
      <c r="P1388" s="1" t="s">
        <v>53</v>
      </c>
      <c r="Q1388" s="438" t="str">
        <f>VLOOKUP(MKT[[#This Row],[ID]],DRIVER[],6,FALSE)</f>
        <v>KASHI NATH DAS</v>
      </c>
    </row>
    <row r="1389" spans="1:18" ht="13.8">
      <c r="A1389" s="1">
        <v>8</v>
      </c>
      <c r="B1389" s="432" t="str">
        <f>MKT[[#This Row],[DATE]]&amp;MKT[[#This Row],[VEHICLE NO]]&amp;MKT[[#This Row],[TRIP NO]]</f>
        <v>45506OD34R11451</v>
      </c>
      <c r="C1389" s="25">
        <v>45506</v>
      </c>
      <c r="D1389" s="1">
        <v>50040</v>
      </c>
      <c r="E1389" s="12">
        <v>312215</v>
      </c>
      <c r="F1389" s="17">
        <v>7028</v>
      </c>
      <c r="G1389" s="20" t="s">
        <v>12</v>
      </c>
      <c r="H1389" s="433">
        <v>55.96</v>
      </c>
      <c r="I1389" s="433">
        <v>16.78</v>
      </c>
      <c r="J1389" s="434">
        <f t="shared" si="148"/>
        <v>39.18</v>
      </c>
      <c r="K1389" s="435">
        <v>38.58</v>
      </c>
      <c r="L1389" s="436">
        <v>45506</v>
      </c>
      <c r="M1389" s="433">
        <f t="shared" si="149"/>
        <v>0.60000000000000142</v>
      </c>
      <c r="N1389" s="437">
        <v>1</v>
      </c>
      <c r="O1389" s="1" t="s">
        <v>50</v>
      </c>
      <c r="P1389" s="1" t="s">
        <v>53</v>
      </c>
      <c r="Q1389" s="438" t="str">
        <f>VLOOKUP(MKT[[#This Row],[ID]],DRIVER[],6,FALSE)</f>
        <v>AKASH KUMAR SINGH</v>
      </c>
    </row>
    <row r="1390" spans="1:18" ht="13.8">
      <c r="A1390" s="1">
        <v>9</v>
      </c>
      <c r="B1390" s="432" t="str">
        <f>MKT[[#This Row],[DATE]]&amp;MKT[[#This Row],[VEHICLE NO]]&amp;MKT[[#This Row],[TRIP NO]]</f>
        <v>45506OD34S11451</v>
      </c>
      <c r="C1390" s="25">
        <v>45506</v>
      </c>
      <c r="D1390" s="1">
        <v>50041</v>
      </c>
      <c r="E1390" s="12">
        <v>312215</v>
      </c>
      <c r="F1390" s="17">
        <v>7031</v>
      </c>
      <c r="G1390" s="20" t="s">
        <v>32</v>
      </c>
      <c r="H1390" s="433">
        <v>52.9</v>
      </c>
      <c r="I1390" s="433">
        <v>16.440000000000001</v>
      </c>
      <c r="J1390" s="434">
        <f t="shared" si="148"/>
        <v>36.459999999999994</v>
      </c>
      <c r="K1390" s="435">
        <v>35.380000000000003</v>
      </c>
      <c r="L1390" s="436">
        <v>45506</v>
      </c>
      <c r="M1390" s="433">
        <f t="shared" si="149"/>
        <v>1.0799999999999912</v>
      </c>
      <c r="N1390" s="437">
        <v>1</v>
      </c>
      <c r="O1390" s="1" t="s">
        <v>50</v>
      </c>
      <c r="P1390" s="1" t="s">
        <v>53</v>
      </c>
      <c r="Q1390" s="438" t="str">
        <f>VLOOKUP(MKT[[#This Row],[ID]],DRIVER[],6,FALSE)</f>
        <v>BHOORA KHAN</v>
      </c>
    </row>
    <row r="1391" spans="1:18" ht="13.8">
      <c r="A1391" s="1">
        <v>10</v>
      </c>
      <c r="B1391" s="432" t="str">
        <f>MKT[[#This Row],[DATE]]&amp;MKT[[#This Row],[VEHICLE NO]]&amp;MKT[[#This Row],[TRIP NO]]</f>
        <v>45506OD04T11451</v>
      </c>
      <c r="C1391" s="25">
        <v>45506</v>
      </c>
      <c r="D1391" s="1">
        <v>50042</v>
      </c>
      <c r="E1391" s="12">
        <v>312215</v>
      </c>
      <c r="F1391" s="17">
        <v>7038</v>
      </c>
      <c r="G1391" s="20" t="s">
        <v>13</v>
      </c>
      <c r="H1391" s="433">
        <v>55.58</v>
      </c>
      <c r="I1391" s="433">
        <v>16.78</v>
      </c>
      <c r="J1391" s="434">
        <f t="shared" si="148"/>
        <v>38.799999999999997</v>
      </c>
      <c r="K1391" s="435">
        <v>38.4</v>
      </c>
      <c r="L1391" s="436">
        <v>45506</v>
      </c>
      <c r="M1391" s="433">
        <f t="shared" si="149"/>
        <v>0.39999999999999858</v>
      </c>
      <c r="N1391" s="437">
        <v>1</v>
      </c>
      <c r="O1391" s="1" t="s">
        <v>50</v>
      </c>
      <c r="P1391" s="1" t="s">
        <v>53</v>
      </c>
      <c r="Q1391" s="438" t="str">
        <f>VLOOKUP(MKT[[#This Row],[ID]],DRIVER[],6,FALSE)</f>
        <v>BENUDHAR PRADHAN</v>
      </c>
      <c r="R1391" s="1">
        <v>55</v>
      </c>
    </row>
    <row r="1392" spans="1:18" ht="13.8">
      <c r="A1392" s="1">
        <v>11</v>
      </c>
      <c r="B1392" s="432" t="str">
        <f>MKT[[#This Row],[DATE]]&amp;MKT[[#This Row],[VEHICLE NO]]&amp;MKT[[#This Row],[TRIP NO]]</f>
        <v>45506OD04V13451</v>
      </c>
      <c r="C1392" s="25">
        <v>45506</v>
      </c>
      <c r="D1392" s="1">
        <v>50043</v>
      </c>
      <c r="E1392" s="12">
        <v>312215</v>
      </c>
      <c r="F1392" s="17">
        <v>7060</v>
      </c>
      <c r="G1392" s="20" t="s">
        <v>48</v>
      </c>
      <c r="H1392" s="433">
        <v>53.3</v>
      </c>
      <c r="I1392" s="433">
        <v>16.82</v>
      </c>
      <c r="J1392" s="434">
        <f t="shared" si="148"/>
        <v>36.479999999999997</v>
      </c>
      <c r="K1392" s="435">
        <v>35.840000000000003</v>
      </c>
      <c r="L1392" s="436">
        <v>45506</v>
      </c>
      <c r="M1392" s="433">
        <f t="shared" si="149"/>
        <v>0.63999999999999346</v>
      </c>
      <c r="N1392" s="437">
        <v>1</v>
      </c>
      <c r="O1392" s="1" t="s">
        <v>50</v>
      </c>
      <c r="P1392" s="1" t="s">
        <v>53</v>
      </c>
      <c r="Q1392" s="438" t="str">
        <f>VLOOKUP(MKT[[#This Row],[ID]],DRIVER[],6,FALSE)</f>
        <v>ASHOK PRADHAN</v>
      </c>
    </row>
    <row r="1393" spans="1:18" ht="13.8">
      <c r="A1393" s="1">
        <v>12</v>
      </c>
      <c r="B1393" s="432" t="str">
        <f>MKT[[#This Row],[DATE]]&amp;MKT[[#This Row],[VEHICLE NO]]&amp;MKT[[#This Row],[TRIP NO]]</f>
        <v>45506OD34R13452</v>
      </c>
      <c r="C1393" s="25">
        <v>45506</v>
      </c>
      <c r="D1393" s="1">
        <v>50044</v>
      </c>
      <c r="E1393" s="12">
        <v>312215</v>
      </c>
      <c r="F1393" s="17">
        <v>7077</v>
      </c>
      <c r="G1393" s="20" t="s">
        <v>11</v>
      </c>
      <c r="H1393" s="433">
        <v>53.06</v>
      </c>
      <c r="I1393" s="433">
        <v>17.3</v>
      </c>
      <c r="J1393" s="434">
        <f t="shared" si="148"/>
        <v>35.760000000000005</v>
      </c>
      <c r="K1393" s="435">
        <v>35.32</v>
      </c>
      <c r="L1393" s="436">
        <v>45506</v>
      </c>
      <c r="M1393" s="433">
        <f t="shared" si="149"/>
        <v>0.44000000000000483</v>
      </c>
      <c r="N1393" s="437">
        <v>2</v>
      </c>
      <c r="O1393" s="1" t="s">
        <v>50</v>
      </c>
      <c r="P1393" s="1" t="s">
        <v>53</v>
      </c>
      <c r="Q1393" s="438" t="str">
        <f>VLOOKUP(MKT[[#This Row],[ID]],DRIVER[],6,FALSE)</f>
        <v>ACHUTA CH DAS</v>
      </c>
    </row>
    <row r="1394" spans="1:18" ht="13.8">
      <c r="A1394" s="1">
        <v>13</v>
      </c>
      <c r="B1394" s="432" t="str">
        <f>MKT[[#This Row],[DATE]]&amp;MKT[[#This Row],[VEHICLE NO]]&amp;MKT[[#This Row],[TRIP NO]]</f>
        <v>45506OD34T11452</v>
      </c>
      <c r="C1394" s="25">
        <v>45506</v>
      </c>
      <c r="D1394" s="1">
        <v>50045</v>
      </c>
      <c r="E1394" s="12">
        <v>312215</v>
      </c>
      <c r="F1394" s="17">
        <v>7095</v>
      </c>
      <c r="G1394" s="20" t="s">
        <v>34</v>
      </c>
      <c r="H1394" s="433">
        <v>53.66</v>
      </c>
      <c r="I1394" s="433">
        <v>17.2</v>
      </c>
      <c r="J1394" s="434">
        <f t="shared" si="148"/>
        <v>36.459999999999994</v>
      </c>
      <c r="K1394" s="435">
        <v>36</v>
      </c>
      <c r="L1394" s="436">
        <v>45507</v>
      </c>
      <c r="M1394" s="433">
        <f t="shared" si="149"/>
        <v>0.45999999999999375</v>
      </c>
      <c r="N1394" s="437">
        <v>2</v>
      </c>
      <c r="O1394" s="1" t="s">
        <v>50</v>
      </c>
      <c r="P1394" s="1" t="s">
        <v>53</v>
      </c>
      <c r="Q1394" s="438" t="str">
        <f>VLOOKUP(MKT[[#This Row],[ID]],DRIVER[],6,FALSE)</f>
        <v>KASHI NATH DAS</v>
      </c>
      <c r="R1394" s="1">
        <v>225</v>
      </c>
    </row>
    <row r="1395" spans="1:18" ht="13.8">
      <c r="A1395" s="1">
        <v>14</v>
      </c>
      <c r="B1395" s="432" t="str">
        <f>MKT[[#This Row],[DATE]]&amp;MKT[[#This Row],[VEHICLE NO]]&amp;MKT[[#This Row],[TRIP NO]]</f>
        <v>45507OD34S11451</v>
      </c>
      <c r="C1395" s="25">
        <v>45507</v>
      </c>
      <c r="D1395" s="1">
        <v>50046</v>
      </c>
      <c r="E1395" s="12">
        <v>312215</v>
      </c>
      <c r="F1395" s="17">
        <v>7130</v>
      </c>
      <c r="G1395" s="20" t="s">
        <v>32</v>
      </c>
      <c r="H1395" s="433">
        <v>52.84</v>
      </c>
      <c r="I1395" s="433">
        <v>17.239999999999998</v>
      </c>
      <c r="J1395" s="434">
        <f t="shared" ref="J1395:J1401" si="150">H1395-I1395</f>
        <v>35.600000000000009</v>
      </c>
      <c r="K1395" s="435">
        <v>35</v>
      </c>
      <c r="L1395" s="436">
        <v>45507</v>
      </c>
      <c r="M1395" s="433">
        <f t="shared" ref="M1395:M1401" si="151">J1395-K1395</f>
        <v>0.60000000000000853</v>
      </c>
      <c r="N1395" s="437">
        <v>1</v>
      </c>
      <c r="O1395" s="1" t="s">
        <v>50</v>
      </c>
      <c r="P1395" s="1" t="s">
        <v>53</v>
      </c>
      <c r="Q1395" s="438" t="str">
        <f>VLOOKUP(MKT[[#This Row],[ID]],DRIVER[],6,FALSE)</f>
        <v>BHOORA KHAN</v>
      </c>
    </row>
    <row r="1396" spans="1:18" ht="13.8">
      <c r="A1396" s="1">
        <v>15</v>
      </c>
      <c r="B1396" s="432" t="str">
        <f>MKT[[#This Row],[DATE]]&amp;MKT[[#This Row],[VEHICLE NO]]&amp;MKT[[#This Row],[TRIP NO]]</f>
        <v>45507OD04V13451</v>
      </c>
      <c r="C1396" s="25">
        <v>45507</v>
      </c>
      <c r="D1396" s="1">
        <v>50047</v>
      </c>
      <c r="E1396" s="12">
        <v>312215</v>
      </c>
      <c r="F1396" s="17">
        <v>7164</v>
      </c>
      <c r="G1396" s="20" t="s">
        <v>48</v>
      </c>
      <c r="H1396" s="433">
        <v>53.92</v>
      </c>
      <c r="I1396" s="433">
        <v>16.899999999999999</v>
      </c>
      <c r="J1396" s="434">
        <f t="shared" si="150"/>
        <v>37.020000000000003</v>
      </c>
      <c r="K1396" s="435">
        <v>36.58</v>
      </c>
      <c r="L1396" s="436">
        <v>45507</v>
      </c>
      <c r="M1396" s="433">
        <f t="shared" si="151"/>
        <v>0.44000000000000483</v>
      </c>
      <c r="N1396" s="437">
        <v>1</v>
      </c>
      <c r="O1396" s="1" t="s">
        <v>50</v>
      </c>
      <c r="P1396" s="1" t="s">
        <v>53</v>
      </c>
      <c r="Q1396" s="438" t="str">
        <f>VLOOKUP(MKT[[#This Row],[ID]],DRIVER[],6,FALSE)</f>
        <v>ASHOK PRADHAN</v>
      </c>
      <c r="R1396" s="1">
        <v>225</v>
      </c>
    </row>
    <row r="1397" spans="1:18" ht="13.8">
      <c r="A1397" s="1">
        <v>16</v>
      </c>
      <c r="B1397" s="432" t="str">
        <f>MKT[[#This Row],[DATE]]&amp;MKT[[#This Row],[VEHICLE NO]]&amp;MKT[[#This Row],[TRIP NO]]</f>
        <v>45507OD04T11451</v>
      </c>
      <c r="C1397" s="25">
        <v>45507</v>
      </c>
      <c r="D1397" s="1">
        <v>50048</v>
      </c>
      <c r="E1397" s="12">
        <v>312215</v>
      </c>
      <c r="F1397" s="17">
        <v>7170</v>
      </c>
      <c r="G1397" s="20" t="s">
        <v>13</v>
      </c>
      <c r="H1397" s="433">
        <v>53.62</v>
      </c>
      <c r="I1397" s="433">
        <v>16.78</v>
      </c>
      <c r="J1397" s="434">
        <f t="shared" si="150"/>
        <v>36.839999999999996</v>
      </c>
      <c r="K1397" s="435">
        <v>38.26</v>
      </c>
      <c r="L1397" s="436">
        <v>45507</v>
      </c>
      <c r="M1397" s="433">
        <f t="shared" si="151"/>
        <v>-1.4200000000000017</v>
      </c>
      <c r="N1397" s="437">
        <v>1</v>
      </c>
      <c r="O1397" s="1" t="s">
        <v>50</v>
      </c>
      <c r="P1397" s="1" t="s">
        <v>53</v>
      </c>
      <c r="Q1397" s="438" t="str">
        <f>VLOOKUP(MKT[[#This Row],[ID]],DRIVER[],6,FALSE)</f>
        <v>BENUDHAR PRADHAN</v>
      </c>
    </row>
    <row r="1398" spans="1:18" ht="13.8">
      <c r="A1398" s="1">
        <v>17</v>
      </c>
      <c r="B1398" s="432" t="str">
        <f>MKT[[#This Row],[DATE]]&amp;MKT[[#This Row],[VEHICLE NO]]&amp;MKT[[#This Row],[TRIP NO]]</f>
        <v>45507OD34R13451</v>
      </c>
      <c r="C1398" s="25">
        <v>45507</v>
      </c>
      <c r="D1398" s="1">
        <v>50049</v>
      </c>
      <c r="E1398" s="12">
        <v>312215</v>
      </c>
      <c r="F1398" s="17">
        <v>7171</v>
      </c>
      <c r="G1398" s="20" t="s">
        <v>11</v>
      </c>
      <c r="H1398" s="433">
        <v>52.8</v>
      </c>
      <c r="I1398" s="433">
        <v>17</v>
      </c>
      <c r="J1398" s="434">
        <f t="shared" si="150"/>
        <v>35.799999999999997</v>
      </c>
      <c r="K1398" s="435">
        <v>35.32</v>
      </c>
      <c r="L1398" s="436">
        <v>45507</v>
      </c>
      <c r="M1398" s="433">
        <f t="shared" si="151"/>
        <v>0.47999999999999687</v>
      </c>
      <c r="N1398" s="437">
        <v>1</v>
      </c>
      <c r="O1398" s="1" t="s">
        <v>50</v>
      </c>
      <c r="P1398" s="1" t="s">
        <v>53</v>
      </c>
      <c r="Q1398" s="438" t="str">
        <f>VLOOKUP(MKT[[#This Row],[ID]],DRIVER[],6,FALSE)</f>
        <v>ACHUTA CH DAS</v>
      </c>
    </row>
    <row r="1399" spans="1:18" ht="13.8">
      <c r="A1399" s="1">
        <v>18</v>
      </c>
      <c r="B1399" s="432" t="str">
        <f>MKT[[#This Row],[DATE]]&amp;MKT[[#This Row],[VEHICLE NO]]&amp;MKT[[#This Row],[TRIP NO]]</f>
        <v>45507OD34T11451</v>
      </c>
      <c r="C1399" s="25">
        <v>45507</v>
      </c>
      <c r="D1399" s="1">
        <v>50050</v>
      </c>
      <c r="E1399" s="12">
        <v>312215</v>
      </c>
      <c r="F1399" s="17">
        <v>7179</v>
      </c>
      <c r="G1399" s="20" t="s">
        <v>34</v>
      </c>
      <c r="H1399" s="433">
        <v>55.22</v>
      </c>
      <c r="I1399" s="433">
        <v>17.079999999999998</v>
      </c>
      <c r="J1399" s="434">
        <f t="shared" si="150"/>
        <v>38.14</v>
      </c>
      <c r="K1399" s="435">
        <v>37.4</v>
      </c>
      <c r="L1399" s="436">
        <v>45507</v>
      </c>
      <c r="M1399" s="433">
        <f t="shared" si="151"/>
        <v>0.74000000000000199</v>
      </c>
      <c r="N1399" s="437">
        <v>1</v>
      </c>
      <c r="O1399" s="1" t="s">
        <v>50</v>
      </c>
      <c r="P1399" s="1" t="s">
        <v>53</v>
      </c>
      <c r="Q1399" s="438" t="str">
        <f>VLOOKUP(MKT[[#This Row],[ID]],DRIVER[],6,FALSE)</f>
        <v>KASHI NATH DAS</v>
      </c>
    </row>
    <row r="1400" spans="1:18" ht="13.8">
      <c r="A1400" s="1">
        <v>19</v>
      </c>
      <c r="B1400" s="432" t="str">
        <f>MKT[[#This Row],[DATE]]&amp;MKT[[#This Row],[VEHICLE NO]]&amp;MKT[[#This Row],[TRIP NO]]</f>
        <v>45507OD34R11451</v>
      </c>
      <c r="C1400" s="25">
        <v>45507</v>
      </c>
      <c r="D1400" s="1">
        <v>50051</v>
      </c>
      <c r="E1400" s="12">
        <v>312215</v>
      </c>
      <c r="F1400" s="17">
        <v>7180</v>
      </c>
      <c r="G1400" s="20" t="s">
        <v>12</v>
      </c>
      <c r="H1400" s="433">
        <v>53.76</v>
      </c>
      <c r="I1400" s="433">
        <v>16.739999999999998</v>
      </c>
      <c r="J1400" s="434">
        <f t="shared" si="150"/>
        <v>37.019999999999996</v>
      </c>
      <c r="K1400" s="435">
        <v>36.04</v>
      </c>
      <c r="L1400" s="436">
        <v>45507</v>
      </c>
      <c r="M1400" s="433">
        <f t="shared" si="151"/>
        <v>0.97999999999999687</v>
      </c>
      <c r="N1400" s="437">
        <v>1</v>
      </c>
      <c r="O1400" s="1" t="s">
        <v>50</v>
      </c>
      <c r="P1400" s="1" t="s">
        <v>53</v>
      </c>
      <c r="Q1400" s="438" t="str">
        <f>VLOOKUP(MKT[[#This Row],[ID]],DRIVER[],6,FALSE)</f>
        <v>KALI CH KAR</v>
      </c>
    </row>
    <row r="1401" spans="1:18" ht="13.8">
      <c r="A1401" s="1">
        <v>20</v>
      </c>
      <c r="B1401" s="432" t="str">
        <f>MKT[[#This Row],[DATE]]&amp;MKT[[#This Row],[VEHICLE NO]]&amp;MKT[[#This Row],[TRIP NO]]</f>
        <v>45507OD34S11452</v>
      </c>
      <c r="C1401" s="25">
        <v>45507</v>
      </c>
      <c r="D1401" s="1">
        <v>50052</v>
      </c>
      <c r="E1401" s="12">
        <v>312215</v>
      </c>
      <c r="F1401" s="17">
        <v>7191</v>
      </c>
      <c r="G1401" s="20" t="s">
        <v>32</v>
      </c>
      <c r="H1401" s="433">
        <v>53.58</v>
      </c>
      <c r="I1401" s="433">
        <v>16.82</v>
      </c>
      <c r="J1401" s="434">
        <f t="shared" si="150"/>
        <v>36.76</v>
      </c>
      <c r="K1401" s="435">
        <v>36.26</v>
      </c>
      <c r="L1401" s="436">
        <v>45507</v>
      </c>
      <c r="M1401" s="433">
        <f t="shared" si="151"/>
        <v>0.5</v>
      </c>
      <c r="N1401" s="437">
        <v>2</v>
      </c>
      <c r="O1401" s="1" t="s">
        <v>50</v>
      </c>
      <c r="P1401" s="1" t="s">
        <v>53</v>
      </c>
      <c r="Q1401" s="438" t="str">
        <f>VLOOKUP(MKT[[#This Row],[ID]],DRIVER[],6,FALSE)</f>
        <v>BHOORA KHAN</v>
      </c>
    </row>
    <row r="1402" spans="1:18" ht="13.8">
      <c r="A1402" s="1">
        <v>21</v>
      </c>
      <c r="B1402" s="446" t="str">
        <f>MKT[[#This Row],[DATE]]&amp;MKT[[#This Row],[VEHICLE NO]]&amp;MKT[[#This Row],[TRIP NO]]</f>
        <v>45509OD34S11451</v>
      </c>
      <c r="C1402" s="25">
        <v>45509</v>
      </c>
      <c r="D1402" s="1">
        <v>50053</v>
      </c>
      <c r="E1402" s="12">
        <v>312215</v>
      </c>
      <c r="F1402" s="17">
        <v>7203</v>
      </c>
      <c r="G1402" s="20" t="s">
        <v>32</v>
      </c>
      <c r="H1402" s="452">
        <v>54.76</v>
      </c>
      <c r="I1402" s="452">
        <v>16.84</v>
      </c>
      <c r="J1402" s="447">
        <f t="shared" ref="J1402:J1411" si="152">H1402-I1402</f>
        <v>37.92</v>
      </c>
      <c r="K1402" s="448">
        <v>37.26</v>
      </c>
      <c r="L1402" s="453">
        <v>45509</v>
      </c>
      <c r="M1402" s="452">
        <f t="shared" ref="M1402:M1411" si="153">J1402-K1402</f>
        <v>0.66000000000000369</v>
      </c>
      <c r="N1402" s="454">
        <v>1</v>
      </c>
      <c r="O1402" s="1" t="s">
        <v>50</v>
      </c>
      <c r="P1402" s="1" t="s">
        <v>53</v>
      </c>
      <c r="Q1402" s="451" t="str">
        <f>VLOOKUP(MKT[[#This Row],[ID]],DRIVER[],6,FALSE)</f>
        <v>BHOORA KHAN</v>
      </c>
    </row>
    <row r="1403" spans="1:18" ht="13.8">
      <c r="A1403" s="1">
        <v>22</v>
      </c>
      <c r="B1403" s="446" t="str">
        <f>MKT[[#This Row],[DATE]]&amp;MKT[[#This Row],[VEHICLE NO]]&amp;MKT[[#This Row],[TRIP NO]]</f>
        <v>45509OD04V13451</v>
      </c>
      <c r="C1403" s="25">
        <v>45509</v>
      </c>
      <c r="D1403" s="1">
        <v>50054</v>
      </c>
      <c r="E1403" s="12">
        <v>312215</v>
      </c>
      <c r="F1403" s="17">
        <v>7211</v>
      </c>
      <c r="G1403" s="20" t="s">
        <v>48</v>
      </c>
      <c r="H1403" s="452">
        <v>53.78</v>
      </c>
      <c r="I1403" s="452">
        <v>17.059999999999999</v>
      </c>
      <c r="J1403" s="447">
        <f t="shared" si="152"/>
        <v>36.72</v>
      </c>
      <c r="K1403" s="448">
        <v>36.42</v>
      </c>
      <c r="L1403" s="453">
        <v>45509</v>
      </c>
      <c r="M1403" s="452">
        <f t="shared" si="153"/>
        <v>0.29999999999999716</v>
      </c>
      <c r="N1403" s="454">
        <v>1</v>
      </c>
      <c r="O1403" s="1" t="s">
        <v>50</v>
      </c>
      <c r="P1403" s="1" t="s">
        <v>53</v>
      </c>
      <c r="Q1403" s="451" t="str">
        <f>VLOOKUP(MKT[[#This Row],[ID]],DRIVER[],6,FALSE)</f>
        <v>ASHOK PRADHAN</v>
      </c>
    </row>
    <row r="1404" spans="1:18" ht="13.8">
      <c r="A1404" s="1">
        <v>23</v>
      </c>
      <c r="B1404" s="446" t="str">
        <f>MKT[[#This Row],[DATE]]&amp;MKT[[#This Row],[VEHICLE NO]]&amp;MKT[[#This Row],[TRIP NO]]</f>
        <v>45509OD34T11451</v>
      </c>
      <c r="C1404" s="25">
        <v>45509</v>
      </c>
      <c r="D1404" s="1">
        <v>50055</v>
      </c>
      <c r="E1404" s="12">
        <v>312215</v>
      </c>
      <c r="F1404" s="17">
        <v>7212</v>
      </c>
      <c r="G1404" s="20" t="s">
        <v>34</v>
      </c>
      <c r="H1404" s="452">
        <v>53.26</v>
      </c>
      <c r="I1404" s="452">
        <v>17.100000000000001</v>
      </c>
      <c r="J1404" s="447">
        <f t="shared" si="152"/>
        <v>36.159999999999997</v>
      </c>
      <c r="K1404" s="448">
        <v>35.799999999999997</v>
      </c>
      <c r="L1404" s="453">
        <v>45509</v>
      </c>
      <c r="M1404" s="452">
        <f t="shared" si="153"/>
        <v>0.35999999999999943</v>
      </c>
      <c r="N1404" s="454">
        <v>1</v>
      </c>
      <c r="O1404" s="1" t="s">
        <v>50</v>
      </c>
      <c r="P1404" s="1" t="s">
        <v>53</v>
      </c>
      <c r="Q1404" s="451" t="str">
        <f>VLOOKUP(MKT[[#This Row],[ID]],DRIVER[],6,FALSE)</f>
        <v>KASHI NATH DAS</v>
      </c>
    </row>
    <row r="1405" spans="1:18" ht="13.8">
      <c r="A1405" s="1">
        <v>24</v>
      </c>
      <c r="B1405" s="446" t="str">
        <f>MKT[[#This Row],[DATE]]&amp;MKT[[#This Row],[VEHICLE NO]]&amp;MKT[[#This Row],[TRIP NO]]</f>
        <v>45509OD34R11451</v>
      </c>
      <c r="C1405" s="25">
        <v>45509</v>
      </c>
      <c r="D1405" s="1">
        <v>50056</v>
      </c>
      <c r="E1405" s="12">
        <v>312215</v>
      </c>
      <c r="F1405" s="17">
        <v>7239</v>
      </c>
      <c r="G1405" s="20" t="s">
        <v>12</v>
      </c>
      <c r="H1405" s="452">
        <v>54.3</v>
      </c>
      <c r="I1405" s="452">
        <v>16.78</v>
      </c>
      <c r="J1405" s="447">
        <f t="shared" si="152"/>
        <v>37.519999999999996</v>
      </c>
      <c r="K1405" s="448">
        <v>36.74</v>
      </c>
      <c r="L1405" s="453">
        <v>45509</v>
      </c>
      <c r="M1405" s="452">
        <f t="shared" si="153"/>
        <v>0.77999999999999403</v>
      </c>
      <c r="N1405" s="454">
        <v>1</v>
      </c>
      <c r="O1405" s="1" t="s">
        <v>50</v>
      </c>
      <c r="P1405" s="1" t="s">
        <v>53</v>
      </c>
      <c r="Q1405" s="451" t="str">
        <f>VLOOKUP(MKT[[#This Row],[ID]],DRIVER[],6,FALSE)</f>
        <v>AKASH KUMAR SINGH</v>
      </c>
    </row>
    <row r="1406" spans="1:18" ht="13.8">
      <c r="A1406" s="1">
        <v>25</v>
      </c>
      <c r="B1406" s="446" t="str">
        <f>MKT[[#This Row],[DATE]]&amp;MKT[[#This Row],[VEHICLE NO]]&amp;MKT[[#This Row],[TRIP NO]]</f>
        <v>45509OD04T11451</v>
      </c>
      <c r="C1406" s="25">
        <v>45509</v>
      </c>
      <c r="D1406" s="1">
        <v>50057</v>
      </c>
      <c r="E1406" s="12">
        <v>312215</v>
      </c>
      <c r="F1406" s="17">
        <v>7242</v>
      </c>
      <c r="G1406" s="20" t="s">
        <v>13</v>
      </c>
      <c r="H1406" s="452">
        <v>53.76</v>
      </c>
      <c r="I1406" s="452">
        <v>16.760000000000002</v>
      </c>
      <c r="J1406" s="447">
        <f t="shared" si="152"/>
        <v>37</v>
      </c>
      <c r="K1406" s="448">
        <v>36.58</v>
      </c>
      <c r="L1406" s="453">
        <v>45509</v>
      </c>
      <c r="M1406" s="452">
        <f t="shared" si="153"/>
        <v>0.42000000000000171</v>
      </c>
      <c r="N1406" s="454">
        <v>1</v>
      </c>
      <c r="O1406" s="1" t="s">
        <v>50</v>
      </c>
      <c r="P1406" s="1" t="s">
        <v>53</v>
      </c>
      <c r="Q1406" s="451" t="str">
        <f>VLOOKUP(MKT[[#This Row],[ID]],DRIVER[],6,FALSE)</f>
        <v>KALI CH KAR</v>
      </c>
      <c r="R1406" s="1">
        <v>100</v>
      </c>
    </row>
    <row r="1407" spans="1:18" ht="13.8">
      <c r="A1407" s="1">
        <v>26</v>
      </c>
      <c r="B1407" s="446" t="str">
        <f>MKT[[#This Row],[DATE]]&amp;MKT[[#This Row],[VEHICLE NO]]&amp;MKT[[#This Row],[TRIP NO]]</f>
        <v>45509OD34R13451</v>
      </c>
      <c r="C1407" s="25">
        <v>45509</v>
      </c>
      <c r="D1407" s="1">
        <v>50058</v>
      </c>
      <c r="E1407" s="12">
        <v>312215</v>
      </c>
      <c r="F1407" s="17">
        <v>7255</v>
      </c>
      <c r="G1407" s="20" t="s">
        <v>11</v>
      </c>
      <c r="H1407" s="452">
        <v>53.82</v>
      </c>
      <c r="I1407" s="452">
        <v>17.02</v>
      </c>
      <c r="J1407" s="447">
        <f t="shared" si="152"/>
        <v>36.799999999999997</v>
      </c>
      <c r="K1407" s="448">
        <v>36.32</v>
      </c>
      <c r="L1407" s="453">
        <v>45509</v>
      </c>
      <c r="M1407" s="452">
        <f t="shared" si="153"/>
        <v>0.47999999999999687</v>
      </c>
      <c r="N1407" s="454">
        <v>1</v>
      </c>
      <c r="O1407" s="1" t="s">
        <v>50</v>
      </c>
      <c r="P1407" s="1" t="s">
        <v>53</v>
      </c>
      <c r="Q1407" s="451" t="str">
        <f>VLOOKUP(MKT[[#This Row],[ID]],DRIVER[],6,FALSE)</f>
        <v>BAI DHARA JAMUDA</v>
      </c>
    </row>
    <row r="1408" spans="1:18" ht="13.8">
      <c r="A1408" s="1">
        <v>27</v>
      </c>
      <c r="B1408" s="446" t="str">
        <f>MKT[[#This Row],[DATE]]&amp;MKT[[#This Row],[VEHICLE NO]]&amp;MKT[[#This Row],[TRIP NO]]</f>
        <v>45509OD34S11452</v>
      </c>
      <c r="C1408" s="25">
        <v>45509</v>
      </c>
      <c r="D1408" s="1">
        <v>50059</v>
      </c>
      <c r="E1408" s="12">
        <v>312215</v>
      </c>
      <c r="F1408" s="17">
        <v>7304</v>
      </c>
      <c r="G1408" s="20" t="s">
        <v>32</v>
      </c>
      <c r="H1408" s="452">
        <v>54.82</v>
      </c>
      <c r="I1408" s="452">
        <v>16.760000000000002</v>
      </c>
      <c r="J1408" s="447">
        <f t="shared" si="152"/>
        <v>38.06</v>
      </c>
      <c r="K1408" s="448">
        <v>37.06</v>
      </c>
      <c r="L1408" s="453">
        <v>45509</v>
      </c>
      <c r="M1408" s="452">
        <f t="shared" si="153"/>
        <v>1</v>
      </c>
      <c r="N1408" s="454">
        <v>2</v>
      </c>
      <c r="O1408" s="1" t="s">
        <v>50</v>
      </c>
      <c r="P1408" s="1" t="s">
        <v>53</v>
      </c>
      <c r="Q1408" s="451" t="str">
        <f>VLOOKUP(MKT[[#This Row],[ID]],DRIVER[],6,FALSE)</f>
        <v>BHOORA KHAN</v>
      </c>
    </row>
    <row r="1409" spans="1:18" ht="13.8">
      <c r="A1409" s="1">
        <v>28</v>
      </c>
      <c r="B1409" s="446" t="str">
        <f>MKT[[#This Row],[DATE]]&amp;MKT[[#This Row],[VEHICLE NO]]&amp;MKT[[#This Row],[TRIP NO]]</f>
        <v>45509OD34T11452</v>
      </c>
      <c r="C1409" s="25">
        <v>45509</v>
      </c>
      <c r="D1409" s="1">
        <v>50060</v>
      </c>
      <c r="E1409" s="12">
        <v>312215</v>
      </c>
      <c r="F1409" s="17">
        <v>7343</v>
      </c>
      <c r="G1409" s="20" t="s">
        <v>34</v>
      </c>
      <c r="H1409" s="452">
        <v>55.48</v>
      </c>
      <c r="I1409" s="452">
        <v>16.96</v>
      </c>
      <c r="J1409" s="447">
        <f t="shared" si="152"/>
        <v>38.519999999999996</v>
      </c>
      <c r="K1409" s="448">
        <v>37.96</v>
      </c>
      <c r="L1409" s="453">
        <v>45509</v>
      </c>
      <c r="M1409" s="452">
        <f t="shared" si="153"/>
        <v>0.55999999999999517</v>
      </c>
      <c r="N1409" s="454">
        <v>2</v>
      </c>
      <c r="O1409" s="1" t="s">
        <v>50</v>
      </c>
      <c r="P1409" s="1" t="s">
        <v>53</v>
      </c>
      <c r="Q1409" s="451" t="str">
        <f>VLOOKUP(MKT[[#This Row],[ID]],DRIVER[],6,FALSE)</f>
        <v>KASHI NATH DAS</v>
      </c>
    </row>
    <row r="1410" spans="1:18" ht="13.8">
      <c r="A1410" s="1">
        <v>29</v>
      </c>
      <c r="B1410" s="446" t="str">
        <f>MKT[[#This Row],[DATE]]&amp;MKT[[#This Row],[VEHICLE NO]]&amp;MKT[[#This Row],[TRIP NO]]</f>
        <v>45509OD04V13452</v>
      </c>
      <c r="C1410" s="25">
        <v>45509</v>
      </c>
      <c r="D1410" s="1">
        <v>50061</v>
      </c>
      <c r="E1410" s="12">
        <v>312215</v>
      </c>
      <c r="F1410" s="17">
        <v>7351</v>
      </c>
      <c r="G1410" s="20" t="s">
        <v>48</v>
      </c>
      <c r="H1410" s="452">
        <v>52.84</v>
      </c>
      <c r="I1410" s="452">
        <v>16.920000000000002</v>
      </c>
      <c r="J1410" s="447">
        <f t="shared" si="152"/>
        <v>35.92</v>
      </c>
      <c r="K1410" s="448">
        <v>35.479999999999997</v>
      </c>
      <c r="L1410" s="453">
        <v>45510</v>
      </c>
      <c r="M1410" s="452">
        <f t="shared" si="153"/>
        <v>0.44000000000000483</v>
      </c>
      <c r="N1410" s="454">
        <v>2</v>
      </c>
      <c r="O1410" s="1" t="s">
        <v>50</v>
      </c>
      <c r="P1410" s="1" t="s">
        <v>53</v>
      </c>
      <c r="Q1410" s="451" t="str">
        <f>VLOOKUP(MKT[[#This Row],[ID]],DRIVER[],6,FALSE)</f>
        <v>ASHOK PRADHAN</v>
      </c>
    </row>
    <row r="1411" spans="1:18" ht="13.8">
      <c r="A1411" s="1">
        <v>30</v>
      </c>
      <c r="B1411" s="446" t="str">
        <f>MKT[[#This Row],[DATE]]&amp;MKT[[#This Row],[VEHICLE NO]]&amp;MKT[[#This Row],[TRIP NO]]</f>
        <v>45509OD34R11452</v>
      </c>
      <c r="C1411" s="25">
        <v>45509</v>
      </c>
      <c r="D1411" s="1">
        <v>50062</v>
      </c>
      <c r="E1411" s="12">
        <v>312215</v>
      </c>
      <c r="F1411" s="17">
        <v>7357</v>
      </c>
      <c r="G1411" s="20" t="s">
        <v>12</v>
      </c>
      <c r="H1411" s="452">
        <v>56.32</v>
      </c>
      <c r="I1411" s="452">
        <v>16.739999999999998</v>
      </c>
      <c r="J1411" s="447">
        <f t="shared" si="152"/>
        <v>39.58</v>
      </c>
      <c r="K1411" s="448">
        <v>38.880000000000003</v>
      </c>
      <c r="L1411" s="453">
        <v>45510</v>
      </c>
      <c r="M1411" s="452">
        <f t="shared" si="153"/>
        <v>0.69999999999999574</v>
      </c>
      <c r="N1411" s="454">
        <v>2</v>
      </c>
      <c r="O1411" s="1" t="s">
        <v>50</v>
      </c>
      <c r="P1411" s="1" t="s">
        <v>53</v>
      </c>
      <c r="Q1411" s="451" t="str">
        <f>VLOOKUP(MKT[[#This Row],[ID]],DRIVER[],6,FALSE)</f>
        <v>AKASH KUMAR SINGH</v>
      </c>
    </row>
    <row r="1412" spans="1:18" ht="13.8">
      <c r="A1412" s="1">
        <v>31</v>
      </c>
      <c r="B1412" s="446" t="str">
        <f>MKT[[#This Row],[DATE]]&amp;MKT[[#This Row],[VEHICLE NO]]&amp;MKT[[#This Row],[TRIP NO]]</f>
        <v>45510OD34R13451</v>
      </c>
      <c r="C1412" s="25">
        <v>45510</v>
      </c>
      <c r="D1412" s="1">
        <v>50063</v>
      </c>
      <c r="E1412" s="12">
        <v>312215</v>
      </c>
      <c r="F1412" s="17">
        <v>7382</v>
      </c>
      <c r="G1412" s="20" t="s">
        <v>11</v>
      </c>
      <c r="H1412" s="452">
        <v>53.96</v>
      </c>
      <c r="I1412" s="452">
        <v>17</v>
      </c>
      <c r="J1412" s="447">
        <f t="shared" ref="J1412:J1422" si="154">H1412-I1412</f>
        <v>36.96</v>
      </c>
      <c r="K1412" s="448">
        <v>36.380000000000003</v>
      </c>
      <c r="L1412" s="453">
        <v>45510</v>
      </c>
      <c r="M1412" s="452">
        <f t="shared" ref="M1412:M1422" si="155">J1412-K1412</f>
        <v>0.57999999999999829</v>
      </c>
      <c r="N1412" s="454">
        <v>1</v>
      </c>
      <c r="O1412" s="1" t="s">
        <v>50</v>
      </c>
      <c r="P1412" s="1" t="s">
        <v>53</v>
      </c>
      <c r="Q1412" s="451" t="str">
        <f>VLOOKUP(MKT[[#This Row],[ID]],DRIVER[],6,FALSE)</f>
        <v>BAI DHARA JAMUDA</v>
      </c>
      <c r="R1412" s="1">
        <v>60</v>
      </c>
    </row>
    <row r="1413" spans="1:18" ht="13.8">
      <c r="A1413" s="1">
        <v>32</v>
      </c>
      <c r="B1413" s="446" t="str">
        <f>MKT[[#This Row],[DATE]]&amp;MKT[[#This Row],[VEHICLE NO]]&amp;MKT[[#This Row],[TRIP NO]]</f>
        <v>45510OD34T11451</v>
      </c>
      <c r="C1413" s="25">
        <v>45510</v>
      </c>
      <c r="D1413" s="1">
        <v>50064</v>
      </c>
      <c r="E1413" s="12">
        <v>312215</v>
      </c>
      <c r="F1413" s="17">
        <v>7427</v>
      </c>
      <c r="G1413" s="20" t="s">
        <v>34</v>
      </c>
      <c r="H1413" s="452">
        <v>56.34</v>
      </c>
      <c r="I1413" s="452">
        <v>16.98</v>
      </c>
      <c r="J1413" s="447">
        <f t="shared" si="154"/>
        <v>39.36</v>
      </c>
      <c r="K1413" s="448">
        <v>38.64</v>
      </c>
      <c r="L1413" s="453">
        <v>45510</v>
      </c>
      <c r="M1413" s="452">
        <f t="shared" si="155"/>
        <v>0.71999999999999886</v>
      </c>
      <c r="N1413" s="454">
        <v>1</v>
      </c>
      <c r="O1413" s="1" t="s">
        <v>50</v>
      </c>
      <c r="P1413" s="1" t="s">
        <v>53</v>
      </c>
      <c r="Q1413" s="451" t="str">
        <f>VLOOKUP(MKT[[#This Row],[ID]],DRIVER[],6,FALSE)</f>
        <v>KASHI NATH DAS</v>
      </c>
    </row>
    <row r="1414" spans="1:18" ht="13.8">
      <c r="A1414" s="1">
        <v>33</v>
      </c>
      <c r="B1414" s="446" t="str">
        <f>MKT[[#This Row],[DATE]]&amp;MKT[[#This Row],[VEHICLE NO]]&amp;MKT[[#This Row],[TRIP NO]]</f>
        <v>45510OD34R11451</v>
      </c>
      <c r="C1414" s="25">
        <v>45510</v>
      </c>
      <c r="D1414" s="1">
        <v>50065</v>
      </c>
      <c r="E1414" s="12">
        <v>312215</v>
      </c>
      <c r="F1414" s="17">
        <v>7433</v>
      </c>
      <c r="G1414" s="20" t="s">
        <v>12</v>
      </c>
      <c r="H1414" s="452">
        <v>55.76</v>
      </c>
      <c r="I1414" s="452">
        <v>16.78</v>
      </c>
      <c r="J1414" s="447">
        <f t="shared" si="154"/>
        <v>38.979999999999997</v>
      </c>
      <c r="K1414" s="448">
        <v>38.520000000000003</v>
      </c>
      <c r="L1414" s="453">
        <v>45510</v>
      </c>
      <c r="M1414" s="452">
        <f t="shared" si="155"/>
        <v>0.45999999999999375</v>
      </c>
      <c r="N1414" s="454">
        <v>1</v>
      </c>
      <c r="O1414" s="1" t="s">
        <v>50</v>
      </c>
      <c r="P1414" s="1" t="s">
        <v>53</v>
      </c>
      <c r="Q1414" s="451" t="str">
        <f>VLOOKUP(MKT[[#This Row],[ID]],DRIVER[],6,FALSE)</f>
        <v>AKASH KUMAR SINGH</v>
      </c>
      <c r="R1414" s="1">
        <v>60</v>
      </c>
    </row>
    <row r="1415" spans="1:18" ht="13.8">
      <c r="A1415" s="1">
        <v>34</v>
      </c>
      <c r="B1415" s="446" t="str">
        <f>MKT[[#This Row],[DATE]]&amp;MKT[[#This Row],[VEHICLE NO]]&amp;MKT[[#This Row],[TRIP NO]]</f>
        <v>45510OD34S11451</v>
      </c>
      <c r="C1415" s="25">
        <v>45510</v>
      </c>
      <c r="D1415" s="1">
        <v>50066</v>
      </c>
      <c r="E1415" s="12">
        <v>312215</v>
      </c>
      <c r="F1415" s="17">
        <v>7435</v>
      </c>
      <c r="G1415" s="20" t="s">
        <v>32</v>
      </c>
      <c r="H1415" s="452">
        <v>54.16</v>
      </c>
      <c r="I1415" s="452">
        <v>16.78</v>
      </c>
      <c r="J1415" s="447">
        <f t="shared" si="154"/>
        <v>37.379999999999995</v>
      </c>
      <c r="K1415" s="448">
        <v>36.979999999999997</v>
      </c>
      <c r="L1415" s="453">
        <v>45510</v>
      </c>
      <c r="M1415" s="452">
        <f t="shared" si="155"/>
        <v>0.39999999999999858</v>
      </c>
      <c r="N1415" s="454">
        <v>1</v>
      </c>
      <c r="O1415" s="1" t="s">
        <v>50</v>
      </c>
      <c r="P1415" s="1" t="s">
        <v>53</v>
      </c>
      <c r="Q1415" s="451" t="str">
        <f>VLOOKUP(MKT[[#This Row],[ID]],DRIVER[],6,FALSE)</f>
        <v>BHOORA KHAN</v>
      </c>
    </row>
    <row r="1416" spans="1:18" ht="13.8">
      <c r="A1416" s="1">
        <v>35</v>
      </c>
      <c r="B1416" s="446" t="str">
        <f>MKT[[#This Row],[DATE]]&amp;MKT[[#This Row],[VEHICLE NO]]&amp;MKT[[#This Row],[TRIP NO]]</f>
        <v>45510OD04V13451</v>
      </c>
      <c r="C1416" s="25">
        <v>45510</v>
      </c>
      <c r="D1416" s="1">
        <v>50067</v>
      </c>
      <c r="E1416" s="12">
        <v>312215</v>
      </c>
      <c r="F1416" s="17">
        <v>7454</v>
      </c>
      <c r="G1416" s="20" t="s">
        <v>48</v>
      </c>
      <c r="H1416" s="452">
        <v>51.76</v>
      </c>
      <c r="I1416" s="452">
        <v>16.920000000000002</v>
      </c>
      <c r="J1416" s="447">
        <f t="shared" si="154"/>
        <v>34.839999999999996</v>
      </c>
      <c r="K1416" s="448">
        <v>34.28</v>
      </c>
      <c r="L1416" s="453">
        <v>45510</v>
      </c>
      <c r="M1416" s="452">
        <f t="shared" si="155"/>
        <v>0.55999999999999517</v>
      </c>
      <c r="N1416" s="454">
        <v>1</v>
      </c>
      <c r="O1416" s="1" t="s">
        <v>50</v>
      </c>
      <c r="P1416" s="1" t="s">
        <v>53</v>
      </c>
      <c r="Q1416" s="451" t="str">
        <f>VLOOKUP(MKT[[#This Row],[ID]],DRIVER[],6,FALSE)</f>
        <v>ASHOK PRADHAN</v>
      </c>
    </row>
    <row r="1417" spans="1:18" ht="13.8">
      <c r="A1417" s="1">
        <v>36</v>
      </c>
      <c r="B1417" s="446" t="str">
        <f>MKT[[#This Row],[DATE]]&amp;MKT[[#This Row],[VEHICLE NO]]&amp;MKT[[#This Row],[TRIP NO]]</f>
        <v>45510OD34T11452</v>
      </c>
      <c r="C1417" s="25">
        <v>45510</v>
      </c>
      <c r="D1417" s="1">
        <v>50068</v>
      </c>
      <c r="E1417" s="12">
        <v>312215</v>
      </c>
      <c r="F1417" s="17">
        <v>7497</v>
      </c>
      <c r="G1417" s="20" t="s">
        <v>34</v>
      </c>
      <c r="H1417" s="452">
        <v>52.82</v>
      </c>
      <c r="I1417" s="452">
        <v>16.920000000000002</v>
      </c>
      <c r="J1417" s="447">
        <f t="shared" si="154"/>
        <v>35.9</v>
      </c>
      <c r="K1417" s="448">
        <v>34.799999999999997</v>
      </c>
      <c r="L1417" s="453">
        <v>45510</v>
      </c>
      <c r="M1417" s="452">
        <f t="shared" si="155"/>
        <v>1.1000000000000014</v>
      </c>
      <c r="N1417" s="454">
        <v>2</v>
      </c>
      <c r="O1417" s="1" t="s">
        <v>50</v>
      </c>
      <c r="P1417" s="1" t="s">
        <v>53</v>
      </c>
      <c r="Q1417" s="451" t="str">
        <f>VLOOKUP(MKT[[#This Row],[ID]],DRIVER[],6,FALSE)</f>
        <v>KASHI NATH DAS</v>
      </c>
    </row>
    <row r="1418" spans="1:18" ht="13.8">
      <c r="A1418" s="1">
        <v>37</v>
      </c>
      <c r="B1418" s="446" t="str">
        <f>MKT[[#This Row],[DATE]]&amp;MKT[[#This Row],[VEHICLE NO]]&amp;MKT[[#This Row],[TRIP NO]]</f>
        <v>45510OD04T11451</v>
      </c>
      <c r="C1418" s="25">
        <v>45510</v>
      </c>
      <c r="D1418" s="1">
        <v>50069</v>
      </c>
      <c r="E1418" s="12">
        <v>312215</v>
      </c>
      <c r="F1418" s="17">
        <v>7502</v>
      </c>
      <c r="G1418" s="20" t="s">
        <v>13</v>
      </c>
      <c r="H1418" s="452">
        <v>55.82</v>
      </c>
      <c r="I1418" s="452">
        <v>16.82</v>
      </c>
      <c r="J1418" s="447">
        <f t="shared" si="154"/>
        <v>39</v>
      </c>
      <c r="K1418" s="448">
        <v>38.14</v>
      </c>
      <c r="L1418" s="453">
        <v>45510</v>
      </c>
      <c r="M1418" s="452">
        <f t="shared" si="155"/>
        <v>0.85999999999999943</v>
      </c>
      <c r="N1418" s="454">
        <v>1</v>
      </c>
      <c r="O1418" s="1" t="s">
        <v>50</v>
      </c>
      <c r="P1418" s="1" t="s">
        <v>53</v>
      </c>
      <c r="Q1418" s="451" t="str">
        <f>VLOOKUP(MKT[[#This Row],[ID]],DRIVER[],6,FALSE)</f>
        <v>NATABAR MOHANTA</v>
      </c>
    </row>
    <row r="1419" spans="1:18" ht="13.8">
      <c r="A1419" s="1">
        <v>38</v>
      </c>
      <c r="B1419" s="446" t="str">
        <f>MKT[[#This Row],[DATE]]&amp;MKT[[#This Row],[VEHICLE NO]]&amp;MKT[[#This Row],[TRIP NO]]</f>
        <v>45510OD34R13452</v>
      </c>
      <c r="C1419" s="25">
        <v>45510</v>
      </c>
      <c r="D1419" s="1">
        <v>50070</v>
      </c>
      <c r="E1419" s="12">
        <v>312215</v>
      </c>
      <c r="F1419" s="17">
        <v>7504</v>
      </c>
      <c r="G1419" s="20" t="s">
        <v>11</v>
      </c>
      <c r="H1419" s="452">
        <v>56.04</v>
      </c>
      <c r="I1419" s="452">
        <v>17.059999999999999</v>
      </c>
      <c r="J1419" s="447">
        <f t="shared" si="154"/>
        <v>38.980000000000004</v>
      </c>
      <c r="K1419" s="448">
        <v>38.119999999999997</v>
      </c>
      <c r="L1419" s="453">
        <v>45510</v>
      </c>
      <c r="M1419" s="452">
        <f t="shared" si="155"/>
        <v>0.86000000000000654</v>
      </c>
      <c r="N1419" s="454">
        <v>2</v>
      </c>
      <c r="O1419" s="1" t="s">
        <v>50</v>
      </c>
      <c r="P1419" s="1" t="s">
        <v>53</v>
      </c>
      <c r="Q1419" s="451" t="str">
        <f>VLOOKUP(MKT[[#This Row],[ID]],DRIVER[],6,FALSE)</f>
        <v>BAI DHARA JAMUDA</v>
      </c>
    </row>
    <row r="1420" spans="1:18" ht="13.8">
      <c r="A1420" s="1">
        <v>39</v>
      </c>
      <c r="B1420" s="446" t="str">
        <f>MKT[[#This Row],[DATE]]&amp;MKT[[#This Row],[VEHICLE NO]]&amp;MKT[[#This Row],[TRIP NO]]</f>
        <v>45510OD34R11452</v>
      </c>
      <c r="C1420" s="25">
        <v>45510</v>
      </c>
      <c r="D1420" s="1">
        <v>50071</v>
      </c>
      <c r="E1420" s="12">
        <v>312215</v>
      </c>
      <c r="F1420" s="17">
        <v>7522</v>
      </c>
      <c r="G1420" s="20" t="s">
        <v>12</v>
      </c>
      <c r="H1420" s="452">
        <v>55.24</v>
      </c>
      <c r="I1420" s="452">
        <v>16.82</v>
      </c>
      <c r="J1420" s="447">
        <f t="shared" si="154"/>
        <v>38.42</v>
      </c>
      <c r="K1420" s="448">
        <v>35.96</v>
      </c>
      <c r="L1420" s="453">
        <v>45510</v>
      </c>
      <c r="M1420" s="452">
        <f t="shared" si="155"/>
        <v>2.4600000000000009</v>
      </c>
      <c r="N1420" s="454">
        <v>2</v>
      </c>
      <c r="O1420" s="1" t="s">
        <v>50</v>
      </c>
      <c r="P1420" s="1" t="s">
        <v>53</v>
      </c>
      <c r="Q1420" s="451" t="str">
        <f>VLOOKUP(MKT[[#This Row],[ID]],DRIVER[],6,FALSE)</f>
        <v>AKASH KUMAR SINGH</v>
      </c>
    </row>
    <row r="1421" spans="1:18" ht="13.8">
      <c r="A1421" s="1">
        <v>40</v>
      </c>
      <c r="B1421" s="446" t="str">
        <f>MKT[[#This Row],[DATE]]&amp;MKT[[#This Row],[VEHICLE NO]]&amp;MKT[[#This Row],[TRIP NO]]</f>
        <v>45510OD34S11452</v>
      </c>
      <c r="C1421" s="25">
        <v>45510</v>
      </c>
      <c r="D1421" s="1">
        <v>50072</v>
      </c>
      <c r="E1421" s="12">
        <v>312215</v>
      </c>
      <c r="F1421" s="17">
        <v>7521</v>
      </c>
      <c r="G1421" s="20" t="s">
        <v>32</v>
      </c>
      <c r="H1421" s="452">
        <v>54.04</v>
      </c>
      <c r="I1421" s="452">
        <v>16.760000000000002</v>
      </c>
      <c r="J1421" s="447">
        <f t="shared" si="154"/>
        <v>37.28</v>
      </c>
      <c r="K1421" s="448">
        <v>35.58</v>
      </c>
      <c r="L1421" s="453">
        <v>45510</v>
      </c>
      <c r="M1421" s="452">
        <f t="shared" si="155"/>
        <v>1.7000000000000028</v>
      </c>
      <c r="N1421" s="454">
        <v>2</v>
      </c>
      <c r="O1421" s="1" t="s">
        <v>50</v>
      </c>
      <c r="P1421" s="1" t="s">
        <v>53</v>
      </c>
      <c r="Q1421" s="451" t="str">
        <f>VLOOKUP(MKT[[#This Row],[ID]],DRIVER[],6,FALSE)</f>
        <v>BHOORA KHAN</v>
      </c>
    </row>
    <row r="1422" spans="1:18" ht="13.8">
      <c r="A1422" s="1">
        <v>41</v>
      </c>
      <c r="B1422" s="446" t="str">
        <f>MKT[[#This Row],[DATE]]&amp;MKT[[#This Row],[VEHICLE NO]]&amp;MKT[[#This Row],[TRIP NO]]</f>
        <v>45510OD04V13452</v>
      </c>
      <c r="C1422" s="25">
        <v>45510</v>
      </c>
      <c r="D1422" s="1">
        <v>50073</v>
      </c>
      <c r="E1422" s="12">
        <v>312215</v>
      </c>
      <c r="F1422" s="17">
        <v>7538</v>
      </c>
      <c r="G1422" s="20" t="s">
        <v>48</v>
      </c>
      <c r="H1422" s="452">
        <v>53.2</v>
      </c>
      <c r="I1422" s="452">
        <v>16.88</v>
      </c>
      <c r="J1422" s="447">
        <f t="shared" si="154"/>
        <v>36.320000000000007</v>
      </c>
      <c r="K1422" s="448">
        <v>35.72</v>
      </c>
      <c r="L1422" s="453">
        <v>45510</v>
      </c>
      <c r="M1422" s="452">
        <f t="shared" si="155"/>
        <v>0.60000000000000853</v>
      </c>
      <c r="N1422" s="454">
        <v>2</v>
      </c>
      <c r="O1422" s="1" t="s">
        <v>50</v>
      </c>
      <c r="P1422" s="1" t="s">
        <v>53</v>
      </c>
      <c r="Q1422" s="451" t="str">
        <f>VLOOKUP(MKT[[#This Row],[ID]],DRIVER[],6,FALSE)</f>
        <v>ASHOK PRADHAN</v>
      </c>
    </row>
    <row r="1423" spans="1:18" ht="13.8">
      <c r="A1423" s="1">
        <v>42</v>
      </c>
      <c r="B1423" s="446" t="str">
        <f>MKT[[#This Row],[DATE]]&amp;MKT[[#This Row],[VEHICLE NO]]&amp;MKT[[#This Row],[TRIP NO]]</f>
        <v>45511OD34R11451</v>
      </c>
      <c r="C1423" s="25">
        <v>45511</v>
      </c>
      <c r="D1423" s="1">
        <v>50074</v>
      </c>
      <c r="E1423" s="12">
        <v>312215</v>
      </c>
      <c r="F1423" s="17">
        <v>7590</v>
      </c>
      <c r="G1423" s="20" t="s">
        <v>12</v>
      </c>
      <c r="H1423" s="452">
        <v>54.16</v>
      </c>
      <c r="I1423" s="452">
        <v>16.88</v>
      </c>
      <c r="J1423" s="447">
        <f t="shared" ref="J1423:J1431" si="156">H1423-I1423</f>
        <v>37.28</v>
      </c>
      <c r="K1423" s="448">
        <v>36.76</v>
      </c>
      <c r="L1423" s="453">
        <v>45511</v>
      </c>
      <c r="M1423" s="452">
        <f t="shared" ref="M1423:M1431" si="157">J1423-K1423</f>
        <v>0.52000000000000313</v>
      </c>
      <c r="N1423" s="454">
        <v>1</v>
      </c>
      <c r="O1423" s="1" t="s">
        <v>50</v>
      </c>
      <c r="P1423" s="1" t="s">
        <v>53</v>
      </c>
      <c r="Q1423" s="451" t="str">
        <f>VLOOKUP(MKT[[#This Row],[ID]],DRIVER[],6,FALSE)</f>
        <v>AKASH KUMAR SINGH</v>
      </c>
      <c r="R1423" s="1">
        <v>225</v>
      </c>
    </row>
    <row r="1424" spans="1:18" ht="13.8">
      <c r="A1424" s="1">
        <v>43</v>
      </c>
      <c r="B1424" s="446" t="str">
        <f>MKT[[#This Row],[DATE]]&amp;MKT[[#This Row],[VEHICLE NO]]&amp;MKT[[#This Row],[TRIP NO]]</f>
        <v>45511OD34S11451</v>
      </c>
      <c r="C1424" s="25">
        <v>45511</v>
      </c>
      <c r="D1424" s="1">
        <v>50075</v>
      </c>
      <c r="E1424" s="12">
        <v>312215</v>
      </c>
      <c r="F1424" s="17">
        <v>7596</v>
      </c>
      <c r="G1424" s="20" t="s">
        <v>32</v>
      </c>
      <c r="H1424" s="452">
        <v>56.16</v>
      </c>
      <c r="I1424" s="452">
        <v>16.8</v>
      </c>
      <c r="J1424" s="447">
        <f t="shared" si="156"/>
        <v>39.36</v>
      </c>
      <c r="K1424" s="448">
        <v>38.82</v>
      </c>
      <c r="L1424" s="453">
        <v>45511</v>
      </c>
      <c r="M1424" s="452">
        <f t="shared" si="157"/>
        <v>0.53999999999999915</v>
      </c>
      <c r="N1424" s="454">
        <v>1</v>
      </c>
      <c r="O1424" s="1" t="s">
        <v>50</v>
      </c>
      <c r="P1424" s="1" t="s">
        <v>53</v>
      </c>
      <c r="Q1424" s="451" t="str">
        <f>VLOOKUP(MKT[[#This Row],[ID]],DRIVER[],6,FALSE)</f>
        <v>BHOORA KHAN</v>
      </c>
    </row>
    <row r="1425" spans="1:18" ht="13.8">
      <c r="A1425" s="1">
        <v>44</v>
      </c>
      <c r="B1425" s="446" t="str">
        <f>MKT[[#This Row],[DATE]]&amp;MKT[[#This Row],[VEHICLE NO]]&amp;MKT[[#This Row],[TRIP NO]]</f>
        <v>45511OD04V13451</v>
      </c>
      <c r="C1425" s="25">
        <v>45511</v>
      </c>
      <c r="D1425" s="1">
        <v>50076</v>
      </c>
      <c r="E1425" s="12">
        <v>312215</v>
      </c>
      <c r="F1425" s="17">
        <v>7626</v>
      </c>
      <c r="G1425" s="20" t="s">
        <v>48</v>
      </c>
      <c r="H1425" s="452">
        <v>53.48</v>
      </c>
      <c r="I1425" s="452">
        <v>16.920000000000002</v>
      </c>
      <c r="J1425" s="447">
        <f t="shared" si="156"/>
        <v>36.559999999999995</v>
      </c>
      <c r="K1425" s="448">
        <v>35.94</v>
      </c>
      <c r="L1425" s="453">
        <v>45511</v>
      </c>
      <c r="M1425" s="452">
        <f t="shared" si="157"/>
        <v>0.61999999999999744</v>
      </c>
      <c r="N1425" s="454">
        <v>1</v>
      </c>
      <c r="O1425" s="1" t="s">
        <v>50</v>
      </c>
      <c r="P1425" s="1" t="s">
        <v>53</v>
      </c>
      <c r="Q1425" s="451" t="str">
        <f>VLOOKUP(MKT[[#This Row],[ID]],DRIVER[],6,FALSE)</f>
        <v>ASHOK PRADHAN</v>
      </c>
    </row>
    <row r="1426" spans="1:18" ht="13.8">
      <c r="A1426" s="1">
        <v>45</v>
      </c>
      <c r="B1426" s="446" t="str">
        <f>MKT[[#This Row],[DATE]]&amp;MKT[[#This Row],[VEHICLE NO]]&amp;MKT[[#This Row],[TRIP NO]]</f>
        <v>45511OD34R13451</v>
      </c>
      <c r="C1426" s="25">
        <v>45511</v>
      </c>
      <c r="D1426" s="1">
        <v>50078</v>
      </c>
      <c r="E1426" s="12">
        <v>312215</v>
      </c>
      <c r="F1426" s="17">
        <v>7650</v>
      </c>
      <c r="G1426" s="20" t="s">
        <v>11</v>
      </c>
      <c r="H1426" s="452">
        <v>53.52</v>
      </c>
      <c r="I1426" s="452">
        <v>16.920000000000002</v>
      </c>
      <c r="J1426" s="447">
        <f t="shared" si="156"/>
        <v>36.6</v>
      </c>
      <c r="K1426" s="448">
        <v>35.82</v>
      </c>
      <c r="L1426" s="453">
        <v>45511</v>
      </c>
      <c r="M1426" s="452">
        <f t="shared" si="157"/>
        <v>0.78000000000000114</v>
      </c>
      <c r="N1426" s="454">
        <v>1</v>
      </c>
      <c r="O1426" s="1" t="s">
        <v>50</v>
      </c>
      <c r="P1426" s="1" t="s">
        <v>53</v>
      </c>
      <c r="Q1426" s="451" t="str">
        <f>VLOOKUP(MKT[[#This Row],[ID]],DRIVER[],6,FALSE)</f>
        <v>AKSHAYA KU SAHOO</v>
      </c>
      <c r="R1426" s="1">
        <v>225</v>
      </c>
    </row>
    <row r="1427" spans="1:18" ht="13.8">
      <c r="A1427" s="1">
        <v>46</v>
      </c>
      <c r="B1427" s="446" t="str">
        <f>MKT[[#This Row],[DATE]]&amp;MKT[[#This Row],[VEHICLE NO]]&amp;MKT[[#This Row],[TRIP NO]]</f>
        <v>45511OD04T11451</v>
      </c>
      <c r="C1427" s="25">
        <v>45511</v>
      </c>
      <c r="D1427" s="1">
        <v>50079</v>
      </c>
      <c r="E1427" s="12">
        <v>312215</v>
      </c>
      <c r="F1427" s="17">
        <v>7636</v>
      </c>
      <c r="G1427" s="20" t="s">
        <v>13</v>
      </c>
      <c r="H1427" s="452">
        <v>56.22</v>
      </c>
      <c r="I1427" s="452">
        <v>16.899999999999999</v>
      </c>
      <c r="J1427" s="447">
        <f t="shared" si="156"/>
        <v>39.32</v>
      </c>
      <c r="K1427" s="448">
        <v>38.4</v>
      </c>
      <c r="L1427" s="453">
        <v>45511</v>
      </c>
      <c r="M1427" s="452">
        <f t="shared" si="157"/>
        <v>0.92000000000000171</v>
      </c>
      <c r="N1427" s="454">
        <v>1</v>
      </c>
      <c r="O1427" s="1" t="s">
        <v>50</v>
      </c>
      <c r="P1427" s="1" t="s">
        <v>53</v>
      </c>
      <c r="Q1427" s="451" t="str">
        <f>VLOOKUP(MKT[[#This Row],[ID]],DRIVER[],6,FALSE)</f>
        <v>NATABAR MOHANTA</v>
      </c>
    </row>
    <row r="1428" spans="1:18" ht="13.8">
      <c r="A1428" s="1">
        <v>47</v>
      </c>
      <c r="B1428" s="446" t="str">
        <f>MKT[[#This Row],[DATE]]&amp;MKT[[#This Row],[VEHICLE NO]]&amp;MKT[[#This Row],[TRIP NO]]</f>
        <v>45511OD34T11451</v>
      </c>
      <c r="C1428" s="25">
        <v>45511</v>
      </c>
      <c r="D1428" s="1">
        <v>50080</v>
      </c>
      <c r="E1428" s="12">
        <v>312215</v>
      </c>
      <c r="F1428" s="17">
        <v>7675</v>
      </c>
      <c r="G1428" s="20" t="s">
        <v>34</v>
      </c>
      <c r="H1428" s="452">
        <v>56.94</v>
      </c>
      <c r="I1428" s="452">
        <v>16.940000000000001</v>
      </c>
      <c r="J1428" s="447">
        <f t="shared" si="156"/>
        <v>40</v>
      </c>
      <c r="K1428" s="448">
        <v>39.26</v>
      </c>
      <c r="L1428" s="453">
        <v>45511</v>
      </c>
      <c r="M1428" s="452">
        <f t="shared" si="157"/>
        <v>0.74000000000000199</v>
      </c>
      <c r="N1428" s="454">
        <v>1</v>
      </c>
      <c r="O1428" s="1" t="s">
        <v>50</v>
      </c>
      <c r="P1428" s="1" t="s">
        <v>53</v>
      </c>
      <c r="Q1428" s="451" t="str">
        <f>VLOOKUP(MKT[[#This Row],[ID]],DRIVER[],6,FALSE)</f>
        <v>KASHI NATH DAS</v>
      </c>
    </row>
    <row r="1429" spans="1:18" ht="13.8">
      <c r="A1429" s="1">
        <v>48</v>
      </c>
      <c r="B1429" s="446" t="str">
        <f>MKT[[#This Row],[DATE]]&amp;MKT[[#This Row],[VEHICLE NO]]&amp;MKT[[#This Row],[TRIP NO]]</f>
        <v>45511OD34S11452</v>
      </c>
      <c r="C1429" s="25">
        <v>45511</v>
      </c>
      <c r="D1429" s="1">
        <v>50081</v>
      </c>
      <c r="E1429" s="12">
        <v>312215</v>
      </c>
      <c r="F1429" s="17">
        <v>7683</v>
      </c>
      <c r="G1429" s="20" t="s">
        <v>32</v>
      </c>
      <c r="H1429" s="452">
        <v>54.6</v>
      </c>
      <c r="I1429" s="452">
        <v>16.78</v>
      </c>
      <c r="J1429" s="447">
        <f t="shared" si="156"/>
        <v>37.82</v>
      </c>
      <c r="K1429" s="448">
        <v>37.340000000000003</v>
      </c>
      <c r="L1429" s="453">
        <v>45511</v>
      </c>
      <c r="M1429" s="452">
        <f t="shared" si="157"/>
        <v>0.47999999999999687</v>
      </c>
      <c r="N1429" s="454">
        <v>2</v>
      </c>
      <c r="O1429" s="1" t="s">
        <v>50</v>
      </c>
      <c r="P1429" s="1" t="s">
        <v>53</v>
      </c>
      <c r="Q1429" s="451" t="str">
        <f>VLOOKUP(MKT[[#This Row],[ID]],DRIVER[],6,FALSE)</f>
        <v>BHOORA KHAN</v>
      </c>
    </row>
    <row r="1430" spans="1:18" ht="13.8">
      <c r="A1430" s="1">
        <v>49</v>
      </c>
      <c r="B1430" s="446" t="str">
        <f>MKT[[#This Row],[DATE]]&amp;MKT[[#This Row],[VEHICLE NO]]&amp;MKT[[#This Row],[TRIP NO]]</f>
        <v>45511OD34R11452</v>
      </c>
      <c r="C1430" s="25">
        <v>45511</v>
      </c>
      <c r="D1430" s="1">
        <v>50082</v>
      </c>
      <c r="E1430" s="12">
        <v>312215</v>
      </c>
      <c r="F1430" s="17">
        <v>7686</v>
      </c>
      <c r="G1430" s="20" t="s">
        <v>12</v>
      </c>
      <c r="H1430" s="452">
        <v>56.08</v>
      </c>
      <c r="I1430" s="452">
        <v>16.88</v>
      </c>
      <c r="J1430" s="447">
        <f t="shared" si="156"/>
        <v>39.200000000000003</v>
      </c>
      <c r="K1430" s="448">
        <v>38.36</v>
      </c>
      <c r="L1430" s="453">
        <v>45511</v>
      </c>
      <c r="M1430" s="452">
        <f t="shared" si="157"/>
        <v>0.84000000000000341</v>
      </c>
      <c r="N1430" s="454">
        <v>2</v>
      </c>
      <c r="O1430" s="1" t="s">
        <v>50</v>
      </c>
      <c r="P1430" s="1" t="s">
        <v>53</v>
      </c>
      <c r="Q1430" s="451" t="str">
        <f>VLOOKUP(MKT[[#This Row],[ID]],DRIVER[],6,FALSE)</f>
        <v>AKASH KUMAR SINGH</v>
      </c>
    </row>
    <row r="1431" spans="1:18" ht="13.8">
      <c r="A1431" s="1">
        <v>50</v>
      </c>
      <c r="B1431" s="446" t="str">
        <f>MKT[[#This Row],[DATE]]&amp;MKT[[#This Row],[VEHICLE NO]]&amp;MKT[[#This Row],[TRIP NO]]</f>
        <v>45511OD04V13452</v>
      </c>
      <c r="C1431" s="25">
        <v>45511</v>
      </c>
      <c r="D1431" s="1">
        <v>50083</v>
      </c>
      <c r="E1431" s="12">
        <v>312215</v>
      </c>
      <c r="F1431" s="17">
        <v>7727</v>
      </c>
      <c r="G1431" s="20" t="s">
        <v>48</v>
      </c>
      <c r="H1431" s="452">
        <v>54.2</v>
      </c>
      <c r="I1431" s="452">
        <v>16.88</v>
      </c>
      <c r="J1431" s="447">
        <f t="shared" si="156"/>
        <v>37.320000000000007</v>
      </c>
      <c r="K1431" s="448">
        <v>36.92</v>
      </c>
      <c r="L1431" s="453">
        <v>45512</v>
      </c>
      <c r="M1431" s="452">
        <f t="shared" si="157"/>
        <v>0.40000000000000568</v>
      </c>
      <c r="N1431" s="454">
        <v>2</v>
      </c>
      <c r="O1431" s="1" t="s">
        <v>50</v>
      </c>
      <c r="P1431" s="1" t="s">
        <v>53</v>
      </c>
      <c r="Q1431" s="451" t="str">
        <f>VLOOKUP(MKT[[#This Row],[ID]],DRIVER[],6,FALSE)</f>
        <v>ASHOK PRADHAN</v>
      </c>
    </row>
    <row r="1432" spans="1:18" ht="13.8">
      <c r="A1432" s="1">
        <v>51</v>
      </c>
      <c r="B1432" s="446" t="str">
        <f>MKT[[#This Row],[DATE]]&amp;MKT[[#This Row],[VEHICLE NO]]&amp;MKT[[#This Row],[TRIP NO]]</f>
        <v>45512OD34R13451</v>
      </c>
      <c r="C1432" s="25">
        <v>45512</v>
      </c>
      <c r="D1432" s="1">
        <v>50084</v>
      </c>
      <c r="E1432" s="12">
        <v>312215</v>
      </c>
      <c r="F1432" s="17">
        <v>7744</v>
      </c>
      <c r="G1432" s="20" t="s">
        <v>11</v>
      </c>
      <c r="H1432" s="452">
        <v>57.66</v>
      </c>
      <c r="I1432" s="452">
        <v>17.079999999999998</v>
      </c>
      <c r="J1432" s="447">
        <f t="shared" ref="J1432:J1443" si="158">H1432-I1432</f>
        <v>40.58</v>
      </c>
      <c r="K1432" s="448">
        <v>40.14</v>
      </c>
      <c r="L1432" s="453">
        <v>45512</v>
      </c>
      <c r="M1432" s="452">
        <f t="shared" ref="M1432:M1443" si="159">J1432-K1432</f>
        <v>0.43999999999999773</v>
      </c>
      <c r="N1432" s="454">
        <v>1</v>
      </c>
      <c r="O1432" s="1" t="s">
        <v>50</v>
      </c>
      <c r="P1432" s="1" t="s">
        <v>53</v>
      </c>
      <c r="Q1432" s="451" t="str">
        <f>VLOOKUP(MKT[[#This Row],[ID]],DRIVER[],6,FALSE)</f>
        <v>AKSHAYA KU SAHOO</v>
      </c>
    </row>
    <row r="1433" spans="1:18" ht="13.8">
      <c r="A1433" s="1">
        <v>52</v>
      </c>
      <c r="B1433" s="446" t="str">
        <f>MKT[[#This Row],[DATE]]&amp;MKT[[#This Row],[VEHICLE NO]]&amp;MKT[[#This Row],[TRIP NO]]</f>
        <v>45512OD04T11452</v>
      </c>
      <c r="C1433" s="25">
        <v>45512</v>
      </c>
      <c r="D1433" s="1">
        <v>50085</v>
      </c>
      <c r="E1433" s="12">
        <v>312215</v>
      </c>
      <c r="F1433" s="17">
        <v>7747</v>
      </c>
      <c r="G1433" s="20" t="s">
        <v>13</v>
      </c>
      <c r="H1433" s="452">
        <v>55.68</v>
      </c>
      <c r="I1433" s="452">
        <v>16.82</v>
      </c>
      <c r="J1433" s="447">
        <f t="shared" si="158"/>
        <v>38.86</v>
      </c>
      <c r="K1433" s="448">
        <v>38.340000000000003</v>
      </c>
      <c r="L1433" s="453">
        <v>45512</v>
      </c>
      <c r="M1433" s="452">
        <f t="shared" si="159"/>
        <v>0.51999999999999602</v>
      </c>
      <c r="N1433" s="454">
        <v>2</v>
      </c>
      <c r="O1433" s="1" t="s">
        <v>50</v>
      </c>
      <c r="P1433" s="1" t="s">
        <v>53</v>
      </c>
      <c r="Q1433" s="451" t="str">
        <f>VLOOKUP(MKT[[#This Row],[ID]],DRIVER[],6,FALSE)</f>
        <v>AKSHAYA KU SAHOO</v>
      </c>
      <c r="R1433" s="1">
        <v>125</v>
      </c>
    </row>
    <row r="1434" spans="1:18" ht="13.8">
      <c r="A1434" s="1">
        <v>53</v>
      </c>
      <c r="B1434" s="446" t="str">
        <f>MKT[[#This Row],[DATE]]&amp;MKT[[#This Row],[VEHICLE NO]]&amp;MKT[[#This Row],[TRIP NO]]</f>
        <v>45512OD34T11451</v>
      </c>
      <c r="C1434" s="25">
        <v>45512</v>
      </c>
      <c r="D1434" s="1">
        <v>50086</v>
      </c>
      <c r="E1434" s="12">
        <v>312215</v>
      </c>
      <c r="F1434" s="17">
        <v>7750</v>
      </c>
      <c r="G1434" s="20" t="s">
        <v>34</v>
      </c>
      <c r="H1434" s="452">
        <v>56.58</v>
      </c>
      <c r="I1434" s="452">
        <v>16.920000000000002</v>
      </c>
      <c r="J1434" s="447">
        <f t="shared" si="158"/>
        <v>39.659999999999997</v>
      </c>
      <c r="K1434" s="448">
        <v>38.78</v>
      </c>
      <c r="L1434" s="453">
        <v>45512</v>
      </c>
      <c r="M1434" s="452">
        <f t="shared" si="159"/>
        <v>0.87999999999999545</v>
      </c>
      <c r="N1434" s="454">
        <v>1</v>
      </c>
      <c r="O1434" s="1" t="s">
        <v>50</v>
      </c>
      <c r="P1434" s="1" t="s">
        <v>53</v>
      </c>
      <c r="Q1434" s="451" t="str">
        <f>VLOOKUP(MKT[[#This Row],[ID]],DRIVER[],6,FALSE)</f>
        <v>KASHI NATH DAS</v>
      </c>
    </row>
    <row r="1435" spans="1:18" ht="13.8">
      <c r="A1435" s="1">
        <v>54</v>
      </c>
      <c r="B1435" s="446" t="str">
        <f>MKT[[#This Row],[DATE]]&amp;MKT[[#This Row],[VEHICLE NO]]&amp;MKT[[#This Row],[TRIP NO]]</f>
        <v>45512OD34S11451</v>
      </c>
      <c r="C1435" s="25">
        <v>45512</v>
      </c>
      <c r="D1435" s="1">
        <v>50087</v>
      </c>
      <c r="E1435" s="12">
        <v>312215</v>
      </c>
      <c r="F1435" s="17">
        <v>7754</v>
      </c>
      <c r="G1435" s="20" t="s">
        <v>32</v>
      </c>
      <c r="H1435" s="452">
        <v>54.32</v>
      </c>
      <c r="I1435" s="452">
        <v>16.78</v>
      </c>
      <c r="J1435" s="447">
        <f t="shared" si="158"/>
        <v>37.54</v>
      </c>
      <c r="K1435" s="448">
        <v>37.020000000000003</v>
      </c>
      <c r="L1435" s="453">
        <v>45512</v>
      </c>
      <c r="M1435" s="452">
        <f t="shared" si="159"/>
        <v>0.51999999999999602</v>
      </c>
      <c r="N1435" s="454">
        <v>1</v>
      </c>
      <c r="O1435" s="1" t="s">
        <v>50</v>
      </c>
      <c r="P1435" s="1" t="s">
        <v>53</v>
      </c>
      <c r="Q1435" s="451" t="str">
        <f>VLOOKUP(MKT[[#This Row],[ID]],DRIVER[],6,FALSE)</f>
        <v>BHOORA KHAN</v>
      </c>
      <c r="R1435" s="1">
        <v>225</v>
      </c>
    </row>
    <row r="1436" spans="1:18" ht="13.8">
      <c r="A1436" s="1">
        <v>55</v>
      </c>
      <c r="B1436" s="446" t="str">
        <f>MKT[[#This Row],[DATE]]&amp;MKT[[#This Row],[VEHICLE NO]]&amp;MKT[[#This Row],[TRIP NO]]</f>
        <v>45512OD34R11451</v>
      </c>
      <c r="C1436" s="25">
        <v>45512</v>
      </c>
      <c r="D1436" s="1">
        <v>50088</v>
      </c>
      <c r="E1436" s="12">
        <v>312215</v>
      </c>
      <c r="F1436" s="17">
        <v>7756</v>
      </c>
      <c r="G1436" s="20" t="s">
        <v>12</v>
      </c>
      <c r="H1436" s="452">
        <v>56.32</v>
      </c>
      <c r="I1436" s="452">
        <v>16.88</v>
      </c>
      <c r="J1436" s="447">
        <f t="shared" si="158"/>
        <v>39.44</v>
      </c>
      <c r="K1436" s="448">
        <v>38.799999999999997</v>
      </c>
      <c r="L1436" s="453">
        <v>45512</v>
      </c>
      <c r="M1436" s="452">
        <f t="shared" si="159"/>
        <v>0.64000000000000057</v>
      </c>
      <c r="N1436" s="454">
        <v>1</v>
      </c>
      <c r="O1436" s="1" t="s">
        <v>50</v>
      </c>
      <c r="P1436" s="1" t="s">
        <v>53</v>
      </c>
      <c r="Q1436" s="451" t="str">
        <f>VLOOKUP(MKT[[#This Row],[ID]],DRIVER[],6,FALSE)</f>
        <v>AKASH KUMAR SINGH</v>
      </c>
    </row>
    <row r="1437" spans="1:18" ht="13.8">
      <c r="A1437" s="1">
        <v>56</v>
      </c>
      <c r="B1437" s="446" t="str">
        <f>MKT[[#This Row],[DATE]]&amp;MKT[[#This Row],[VEHICLE NO]]&amp;MKT[[#This Row],[TRIP NO]]</f>
        <v>45512OD34R13452</v>
      </c>
      <c r="C1437" s="25">
        <v>45512</v>
      </c>
      <c r="D1437" s="1">
        <v>50089</v>
      </c>
      <c r="E1437" s="12">
        <v>312215</v>
      </c>
      <c r="F1437" s="17">
        <v>7778</v>
      </c>
      <c r="G1437" s="20" t="s">
        <v>11</v>
      </c>
      <c r="H1437" s="452">
        <v>54.16</v>
      </c>
      <c r="I1437" s="452">
        <v>17.079999999999998</v>
      </c>
      <c r="J1437" s="447">
        <f t="shared" si="158"/>
        <v>37.08</v>
      </c>
      <c r="K1437" s="448">
        <v>36.56</v>
      </c>
      <c r="L1437" s="453">
        <v>45512</v>
      </c>
      <c r="M1437" s="452">
        <f t="shared" si="159"/>
        <v>0.51999999999999602</v>
      </c>
      <c r="N1437" s="454">
        <v>2</v>
      </c>
      <c r="O1437" s="1" t="s">
        <v>50</v>
      </c>
      <c r="P1437" s="1" t="s">
        <v>53</v>
      </c>
      <c r="Q1437" s="451" t="str">
        <f>VLOOKUP(MKT[[#This Row],[ID]],DRIVER[],6,FALSE)</f>
        <v>AKSHAYA KU SAHOO</v>
      </c>
    </row>
    <row r="1438" spans="1:18" ht="13.8">
      <c r="A1438" s="1">
        <v>57</v>
      </c>
      <c r="B1438" s="446" t="str">
        <f>MKT[[#This Row],[DATE]]&amp;MKT[[#This Row],[VEHICLE NO]]&amp;MKT[[#This Row],[TRIP NO]]</f>
        <v>45512OD04V13451</v>
      </c>
      <c r="C1438" s="25">
        <v>45512</v>
      </c>
      <c r="D1438" s="1">
        <v>50090</v>
      </c>
      <c r="E1438" s="12">
        <v>312215</v>
      </c>
      <c r="F1438" s="17">
        <v>7793</v>
      </c>
      <c r="G1438" s="20" t="s">
        <v>48</v>
      </c>
      <c r="H1438" s="452">
        <v>54.24</v>
      </c>
      <c r="I1438" s="452">
        <v>16.86</v>
      </c>
      <c r="J1438" s="447">
        <f t="shared" si="158"/>
        <v>37.380000000000003</v>
      </c>
      <c r="K1438" s="448">
        <v>36.86</v>
      </c>
      <c r="L1438" s="453">
        <v>45512</v>
      </c>
      <c r="M1438" s="452">
        <f t="shared" si="159"/>
        <v>0.52000000000000313</v>
      </c>
      <c r="N1438" s="454">
        <v>1</v>
      </c>
      <c r="O1438" s="1" t="s">
        <v>50</v>
      </c>
      <c r="P1438" s="1" t="s">
        <v>53</v>
      </c>
      <c r="Q1438" s="451" t="str">
        <f>VLOOKUP(MKT[[#This Row],[ID]],DRIVER[],6,FALSE)</f>
        <v>ASHOK PRADHAN</v>
      </c>
    </row>
    <row r="1439" spans="1:18" ht="13.8">
      <c r="A1439" s="1">
        <v>58</v>
      </c>
      <c r="B1439" s="446" t="str">
        <f>MKT[[#This Row],[DATE]]&amp;MKT[[#This Row],[VEHICLE NO]]&amp;MKT[[#This Row],[TRIP NO]]</f>
        <v>45512OD34T11452</v>
      </c>
      <c r="C1439" s="25">
        <v>45512</v>
      </c>
      <c r="D1439" s="1">
        <v>50091</v>
      </c>
      <c r="E1439" s="12">
        <v>312215</v>
      </c>
      <c r="F1439" s="17">
        <v>7826</v>
      </c>
      <c r="G1439" s="20" t="s">
        <v>34</v>
      </c>
      <c r="H1439" s="452">
        <v>54.74</v>
      </c>
      <c r="I1439" s="452">
        <v>16.8</v>
      </c>
      <c r="J1439" s="447">
        <f t="shared" si="158"/>
        <v>37.94</v>
      </c>
      <c r="K1439" s="448">
        <v>37.340000000000003</v>
      </c>
      <c r="L1439" s="453">
        <v>45512</v>
      </c>
      <c r="M1439" s="452">
        <f t="shared" si="159"/>
        <v>0.59999999999999432</v>
      </c>
      <c r="N1439" s="454">
        <v>2</v>
      </c>
      <c r="O1439" s="1" t="s">
        <v>50</v>
      </c>
      <c r="P1439" s="1" t="s">
        <v>53</v>
      </c>
      <c r="Q1439" s="451" t="str">
        <f>VLOOKUP(MKT[[#This Row],[ID]],DRIVER[],6,FALSE)</f>
        <v>KASHI NATH DAS</v>
      </c>
    </row>
    <row r="1440" spans="1:18" ht="13.8">
      <c r="A1440" s="1">
        <v>59</v>
      </c>
      <c r="B1440" s="446" t="str">
        <f>MKT[[#This Row],[DATE]]&amp;MKT[[#This Row],[VEHICLE NO]]&amp;MKT[[#This Row],[TRIP NO]]</f>
        <v>45512OD34R11452</v>
      </c>
      <c r="C1440" s="25">
        <v>45512</v>
      </c>
      <c r="D1440" s="1">
        <v>50092</v>
      </c>
      <c r="E1440" s="12">
        <v>312215</v>
      </c>
      <c r="F1440" s="17">
        <v>7831</v>
      </c>
      <c r="G1440" s="20" t="s">
        <v>12</v>
      </c>
      <c r="H1440" s="452">
        <v>52.6</v>
      </c>
      <c r="I1440" s="452">
        <v>16.84</v>
      </c>
      <c r="J1440" s="447">
        <f t="shared" si="158"/>
        <v>35.760000000000005</v>
      </c>
      <c r="K1440" s="448">
        <v>35.28</v>
      </c>
      <c r="L1440" s="453">
        <v>45512</v>
      </c>
      <c r="M1440" s="452">
        <f t="shared" si="159"/>
        <v>0.48000000000000398</v>
      </c>
      <c r="N1440" s="454">
        <v>2</v>
      </c>
      <c r="O1440" s="1" t="s">
        <v>50</v>
      </c>
      <c r="P1440" s="1" t="s">
        <v>53</v>
      </c>
      <c r="Q1440" s="451" t="str">
        <f>VLOOKUP(MKT[[#This Row],[ID]],DRIVER[],6,FALSE)</f>
        <v>AKASH KUMAR SINGH</v>
      </c>
    </row>
    <row r="1441" spans="1:18" ht="13.8">
      <c r="A1441" s="1">
        <v>60</v>
      </c>
      <c r="B1441" s="446" t="str">
        <f>MKT[[#This Row],[DATE]]&amp;MKT[[#This Row],[VEHICLE NO]]&amp;MKT[[#This Row],[TRIP NO]]</f>
        <v>45512OD34S11452</v>
      </c>
      <c r="C1441" s="25">
        <v>45512</v>
      </c>
      <c r="D1441" s="1">
        <v>50093</v>
      </c>
      <c r="E1441" s="12">
        <v>312215</v>
      </c>
      <c r="F1441" s="17">
        <v>7830</v>
      </c>
      <c r="G1441" s="20" t="s">
        <v>32</v>
      </c>
      <c r="H1441" s="452">
        <v>56.26</v>
      </c>
      <c r="I1441" s="452">
        <v>16.86</v>
      </c>
      <c r="J1441" s="447">
        <f t="shared" si="158"/>
        <v>39.4</v>
      </c>
      <c r="K1441" s="448">
        <v>38.200000000000003</v>
      </c>
      <c r="L1441" s="453">
        <v>45512</v>
      </c>
      <c r="M1441" s="452">
        <f t="shared" si="159"/>
        <v>1.1999999999999957</v>
      </c>
      <c r="N1441" s="454">
        <v>2</v>
      </c>
      <c r="O1441" s="1" t="s">
        <v>50</v>
      </c>
      <c r="P1441" s="1" t="s">
        <v>53</v>
      </c>
      <c r="Q1441" s="451" t="str">
        <f>VLOOKUP(MKT[[#This Row],[ID]],DRIVER[],6,FALSE)</f>
        <v>BHOORA KHAN</v>
      </c>
    </row>
    <row r="1442" spans="1:18" ht="13.8">
      <c r="A1442" s="1">
        <v>61</v>
      </c>
      <c r="B1442" s="446" t="str">
        <f>MKT[[#This Row],[DATE]]&amp;MKT[[#This Row],[VEHICLE NO]]&amp;MKT[[#This Row],[TRIP NO]]</f>
        <v>45512OD04T11452</v>
      </c>
      <c r="C1442" s="25">
        <v>45512</v>
      </c>
      <c r="D1442" s="1">
        <v>50094</v>
      </c>
      <c r="E1442" s="12">
        <v>312215</v>
      </c>
      <c r="F1442" s="17">
        <v>7889</v>
      </c>
      <c r="G1442" s="20" t="s">
        <v>13</v>
      </c>
      <c r="H1442" s="452">
        <v>53.4</v>
      </c>
      <c r="I1442" s="452">
        <v>16.899999999999999</v>
      </c>
      <c r="J1442" s="447">
        <f t="shared" si="158"/>
        <v>36.5</v>
      </c>
      <c r="K1442" s="448">
        <v>36.020000000000003</v>
      </c>
      <c r="L1442" s="453">
        <v>45513</v>
      </c>
      <c r="M1442" s="452">
        <f t="shared" si="159"/>
        <v>0.47999999999999687</v>
      </c>
      <c r="N1442" s="454">
        <v>2</v>
      </c>
      <c r="O1442" s="1" t="s">
        <v>50</v>
      </c>
      <c r="P1442" s="1" t="s">
        <v>53</v>
      </c>
      <c r="Q1442" s="451" t="str">
        <f>VLOOKUP(MKT[[#This Row],[ID]],DRIVER[],6,FALSE)</f>
        <v>AKSHAYA KU SAHOO</v>
      </c>
    </row>
    <row r="1443" spans="1:18" ht="13.8">
      <c r="A1443" s="1">
        <v>62</v>
      </c>
      <c r="B1443" s="446" t="str">
        <f>MKT[[#This Row],[DATE]]&amp;MKT[[#This Row],[VEHICLE NO]]&amp;MKT[[#This Row],[TRIP NO]]</f>
        <v>45512OD04V13452</v>
      </c>
      <c r="C1443" s="25">
        <v>45512</v>
      </c>
      <c r="D1443" s="1">
        <v>50095</v>
      </c>
      <c r="E1443" s="12">
        <v>312215</v>
      </c>
      <c r="F1443" s="17">
        <v>7892</v>
      </c>
      <c r="G1443" s="20" t="s">
        <v>48</v>
      </c>
      <c r="H1443" s="452">
        <v>53.24</v>
      </c>
      <c r="I1443" s="452">
        <v>16.88</v>
      </c>
      <c r="J1443" s="447">
        <f t="shared" si="158"/>
        <v>36.36</v>
      </c>
      <c r="K1443" s="448">
        <v>35.92</v>
      </c>
      <c r="L1443" s="453">
        <v>45513</v>
      </c>
      <c r="M1443" s="452">
        <f t="shared" si="159"/>
        <v>0.43999999999999773</v>
      </c>
      <c r="N1443" s="454">
        <v>2</v>
      </c>
      <c r="O1443" s="1" t="s">
        <v>50</v>
      </c>
      <c r="P1443" s="1" t="s">
        <v>53</v>
      </c>
      <c r="Q1443" s="451" t="str">
        <f>VLOOKUP(MKT[[#This Row],[ID]],DRIVER[],6,FALSE)</f>
        <v>ASHOK PRADHAN</v>
      </c>
    </row>
    <row r="1444" spans="1:18" ht="13.8">
      <c r="A1444" s="1">
        <v>63</v>
      </c>
      <c r="B1444" s="446" t="str">
        <f>MKT[[#This Row],[DATE]]&amp;MKT[[#This Row],[VEHICLE NO]]&amp;MKT[[#This Row],[TRIP NO]]</f>
        <v>45513OD34R11451</v>
      </c>
      <c r="C1444" s="25">
        <v>45513</v>
      </c>
      <c r="D1444" s="1">
        <v>50096</v>
      </c>
      <c r="E1444" s="12">
        <v>312215</v>
      </c>
      <c r="F1444" s="17">
        <v>7900</v>
      </c>
      <c r="G1444" s="20" t="s">
        <v>12</v>
      </c>
      <c r="H1444" s="452">
        <v>53.44</v>
      </c>
      <c r="I1444" s="452">
        <v>16.86</v>
      </c>
      <c r="J1444" s="447">
        <f t="shared" ref="J1444:J1453" si="160">H1444-I1444</f>
        <v>36.58</v>
      </c>
      <c r="K1444" s="448">
        <v>36.119999999999997</v>
      </c>
      <c r="L1444" s="453">
        <v>45513</v>
      </c>
      <c r="M1444" s="452">
        <f t="shared" ref="M1444:M1453" si="161">J1444-K1444</f>
        <v>0.46000000000000085</v>
      </c>
      <c r="N1444" s="454">
        <v>1</v>
      </c>
      <c r="O1444" s="1" t="s">
        <v>50</v>
      </c>
      <c r="P1444" s="1" t="s">
        <v>53</v>
      </c>
      <c r="Q1444" s="451" t="str">
        <f>VLOOKUP(MKT[[#This Row],[ID]],DRIVER[],6,FALSE)</f>
        <v>AKASH KUMAR SINGH</v>
      </c>
    </row>
    <row r="1445" spans="1:18" ht="13.8">
      <c r="A1445" s="1">
        <v>64</v>
      </c>
      <c r="B1445" s="446" t="str">
        <f>MKT[[#This Row],[DATE]]&amp;MKT[[#This Row],[VEHICLE NO]]&amp;MKT[[#This Row],[TRIP NO]]</f>
        <v>45513OD34T11451</v>
      </c>
      <c r="C1445" s="25">
        <v>45513</v>
      </c>
      <c r="D1445" s="1">
        <v>50097</v>
      </c>
      <c r="E1445" s="12">
        <v>312215</v>
      </c>
      <c r="F1445" s="17">
        <v>7905</v>
      </c>
      <c r="G1445" s="20" t="s">
        <v>34</v>
      </c>
      <c r="H1445" s="452">
        <v>54.62</v>
      </c>
      <c r="I1445" s="452">
        <v>16.940000000000001</v>
      </c>
      <c r="J1445" s="447">
        <f t="shared" si="160"/>
        <v>37.679999999999993</v>
      </c>
      <c r="K1445" s="448">
        <v>36.5</v>
      </c>
      <c r="L1445" s="453">
        <v>45513</v>
      </c>
      <c r="M1445" s="452">
        <f t="shared" si="161"/>
        <v>1.1799999999999926</v>
      </c>
      <c r="N1445" s="454">
        <v>1</v>
      </c>
      <c r="O1445" s="1" t="s">
        <v>50</v>
      </c>
      <c r="P1445" s="1" t="s">
        <v>53</v>
      </c>
      <c r="Q1445" s="451" t="str">
        <f>VLOOKUP(MKT[[#This Row],[ID]],DRIVER[],6,FALSE)</f>
        <v>KASHI NATH DAS</v>
      </c>
      <c r="R1445" s="1">
        <v>125</v>
      </c>
    </row>
    <row r="1446" spans="1:18" ht="13.8">
      <c r="A1446" s="1">
        <v>65</v>
      </c>
      <c r="B1446" s="446" t="str">
        <f>MKT[[#This Row],[DATE]]&amp;MKT[[#This Row],[VEHICLE NO]]&amp;MKT[[#This Row],[TRIP NO]]</f>
        <v>45513OD04T11451</v>
      </c>
      <c r="C1446" s="25">
        <v>45513</v>
      </c>
      <c r="D1446" s="1">
        <v>50098</v>
      </c>
      <c r="E1446" s="12">
        <v>312215</v>
      </c>
      <c r="F1446" s="17">
        <v>7906</v>
      </c>
      <c r="G1446" s="20" t="s">
        <v>13</v>
      </c>
      <c r="H1446" s="452">
        <v>51.02</v>
      </c>
      <c r="I1446" s="452">
        <v>16.88</v>
      </c>
      <c r="J1446" s="447">
        <f t="shared" si="160"/>
        <v>34.14</v>
      </c>
      <c r="K1446" s="448">
        <v>33.479999999999997</v>
      </c>
      <c r="L1446" s="453">
        <v>45513</v>
      </c>
      <c r="M1446" s="452">
        <f t="shared" si="161"/>
        <v>0.66000000000000369</v>
      </c>
      <c r="N1446" s="454">
        <v>1</v>
      </c>
      <c r="O1446" s="1" t="s">
        <v>50</v>
      </c>
      <c r="P1446" s="1" t="s">
        <v>53</v>
      </c>
      <c r="Q1446" s="451" t="str">
        <f>VLOOKUP(MKT[[#This Row],[ID]],DRIVER[],6,FALSE)</f>
        <v>AKSHAYA KU SAHOO</v>
      </c>
    </row>
    <row r="1447" spans="1:18" ht="13.8">
      <c r="A1447" s="1">
        <v>66</v>
      </c>
      <c r="B1447" s="446" t="str">
        <f>MKT[[#This Row],[DATE]]&amp;MKT[[#This Row],[VEHICLE NO]]&amp;MKT[[#This Row],[TRIP NO]]</f>
        <v>45513OD04V13451</v>
      </c>
      <c r="C1447" s="25">
        <v>45513</v>
      </c>
      <c r="D1447" s="1">
        <v>50099</v>
      </c>
      <c r="E1447" s="12">
        <v>312215</v>
      </c>
      <c r="F1447" s="17">
        <v>7921</v>
      </c>
      <c r="G1447" s="20" t="s">
        <v>48</v>
      </c>
      <c r="H1447" s="452">
        <v>54.24</v>
      </c>
      <c r="I1447" s="452">
        <v>16.86</v>
      </c>
      <c r="J1447" s="447">
        <f t="shared" si="160"/>
        <v>37.380000000000003</v>
      </c>
      <c r="K1447" s="448">
        <v>36.840000000000003</v>
      </c>
      <c r="L1447" s="453">
        <v>45513</v>
      </c>
      <c r="M1447" s="452">
        <f t="shared" si="161"/>
        <v>0.53999999999999915</v>
      </c>
      <c r="N1447" s="454">
        <v>1</v>
      </c>
      <c r="O1447" s="1" t="s">
        <v>50</v>
      </c>
      <c r="P1447" s="1" t="s">
        <v>53</v>
      </c>
      <c r="Q1447" s="451" t="str">
        <f>VLOOKUP(MKT[[#This Row],[ID]],DRIVER[],6,FALSE)</f>
        <v>BENUDHAR PRADHAN</v>
      </c>
    </row>
    <row r="1448" spans="1:18" ht="13.8">
      <c r="A1448" s="1">
        <v>67</v>
      </c>
      <c r="B1448" s="446" t="str">
        <f>MKT[[#This Row],[DATE]]&amp;MKT[[#This Row],[VEHICLE NO]]&amp;MKT[[#This Row],[TRIP NO]]</f>
        <v>45513OD34R13451</v>
      </c>
      <c r="C1448" s="25">
        <v>45513</v>
      </c>
      <c r="D1448" s="1">
        <v>50100</v>
      </c>
      <c r="E1448" s="12">
        <v>312215</v>
      </c>
      <c r="F1448" s="17">
        <v>7933</v>
      </c>
      <c r="G1448" s="20" t="s">
        <v>11</v>
      </c>
      <c r="H1448" s="452">
        <v>54.2</v>
      </c>
      <c r="I1448" s="452">
        <v>17.04</v>
      </c>
      <c r="J1448" s="447">
        <f t="shared" si="160"/>
        <v>37.160000000000004</v>
      </c>
      <c r="K1448" s="448">
        <v>36.76</v>
      </c>
      <c r="L1448" s="453">
        <v>45513</v>
      </c>
      <c r="M1448" s="452">
        <f t="shared" si="161"/>
        <v>0.40000000000000568</v>
      </c>
      <c r="N1448" s="454">
        <v>1</v>
      </c>
      <c r="O1448" s="1" t="s">
        <v>50</v>
      </c>
      <c r="P1448" s="1" t="s">
        <v>53</v>
      </c>
      <c r="Q1448" s="451" t="str">
        <f>VLOOKUP(MKT[[#This Row],[ID]],DRIVER[],6,FALSE)</f>
        <v>NATABAR MOHANTA</v>
      </c>
    </row>
    <row r="1449" spans="1:18" ht="13.8">
      <c r="A1449" s="1">
        <v>68</v>
      </c>
      <c r="B1449" s="446" t="str">
        <f>MKT[[#This Row],[DATE]]&amp;MKT[[#This Row],[VEHICLE NO]]&amp;MKT[[#This Row],[TRIP NO]]</f>
        <v>45513OD34R11452</v>
      </c>
      <c r="C1449" s="25">
        <v>45513</v>
      </c>
      <c r="D1449" s="1">
        <v>50101</v>
      </c>
      <c r="E1449" s="12">
        <v>312215</v>
      </c>
      <c r="F1449" s="17">
        <v>7985</v>
      </c>
      <c r="G1449" s="20" t="s">
        <v>12</v>
      </c>
      <c r="H1449" s="452">
        <v>55.3</v>
      </c>
      <c r="I1449" s="452">
        <v>16.8</v>
      </c>
      <c r="J1449" s="447">
        <f t="shared" si="160"/>
        <v>38.5</v>
      </c>
      <c r="K1449" s="448">
        <v>37.72</v>
      </c>
      <c r="L1449" s="453">
        <v>45513</v>
      </c>
      <c r="M1449" s="452">
        <f t="shared" si="161"/>
        <v>0.78000000000000114</v>
      </c>
      <c r="N1449" s="454">
        <v>2</v>
      </c>
      <c r="O1449" s="1" t="s">
        <v>50</v>
      </c>
      <c r="P1449" s="1" t="s">
        <v>53</v>
      </c>
      <c r="Q1449" s="451" t="str">
        <f>VLOOKUP(MKT[[#This Row],[ID]],DRIVER[],6,FALSE)</f>
        <v>AKASH KUMAR SINGH</v>
      </c>
    </row>
    <row r="1450" spans="1:18" ht="13.8">
      <c r="A1450" s="1">
        <v>69</v>
      </c>
      <c r="B1450" s="446" t="str">
        <f>MKT[[#This Row],[DATE]]&amp;MKT[[#This Row],[VEHICLE NO]]&amp;MKT[[#This Row],[TRIP NO]]</f>
        <v>45513OD34T11452</v>
      </c>
      <c r="C1450" s="25">
        <v>45513</v>
      </c>
      <c r="D1450" s="1">
        <v>50102</v>
      </c>
      <c r="E1450" s="12">
        <v>312215</v>
      </c>
      <c r="F1450" s="17">
        <v>7991</v>
      </c>
      <c r="G1450" s="20" t="s">
        <v>34</v>
      </c>
      <c r="H1450" s="452">
        <v>53.62</v>
      </c>
      <c r="I1450" s="452">
        <v>16.98</v>
      </c>
      <c r="J1450" s="447">
        <f t="shared" si="160"/>
        <v>36.64</v>
      </c>
      <c r="K1450" s="448">
        <v>36.24</v>
      </c>
      <c r="L1450" s="453">
        <v>45513</v>
      </c>
      <c r="M1450" s="452">
        <f t="shared" si="161"/>
        <v>0.39999999999999858</v>
      </c>
      <c r="N1450" s="454">
        <v>2</v>
      </c>
      <c r="O1450" s="1" t="s">
        <v>50</v>
      </c>
      <c r="P1450" s="1" t="s">
        <v>53</v>
      </c>
      <c r="Q1450" s="451" t="str">
        <f>VLOOKUP(MKT[[#This Row],[ID]],DRIVER[],6,FALSE)</f>
        <v>KASHI NATH DAS</v>
      </c>
    </row>
    <row r="1451" spans="1:18" ht="13.8">
      <c r="A1451" s="1">
        <v>70</v>
      </c>
      <c r="B1451" s="446" t="str">
        <f>MKT[[#This Row],[DATE]]&amp;MKT[[#This Row],[VEHICLE NO]]&amp;MKT[[#This Row],[TRIP NO]]</f>
        <v>45513OD04T11452</v>
      </c>
      <c r="C1451" s="25">
        <v>45513</v>
      </c>
      <c r="D1451" s="1">
        <v>50103</v>
      </c>
      <c r="E1451" s="12">
        <v>312215</v>
      </c>
      <c r="F1451" s="17">
        <v>7993</v>
      </c>
      <c r="G1451" s="20" t="s">
        <v>13</v>
      </c>
      <c r="H1451" s="452">
        <v>53.92</v>
      </c>
      <c r="I1451" s="452">
        <v>16.88</v>
      </c>
      <c r="J1451" s="447">
        <f t="shared" si="160"/>
        <v>37.040000000000006</v>
      </c>
      <c r="K1451" s="448">
        <v>36.68</v>
      </c>
      <c r="L1451" s="453">
        <v>45513</v>
      </c>
      <c r="M1451" s="452">
        <f t="shared" si="161"/>
        <v>0.36000000000000654</v>
      </c>
      <c r="N1451" s="454">
        <v>2</v>
      </c>
      <c r="O1451" s="1" t="s">
        <v>50</v>
      </c>
      <c r="P1451" s="1" t="s">
        <v>53</v>
      </c>
      <c r="Q1451" s="451" t="str">
        <f>VLOOKUP(MKT[[#This Row],[ID]],DRIVER[],6,FALSE)</f>
        <v>AKSHAYA KU SAHOO</v>
      </c>
    </row>
    <row r="1452" spans="1:18" ht="13.8">
      <c r="A1452" s="1">
        <v>71</v>
      </c>
      <c r="B1452" s="446" t="str">
        <f>MKT[[#This Row],[DATE]]&amp;MKT[[#This Row],[VEHICLE NO]]&amp;MKT[[#This Row],[TRIP NO]]</f>
        <v>45513OD04V13452</v>
      </c>
      <c r="C1452" s="25">
        <v>45513</v>
      </c>
      <c r="D1452" s="1">
        <v>50104</v>
      </c>
      <c r="E1452" s="12">
        <v>312215</v>
      </c>
      <c r="F1452" s="17">
        <v>8003</v>
      </c>
      <c r="G1452" s="20" t="s">
        <v>48</v>
      </c>
      <c r="H1452" s="452">
        <v>51.6</v>
      </c>
      <c r="I1452" s="452">
        <v>16.82</v>
      </c>
      <c r="J1452" s="447">
        <f t="shared" si="160"/>
        <v>34.78</v>
      </c>
      <c r="K1452" s="448">
        <v>34.32</v>
      </c>
      <c r="L1452" s="453">
        <v>45514</v>
      </c>
      <c r="M1452" s="452">
        <f t="shared" si="161"/>
        <v>0.46000000000000085</v>
      </c>
      <c r="N1452" s="454">
        <v>2</v>
      </c>
      <c r="O1452" s="1" t="s">
        <v>50</v>
      </c>
      <c r="P1452" s="1" t="s">
        <v>53</v>
      </c>
      <c r="Q1452" s="451" t="str">
        <f>VLOOKUP(MKT[[#This Row],[ID]],DRIVER[],6,FALSE)</f>
        <v>BENUDHAR PRADHAN</v>
      </c>
      <c r="R1452" s="1">
        <v>225</v>
      </c>
    </row>
    <row r="1453" spans="1:18" ht="13.8">
      <c r="A1453" s="1">
        <v>72</v>
      </c>
      <c r="B1453" s="446" t="str">
        <f>MKT[[#This Row],[DATE]]&amp;MKT[[#This Row],[VEHICLE NO]]&amp;MKT[[#This Row],[TRIP NO]]</f>
        <v>45513OD34R13452</v>
      </c>
      <c r="C1453" s="25">
        <v>45513</v>
      </c>
      <c r="D1453" s="1">
        <v>50105</v>
      </c>
      <c r="E1453" s="12">
        <v>312215</v>
      </c>
      <c r="F1453" s="17">
        <v>8006</v>
      </c>
      <c r="G1453" s="20" t="s">
        <v>11</v>
      </c>
      <c r="H1453" s="452">
        <v>56.36</v>
      </c>
      <c r="I1453" s="452">
        <v>17</v>
      </c>
      <c r="J1453" s="447">
        <f t="shared" si="160"/>
        <v>39.36</v>
      </c>
      <c r="K1453" s="448">
        <v>38.92</v>
      </c>
      <c r="L1453" s="453">
        <v>45514</v>
      </c>
      <c r="M1453" s="452">
        <f t="shared" si="161"/>
        <v>0.43999999999999773</v>
      </c>
      <c r="N1453" s="454">
        <v>2</v>
      </c>
      <c r="O1453" s="1" t="s">
        <v>50</v>
      </c>
      <c r="P1453" s="1" t="s">
        <v>53</v>
      </c>
      <c r="Q1453" s="451" t="str">
        <f>VLOOKUP(MKT[[#This Row],[ID]],DRIVER[],6,FALSE)</f>
        <v>NATABAR MOHANTA</v>
      </c>
    </row>
    <row r="1454" spans="1:18" ht="13.8">
      <c r="A1454" s="1">
        <v>73</v>
      </c>
      <c r="B1454" s="446" t="str">
        <f>MKT[[#This Row],[DATE]]&amp;MKT[[#This Row],[VEHICLE NO]]&amp;MKT[[#This Row],[TRIP NO]]</f>
        <v>45514OD34S11451</v>
      </c>
      <c r="C1454" s="25">
        <v>45514</v>
      </c>
      <c r="D1454" s="1">
        <v>50106</v>
      </c>
      <c r="E1454" s="12">
        <v>312215</v>
      </c>
      <c r="F1454" s="17">
        <v>8007</v>
      </c>
      <c r="G1454" s="20" t="s">
        <v>32</v>
      </c>
      <c r="H1454" s="452">
        <v>52.38</v>
      </c>
      <c r="I1454" s="452">
        <v>16.82</v>
      </c>
      <c r="J1454" s="447">
        <f t="shared" ref="J1454:J1465" si="162">H1454-I1454</f>
        <v>35.56</v>
      </c>
      <c r="K1454" s="448">
        <v>35.020000000000003</v>
      </c>
      <c r="L1454" s="453">
        <v>45514</v>
      </c>
      <c r="M1454" s="452">
        <f t="shared" ref="M1454:M1465" si="163">J1454-K1454</f>
        <v>0.53999999999999915</v>
      </c>
      <c r="N1454" s="454">
        <v>1</v>
      </c>
      <c r="O1454" s="1" t="s">
        <v>50</v>
      </c>
      <c r="P1454" s="1" t="s">
        <v>53</v>
      </c>
      <c r="Q1454" s="451" t="str">
        <f>VLOOKUP(MKT[[#This Row],[ID]],DRIVER[],6,FALSE)</f>
        <v>BHOORA KHAN</v>
      </c>
    </row>
    <row r="1455" spans="1:18" ht="13.8">
      <c r="A1455" s="1">
        <v>74</v>
      </c>
      <c r="B1455" s="446" t="str">
        <f>MKT[[#This Row],[DATE]]&amp;MKT[[#This Row],[VEHICLE NO]]&amp;MKT[[#This Row],[TRIP NO]]</f>
        <v>45514OD34R11451</v>
      </c>
      <c r="C1455" s="25">
        <v>45514</v>
      </c>
      <c r="D1455" s="1">
        <v>50107</v>
      </c>
      <c r="E1455" s="12">
        <v>312215</v>
      </c>
      <c r="F1455" s="17">
        <v>8008</v>
      </c>
      <c r="G1455" s="20" t="s">
        <v>12</v>
      </c>
      <c r="H1455" s="452">
        <v>53.08</v>
      </c>
      <c r="I1455" s="452">
        <v>16.82</v>
      </c>
      <c r="J1455" s="447">
        <f t="shared" si="162"/>
        <v>36.26</v>
      </c>
      <c r="K1455" s="448">
        <v>35.72</v>
      </c>
      <c r="L1455" s="453">
        <v>45514</v>
      </c>
      <c r="M1455" s="452">
        <f t="shared" si="163"/>
        <v>0.53999999999999915</v>
      </c>
      <c r="N1455" s="454">
        <v>1</v>
      </c>
      <c r="O1455" s="1" t="s">
        <v>50</v>
      </c>
      <c r="P1455" s="1" t="s">
        <v>53</v>
      </c>
      <c r="Q1455" s="451" t="str">
        <f>VLOOKUP(MKT[[#This Row],[ID]],DRIVER[],6,FALSE)</f>
        <v>AKASH KUMAR SINGH</v>
      </c>
    </row>
    <row r="1456" spans="1:18" ht="13.8">
      <c r="A1456" s="1">
        <v>75</v>
      </c>
      <c r="B1456" s="446" t="str">
        <f>MKT[[#This Row],[DATE]]&amp;MKT[[#This Row],[VEHICLE NO]]&amp;MKT[[#This Row],[TRIP NO]]</f>
        <v>45514OD04T11451</v>
      </c>
      <c r="C1456" s="25">
        <v>45514</v>
      </c>
      <c r="D1456" s="1">
        <v>50108</v>
      </c>
      <c r="E1456" s="12">
        <v>312215</v>
      </c>
      <c r="F1456" s="17">
        <v>8010</v>
      </c>
      <c r="G1456" s="20" t="s">
        <v>13</v>
      </c>
      <c r="H1456" s="452">
        <v>56.16</v>
      </c>
      <c r="I1456" s="452">
        <v>16.82</v>
      </c>
      <c r="J1456" s="447">
        <f t="shared" si="162"/>
        <v>39.339999999999996</v>
      </c>
      <c r="K1456" s="448">
        <v>38.840000000000003</v>
      </c>
      <c r="L1456" s="453">
        <v>45514</v>
      </c>
      <c r="M1456" s="452">
        <f t="shared" si="163"/>
        <v>0.49999999999999289</v>
      </c>
      <c r="N1456" s="454">
        <v>1</v>
      </c>
      <c r="O1456" s="1" t="s">
        <v>50</v>
      </c>
      <c r="P1456" s="1" t="s">
        <v>53</v>
      </c>
      <c r="Q1456" s="451" t="str">
        <f>VLOOKUP(MKT[[#This Row],[ID]],DRIVER[],6,FALSE)</f>
        <v>AKSHAYA KU SAHOO</v>
      </c>
    </row>
    <row r="1457" spans="1:18" ht="13.8">
      <c r="A1457" s="1">
        <v>76</v>
      </c>
      <c r="B1457" s="446" t="str">
        <f>MKT[[#This Row],[DATE]]&amp;MKT[[#This Row],[VEHICLE NO]]&amp;MKT[[#This Row],[TRIP NO]]</f>
        <v>45514OD34T11451</v>
      </c>
      <c r="C1457" s="25">
        <v>45514</v>
      </c>
      <c r="D1457" s="1">
        <v>50109</v>
      </c>
      <c r="E1457" s="12">
        <v>312215</v>
      </c>
      <c r="F1457" s="17">
        <v>8023</v>
      </c>
      <c r="G1457" s="20" t="s">
        <v>34</v>
      </c>
      <c r="H1457" s="452">
        <v>54.64</v>
      </c>
      <c r="I1457" s="452">
        <v>16.96</v>
      </c>
      <c r="J1457" s="447">
        <f t="shared" si="162"/>
        <v>37.68</v>
      </c>
      <c r="K1457" s="448">
        <v>37.1</v>
      </c>
      <c r="L1457" s="453">
        <v>45514</v>
      </c>
      <c r="M1457" s="452">
        <f t="shared" si="163"/>
        <v>0.57999999999999829</v>
      </c>
      <c r="N1457" s="454">
        <v>1</v>
      </c>
      <c r="O1457" s="1" t="s">
        <v>50</v>
      </c>
      <c r="P1457" s="1" t="s">
        <v>53</v>
      </c>
      <c r="Q1457" s="451" t="str">
        <f>VLOOKUP(MKT[[#This Row],[ID]],DRIVER[],6,FALSE)</f>
        <v>KASHI NATH DAS</v>
      </c>
    </row>
    <row r="1458" spans="1:18" ht="13.8">
      <c r="A1458" s="1">
        <v>77</v>
      </c>
      <c r="B1458" s="446" t="str">
        <f>MKT[[#This Row],[DATE]]&amp;MKT[[#This Row],[VEHICLE NO]]&amp;MKT[[#This Row],[TRIP NO]]</f>
        <v>45514OD34R13451</v>
      </c>
      <c r="C1458" s="25">
        <v>45514</v>
      </c>
      <c r="D1458" s="1">
        <v>50110</v>
      </c>
      <c r="E1458" s="12">
        <v>312215</v>
      </c>
      <c r="F1458" s="17">
        <v>8031</v>
      </c>
      <c r="G1458" s="20" t="s">
        <v>11</v>
      </c>
      <c r="H1458" s="452">
        <v>54.38</v>
      </c>
      <c r="I1458" s="452">
        <v>16.98</v>
      </c>
      <c r="J1458" s="447">
        <f t="shared" si="162"/>
        <v>37.400000000000006</v>
      </c>
      <c r="K1458" s="448">
        <v>36.840000000000003</v>
      </c>
      <c r="L1458" s="453">
        <v>45514</v>
      </c>
      <c r="M1458" s="452">
        <f t="shared" si="163"/>
        <v>0.56000000000000227</v>
      </c>
      <c r="N1458" s="454">
        <v>1</v>
      </c>
      <c r="O1458" s="1" t="s">
        <v>50</v>
      </c>
      <c r="P1458" s="1" t="s">
        <v>53</v>
      </c>
      <c r="Q1458" s="451" t="str">
        <f>VLOOKUP(MKT[[#This Row],[ID]],DRIVER[],6,FALSE)</f>
        <v>BAI DHARA JAMUDA</v>
      </c>
    </row>
    <row r="1459" spans="1:18" ht="13.8">
      <c r="A1459" s="1">
        <v>78</v>
      </c>
      <c r="B1459" s="446" t="str">
        <f>MKT[[#This Row],[DATE]]&amp;MKT[[#This Row],[VEHICLE NO]]&amp;MKT[[#This Row],[TRIP NO]]</f>
        <v>45514OD04V13451</v>
      </c>
      <c r="C1459" s="25">
        <v>45514</v>
      </c>
      <c r="D1459" s="1">
        <v>50111</v>
      </c>
      <c r="E1459" s="12">
        <v>312215</v>
      </c>
      <c r="F1459" s="17">
        <v>8078</v>
      </c>
      <c r="G1459" s="20" t="s">
        <v>48</v>
      </c>
      <c r="H1459" s="452">
        <v>53.8</v>
      </c>
      <c r="I1459" s="452">
        <v>16.96</v>
      </c>
      <c r="J1459" s="447">
        <f t="shared" si="162"/>
        <v>36.839999999999996</v>
      </c>
      <c r="K1459" s="448">
        <v>36.340000000000003</v>
      </c>
      <c r="L1459" s="453">
        <v>45514</v>
      </c>
      <c r="M1459" s="452">
        <f t="shared" si="163"/>
        <v>0.49999999999999289</v>
      </c>
      <c r="N1459" s="454">
        <v>1</v>
      </c>
      <c r="O1459" s="1" t="s">
        <v>50</v>
      </c>
      <c r="P1459" s="1" t="s">
        <v>53</v>
      </c>
      <c r="Q1459" s="451" t="str">
        <f>VLOOKUP(MKT[[#This Row],[ID]],DRIVER[],6,FALSE)</f>
        <v>ASHOK PRADHAN</v>
      </c>
    </row>
    <row r="1460" spans="1:18" ht="13.8">
      <c r="A1460" s="1">
        <v>79</v>
      </c>
      <c r="B1460" s="446" t="str">
        <f>MKT[[#This Row],[DATE]]&amp;MKT[[#This Row],[VEHICLE NO]]&amp;MKT[[#This Row],[TRIP NO]]</f>
        <v>45514OD34R11452</v>
      </c>
      <c r="C1460" s="25">
        <v>45514</v>
      </c>
      <c r="D1460" s="1">
        <v>50112</v>
      </c>
      <c r="E1460" s="12">
        <v>312215</v>
      </c>
      <c r="F1460" s="17">
        <v>8096</v>
      </c>
      <c r="G1460" s="20" t="s">
        <v>12</v>
      </c>
      <c r="H1460" s="452">
        <v>57.86</v>
      </c>
      <c r="I1460" s="452">
        <v>16.760000000000002</v>
      </c>
      <c r="J1460" s="447">
        <f>H1460-I1460</f>
        <v>41.099999999999994</v>
      </c>
      <c r="K1460" s="448">
        <v>40.5</v>
      </c>
      <c r="L1460" s="453">
        <v>45514</v>
      </c>
      <c r="M1460" s="452">
        <f t="shared" si="163"/>
        <v>0.59999999999999432</v>
      </c>
      <c r="N1460" s="454">
        <v>2</v>
      </c>
      <c r="O1460" s="1" t="s">
        <v>50</v>
      </c>
      <c r="P1460" s="1" t="s">
        <v>53</v>
      </c>
      <c r="Q1460" s="451" t="str">
        <f>VLOOKUP(MKT[[#This Row],[ID]],DRIVER[],6,FALSE)</f>
        <v>AKASH KUMAR SINGH</v>
      </c>
    </row>
    <row r="1461" spans="1:18" ht="13.8">
      <c r="A1461" s="1">
        <v>80</v>
      </c>
      <c r="B1461" s="446" t="str">
        <f>MKT[[#This Row],[DATE]]&amp;MKT[[#This Row],[VEHICLE NO]]&amp;MKT[[#This Row],[TRIP NO]]</f>
        <v>45514OD34S11452</v>
      </c>
      <c r="C1461" s="25">
        <v>45514</v>
      </c>
      <c r="D1461" s="1">
        <v>50113</v>
      </c>
      <c r="E1461" s="12">
        <v>312215</v>
      </c>
      <c r="F1461" s="17">
        <v>8097</v>
      </c>
      <c r="G1461" s="20" t="s">
        <v>32</v>
      </c>
      <c r="H1461" s="452">
        <v>50.08</v>
      </c>
      <c r="I1461" s="452">
        <v>16.78</v>
      </c>
      <c r="J1461" s="447">
        <f t="shared" si="162"/>
        <v>33.299999999999997</v>
      </c>
      <c r="K1461" s="448">
        <v>32.840000000000003</v>
      </c>
      <c r="L1461" s="453">
        <v>45514</v>
      </c>
      <c r="M1461" s="452">
        <f t="shared" si="163"/>
        <v>0.45999999999999375</v>
      </c>
      <c r="N1461" s="454">
        <v>2</v>
      </c>
      <c r="O1461" s="1" t="s">
        <v>50</v>
      </c>
      <c r="P1461" s="1" t="s">
        <v>53</v>
      </c>
      <c r="Q1461" s="451" t="str">
        <f>VLOOKUP(MKT[[#This Row],[ID]],DRIVER[],6,FALSE)</f>
        <v>BHOORA KHAN</v>
      </c>
    </row>
    <row r="1462" spans="1:18" ht="13.8">
      <c r="A1462" s="1">
        <v>81</v>
      </c>
      <c r="B1462" s="446" t="str">
        <f>MKT[[#This Row],[DATE]]&amp;MKT[[#This Row],[VEHICLE NO]]&amp;MKT[[#This Row],[TRIP NO]]</f>
        <v>45514OD04T11452</v>
      </c>
      <c r="C1462" s="25">
        <v>45514</v>
      </c>
      <c r="D1462" s="1">
        <v>50114</v>
      </c>
      <c r="E1462" s="12">
        <v>312215</v>
      </c>
      <c r="F1462" s="17">
        <v>8100</v>
      </c>
      <c r="G1462" s="20" t="s">
        <v>13</v>
      </c>
      <c r="H1462" s="452">
        <v>54.82</v>
      </c>
      <c r="I1462" s="452">
        <v>16.84</v>
      </c>
      <c r="J1462" s="447">
        <f t="shared" si="162"/>
        <v>37.980000000000004</v>
      </c>
      <c r="K1462" s="448">
        <v>37.46</v>
      </c>
      <c r="L1462" s="453">
        <v>45514</v>
      </c>
      <c r="M1462" s="452">
        <f t="shared" si="163"/>
        <v>0.52000000000000313</v>
      </c>
      <c r="N1462" s="454">
        <v>2</v>
      </c>
      <c r="O1462" s="1" t="s">
        <v>50</v>
      </c>
      <c r="P1462" s="1" t="s">
        <v>53</v>
      </c>
      <c r="Q1462" s="451" t="str">
        <f>VLOOKUP(MKT[[#This Row],[ID]],DRIVER[],6,FALSE)</f>
        <v>AKSHAYA KU SAHOO</v>
      </c>
      <c r="R1462" s="1">
        <v>225</v>
      </c>
    </row>
    <row r="1463" spans="1:18" ht="13.8">
      <c r="A1463" s="1">
        <v>82</v>
      </c>
      <c r="B1463" s="446" t="str">
        <f>MKT[[#This Row],[DATE]]&amp;MKT[[#This Row],[VEHICLE NO]]&amp;MKT[[#This Row],[TRIP NO]]</f>
        <v>45514OD34T11452</v>
      </c>
      <c r="C1463" s="25">
        <v>45514</v>
      </c>
      <c r="D1463" s="1">
        <v>50115</v>
      </c>
      <c r="E1463" s="12">
        <v>312215</v>
      </c>
      <c r="F1463" s="17">
        <v>8114</v>
      </c>
      <c r="G1463" s="20" t="s">
        <v>34</v>
      </c>
      <c r="H1463" s="452">
        <v>54.44</v>
      </c>
      <c r="I1463" s="452">
        <v>16.920000000000002</v>
      </c>
      <c r="J1463" s="447">
        <f t="shared" si="162"/>
        <v>37.519999999999996</v>
      </c>
      <c r="K1463" s="448">
        <v>37.020000000000003</v>
      </c>
      <c r="L1463" s="453">
        <v>45514</v>
      </c>
      <c r="M1463" s="452">
        <f t="shared" si="163"/>
        <v>0.49999999999999289</v>
      </c>
      <c r="N1463" s="454">
        <v>2</v>
      </c>
      <c r="O1463" s="1" t="s">
        <v>50</v>
      </c>
      <c r="P1463" s="1" t="s">
        <v>53</v>
      </c>
      <c r="Q1463" s="451" t="str">
        <f>VLOOKUP(MKT[[#This Row],[ID]],DRIVER[],6,FALSE)</f>
        <v>KASHI NATH DAS</v>
      </c>
    </row>
    <row r="1464" spans="1:18" ht="13.8">
      <c r="A1464" s="1">
        <v>83</v>
      </c>
      <c r="B1464" s="446" t="str">
        <f>MKT[[#This Row],[DATE]]&amp;MKT[[#This Row],[VEHICLE NO]]&amp;MKT[[#This Row],[TRIP NO]]</f>
        <v>45514OD34R13452</v>
      </c>
      <c r="C1464" s="25">
        <v>45514</v>
      </c>
      <c r="D1464" s="1">
        <v>50116</v>
      </c>
      <c r="E1464" s="12">
        <v>312215</v>
      </c>
      <c r="F1464" s="17">
        <v>8130</v>
      </c>
      <c r="G1464" s="20" t="s">
        <v>11</v>
      </c>
      <c r="H1464" s="452">
        <v>54.4</v>
      </c>
      <c r="I1464" s="452">
        <v>16.96</v>
      </c>
      <c r="J1464" s="447">
        <f t="shared" si="162"/>
        <v>37.44</v>
      </c>
      <c r="K1464" s="448">
        <v>36.92</v>
      </c>
      <c r="L1464" s="453">
        <v>45514</v>
      </c>
      <c r="M1464" s="452">
        <f t="shared" si="163"/>
        <v>0.51999999999999602</v>
      </c>
      <c r="N1464" s="454">
        <v>2</v>
      </c>
      <c r="O1464" s="1" t="s">
        <v>50</v>
      </c>
      <c r="P1464" s="1" t="s">
        <v>53</v>
      </c>
      <c r="Q1464" s="451" t="str">
        <f>VLOOKUP(MKT[[#This Row],[ID]],DRIVER[],6,FALSE)</f>
        <v>BAI DHARA JAMUDA</v>
      </c>
    </row>
    <row r="1465" spans="1:18" ht="13.8">
      <c r="A1465" s="1">
        <v>84</v>
      </c>
      <c r="B1465" s="446" t="str">
        <f>MKT[[#This Row],[DATE]]&amp;MKT[[#This Row],[VEHICLE NO]]&amp;MKT[[#This Row],[TRIP NO]]</f>
        <v>45514OD04V13452</v>
      </c>
      <c r="C1465" s="25">
        <v>45514</v>
      </c>
      <c r="D1465" s="1">
        <v>50117</v>
      </c>
      <c r="E1465" s="12">
        <v>312215</v>
      </c>
      <c r="F1465" s="17">
        <v>8143</v>
      </c>
      <c r="G1465" s="20" t="s">
        <v>48</v>
      </c>
      <c r="H1465" s="452">
        <v>52.46</v>
      </c>
      <c r="I1465" s="452">
        <v>16.96</v>
      </c>
      <c r="J1465" s="447">
        <f t="shared" si="162"/>
        <v>35.5</v>
      </c>
      <c r="K1465" s="448">
        <v>34.72</v>
      </c>
      <c r="L1465" s="453">
        <v>45514</v>
      </c>
      <c r="M1465" s="452">
        <f t="shared" si="163"/>
        <v>0.78000000000000114</v>
      </c>
      <c r="N1465" s="454">
        <v>2</v>
      </c>
      <c r="O1465" s="1" t="s">
        <v>50</v>
      </c>
      <c r="P1465" s="1" t="s">
        <v>53</v>
      </c>
      <c r="Q1465" s="451" t="str">
        <f>VLOOKUP(MKT[[#This Row],[ID]],DRIVER[],6,FALSE)</f>
        <v>ASHOK PRADHAN</v>
      </c>
    </row>
    <row r="1466" spans="1:18" ht="13.8">
      <c r="A1466" s="1">
        <v>1</v>
      </c>
      <c r="B1466" s="562" t="str">
        <f>MKT[[#This Row],[DATE]]&amp;MKT[[#This Row],[VEHICLE NO]]&amp;MKT[[#This Row],[TRIP NO]]</f>
        <v>45542OD04T11451</v>
      </c>
      <c r="C1466" s="25">
        <v>45542</v>
      </c>
      <c r="D1466" s="1">
        <v>50118</v>
      </c>
      <c r="E1466" s="12">
        <v>312216</v>
      </c>
      <c r="F1466" s="17">
        <v>1186</v>
      </c>
      <c r="G1466" s="20" t="s">
        <v>13</v>
      </c>
      <c r="H1466" s="573">
        <v>56.6</v>
      </c>
      <c r="I1466" s="573">
        <v>17.04</v>
      </c>
      <c r="J1466" s="563">
        <f t="shared" ref="J1466:J1469" si="164">H1466-I1466</f>
        <v>39.56</v>
      </c>
      <c r="K1466" s="564">
        <v>39.18</v>
      </c>
      <c r="L1466" s="574">
        <v>45542</v>
      </c>
      <c r="M1466" s="573">
        <f t="shared" ref="M1466:M1469" si="165">J1466-K1466</f>
        <v>0.38000000000000256</v>
      </c>
      <c r="N1466" s="575">
        <v>1</v>
      </c>
      <c r="O1466" s="1" t="s">
        <v>50</v>
      </c>
      <c r="P1466" s="1" t="s">
        <v>53</v>
      </c>
      <c r="Q1466" s="567" t="str">
        <f>VLOOKUP(MKT[[#This Row],[ID]],DRIVER[],6,FALSE)</f>
        <v>BALARAM MOHANTA</v>
      </c>
    </row>
    <row r="1467" spans="1:18" ht="13.8">
      <c r="A1467" s="1">
        <v>2</v>
      </c>
      <c r="B1467" s="562" t="str">
        <f>MKT[[#This Row],[DATE]]&amp;MKT[[#This Row],[VEHICLE NO]]&amp;MKT[[#This Row],[TRIP NO]]</f>
        <v>45542OD34U13451</v>
      </c>
      <c r="C1467" s="25">
        <v>45542</v>
      </c>
      <c r="D1467" s="1">
        <v>50119</v>
      </c>
      <c r="E1467" s="12">
        <v>312216</v>
      </c>
      <c r="F1467" s="17">
        <v>1185</v>
      </c>
      <c r="G1467" s="20" t="s">
        <v>49</v>
      </c>
      <c r="H1467" s="573">
        <v>55.02</v>
      </c>
      <c r="I1467" s="573">
        <v>16.8</v>
      </c>
      <c r="J1467" s="563">
        <f t="shared" si="164"/>
        <v>38.22</v>
      </c>
      <c r="K1467" s="564">
        <v>37.4</v>
      </c>
      <c r="L1467" s="574">
        <v>45542</v>
      </c>
      <c r="M1467" s="573">
        <f t="shared" si="165"/>
        <v>0.82000000000000028</v>
      </c>
      <c r="N1467" s="575">
        <v>1</v>
      </c>
      <c r="O1467" s="1" t="s">
        <v>50</v>
      </c>
      <c r="P1467" s="1" t="s">
        <v>53</v>
      </c>
      <c r="Q1467" s="567" t="str">
        <f>VLOOKUP(MKT[[#This Row],[ID]],DRIVER[],6,FALSE)</f>
        <v>MURALI MAHANTA</v>
      </c>
    </row>
    <row r="1468" spans="1:18" ht="13.8">
      <c r="A1468" s="1">
        <v>3</v>
      </c>
      <c r="B1468" s="562" t="str">
        <f>MKT[[#This Row],[DATE]]&amp;MKT[[#This Row],[VEHICLE NO]]&amp;MKT[[#This Row],[TRIP NO]]</f>
        <v>45542OD04T11452</v>
      </c>
      <c r="C1468" s="25">
        <v>45542</v>
      </c>
      <c r="D1468" s="1">
        <v>50120</v>
      </c>
      <c r="E1468" s="12">
        <v>312216</v>
      </c>
      <c r="F1468" s="17">
        <v>1253</v>
      </c>
      <c r="G1468" s="20" t="s">
        <v>13</v>
      </c>
      <c r="H1468" s="573">
        <v>55.06</v>
      </c>
      <c r="I1468" s="573">
        <v>17.04</v>
      </c>
      <c r="J1468" s="563">
        <f t="shared" si="164"/>
        <v>38.020000000000003</v>
      </c>
      <c r="K1468" s="564">
        <v>37.54</v>
      </c>
      <c r="L1468" s="574">
        <v>45542</v>
      </c>
      <c r="M1468" s="573">
        <f t="shared" si="165"/>
        <v>0.48000000000000398</v>
      </c>
      <c r="N1468" s="575">
        <v>2</v>
      </c>
      <c r="O1468" s="1" t="s">
        <v>50</v>
      </c>
      <c r="P1468" s="1" t="s">
        <v>53</v>
      </c>
      <c r="Q1468" s="567" t="str">
        <f>VLOOKUP(MKT[[#This Row],[ID]],DRIVER[],6,FALSE)</f>
        <v>BALARAM MOHANTA</v>
      </c>
    </row>
    <row r="1469" spans="1:18" ht="13.8">
      <c r="A1469" s="1">
        <v>4</v>
      </c>
      <c r="B1469" s="562" t="str">
        <f>MKT[[#This Row],[DATE]]&amp;MKT[[#This Row],[VEHICLE NO]]&amp;MKT[[#This Row],[TRIP NO]]</f>
        <v>45542OD34U13452</v>
      </c>
      <c r="C1469" s="25">
        <v>45542</v>
      </c>
      <c r="D1469" s="1">
        <v>50121</v>
      </c>
      <c r="E1469" s="12">
        <v>312216</v>
      </c>
      <c r="F1469" s="17">
        <v>1262</v>
      </c>
      <c r="G1469" s="20" t="s">
        <v>49</v>
      </c>
      <c r="H1469" s="573">
        <v>54.6</v>
      </c>
      <c r="I1469" s="573">
        <v>16.78</v>
      </c>
      <c r="J1469" s="563">
        <f t="shared" si="164"/>
        <v>37.82</v>
      </c>
      <c r="K1469" s="564">
        <v>37.18</v>
      </c>
      <c r="L1469" s="574">
        <v>45542</v>
      </c>
      <c r="M1469" s="573">
        <f t="shared" si="165"/>
        <v>0.64000000000000057</v>
      </c>
      <c r="N1469" s="575">
        <v>2</v>
      </c>
      <c r="O1469" s="1" t="s">
        <v>50</v>
      </c>
      <c r="P1469" s="1" t="s">
        <v>53</v>
      </c>
      <c r="Q1469" s="567" t="str">
        <f>VLOOKUP(MKT[[#This Row],[ID]],DRIVER[],6,FALSE)</f>
        <v>MURALI MAHANTA</v>
      </c>
    </row>
    <row r="1470" spans="1:18" ht="13.8">
      <c r="A1470" s="1">
        <v>5</v>
      </c>
      <c r="B1470" s="562" t="str">
        <f>MKT[[#This Row],[DATE]]&amp;MKT[[#This Row],[VEHICLE NO]]&amp;MKT[[#This Row],[TRIP NO]]</f>
        <v>45543OD34R11451</v>
      </c>
      <c r="C1470" s="25">
        <v>45543</v>
      </c>
      <c r="D1470" s="1">
        <v>50122</v>
      </c>
      <c r="E1470" s="12">
        <v>312216</v>
      </c>
      <c r="F1470" s="17">
        <v>1349</v>
      </c>
      <c r="G1470" s="20" t="s">
        <v>12</v>
      </c>
      <c r="H1470" s="573">
        <v>55.7</v>
      </c>
      <c r="I1470" s="573">
        <v>16.78</v>
      </c>
      <c r="J1470" s="563">
        <f t="shared" ref="J1470:J1473" si="166">H1470-I1470</f>
        <v>38.92</v>
      </c>
      <c r="K1470" s="564">
        <v>38.44</v>
      </c>
      <c r="L1470" s="574">
        <v>45543</v>
      </c>
      <c r="M1470" s="573">
        <f t="shared" ref="M1470:M1473" si="167">J1470-K1470</f>
        <v>0.48000000000000398</v>
      </c>
      <c r="N1470" s="575">
        <v>1</v>
      </c>
      <c r="O1470" s="1" t="s">
        <v>50</v>
      </c>
      <c r="P1470" s="1" t="s">
        <v>53</v>
      </c>
      <c r="Q1470" s="567" t="str">
        <f>VLOOKUP(MKT[[#This Row],[ID]],DRIVER[],6,FALSE)</f>
        <v>AKASH KUMAR SINGH</v>
      </c>
    </row>
    <row r="1471" spans="1:18" ht="13.8">
      <c r="A1471" s="1">
        <v>6</v>
      </c>
      <c r="B1471" s="562" t="str">
        <f>MKT[[#This Row],[DATE]]&amp;MKT[[#This Row],[VEHICLE NO]]&amp;MKT[[#This Row],[TRIP NO]]</f>
        <v>45543OD04T11451</v>
      </c>
      <c r="C1471" s="25">
        <v>45543</v>
      </c>
      <c r="D1471" s="1">
        <v>50123</v>
      </c>
      <c r="E1471" s="12">
        <v>312216</v>
      </c>
      <c r="F1471" s="17">
        <v>1355</v>
      </c>
      <c r="G1471" s="20" t="s">
        <v>13</v>
      </c>
      <c r="H1471" s="573">
        <v>56.44</v>
      </c>
      <c r="I1471" s="573">
        <v>17.100000000000001</v>
      </c>
      <c r="J1471" s="563">
        <f t="shared" si="166"/>
        <v>39.339999999999996</v>
      </c>
      <c r="K1471" s="564">
        <v>38.86</v>
      </c>
      <c r="L1471" s="574">
        <v>45543</v>
      </c>
      <c r="M1471" s="573">
        <f t="shared" si="167"/>
        <v>0.47999999999999687</v>
      </c>
      <c r="N1471" s="575">
        <v>1</v>
      </c>
      <c r="O1471" s="1" t="s">
        <v>50</v>
      </c>
      <c r="P1471" s="1" t="s">
        <v>53</v>
      </c>
      <c r="Q1471" s="567" t="str">
        <f>VLOOKUP(MKT[[#This Row],[ID]],DRIVER[],6,FALSE)</f>
        <v>SUDAM PRUSTY</v>
      </c>
    </row>
    <row r="1472" spans="1:18" ht="13.8">
      <c r="A1472" s="1">
        <v>7</v>
      </c>
      <c r="B1472" s="562" t="str">
        <f>MKT[[#This Row],[DATE]]&amp;MKT[[#This Row],[VEHICLE NO]]&amp;MKT[[#This Row],[TRIP NO]]</f>
        <v>45543OD34R11452</v>
      </c>
      <c r="C1472" s="25">
        <v>45543</v>
      </c>
      <c r="D1472" s="1">
        <v>50124</v>
      </c>
      <c r="E1472" s="12">
        <v>312216</v>
      </c>
      <c r="F1472" s="17">
        <v>1435</v>
      </c>
      <c r="G1472" s="20" t="s">
        <v>12</v>
      </c>
      <c r="H1472" s="573">
        <v>53.38</v>
      </c>
      <c r="I1472" s="573">
        <v>16.86</v>
      </c>
      <c r="J1472" s="563">
        <f t="shared" si="166"/>
        <v>36.520000000000003</v>
      </c>
      <c r="K1472" s="564">
        <v>36.22</v>
      </c>
      <c r="L1472" s="574">
        <v>45543</v>
      </c>
      <c r="M1472" s="573">
        <f t="shared" si="167"/>
        <v>0.30000000000000426</v>
      </c>
      <c r="N1472" s="575">
        <v>2</v>
      </c>
      <c r="O1472" s="1" t="s">
        <v>50</v>
      </c>
      <c r="P1472" s="1" t="s">
        <v>53</v>
      </c>
      <c r="Q1472" s="567" t="str">
        <f>VLOOKUP(MKT[[#This Row],[ID]],DRIVER[],6,FALSE)</f>
        <v>AKSHAYA KU SAHOO</v>
      </c>
    </row>
    <row r="1473" spans="1:18" ht="13.8">
      <c r="A1473" s="1">
        <v>8</v>
      </c>
      <c r="B1473" s="562" t="str">
        <f>MKT[[#This Row],[DATE]]&amp;MKT[[#This Row],[VEHICLE NO]]&amp;MKT[[#This Row],[TRIP NO]]</f>
        <v>45543OD04T11452</v>
      </c>
      <c r="C1473" s="25">
        <v>45543</v>
      </c>
      <c r="D1473" s="1">
        <v>50125</v>
      </c>
      <c r="E1473" s="12">
        <v>312216</v>
      </c>
      <c r="F1473" s="17">
        <v>1434</v>
      </c>
      <c r="G1473" s="20" t="s">
        <v>13</v>
      </c>
      <c r="H1473" s="573">
        <v>54.4</v>
      </c>
      <c r="I1473" s="573">
        <v>17.12</v>
      </c>
      <c r="J1473" s="563">
        <f t="shared" si="166"/>
        <v>37.28</v>
      </c>
      <c r="K1473" s="564">
        <v>36.94</v>
      </c>
      <c r="L1473" s="574">
        <v>45543</v>
      </c>
      <c r="M1473" s="573">
        <f t="shared" si="167"/>
        <v>0.34000000000000341</v>
      </c>
      <c r="N1473" s="575">
        <v>2</v>
      </c>
      <c r="O1473" s="1" t="s">
        <v>50</v>
      </c>
      <c r="P1473" s="1" t="s">
        <v>53</v>
      </c>
      <c r="Q1473" s="567" t="str">
        <f>VLOOKUP(MKT[[#This Row],[ID]],DRIVER[],6,FALSE)</f>
        <v>SUDAM PRUSTY</v>
      </c>
    </row>
    <row r="1474" spans="1:18" ht="13.8">
      <c r="A1474" s="1">
        <v>9</v>
      </c>
      <c r="B1474" s="562" t="str">
        <f>MKT[[#This Row],[DATE]]&amp;MKT[[#This Row],[VEHICLE NO]]&amp;MKT[[#This Row],[TRIP NO]]</f>
        <v>45544OD34R11451</v>
      </c>
      <c r="C1474" s="25">
        <v>45544</v>
      </c>
      <c r="D1474" s="1">
        <v>50126</v>
      </c>
      <c r="E1474" s="12">
        <v>312216</v>
      </c>
      <c r="F1474" s="17">
        <v>1474</v>
      </c>
      <c r="G1474" s="20" t="s">
        <v>12</v>
      </c>
      <c r="H1474" s="573">
        <v>53.62</v>
      </c>
      <c r="I1474" s="573">
        <v>16.88</v>
      </c>
      <c r="J1474" s="563">
        <f t="shared" ref="J1474:J1477" si="168">H1474-I1474</f>
        <v>36.739999999999995</v>
      </c>
      <c r="K1474" s="564">
        <v>36.520000000000003</v>
      </c>
      <c r="L1474" s="574">
        <v>45544</v>
      </c>
      <c r="M1474" s="573">
        <f t="shared" ref="M1474:M1477" si="169">J1474-K1474</f>
        <v>0.21999999999999176</v>
      </c>
      <c r="N1474" s="575">
        <v>1</v>
      </c>
      <c r="O1474" s="1" t="s">
        <v>50</v>
      </c>
      <c r="P1474" s="1" t="s">
        <v>53</v>
      </c>
      <c r="Q1474" s="567" t="str">
        <f>VLOOKUP(MKT[[#This Row],[ID]],DRIVER[],6,FALSE)</f>
        <v>SUSANT KUMAR BAG</v>
      </c>
    </row>
    <row r="1475" spans="1:18" ht="13.8">
      <c r="A1475" s="1">
        <v>10</v>
      </c>
      <c r="B1475" s="562" t="str">
        <f>MKT[[#This Row],[DATE]]&amp;MKT[[#This Row],[VEHICLE NO]]&amp;MKT[[#This Row],[TRIP NO]]</f>
        <v>45544OD34R13451</v>
      </c>
      <c r="C1475" s="25">
        <v>45544</v>
      </c>
      <c r="D1475" s="1">
        <v>50127</v>
      </c>
      <c r="E1475" s="12">
        <v>312216</v>
      </c>
      <c r="F1475" s="17">
        <v>1484</v>
      </c>
      <c r="G1475" s="20" t="s">
        <v>11</v>
      </c>
      <c r="H1475" s="573">
        <v>54</v>
      </c>
      <c r="I1475" s="573">
        <v>16.96</v>
      </c>
      <c r="J1475" s="563">
        <f t="shared" si="168"/>
        <v>37.04</v>
      </c>
      <c r="K1475" s="564">
        <v>36.5</v>
      </c>
      <c r="L1475" s="574">
        <v>45544</v>
      </c>
      <c r="M1475" s="573">
        <f t="shared" si="169"/>
        <v>0.53999999999999915</v>
      </c>
      <c r="N1475" s="575">
        <v>1</v>
      </c>
      <c r="O1475" s="1" t="s">
        <v>50</v>
      </c>
      <c r="P1475" s="1" t="s">
        <v>53</v>
      </c>
      <c r="Q1475" s="567" t="str">
        <f>VLOOKUP(MKT[[#This Row],[ID]],DRIVER[],6,FALSE)</f>
        <v>SUDAM PRUSTY</v>
      </c>
    </row>
    <row r="1476" spans="1:18" ht="13.8">
      <c r="A1476" s="1">
        <v>11</v>
      </c>
      <c r="B1476" s="562" t="str">
        <f>MKT[[#This Row],[DATE]]&amp;MKT[[#This Row],[VEHICLE NO]]&amp;MKT[[#This Row],[TRIP NO]]</f>
        <v>45544OD34R11452</v>
      </c>
      <c r="C1476" s="25">
        <v>45544</v>
      </c>
      <c r="D1476" s="1">
        <v>50128</v>
      </c>
      <c r="E1476" s="12">
        <v>312216</v>
      </c>
      <c r="F1476" s="17">
        <v>1545</v>
      </c>
      <c r="G1476" s="20" t="s">
        <v>12</v>
      </c>
      <c r="H1476" s="573">
        <v>54.6</v>
      </c>
      <c r="I1476" s="573">
        <v>16.82</v>
      </c>
      <c r="J1476" s="563">
        <f t="shared" si="168"/>
        <v>37.78</v>
      </c>
      <c r="K1476" s="564">
        <v>37.5</v>
      </c>
      <c r="L1476" s="574">
        <v>45544</v>
      </c>
      <c r="M1476" s="573">
        <f t="shared" si="169"/>
        <v>0.28000000000000114</v>
      </c>
      <c r="N1476" s="575">
        <v>2</v>
      </c>
      <c r="O1476" s="1" t="s">
        <v>50</v>
      </c>
      <c r="P1476" s="1" t="s">
        <v>53</v>
      </c>
      <c r="Q1476" s="567" t="str">
        <f>VLOOKUP(MKT[[#This Row],[ID]],DRIVER[],6,FALSE)</f>
        <v>SUSANT KUMAR BAG</v>
      </c>
    </row>
    <row r="1477" spans="1:18" ht="13.8">
      <c r="A1477" s="1">
        <v>12</v>
      </c>
      <c r="B1477" s="562" t="str">
        <f>MKT[[#This Row],[DATE]]&amp;MKT[[#This Row],[VEHICLE NO]]&amp;MKT[[#This Row],[TRIP NO]]</f>
        <v>45544OD34R13452</v>
      </c>
      <c r="C1477" s="25">
        <v>45544</v>
      </c>
      <c r="D1477" s="1">
        <v>50129</v>
      </c>
      <c r="E1477" s="12">
        <v>312216</v>
      </c>
      <c r="F1477" s="17">
        <v>1562</v>
      </c>
      <c r="G1477" s="20" t="s">
        <v>11</v>
      </c>
      <c r="H1477" s="573">
        <v>53.22</v>
      </c>
      <c r="I1477" s="573">
        <v>16.98</v>
      </c>
      <c r="J1477" s="563">
        <f t="shared" si="168"/>
        <v>36.239999999999995</v>
      </c>
      <c r="K1477" s="564">
        <v>35.68</v>
      </c>
      <c r="L1477" s="574">
        <v>45544</v>
      </c>
      <c r="M1477" s="573">
        <f t="shared" si="169"/>
        <v>0.55999999999999517</v>
      </c>
      <c r="N1477" s="575">
        <v>2</v>
      </c>
      <c r="O1477" s="1" t="s">
        <v>50</v>
      </c>
      <c r="P1477" s="1" t="s">
        <v>53</v>
      </c>
      <c r="Q1477" s="567" t="str">
        <f>VLOOKUP(MKT[[#This Row],[ID]],DRIVER[],6,FALSE)</f>
        <v>SUDAM PRUSTY</v>
      </c>
    </row>
    <row r="1478" spans="1:18" ht="13.8">
      <c r="A1478" s="1">
        <v>13</v>
      </c>
      <c r="B1478" s="562" t="str">
        <f>MKT[[#This Row],[DATE]]&amp;MKT[[#This Row],[VEHICLE NO]]&amp;MKT[[#This Row],[TRIP NO]]</f>
        <v>45545OD34R11451</v>
      </c>
      <c r="C1478" s="25">
        <v>45545</v>
      </c>
      <c r="D1478" s="1">
        <v>50130</v>
      </c>
      <c r="E1478" s="12">
        <v>312216</v>
      </c>
      <c r="F1478" s="17">
        <v>1612</v>
      </c>
      <c r="G1478" s="20" t="s">
        <v>12</v>
      </c>
      <c r="H1478" s="573">
        <v>54.2</v>
      </c>
      <c r="I1478" s="573">
        <v>16.8</v>
      </c>
      <c r="J1478" s="563">
        <f t="shared" ref="J1478:J1481" si="170">H1478-I1478</f>
        <v>37.400000000000006</v>
      </c>
      <c r="K1478" s="564">
        <v>37.1</v>
      </c>
      <c r="L1478" s="574">
        <v>45545</v>
      </c>
      <c r="M1478" s="573">
        <f t="shared" ref="M1478:M1481" si="171">J1478-K1478</f>
        <v>0.30000000000000426</v>
      </c>
      <c r="N1478" s="575">
        <v>1</v>
      </c>
      <c r="O1478" s="1" t="s">
        <v>50</v>
      </c>
      <c r="P1478" s="1" t="s">
        <v>53</v>
      </c>
      <c r="Q1478" s="567" t="str">
        <f>VLOOKUP(MKT[[#This Row],[ID]],DRIVER[],6,FALSE)</f>
        <v>AKASH KUMAR SINGH</v>
      </c>
      <c r="R1478" s="1">
        <v>200</v>
      </c>
    </row>
    <row r="1479" spans="1:18" ht="13.8">
      <c r="A1479" s="1">
        <v>14</v>
      </c>
      <c r="B1479" s="562" t="str">
        <f>MKT[[#This Row],[DATE]]&amp;MKT[[#This Row],[VEHICLE NO]]&amp;MKT[[#This Row],[TRIP NO]]</f>
        <v>45545OD34R13451</v>
      </c>
      <c r="C1479" s="25">
        <v>45545</v>
      </c>
      <c r="D1479" s="1">
        <v>50131</v>
      </c>
      <c r="E1479" s="12">
        <v>312216</v>
      </c>
      <c r="F1479" s="17">
        <v>1616</v>
      </c>
      <c r="G1479" s="20" t="s">
        <v>11</v>
      </c>
      <c r="H1479" s="573">
        <v>55.48</v>
      </c>
      <c r="I1479" s="573">
        <v>16.98</v>
      </c>
      <c r="J1479" s="563">
        <f t="shared" si="170"/>
        <v>38.5</v>
      </c>
      <c r="K1479" s="564">
        <v>37.9</v>
      </c>
      <c r="L1479" s="574">
        <v>45545</v>
      </c>
      <c r="M1479" s="573">
        <f t="shared" si="171"/>
        <v>0.60000000000000142</v>
      </c>
      <c r="N1479" s="575">
        <v>1</v>
      </c>
      <c r="O1479" s="1" t="s">
        <v>50</v>
      </c>
      <c r="P1479" s="1" t="s">
        <v>53</v>
      </c>
      <c r="Q1479" s="567" t="str">
        <f>VLOOKUP(MKT[[#This Row],[ID]],DRIVER[],6,FALSE)</f>
        <v>BAI DHARA JAMUDA</v>
      </c>
      <c r="R1479" s="1">
        <v>200</v>
      </c>
    </row>
    <row r="1480" spans="1:18" ht="13.8">
      <c r="A1480" s="1">
        <v>15</v>
      </c>
      <c r="B1480" s="562" t="str">
        <f>MKT[[#This Row],[DATE]]&amp;MKT[[#This Row],[VEHICLE NO]]&amp;MKT[[#This Row],[TRIP NO]]</f>
        <v>45545OD34R11452</v>
      </c>
      <c r="C1480" s="25">
        <v>45545</v>
      </c>
      <c r="D1480" s="1">
        <v>50132</v>
      </c>
      <c r="E1480" s="12">
        <v>312216</v>
      </c>
      <c r="F1480" s="17">
        <v>1728</v>
      </c>
      <c r="G1480" s="20" t="s">
        <v>12</v>
      </c>
      <c r="H1480" s="573">
        <v>52.14</v>
      </c>
      <c r="I1480" s="573">
        <v>16.940000000000001</v>
      </c>
      <c r="J1480" s="563">
        <f t="shared" si="170"/>
        <v>35.200000000000003</v>
      </c>
      <c r="K1480" s="564">
        <v>34.86</v>
      </c>
      <c r="L1480" s="574">
        <v>45546</v>
      </c>
      <c r="M1480" s="573">
        <f t="shared" si="171"/>
        <v>0.34000000000000341</v>
      </c>
      <c r="N1480" s="575">
        <v>2</v>
      </c>
      <c r="O1480" s="1" t="s">
        <v>50</v>
      </c>
      <c r="P1480" s="1" t="s">
        <v>53</v>
      </c>
      <c r="Q1480" s="567" t="str">
        <f>VLOOKUP(MKT[[#This Row],[ID]],DRIVER[],6,FALSE)</f>
        <v>AKASH KUMAR SINGH</v>
      </c>
    </row>
    <row r="1481" spans="1:18" ht="13.8">
      <c r="A1481" s="1">
        <v>16</v>
      </c>
      <c r="B1481" s="562" t="str">
        <f>MKT[[#This Row],[DATE]]&amp;MKT[[#This Row],[VEHICLE NO]]&amp;MKT[[#This Row],[TRIP NO]]</f>
        <v>45545OD34R13452</v>
      </c>
      <c r="C1481" s="25">
        <v>45545</v>
      </c>
      <c r="D1481" s="1">
        <v>50133</v>
      </c>
      <c r="E1481" s="12">
        <v>312216</v>
      </c>
      <c r="F1481" s="17">
        <v>1729</v>
      </c>
      <c r="G1481" s="20" t="s">
        <v>11</v>
      </c>
      <c r="H1481" s="573">
        <v>55.64</v>
      </c>
      <c r="I1481" s="573">
        <v>17.100000000000001</v>
      </c>
      <c r="J1481" s="563">
        <f t="shared" si="170"/>
        <v>38.54</v>
      </c>
      <c r="K1481" s="564">
        <v>37.479999999999997</v>
      </c>
      <c r="L1481" s="574">
        <v>45546</v>
      </c>
      <c r="M1481" s="573">
        <f t="shared" si="171"/>
        <v>1.0600000000000023</v>
      </c>
      <c r="N1481" s="575">
        <v>2</v>
      </c>
      <c r="O1481" s="1" t="s">
        <v>50</v>
      </c>
      <c r="P1481" s="1" t="s">
        <v>53</v>
      </c>
      <c r="Q1481" s="567" t="str">
        <f>VLOOKUP(MKT[[#This Row],[ID]],DRIVER[],6,FALSE)</f>
        <v>BAI DHARA JAMUDA</v>
      </c>
    </row>
    <row r="1482" spans="1:18" ht="13.8">
      <c r="A1482" s="1">
        <v>17</v>
      </c>
      <c r="B1482" s="562" t="str">
        <f>MKT[[#This Row],[DATE]]&amp;MKT[[#This Row],[VEHICLE NO]]&amp;MKT[[#This Row],[TRIP NO]]</f>
        <v>45546OD34R13451</v>
      </c>
      <c r="C1482" s="25">
        <v>45546</v>
      </c>
      <c r="D1482" s="1">
        <v>50134</v>
      </c>
      <c r="E1482" s="12">
        <v>312216</v>
      </c>
      <c r="F1482" s="17">
        <v>1787</v>
      </c>
      <c r="G1482" s="20" t="s">
        <v>11</v>
      </c>
      <c r="H1482" s="573">
        <v>53.86</v>
      </c>
      <c r="I1482" s="573">
        <v>17.16</v>
      </c>
      <c r="J1482" s="563">
        <f t="shared" ref="J1482:J1485" si="172">H1482-I1482</f>
        <v>36.700000000000003</v>
      </c>
      <c r="K1482" s="564">
        <v>36.54</v>
      </c>
      <c r="L1482" s="574">
        <v>45546</v>
      </c>
      <c r="M1482" s="573">
        <f t="shared" ref="M1482:M1485" si="173">J1482-K1482</f>
        <v>0.16000000000000369</v>
      </c>
      <c r="N1482" s="575">
        <v>1</v>
      </c>
      <c r="O1482" s="1" t="s">
        <v>50</v>
      </c>
      <c r="P1482" s="1" t="s">
        <v>53</v>
      </c>
      <c r="Q1482" s="567" t="str">
        <f>VLOOKUP(MKT[[#This Row],[ID]],DRIVER[],6,FALSE)</f>
        <v>BAI DHARA JAMUDA</v>
      </c>
    </row>
    <row r="1483" spans="1:18" ht="13.8">
      <c r="A1483" s="1">
        <v>18</v>
      </c>
      <c r="B1483" s="562" t="str">
        <f>MKT[[#This Row],[DATE]]&amp;MKT[[#This Row],[VEHICLE NO]]&amp;MKT[[#This Row],[TRIP NO]]</f>
        <v>45546OD34R11451</v>
      </c>
      <c r="C1483" s="25">
        <v>45546</v>
      </c>
      <c r="D1483" s="1">
        <v>50135</v>
      </c>
      <c r="E1483" s="12">
        <v>312216</v>
      </c>
      <c r="F1483" s="17">
        <v>1809</v>
      </c>
      <c r="G1483" s="20" t="s">
        <v>12</v>
      </c>
      <c r="H1483" s="573">
        <v>52.02</v>
      </c>
      <c r="I1483" s="573">
        <v>16.940000000000001</v>
      </c>
      <c r="J1483" s="563">
        <f t="shared" si="172"/>
        <v>35.08</v>
      </c>
      <c r="K1483" s="564">
        <v>34.799999999999997</v>
      </c>
      <c r="L1483" s="574">
        <v>45546</v>
      </c>
      <c r="M1483" s="573">
        <f t="shared" si="173"/>
        <v>0.28000000000000114</v>
      </c>
      <c r="N1483" s="575">
        <v>1</v>
      </c>
      <c r="O1483" s="1" t="s">
        <v>50</v>
      </c>
      <c r="P1483" s="1" t="s">
        <v>53</v>
      </c>
      <c r="Q1483" s="567" t="str">
        <f>VLOOKUP(MKT[[#This Row],[ID]],DRIVER[],6,FALSE)</f>
        <v>AKASH KUMAR SINGH</v>
      </c>
    </row>
    <row r="1484" spans="1:18" ht="13.8">
      <c r="A1484" s="1">
        <v>19</v>
      </c>
      <c r="B1484" s="562" t="str">
        <f>MKT[[#This Row],[DATE]]&amp;MKT[[#This Row],[VEHICLE NO]]&amp;MKT[[#This Row],[TRIP NO]]</f>
        <v>45546OD34R13452</v>
      </c>
      <c r="C1484" s="25">
        <v>45546</v>
      </c>
      <c r="D1484" s="1">
        <v>50136</v>
      </c>
      <c r="E1484" s="12">
        <v>312216</v>
      </c>
      <c r="F1484" s="17">
        <v>1867</v>
      </c>
      <c r="G1484" s="20" t="s">
        <v>11</v>
      </c>
      <c r="H1484" s="573">
        <v>53.02</v>
      </c>
      <c r="I1484" s="573">
        <v>17.079999999999998</v>
      </c>
      <c r="J1484" s="563">
        <f t="shared" si="172"/>
        <v>35.940000000000005</v>
      </c>
      <c r="K1484" s="564">
        <v>35.58</v>
      </c>
      <c r="L1484" s="574">
        <v>45546</v>
      </c>
      <c r="M1484" s="573">
        <f t="shared" si="173"/>
        <v>0.36000000000000654</v>
      </c>
      <c r="N1484" s="575">
        <v>2</v>
      </c>
      <c r="O1484" s="1" t="s">
        <v>50</v>
      </c>
      <c r="P1484" s="1" t="s">
        <v>53</v>
      </c>
      <c r="Q1484" s="567" t="str">
        <f>VLOOKUP(MKT[[#This Row],[ID]],DRIVER[],6,FALSE)</f>
        <v>BAI DHARA JAMUDA</v>
      </c>
    </row>
    <row r="1485" spans="1:18" ht="13.8">
      <c r="A1485" s="1">
        <v>20</v>
      </c>
      <c r="B1485" s="562" t="str">
        <f>MKT[[#This Row],[DATE]]&amp;MKT[[#This Row],[VEHICLE NO]]&amp;MKT[[#This Row],[TRIP NO]]</f>
        <v>45546OD34R11452</v>
      </c>
      <c r="C1485" s="25">
        <v>45546</v>
      </c>
      <c r="D1485" s="1">
        <v>50137</v>
      </c>
      <c r="E1485" s="12">
        <v>312216</v>
      </c>
      <c r="F1485" s="17">
        <v>1877</v>
      </c>
      <c r="G1485" s="20" t="s">
        <v>12</v>
      </c>
      <c r="H1485" s="573">
        <v>53.54</v>
      </c>
      <c r="I1485" s="573">
        <v>16.899999999999999</v>
      </c>
      <c r="J1485" s="563">
        <f t="shared" si="172"/>
        <v>36.64</v>
      </c>
      <c r="K1485" s="564">
        <v>35.979999999999997</v>
      </c>
      <c r="L1485" s="574">
        <v>45546</v>
      </c>
      <c r="M1485" s="573">
        <f t="shared" si="173"/>
        <v>0.66000000000000369</v>
      </c>
      <c r="N1485" s="575">
        <v>2</v>
      </c>
      <c r="O1485" s="1" t="s">
        <v>50</v>
      </c>
      <c r="P1485" s="1" t="s">
        <v>53</v>
      </c>
      <c r="Q1485" s="567" t="str">
        <f>VLOOKUP(MKT[[#This Row],[ID]],DRIVER[],6,FALSE)</f>
        <v>AKASH KUMAR SINGH</v>
      </c>
    </row>
    <row r="1486" spans="1:18" ht="13.8">
      <c r="A1486" s="1">
        <v>21</v>
      </c>
      <c r="B1486" s="576" t="str">
        <f>MKT[[#This Row],[DATE]]&amp;MKT[[#This Row],[VEHICLE NO]]&amp;MKT[[#This Row],[TRIP NO]]</f>
        <v>45547OD34R13451</v>
      </c>
      <c r="C1486" s="25">
        <v>45547</v>
      </c>
      <c r="D1486" s="1">
        <v>50138</v>
      </c>
      <c r="E1486" s="12">
        <v>312216</v>
      </c>
      <c r="F1486" s="17">
        <v>1937</v>
      </c>
      <c r="G1486" s="20" t="s">
        <v>11</v>
      </c>
      <c r="H1486" s="577">
        <v>53.26</v>
      </c>
      <c r="I1486" s="577">
        <v>17.100000000000001</v>
      </c>
      <c r="J1486" s="578">
        <f t="shared" ref="J1486:J1488" si="174">H1486-I1486</f>
        <v>36.159999999999997</v>
      </c>
      <c r="K1486" s="579">
        <v>35.9</v>
      </c>
      <c r="L1486" s="574">
        <v>45547</v>
      </c>
      <c r="M1486" s="577">
        <f t="shared" ref="M1486:M1488" si="175">J1486-K1486</f>
        <v>0.25999999999999801</v>
      </c>
      <c r="N1486" s="580">
        <v>1</v>
      </c>
      <c r="O1486" s="1" t="s">
        <v>50</v>
      </c>
      <c r="P1486" s="1" t="s">
        <v>53</v>
      </c>
      <c r="Q1486" s="581" t="str">
        <f>VLOOKUP(MKT[[#This Row],[ID]],DRIVER[],6,FALSE)</f>
        <v>BAI DHARA JAMUDA</v>
      </c>
    </row>
    <row r="1487" spans="1:18" ht="13.8">
      <c r="A1487" s="1">
        <v>22</v>
      </c>
      <c r="B1487" s="576" t="str">
        <f>MKT[[#This Row],[DATE]]&amp;MKT[[#This Row],[VEHICLE NO]]&amp;MKT[[#This Row],[TRIP NO]]</f>
        <v>45547OD34R11451</v>
      </c>
      <c r="C1487" s="25">
        <v>45547</v>
      </c>
      <c r="D1487" s="1">
        <v>50139</v>
      </c>
      <c r="E1487" s="12">
        <v>312216</v>
      </c>
      <c r="F1487" s="17">
        <v>1949</v>
      </c>
      <c r="G1487" s="20" t="s">
        <v>12</v>
      </c>
      <c r="H1487" s="577">
        <v>53.18</v>
      </c>
      <c r="I1487" s="577">
        <v>16.96</v>
      </c>
      <c r="J1487" s="578">
        <f t="shared" si="174"/>
        <v>36.22</v>
      </c>
      <c r="K1487" s="579">
        <v>35.880000000000003</v>
      </c>
      <c r="L1487" s="574">
        <v>45547</v>
      </c>
      <c r="M1487" s="577">
        <f t="shared" si="175"/>
        <v>0.33999999999999631</v>
      </c>
      <c r="N1487" s="580">
        <v>1</v>
      </c>
      <c r="O1487" s="1" t="s">
        <v>50</v>
      </c>
      <c r="P1487" s="1" t="s">
        <v>53</v>
      </c>
      <c r="Q1487" s="581" t="str">
        <f>VLOOKUP(MKT[[#This Row],[ID]],DRIVER[],6,FALSE)</f>
        <v>SUDAM PRUSTY</v>
      </c>
    </row>
    <row r="1488" spans="1:18" ht="13.8">
      <c r="A1488" s="1">
        <v>23</v>
      </c>
      <c r="B1488" s="576" t="str">
        <f>MKT[[#This Row],[DATE]]&amp;MKT[[#This Row],[VEHICLE NO]]&amp;MKT[[#This Row],[TRIP NO]]</f>
        <v>45547OD34R13452</v>
      </c>
      <c r="C1488" s="25">
        <v>45547</v>
      </c>
      <c r="D1488" s="1">
        <v>50140</v>
      </c>
      <c r="E1488" s="12">
        <v>312216</v>
      </c>
      <c r="F1488" s="17">
        <v>1987</v>
      </c>
      <c r="G1488" s="20" t="s">
        <v>11</v>
      </c>
      <c r="H1488" s="577">
        <v>57.08</v>
      </c>
      <c r="I1488" s="577">
        <v>17.059999999999999</v>
      </c>
      <c r="J1488" s="578">
        <f t="shared" si="174"/>
        <v>40.019999999999996</v>
      </c>
      <c r="K1488" s="579">
        <v>39.700000000000003</v>
      </c>
      <c r="L1488" s="574">
        <v>45547</v>
      </c>
      <c r="M1488" s="577">
        <f t="shared" si="175"/>
        <v>0.31999999999999318</v>
      </c>
      <c r="N1488" s="580">
        <v>2</v>
      </c>
      <c r="O1488" s="1" t="s">
        <v>50</v>
      </c>
      <c r="P1488" s="1" t="s">
        <v>53</v>
      </c>
      <c r="Q1488" s="581" t="str">
        <f>VLOOKUP(MKT[[#This Row],[ID]],DRIVER[],6,FALSE)</f>
        <v>BAI DHARA JAMUDA</v>
      </c>
    </row>
    <row r="1489" spans="1:18" ht="13.8">
      <c r="A1489" s="1">
        <v>24</v>
      </c>
      <c r="B1489" s="576" t="str">
        <f>MKT[[#This Row],[DATE]]&amp;MKT[[#This Row],[VEHICLE NO]]&amp;MKT[[#This Row],[TRIP NO]]</f>
        <v>45548OD34R11451</v>
      </c>
      <c r="C1489" s="25">
        <v>45548</v>
      </c>
      <c r="D1489" s="1">
        <v>50141</v>
      </c>
      <c r="E1489" s="12">
        <v>312216</v>
      </c>
      <c r="F1489" s="17">
        <v>2095</v>
      </c>
      <c r="G1489" s="20" t="s">
        <v>12</v>
      </c>
      <c r="H1489" s="577">
        <v>53.2</v>
      </c>
      <c r="I1489" s="577">
        <v>16.88</v>
      </c>
      <c r="J1489" s="578">
        <f t="shared" ref="J1489:J1490" si="176">H1489-I1489</f>
        <v>36.320000000000007</v>
      </c>
      <c r="K1489" s="579">
        <v>35.799999999999997</v>
      </c>
      <c r="L1489" s="574">
        <v>45548</v>
      </c>
      <c r="M1489" s="577">
        <f t="shared" ref="M1489:M1490" si="177">J1489-K1489</f>
        <v>0.52000000000001023</v>
      </c>
      <c r="N1489" s="580">
        <v>1</v>
      </c>
      <c r="O1489" s="1" t="s">
        <v>50</v>
      </c>
      <c r="P1489" s="1" t="s">
        <v>53</v>
      </c>
      <c r="Q1489" s="581" t="str">
        <f>VLOOKUP(MKT[[#This Row],[ID]],DRIVER[],6,FALSE)</f>
        <v>SUDAM PRUSTY</v>
      </c>
    </row>
    <row r="1490" spans="1:18" ht="13.8">
      <c r="A1490" s="1">
        <v>25</v>
      </c>
      <c r="B1490" s="576" t="str">
        <f>MKT[[#This Row],[DATE]]&amp;MKT[[#This Row],[VEHICLE NO]]&amp;MKT[[#This Row],[TRIP NO]]</f>
        <v>45548OD34R13451</v>
      </c>
      <c r="C1490" s="25">
        <v>45548</v>
      </c>
      <c r="D1490" s="1">
        <v>50143</v>
      </c>
      <c r="E1490" s="12">
        <v>312216</v>
      </c>
      <c r="F1490" s="17">
        <v>2107</v>
      </c>
      <c r="G1490" s="20" t="s">
        <v>11</v>
      </c>
      <c r="H1490" s="577">
        <v>54.26</v>
      </c>
      <c r="I1490" s="577">
        <v>17</v>
      </c>
      <c r="J1490" s="578">
        <f t="shared" si="176"/>
        <v>37.26</v>
      </c>
      <c r="K1490" s="579">
        <v>36.86</v>
      </c>
      <c r="L1490" s="574">
        <v>45549</v>
      </c>
      <c r="M1490" s="577">
        <f t="shared" si="177"/>
        <v>0.39999999999999858</v>
      </c>
      <c r="N1490" s="580">
        <v>1</v>
      </c>
      <c r="O1490" s="1" t="s">
        <v>50</v>
      </c>
      <c r="P1490" s="1" t="s">
        <v>53</v>
      </c>
      <c r="Q1490" s="581" t="str">
        <f>VLOOKUP(MKT[[#This Row],[ID]],DRIVER[],6,FALSE)</f>
        <v>BAI DHARA JAMUDA</v>
      </c>
    </row>
    <row r="1491" spans="1:18" ht="13.8">
      <c r="A1491" s="1">
        <v>26</v>
      </c>
      <c r="B1491" s="576" t="str">
        <f>MKT[[#This Row],[DATE]]&amp;MKT[[#This Row],[VEHICLE NO]]&amp;MKT[[#This Row],[TRIP NO]]</f>
        <v>45549OD34R13451</v>
      </c>
      <c r="C1491" s="25">
        <v>45549</v>
      </c>
      <c r="D1491" s="1">
        <v>50144</v>
      </c>
      <c r="E1491" s="12">
        <v>312216</v>
      </c>
      <c r="F1491" s="17">
        <v>2142</v>
      </c>
      <c r="G1491" s="20" t="s">
        <v>11</v>
      </c>
      <c r="H1491" s="577">
        <v>51.14</v>
      </c>
      <c r="I1491" s="577">
        <v>17</v>
      </c>
      <c r="J1491" s="578">
        <f t="shared" ref="J1491:J1493" si="178">H1491-I1491</f>
        <v>34.14</v>
      </c>
      <c r="K1491" s="579">
        <v>33.840000000000003</v>
      </c>
      <c r="L1491" s="574">
        <v>45549</v>
      </c>
      <c r="M1491" s="577">
        <f t="shared" ref="M1491:M1493" si="179">J1491-K1491</f>
        <v>0.29999999999999716</v>
      </c>
      <c r="N1491" s="580">
        <v>1</v>
      </c>
      <c r="O1491" s="1" t="s">
        <v>50</v>
      </c>
      <c r="P1491" s="1" t="s">
        <v>53</v>
      </c>
      <c r="Q1491" s="581" t="str">
        <f>VLOOKUP(MKT[[#This Row],[ID]],DRIVER[],6,FALSE)</f>
        <v>BAI DHARA JAMUDA</v>
      </c>
      <c r="R1491" s="1">
        <v>200</v>
      </c>
    </row>
    <row r="1492" spans="1:18" ht="13.8">
      <c r="A1492" s="1">
        <v>27</v>
      </c>
      <c r="B1492" s="576" t="str">
        <f>MKT[[#This Row],[DATE]]&amp;MKT[[#This Row],[VEHICLE NO]]&amp;MKT[[#This Row],[TRIP NO]]</f>
        <v>45549OD34R11451</v>
      </c>
      <c r="C1492" s="25">
        <v>45549</v>
      </c>
      <c r="D1492" s="1">
        <v>50145</v>
      </c>
      <c r="E1492" s="12">
        <v>312216</v>
      </c>
      <c r="F1492" s="17">
        <v>2179</v>
      </c>
      <c r="G1492" s="20" t="s">
        <v>12</v>
      </c>
      <c r="H1492" s="577">
        <v>54.4</v>
      </c>
      <c r="I1492" s="577">
        <v>16.82</v>
      </c>
      <c r="J1492" s="578">
        <f t="shared" si="178"/>
        <v>37.58</v>
      </c>
      <c r="K1492" s="579">
        <v>37.18</v>
      </c>
      <c r="L1492" s="574">
        <v>45549</v>
      </c>
      <c r="M1492" s="577">
        <f t="shared" si="179"/>
        <v>0.39999999999999858</v>
      </c>
      <c r="N1492" s="580">
        <v>1</v>
      </c>
      <c r="O1492" s="1" t="s">
        <v>50</v>
      </c>
      <c r="P1492" s="1" t="s">
        <v>53</v>
      </c>
      <c r="Q1492" s="581" t="str">
        <f>VLOOKUP(MKT[[#This Row],[ID]],DRIVER[],6,FALSE)</f>
        <v>ACHUTA CH DAS</v>
      </c>
    </row>
    <row r="1493" spans="1:18" ht="13.8">
      <c r="A1493" s="1">
        <v>28</v>
      </c>
      <c r="B1493" s="576" t="str">
        <f>MKT[[#This Row],[DATE]]&amp;MKT[[#This Row],[VEHICLE NO]]&amp;MKT[[#This Row],[TRIP NO]]</f>
        <v>45549OD34R13452</v>
      </c>
      <c r="C1493" s="25">
        <v>45549</v>
      </c>
      <c r="D1493" s="1">
        <v>50146</v>
      </c>
      <c r="E1493" s="12">
        <v>312216</v>
      </c>
      <c r="F1493" s="17">
        <v>2210</v>
      </c>
      <c r="G1493" s="20" t="s">
        <v>11</v>
      </c>
      <c r="H1493" s="577">
        <v>56.6</v>
      </c>
      <c r="I1493" s="577">
        <v>17.100000000000001</v>
      </c>
      <c r="J1493" s="578">
        <f t="shared" si="178"/>
        <v>39.5</v>
      </c>
      <c r="K1493" s="579">
        <v>39.04</v>
      </c>
      <c r="L1493" s="574">
        <v>45549</v>
      </c>
      <c r="M1493" s="577">
        <f t="shared" si="179"/>
        <v>0.46000000000000085</v>
      </c>
      <c r="N1493" s="580">
        <v>2</v>
      </c>
      <c r="O1493" s="1" t="s">
        <v>50</v>
      </c>
      <c r="P1493" s="1" t="s">
        <v>53</v>
      </c>
      <c r="Q1493" s="581" t="str">
        <f>VLOOKUP(MKT[[#This Row],[ID]],DRIVER[],6,FALSE)</f>
        <v>BAI DHARA JAMUDA</v>
      </c>
    </row>
    <row r="1494" spans="1:18" ht="13.8">
      <c r="A1494" s="1">
        <v>29</v>
      </c>
      <c r="B1494" s="576" t="str">
        <f>MKT[[#This Row],[DATE]]&amp;MKT[[#This Row],[VEHICLE NO]]&amp;MKT[[#This Row],[TRIP NO]]</f>
        <v>45550OD34R13451</v>
      </c>
      <c r="C1494" s="25">
        <v>45550</v>
      </c>
      <c r="D1494" s="1">
        <v>50147</v>
      </c>
      <c r="E1494" s="12">
        <v>312216</v>
      </c>
      <c r="F1494" s="17">
        <v>2280</v>
      </c>
      <c r="G1494" s="20" t="s">
        <v>11</v>
      </c>
      <c r="H1494" s="577">
        <v>52.46</v>
      </c>
      <c r="I1494" s="577">
        <v>17.12</v>
      </c>
      <c r="J1494" s="578">
        <f t="shared" ref="J1494:J1497" si="180">H1494-I1494</f>
        <v>35.340000000000003</v>
      </c>
      <c r="K1494" s="579">
        <v>35.1</v>
      </c>
      <c r="L1494" s="574">
        <v>45550</v>
      </c>
      <c r="M1494" s="577">
        <f t="shared" ref="M1494:M1497" si="181">J1494-K1494</f>
        <v>0.24000000000000199</v>
      </c>
      <c r="N1494" s="580">
        <v>1</v>
      </c>
      <c r="O1494" s="1" t="s">
        <v>50</v>
      </c>
      <c r="P1494" s="1" t="s">
        <v>53</v>
      </c>
      <c r="Q1494" s="581" t="str">
        <f>VLOOKUP(MKT[[#This Row],[ID]],DRIVER[],6,FALSE)</f>
        <v>NATABAR MOHANTA</v>
      </c>
    </row>
    <row r="1495" spans="1:18" ht="13.8">
      <c r="A1495" s="1">
        <v>30</v>
      </c>
      <c r="B1495" s="576" t="str">
        <f>MKT[[#This Row],[DATE]]&amp;MKT[[#This Row],[VEHICLE NO]]&amp;MKT[[#This Row],[TRIP NO]]</f>
        <v>45550OD34R11451</v>
      </c>
      <c r="C1495" s="25">
        <v>45550</v>
      </c>
      <c r="D1495" s="1">
        <v>50148</v>
      </c>
      <c r="E1495" s="12">
        <v>312216</v>
      </c>
      <c r="F1495" s="17">
        <v>2286</v>
      </c>
      <c r="G1495" s="20" t="s">
        <v>12</v>
      </c>
      <c r="H1495" s="577">
        <v>53.4</v>
      </c>
      <c r="I1495" s="577">
        <v>16.82</v>
      </c>
      <c r="J1495" s="578">
        <f t="shared" si="180"/>
        <v>36.58</v>
      </c>
      <c r="K1495" s="579">
        <v>36.58</v>
      </c>
      <c r="L1495" s="574">
        <v>45550</v>
      </c>
      <c r="M1495" s="577">
        <f t="shared" si="181"/>
        <v>0</v>
      </c>
      <c r="N1495" s="580">
        <v>1</v>
      </c>
      <c r="O1495" s="1" t="s">
        <v>50</v>
      </c>
      <c r="P1495" s="1" t="s">
        <v>53</v>
      </c>
      <c r="Q1495" s="581" t="str">
        <f>VLOOKUP(MKT[[#This Row],[ID]],DRIVER[],6,FALSE)</f>
        <v>SUDAM PRUSTY</v>
      </c>
    </row>
    <row r="1496" spans="1:18" ht="13.8">
      <c r="A1496" s="1">
        <v>31</v>
      </c>
      <c r="B1496" s="576" t="str">
        <f>MKT[[#This Row],[DATE]]&amp;MKT[[#This Row],[VEHICLE NO]]&amp;MKT[[#This Row],[TRIP NO]]</f>
        <v>45550OD34R11452</v>
      </c>
      <c r="C1496" s="25">
        <v>45550</v>
      </c>
      <c r="D1496" s="1">
        <v>50149</v>
      </c>
      <c r="E1496" s="12">
        <v>312216</v>
      </c>
      <c r="F1496" s="17">
        <v>2332</v>
      </c>
      <c r="G1496" s="20" t="s">
        <v>12</v>
      </c>
      <c r="H1496" s="577">
        <v>52.04</v>
      </c>
      <c r="I1496" s="577">
        <v>16.78</v>
      </c>
      <c r="J1496" s="578">
        <f t="shared" si="180"/>
        <v>35.26</v>
      </c>
      <c r="K1496" s="579">
        <v>34.74</v>
      </c>
      <c r="L1496" s="574">
        <v>45550</v>
      </c>
      <c r="M1496" s="577">
        <f t="shared" si="181"/>
        <v>0.51999999999999602</v>
      </c>
      <c r="N1496" s="580">
        <v>2</v>
      </c>
      <c r="O1496" s="1" t="s">
        <v>50</v>
      </c>
      <c r="P1496" s="1" t="s">
        <v>53</v>
      </c>
      <c r="Q1496" s="581" t="str">
        <f>VLOOKUP(MKT[[#This Row],[ID]],DRIVER[],6,FALSE)</f>
        <v>SUDAM PRUSTY</v>
      </c>
    </row>
    <row r="1497" spans="1:18" ht="13.8">
      <c r="A1497" s="1">
        <v>32</v>
      </c>
      <c r="B1497" s="576" t="str">
        <f>MKT[[#This Row],[DATE]]&amp;MKT[[#This Row],[VEHICLE NO]]&amp;MKT[[#This Row],[TRIP NO]]</f>
        <v>45550OD34R13452</v>
      </c>
      <c r="C1497" s="25">
        <v>45550</v>
      </c>
      <c r="D1497" s="1">
        <v>50150</v>
      </c>
      <c r="E1497" s="12">
        <v>312216</v>
      </c>
      <c r="F1497" s="17">
        <v>2335</v>
      </c>
      <c r="G1497" s="20" t="s">
        <v>11</v>
      </c>
      <c r="H1497" s="577">
        <v>52.36</v>
      </c>
      <c r="I1497" s="577">
        <v>17</v>
      </c>
      <c r="J1497" s="578">
        <f t="shared" si="180"/>
        <v>35.36</v>
      </c>
      <c r="K1497" s="579">
        <v>34.659999999999997</v>
      </c>
      <c r="L1497" s="574">
        <v>45550</v>
      </c>
      <c r="M1497" s="577">
        <f t="shared" si="181"/>
        <v>0.70000000000000284</v>
      </c>
      <c r="N1497" s="580">
        <v>2</v>
      </c>
      <c r="O1497" s="1" t="s">
        <v>50</v>
      </c>
      <c r="P1497" s="1" t="s">
        <v>53</v>
      </c>
      <c r="Q1497" s="581" t="str">
        <f>VLOOKUP(MKT[[#This Row],[ID]],DRIVER[],6,FALSE)</f>
        <v>NATABAR MOHANTA</v>
      </c>
    </row>
    <row r="1498" spans="1:18" ht="13.8">
      <c r="A1498" s="1">
        <v>33</v>
      </c>
      <c r="B1498" s="576" t="str">
        <f>MKT[[#This Row],[DATE]]&amp;MKT[[#This Row],[VEHICLE NO]]&amp;MKT[[#This Row],[TRIP NO]]</f>
        <v>45552OD34R13451</v>
      </c>
      <c r="C1498" s="25">
        <v>45552</v>
      </c>
      <c r="D1498" s="1">
        <v>50151</v>
      </c>
      <c r="E1498" s="12">
        <v>312216</v>
      </c>
      <c r="F1498" s="17">
        <v>2426</v>
      </c>
      <c r="G1498" s="20" t="s">
        <v>11</v>
      </c>
      <c r="H1498" s="577">
        <v>54.34</v>
      </c>
      <c r="I1498" s="577">
        <v>17.059999999999999</v>
      </c>
      <c r="J1498" s="578">
        <f t="shared" ref="J1498:J1499" si="182">H1498-I1498</f>
        <v>37.28</v>
      </c>
      <c r="K1498" s="579">
        <v>35.840000000000003</v>
      </c>
      <c r="L1498" s="589">
        <v>45552</v>
      </c>
      <c r="M1498" s="577">
        <f t="shared" ref="M1498:M1499" si="183">J1498-K1498</f>
        <v>1.4399999999999977</v>
      </c>
      <c r="N1498" s="580">
        <v>1</v>
      </c>
      <c r="O1498" s="1" t="s">
        <v>50</v>
      </c>
      <c r="P1498" s="1" t="s">
        <v>53</v>
      </c>
      <c r="Q1498" s="581" t="str">
        <f>VLOOKUP(MKT[[#This Row],[ID]],DRIVER[],6,FALSE)</f>
        <v>BAI DHARA JAMUDA</v>
      </c>
    </row>
    <row r="1499" spans="1:18" ht="13.8">
      <c r="A1499" s="1">
        <v>34</v>
      </c>
      <c r="B1499" s="576" t="str">
        <f>MKT[[#This Row],[DATE]]&amp;MKT[[#This Row],[VEHICLE NO]]&amp;MKT[[#This Row],[TRIP NO]]</f>
        <v>45552OD34R11451</v>
      </c>
      <c r="C1499" s="25">
        <v>45552</v>
      </c>
      <c r="D1499" s="1">
        <v>50152</v>
      </c>
      <c r="E1499" s="12">
        <v>312216</v>
      </c>
      <c r="F1499" s="17">
        <v>2431</v>
      </c>
      <c r="G1499" s="20" t="s">
        <v>12</v>
      </c>
      <c r="H1499" s="577">
        <v>54.64</v>
      </c>
      <c r="I1499" s="577">
        <v>16.8</v>
      </c>
      <c r="J1499" s="578">
        <f t="shared" si="182"/>
        <v>37.840000000000003</v>
      </c>
      <c r="K1499" s="579">
        <v>36.44</v>
      </c>
      <c r="L1499" s="589">
        <v>45552</v>
      </c>
      <c r="M1499" s="577">
        <f t="shared" si="183"/>
        <v>1.4000000000000057</v>
      </c>
      <c r="N1499" s="580">
        <v>1</v>
      </c>
      <c r="O1499" s="1" t="s">
        <v>50</v>
      </c>
      <c r="P1499" s="1" t="s">
        <v>53</v>
      </c>
      <c r="Q1499" s="581" t="str">
        <f>VLOOKUP(MKT[[#This Row],[ID]],DRIVER[],6,FALSE)</f>
        <v>SUDAM PRUSTY</v>
      </c>
    </row>
    <row r="1500" spans="1:18" ht="13.8">
      <c r="A1500" s="1">
        <v>35</v>
      </c>
      <c r="B1500" s="576" t="str">
        <f>MKT[[#This Row],[DATE]]&amp;MKT[[#This Row],[VEHICLE NO]]&amp;MKT[[#This Row],[TRIP NO]]</f>
        <v>45553OD34R13451</v>
      </c>
      <c r="C1500" s="25">
        <v>45553</v>
      </c>
      <c r="D1500" s="1">
        <v>50153</v>
      </c>
      <c r="E1500" s="12">
        <v>312216</v>
      </c>
      <c r="F1500" s="17">
        <v>2475</v>
      </c>
      <c r="G1500" s="20" t="s">
        <v>11</v>
      </c>
      <c r="H1500" s="577">
        <v>53.62</v>
      </c>
      <c r="I1500" s="577">
        <v>17.02</v>
      </c>
      <c r="J1500" s="578">
        <f t="shared" ref="J1500:J1503" si="184">H1500-I1500</f>
        <v>36.599999999999994</v>
      </c>
      <c r="K1500" s="579">
        <v>36.44</v>
      </c>
      <c r="L1500" s="589">
        <v>45553</v>
      </c>
      <c r="M1500" s="577">
        <f t="shared" ref="M1500:M1503" si="185">J1500-K1500</f>
        <v>0.15999999999999659</v>
      </c>
      <c r="N1500" s="580">
        <v>1</v>
      </c>
      <c r="O1500" s="1" t="s">
        <v>50</v>
      </c>
      <c r="P1500" s="1" t="s">
        <v>53</v>
      </c>
      <c r="Q1500" s="581" t="str">
        <f>VLOOKUP(MKT[[#This Row],[ID]],DRIVER[],6,FALSE)</f>
        <v>BAI DHARA JAMUDA</v>
      </c>
    </row>
    <row r="1501" spans="1:18" ht="13.8">
      <c r="A1501" s="1">
        <v>36</v>
      </c>
      <c r="B1501" s="576" t="str">
        <f>MKT[[#This Row],[DATE]]&amp;MKT[[#This Row],[VEHICLE NO]]&amp;MKT[[#This Row],[TRIP NO]]</f>
        <v>45553OD34R11451</v>
      </c>
      <c r="C1501" s="25">
        <v>45553</v>
      </c>
      <c r="D1501" s="1">
        <v>50154</v>
      </c>
      <c r="E1501" s="12">
        <v>312216</v>
      </c>
      <c r="F1501" s="17">
        <v>2487</v>
      </c>
      <c r="G1501" s="20" t="s">
        <v>12</v>
      </c>
      <c r="H1501" s="577">
        <v>55.44</v>
      </c>
      <c r="I1501" s="577">
        <v>16.760000000000002</v>
      </c>
      <c r="J1501" s="578">
        <f t="shared" si="184"/>
        <v>38.679999999999993</v>
      </c>
      <c r="K1501" s="579">
        <v>37.9</v>
      </c>
      <c r="L1501" s="589">
        <v>45553</v>
      </c>
      <c r="M1501" s="577">
        <f t="shared" si="185"/>
        <v>0.77999999999999403</v>
      </c>
      <c r="N1501" s="580">
        <v>1</v>
      </c>
      <c r="O1501" s="1" t="s">
        <v>50</v>
      </c>
      <c r="P1501" s="1" t="s">
        <v>53</v>
      </c>
      <c r="Q1501" s="581" t="str">
        <f>VLOOKUP(MKT[[#This Row],[ID]],DRIVER[],6,FALSE)</f>
        <v>BENUDHAR PRADHAN</v>
      </c>
    </row>
    <row r="1502" spans="1:18" ht="13.8">
      <c r="A1502" s="1">
        <v>37</v>
      </c>
      <c r="B1502" s="576" t="str">
        <f>MKT[[#This Row],[DATE]]&amp;MKT[[#This Row],[VEHICLE NO]]&amp;MKT[[#This Row],[TRIP NO]]</f>
        <v>45553OD34R13452</v>
      </c>
      <c r="C1502" s="25">
        <v>45553</v>
      </c>
      <c r="D1502" s="1">
        <v>50155</v>
      </c>
      <c r="E1502" s="12">
        <v>312216</v>
      </c>
      <c r="F1502" s="17">
        <v>2531</v>
      </c>
      <c r="G1502" s="20" t="s">
        <v>11</v>
      </c>
      <c r="H1502" s="577">
        <v>55.26</v>
      </c>
      <c r="I1502" s="577">
        <v>16.98</v>
      </c>
      <c r="J1502" s="578">
        <f t="shared" si="184"/>
        <v>38.28</v>
      </c>
      <c r="K1502" s="579">
        <v>37.979999999999997</v>
      </c>
      <c r="L1502" s="589">
        <v>45553</v>
      </c>
      <c r="M1502" s="577">
        <f t="shared" si="185"/>
        <v>0.30000000000000426</v>
      </c>
      <c r="N1502" s="580">
        <v>2</v>
      </c>
      <c r="O1502" s="1" t="s">
        <v>50</v>
      </c>
      <c r="P1502" s="1" t="s">
        <v>53</v>
      </c>
      <c r="Q1502" s="581" t="str">
        <f>VLOOKUP(MKT[[#This Row],[ID]],DRIVER[],6,FALSE)</f>
        <v>BAI DHARA JAMUDA</v>
      </c>
    </row>
    <row r="1503" spans="1:18" ht="13.8">
      <c r="A1503" s="1">
        <v>38</v>
      </c>
      <c r="B1503" s="576" t="str">
        <f>MKT[[#This Row],[DATE]]&amp;MKT[[#This Row],[VEHICLE NO]]&amp;MKT[[#This Row],[TRIP NO]]</f>
        <v>45553OD34R11452</v>
      </c>
      <c r="C1503" s="25">
        <v>45553</v>
      </c>
      <c r="D1503" s="1">
        <v>50156</v>
      </c>
      <c r="E1503" s="12">
        <v>312216</v>
      </c>
      <c r="F1503" s="17">
        <v>2588</v>
      </c>
      <c r="G1503" s="20" t="s">
        <v>12</v>
      </c>
      <c r="H1503" s="577">
        <v>53.42</v>
      </c>
      <c r="I1503" s="577">
        <v>16.72</v>
      </c>
      <c r="J1503" s="578">
        <f t="shared" si="184"/>
        <v>36.700000000000003</v>
      </c>
      <c r="K1503" s="579">
        <v>36.44</v>
      </c>
      <c r="L1503" s="589">
        <v>45553</v>
      </c>
      <c r="M1503" s="577">
        <f t="shared" si="185"/>
        <v>0.26000000000000512</v>
      </c>
      <c r="N1503" s="580">
        <v>2</v>
      </c>
      <c r="O1503" s="1" t="s">
        <v>50</v>
      </c>
      <c r="P1503" s="1" t="s">
        <v>53</v>
      </c>
      <c r="Q1503" s="581" t="str">
        <f>VLOOKUP(MKT[[#This Row],[ID]],DRIVER[],6,FALSE)</f>
        <v>BENUDHAR PRADHAN</v>
      </c>
      <c r="R1503" s="1">
        <v>200</v>
      </c>
    </row>
    <row r="1504" spans="1:18" ht="13.8">
      <c r="A1504" s="1">
        <v>39</v>
      </c>
      <c r="B1504" s="576" t="str">
        <f>MKT[[#This Row],[DATE]]&amp;MKT[[#This Row],[VEHICLE NO]]&amp;MKT[[#This Row],[TRIP NO]]</f>
        <v>45554OD34R13451</v>
      </c>
      <c r="C1504" s="25">
        <v>45554</v>
      </c>
      <c r="D1504" s="1">
        <v>50157</v>
      </c>
      <c r="E1504" s="12">
        <v>312216</v>
      </c>
      <c r="F1504" s="17">
        <v>2622</v>
      </c>
      <c r="G1504" s="20" t="s">
        <v>11</v>
      </c>
      <c r="H1504" s="577">
        <v>52.4</v>
      </c>
      <c r="I1504" s="577">
        <v>17</v>
      </c>
      <c r="J1504" s="578">
        <f t="shared" ref="J1504:J1507" si="186">H1504-I1504</f>
        <v>35.4</v>
      </c>
      <c r="K1504" s="579">
        <v>35.22</v>
      </c>
      <c r="L1504" s="589">
        <v>45554</v>
      </c>
      <c r="M1504" s="577">
        <f t="shared" ref="M1504:M1507" si="187">J1504-K1504</f>
        <v>0.17999999999999972</v>
      </c>
      <c r="N1504" s="580">
        <v>1</v>
      </c>
      <c r="O1504" s="1" t="s">
        <v>50</v>
      </c>
      <c r="P1504" s="1" t="s">
        <v>53</v>
      </c>
      <c r="Q1504" s="581" t="str">
        <f>VLOOKUP(MKT[[#This Row],[ID]],DRIVER[],6,FALSE)</f>
        <v>BAI DHARA JAMUDA</v>
      </c>
    </row>
    <row r="1505" spans="1:18" ht="13.8">
      <c r="A1505" s="1">
        <v>40</v>
      </c>
      <c r="B1505" s="576" t="str">
        <f>MKT[[#This Row],[DATE]]&amp;MKT[[#This Row],[VEHICLE NO]]&amp;MKT[[#This Row],[TRIP NO]]</f>
        <v>45554OD34R11451</v>
      </c>
      <c r="C1505" s="25">
        <v>45554</v>
      </c>
      <c r="D1505" s="1">
        <v>50158</v>
      </c>
      <c r="E1505" s="12">
        <v>312216</v>
      </c>
      <c r="F1505" s="17">
        <v>2651</v>
      </c>
      <c r="G1505" s="20" t="s">
        <v>12</v>
      </c>
      <c r="H1505" s="577">
        <v>55.38</v>
      </c>
      <c r="I1505" s="577">
        <v>16.88</v>
      </c>
      <c r="J1505" s="578">
        <f t="shared" si="186"/>
        <v>38.5</v>
      </c>
      <c r="K1505" s="579">
        <v>38.06</v>
      </c>
      <c r="L1505" s="589">
        <v>45554</v>
      </c>
      <c r="M1505" s="577">
        <f t="shared" si="187"/>
        <v>0.43999999999999773</v>
      </c>
      <c r="N1505" s="580">
        <v>1</v>
      </c>
      <c r="O1505" s="1" t="s">
        <v>50</v>
      </c>
      <c r="P1505" s="1" t="s">
        <v>53</v>
      </c>
      <c r="Q1505" s="581" t="str">
        <f>VLOOKUP(MKT[[#This Row],[ID]],DRIVER[],6,FALSE)</f>
        <v>SUDAM PRUSTY</v>
      </c>
    </row>
    <row r="1506" spans="1:18" ht="13.8">
      <c r="A1506" s="1">
        <v>41</v>
      </c>
      <c r="B1506" s="576" t="str">
        <f>MKT[[#This Row],[DATE]]&amp;MKT[[#This Row],[VEHICLE NO]]&amp;MKT[[#This Row],[TRIP NO]]</f>
        <v>45554OD34R13452</v>
      </c>
      <c r="C1506" s="25">
        <v>45554</v>
      </c>
      <c r="D1506" s="1">
        <v>50159</v>
      </c>
      <c r="E1506" s="12">
        <v>312216</v>
      </c>
      <c r="F1506" s="17">
        <v>2674</v>
      </c>
      <c r="G1506" s="20" t="s">
        <v>11</v>
      </c>
      <c r="H1506" s="577">
        <v>54.5</v>
      </c>
      <c r="I1506" s="577">
        <v>16.940000000000001</v>
      </c>
      <c r="J1506" s="578">
        <f t="shared" si="186"/>
        <v>37.56</v>
      </c>
      <c r="K1506" s="579">
        <v>37.26</v>
      </c>
      <c r="L1506" s="589">
        <v>45554</v>
      </c>
      <c r="M1506" s="577">
        <f t="shared" si="187"/>
        <v>0.30000000000000426</v>
      </c>
      <c r="N1506" s="580">
        <v>2</v>
      </c>
      <c r="O1506" s="1" t="s">
        <v>50</v>
      </c>
      <c r="P1506" s="1" t="s">
        <v>53</v>
      </c>
      <c r="Q1506" s="581" t="str">
        <f>VLOOKUP(MKT[[#This Row],[ID]],DRIVER[],6,FALSE)</f>
        <v>BAI DHARA JAMUDA</v>
      </c>
    </row>
    <row r="1507" spans="1:18" ht="13.8">
      <c r="A1507" s="1">
        <v>42</v>
      </c>
      <c r="B1507" s="576" t="str">
        <f>MKT[[#This Row],[DATE]]&amp;MKT[[#This Row],[VEHICLE NO]]&amp;MKT[[#This Row],[TRIP NO]]</f>
        <v>45554OD34R11452</v>
      </c>
      <c r="C1507" s="25">
        <v>45554</v>
      </c>
      <c r="D1507" s="1">
        <v>50160</v>
      </c>
      <c r="E1507" s="12">
        <v>312216</v>
      </c>
      <c r="F1507" s="17">
        <v>2720</v>
      </c>
      <c r="G1507" s="20" t="s">
        <v>12</v>
      </c>
      <c r="H1507" s="577">
        <v>57.24</v>
      </c>
      <c r="I1507" s="577">
        <v>16.84</v>
      </c>
      <c r="J1507" s="578">
        <f t="shared" si="186"/>
        <v>40.400000000000006</v>
      </c>
      <c r="K1507" s="579">
        <v>39.86</v>
      </c>
      <c r="L1507" s="589">
        <v>45554</v>
      </c>
      <c r="M1507" s="577">
        <f t="shared" si="187"/>
        <v>0.54000000000000625</v>
      </c>
      <c r="N1507" s="580">
        <v>2</v>
      </c>
      <c r="O1507" s="1" t="s">
        <v>50</v>
      </c>
      <c r="P1507" s="1" t="s">
        <v>53</v>
      </c>
      <c r="Q1507" s="581" t="str">
        <f>VLOOKUP(MKT[[#This Row],[ID]],DRIVER[],6,FALSE)</f>
        <v>SUDAM PRUSTY</v>
      </c>
    </row>
    <row r="1508" spans="1:18" ht="13.8">
      <c r="A1508" s="1">
        <v>43</v>
      </c>
      <c r="B1508" s="576" t="str">
        <f>MKT[[#This Row],[DATE]]&amp;MKT[[#This Row],[VEHICLE NO]]&amp;MKT[[#This Row],[TRIP NO]]</f>
        <v>45555OD34R13451</v>
      </c>
      <c r="C1508" s="25">
        <v>45555</v>
      </c>
      <c r="D1508" s="1">
        <v>50161</v>
      </c>
      <c r="E1508" s="12">
        <v>312216</v>
      </c>
      <c r="F1508" s="17">
        <v>2761</v>
      </c>
      <c r="G1508" s="20" t="s">
        <v>11</v>
      </c>
      <c r="H1508" s="577">
        <v>50.02</v>
      </c>
      <c r="I1508" s="577">
        <v>16.96</v>
      </c>
      <c r="J1508" s="578">
        <f t="shared" ref="J1508:J1509" si="188">H1508-I1508</f>
        <v>33.06</v>
      </c>
      <c r="K1508" s="579">
        <v>32.619999999999997</v>
      </c>
      <c r="L1508" s="589">
        <v>45555</v>
      </c>
      <c r="M1508" s="577">
        <f t="shared" ref="M1508:M1509" si="189">J1508-K1508</f>
        <v>0.44000000000000483</v>
      </c>
      <c r="N1508" s="580">
        <v>1</v>
      </c>
      <c r="O1508" s="1" t="s">
        <v>50</v>
      </c>
      <c r="P1508" s="1" t="s">
        <v>53</v>
      </c>
      <c r="Q1508" s="581" t="str">
        <f>VLOOKUP(MKT[[#This Row],[ID]],DRIVER[],6,FALSE)</f>
        <v>BAI DHARA JAMUDA</v>
      </c>
      <c r="R1508" s="1">
        <v>200</v>
      </c>
    </row>
    <row r="1509" spans="1:18" ht="13.8">
      <c r="A1509" s="1">
        <v>44</v>
      </c>
      <c r="B1509" s="576" t="str">
        <f>MKT[[#This Row],[DATE]]&amp;MKT[[#This Row],[VEHICLE NO]]&amp;MKT[[#This Row],[TRIP NO]]</f>
        <v>45555OD34R11451</v>
      </c>
      <c r="C1509" s="25">
        <v>45555</v>
      </c>
      <c r="D1509" s="1">
        <v>50162</v>
      </c>
      <c r="E1509" s="12">
        <v>312216</v>
      </c>
      <c r="F1509" s="17">
        <v>2787</v>
      </c>
      <c r="G1509" s="20" t="s">
        <v>12</v>
      </c>
      <c r="H1509" s="577">
        <v>53.14</v>
      </c>
      <c r="I1509" s="577">
        <v>16.82</v>
      </c>
      <c r="J1509" s="578">
        <f t="shared" si="188"/>
        <v>36.32</v>
      </c>
      <c r="K1509" s="579">
        <v>35.880000000000003</v>
      </c>
      <c r="L1509" s="589">
        <v>45555</v>
      </c>
      <c r="M1509" s="577">
        <f t="shared" si="189"/>
        <v>0.43999999999999773</v>
      </c>
      <c r="N1509" s="580">
        <v>1</v>
      </c>
      <c r="O1509" s="1" t="s">
        <v>50</v>
      </c>
      <c r="P1509" s="1" t="s">
        <v>53</v>
      </c>
      <c r="Q1509" s="581" t="str">
        <f>VLOOKUP(MKT[[#This Row],[ID]],DRIVER[],6,FALSE)</f>
        <v>ACHUTA CH DAS</v>
      </c>
    </row>
    <row r="1510" spans="1:18" ht="13.8">
      <c r="A1510" s="1">
        <v>45</v>
      </c>
      <c r="B1510" s="591" t="str">
        <f>MKT[[#This Row],[DATE]]&amp;MKT[[#This Row],[VEHICLE NO]]&amp;MKT[[#This Row],[TRIP NO]]</f>
        <v>45556OD34R13451</v>
      </c>
      <c r="C1510" s="25">
        <v>45556</v>
      </c>
      <c r="D1510" s="1">
        <v>50163</v>
      </c>
      <c r="E1510" s="12">
        <v>312216</v>
      </c>
      <c r="F1510" s="17">
        <v>2867</v>
      </c>
      <c r="G1510" s="20" t="s">
        <v>11</v>
      </c>
      <c r="H1510" s="592">
        <v>57.7</v>
      </c>
      <c r="I1510" s="592">
        <v>17.100000000000001</v>
      </c>
      <c r="J1510" s="593">
        <f t="shared" ref="J1510:J1512" si="190">H1510-I1510</f>
        <v>40.6</v>
      </c>
      <c r="K1510" s="594">
        <v>40.14</v>
      </c>
      <c r="L1510" s="589">
        <v>45556</v>
      </c>
      <c r="M1510" s="592">
        <f t="shared" ref="M1510:M1512" si="191">J1510-K1510</f>
        <v>0.46000000000000085</v>
      </c>
      <c r="N1510" s="580">
        <v>1</v>
      </c>
      <c r="O1510" s="1" t="s">
        <v>50</v>
      </c>
      <c r="P1510" s="1" t="s">
        <v>53</v>
      </c>
      <c r="Q1510" s="595" t="str">
        <f>VLOOKUP(MKT[[#This Row],[ID]],DRIVER[],6,FALSE)</f>
        <v>BAI DHARA JAMUDA</v>
      </c>
    </row>
    <row r="1511" spans="1:18" ht="13.8">
      <c r="A1511" s="1">
        <v>46</v>
      </c>
      <c r="B1511" s="591" t="str">
        <f>MKT[[#This Row],[DATE]]&amp;MKT[[#This Row],[VEHICLE NO]]&amp;MKT[[#This Row],[TRIP NO]]</f>
        <v>45556OD34U11451</v>
      </c>
      <c r="C1511" s="25">
        <v>45556</v>
      </c>
      <c r="D1511" s="1">
        <v>50164</v>
      </c>
      <c r="E1511" s="12">
        <v>312216</v>
      </c>
      <c r="F1511" s="17">
        <v>2895</v>
      </c>
      <c r="G1511" s="20" t="s">
        <v>47</v>
      </c>
      <c r="H1511" s="592">
        <v>56.94</v>
      </c>
      <c r="I1511" s="592">
        <v>16.66</v>
      </c>
      <c r="J1511" s="593">
        <f t="shared" si="190"/>
        <v>40.28</v>
      </c>
      <c r="K1511" s="594">
        <v>39.880000000000003</v>
      </c>
      <c r="L1511" s="589">
        <v>45556</v>
      </c>
      <c r="M1511" s="592">
        <f t="shared" si="191"/>
        <v>0.39999999999999858</v>
      </c>
      <c r="N1511" s="580">
        <v>1</v>
      </c>
      <c r="O1511" s="1" t="s">
        <v>50</v>
      </c>
      <c r="P1511" s="1" t="s">
        <v>53</v>
      </c>
      <c r="Q1511" s="595" t="str">
        <f>VLOOKUP(MKT[[#This Row],[ID]],DRIVER[],6,FALSE)</f>
        <v>AMIYA MISHRA</v>
      </c>
    </row>
    <row r="1512" spans="1:18" ht="13.8">
      <c r="A1512" s="1">
        <v>47</v>
      </c>
      <c r="B1512" s="591" t="str">
        <f>MKT[[#This Row],[DATE]]&amp;MKT[[#This Row],[VEHICLE NO]]&amp;MKT[[#This Row],[TRIP NO]]</f>
        <v>45556OD04V11451</v>
      </c>
      <c r="C1512" s="25">
        <v>45556</v>
      </c>
      <c r="D1512" s="1">
        <v>50165</v>
      </c>
      <c r="E1512" s="12">
        <v>312216</v>
      </c>
      <c r="F1512" s="17">
        <v>2897</v>
      </c>
      <c r="G1512" s="20" t="s">
        <v>46</v>
      </c>
      <c r="H1512" s="592">
        <v>56.36</v>
      </c>
      <c r="I1512" s="592">
        <v>16.82</v>
      </c>
      <c r="J1512" s="593">
        <f t="shared" si="190"/>
        <v>39.54</v>
      </c>
      <c r="K1512" s="594">
        <v>39.159999999999997</v>
      </c>
      <c r="L1512" s="589">
        <v>45556</v>
      </c>
      <c r="M1512" s="592">
        <f t="shared" si="191"/>
        <v>0.38000000000000256</v>
      </c>
      <c r="N1512" s="580">
        <v>1</v>
      </c>
      <c r="O1512" s="1" t="s">
        <v>50</v>
      </c>
      <c r="P1512" s="1" t="s">
        <v>53</v>
      </c>
      <c r="Q1512" s="595" t="str">
        <f>VLOOKUP(MKT[[#This Row],[ID]],DRIVER[],6,FALSE)</f>
        <v>AJAYA KUMAR PARIDA</v>
      </c>
    </row>
    <row r="1513" spans="1:18" ht="13.8">
      <c r="A1513" s="1">
        <v>48</v>
      </c>
      <c r="B1513" s="591" t="str">
        <f>MKT[[#This Row],[DATE]]&amp;MKT[[#This Row],[VEHICLE NO]]&amp;MKT[[#This Row],[TRIP NO]]</f>
        <v>45557OD34R13451</v>
      </c>
      <c r="C1513" s="25">
        <v>45557</v>
      </c>
      <c r="D1513" s="1">
        <v>50166</v>
      </c>
      <c r="E1513" s="12">
        <v>312216</v>
      </c>
      <c r="F1513" s="17">
        <v>2934</v>
      </c>
      <c r="G1513" s="20" t="s">
        <v>11</v>
      </c>
      <c r="H1513" s="592">
        <v>52.2</v>
      </c>
      <c r="I1513" s="592">
        <v>17.12</v>
      </c>
      <c r="J1513" s="593">
        <f t="shared" ref="J1513:J1519" si="192">H1513-I1513</f>
        <v>35.08</v>
      </c>
      <c r="K1513" s="594">
        <v>34.82</v>
      </c>
      <c r="L1513" s="589">
        <v>45557</v>
      </c>
      <c r="M1513" s="592">
        <f t="shared" ref="M1513:M1519" si="193">J1513-K1513</f>
        <v>0.25999999999999801</v>
      </c>
      <c r="N1513" s="603">
        <v>1</v>
      </c>
      <c r="O1513" s="1" t="s">
        <v>50</v>
      </c>
      <c r="P1513" s="1" t="s">
        <v>53</v>
      </c>
      <c r="Q1513" s="595" t="str">
        <f>VLOOKUP(MKT[[#This Row],[ID]],DRIVER[],6,FALSE)</f>
        <v>BAI DHARA JAMUDA</v>
      </c>
    </row>
    <row r="1514" spans="1:18" ht="13.8">
      <c r="A1514" s="1">
        <v>49</v>
      </c>
      <c r="B1514" s="591" t="str">
        <f>MKT[[#This Row],[DATE]]&amp;MKT[[#This Row],[VEHICLE NO]]&amp;MKT[[#This Row],[TRIP NO]]</f>
        <v>45557OD34U11451</v>
      </c>
      <c r="C1514" s="25">
        <v>45557</v>
      </c>
      <c r="D1514" s="1">
        <v>50167</v>
      </c>
      <c r="E1514" s="12">
        <v>312216</v>
      </c>
      <c r="F1514" s="17">
        <v>2970</v>
      </c>
      <c r="G1514" s="20" t="s">
        <v>47</v>
      </c>
      <c r="H1514" s="592">
        <v>51.7</v>
      </c>
      <c r="I1514" s="592">
        <v>16.68</v>
      </c>
      <c r="J1514" s="593">
        <f t="shared" si="192"/>
        <v>35.020000000000003</v>
      </c>
      <c r="K1514" s="594">
        <v>34.64</v>
      </c>
      <c r="L1514" s="589">
        <v>45557</v>
      </c>
      <c r="M1514" s="592">
        <f t="shared" si="193"/>
        <v>0.38000000000000256</v>
      </c>
      <c r="N1514" s="603">
        <v>1</v>
      </c>
      <c r="O1514" s="1" t="s">
        <v>50</v>
      </c>
      <c r="P1514" s="1" t="s">
        <v>53</v>
      </c>
      <c r="Q1514" s="595" t="str">
        <f>VLOOKUP(MKT[[#This Row],[ID]],DRIVER[],6,FALSE)</f>
        <v>AMIYA MISHRA</v>
      </c>
    </row>
    <row r="1515" spans="1:18" ht="13.8">
      <c r="A1515" s="1">
        <v>50</v>
      </c>
      <c r="B1515" s="591" t="str">
        <f>MKT[[#This Row],[DATE]]&amp;MKT[[#This Row],[VEHICLE NO]]&amp;MKT[[#This Row],[TRIP NO]]</f>
        <v>45557OD04V11451</v>
      </c>
      <c r="C1515" s="25">
        <v>45557</v>
      </c>
      <c r="D1515" s="1">
        <v>50168</v>
      </c>
      <c r="E1515" s="12">
        <v>312216</v>
      </c>
      <c r="F1515" s="17">
        <v>2972</v>
      </c>
      <c r="G1515" s="20" t="s">
        <v>46</v>
      </c>
      <c r="H1515" s="592">
        <v>53.84</v>
      </c>
      <c r="I1515" s="592">
        <v>16.84</v>
      </c>
      <c r="J1515" s="593">
        <f t="shared" si="192"/>
        <v>37</v>
      </c>
      <c r="K1515" s="594">
        <v>36.380000000000003</v>
      </c>
      <c r="L1515" s="589">
        <v>45557</v>
      </c>
      <c r="M1515" s="592">
        <f t="shared" si="193"/>
        <v>0.61999999999999744</v>
      </c>
      <c r="N1515" s="603">
        <v>1</v>
      </c>
      <c r="O1515" s="1" t="s">
        <v>50</v>
      </c>
      <c r="P1515" s="1" t="s">
        <v>53</v>
      </c>
      <c r="Q1515" s="595" t="str">
        <f>VLOOKUP(MKT[[#This Row],[ID]],DRIVER[],6,FALSE)</f>
        <v>AJAYA KUMAR PARIDA</v>
      </c>
    </row>
    <row r="1516" spans="1:18" ht="13.8">
      <c r="A1516" s="1">
        <v>51</v>
      </c>
      <c r="B1516" s="591" t="str">
        <f>MKT[[#This Row],[DATE]]&amp;MKT[[#This Row],[VEHICLE NO]]&amp;MKT[[#This Row],[TRIP NO]]</f>
        <v>45557OD34R11451</v>
      </c>
      <c r="C1516" s="25">
        <v>45557</v>
      </c>
      <c r="D1516" s="1">
        <v>50169</v>
      </c>
      <c r="E1516" s="12">
        <v>312216</v>
      </c>
      <c r="F1516" s="17">
        <v>2974</v>
      </c>
      <c r="G1516" s="20" t="s">
        <v>12</v>
      </c>
      <c r="H1516" s="592">
        <v>48.26</v>
      </c>
      <c r="I1516" s="592">
        <v>16.84</v>
      </c>
      <c r="J1516" s="593">
        <f t="shared" si="192"/>
        <v>31.419999999999998</v>
      </c>
      <c r="K1516" s="594">
        <v>31.08</v>
      </c>
      <c r="L1516" s="589">
        <v>45557</v>
      </c>
      <c r="M1516" s="592">
        <f t="shared" si="193"/>
        <v>0.33999999999999986</v>
      </c>
      <c r="N1516" s="603">
        <v>1</v>
      </c>
      <c r="O1516" s="1" t="s">
        <v>50</v>
      </c>
      <c r="P1516" s="1" t="s">
        <v>53</v>
      </c>
      <c r="Q1516" s="595" t="str">
        <f>VLOOKUP(MKT[[#This Row],[ID]],DRIVER[],6,FALSE)</f>
        <v>SUDAM PRUSTY</v>
      </c>
    </row>
    <row r="1517" spans="1:18" ht="13.8">
      <c r="A1517" s="1">
        <v>52</v>
      </c>
      <c r="B1517" s="591" t="str">
        <f>MKT[[#This Row],[DATE]]&amp;MKT[[#This Row],[VEHICLE NO]]&amp;MKT[[#This Row],[TRIP NO]]</f>
        <v>45557OD34R13452</v>
      </c>
      <c r="C1517" s="25">
        <v>45557</v>
      </c>
      <c r="D1517" s="1">
        <v>50170</v>
      </c>
      <c r="E1517" s="12">
        <v>312216</v>
      </c>
      <c r="F1517" s="17">
        <v>3002</v>
      </c>
      <c r="G1517" s="20" t="s">
        <v>11</v>
      </c>
      <c r="H1517" s="592">
        <v>51.98</v>
      </c>
      <c r="I1517" s="592">
        <v>17.04</v>
      </c>
      <c r="J1517" s="593">
        <f t="shared" si="192"/>
        <v>34.94</v>
      </c>
      <c r="K1517" s="594">
        <v>34.619999999999997</v>
      </c>
      <c r="L1517" s="589">
        <v>45557</v>
      </c>
      <c r="M1517" s="592">
        <f t="shared" si="193"/>
        <v>0.32000000000000028</v>
      </c>
      <c r="N1517" s="603">
        <v>2</v>
      </c>
      <c r="O1517" s="1" t="s">
        <v>50</v>
      </c>
      <c r="P1517" s="1" t="s">
        <v>53</v>
      </c>
      <c r="Q1517" s="595" t="str">
        <f>VLOOKUP(MKT[[#This Row],[ID]],DRIVER[],6,FALSE)</f>
        <v>BAI DHARA JAMUDA</v>
      </c>
    </row>
    <row r="1518" spans="1:18" ht="13.8">
      <c r="A1518" s="1">
        <v>53</v>
      </c>
      <c r="B1518" s="591" t="str">
        <f>MKT[[#This Row],[DATE]]&amp;MKT[[#This Row],[VEHICLE NO]]&amp;MKT[[#This Row],[TRIP NO]]</f>
        <v>45557OD34U11452</v>
      </c>
      <c r="C1518" s="25">
        <v>45557</v>
      </c>
      <c r="D1518" s="1">
        <v>50171</v>
      </c>
      <c r="E1518" s="12">
        <v>312216</v>
      </c>
      <c r="F1518" s="17">
        <v>3066</v>
      </c>
      <c r="G1518" s="20" t="s">
        <v>47</v>
      </c>
      <c r="H1518" s="592">
        <v>54.18</v>
      </c>
      <c r="I1518" s="592">
        <v>16.66</v>
      </c>
      <c r="J1518" s="593">
        <f t="shared" si="192"/>
        <v>37.519999999999996</v>
      </c>
      <c r="K1518" s="594">
        <v>37.159999999999997</v>
      </c>
      <c r="L1518" s="602">
        <v>45558</v>
      </c>
      <c r="M1518" s="592">
        <f t="shared" si="193"/>
        <v>0.35999999999999943</v>
      </c>
      <c r="N1518" s="603">
        <v>2</v>
      </c>
      <c r="O1518" s="1" t="s">
        <v>50</v>
      </c>
      <c r="P1518" s="1" t="s">
        <v>53</v>
      </c>
      <c r="Q1518" s="595" t="str">
        <f>VLOOKUP(MKT[[#This Row],[ID]],DRIVER[],6,FALSE)</f>
        <v>AMIYA MISHRA</v>
      </c>
    </row>
    <row r="1519" spans="1:18" ht="13.8">
      <c r="A1519" s="1">
        <v>54</v>
      </c>
      <c r="B1519" s="591" t="str">
        <f>MKT[[#This Row],[DATE]]&amp;MKT[[#This Row],[VEHICLE NO]]&amp;MKT[[#This Row],[TRIP NO]]</f>
        <v>45557OD04V11452</v>
      </c>
      <c r="C1519" s="25">
        <v>45557</v>
      </c>
      <c r="D1519" s="1">
        <v>50172</v>
      </c>
      <c r="E1519" s="12">
        <v>312216</v>
      </c>
      <c r="F1519" s="17">
        <v>3067</v>
      </c>
      <c r="G1519" s="20" t="s">
        <v>46</v>
      </c>
      <c r="H1519" s="592">
        <v>56.16</v>
      </c>
      <c r="I1519" s="592">
        <v>16.8</v>
      </c>
      <c r="J1519" s="593">
        <f t="shared" si="192"/>
        <v>39.36</v>
      </c>
      <c r="K1519" s="594">
        <v>38.9</v>
      </c>
      <c r="L1519" s="602">
        <v>45558</v>
      </c>
      <c r="M1519" s="592">
        <f t="shared" si="193"/>
        <v>0.46000000000000085</v>
      </c>
      <c r="N1519" s="603">
        <v>2</v>
      </c>
      <c r="O1519" s="1" t="s">
        <v>50</v>
      </c>
      <c r="P1519" s="1" t="s">
        <v>53</v>
      </c>
      <c r="Q1519" s="595" t="str">
        <f>VLOOKUP(MKT[[#This Row],[ID]],DRIVER[],6,FALSE)</f>
        <v>AJAYA KUMAR PARIDA</v>
      </c>
    </row>
    <row r="1520" spans="1:18" ht="13.8">
      <c r="A1520" s="1">
        <v>55</v>
      </c>
      <c r="B1520" s="606" t="str">
        <f>MKT[[#This Row],[DATE]]&amp;MKT[[#This Row],[VEHICLE NO]]&amp;MKT[[#This Row],[TRIP NO]]</f>
        <v>45558OD34R13451</v>
      </c>
      <c r="C1520" s="25">
        <v>45558</v>
      </c>
      <c r="D1520" s="1">
        <v>50175</v>
      </c>
      <c r="E1520" s="12">
        <v>312216</v>
      </c>
      <c r="F1520" s="17">
        <v>3099</v>
      </c>
      <c r="G1520" s="20" t="s">
        <v>11</v>
      </c>
      <c r="H1520" s="607">
        <v>57.32</v>
      </c>
      <c r="I1520" s="607">
        <v>17.059999999999999</v>
      </c>
      <c r="J1520" s="608">
        <f t="shared" ref="J1520:J1526" si="194">H1520-I1520</f>
        <v>40.260000000000005</v>
      </c>
      <c r="K1520" s="609">
        <v>39.700000000000003</v>
      </c>
      <c r="L1520" s="602">
        <v>45558</v>
      </c>
      <c r="M1520" s="607">
        <f t="shared" ref="M1520:M1526" si="195">J1520-K1520</f>
        <v>0.56000000000000227</v>
      </c>
      <c r="N1520" s="610">
        <v>1</v>
      </c>
      <c r="O1520" s="1" t="s">
        <v>50</v>
      </c>
      <c r="P1520" s="1" t="s">
        <v>53</v>
      </c>
      <c r="Q1520" s="611" t="str">
        <f>VLOOKUP(MKT[[#This Row],[ID]],DRIVER[],6,FALSE)</f>
        <v>BAI DHARA JAMUDA</v>
      </c>
    </row>
    <row r="1521" spans="1:18" ht="13.8">
      <c r="A1521" s="1">
        <v>56</v>
      </c>
      <c r="B1521" s="606" t="str">
        <f>MKT[[#This Row],[DATE]]&amp;MKT[[#This Row],[VEHICLE NO]]&amp;MKT[[#This Row],[TRIP NO]]</f>
        <v>45558OD34U11451</v>
      </c>
      <c r="C1521" s="25">
        <v>45558</v>
      </c>
      <c r="D1521" s="1">
        <v>50176</v>
      </c>
      <c r="E1521" s="12">
        <v>312216</v>
      </c>
      <c r="F1521" s="17">
        <v>3102</v>
      </c>
      <c r="G1521" s="20" t="s">
        <v>47</v>
      </c>
      <c r="H1521" s="607">
        <v>57.56</v>
      </c>
      <c r="I1521" s="607">
        <v>16.64</v>
      </c>
      <c r="J1521" s="608">
        <f t="shared" si="194"/>
        <v>40.92</v>
      </c>
      <c r="K1521" s="609">
        <v>40.22</v>
      </c>
      <c r="L1521" s="602">
        <v>45558</v>
      </c>
      <c r="M1521" s="607">
        <f t="shared" si="195"/>
        <v>0.70000000000000284</v>
      </c>
      <c r="N1521" s="610">
        <v>1</v>
      </c>
      <c r="O1521" s="1" t="s">
        <v>50</v>
      </c>
      <c r="P1521" s="1" t="s">
        <v>53</v>
      </c>
      <c r="Q1521" s="611" t="str">
        <f>VLOOKUP(MKT[[#This Row],[ID]],DRIVER[],6,FALSE)</f>
        <v>AMIYA MISHRA</v>
      </c>
    </row>
    <row r="1522" spans="1:18" ht="13.8">
      <c r="A1522" s="1">
        <v>57</v>
      </c>
      <c r="B1522" s="606" t="str">
        <f>MKT[[#This Row],[DATE]]&amp;MKT[[#This Row],[VEHICLE NO]]&amp;MKT[[#This Row],[TRIP NO]]</f>
        <v>45558OD04V11451</v>
      </c>
      <c r="C1522" s="25">
        <v>45558</v>
      </c>
      <c r="D1522" s="1">
        <v>50177</v>
      </c>
      <c r="E1522" s="12">
        <v>312216</v>
      </c>
      <c r="F1522" s="17">
        <v>3104</v>
      </c>
      <c r="G1522" s="20" t="s">
        <v>46</v>
      </c>
      <c r="H1522" s="607">
        <v>51.52</v>
      </c>
      <c r="I1522" s="607">
        <v>16.8</v>
      </c>
      <c r="J1522" s="608">
        <f t="shared" si="194"/>
        <v>34.72</v>
      </c>
      <c r="K1522" s="609">
        <v>33.979999999999997</v>
      </c>
      <c r="L1522" s="602">
        <v>45558</v>
      </c>
      <c r="M1522" s="607">
        <f t="shared" si="195"/>
        <v>0.74000000000000199</v>
      </c>
      <c r="N1522" s="610">
        <v>1</v>
      </c>
      <c r="O1522" s="1" t="s">
        <v>50</v>
      </c>
      <c r="P1522" s="1" t="s">
        <v>53</v>
      </c>
      <c r="Q1522" s="611" t="str">
        <f>VLOOKUP(MKT[[#This Row],[ID]],DRIVER[],6,FALSE)</f>
        <v>AJAYA KUMAR PARIDA</v>
      </c>
    </row>
    <row r="1523" spans="1:18" ht="13.8">
      <c r="A1523" s="1">
        <v>58</v>
      </c>
      <c r="B1523" s="606" t="str">
        <f>MKT[[#This Row],[DATE]]&amp;MKT[[#This Row],[VEHICLE NO]]&amp;MKT[[#This Row],[TRIP NO]]</f>
        <v>45558OD34R11451</v>
      </c>
      <c r="C1523" s="25">
        <v>45558</v>
      </c>
      <c r="D1523" s="1">
        <v>50178</v>
      </c>
      <c r="E1523" s="12">
        <v>312216</v>
      </c>
      <c r="F1523" s="17">
        <v>3167</v>
      </c>
      <c r="G1523" s="20" t="s">
        <v>12</v>
      </c>
      <c r="H1523" s="607">
        <v>53.62</v>
      </c>
      <c r="I1523" s="607">
        <v>16.84</v>
      </c>
      <c r="J1523" s="608">
        <f t="shared" si="194"/>
        <v>36.78</v>
      </c>
      <c r="K1523" s="609">
        <v>36.26</v>
      </c>
      <c r="L1523" s="602">
        <v>45558</v>
      </c>
      <c r="M1523" s="607">
        <f t="shared" si="195"/>
        <v>0.52000000000000313</v>
      </c>
      <c r="N1523" s="610">
        <v>1</v>
      </c>
      <c r="O1523" s="1" t="s">
        <v>50</v>
      </c>
      <c r="P1523" s="1" t="s">
        <v>53</v>
      </c>
      <c r="Q1523" s="611" t="str">
        <f>VLOOKUP(MKT[[#This Row],[ID]],DRIVER[],6,FALSE)</f>
        <v>DIBAS NAYAK</v>
      </c>
    </row>
    <row r="1524" spans="1:18" ht="13.8">
      <c r="A1524" s="1">
        <v>59</v>
      </c>
      <c r="B1524" s="606" t="str">
        <f>MKT[[#This Row],[DATE]]&amp;MKT[[#This Row],[VEHICLE NO]]&amp;MKT[[#This Row],[TRIP NO]]</f>
        <v>45558OD34R13452</v>
      </c>
      <c r="C1524" s="25">
        <v>45558</v>
      </c>
      <c r="D1524" s="1">
        <v>50179</v>
      </c>
      <c r="E1524" s="12">
        <v>312216</v>
      </c>
      <c r="F1524" s="17">
        <v>3176</v>
      </c>
      <c r="G1524" s="20" t="s">
        <v>11</v>
      </c>
      <c r="H1524" s="607">
        <v>53.8</v>
      </c>
      <c r="I1524" s="607">
        <v>17.100000000000001</v>
      </c>
      <c r="J1524" s="608">
        <f t="shared" si="194"/>
        <v>36.699999999999996</v>
      </c>
      <c r="K1524" s="609">
        <v>36.119999999999997</v>
      </c>
      <c r="L1524" s="602">
        <v>45558</v>
      </c>
      <c r="M1524" s="607">
        <f t="shared" si="195"/>
        <v>0.57999999999999829</v>
      </c>
      <c r="N1524" s="610">
        <v>2</v>
      </c>
      <c r="O1524" s="1" t="s">
        <v>50</v>
      </c>
      <c r="P1524" s="1" t="s">
        <v>53</v>
      </c>
      <c r="Q1524" s="611" t="str">
        <f>VLOOKUP(MKT[[#This Row],[ID]],DRIVER[],6,FALSE)</f>
        <v>BAI DHARA JAMUDA</v>
      </c>
    </row>
    <row r="1525" spans="1:18" ht="13.8">
      <c r="A1525" s="1">
        <v>60</v>
      </c>
      <c r="B1525" s="606" t="str">
        <f>MKT[[#This Row],[DATE]]&amp;MKT[[#This Row],[VEHICLE NO]]&amp;MKT[[#This Row],[TRIP NO]]</f>
        <v>45558OD04V11452</v>
      </c>
      <c r="C1525" s="25">
        <v>45558</v>
      </c>
      <c r="D1525" s="1">
        <v>50180</v>
      </c>
      <c r="E1525" s="12">
        <v>312216</v>
      </c>
      <c r="F1525" s="17">
        <v>3183</v>
      </c>
      <c r="G1525" s="20" t="s">
        <v>46</v>
      </c>
      <c r="H1525" s="607">
        <v>53.42</v>
      </c>
      <c r="I1525" s="607">
        <v>16.78</v>
      </c>
      <c r="J1525" s="608">
        <f t="shared" si="194"/>
        <v>36.64</v>
      </c>
      <c r="K1525" s="609">
        <v>35.979999999999997</v>
      </c>
      <c r="L1525" s="602">
        <v>45558</v>
      </c>
      <c r="M1525" s="607">
        <f t="shared" si="195"/>
        <v>0.66000000000000369</v>
      </c>
      <c r="N1525" s="610">
        <v>2</v>
      </c>
      <c r="O1525" s="1" t="s">
        <v>50</v>
      </c>
      <c r="P1525" s="1" t="s">
        <v>53</v>
      </c>
      <c r="Q1525" s="611" t="str">
        <f>VLOOKUP(MKT[[#This Row],[ID]],DRIVER[],6,FALSE)</f>
        <v>AJAYA KUMAR PARIDA</v>
      </c>
    </row>
    <row r="1526" spans="1:18" ht="13.8">
      <c r="A1526" s="1">
        <v>61</v>
      </c>
      <c r="B1526" s="606" t="str">
        <f>MKT[[#This Row],[DATE]]&amp;MKT[[#This Row],[VEHICLE NO]]&amp;MKT[[#This Row],[TRIP NO]]</f>
        <v>45558OD34U11452</v>
      </c>
      <c r="C1526" s="25">
        <v>45558</v>
      </c>
      <c r="D1526" s="1">
        <v>50181</v>
      </c>
      <c r="E1526" s="12">
        <v>312216</v>
      </c>
      <c r="F1526" s="17">
        <v>3182</v>
      </c>
      <c r="G1526" s="20" t="s">
        <v>47</v>
      </c>
      <c r="H1526" s="607">
        <v>54.28</v>
      </c>
      <c r="I1526" s="607">
        <v>16.600000000000001</v>
      </c>
      <c r="J1526" s="608">
        <f t="shared" si="194"/>
        <v>37.68</v>
      </c>
      <c r="K1526" s="609">
        <v>37.04</v>
      </c>
      <c r="L1526" s="602">
        <v>45558</v>
      </c>
      <c r="M1526" s="607">
        <f t="shared" si="195"/>
        <v>0.64000000000000057</v>
      </c>
      <c r="N1526" s="610">
        <v>2</v>
      </c>
      <c r="O1526" s="1" t="s">
        <v>50</v>
      </c>
      <c r="P1526" s="1" t="s">
        <v>53</v>
      </c>
      <c r="Q1526" s="611" t="str">
        <f>VLOOKUP(MKT[[#This Row],[ID]],DRIVER[],6,FALSE)</f>
        <v>AMIYA MISHRA</v>
      </c>
    </row>
    <row r="1527" spans="1:18" ht="13.8">
      <c r="A1527" s="1">
        <v>62</v>
      </c>
      <c r="B1527" s="606" t="str">
        <f>MKT[[#This Row],[DATE]]&amp;MKT[[#This Row],[VEHICLE NO]]&amp;MKT[[#This Row],[TRIP NO]]</f>
        <v>45559OD34R11451</v>
      </c>
      <c r="C1527" s="25">
        <v>45559</v>
      </c>
      <c r="D1527" s="1">
        <v>50182</v>
      </c>
      <c r="E1527" s="12">
        <v>312216</v>
      </c>
      <c r="F1527" s="17">
        <v>3265</v>
      </c>
      <c r="G1527" s="20" t="s">
        <v>12</v>
      </c>
      <c r="H1527" s="607">
        <v>54.74</v>
      </c>
      <c r="I1527" s="607">
        <v>16.84</v>
      </c>
      <c r="J1527" s="608">
        <f t="shared" ref="J1527:J1530" si="196">H1527-I1527</f>
        <v>37.900000000000006</v>
      </c>
      <c r="K1527" s="609">
        <v>37.479999999999997</v>
      </c>
      <c r="L1527" s="602">
        <v>45559</v>
      </c>
      <c r="M1527" s="607">
        <f t="shared" ref="M1527:M1530" si="197">J1527-K1527</f>
        <v>0.42000000000000881</v>
      </c>
      <c r="N1527" s="610">
        <v>1</v>
      </c>
      <c r="O1527" s="1" t="s">
        <v>50</v>
      </c>
      <c r="P1527" s="1" t="s">
        <v>53</v>
      </c>
      <c r="Q1527" s="611" t="str">
        <f>VLOOKUP(MKT[[#This Row],[ID]],DRIVER[],6,FALSE)</f>
        <v>SUDAM PRUSTY</v>
      </c>
    </row>
    <row r="1528" spans="1:18" ht="13.8">
      <c r="A1528" s="1">
        <v>63</v>
      </c>
      <c r="B1528" s="606" t="str">
        <f>MKT[[#This Row],[DATE]]&amp;MKT[[#This Row],[VEHICLE NO]]&amp;MKT[[#This Row],[TRIP NO]]</f>
        <v>45559OD34U11451</v>
      </c>
      <c r="C1528" s="25">
        <v>45559</v>
      </c>
      <c r="D1528" s="1">
        <v>50183</v>
      </c>
      <c r="E1528" s="12">
        <v>312216</v>
      </c>
      <c r="F1528" s="17">
        <v>3258</v>
      </c>
      <c r="G1528" s="20" t="s">
        <v>47</v>
      </c>
      <c r="H1528" s="607">
        <v>51</v>
      </c>
      <c r="I1528" s="607">
        <v>16.600000000000001</v>
      </c>
      <c r="J1528" s="608">
        <f t="shared" si="196"/>
        <v>34.4</v>
      </c>
      <c r="K1528" s="609">
        <v>34.4</v>
      </c>
      <c r="L1528" s="602">
        <v>45559</v>
      </c>
      <c r="M1528" s="607">
        <f t="shared" si="197"/>
        <v>0</v>
      </c>
      <c r="N1528" s="610">
        <v>1</v>
      </c>
      <c r="O1528" s="1" t="s">
        <v>50</v>
      </c>
      <c r="P1528" s="1" t="s">
        <v>53</v>
      </c>
      <c r="Q1528" s="611" t="str">
        <f>VLOOKUP(MKT[[#This Row],[ID]],DRIVER[],6,FALSE)</f>
        <v>AMIYA MISHRA</v>
      </c>
      <c r="R1528" s="1">
        <v>205</v>
      </c>
    </row>
    <row r="1529" spans="1:18" ht="13.8">
      <c r="A1529" s="1">
        <v>64</v>
      </c>
      <c r="B1529" s="606" t="str">
        <f>MKT[[#This Row],[DATE]]&amp;MKT[[#This Row],[VEHICLE NO]]&amp;MKT[[#This Row],[TRIP NO]]</f>
        <v>45559OD04V11451</v>
      </c>
      <c r="C1529" s="25">
        <v>45559</v>
      </c>
      <c r="D1529" s="1">
        <v>50184</v>
      </c>
      <c r="E1529" s="12">
        <v>312216</v>
      </c>
      <c r="F1529" s="17">
        <v>3255</v>
      </c>
      <c r="G1529" s="20" t="s">
        <v>46</v>
      </c>
      <c r="H1529" s="607">
        <v>48</v>
      </c>
      <c r="I1529" s="607">
        <v>16.760000000000002</v>
      </c>
      <c r="J1529" s="608">
        <f t="shared" si="196"/>
        <v>31.24</v>
      </c>
      <c r="K1529" s="609">
        <v>31.16</v>
      </c>
      <c r="L1529" s="602">
        <v>45559</v>
      </c>
      <c r="M1529" s="607">
        <f t="shared" si="197"/>
        <v>7.9999999999998295E-2</v>
      </c>
      <c r="N1529" s="610">
        <v>1</v>
      </c>
      <c r="O1529" s="1" t="s">
        <v>50</v>
      </c>
      <c r="P1529" s="1" t="s">
        <v>53</v>
      </c>
      <c r="Q1529" s="611" t="str">
        <f>VLOOKUP(MKT[[#This Row],[ID]],DRIVER[],6,FALSE)</f>
        <v>AJAYA KUMAR PARIDA</v>
      </c>
    </row>
    <row r="1530" spans="1:18" ht="13.8">
      <c r="A1530" s="1">
        <v>65</v>
      </c>
      <c r="B1530" s="606" t="str">
        <f>MKT[[#This Row],[DATE]]&amp;MKT[[#This Row],[VEHICLE NO]]&amp;MKT[[#This Row],[TRIP NO]]</f>
        <v>45559OD34R13451</v>
      </c>
      <c r="C1530" s="25">
        <v>45559</v>
      </c>
      <c r="D1530" s="1">
        <v>50185</v>
      </c>
      <c r="E1530" s="12">
        <v>312216</v>
      </c>
      <c r="F1530" s="17">
        <v>3281</v>
      </c>
      <c r="G1530" s="20" t="s">
        <v>11</v>
      </c>
      <c r="H1530" s="607">
        <v>55.5</v>
      </c>
      <c r="I1530" s="607">
        <v>17.079999999999998</v>
      </c>
      <c r="J1530" s="608">
        <f t="shared" si="196"/>
        <v>38.42</v>
      </c>
      <c r="K1530" s="609">
        <v>38.18</v>
      </c>
      <c r="L1530" s="602">
        <v>45559</v>
      </c>
      <c r="M1530" s="607">
        <f t="shared" si="197"/>
        <v>0.24000000000000199</v>
      </c>
      <c r="N1530" s="610">
        <v>1</v>
      </c>
      <c r="O1530" s="1" t="s">
        <v>50</v>
      </c>
      <c r="P1530" s="1" t="s">
        <v>53</v>
      </c>
      <c r="Q1530" s="611" t="str">
        <f>VLOOKUP(MKT[[#This Row],[ID]],DRIVER[],6,FALSE)</f>
        <v>BAI DHARA JAMUDA</v>
      </c>
    </row>
    <row r="1531" spans="1:18" ht="14.4">
      <c r="A1531" s="1">
        <v>66</v>
      </c>
      <c r="B1531" s="619" t="str">
        <f>MKT[[#This Row],[DATE]]&amp;MKT[[#This Row],[VEHICLE NO]]&amp;MKT[[#This Row],[TRIP NO]]</f>
        <v>45560OD04V11451</v>
      </c>
      <c r="C1531" s="25">
        <v>45560</v>
      </c>
      <c r="D1531" s="221">
        <v>50186</v>
      </c>
      <c r="E1531" s="12">
        <v>312216</v>
      </c>
      <c r="F1531" s="17">
        <v>3399</v>
      </c>
      <c r="G1531" s="20" t="s">
        <v>46</v>
      </c>
      <c r="H1531" s="620">
        <v>56.06</v>
      </c>
      <c r="I1531" s="620">
        <v>16.760000000000002</v>
      </c>
      <c r="J1531" s="621">
        <f t="shared" ref="J1531:J1534" si="198">H1531-I1531</f>
        <v>39.299999999999997</v>
      </c>
      <c r="K1531" s="622">
        <v>38.4</v>
      </c>
      <c r="L1531" s="602">
        <v>45560</v>
      </c>
      <c r="M1531" s="620">
        <f t="shared" ref="M1531:M1534" si="199">J1531-K1531</f>
        <v>0.89999999999999858</v>
      </c>
      <c r="N1531" s="624">
        <v>1</v>
      </c>
      <c r="O1531" s="1" t="s">
        <v>50</v>
      </c>
      <c r="P1531" s="1" t="s">
        <v>53</v>
      </c>
      <c r="Q1531" s="625" t="str">
        <f>VLOOKUP(MKT[[#This Row],[ID]],DRIVER[],6,FALSE)</f>
        <v>AJAYA KUMAR PARIDA</v>
      </c>
    </row>
    <row r="1532" spans="1:18" ht="14.4">
      <c r="A1532" s="1">
        <v>67</v>
      </c>
      <c r="B1532" s="619" t="str">
        <f>MKT[[#This Row],[DATE]]&amp;MKT[[#This Row],[VEHICLE NO]]&amp;MKT[[#This Row],[TRIP NO]]</f>
        <v>45560OD34U11451</v>
      </c>
      <c r="C1532" s="25">
        <v>45560</v>
      </c>
      <c r="D1532" s="221">
        <v>50187</v>
      </c>
      <c r="E1532" s="12">
        <v>312216</v>
      </c>
      <c r="F1532" s="17">
        <v>3400</v>
      </c>
      <c r="G1532" s="20" t="s">
        <v>47</v>
      </c>
      <c r="H1532" s="620">
        <v>53.18</v>
      </c>
      <c r="I1532" s="620">
        <v>16.760000000000002</v>
      </c>
      <c r="J1532" s="621">
        <f t="shared" si="198"/>
        <v>36.42</v>
      </c>
      <c r="K1532" s="622">
        <v>36.08</v>
      </c>
      <c r="L1532" s="602">
        <v>45560</v>
      </c>
      <c r="M1532" s="620">
        <f t="shared" si="199"/>
        <v>0.34000000000000341</v>
      </c>
      <c r="N1532" s="624">
        <v>1</v>
      </c>
      <c r="O1532" s="1" t="s">
        <v>50</v>
      </c>
      <c r="P1532" s="1" t="s">
        <v>53</v>
      </c>
      <c r="Q1532" s="625" t="str">
        <f>VLOOKUP(MKT[[#This Row],[ID]],DRIVER[],6,FALSE)</f>
        <v>AMIYA MISHRA</v>
      </c>
    </row>
    <row r="1533" spans="1:18" ht="14.4">
      <c r="A1533" s="1">
        <v>68</v>
      </c>
      <c r="B1533" s="619" t="str">
        <f>MKT[[#This Row],[DATE]]&amp;MKT[[#This Row],[VEHICLE NO]]&amp;MKT[[#This Row],[TRIP NO]]</f>
        <v>45560OD34R13451</v>
      </c>
      <c r="C1533" s="25">
        <v>45560</v>
      </c>
      <c r="D1533" s="221">
        <v>50188</v>
      </c>
      <c r="E1533" s="12">
        <v>312216</v>
      </c>
      <c r="F1533" s="17">
        <v>3403</v>
      </c>
      <c r="G1533" s="20" t="s">
        <v>11</v>
      </c>
      <c r="H1533" s="620">
        <v>55.44</v>
      </c>
      <c r="I1533" s="620">
        <v>17.100000000000001</v>
      </c>
      <c r="J1533" s="621">
        <f t="shared" si="198"/>
        <v>38.339999999999996</v>
      </c>
      <c r="K1533" s="622">
        <v>38.340000000000003</v>
      </c>
      <c r="L1533" s="602">
        <v>45560</v>
      </c>
      <c r="M1533" s="620">
        <f t="shared" si="199"/>
        <v>0</v>
      </c>
      <c r="N1533" s="624">
        <v>1</v>
      </c>
      <c r="O1533" s="1" t="s">
        <v>50</v>
      </c>
      <c r="P1533" s="1" t="s">
        <v>53</v>
      </c>
      <c r="Q1533" s="625" t="str">
        <f>VLOOKUP(MKT[[#This Row],[ID]],DRIVER[],6,FALSE)</f>
        <v>BAI DHARA JAMUDA</v>
      </c>
      <c r="R1533" s="1">
        <v>400</v>
      </c>
    </row>
    <row r="1534" spans="1:18" ht="14.4">
      <c r="A1534" s="1">
        <v>69</v>
      </c>
      <c r="B1534" s="619" t="str">
        <f>MKT[[#This Row],[DATE]]&amp;MKT[[#This Row],[VEHICLE NO]]&amp;MKT[[#This Row],[TRIP NO]]</f>
        <v>45560OD04V11452</v>
      </c>
      <c r="C1534" s="25">
        <v>45560</v>
      </c>
      <c r="D1534" s="221">
        <v>50189</v>
      </c>
      <c r="E1534" s="12">
        <v>312216</v>
      </c>
      <c r="F1534" s="17">
        <v>3483</v>
      </c>
      <c r="G1534" s="20" t="s">
        <v>46</v>
      </c>
      <c r="H1534" s="620">
        <v>56.28</v>
      </c>
      <c r="I1534" s="620">
        <v>16.760000000000002</v>
      </c>
      <c r="J1534" s="621">
        <f t="shared" si="198"/>
        <v>39.519999999999996</v>
      </c>
      <c r="K1534" s="622">
        <v>39.42</v>
      </c>
      <c r="L1534" s="602">
        <v>45560</v>
      </c>
      <c r="M1534" s="620">
        <f t="shared" si="199"/>
        <v>9.9999999999994316E-2</v>
      </c>
      <c r="N1534" s="624">
        <v>2</v>
      </c>
      <c r="O1534" s="1" t="s">
        <v>50</v>
      </c>
      <c r="P1534" s="1" t="s">
        <v>53</v>
      </c>
      <c r="Q1534" s="625" t="str">
        <f>VLOOKUP(MKT[[#This Row],[ID]],DRIVER[],6,FALSE)</f>
        <v>AJAYA KUMAR PARIDA</v>
      </c>
    </row>
    <row r="1535" spans="1:18" ht="13.8">
      <c r="A1535" s="1">
        <v>70</v>
      </c>
      <c r="B1535" s="619" t="str">
        <f>MKT[[#This Row],[DATE]]&amp;MKT[[#This Row],[VEHICLE NO]]&amp;MKT[[#This Row],[TRIP NO]]</f>
        <v>45560OD34U11452</v>
      </c>
      <c r="C1535" s="25">
        <v>45560</v>
      </c>
      <c r="D1535" s="1">
        <v>50191</v>
      </c>
      <c r="E1535" s="12">
        <v>312216</v>
      </c>
      <c r="F1535" s="17">
        <v>3484</v>
      </c>
      <c r="G1535" s="20" t="s">
        <v>47</v>
      </c>
      <c r="H1535" s="620">
        <v>53.6</v>
      </c>
      <c r="I1535" s="620">
        <v>16.8</v>
      </c>
      <c r="J1535" s="621">
        <f t="shared" ref="J1535:J1536" si="200">H1535-I1535</f>
        <v>36.799999999999997</v>
      </c>
      <c r="K1535" s="622">
        <v>36.78</v>
      </c>
      <c r="L1535" s="623">
        <v>45561</v>
      </c>
      <c r="M1535" s="620">
        <f t="shared" ref="M1535:M1536" si="201">J1535-K1535</f>
        <v>1.9999999999996021E-2</v>
      </c>
      <c r="N1535" s="624">
        <v>2</v>
      </c>
      <c r="O1535" s="1" t="s">
        <v>50</v>
      </c>
      <c r="P1535" s="1" t="s">
        <v>53</v>
      </c>
      <c r="Q1535" s="625" t="str">
        <f>VLOOKUP(MKT[[#This Row],[ID]],DRIVER[],6,FALSE)</f>
        <v>AMIYA MISHRA</v>
      </c>
    </row>
    <row r="1536" spans="1:18" ht="13.8">
      <c r="A1536" s="1">
        <v>71</v>
      </c>
      <c r="B1536" s="619" t="str">
        <f>MKT[[#This Row],[DATE]]&amp;MKT[[#This Row],[VEHICLE NO]]&amp;MKT[[#This Row],[TRIP NO]]</f>
        <v>45560OD34R11451</v>
      </c>
      <c r="C1536" s="25">
        <v>45560</v>
      </c>
      <c r="D1536" s="1">
        <v>50192</v>
      </c>
      <c r="E1536" s="12">
        <v>312216</v>
      </c>
      <c r="F1536" s="17">
        <v>3512</v>
      </c>
      <c r="G1536" s="20" t="s">
        <v>12</v>
      </c>
      <c r="H1536" s="620">
        <v>54.44</v>
      </c>
      <c r="I1536" s="620">
        <v>16.739999999999998</v>
      </c>
      <c r="J1536" s="621">
        <f t="shared" si="200"/>
        <v>37.700000000000003</v>
      </c>
      <c r="K1536" s="622">
        <v>37.700000000000003</v>
      </c>
      <c r="L1536" s="623">
        <v>45561</v>
      </c>
      <c r="M1536" s="620">
        <f t="shared" si="201"/>
        <v>0</v>
      </c>
      <c r="N1536" s="624">
        <v>1</v>
      </c>
      <c r="O1536" s="1" t="s">
        <v>50</v>
      </c>
      <c r="P1536" s="1" t="s">
        <v>53</v>
      </c>
      <c r="Q1536" s="625" t="str">
        <f>VLOOKUP(MKT[[#This Row],[ID]],DRIVER[],6,FALSE)</f>
        <v>BAI DHARA JAMUDA</v>
      </c>
    </row>
    <row r="1537" spans="1:18" ht="13.8">
      <c r="A1537" s="1">
        <v>72</v>
      </c>
      <c r="B1537" s="1" t="str">
        <f>MKT[[#This Row],[DATE]]&amp;MKT[[#This Row],[VEHICLE NO]]&amp;MKT[[#This Row],[TRIP NO]]</f>
        <v>45561OD04V11451</v>
      </c>
      <c r="C1537" s="25">
        <v>45561</v>
      </c>
      <c r="D1537" s="1">
        <v>50193</v>
      </c>
      <c r="E1537" s="12">
        <v>312216</v>
      </c>
      <c r="F1537" s="17">
        <v>3545</v>
      </c>
      <c r="G1537" s="20" t="s">
        <v>46</v>
      </c>
      <c r="H1537" s="48">
        <v>52.68</v>
      </c>
      <c r="I1537" s="48">
        <v>16.760000000000002</v>
      </c>
      <c r="J1537" s="26">
        <f t="shared" ref="J1537:J1542" si="202">H1537-I1537</f>
        <v>35.92</v>
      </c>
      <c r="K1537" s="49">
        <v>35.92</v>
      </c>
      <c r="L1537" s="623">
        <v>45561</v>
      </c>
      <c r="M1537" s="48">
        <f t="shared" ref="M1537:M1542" si="203">J1537-K1537</f>
        <v>0</v>
      </c>
      <c r="N1537" s="246">
        <v>1</v>
      </c>
      <c r="O1537" s="1" t="s">
        <v>50</v>
      </c>
      <c r="P1537" s="1" t="s">
        <v>53</v>
      </c>
      <c r="Q1537" s="91" t="str">
        <f>VLOOKUP(MKT[[#This Row],[ID]],DRIVER[],6,FALSE)</f>
        <v>AJAYA KUMAR PARIDA</v>
      </c>
    </row>
    <row r="1538" spans="1:18" ht="13.8">
      <c r="A1538" s="1">
        <v>73</v>
      </c>
      <c r="B1538" s="1" t="str">
        <f>MKT[[#This Row],[DATE]]&amp;MKT[[#This Row],[VEHICLE NO]]&amp;MKT[[#This Row],[TRIP NO]]</f>
        <v>45561OD34U11451</v>
      </c>
      <c r="C1538" s="25">
        <v>45561</v>
      </c>
      <c r="D1538" s="1">
        <v>50194</v>
      </c>
      <c r="E1538" s="12">
        <v>312216</v>
      </c>
      <c r="F1538" s="17">
        <v>3547</v>
      </c>
      <c r="G1538" s="20" t="s">
        <v>47</v>
      </c>
      <c r="H1538" s="48">
        <v>50.76</v>
      </c>
      <c r="I1538" s="48">
        <v>16.760000000000002</v>
      </c>
      <c r="J1538" s="26">
        <f t="shared" si="202"/>
        <v>34</v>
      </c>
      <c r="K1538" s="49">
        <v>34</v>
      </c>
      <c r="L1538" s="623">
        <v>45561</v>
      </c>
      <c r="M1538" s="48">
        <f t="shared" si="203"/>
        <v>0</v>
      </c>
      <c r="N1538" s="246">
        <v>1</v>
      </c>
      <c r="O1538" s="1" t="s">
        <v>50</v>
      </c>
      <c r="P1538" s="1" t="s">
        <v>53</v>
      </c>
      <c r="Q1538" s="91" t="str">
        <f>VLOOKUP(MKT[[#This Row],[ID]],DRIVER[],6,FALSE)</f>
        <v>AMIYA MISHRA</v>
      </c>
    </row>
    <row r="1539" spans="1:18" ht="13.8">
      <c r="A1539" s="1">
        <v>74</v>
      </c>
      <c r="B1539" s="1" t="str">
        <f>MKT[[#This Row],[DATE]]&amp;MKT[[#This Row],[VEHICLE NO]]&amp;MKT[[#This Row],[TRIP NO]]</f>
        <v>45561OD34R13451</v>
      </c>
      <c r="C1539" s="25">
        <v>45561</v>
      </c>
      <c r="D1539" s="1">
        <v>50195</v>
      </c>
      <c r="E1539" s="12">
        <v>312216</v>
      </c>
      <c r="F1539" s="17">
        <v>3611</v>
      </c>
      <c r="G1539" s="20" t="s">
        <v>11</v>
      </c>
      <c r="H1539" s="48">
        <v>54.46</v>
      </c>
      <c r="I1539" s="48">
        <v>17.420000000000002</v>
      </c>
      <c r="J1539" s="26">
        <f t="shared" si="202"/>
        <v>37.04</v>
      </c>
      <c r="K1539" s="49">
        <v>37.04</v>
      </c>
      <c r="L1539" s="623">
        <v>45561</v>
      </c>
      <c r="M1539" s="48">
        <f t="shared" si="203"/>
        <v>0</v>
      </c>
      <c r="N1539" s="246">
        <v>1</v>
      </c>
      <c r="O1539" s="1" t="s">
        <v>50</v>
      </c>
      <c r="P1539" s="1" t="s">
        <v>53</v>
      </c>
      <c r="Q1539" s="91" t="str">
        <f>VLOOKUP(MKT[[#This Row],[ID]],DRIVER[],6,FALSE)</f>
        <v>NATABAR MOHANTA</v>
      </c>
    </row>
    <row r="1540" spans="1:18" ht="13.8">
      <c r="A1540" s="1">
        <v>75</v>
      </c>
      <c r="B1540" s="1" t="str">
        <f>MKT[[#This Row],[DATE]]&amp;MKT[[#This Row],[VEHICLE NO]]&amp;MKT[[#This Row],[TRIP NO]]</f>
        <v>45561OD34R11451</v>
      </c>
      <c r="C1540" s="25">
        <v>45561</v>
      </c>
      <c r="D1540" s="1">
        <v>50196</v>
      </c>
      <c r="E1540" s="12">
        <v>312216</v>
      </c>
      <c r="F1540" s="17">
        <v>3599</v>
      </c>
      <c r="G1540" s="20" t="s">
        <v>12</v>
      </c>
      <c r="H1540" s="48">
        <v>52.64</v>
      </c>
      <c r="I1540" s="48">
        <v>16.739999999999998</v>
      </c>
      <c r="J1540" s="26">
        <f t="shared" si="202"/>
        <v>35.900000000000006</v>
      </c>
      <c r="K1540" s="49">
        <v>35.9</v>
      </c>
      <c r="L1540" s="623">
        <v>45561</v>
      </c>
      <c r="M1540" s="48">
        <f t="shared" si="203"/>
        <v>0</v>
      </c>
      <c r="N1540" s="246">
        <v>1</v>
      </c>
      <c r="O1540" s="1" t="s">
        <v>50</v>
      </c>
      <c r="P1540" s="1" t="s">
        <v>53</v>
      </c>
      <c r="Q1540" s="91" t="str">
        <f>VLOOKUP(MKT[[#This Row],[ID]],DRIVER[],6,FALSE)</f>
        <v>BAI DHARA JAMUDA</v>
      </c>
      <c r="R1540" s="1">
        <v>200</v>
      </c>
    </row>
    <row r="1541" spans="1:18" ht="13.8">
      <c r="A1541" s="1">
        <v>76</v>
      </c>
      <c r="B1541" s="1" t="str">
        <f>MKT[[#This Row],[DATE]]&amp;MKT[[#This Row],[VEHICLE NO]]&amp;MKT[[#This Row],[TRIP NO]]</f>
        <v>45561OD04V11452</v>
      </c>
      <c r="C1541" s="25">
        <v>45561</v>
      </c>
      <c r="D1541" s="1">
        <v>50197</v>
      </c>
      <c r="E1541" s="12">
        <v>312216</v>
      </c>
      <c r="F1541" s="17">
        <v>3627</v>
      </c>
      <c r="G1541" s="20" t="s">
        <v>46</v>
      </c>
      <c r="H1541" s="48">
        <v>53.92</v>
      </c>
      <c r="I1541" s="48">
        <v>16.72</v>
      </c>
      <c r="J1541" s="26">
        <f t="shared" si="202"/>
        <v>37.200000000000003</v>
      </c>
      <c r="K1541" s="49">
        <v>37.200000000000003</v>
      </c>
      <c r="L1541" s="623">
        <v>45561</v>
      </c>
      <c r="M1541" s="48">
        <f t="shared" si="203"/>
        <v>0</v>
      </c>
      <c r="N1541" s="246">
        <v>2</v>
      </c>
      <c r="O1541" s="1" t="s">
        <v>50</v>
      </c>
      <c r="P1541" s="1" t="s">
        <v>53</v>
      </c>
      <c r="Q1541" s="91" t="str">
        <f>VLOOKUP(MKT[[#This Row],[ID]],DRIVER[],6,FALSE)</f>
        <v>AJAYA KUMAR PARIDA</v>
      </c>
    </row>
    <row r="1542" spans="1:18" ht="13.8">
      <c r="A1542" s="1">
        <v>77</v>
      </c>
      <c r="B1542" s="1" t="str">
        <f>MKT[[#This Row],[DATE]]&amp;MKT[[#This Row],[VEHICLE NO]]&amp;MKT[[#This Row],[TRIP NO]]</f>
        <v>45561OD34U11452</v>
      </c>
      <c r="C1542" s="25">
        <v>45561</v>
      </c>
      <c r="D1542" s="1">
        <v>50198</v>
      </c>
      <c r="E1542" s="12">
        <v>312216</v>
      </c>
      <c r="F1542" s="17">
        <v>3674</v>
      </c>
      <c r="G1542" s="20" t="s">
        <v>47</v>
      </c>
      <c r="H1542" s="48">
        <v>53.88</v>
      </c>
      <c r="I1542" s="48">
        <v>16.739999999999998</v>
      </c>
      <c r="J1542" s="26">
        <f t="shared" si="202"/>
        <v>37.14</v>
      </c>
      <c r="K1542" s="49">
        <v>37.14</v>
      </c>
      <c r="L1542" s="31">
        <v>45562</v>
      </c>
      <c r="M1542" s="48">
        <f t="shared" si="203"/>
        <v>0</v>
      </c>
      <c r="N1542" s="246">
        <v>2</v>
      </c>
      <c r="O1542" s="1" t="s">
        <v>50</v>
      </c>
      <c r="P1542" s="1" t="s">
        <v>53</v>
      </c>
      <c r="Q1542" s="91" t="str">
        <f>VLOOKUP(MKT[[#This Row],[ID]],DRIVER[],6,FALSE)</f>
        <v>AMIYA MISHRA</v>
      </c>
    </row>
    <row r="1543" spans="1:18" ht="13.8">
      <c r="A1543" s="1">
        <v>78</v>
      </c>
      <c r="B1543" s="633" t="str">
        <f>MKT[[#This Row],[DATE]]&amp;MKT[[#This Row],[VEHICLE NO]]&amp;MKT[[#This Row],[TRIP NO]]</f>
        <v>45562OD34R13451</v>
      </c>
      <c r="C1543" s="25">
        <v>45562</v>
      </c>
      <c r="D1543" s="1">
        <v>50199</v>
      </c>
      <c r="E1543" s="12">
        <v>312216</v>
      </c>
      <c r="F1543" s="17">
        <v>3712</v>
      </c>
      <c r="G1543" s="20" t="s">
        <v>11</v>
      </c>
      <c r="H1543" s="634">
        <v>53.16</v>
      </c>
      <c r="I1543" s="634">
        <v>17.46</v>
      </c>
      <c r="J1543" s="635">
        <f t="shared" ref="J1543:J1549" si="204">H1543-I1543</f>
        <v>35.699999999999996</v>
      </c>
      <c r="K1543" s="636">
        <v>35.64</v>
      </c>
      <c r="L1543" s="31">
        <v>45562</v>
      </c>
      <c r="M1543" s="634">
        <f t="shared" ref="M1543:M1549" si="205">J1543-K1543</f>
        <v>5.9999999999995168E-2</v>
      </c>
      <c r="N1543" s="638">
        <v>1</v>
      </c>
      <c r="O1543" s="1" t="s">
        <v>50</v>
      </c>
      <c r="P1543" s="1" t="s">
        <v>53</v>
      </c>
      <c r="Q1543" s="639" t="str">
        <f>VLOOKUP(MKT[[#This Row],[ID]],DRIVER[],6,FALSE)</f>
        <v>BAI DHARA JAMUDA</v>
      </c>
    </row>
    <row r="1544" spans="1:18" ht="13.8">
      <c r="A1544" s="1">
        <v>79</v>
      </c>
      <c r="B1544" s="633" t="str">
        <f>MKT[[#This Row],[DATE]]&amp;MKT[[#This Row],[VEHICLE NO]]&amp;MKT[[#This Row],[TRIP NO]]</f>
        <v>45562OD34U13451</v>
      </c>
      <c r="C1544" s="25">
        <v>45562</v>
      </c>
      <c r="D1544" s="1">
        <v>50200</v>
      </c>
      <c r="E1544" s="12">
        <v>312216</v>
      </c>
      <c r="F1544" s="17">
        <v>3737</v>
      </c>
      <c r="G1544" s="20" t="s">
        <v>49</v>
      </c>
      <c r="H1544" s="634">
        <v>57.7</v>
      </c>
      <c r="I1544" s="634">
        <v>16.82</v>
      </c>
      <c r="J1544" s="635">
        <f t="shared" si="204"/>
        <v>40.880000000000003</v>
      </c>
      <c r="K1544" s="636">
        <v>40.020000000000003</v>
      </c>
      <c r="L1544" s="31">
        <v>45562</v>
      </c>
      <c r="M1544" s="634">
        <f t="shared" si="205"/>
        <v>0.85999999999999943</v>
      </c>
      <c r="N1544" s="638">
        <v>1</v>
      </c>
      <c r="O1544" s="1" t="s">
        <v>50</v>
      </c>
      <c r="P1544" s="1" t="s">
        <v>53</v>
      </c>
      <c r="Q1544" s="639" t="str">
        <f>VLOOKUP(MKT[[#This Row],[ID]],DRIVER[],6,FALSE)</f>
        <v>BENUDHAR PRADHAN</v>
      </c>
    </row>
    <row r="1545" spans="1:18" ht="13.8">
      <c r="A1545" s="1">
        <v>80</v>
      </c>
      <c r="B1545" s="633" t="str">
        <f>MKT[[#This Row],[DATE]]&amp;MKT[[#This Row],[VEHICLE NO]]&amp;MKT[[#This Row],[TRIP NO]]</f>
        <v>45562OD34U11451</v>
      </c>
      <c r="C1545" s="25">
        <v>45562</v>
      </c>
      <c r="D1545" s="1">
        <v>50201</v>
      </c>
      <c r="E1545" s="12">
        <v>312216</v>
      </c>
      <c r="F1545" s="17">
        <v>3741</v>
      </c>
      <c r="G1545" s="20" t="s">
        <v>47</v>
      </c>
      <c r="H1545" s="634">
        <v>55.48</v>
      </c>
      <c r="I1545" s="634">
        <v>16.760000000000002</v>
      </c>
      <c r="J1545" s="635">
        <f t="shared" si="204"/>
        <v>38.72</v>
      </c>
      <c r="K1545" s="636">
        <v>37.72</v>
      </c>
      <c r="L1545" s="31">
        <v>45562</v>
      </c>
      <c r="M1545" s="634">
        <f t="shared" si="205"/>
        <v>1</v>
      </c>
      <c r="N1545" s="638">
        <v>1</v>
      </c>
      <c r="O1545" s="1" t="s">
        <v>50</v>
      </c>
      <c r="P1545" s="1" t="s">
        <v>53</v>
      </c>
      <c r="Q1545" s="639" t="str">
        <f>VLOOKUP(MKT[[#This Row],[ID]],DRIVER[],6,FALSE)</f>
        <v>AMIYA MISHRA</v>
      </c>
    </row>
    <row r="1546" spans="1:18" ht="13.8">
      <c r="A1546" s="1">
        <v>81</v>
      </c>
      <c r="B1546" s="633" t="str">
        <f>MKT[[#This Row],[DATE]]&amp;MKT[[#This Row],[VEHICLE NO]]&amp;MKT[[#This Row],[TRIP NO]]</f>
        <v>45562OD34R11451</v>
      </c>
      <c r="C1546" s="25">
        <v>45562</v>
      </c>
      <c r="D1546" s="1">
        <v>50202</v>
      </c>
      <c r="E1546" s="12">
        <v>312216</v>
      </c>
      <c r="F1546" s="17">
        <v>3766</v>
      </c>
      <c r="G1546" s="20" t="s">
        <v>12</v>
      </c>
      <c r="H1546" s="634">
        <v>55.24</v>
      </c>
      <c r="I1546" s="634">
        <v>16.84</v>
      </c>
      <c r="J1546" s="635">
        <f t="shared" si="204"/>
        <v>38.400000000000006</v>
      </c>
      <c r="K1546" s="636">
        <v>37.74</v>
      </c>
      <c r="L1546" s="31">
        <v>45562</v>
      </c>
      <c r="M1546" s="634">
        <f t="shared" si="205"/>
        <v>0.66000000000000369</v>
      </c>
      <c r="N1546" s="638">
        <v>1</v>
      </c>
      <c r="O1546" s="1" t="s">
        <v>50</v>
      </c>
      <c r="P1546" s="1" t="s">
        <v>53</v>
      </c>
      <c r="Q1546" s="639" t="str">
        <f>VLOOKUP(MKT[[#This Row],[ID]],DRIVER[],6,FALSE)</f>
        <v>NATABAR MOHANTA</v>
      </c>
    </row>
    <row r="1547" spans="1:18" ht="13.8">
      <c r="A1547" s="1">
        <v>82</v>
      </c>
      <c r="B1547" s="633" t="str">
        <f>MKT[[#This Row],[DATE]]&amp;MKT[[#This Row],[VEHICLE NO]]&amp;MKT[[#This Row],[TRIP NO]]</f>
        <v>45562OD34R13452</v>
      </c>
      <c r="C1547" s="25">
        <v>45562</v>
      </c>
      <c r="D1547" s="1">
        <v>50203</v>
      </c>
      <c r="E1547" s="12">
        <v>312216</v>
      </c>
      <c r="F1547" s="17">
        <v>3783</v>
      </c>
      <c r="G1547" s="20" t="s">
        <v>11</v>
      </c>
      <c r="H1547" s="634">
        <v>55.42</v>
      </c>
      <c r="I1547" s="634">
        <v>17.36</v>
      </c>
      <c r="J1547" s="635">
        <f t="shared" si="204"/>
        <v>38.06</v>
      </c>
      <c r="K1547" s="636">
        <v>37.700000000000003</v>
      </c>
      <c r="L1547" s="31">
        <v>45562</v>
      </c>
      <c r="M1547" s="634">
        <f t="shared" si="205"/>
        <v>0.35999999999999943</v>
      </c>
      <c r="N1547" s="638">
        <v>2</v>
      </c>
      <c r="O1547" s="1" t="s">
        <v>50</v>
      </c>
      <c r="P1547" s="1" t="s">
        <v>53</v>
      </c>
      <c r="Q1547" s="639" t="str">
        <f>VLOOKUP(MKT[[#This Row],[ID]],DRIVER[],6,FALSE)</f>
        <v>BAI DHARA JAMUDA</v>
      </c>
    </row>
    <row r="1548" spans="1:18" ht="13.8">
      <c r="A1548" s="1">
        <v>83</v>
      </c>
      <c r="B1548" s="633" t="str">
        <f>MKT[[#This Row],[DATE]]&amp;MKT[[#This Row],[VEHICLE NO]]&amp;MKT[[#This Row],[TRIP NO]]</f>
        <v>45562OD34U13452</v>
      </c>
      <c r="C1548" s="25">
        <v>45562</v>
      </c>
      <c r="D1548" s="1">
        <v>50204</v>
      </c>
      <c r="E1548" s="12">
        <v>312216</v>
      </c>
      <c r="F1548" s="17">
        <v>3818</v>
      </c>
      <c r="G1548" s="20" t="s">
        <v>49</v>
      </c>
      <c r="H1548" s="634">
        <v>53.64</v>
      </c>
      <c r="I1548" s="634">
        <v>16.78</v>
      </c>
      <c r="J1548" s="635">
        <f t="shared" si="204"/>
        <v>36.86</v>
      </c>
      <c r="K1548" s="636">
        <v>36.56</v>
      </c>
      <c r="L1548" s="31">
        <v>45562</v>
      </c>
      <c r="M1548" s="634">
        <f t="shared" si="205"/>
        <v>0.29999999999999716</v>
      </c>
      <c r="N1548" s="638">
        <v>2</v>
      </c>
      <c r="O1548" s="1" t="s">
        <v>50</v>
      </c>
      <c r="P1548" s="1" t="s">
        <v>53</v>
      </c>
      <c r="Q1548" s="639" t="str">
        <f>VLOOKUP(MKT[[#This Row],[ID]],DRIVER[],6,FALSE)</f>
        <v>BENUDHAR PRADHAN</v>
      </c>
    </row>
    <row r="1549" spans="1:18" ht="13.8">
      <c r="A1549" s="1">
        <v>84</v>
      </c>
      <c r="B1549" s="633" t="str">
        <f>MKT[[#This Row],[DATE]]&amp;MKT[[#This Row],[VEHICLE NO]]&amp;MKT[[#This Row],[TRIP NO]]</f>
        <v>45562OD34U11452</v>
      </c>
      <c r="C1549" s="25">
        <v>45562</v>
      </c>
      <c r="D1549" s="1">
        <v>50205</v>
      </c>
      <c r="E1549" s="12">
        <v>312216</v>
      </c>
      <c r="F1549" s="17">
        <v>3851</v>
      </c>
      <c r="G1549" s="20" t="s">
        <v>47</v>
      </c>
      <c r="H1549" s="634">
        <v>54.28</v>
      </c>
      <c r="I1549" s="634">
        <v>16.72</v>
      </c>
      <c r="J1549" s="635">
        <f t="shared" si="204"/>
        <v>37.56</v>
      </c>
      <c r="K1549" s="636">
        <v>37.119999999999997</v>
      </c>
      <c r="L1549" s="637">
        <v>45563</v>
      </c>
      <c r="M1549" s="634">
        <f t="shared" si="205"/>
        <v>0.44000000000000483</v>
      </c>
      <c r="N1549" s="638">
        <v>2</v>
      </c>
      <c r="O1549" s="1" t="s">
        <v>50</v>
      </c>
      <c r="P1549" s="1" t="s">
        <v>53</v>
      </c>
      <c r="Q1549" s="639" t="str">
        <f>VLOOKUP(MKT[[#This Row],[ID]],DRIVER[],6,FALSE)</f>
        <v>AMIYA MISHRA</v>
      </c>
    </row>
    <row r="1550" spans="1:18" ht="13.8">
      <c r="A1550" s="1">
        <v>85</v>
      </c>
      <c r="B1550" s="633" t="str">
        <f>MKT[[#This Row],[DATE]]&amp;MKT[[#This Row],[VEHICLE NO]]&amp;MKT[[#This Row],[TRIP NO]]</f>
        <v>45563OD34U11451</v>
      </c>
      <c r="C1550" s="25">
        <v>45563</v>
      </c>
      <c r="D1550" s="1">
        <v>50206</v>
      </c>
      <c r="E1550" s="12">
        <v>312216</v>
      </c>
      <c r="F1550" s="17">
        <v>3890</v>
      </c>
      <c r="G1550" s="20" t="s">
        <v>47</v>
      </c>
      <c r="H1550" s="634">
        <v>56.92</v>
      </c>
      <c r="I1550" s="634">
        <v>16.7</v>
      </c>
      <c r="J1550" s="635">
        <f t="shared" ref="J1550:J1554" si="206">H1550-I1550</f>
        <v>40.22</v>
      </c>
      <c r="K1550" s="636">
        <v>39.299999999999997</v>
      </c>
      <c r="L1550" s="637">
        <v>45563</v>
      </c>
      <c r="M1550" s="634">
        <f t="shared" ref="M1550:M1554" si="207">J1550-K1550</f>
        <v>0.92000000000000171</v>
      </c>
      <c r="N1550" s="638">
        <v>1</v>
      </c>
      <c r="O1550" s="1" t="s">
        <v>50</v>
      </c>
      <c r="P1550" s="1" t="s">
        <v>53</v>
      </c>
      <c r="Q1550" s="639" t="str">
        <f>VLOOKUP(MKT[[#This Row],[ID]],DRIVER[],6,FALSE)</f>
        <v>AMIYA MISHRA</v>
      </c>
    </row>
    <row r="1551" spans="1:18" ht="13.8">
      <c r="A1551" s="1">
        <v>86</v>
      </c>
      <c r="B1551" s="633" t="str">
        <f>MKT[[#This Row],[DATE]]&amp;MKT[[#This Row],[VEHICLE NO]]&amp;MKT[[#This Row],[TRIP NO]]</f>
        <v>45563OD34R13451</v>
      </c>
      <c r="C1551" s="25">
        <v>45563</v>
      </c>
      <c r="D1551" s="1">
        <v>50207</v>
      </c>
      <c r="E1551" s="12">
        <v>312216</v>
      </c>
      <c r="F1551" s="17">
        <v>3899</v>
      </c>
      <c r="G1551" s="20" t="s">
        <v>11</v>
      </c>
      <c r="H1551" s="634">
        <v>57.02</v>
      </c>
      <c r="I1551" s="634">
        <v>17.36</v>
      </c>
      <c r="J1551" s="635">
        <f t="shared" si="206"/>
        <v>39.660000000000004</v>
      </c>
      <c r="K1551" s="636">
        <v>39</v>
      </c>
      <c r="L1551" s="637">
        <v>45563</v>
      </c>
      <c r="M1551" s="634">
        <f t="shared" si="207"/>
        <v>0.66000000000000369</v>
      </c>
      <c r="N1551" s="638">
        <v>1</v>
      </c>
      <c r="O1551" s="1" t="s">
        <v>50</v>
      </c>
      <c r="P1551" s="1" t="s">
        <v>53</v>
      </c>
      <c r="Q1551" s="639" t="str">
        <f>VLOOKUP(MKT[[#This Row],[ID]],DRIVER[],6,FALSE)</f>
        <v>BAI DHARA JAMUDA</v>
      </c>
    </row>
    <row r="1552" spans="1:18" ht="13.8">
      <c r="A1552" s="1">
        <v>87</v>
      </c>
      <c r="B1552" s="633" t="str">
        <f>MKT[[#This Row],[DATE]]&amp;MKT[[#This Row],[VEHICLE NO]]&amp;MKT[[#This Row],[TRIP NO]]</f>
        <v>45563OD34R11451</v>
      </c>
      <c r="C1552" s="25">
        <v>45563</v>
      </c>
      <c r="D1552" s="1">
        <v>50208</v>
      </c>
      <c r="E1552" s="12">
        <v>312216</v>
      </c>
      <c r="F1552" s="17">
        <v>3926</v>
      </c>
      <c r="G1552" s="20" t="s">
        <v>12</v>
      </c>
      <c r="H1552" s="634">
        <v>52.82</v>
      </c>
      <c r="I1552" s="634">
        <v>16.8</v>
      </c>
      <c r="J1552" s="635">
        <f t="shared" si="206"/>
        <v>36.019999999999996</v>
      </c>
      <c r="K1552" s="636">
        <v>35.58</v>
      </c>
      <c r="L1552" s="637">
        <v>45563</v>
      </c>
      <c r="M1552" s="634">
        <f t="shared" si="207"/>
        <v>0.43999999999999773</v>
      </c>
      <c r="N1552" s="638">
        <v>1</v>
      </c>
      <c r="O1552" s="1" t="s">
        <v>50</v>
      </c>
      <c r="P1552" s="1" t="s">
        <v>53</v>
      </c>
      <c r="Q1552" s="639" t="str">
        <f>VLOOKUP(MKT[[#This Row],[ID]],DRIVER[],6,FALSE)</f>
        <v>NATABAR MOHANTA</v>
      </c>
    </row>
    <row r="1553" spans="1:17" ht="13.8">
      <c r="A1553" s="1">
        <v>88</v>
      </c>
      <c r="B1553" s="633" t="str">
        <f>MKT[[#This Row],[DATE]]&amp;MKT[[#This Row],[VEHICLE NO]]&amp;MKT[[#This Row],[TRIP NO]]</f>
        <v>45563OD34U11452</v>
      </c>
      <c r="C1553" s="25">
        <v>45563</v>
      </c>
      <c r="D1553" s="1">
        <v>50209</v>
      </c>
      <c r="E1553" s="12">
        <v>312216</v>
      </c>
      <c r="F1553" s="17">
        <v>3986</v>
      </c>
      <c r="G1553" s="20" t="s">
        <v>47</v>
      </c>
      <c r="H1553" s="634">
        <v>48.86</v>
      </c>
      <c r="I1553" s="634">
        <v>16.66</v>
      </c>
      <c r="J1553" s="635">
        <f t="shared" si="206"/>
        <v>32.200000000000003</v>
      </c>
      <c r="K1553" s="636">
        <v>31.82</v>
      </c>
      <c r="L1553" s="637">
        <v>45563</v>
      </c>
      <c r="M1553" s="634">
        <f t="shared" si="207"/>
        <v>0.38000000000000256</v>
      </c>
      <c r="N1553" s="638">
        <v>2</v>
      </c>
      <c r="O1553" s="1" t="s">
        <v>50</v>
      </c>
      <c r="P1553" s="1" t="s">
        <v>53</v>
      </c>
      <c r="Q1553" s="639" t="str">
        <f>VLOOKUP(MKT[[#This Row],[ID]],DRIVER[],6,FALSE)</f>
        <v>AMIYA MISHRA</v>
      </c>
    </row>
    <row r="1554" spans="1:17" ht="13.8">
      <c r="A1554" s="1">
        <v>89</v>
      </c>
      <c r="B1554" s="633" t="str">
        <f>MKT[[#This Row],[DATE]]&amp;MKT[[#This Row],[VEHICLE NO]]&amp;MKT[[#This Row],[TRIP NO]]</f>
        <v>45563OD34R13452</v>
      </c>
      <c r="C1554" s="25">
        <v>45563</v>
      </c>
      <c r="D1554" s="1">
        <v>50210</v>
      </c>
      <c r="E1554" s="12">
        <v>312216</v>
      </c>
      <c r="F1554" s="17">
        <v>4021</v>
      </c>
      <c r="G1554" s="20" t="s">
        <v>11</v>
      </c>
      <c r="H1554" s="634">
        <v>50.48</v>
      </c>
      <c r="I1554" s="634">
        <v>17.32</v>
      </c>
      <c r="J1554" s="635">
        <f t="shared" si="206"/>
        <v>33.159999999999997</v>
      </c>
      <c r="K1554" s="636">
        <v>32.82</v>
      </c>
      <c r="L1554" s="637">
        <v>45564</v>
      </c>
      <c r="M1554" s="634">
        <f t="shared" si="207"/>
        <v>0.33999999999999631</v>
      </c>
      <c r="N1554" s="638">
        <v>2</v>
      </c>
      <c r="O1554" s="1" t="s">
        <v>50</v>
      </c>
      <c r="P1554" s="1" t="s">
        <v>53</v>
      </c>
      <c r="Q1554" s="639" t="str">
        <f>VLOOKUP(MKT[[#This Row],[ID]],DRIVER[],6,FALSE)</f>
        <v>BAI DHARA JAMUDA</v>
      </c>
    </row>
    <row r="1555" spans="1:17" ht="13.8">
      <c r="A1555" s="1">
        <v>90</v>
      </c>
      <c r="B1555" s="647" t="str">
        <f>MKT[[#This Row],[DATE]]&amp;MKT[[#This Row],[VEHICLE NO]]&amp;MKT[[#This Row],[TRIP NO]]</f>
        <v>45564OD04V11451</v>
      </c>
      <c r="C1555" s="25">
        <v>45564</v>
      </c>
      <c r="D1555" s="1">
        <v>50211</v>
      </c>
      <c r="E1555" s="12">
        <v>312216</v>
      </c>
      <c r="F1555" s="17">
        <v>4084</v>
      </c>
      <c r="G1555" s="20" t="s">
        <v>46</v>
      </c>
      <c r="H1555" s="648">
        <v>55.82</v>
      </c>
      <c r="I1555" s="648">
        <v>16.940000000000001</v>
      </c>
      <c r="J1555" s="649">
        <f t="shared" ref="J1555:J1559" si="208">H1555-I1555</f>
        <v>38.879999999999995</v>
      </c>
      <c r="K1555" s="650">
        <v>37.74</v>
      </c>
      <c r="L1555" s="637">
        <v>45564</v>
      </c>
      <c r="M1555" s="648">
        <f t="shared" ref="M1555:M1559" si="209">J1555-K1555</f>
        <v>1.1399999999999935</v>
      </c>
      <c r="N1555" s="651">
        <v>1</v>
      </c>
      <c r="O1555" s="1" t="s">
        <v>50</v>
      </c>
      <c r="P1555" s="1" t="s">
        <v>53</v>
      </c>
      <c r="Q1555" s="652" t="str">
        <f>VLOOKUP(MKT[[#This Row],[ID]],DRIVER[],6,FALSE)</f>
        <v>AJAYA KUMAR PARIDA</v>
      </c>
    </row>
    <row r="1556" spans="1:17" ht="13.8">
      <c r="A1556" s="1">
        <v>91</v>
      </c>
      <c r="B1556" s="647" t="str">
        <f>MKT[[#This Row],[DATE]]&amp;MKT[[#This Row],[VEHICLE NO]]&amp;MKT[[#This Row],[TRIP NO]]</f>
        <v>45564OD34R13451</v>
      </c>
      <c r="C1556" s="25">
        <v>45564</v>
      </c>
      <c r="D1556" s="1">
        <v>50212</v>
      </c>
      <c r="E1556" s="12">
        <v>312216</v>
      </c>
      <c r="F1556" s="17">
        <v>4089</v>
      </c>
      <c r="G1556" s="20" t="s">
        <v>11</v>
      </c>
      <c r="H1556" s="648">
        <v>54.86</v>
      </c>
      <c r="I1556" s="648">
        <v>17.3</v>
      </c>
      <c r="J1556" s="649">
        <f t="shared" si="208"/>
        <v>37.56</v>
      </c>
      <c r="K1556" s="650">
        <v>34.9</v>
      </c>
      <c r="L1556" s="637">
        <v>45564</v>
      </c>
      <c r="M1556" s="648">
        <f t="shared" si="209"/>
        <v>2.6600000000000037</v>
      </c>
      <c r="N1556" s="651">
        <v>1</v>
      </c>
      <c r="O1556" s="1" t="s">
        <v>50</v>
      </c>
      <c r="P1556" s="1" t="s">
        <v>53</v>
      </c>
      <c r="Q1556" s="652" t="str">
        <f>VLOOKUP(MKT[[#This Row],[ID]],DRIVER[],6,FALSE)</f>
        <v>ACHUTA CH DAS</v>
      </c>
    </row>
    <row r="1557" spans="1:17" ht="13.8">
      <c r="A1557" s="1">
        <v>92</v>
      </c>
      <c r="B1557" s="647" t="str">
        <f>MKT[[#This Row],[DATE]]&amp;MKT[[#This Row],[VEHICLE NO]]&amp;MKT[[#This Row],[TRIP NO]]</f>
        <v>45564OD34R11451</v>
      </c>
      <c r="C1557" s="25">
        <v>45564</v>
      </c>
      <c r="D1557" s="1">
        <v>50213</v>
      </c>
      <c r="E1557" s="12">
        <v>312216</v>
      </c>
      <c r="F1557" s="17">
        <v>4090</v>
      </c>
      <c r="G1557" s="20" t="s">
        <v>12</v>
      </c>
      <c r="H1557" s="648">
        <v>54.02</v>
      </c>
      <c r="I1557" s="648">
        <v>16.78</v>
      </c>
      <c r="J1557" s="649">
        <f t="shared" si="208"/>
        <v>37.24</v>
      </c>
      <c r="K1557" s="650">
        <v>36.619999999999997</v>
      </c>
      <c r="L1557" s="637">
        <v>45564</v>
      </c>
      <c r="M1557" s="648">
        <f t="shared" si="209"/>
        <v>0.62000000000000455</v>
      </c>
      <c r="N1557" s="651">
        <v>1</v>
      </c>
      <c r="O1557" s="1" t="s">
        <v>50</v>
      </c>
      <c r="P1557" s="1" t="s">
        <v>53</v>
      </c>
      <c r="Q1557" s="652" t="str">
        <f>VLOOKUP(MKT[[#This Row],[ID]],DRIVER[],6,FALSE)</f>
        <v>NATABAR MOHANTA</v>
      </c>
    </row>
    <row r="1558" spans="1:17" ht="13.8">
      <c r="A1558" s="1">
        <v>93</v>
      </c>
      <c r="B1558" s="647" t="str">
        <f>MKT[[#This Row],[DATE]]&amp;MKT[[#This Row],[VEHICLE NO]]&amp;MKT[[#This Row],[TRIP NO]]</f>
        <v>45564OD34U11451</v>
      </c>
      <c r="C1558" s="25">
        <v>45564</v>
      </c>
      <c r="D1558" s="1">
        <v>50214</v>
      </c>
      <c r="E1558" s="12">
        <v>312216</v>
      </c>
      <c r="F1558" s="17">
        <v>4093</v>
      </c>
      <c r="G1558" s="20" t="s">
        <v>47</v>
      </c>
      <c r="H1558" s="648">
        <v>54.04</v>
      </c>
      <c r="I1558" s="648">
        <v>16.72</v>
      </c>
      <c r="J1558" s="649">
        <f t="shared" si="208"/>
        <v>37.32</v>
      </c>
      <c r="K1558" s="650">
        <v>36.54</v>
      </c>
      <c r="L1558" s="637">
        <v>45564</v>
      </c>
      <c r="M1558" s="648">
        <f t="shared" si="209"/>
        <v>0.78000000000000114</v>
      </c>
      <c r="N1558" s="651">
        <v>1</v>
      </c>
      <c r="O1558" s="1" t="s">
        <v>50</v>
      </c>
      <c r="P1558" s="1" t="s">
        <v>53</v>
      </c>
      <c r="Q1558" s="652" t="str">
        <f>VLOOKUP(MKT[[#This Row],[ID]],DRIVER[],6,FALSE)</f>
        <v>AMIYA MISHRA</v>
      </c>
    </row>
    <row r="1559" spans="1:17" ht="13.8">
      <c r="A1559" s="1">
        <v>94</v>
      </c>
      <c r="B1559" s="647" t="str">
        <f>MKT[[#This Row],[DATE]]&amp;MKT[[#This Row],[VEHICLE NO]]&amp;MKT[[#This Row],[TRIP NO]]</f>
        <v>45564OD04V11452</v>
      </c>
      <c r="C1559" s="25">
        <v>45564</v>
      </c>
      <c r="D1559" s="1">
        <v>50215</v>
      </c>
      <c r="E1559" s="12">
        <v>312216</v>
      </c>
      <c r="F1559" s="17">
        <v>4187</v>
      </c>
      <c r="G1559" s="20" t="s">
        <v>46</v>
      </c>
      <c r="H1559" s="648">
        <v>49.82</v>
      </c>
      <c r="I1559" s="648">
        <v>16.899999999999999</v>
      </c>
      <c r="J1559" s="649">
        <f t="shared" si="208"/>
        <v>32.92</v>
      </c>
      <c r="K1559" s="650">
        <v>32.659999999999997</v>
      </c>
      <c r="L1559" s="637">
        <v>45564</v>
      </c>
      <c r="M1559" s="648">
        <f t="shared" si="209"/>
        <v>0.26000000000000512</v>
      </c>
      <c r="N1559" s="651">
        <v>2</v>
      </c>
      <c r="O1559" s="1" t="s">
        <v>50</v>
      </c>
      <c r="P1559" s="1" t="s">
        <v>53</v>
      </c>
      <c r="Q1559" s="652" t="str">
        <f>VLOOKUP(MKT[[#This Row],[ID]],DRIVER[],6,FALSE)</f>
        <v>AJAYA KUMAR PARIDA</v>
      </c>
    </row>
    <row r="1560" spans="1:17" ht="13.8">
      <c r="A1560" s="1">
        <v>95</v>
      </c>
      <c r="B1560" s="655" t="str">
        <f>MKT[[#This Row],[DATE]]&amp;MKT[[#This Row],[VEHICLE NO]]&amp;MKT[[#This Row],[TRIP NO]]</f>
        <v>45565OD34R13451</v>
      </c>
      <c r="C1560" s="25">
        <v>45565</v>
      </c>
      <c r="D1560" s="1">
        <v>50216</v>
      </c>
      <c r="E1560" s="12">
        <v>312216</v>
      </c>
      <c r="F1560" s="17">
        <v>4251</v>
      </c>
      <c r="G1560" s="20" t="s">
        <v>11</v>
      </c>
      <c r="H1560" s="656">
        <v>55.64</v>
      </c>
      <c r="I1560" s="656">
        <v>17.34</v>
      </c>
      <c r="J1560" s="657">
        <f t="shared" ref="J1560:J1567" si="210">H1560-I1560</f>
        <v>38.299999999999997</v>
      </c>
      <c r="K1560" s="658">
        <v>37.82</v>
      </c>
      <c r="L1560" s="637">
        <v>45565</v>
      </c>
      <c r="M1560" s="656">
        <f t="shared" ref="M1560:M1567" si="211">J1560-K1560</f>
        <v>0.47999999999999687</v>
      </c>
      <c r="N1560" s="660">
        <v>1</v>
      </c>
      <c r="O1560" s="1" t="s">
        <v>50</v>
      </c>
      <c r="P1560" s="1" t="s">
        <v>53</v>
      </c>
      <c r="Q1560" s="661" t="str">
        <f>VLOOKUP(MKT[[#This Row],[ID]],DRIVER[],6,FALSE)</f>
        <v>BAI DHARA JAMUDA</v>
      </c>
    </row>
    <row r="1561" spans="1:17" ht="13.8">
      <c r="A1561" s="1">
        <v>96</v>
      </c>
      <c r="B1561" s="655" t="str">
        <f>MKT[[#This Row],[DATE]]&amp;MKT[[#This Row],[VEHICLE NO]]&amp;MKT[[#This Row],[TRIP NO]]</f>
        <v>45565OD34R11451</v>
      </c>
      <c r="C1561" s="25">
        <v>45565</v>
      </c>
      <c r="D1561" s="1">
        <v>50217</v>
      </c>
      <c r="E1561" s="12">
        <v>312216</v>
      </c>
      <c r="F1561" s="17">
        <v>4261</v>
      </c>
      <c r="G1561" s="20" t="s">
        <v>12</v>
      </c>
      <c r="H1561" s="656">
        <v>50.52</v>
      </c>
      <c r="I1561" s="656">
        <v>16.72</v>
      </c>
      <c r="J1561" s="657">
        <f t="shared" si="210"/>
        <v>33.800000000000004</v>
      </c>
      <c r="K1561" s="658">
        <v>33.119999999999997</v>
      </c>
      <c r="L1561" s="637">
        <v>45565</v>
      </c>
      <c r="M1561" s="656">
        <f t="shared" si="211"/>
        <v>0.68000000000000682</v>
      </c>
      <c r="N1561" s="660">
        <v>1</v>
      </c>
      <c r="O1561" s="1" t="s">
        <v>50</v>
      </c>
      <c r="P1561" s="1" t="s">
        <v>53</v>
      </c>
      <c r="Q1561" s="661" t="str">
        <f>VLOOKUP(MKT[[#This Row],[ID]],DRIVER[],6,FALSE)</f>
        <v>ACHUTA CH DAS</v>
      </c>
    </row>
    <row r="1562" spans="1:17" ht="13.8">
      <c r="A1562" s="1">
        <v>97</v>
      </c>
      <c r="B1562" s="655" t="str">
        <f>MKT[[#This Row],[DATE]]&amp;MKT[[#This Row],[VEHICLE NO]]&amp;MKT[[#This Row],[TRIP NO]]</f>
        <v>45565OD34U11451</v>
      </c>
      <c r="C1562" s="25">
        <v>45565</v>
      </c>
      <c r="D1562" s="1">
        <v>50218</v>
      </c>
      <c r="E1562" s="12">
        <v>312216</v>
      </c>
      <c r="F1562" s="17">
        <v>4268</v>
      </c>
      <c r="G1562" s="20" t="s">
        <v>47</v>
      </c>
      <c r="H1562" s="656">
        <v>53.22</v>
      </c>
      <c r="I1562" s="656">
        <v>17.02</v>
      </c>
      <c r="J1562" s="657">
        <f t="shared" si="210"/>
        <v>36.200000000000003</v>
      </c>
      <c r="K1562" s="658">
        <v>35.44</v>
      </c>
      <c r="L1562" s="637">
        <v>45565</v>
      </c>
      <c r="M1562" s="656">
        <f t="shared" si="211"/>
        <v>0.76000000000000512</v>
      </c>
      <c r="N1562" s="660">
        <v>1</v>
      </c>
      <c r="O1562" s="1" t="s">
        <v>50</v>
      </c>
      <c r="P1562" s="1" t="s">
        <v>53</v>
      </c>
      <c r="Q1562" s="661" t="str">
        <f>VLOOKUP(MKT[[#This Row],[ID]],DRIVER[],6,FALSE)</f>
        <v>AMIYA MISHRA</v>
      </c>
    </row>
    <row r="1563" spans="1:17" ht="13.8">
      <c r="A1563" s="1">
        <v>98</v>
      </c>
      <c r="B1563" s="655" t="str">
        <f>MKT[[#This Row],[DATE]]&amp;MKT[[#This Row],[VEHICLE NO]]&amp;MKT[[#This Row],[TRIP NO]]</f>
        <v>45565OD04V11451</v>
      </c>
      <c r="C1563" s="25">
        <v>45565</v>
      </c>
      <c r="D1563" s="1">
        <v>50219</v>
      </c>
      <c r="E1563" s="12">
        <v>312216</v>
      </c>
      <c r="F1563" s="17">
        <v>4270</v>
      </c>
      <c r="G1563" s="20" t="s">
        <v>46</v>
      </c>
      <c r="H1563" s="656">
        <v>54.34</v>
      </c>
      <c r="I1563" s="656">
        <v>16.86</v>
      </c>
      <c r="J1563" s="657">
        <f t="shared" si="210"/>
        <v>37.480000000000004</v>
      </c>
      <c r="K1563" s="658">
        <v>36.86</v>
      </c>
      <c r="L1563" s="637">
        <v>45565</v>
      </c>
      <c r="M1563" s="656">
        <f t="shared" si="211"/>
        <v>0.62000000000000455</v>
      </c>
      <c r="N1563" s="660">
        <v>1</v>
      </c>
      <c r="O1563" s="1" t="s">
        <v>50</v>
      </c>
      <c r="P1563" s="1" t="s">
        <v>53</v>
      </c>
      <c r="Q1563" s="661" t="str">
        <f>VLOOKUP(MKT[[#This Row],[ID]],DRIVER[],6,FALSE)</f>
        <v>AJAYA KUMAR PARIDA</v>
      </c>
    </row>
    <row r="1564" spans="1:17" ht="13.8">
      <c r="A1564" s="1">
        <v>99</v>
      </c>
      <c r="B1564" s="655" t="str">
        <f>MKT[[#This Row],[DATE]]&amp;MKT[[#This Row],[VEHICLE NO]]&amp;MKT[[#This Row],[TRIP NO]]</f>
        <v>45565OD34R13452</v>
      </c>
      <c r="C1564" s="25">
        <v>45565</v>
      </c>
      <c r="D1564" s="1">
        <v>50220</v>
      </c>
      <c r="E1564" s="12">
        <v>312216</v>
      </c>
      <c r="F1564" s="17">
        <v>4356</v>
      </c>
      <c r="G1564" s="20" t="s">
        <v>11</v>
      </c>
      <c r="H1564" s="656">
        <v>54.56</v>
      </c>
      <c r="I1564" s="656">
        <v>17.3</v>
      </c>
      <c r="J1564" s="657">
        <f t="shared" si="210"/>
        <v>37.260000000000005</v>
      </c>
      <c r="K1564" s="658">
        <v>36.340000000000003</v>
      </c>
      <c r="L1564" s="637">
        <v>45565</v>
      </c>
      <c r="M1564" s="656">
        <f t="shared" si="211"/>
        <v>0.92000000000000171</v>
      </c>
      <c r="N1564" s="660">
        <v>2</v>
      </c>
      <c r="O1564" s="1" t="s">
        <v>50</v>
      </c>
      <c r="P1564" s="1" t="s">
        <v>53</v>
      </c>
      <c r="Q1564" s="661" t="str">
        <f>VLOOKUP(MKT[[#This Row],[ID]],DRIVER[],6,FALSE)</f>
        <v>BAI DHARA JAMUDA</v>
      </c>
    </row>
    <row r="1565" spans="1:17" ht="13.8">
      <c r="A1565" s="1">
        <v>100</v>
      </c>
      <c r="B1565" s="655" t="str">
        <f>MKT[[#This Row],[DATE]]&amp;MKT[[#This Row],[VEHICLE NO]]&amp;MKT[[#This Row],[TRIP NO]]</f>
        <v>45565OD34R11452</v>
      </c>
      <c r="C1565" s="25">
        <v>45565</v>
      </c>
      <c r="D1565" s="1">
        <v>50221</v>
      </c>
      <c r="E1565" s="12">
        <v>312216</v>
      </c>
      <c r="F1565" s="17">
        <v>4359</v>
      </c>
      <c r="G1565" s="20" t="s">
        <v>12</v>
      </c>
      <c r="H1565" s="656">
        <v>52.16</v>
      </c>
      <c r="I1565" s="656">
        <v>16.739999999999998</v>
      </c>
      <c r="J1565" s="657">
        <f t="shared" si="210"/>
        <v>35.42</v>
      </c>
      <c r="K1565" s="658">
        <v>34.56</v>
      </c>
      <c r="L1565" s="637">
        <v>45565</v>
      </c>
      <c r="M1565" s="656">
        <f t="shared" si="211"/>
        <v>0.85999999999999943</v>
      </c>
      <c r="N1565" s="660">
        <v>2</v>
      </c>
      <c r="O1565" s="1" t="s">
        <v>50</v>
      </c>
      <c r="P1565" s="1" t="s">
        <v>53</v>
      </c>
      <c r="Q1565" s="661" t="str">
        <f>VLOOKUP(MKT[[#This Row],[ID]],DRIVER[],6,FALSE)</f>
        <v>ACHUTA CH DAS</v>
      </c>
    </row>
    <row r="1566" spans="1:17" ht="13.8">
      <c r="A1566" s="1">
        <v>101</v>
      </c>
      <c r="B1566" s="655" t="str">
        <f>MKT[[#This Row],[DATE]]&amp;MKT[[#This Row],[VEHICLE NO]]&amp;MKT[[#This Row],[TRIP NO]]</f>
        <v>45565OD04V11452</v>
      </c>
      <c r="C1566" s="25">
        <v>45565</v>
      </c>
      <c r="D1566" s="1">
        <v>50223</v>
      </c>
      <c r="E1566" s="12">
        <v>312216</v>
      </c>
      <c r="F1566" s="17">
        <v>4368</v>
      </c>
      <c r="G1566" s="20" t="s">
        <v>46</v>
      </c>
      <c r="H1566" s="656">
        <v>55.8</v>
      </c>
      <c r="I1566" s="656">
        <v>16.88</v>
      </c>
      <c r="J1566" s="657">
        <f t="shared" si="210"/>
        <v>38.92</v>
      </c>
      <c r="K1566" s="658">
        <v>38.44</v>
      </c>
      <c r="L1566" s="659">
        <v>45566</v>
      </c>
      <c r="M1566" s="656">
        <f t="shared" si="211"/>
        <v>0.48000000000000398</v>
      </c>
      <c r="N1566" s="660">
        <v>2</v>
      </c>
      <c r="O1566" s="1" t="s">
        <v>50</v>
      </c>
      <c r="P1566" s="1" t="s">
        <v>53</v>
      </c>
      <c r="Q1566" s="661" t="str">
        <f>VLOOKUP(MKT[[#This Row],[ID]],DRIVER[],6,FALSE)</f>
        <v>AJAYA KUMAR PARIDA</v>
      </c>
    </row>
    <row r="1567" spans="1:17" ht="13.8">
      <c r="A1567" s="1">
        <v>102</v>
      </c>
      <c r="B1567" s="655" t="str">
        <f>MKT[[#This Row],[DATE]]&amp;MKT[[#This Row],[VEHICLE NO]]&amp;MKT[[#This Row],[TRIP NO]]</f>
        <v>45565OD34U11452</v>
      </c>
      <c r="C1567" s="25">
        <v>45565</v>
      </c>
      <c r="D1567" s="1">
        <v>50225</v>
      </c>
      <c r="E1567" s="12">
        <v>312216</v>
      </c>
      <c r="F1567" s="17">
        <v>4376</v>
      </c>
      <c r="G1567" s="20" t="s">
        <v>47</v>
      </c>
      <c r="H1567" s="656">
        <v>51.18</v>
      </c>
      <c r="I1567" s="656">
        <v>17.02</v>
      </c>
      <c r="J1567" s="657">
        <f t="shared" si="210"/>
        <v>34.159999999999997</v>
      </c>
      <c r="K1567" s="658">
        <v>32.4</v>
      </c>
      <c r="L1567" s="659">
        <v>45566</v>
      </c>
      <c r="M1567" s="656">
        <f t="shared" si="211"/>
        <v>1.759999999999998</v>
      </c>
      <c r="N1567" s="660">
        <v>2</v>
      </c>
      <c r="O1567" s="1" t="s">
        <v>50</v>
      </c>
      <c r="P1567" s="1" t="s">
        <v>53</v>
      </c>
      <c r="Q1567" s="661" t="str">
        <f>VLOOKUP(MKT[[#This Row],[ID]],DRIVER[],6,FALSE)</f>
        <v>AMIYA MISHRA</v>
      </c>
    </row>
    <row r="1568" spans="1:17" ht="13.8">
      <c r="A1568" s="1">
        <v>1</v>
      </c>
      <c r="B1568" s="679" t="str">
        <f>MKT[[#This Row],[DATE]]&amp;MKT[[#This Row],[VEHICLE NO]]&amp;MKT[[#This Row],[TRIP NO]]</f>
        <v>45572OD34R11451</v>
      </c>
      <c r="C1568" s="25">
        <v>45572</v>
      </c>
      <c r="D1568" s="1">
        <v>50222</v>
      </c>
      <c r="E1568" s="12">
        <v>312216</v>
      </c>
      <c r="F1568" s="17">
        <v>5131</v>
      </c>
      <c r="G1568" s="20" t="s">
        <v>12</v>
      </c>
      <c r="H1568" s="690">
        <v>52.18</v>
      </c>
      <c r="I1568" s="690">
        <v>16.739999999999998</v>
      </c>
      <c r="J1568" s="680">
        <f t="shared" ref="J1568:J1571" si="212">H1568-I1568</f>
        <v>35.44</v>
      </c>
      <c r="K1568" s="681">
        <v>35.08</v>
      </c>
      <c r="L1568" s="659">
        <v>45572</v>
      </c>
      <c r="M1568" s="690">
        <f t="shared" ref="M1568:M1571" si="213">J1568-K1568</f>
        <v>0.35999999999999943</v>
      </c>
      <c r="N1568" s="691">
        <v>1</v>
      </c>
      <c r="O1568" s="1" t="s">
        <v>50</v>
      </c>
      <c r="P1568" s="1" t="s">
        <v>53</v>
      </c>
      <c r="Q1568" s="684" t="str">
        <f>VLOOKUP(MKT[[#This Row],[ID]],DRIVER[],6,FALSE)</f>
        <v>NATABAR MOHANTA</v>
      </c>
    </row>
    <row r="1569" spans="1:18" ht="13.8">
      <c r="A1569" s="1">
        <v>2</v>
      </c>
      <c r="B1569" s="679" t="str">
        <f>MKT[[#This Row],[DATE]]&amp;MKT[[#This Row],[VEHICLE NO]]&amp;MKT[[#This Row],[TRIP NO]]</f>
        <v>45572OD34R13451</v>
      </c>
      <c r="C1569" s="25">
        <v>45572</v>
      </c>
      <c r="D1569" s="1">
        <v>50226</v>
      </c>
      <c r="E1569" s="12">
        <v>312216</v>
      </c>
      <c r="F1569" s="17">
        <v>5152</v>
      </c>
      <c r="G1569" s="20" t="s">
        <v>11</v>
      </c>
      <c r="H1569" s="690">
        <v>52.58</v>
      </c>
      <c r="I1569" s="690">
        <v>17.32</v>
      </c>
      <c r="J1569" s="680">
        <f t="shared" si="212"/>
        <v>35.26</v>
      </c>
      <c r="K1569" s="681">
        <v>34.86</v>
      </c>
      <c r="L1569" s="659">
        <v>45572</v>
      </c>
      <c r="M1569" s="690">
        <f t="shared" si="213"/>
        <v>0.39999999999999858</v>
      </c>
      <c r="N1569" s="691">
        <v>1</v>
      </c>
      <c r="O1569" s="1" t="s">
        <v>50</v>
      </c>
      <c r="P1569" s="1" t="s">
        <v>53</v>
      </c>
      <c r="Q1569" s="684" t="str">
        <f>VLOOKUP(MKT[[#This Row],[ID]],DRIVER[],6,FALSE)</f>
        <v>MIRZA SORAB BAIG</v>
      </c>
    </row>
    <row r="1570" spans="1:18" ht="13.8">
      <c r="A1570" s="1">
        <v>3</v>
      </c>
      <c r="B1570" s="679" t="str">
        <f>MKT[[#This Row],[DATE]]&amp;MKT[[#This Row],[VEHICLE NO]]&amp;MKT[[#This Row],[TRIP NO]]</f>
        <v>45572OD34R11452</v>
      </c>
      <c r="C1570" s="25">
        <v>45572</v>
      </c>
      <c r="D1570" s="1">
        <v>50227</v>
      </c>
      <c r="E1570" s="12">
        <v>312216</v>
      </c>
      <c r="F1570" s="17">
        <v>5207</v>
      </c>
      <c r="G1570" s="20" t="s">
        <v>12</v>
      </c>
      <c r="H1570" s="690">
        <v>49.28</v>
      </c>
      <c r="I1570" s="690">
        <v>16.739999999999998</v>
      </c>
      <c r="J1570" s="680">
        <f t="shared" si="212"/>
        <v>32.540000000000006</v>
      </c>
      <c r="K1570" s="681">
        <v>32.24</v>
      </c>
      <c r="L1570" s="659">
        <v>45572</v>
      </c>
      <c r="M1570" s="690">
        <f t="shared" si="213"/>
        <v>0.30000000000000426</v>
      </c>
      <c r="N1570" s="691">
        <v>2</v>
      </c>
      <c r="O1570" s="1" t="s">
        <v>50</v>
      </c>
      <c r="P1570" s="1" t="s">
        <v>53</v>
      </c>
      <c r="Q1570" s="684" t="str">
        <f>VLOOKUP(MKT[[#This Row],[ID]],DRIVER[],6,FALSE)</f>
        <v>NATABAR MOHANTA</v>
      </c>
    </row>
    <row r="1571" spans="1:18" ht="13.8">
      <c r="A1571" s="1">
        <v>4</v>
      </c>
      <c r="B1571" s="679" t="str">
        <f>MKT[[#This Row],[DATE]]&amp;MKT[[#This Row],[VEHICLE NO]]&amp;MKT[[#This Row],[TRIP NO]]</f>
        <v>45572OD34R13452</v>
      </c>
      <c r="C1571" s="25">
        <v>45572</v>
      </c>
      <c r="D1571" s="1">
        <v>50228</v>
      </c>
      <c r="E1571" s="12">
        <v>312216</v>
      </c>
      <c r="F1571" s="17">
        <v>5234</v>
      </c>
      <c r="G1571" s="20" t="s">
        <v>11</v>
      </c>
      <c r="H1571" s="690">
        <v>56.36</v>
      </c>
      <c r="I1571" s="690">
        <v>17.28</v>
      </c>
      <c r="J1571" s="680">
        <f t="shared" si="212"/>
        <v>39.08</v>
      </c>
      <c r="K1571" s="681">
        <v>38.44</v>
      </c>
      <c r="L1571" s="659">
        <v>45573</v>
      </c>
      <c r="M1571" s="690">
        <f t="shared" si="213"/>
        <v>0.64000000000000057</v>
      </c>
      <c r="N1571" s="691">
        <v>2</v>
      </c>
      <c r="O1571" s="1" t="s">
        <v>50</v>
      </c>
      <c r="P1571" s="1" t="s">
        <v>53</v>
      </c>
      <c r="Q1571" s="684" t="str">
        <f>VLOOKUP(MKT[[#This Row],[ID]],DRIVER[],6,FALSE)</f>
        <v>MIRZA SORAB BAIG</v>
      </c>
    </row>
    <row r="1572" spans="1:18" ht="13.8">
      <c r="A1572" s="1">
        <v>5</v>
      </c>
      <c r="B1572" s="679" t="str">
        <f>MKT[[#This Row],[DATE]]&amp;MKT[[#This Row],[VEHICLE NO]]&amp;MKT[[#This Row],[TRIP NO]]</f>
        <v>45573OD34R13451</v>
      </c>
      <c r="C1572" s="25">
        <v>45573</v>
      </c>
      <c r="D1572" s="1">
        <v>50229</v>
      </c>
      <c r="E1572" s="12">
        <v>312216</v>
      </c>
      <c r="F1572" s="17">
        <v>5273</v>
      </c>
      <c r="G1572" s="20" t="s">
        <v>11</v>
      </c>
      <c r="H1572" s="690">
        <v>56.06</v>
      </c>
      <c r="I1572" s="690">
        <v>17.34</v>
      </c>
      <c r="J1572" s="680">
        <f t="shared" ref="J1572:J1575" si="214">H1572-I1572</f>
        <v>38.72</v>
      </c>
      <c r="K1572" s="681">
        <v>38.08</v>
      </c>
      <c r="L1572" s="659">
        <v>45573</v>
      </c>
      <c r="M1572" s="690">
        <f t="shared" ref="M1572:M1575" si="215">J1572-K1572</f>
        <v>0.64000000000000057</v>
      </c>
      <c r="N1572" s="691">
        <v>1</v>
      </c>
      <c r="O1572" s="1" t="s">
        <v>50</v>
      </c>
      <c r="P1572" s="1" t="s">
        <v>53</v>
      </c>
      <c r="Q1572" s="684" t="str">
        <f>VLOOKUP(MKT[[#This Row],[ID]],DRIVER[],6,FALSE)</f>
        <v>MIRZA SORAB BAIG</v>
      </c>
    </row>
    <row r="1573" spans="1:18" ht="13.8">
      <c r="A1573" s="1">
        <v>6</v>
      </c>
      <c r="B1573" s="679" t="str">
        <f>MKT[[#This Row],[DATE]]&amp;MKT[[#This Row],[VEHICLE NO]]&amp;MKT[[#This Row],[TRIP NO]]</f>
        <v>45573OD34R11451</v>
      </c>
      <c r="C1573" s="25">
        <v>45573</v>
      </c>
      <c r="D1573" s="1">
        <v>50230</v>
      </c>
      <c r="E1573" s="12">
        <v>312216</v>
      </c>
      <c r="F1573" s="17">
        <v>5311</v>
      </c>
      <c r="G1573" s="20" t="s">
        <v>12</v>
      </c>
      <c r="H1573" s="690">
        <v>55.4</v>
      </c>
      <c r="I1573" s="690">
        <v>16.66</v>
      </c>
      <c r="J1573" s="680">
        <f t="shared" si="214"/>
        <v>38.739999999999995</v>
      </c>
      <c r="K1573" s="681">
        <v>36.24</v>
      </c>
      <c r="L1573" s="659">
        <v>45573</v>
      </c>
      <c r="M1573" s="690">
        <f t="shared" si="215"/>
        <v>2.4999999999999929</v>
      </c>
      <c r="N1573" s="691">
        <v>1</v>
      </c>
      <c r="O1573" s="1" t="s">
        <v>50</v>
      </c>
      <c r="P1573" s="1" t="s">
        <v>53</v>
      </c>
      <c r="Q1573" s="684" t="str">
        <f>VLOOKUP(MKT[[#This Row],[ID]],DRIVER[],6,FALSE)</f>
        <v>BENUDHAR PRADHAN</v>
      </c>
      <c r="R1573" s="1">
        <v>482</v>
      </c>
    </row>
    <row r="1574" spans="1:18" ht="13.8">
      <c r="A1574" s="1">
        <v>7</v>
      </c>
      <c r="B1574" s="679" t="str">
        <f>MKT[[#This Row],[DATE]]&amp;MKT[[#This Row],[VEHICLE NO]]&amp;MKT[[#This Row],[TRIP NO]]</f>
        <v>45573OD34R13452</v>
      </c>
      <c r="C1574" s="25">
        <v>45573</v>
      </c>
      <c r="D1574" s="1">
        <v>50231</v>
      </c>
      <c r="E1574" s="12">
        <v>312216</v>
      </c>
      <c r="F1574" s="17">
        <v>5366</v>
      </c>
      <c r="G1574" s="20" t="s">
        <v>11</v>
      </c>
      <c r="H1574" s="690">
        <v>52.4</v>
      </c>
      <c r="I1574" s="690">
        <v>17.22</v>
      </c>
      <c r="J1574" s="680">
        <f t="shared" si="214"/>
        <v>35.18</v>
      </c>
      <c r="K1574" s="681">
        <v>34.700000000000003</v>
      </c>
      <c r="L1574" s="659">
        <v>45573</v>
      </c>
      <c r="M1574" s="690">
        <f t="shared" si="215"/>
        <v>0.47999999999999687</v>
      </c>
      <c r="N1574" s="691">
        <v>2</v>
      </c>
      <c r="O1574" s="1" t="s">
        <v>50</v>
      </c>
      <c r="P1574" s="1" t="s">
        <v>53</v>
      </c>
      <c r="Q1574" s="684" t="str">
        <f>VLOOKUP(MKT[[#This Row],[ID]],DRIVER[],6,FALSE)</f>
        <v>MIRZA SORAB BAIG</v>
      </c>
    </row>
    <row r="1575" spans="1:18" ht="13.8">
      <c r="A1575" s="1">
        <v>8</v>
      </c>
      <c r="B1575" s="679" t="str">
        <f>MKT[[#This Row],[DATE]]&amp;MKT[[#This Row],[VEHICLE NO]]&amp;MKT[[#This Row],[TRIP NO]]</f>
        <v>45573OD34R11452</v>
      </c>
      <c r="C1575" s="25">
        <v>45573</v>
      </c>
      <c r="D1575" s="1">
        <v>50232</v>
      </c>
      <c r="E1575" s="12">
        <v>312216</v>
      </c>
      <c r="F1575" s="17">
        <v>5383</v>
      </c>
      <c r="G1575" s="20" t="s">
        <v>12</v>
      </c>
      <c r="H1575" s="690">
        <v>48.48</v>
      </c>
      <c r="I1575" s="690">
        <v>17.04</v>
      </c>
      <c r="J1575" s="680">
        <f t="shared" si="214"/>
        <v>31.439999999999998</v>
      </c>
      <c r="K1575" s="681">
        <v>31</v>
      </c>
      <c r="L1575" s="692">
        <v>45574</v>
      </c>
      <c r="M1575" s="690">
        <f t="shared" si="215"/>
        <v>0.43999999999999773</v>
      </c>
      <c r="N1575" s="691">
        <v>2</v>
      </c>
      <c r="O1575" s="1" t="s">
        <v>50</v>
      </c>
      <c r="P1575" s="1" t="s">
        <v>53</v>
      </c>
      <c r="Q1575" s="684" t="str">
        <f>VLOOKUP(MKT[[#This Row],[ID]],DRIVER[],6,FALSE)</f>
        <v>BENUDHAR PRADHAN</v>
      </c>
    </row>
    <row r="1576" spans="1:18" ht="13.8">
      <c r="A1576" s="1">
        <v>9</v>
      </c>
      <c r="B1576" s="693" t="str">
        <f>MKT[[#This Row],[DATE]]&amp;MKT[[#This Row],[VEHICLE NO]]&amp;MKT[[#This Row],[TRIP NO]]</f>
        <v>45574OD34R11451</v>
      </c>
      <c r="C1576" s="25">
        <v>45574</v>
      </c>
      <c r="D1576" s="1">
        <v>50233</v>
      </c>
      <c r="E1576" s="12">
        <v>312216</v>
      </c>
      <c r="F1576" s="17">
        <v>5430</v>
      </c>
      <c r="G1576" s="20" t="s">
        <v>12</v>
      </c>
      <c r="H1576" s="694">
        <v>54.9</v>
      </c>
      <c r="I1576" s="694">
        <v>17.059999999999999</v>
      </c>
      <c r="J1576" s="695">
        <f t="shared" ref="J1576:J1577" si="216">H1576-I1576</f>
        <v>37.840000000000003</v>
      </c>
      <c r="K1576" s="696">
        <v>36.46</v>
      </c>
      <c r="L1576" s="692">
        <v>45574</v>
      </c>
      <c r="M1576" s="694">
        <f t="shared" ref="M1576:M1577" si="217">J1576-K1576</f>
        <v>1.3800000000000026</v>
      </c>
      <c r="N1576" s="698">
        <v>1</v>
      </c>
      <c r="O1576" s="1" t="s">
        <v>50</v>
      </c>
      <c r="P1576" s="1" t="s">
        <v>53</v>
      </c>
      <c r="Q1576" s="699" t="str">
        <f>VLOOKUP(MKT[[#This Row],[ID]],DRIVER[],6,FALSE)</f>
        <v>MIRZA SORAB BAIG</v>
      </c>
    </row>
    <row r="1577" spans="1:18" ht="13.8">
      <c r="A1577" s="1">
        <v>10</v>
      </c>
      <c r="B1577" s="693" t="str">
        <f>MKT[[#This Row],[DATE]]&amp;MKT[[#This Row],[VEHICLE NO]]&amp;MKT[[#This Row],[TRIP NO]]</f>
        <v>45574OD34R11452</v>
      </c>
      <c r="C1577" s="25">
        <v>45574</v>
      </c>
      <c r="D1577" s="1">
        <v>50234</v>
      </c>
      <c r="E1577" s="12">
        <v>312216</v>
      </c>
      <c r="F1577" s="17">
        <v>5526</v>
      </c>
      <c r="G1577" s="20" t="s">
        <v>12</v>
      </c>
      <c r="H1577" s="694">
        <v>54.86</v>
      </c>
      <c r="I1577" s="694">
        <v>17.04</v>
      </c>
      <c r="J1577" s="695">
        <f t="shared" si="216"/>
        <v>37.82</v>
      </c>
      <c r="K1577" s="696">
        <v>37.36</v>
      </c>
      <c r="L1577" s="697">
        <v>45575</v>
      </c>
      <c r="M1577" s="694">
        <f t="shared" si="217"/>
        <v>0.46000000000000085</v>
      </c>
      <c r="N1577" s="698">
        <v>2</v>
      </c>
      <c r="O1577" s="1" t="s">
        <v>50</v>
      </c>
      <c r="P1577" s="1" t="s">
        <v>53</v>
      </c>
      <c r="Q1577" s="699" t="str">
        <f>VLOOKUP(MKT[[#This Row],[ID]],DRIVER[],6,FALSE)</f>
        <v>MIRZA SORAB BAIG</v>
      </c>
    </row>
    <row r="1578" spans="1:18" ht="13.8">
      <c r="A1578" s="1">
        <v>11</v>
      </c>
      <c r="B1578" s="693" t="str">
        <f>MKT[[#This Row],[DATE]]&amp;MKT[[#This Row],[VEHICLE NO]]&amp;MKT[[#This Row],[TRIP NO]]</f>
        <v>45575OD34R13451</v>
      </c>
      <c r="C1578" s="25">
        <v>45575</v>
      </c>
      <c r="D1578" s="1">
        <v>50235</v>
      </c>
      <c r="E1578" s="12">
        <v>312216</v>
      </c>
      <c r="F1578" s="17">
        <v>5585</v>
      </c>
      <c r="G1578" s="20" t="s">
        <v>11</v>
      </c>
      <c r="H1578" s="694">
        <v>56.52</v>
      </c>
      <c r="I1578" s="694">
        <v>17.239999999999998</v>
      </c>
      <c r="J1578" s="695">
        <f t="shared" ref="J1578:J1581" si="218">H1578-I1578</f>
        <v>39.28</v>
      </c>
      <c r="K1578" s="696">
        <v>37.14</v>
      </c>
      <c r="L1578" s="697">
        <v>45575</v>
      </c>
      <c r="M1578" s="694">
        <f t="shared" ref="M1578:M1581" si="219">J1578-K1578</f>
        <v>2.1400000000000006</v>
      </c>
      <c r="N1578" s="698">
        <v>1</v>
      </c>
      <c r="O1578" s="1" t="s">
        <v>50</v>
      </c>
      <c r="P1578" s="1" t="s">
        <v>53</v>
      </c>
      <c r="Q1578" s="699" t="str">
        <f>VLOOKUP(MKT[[#This Row],[ID]],DRIVER[],6,FALSE)</f>
        <v>NATABAR MOHANTA</v>
      </c>
    </row>
    <row r="1579" spans="1:18" ht="13.8">
      <c r="A1579" s="1">
        <v>12</v>
      </c>
      <c r="B1579" s="693" t="str">
        <f>MKT[[#This Row],[DATE]]&amp;MKT[[#This Row],[VEHICLE NO]]&amp;MKT[[#This Row],[TRIP NO]]</f>
        <v>45575OD34R11451</v>
      </c>
      <c r="C1579" s="25">
        <v>45575</v>
      </c>
      <c r="D1579" s="1">
        <v>50236</v>
      </c>
      <c r="E1579" s="12">
        <v>312216</v>
      </c>
      <c r="F1579" s="17">
        <v>5586</v>
      </c>
      <c r="G1579" s="20" t="s">
        <v>12</v>
      </c>
      <c r="H1579" s="694">
        <v>55.86</v>
      </c>
      <c r="I1579" s="694">
        <v>17.04</v>
      </c>
      <c r="J1579" s="695">
        <f t="shared" si="218"/>
        <v>38.82</v>
      </c>
      <c r="K1579" s="696">
        <v>38.380000000000003</v>
      </c>
      <c r="L1579" s="697">
        <v>45575</v>
      </c>
      <c r="M1579" s="694">
        <f t="shared" si="219"/>
        <v>0.43999999999999773</v>
      </c>
      <c r="N1579" s="698">
        <v>1</v>
      </c>
      <c r="O1579" s="1" t="s">
        <v>50</v>
      </c>
      <c r="P1579" s="1" t="s">
        <v>53</v>
      </c>
      <c r="Q1579" s="699" t="str">
        <f>VLOOKUP(MKT[[#This Row],[ID]],DRIVER[],6,FALSE)</f>
        <v>MIRZA SORAB BAIG</v>
      </c>
    </row>
    <row r="1580" spans="1:18" ht="13.8">
      <c r="A1580" s="1">
        <v>13</v>
      </c>
      <c r="B1580" s="693" t="str">
        <f>MKT[[#This Row],[DATE]]&amp;MKT[[#This Row],[VEHICLE NO]]&amp;MKT[[#This Row],[TRIP NO]]</f>
        <v>45575OD34R13452</v>
      </c>
      <c r="C1580" s="25">
        <v>45575</v>
      </c>
      <c r="D1580" s="1">
        <v>50237</v>
      </c>
      <c r="E1580" s="12">
        <v>312216</v>
      </c>
      <c r="F1580" s="17">
        <v>5675</v>
      </c>
      <c r="G1580" s="20" t="s">
        <v>11</v>
      </c>
      <c r="H1580" s="694">
        <v>53.82</v>
      </c>
      <c r="I1580" s="694">
        <v>17.260000000000002</v>
      </c>
      <c r="J1580" s="695">
        <f t="shared" si="218"/>
        <v>36.56</v>
      </c>
      <c r="K1580" s="696">
        <v>36.479999999999997</v>
      </c>
      <c r="L1580" s="697">
        <v>45575</v>
      </c>
      <c r="M1580" s="694">
        <f t="shared" si="219"/>
        <v>8.00000000000054E-2</v>
      </c>
      <c r="N1580" s="698">
        <v>2</v>
      </c>
      <c r="O1580" s="1" t="s">
        <v>50</v>
      </c>
      <c r="P1580" s="1" t="s">
        <v>53</v>
      </c>
      <c r="Q1580" s="699" t="str">
        <f>VLOOKUP(MKT[[#This Row],[ID]],DRIVER[],6,FALSE)</f>
        <v>NATABAR MOHANTA</v>
      </c>
    </row>
    <row r="1581" spans="1:18" ht="13.8">
      <c r="A1581" s="1">
        <v>14</v>
      </c>
      <c r="B1581" s="693" t="str">
        <f>MKT[[#This Row],[DATE]]&amp;MKT[[#This Row],[VEHICLE NO]]&amp;MKT[[#This Row],[TRIP NO]]</f>
        <v>45575OD34R11452</v>
      </c>
      <c r="C1581" s="25">
        <v>45575</v>
      </c>
      <c r="D1581" s="1">
        <v>50238</v>
      </c>
      <c r="E1581" s="12">
        <v>312216</v>
      </c>
      <c r="F1581" s="17">
        <v>5691</v>
      </c>
      <c r="G1581" s="20" t="s">
        <v>12</v>
      </c>
      <c r="H1581" s="694">
        <v>55.98</v>
      </c>
      <c r="I1581" s="694">
        <v>17</v>
      </c>
      <c r="J1581" s="695">
        <f t="shared" si="218"/>
        <v>38.979999999999997</v>
      </c>
      <c r="K1581" s="696">
        <v>38.520000000000003</v>
      </c>
      <c r="L1581" s="697">
        <v>45576</v>
      </c>
      <c r="M1581" s="694">
        <f t="shared" si="219"/>
        <v>0.45999999999999375</v>
      </c>
      <c r="N1581" s="698">
        <v>2</v>
      </c>
      <c r="O1581" s="1" t="s">
        <v>50</v>
      </c>
      <c r="P1581" s="1" t="s">
        <v>53</v>
      </c>
      <c r="Q1581" s="699" t="str">
        <f>VLOOKUP(MKT[[#This Row],[ID]],DRIVER[],6,FALSE)</f>
        <v>MIRZA SORAB BAIG</v>
      </c>
    </row>
    <row r="1582" spans="1:18" ht="13.8">
      <c r="A1582" s="1">
        <v>15</v>
      </c>
      <c r="B1582" s="693" t="str">
        <f>MKT[[#This Row],[DATE]]&amp;MKT[[#This Row],[VEHICLE NO]]&amp;MKT[[#This Row],[TRIP NO]]</f>
        <v>45576OD34R11451</v>
      </c>
      <c r="C1582" s="25">
        <v>45576</v>
      </c>
      <c r="D1582" s="1">
        <v>50239</v>
      </c>
      <c r="E1582" s="12">
        <v>312216</v>
      </c>
      <c r="F1582" s="17">
        <v>5756</v>
      </c>
      <c r="G1582" s="20" t="s">
        <v>12</v>
      </c>
      <c r="H1582" s="694">
        <v>54.18</v>
      </c>
      <c r="I1582" s="694">
        <v>16.96</v>
      </c>
      <c r="J1582" s="695">
        <f t="shared" ref="J1582:J1584" si="220">H1582-I1582</f>
        <v>37.22</v>
      </c>
      <c r="K1582" s="696">
        <v>36.5</v>
      </c>
      <c r="L1582" s="697">
        <v>45576</v>
      </c>
      <c r="M1582" s="694">
        <f t="shared" ref="M1582:M1584" si="221">J1582-K1582</f>
        <v>0.71999999999999886</v>
      </c>
      <c r="N1582" s="698">
        <v>1</v>
      </c>
      <c r="O1582" s="1" t="s">
        <v>50</v>
      </c>
      <c r="P1582" s="1" t="s">
        <v>53</v>
      </c>
      <c r="Q1582" s="699" t="str">
        <f>VLOOKUP(MKT[[#This Row],[ID]],DRIVER[],6,FALSE)</f>
        <v>MIRZA SORAB BAIG</v>
      </c>
    </row>
    <row r="1583" spans="1:18" ht="13.8">
      <c r="A1583" s="1">
        <v>16</v>
      </c>
      <c r="B1583" s="693" t="str">
        <f>MKT[[#This Row],[DATE]]&amp;MKT[[#This Row],[VEHICLE NO]]&amp;MKT[[#This Row],[TRIP NO]]</f>
        <v>45576OD34R13451</v>
      </c>
      <c r="C1583" s="25">
        <v>45576</v>
      </c>
      <c r="D1583" s="1">
        <v>50241</v>
      </c>
      <c r="E1583" s="12">
        <v>312216</v>
      </c>
      <c r="F1583" s="17">
        <v>5778</v>
      </c>
      <c r="G1583" s="20" t="s">
        <v>11</v>
      </c>
      <c r="H1583" s="694">
        <v>51.38</v>
      </c>
      <c r="I1583" s="694">
        <v>17.22</v>
      </c>
      <c r="J1583" s="695">
        <f t="shared" si="220"/>
        <v>34.160000000000004</v>
      </c>
      <c r="K1583" s="696">
        <v>33.96</v>
      </c>
      <c r="L1583" s="697">
        <v>45576</v>
      </c>
      <c r="M1583" s="694">
        <f t="shared" si="221"/>
        <v>0.20000000000000284</v>
      </c>
      <c r="N1583" s="698">
        <v>1</v>
      </c>
      <c r="O1583" s="1" t="s">
        <v>50</v>
      </c>
      <c r="P1583" s="1" t="s">
        <v>53</v>
      </c>
      <c r="Q1583" s="699" t="str">
        <f>VLOOKUP(MKT[[#This Row],[ID]],DRIVER[],6,FALSE)</f>
        <v>CHANDRAMANI MOHANTY</v>
      </c>
    </row>
    <row r="1584" spans="1:18" ht="13.8">
      <c r="A1584" s="1">
        <v>17</v>
      </c>
      <c r="B1584" s="693" t="str">
        <f>MKT[[#This Row],[DATE]]&amp;MKT[[#This Row],[VEHICLE NO]]&amp;MKT[[#This Row],[TRIP NO]]</f>
        <v>45576OD34R11452</v>
      </c>
      <c r="C1584" s="25">
        <v>45576</v>
      </c>
      <c r="D1584" s="1">
        <v>50242</v>
      </c>
      <c r="E1584" s="12">
        <v>312216</v>
      </c>
      <c r="F1584" s="17">
        <v>5860</v>
      </c>
      <c r="G1584" s="20" t="s">
        <v>12</v>
      </c>
      <c r="H1584" s="694">
        <v>54.76</v>
      </c>
      <c r="I1584" s="694">
        <v>16.96</v>
      </c>
      <c r="J1584" s="695">
        <f t="shared" si="220"/>
        <v>37.799999999999997</v>
      </c>
      <c r="K1584" s="696">
        <v>37.28</v>
      </c>
      <c r="L1584" s="697">
        <v>45577</v>
      </c>
      <c r="M1584" s="694">
        <f t="shared" si="221"/>
        <v>0.51999999999999602</v>
      </c>
      <c r="N1584" s="698">
        <v>2</v>
      </c>
      <c r="O1584" s="1" t="s">
        <v>50</v>
      </c>
      <c r="P1584" s="1" t="s">
        <v>53</v>
      </c>
      <c r="Q1584" s="699" t="str">
        <f>VLOOKUP(MKT[[#This Row],[ID]],DRIVER[],6,FALSE)</f>
        <v>MIRZA SORAB BAIG</v>
      </c>
    </row>
    <row r="1585" spans="1:18" ht="13.8">
      <c r="A1585" s="1">
        <v>18</v>
      </c>
      <c r="B1585" s="693" t="str">
        <f>MKT[[#This Row],[DATE]]&amp;MKT[[#This Row],[VEHICLE NO]]&amp;MKT[[#This Row],[TRIP NO]]</f>
        <v>45577OD34R11451</v>
      </c>
      <c r="C1585" s="25">
        <v>45577</v>
      </c>
      <c r="D1585" s="1">
        <v>50243</v>
      </c>
      <c r="E1585" s="12">
        <v>312216</v>
      </c>
      <c r="F1585" s="17">
        <v>5911</v>
      </c>
      <c r="G1585" s="20" t="s">
        <v>12</v>
      </c>
      <c r="H1585" s="694">
        <v>56.76</v>
      </c>
      <c r="I1585" s="694">
        <v>16.940000000000001</v>
      </c>
      <c r="J1585" s="695">
        <f t="shared" ref="J1585:J1590" si="222">H1585-I1585</f>
        <v>39.819999999999993</v>
      </c>
      <c r="K1585" s="696">
        <v>37.020000000000003</v>
      </c>
      <c r="L1585" s="697">
        <v>45577</v>
      </c>
      <c r="M1585" s="694">
        <f t="shared" ref="M1585:M1588" si="223">J1585-K1585</f>
        <v>2.7999999999999901</v>
      </c>
      <c r="N1585" s="698">
        <v>1</v>
      </c>
      <c r="O1585" s="1" t="s">
        <v>50</v>
      </c>
      <c r="P1585" s="1" t="s">
        <v>53</v>
      </c>
      <c r="Q1585" s="699" t="str">
        <f>VLOOKUP(MKT[[#This Row],[ID]],DRIVER[],6,FALSE)</f>
        <v>MIRZA SORAB BAIG</v>
      </c>
    </row>
    <row r="1586" spans="1:18" ht="13.8">
      <c r="A1586" s="1">
        <v>19</v>
      </c>
      <c r="B1586" s="693" t="str">
        <f>MKT[[#This Row],[DATE]]&amp;MKT[[#This Row],[VEHICLE NO]]&amp;MKT[[#This Row],[TRIP NO]]</f>
        <v>45577OD34R13451</v>
      </c>
      <c r="C1586" s="25">
        <v>45577</v>
      </c>
      <c r="D1586" s="1">
        <v>50244</v>
      </c>
      <c r="E1586" s="12">
        <v>312216</v>
      </c>
      <c r="F1586" s="17">
        <v>5915</v>
      </c>
      <c r="G1586" s="20" t="s">
        <v>11</v>
      </c>
      <c r="H1586" s="694">
        <v>57.16</v>
      </c>
      <c r="I1586" s="694">
        <v>16.98</v>
      </c>
      <c r="J1586" s="695">
        <f t="shared" si="222"/>
        <v>40.179999999999993</v>
      </c>
      <c r="K1586" s="696">
        <v>38.020000000000003</v>
      </c>
      <c r="L1586" s="697">
        <v>45577</v>
      </c>
      <c r="M1586" s="694">
        <f t="shared" si="223"/>
        <v>2.1599999999999895</v>
      </c>
      <c r="N1586" s="698">
        <v>1</v>
      </c>
      <c r="O1586" s="1" t="s">
        <v>50</v>
      </c>
      <c r="P1586" s="1" t="s">
        <v>53</v>
      </c>
      <c r="Q1586" s="699" t="str">
        <f>VLOOKUP(MKT[[#This Row],[ID]],DRIVER[],6,FALSE)</f>
        <v>BENUDHAR PRADHAN</v>
      </c>
    </row>
    <row r="1587" spans="1:18" ht="13.8">
      <c r="A1587" s="1">
        <v>20</v>
      </c>
      <c r="B1587" s="693" t="str">
        <f>MKT[[#This Row],[DATE]]&amp;MKT[[#This Row],[VEHICLE NO]]&amp;MKT[[#This Row],[TRIP NO]]</f>
        <v>45577OD34R13452</v>
      </c>
      <c r="C1587" s="25">
        <v>45577</v>
      </c>
      <c r="D1587" s="1">
        <v>50245</v>
      </c>
      <c r="E1587" s="12">
        <v>312216</v>
      </c>
      <c r="F1587" s="17">
        <v>5989</v>
      </c>
      <c r="G1587" s="20" t="s">
        <v>11</v>
      </c>
      <c r="H1587" s="694">
        <v>53.8</v>
      </c>
      <c r="I1587" s="694">
        <v>16.98</v>
      </c>
      <c r="J1587" s="695">
        <f t="shared" si="222"/>
        <v>36.819999999999993</v>
      </c>
      <c r="K1587" s="696">
        <v>34.64</v>
      </c>
      <c r="L1587" s="697">
        <v>45577</v>
      </c>
      <c r="M1587" s="694">
        <f t="shared" si="223"/>
        <v>2.1799999999999926</v>
      </c>
      <c r="N1587" s="698">
        <v>2</v>
      </c>
      <c r="O1587" s="1" t="s">
        <v>50</v>
      </c>
      <c r="P1587" s="1" t="s">
        <v>53</v>
      </c>
      <c r="Q1587" s="699" t="str">
        <f>VLOOKUP(MKT[[#This Row],[ID]],DRIVER[],6,FALSE)</f>
        <v>BENUDHAR PRADHAN</v>
      </c>
    </row>
    <row r="1588" spans="1:18" ht="13.8">
      <c r="A1588" s="1">
        <v>21</v>
      </c>
      <c r="B1588" s="693" t="str">
        <f>MKT[[#This Row],[DATE]]&amp;MKT[[#This Row],[VEHICLE NO]]&amp;MKT[[#This Row],[TRIP NO]]</f>
        <v>45577OD34R11452</v>
      </c>
      <c r="C1588" s="25">
        <v>45577</v>
      </c>
      <c r="D1588" s="1">
        <v>50246</v>
      </c>
      <c r="E1588" s="12">
        <v>312216</v>
      </c>
      <c r="F1588" s="17">
        <v>5999</v>
      </c>
      <c r="G1588" s="20" t="s">
        <v>12</v>
      </c>
      <c r="H1588" s="694">
        <v>55.92</v>
      </c>
      <c r="I1588" s="694">
        <v>16.920000000000002</v>
      </c>
      <c r="J1588" s="695">
        <f t="shared" si="222"/>
        <v>39</v>
      </c>
      <c r="K1588" s="696">
        <v>38.32</v>
      </c>
      <c r="L1588" s="697">
        <v>45578</v>
      </c>
      <c r="M1588" s="694">
        <f t="shared" si="223"/>
        <v>0.67999999999999972</v>
      </c>
      <c r="N1588" s="698">
        <v>2</v>
      </c>
      <c r="O1588" s="1" t="s">
        <v>50</v>
      </c>
      <c r="P1588" s="1" t="s">
        <v>53</v>
      </c>
      <c r="Q1588" s="699" t="str">
        <f>VLOOKUP(MKT[[#This Row],[ID]],DRIVER[],6,FALSE)</f>
        <v>MIRZA SORAB BAIG</v>
      </c>
    </row>
    <row r="1589" spans="1:18" ht="13.8">
      <c r="A1589" s="1">
        <v>22</v>
      </c>
      <c r="B1589" s="707" t="str">
        <f>MKT[[#This Row],[DATE]]&amp;MKT[[#This Row],[VEHICLE NO]]&amp;MKT[[#This Row],[TRIP NO]]</f>
        <v>45578OD34R11451</v>
      </c>
      <c r="C1589" s="25">
        <v>45578</v>
      </c>
      <c r="D1589" s="1">
        <v>50247</v>
      </c>
      <c r="E1589" s="12">
        <v>312216</v>
      </c>
      <c r="F1589" s="17">
        <v>6035</v>
      </c>
      <c r="G1589" s="20" t="s">
        <v>12</v>
      </c>
      <c r="H1589" s="709">
        <v>53.08</v>
      </c>
      <c r="I1589" s="709">
        <v>16.96</v>
      </c>
      <c r="J1589" s="709">
        <f t="shared" si="222"/>
        <v>36.119999999999997</v>
      </c>
      <c r="K1589" s="710">
        <v>35.42</v>
      </c>
      <c r="L1589" s="697">
        <v>45578</v>
      </c>
      <c r="M1589" s="708">
        <f t="shared" ref="M1589:M1592" si="224">J1589-K1589</f>
        <v>0.69999999999999574</v>
      </c>
      <c r="N1589" s="711">
        <v>1</v>
      </c>
      <c r="O1589" s="1" t="s">
        <v>50</v>
      </c>
      <c r="P1589" s="1" t="s">
        <v>53</v>
      </c>
      <c r="Q1589" s="712" t="str">
        <f>VLOOKUP(MKT[[#This Row],[ID]],DRIVER[],6,FALSE)</f>
        <v>ABHIMANYU JENA</v>
      </c>
    </row>
    <row r="1590" spans="1:18" ht="13.8">
      <c r="A1590" s="1">
        <v>23</v>
      </c>
      <c r="B1590" s="707" t="str">
        <f>MKT[[#This Row],[DATE]]&amp;MKT[[#This Row],[VEHICLE NO]]&amp;MKT[[#This Row],[TRIP NO]]</f>
        <v>45578OD34R13451</v>
      </c>
      <c r="C1590" s="25">
        <v>45578</v>
      </c>
      <c r="D1590" s="1">
        <v>50248</v>
      </c>
      <c r="E1590" s="12">
        <v>312216</v>
      </c>
      <c r="F1590" s="17">
        <v>6047</v>
      </c>
      <c r="G1590" s="20" t="s">
        <v>11</v>
      </c>
      <c r="H1590" s="709">
        <v>55.36</v>
      </c>
      <c r="I1590" s="709">
        <v>17.02</v>
      </c>
      <c r="J1590" s="709">
        <f t="shared" si="222"/>
        <v>38.340000000000003</v>
      </c>
      <c r="K1590" s="710">
        <v>37.44</v>
      </c>
      <c r="L1590" s="697">
        <v>45578</v>
      </c>
      <c r="M1590" s="708">
        <f t="shared" si="224"/>
        <v>0.90000000000000568</v>
      </c>
      <c r="N1590" s="711">
        <v>1</v>
      </c>
      <c r="O1590" s="1" t="s">
        <v>50</v>
      </c>
      <c r="P1590" s="1" t="s">
        <v>53</v>
      </c>
      <c r="Q1590" s="712" t="str">
        <f>VLOOKUP(MKT[[#This Row],[ID]],DRIVER[],6,FALSE)</f>
        <v>CHANDRAMANI MOHANTY</v>
      </c>
    </row>
    <row r="1591" spans="1:18" ht="13.8">
      <c r="A1591" s="1">
        <v>24</v>
      </c>
      <c r="B1591" s="707" t="str">
        <f>MKT[[#This Row],[DATE]]&amp;MKT[[#This Row],[VEHICLE NO]]&amp;MKT[[#This Row],[TRIP NO]]</f>
        <v>45578OD34R13452</v>
      </c>
      <c r="C1591" s="25">
        <v>45578</v>
      </c>
      <c r="D1591" s="1">
        <v>50249</v>
      </c>
      <c r="E1591" s="12">
        <v>312216</v>
      </c>
      <c r="F1591" s="17">
        <v>6094</v>
      </c>
      <c r="G1591" s="20" t="s">
        <v>11</v>
      </c>
      <c r="H1591" s="708">
        <v>51.76</v>
      </c>
      <c r="I1591" s="708">
        <v>16.98</v>
      </c>
      <c r="J1591" s="709">
        <f t="shared" ref="J1591:J1592" si="225">H1591-I1591</f>
        <v>34.78</v>
      </c>
      <c r="K1591" s="710">
        <v>33.799999999999997</v>
      </c>
      <c r="L1591" s="697">
        <v>45578</v>
      </c>
      <c r="M1591" s="708">
        <f t="shared" si="224"/>
        <v>0.98000000000000398</v>
      </c>
      <c r="N1591" s="711">
        <v>2</v>
      </c>
      <c r="O1591" s="1" t="s">
        <v>50</v>
      </c>
      <c r="P1591" s="1" t="s">
        <v>53</v>
      </c>
      <c r="Q1591" s="712" t="str">
        <f>VLOOKUP(MKT[[#This Row],[ID]],DRIVER[],6,FALSE)</f>
        <v>CHANDRAMANI MOHANTY</v>
      </c>
    </row>
    <row r="1592" spans="1:18" ht="13.8">
      <c r="A1592" s="1">
        <v>25</v>
      </c>
      <c r="B1592" s="707" t="str">
        <f>MKT[[#This Row],[DATE]]&amp;MKT[[#This Row],[VEHICLE NO]]&amp;MKT[[#This Row],[TRIP NO]]</f>
        <v>45578OD34R11452</v>
      </c>
      <c r="C1592" s="25">
        <v>45578</v>
      </c>
      <c r="D1592" s="1">
        <v>50250</v>
      </c>
      <c r="E1592" s="12">
        <v>312216</v>
      </c>
      <c r="F1592" s="17">
        <v>6099</v>
      </c>
      <c r="G1592" s="20" t="s">
        <v>12</v>
      </c>
      <c r="H1592" s="708">
        <v>48.46</v>
      </c>
      <c r="I1592" s="708">
        <v>16.84</v>
      </c>
      <c r="J1592" s="709">
        <f t="shared" si="225"/>
        <v>31.62</v>
      </c>
      <c r="K1592" s="710">
        <v>31.02</v>
      </c>
      <c r="L1592" s="697">
        <v>45578</v>
      </c>
      <c r="M1592" s="708">
        <f t="shared" si="224"/>
        <v>0.60000000000000142</v>
      </c>
      <c r="N1592" s="711">
        <v>2</v>
      </c>
      <c r="O1592" s="1" t="s">
        <v>50</v>
      </c>
      <c r="P1592" s="1" t="s">
        <v>53</v>
      </c>
      <c r="Q1592" s="712" t="str">
        <f>VLOOKUP(MKT[[#This Row],[ID]],DRIVER[],6,FALSE)</f>
        <v>ABHIMANYU JENA</v>
      </c>
    </row>
    <row r="1593" spans="1:18" ht="13.8">
      <c r="A1593" s="1">
        <v>26</v>
      </c>
      <c r="B1593" s="707" t="str">
        <f>MKT[[#This Row],[DATE]]&amp;MKT[[#This Row],[VEHICLE NO]]&amp;MKT[[#This Row],[TRIP NO]]</f>
        <v>45579OD34R11451</v>
      </c>
      <c r="C1593" s="25">
        <v>45579</v>
      </c>
      <c r="D1593" s="1">
        <v>50251</v>
      </c>
      <c r="E1593" s="12">
        <v>312216</v>
      </c>
      <c r="F1593" s="17">
        <v>6127</v>
      </c>
      <c r="G1593" s="20" t="s">
        <v>12</v>
      </c>
      <c r="H1593" s="708">
        <v>56.12</v>
      </c>
      <c r="I1593" s="708">
        <v>16.82</v>
      </c>
      <c r="J1593" s="709">
        <f t="shared" ref="J1593:J1594" si="226">H1593-I1593</f>
        <v>39.299999999999997</v>
      </c>
      <c r="K1593" s="710">
        <v>38.94</v>
      </c>
      <c r="L1593" s="697">
        <v>45579</v>
      </c>
      <c r="M1593" s="708">
        <f t="shared" ref="M1593:M1594" si="227">J1593-K1593</f>
        <v>0.35999999999999943</v>
      </c>
      <c r="N1593" s="711">
        <v>1</v>
      </c>
      <c r="O1593" s="1" t="s">
        <v>50</v>
      </c>
      <c r="P1593" s="1" t="s">
        <v>53</v>
      </c>
      <c r="Q1593" s="712" t="str">
        <f>VLOOKUP(MKT[[#This Row],[ID]],DRIVER[],6,FALSE)</f>
        <v>AMULYA KUMAR SAHOO</v>
      </c>
    </row>
    <row r="1594" spans="1:18" ht="13.8">
      <c r="A1594" s="1">
        <v>27</v>
      </c>
      <c r="B1594" s="707" t="str">
        <f>MKT[[#This Row],[DATE]]&amp;MKT[[#This Row],[VEHICLE NO]]&amp;MKT[[#This Row],[TRIP NO]]</f>
        <v>45579OD34R13451</v>
      </c>
      <c r="C1594" s="25">
        <v>45579</v>
      </c>
      <c r="D1594" s="1">
        <v>50252</v>
      </c>
      <c r="E1594" s="12">
        <v>312216</v>
      </c>
      <c r="F1594" s="17">
        <v>6133</v>
      </c>
      <c r="G1594" s="20" t="s">
        <v>11</v>
      </c>
      <c r="H1594" s="708">
        <v>56.72</v>
      </c>
      <c r="I1594" s="708">
        <v>16.96</v>
      </c>
      <c r="J1594" s="709">
        <f t="shared" si="226"/>
        <v>39.76</v>
      </c>
      <c r="K1594" s="710">
        <v>38.799999999999997</v>
      </c>
      <c r="L1594" s="697">
        <v>45579</v>
      </c>
      <c r="M1594" s="708">
        <f t="shared" si="227"/>
        <v>0.96000000000000085</v>
      </c>
      <c r="N1594" s="711">
        <v>1</v>
      </c>
      <c r="O1594" s="1" t="s">
        <v>50</v>
      </c>
      <c r="P1594" s="1" t="s">
        <v>53</v>
      </c>
      <c r="Q1594" s="712" t="str">
        <f>VLOOKUP(MKT[[#This Row],[ID]],DRIVER[],6,FALSE)</f>
        <v>MIRZA SORAB BAIG</v>
      </c>
    </row>
    <row r="1595" spans="1:18" ht="13.8">
      <c r="A1595" s="1">
        <v>28</v>
      </c>
      <c r="B1595" s="720" t="str">
        <f>MKT[[#This Row],[DATE]]&amp;MKT[[#This Row],[VEHICLE NO]]&amp;MKT[[#This Row],[TRIP NO]]</f>
        <v>45580OD34R11451</v>
      </c>
      <c r="C1595" s="25">
        <v>45580</v>
      </c>
      <c r="D1595" s="1">
        <v>50253</v>
      </c>
      <c r="E1595" s="12">
        <v>312216</v>
      </c>
      <c r="F1595" s="17">
        <v>6227</v>
      </c>
      <c r="G1595" s="20" t="s">
        <v>12</v>
      </c>
      <c r="H1595" s="721">
        <v>51.82</v>
      </c>
      <c r="I1595" s="721">
        <v>16.8</v>
      </c>
      <c r="J1595" s="722">
        <f t="shared" ref="J1595:J1598" si="228">H1595-I1595</f>
        <v>35.019999999999996</v>
      </c>
      <c r="K1595" s="723">
        <v>34.36</v>
      </c>
      <c r="L1595" s="697">
        <v>45580</v>
      </c>
      <c r="M1595" s="721">
        <f t="shared" ref="M1595:M1598" si="229">J1595-K1595</f>
        <v>0.65999999999999659</v>
      </c>
      <c r="N1595" s="725">
        <v>1</v>
      </c>
      <c r="O1595" s="1" t="s">
        <v>50</v>
      </c>
      <c r="P1595" s="1" t="s">
        <v>53</v>
      </c>
      <c r="Q1595" s="726" t="str">
        <f>VLOOKUP(MKT[[#This Row],[ID]],DRIVER[],6,FALSE)</f>
        <v>MIRZA SORAB BAIG</v>
      </c>
    </row>
    <row r="1596" spans="1:18" ht="13.8">
      <c r="A1596" s="1">
        <v>29</v>
      </c>
      <c r="B1596" s="720" t="str">
        <f>MKT[[#This Row],[DATE]]&amp;MKT[[#This Row],[VEHICLE NO]]&amp;MKT[[#This Row],[TRIP NO]]</f>
        <v>45580OD34R13451</v>
      </c>
      <c r="C1596" s="25">
        <v>45580</v>
      </c>
      <c r="D1596" s="1">
        <v>50254</v>
      </c>
      <c r="E1596" s="12">
        <v>312216</v>
      </c>
      <c r="F1596" s="17">
        <v>6229</v>
      </c>
      <c r="G1596" s="20" t="s">
        <v>11</v>
      </c>
      <c r="H1596" s="721">
        <v>52.82</v>
      </c>
      <c r="I1596" s="721">
        <v>16.96</v>
      </c>
      <c r="J1596" s="722">
        <f t="shared" si="228"/>
        <v>35.86</v>
      </c>
      <c r="K1596" s="723">
        <v>35.46</v>
      </c>
      <c r="L1596" s="697">
        <v>45580</v>
      </c>
      <c r="M1596" s="721">
        <f t="shared" si="229"/>
        <v>0.39999999999999858</v>
      </c>
      <c r="N1596" s="725">
        <v>1</v>
      </c>
      <c r="O1596" s="1" t="s">
        <v>50</v>
      </c>
      <c r="P1596" s="1" t="s">
        <v>53</v>
      </c>
      <c r="Q1596" s="726" t="str">
        <f>VLOOKUP(MKT[[#This Row],[ID]],DRIVER[],6,FALSE)</f>
        <v>BAI DHARA JAMUDA</v>
      </c>
      <c r="R1596" s="1">
        <v>200</v>
      </c>
    </row>
    <row r="1597" spans="1:18" ht="13.8">
      <c r="A1597" s="1">
        <v>30</v>
      </c>
      <c r="B1597" s="720" t="str">
        <f>MKT[[#This Row],[DATE]]&amp;MKT[[#This Row],[VEHICLE NO]]&amp;MKT[[#This Row],[TRIP NO]]</f>
        <v>45580OD34R11452</v>
      </c>
      <c r="C1597" s="25">
        <v>45580</v>
      </c>
      <c r="D1597" s="1">
        <v>50255</v>
      </c>
      <c r="E1597" s="12">
        <v>312216</v>
      </c>
      <c r="F1597" s="17">
        <v>6312</v>
      </c>
      <c r="G1597" s="20" t="s">
        <v>12</v>
      </c>
      <c r="H1597" s="721">
        <v>53.06</v>
      </c>
      <c r="I1597" s="721">
        <v>16.78</v>
      </c>
      <c r="J1597" s="722">
        <f t="shared" si="228"/>
        <v>36.28</v>
      </c>
      <c r="K1597" s="723">
        <v>35.880000000000003</v>
      </c>
      <c r="L1597" s="697">
        <v>45580</v>
      </c>
      <c r="M1597" s="721">
        <f t="shared" si="229"/>
        <v>0.39999999999999858</v>
      </c>
      <c r="N1597" s="725">
        <v>2</v>
      </c>
      <c r="O1597" s="1" t="s">
        <v>50</v>
      </c>
      <c r="P1597" s="1" t="s">
        <v>53</v>
      </c>
      <c r="Q1597" s="726" t="str">
        <f>VLOOKUP(MKT[[#This Row],[ID]],DRIVER[],6,FALSE)</f>
        <v>MIRZA SORAB BAIG</v>
      </c>
    </row>
    <row r="1598" spans="1:18" ht="13.8">
      <c r="A1598" s="1">
        <v>31</v>
      </c>
      <c r="B1598" s="720" t="str">
        <f>MKT[[#This Row],[DATE]]&amp;MKT[[#This Row],[VEHICLE NO]]&amp;MKT[[#This Row],[TRIP NO]]</f>
        <v>45580OD34R13452</v>
      </c>
      <c r="C1598" s="25">
        <v>45580</v>
      </c>
      <c r="D1598" s="1">
        <v>50256</v>
      </c>
      <c r="E1598" s="12">
        <v>312216</v>
      </c>
      <c r="F1598" s="17">
        <v>6334</v>
      </c>
      <c r="G1598" s="20" t="s">
        <v>11</v>
      </c>
      <c r="H1598" s="721">
        <v>51.34</v>
      </c>
      <c r="I1598" s="721">
        <v>17.16</v>
      </c>
      <c r="J1598" s="722">
        <f t="shared" si="228"/>
        <v>34.180000000000007</v>
      </c>
      <c r="K1598" s="723">
        <v>33.380000000000003</v>
      </c>
      <c r="L1598" s="724">
        <v>45581</v>
      </c>
      <c r="M1598" s="721">
        <f t="shared" si="229"/>
        <v>0.80000000000000426</v>
      </c>
      <c r="N1598" s="725">
        <v>2</v>
      </c>
      <c r="O1598" s="1" t="s">
        <v>50</v>
      </c>
      <c r="P1598" s="1" t="s">
        <v>53</v>
      </c>
      <c r="Q1598" s="726" t="str">
        <f>VLOOKUP(MKT[[#This Row],[ID]],DRIVER[],6,FALSE)</f>
        <v>BAI DHARA JAMUDA</v>
      </c>
    </row>
    <row r="1599" spans="1:18" ht="13.8">
      <c r="A1599" s="1">
        <v>32</v>
      </c>
      <c r="B1599" s="720" t="str">
        <f>MKT[[#This Row],[DATE]]&amp;MKT[[#This Row],[VEHICLE NO]]&amp;MKT[[#This Row],[TRIP NO]]</f>
        <v>45581OD34R11451</v>
      </c>
      <c r="C1599" s="25">
        <v>45581</v>
      </c>
      <c r="D1599" s="1">
        <v>50257</v>
      </c>
      <c r="E1599" s="12">
        <v>312216</v>
      </c>
      <c r="F1599" s="17">
        <v>6434</v>
      </c>
      <c r="G1599" s="20" t="s">
        <v>12</v>
      </c>
      <c r="H1599" s="721">
        <v>51.2</v>
      </c>
      <c r="I1599" s="721">
        <v>16.8</v>
      </c>
      <c r="J1599" s="722">
        <f t="shared" ref="J1599:J1600" si="230">H1599-I1599</f>
        <v>34.400000000000006</v>
      </c>
      <c r="K1599" s="723">
        <v>34.020000000000003</v>
      </c>
      <c r="L1599" s="724">
        <v>45581</v>
      </c>
      <c r="M1599" s="721">
        <f t="shared" ref="M1599:M1600" si="231">J1599-K1599</f>
        <v>0.38000000000000256</v>
      </c>
      <c r="N1599" s="725">
        <v>1</v>
      </c>
      <c r="O1599" s="1" t="s">
        <v>50</v>
      </c>
      <c r="P1599" s="1" t="s">
        <v>53</v>
      </c>
      <c r="Q1599" s="726" t="str">
        <f>VLOOKUP(MKT[[#This Row],[ID]],DRIVER[],6,FALSE)</f>
        <v>MIRZA SORAB BAIG</v>
      </c>
    </row>
    <row r="1600" spans="1:18" ht="13.8">
      <c r="A1600" s="1">
        <v>33</v>
      </c>
      <c r="B1600" s="720" t="str">
        <f>MKT[[#This Row],[DATE]]&amp;MKT[[#This Row],[VEHICLE NO]]&amp;MKT[[#This Row],[TRIP NO]]</f>
        <v>45581OD34R13451</v>
      </c>
      <c r="C1600" s="25">
        <v>45581</v>
      </c>
      <c r="D1600" s="1">
        <v>50258</v>
      </c>
      <c r="E1600" s="12">
        <v>312216</v>
      </c>
      <c r="F1600" s="17">
        <v>6477</v>
      </c>
      <c r="G1600" s="20" t="s">
        <v>11</v>
      </c>
      <c r="H1600" s="721">
        <v>55.9</v>
      </c>
      <c r="I1600" s="721">
        <v>17.079999999999998</v>
      </c>
      <c r="J1600" s="722">
        <f t="shared" si="230"/>
        <v>38.82</v>
      </c>
      <c r="K1600" s="723">
        <v>38.06</v>
      </c>
      <c r="L1600" s="724">
        <v>45581</v>
      </c>
      <c r="M1600" s="721">
        <f t="shared" si="231"/>
        <v>0.75999999999999801</v>
      </c>
      <c r="N1600" s="725">
        <v>1</v>
      </c>
      <c r="O1600" s="1" t="s">
        <v>50</v>
      </c>
      <c r="P1600" s="1" t="s">
        <v>53</v>
      </c>
      <c r="Q1600" s="726" t="str">
        <f>VLOOKUP(MKT[[#This Row],[ID]],DRIVER[],6,FALSE)</f>
        <v>PRADIPA MALIK</v>
      </c>
    </row>
    <row r="1601" spans="1:18" ht="13.8">
      <c r="A1601" s="1">
        <v>34</v>
      </c>
      <c r="B1601" s="720" t="str">
        <f>MKT[[#This Row],[DATE]]&amp;MKT[[#This Row],[VEHICLE NO]]&amp;MKT[[#This Row],[TRIP NO]]</f>
        <v>45582OD34R11451</v>
      </c>
      <c r="C1601" s="25">
        <v>45582</v>
      </c>
      <c r="D1601" s="1">
        <v>50259</v>
      </c>
      <c r="E1601" s="12">
        <v>312216</v>
      </c>
      <c r="F1601" s="17">
        <v>6540</v>
      </c>
      <c r="G1601" s="20" t="s">
        <v>12</v>
      </c>
      <c r="H1601" s="721">
        <v>52.1</v>
      </c>
      <c r="I1601" s="721">
        <v>16.8</v>
      </c>
      <c r="J1601" s="722">
        <f t="shared" ref="J1601:J1602" si="232">H1601-I1601</f>
        <v>35.299999999999997</v>
      </c>
      <c r="K1601" s="723">
        <v>34.64</v>
      </c>
      <c r="L1601" s="724">
        <v>45582</v>
      </c>
      <c r="M1601" s="721">
        <f t="shared" ref="M1601:M1602" si="233">J1601-K1601</f>
        <v>0.65999999999999659</v>
      </c>
      <c r="N1601" s="725">
        <v>1</v>
      </c>
      <c r="O1601" s="1" t="s">
        <v>50</v>
      </c>
      <c r="P1601" s="1" t="s">
        <v>53</v>
      </c>
      <c r="Q1601" s="726" t="str">
        <f>VLOOKUP(MKT[[#This Row],[ID]],DRIVER[],6,FALSE)</f>
        <v>MIRZA SORAB BAIG</v>
      </c>
    </row>
    <row r="1602" spans="1:18" ht="13.8">
      <c r="A1602" s="1">
        <v>35</v>
      </c>
      <c r="B1602" s="720" t="str">
        <f>MKT[[#This Row],[DATE]]&amp;MKT[[#This Row],[VEHICLE NO]]&amp;MKT[[#This Row],[TRIP NO]]</f>
        <v>45582OD34R11452</v>
      </c>
      <c r="C1602" s="25">
        <v>45582</v>
      </c>
      <c r="D1602" s="1">
        <v>50260</v>
      </c>
      <c r="E1602" s="12">
        <v>312216</v>
      </c>
      <c r="F1602" s="17">
        <v>6580</v>
      </c>
      <c r="G1602" s="20" t="s">
        <v>12</v>
      </c>
      <c r="H1602" s="721">
        <v>57.46</v>
      </c>
      <c r="I1602" s="721">
        <v>16.78</v>
      </c>
      <c r="J1602" s="722">
        <f t="shared" si="232"/>
        <v>40.68</v>
      </c>
      <c r="K1602" s="723">
        <v>40.06</v>
      </c>
      <c r="L1602" s="724">
        <v>45582</v>
      </c>
      <c r="M1602" s="721">
        <f t="shared" si="233"/>
        <v>0.61999999999999744</v>
      </c>
      <c r="N1602" s="725">
        <v>2</v>
      </c>
      <c r="O1602" s="1" t="s">
        <v>50</v>
      </c>
      <c r="P1602" s="1" t="s">
        <v>53</v>
      </c>
      <c r="Q1602" s="726" t="str">
        <f>VLOOKUP(MKT[[#This Row],[ID]],DRIVER[],6,FALSE)</f>
        <v>MIRZA SORAB BAIG</v>
      </c>
    </row>
    <row r="1603" spans="1:18" ht="13.8">
      <c r="A1603" s="1">
        <v>36</v>
      </c>
      <c r="B1603" s="734" t="str">
        <f>MKT[[#This Row],[DATE]]&amp;MKT[[#This Row],[VEHICLE NO]]&amp;MKT[[#This Row],[TRIP NO]]</f>
        <v>45583OD34R11451</v>
      </c>
      <c r="C1603" s="25">
        <v>45583</v>
      </c>
      <c r="D1603" s="1">
        <v>50261</v>
      </c>
      <c r="E1603" s="12">
        <v>312216</v>
      </c>
      <c r="F1603" s="17">
        <v>6691</v>
      </c>
      <c r="G1603" s="20" t="s">
        <v>12</v>
      </c>
      <c r="H1603" s="735">
        <v>55.96</v>
      </c>
      <c r="I1603" s="735">
        <v>16.760000000000002</v>
      </c>
      <c r="J1603" s="736">
        <f t="shared" ref="J1603:J1605" si="234">H1603-I1603</f>
        <v>39.200000000000003</v>
      </c>
      <c r="K1603" s="737">
        <v>38.119999999999997</v>
      </c>
      <c r="L1603" s="724">
        <v>45583</v>
      </c>
      <c r="M1603" s="735">
        <f t="shared" ref="M1603:M1605" si="235">J1603-K1603</f>
        <v>1.0800000000000054</v>
      </c>
      <c r="N1603" s="739">
        <v>1</v>
      </c>
      <c r="O1603" s="1" t="s">
        <v>50</v>
      </c>
      <c r="P1603" s="1" t="s">
        <v>53</v>
      </c>
      <c r="Q1603" s="740" t="str">
        <f>VLOOKUP(MKT[[#This Row],[ID]],DRIVER[],6,FALSE)</f>
        <v>MIRZA SORAB BAIG</v>
      </c>
    </row>
    <row r="1604" spans="1:18" ht="13.8">
      <c r="A1604" s="1">
        <v>37</v>
      </c>
      <c r="B1604" s="734" t="str">
        <f>MKT[[#This Row],[DATE]]&amp;MKT[[#This Row],[VEHICLE NO]]&amp;MKT[[#This Row],[TRIP NO]]</f>
        <v>45583OD34R13451</v>
      </c>
      <c r="C1604" s="25">
        <v>45583</v>
      </c>
      <c r="D1604" s="1">
        <v>50262</v>
      </c>
      <c r="E1604" s="12">
        <v>312216</v>
      </c>
      <c r="F1604" s="17">
        <v>6707</v>
      </c>
      <c r="G1604" s="20" t="s">
        <v>11</v>
      </c>
      <c r="H1604" s="735">
        <v>52.6</v>
      </c>
      <c r="I1604" s="735">
        <v>17.02</v>
      </c>
      <c r="J1604" s="736">
        <f t="shared" si="234"/>
        <v>35.58</v>
      </c>
      <c r="K1604" s="737">
        <v>33.020000000000003</v>
      </c>
      <c r="L1604" s="724">
        <v>45583</v>
      </c>
      <c r="M1604" s="735">
        <f t="shared" si="235"/>
        <v>2.5599999999999952</v>
      </c>
      <c r="N1604" s="739">
        <v>1</v>
      </c>
      <c r="O1604" s="1" t="s">
        <v>50</v>
      </c>
      <c r="P1604" s="1" t="s">
        <v>53</v>
      </c>
      <c r="Q1604" s="740" t="str">
        <f>VLOOKUP(MKT[[#This Row],[ID]],DRIVER[],6,FALSE)</f>
        <v>BENUDHAR PRADHAN</v>
      </c>
    </row>
    <row r="1605" spans="1:18" ht="13.8">
      <c r="A1605" s="1">
        <v>38</v>
      </c>
      <c r="B1605" s="734" t="str">
        <f>MKT[[#This Row],[DATE]]&amp;MKT[[#This Row],[VEHICLE NO]]&amp;MKT[[#This Row],[TRIP NO]]</f>
        <v>45583OD34R11452</v>
      </c>
      <c r="C1605" s="25">
        <v>45583</v>
      </c>
      <c r="D1605" s="1">
        <v>50263</v>
      </c>
      <c r="E1605" s="12">
        <v>312216</v>
      </c>
      <c r="F1605" s="17">
        <v>6785</v>
      </c>
      <c r="G1605" s="20" t="s">
        <v>12</v>
      </c>
      <c r="H1605" s="735">
        <v>51.78</v>
      </c>
      <c r="I1605" s="735">
        <v>16.8</v>
      </c>
      <c r="J1605" s="736">
        <f t="shared" si="234"/>
        <v>34.980000000000004</v>
      </c>
      <c r="K1605" s="737">
        <v>32.36</v>
      </c>
      <c r="L1605" s="738">
        <v>45584</v>
      </c>
      <c r="M1605" s="735">
        <f t="shared" si="235"/>
        <v>2.6200000000000045</v>
      </c>
      <c r="N1605" s="739">
        <v>2</v>
      </c>
      <c r="O1605" s="1" t="s">
        <v>50</v>
      </c>
      <c r="P1605" s="1" t="s">
        <v>53</v>
      </c>
      <c r="Q1605" s="740" t="str">
        <f>VLOOKUP(MKT[[#This Row],[ID]],DRIVER[],6,FALSE)</f>
        <v>MIRZA SORAB BAIG</v>
      </c>
    </row>
    <row r="1606" spans="1:18" ht="13.8">
      <c r="A1606" s="1">
        <v>39</v>
      </c>
      <c r="B1606" s="734" t="str">
        <f>MKT[[#This Row],[DATE]]&amp;MKT[[#This Row],[VEHICLE NO]]&amp;MKT[[#This Row],[TRIP NO]]</f>
        <v>45584OD34R11451</v>
      </c>
      <c r="C1606" s="25">
        <v>45584</v>
      </c>
      <c r="D1606" s="1">
        <v>50264</v>
      </c>
      <c r="E1606" s="12">
        <v>312216</v>
      </c>
      <c r="F1606" s="17">
        <v>6809</v>
      </c>
      <c r="G1606" s="20" t="s">
        <v>12</v>
      </c>
      <c r="H1606" s="735">
        <v>54.48</v>
      </c>
      <c r="I1606" s="735">
        <v>16.78</v>
      </c>
      <c r="J1606" s="736">
        <f t="shared" ref="J1606:J1609" si="236">H1606-I1606</f>
        <v>37.699999999999996</v>
      </c>
      <c r="K1606" s="737">
        <v>36.520000000000003</v>
      </c>
      <c r="L1606" s="738">
        <v>45584</v>
      </c>
      <c r="M1606" s="735">
        <f t="shared" ref="M1606:M1609" si="237">J1606-K1606</f>
        <v>1.1799999999999926</v>
      </c>
      <c r="N1606" s="739">
        <v>1</v>
      </c>
      <c r="O1606" s="1" t="s">
        <v>50</v>
      </c>
      <c r="P1606" s="1" t="s">
        <v>53</v>
      </c>
      <c r="Q1606" s="740" t="str">
        <f>VLOOKUP(MKT[[#This Row],[ID]],DRIVER[],6,FALSE)</f>
        <v>MIRZA SORAB BAIG</v>
      </c>
    </row>
    <row r="1607" spans="1:18" ht="13.8">
      <c r="A1607" s="1">
        <v>40</v>
      </c>
      <c r="B1607" s="734" t="str">
        <f>MKT[[#This Row],[DATE]]&amp;MKT[[#This Row],[VEHICLE NO]]&amp;MKT[[#This Row],[TRIP NO]]</f>
        <v>45584OD34R13451</v>
      </c>
      <c r="C1607" s="25">
        <v>45584</v>
      </c>
      <c r="D1607" s="1">
        <v>50265</v>
      </c>
      <c r="E1607" s="12">
        <v>312216</v>
      </c>
      <c r="F1607" s="17">
        <v>6852</v>
      </c>
      <c r="G1607" s="20" t="s">
        <v>11</v>
      </c>
      <c r="H1607" s="735">
        <v>53.5</v>
      </c>
      <c r="I1607" s="735">
        <v>17</v>
      </c>
      <c r="J1607" s="736">
        <f t="shared" si="236"/>
        <v>36.5</v>
      </c>
      <c r="K1607" s="737">
        <v>35.299999999999997</v>
      </c>
      <c r="L1607" s="738">
        <v>45584</v>
      </c>
      <c r="M1607" s="735">
        <f t="shared" si="237"/>
        <v>1.2000000000000028</v>
      </c>
      <c r="N1607" s="739">
        <v>1</v>
      </c>
      <c r="O1607" s="1" t="s">
        <v>50</v>
      </c>
      <c r="P1607" s="1" t="s">
        <v>53</v>
      </c>
      <c r="Q1607" s="740" t="str">
        <f>VLOOKUP(MKT[[#This Row],[ID]],DRIVER[],6,FALSE)</f>
        <v xml:space="preserve">BRAJA KUANAR </v>
      </c>
    </row>
    <row r="1608" spans="1:18" ht="13.8">
      <c r="A1608" s="1">
        <v>41</v>
      </c>
      <c r="B1608" s="734" t="str">
        <f>MKT[[#This Row],[DATE]]&amp;MKT[[#This Row],[VEHICLE NO]]&amp;MKT[[#This Row],[TRIP NO]]</f>
        <v>45584OD34R11452</v>
      </c>
      <c r="C1608" s="25">
        <v>45584</v>
      </c>
      <c r="D1608" s="1">
        <v>50266</v>
      </c>
      <c r="E1608" s="12">
        <v>312216</v>
      </c>
      <c r="F1608" s="17">
        <v>6892</v>
      </c>
      <c r="G1608" s="20" t="s">
        <v>12</v>
      </c>
      <c r="H1608" s="735">
        <v>54.74</v>
      </c>
      <c r="I1608" s="735">
        <v>16.739999999999998</v>
      </c>
      <c r="J1608" s="736">
        <f t="shared" si="236"/>
        <v>38</v>
      </c>
      <c r="K1608" s="737">
        <v>37.86</v>
      </c>
      <c r="L1608" s="738">
        <v>45584</v>
      </c>
      <c r="M1608" s="735">
        <f t="shared" si="237"/>
        <v>0.14000000000000057</v>
      </c>
      <c r="N1608" s="739">
        <v>2</v>
      </c>
      <c r="O1608" s="1" t="s">
        <v>50</v>
      </c>
      <c r="P1608" s="1" t="s">
        <v>53</v>
      </c>
      <c r="Q1608" s="740" t="str">
        <f>VLOOKUP(MKT[[#This Row],[ID]],DRIVER[],6,FALSE)</f>
        <v>MIRZA SORAB BAIG</v>
      </c>
    </row>
    <row r="1609" spans="1:18" ht="13.8">
      <c r="A1609" s="1">
        <v>42</v>
      </c>
      <c r="B1609" s="734" t="str">
        <f>MKT[[#This Row],[DATE]]&amp;MKT[[#This Row],[VEHICLE NO]]&amp;MKT[[#This Row],[TRIP NO]]</f>
        <v>45584OD34R13452</v>
      </c>
      <c r="C1609" s="25">
        <v>45584</v>
      </c>
      <c r="D1609" s="1">
        <v>50267</v>
      </c>
      <c r="E1609" s="12">
        <v>312216</v>
      </c>
      <c r="F1609" s="17">
        <v>6921</v>
      </c>
      <c r="G1609" s="20" t="s">
        <v>11</v>
      </c>
      <c r="H1609" s="735">
        <v>55.28</v>
      </c>
      <c r="I1609" s="735">
        <v>17.04</v>
      </c>
      <c r="J1609" s="736">
        <f t="shared" si="236"/>
        <v>38.24</v>
      </c>
      <c r="K1609" s="737">
        <v>37.44</v>
      </c>
      <c r="L1609" s="738">
        <v>45585</v>
      </c>
      <c r="M1609" s="735">
        <f t="shared" si="237"/>
        <v>0.80000000000000426</v>
      </c>
      <c r="N1609" s="739">
        <v>2</v>
      </c>
      <c r="O1609" s="1" t="s">
        <v>50</v>
      </c>
      <c r="P1609" s="1" t="s">
        <v>53</v>
      </c>
      <c r="Q1609" s="740" t="str">
        <f>VLOOKUP(MKT[[#This Row],[ID]],DRIVER[],6,FALSE)</f>
        <v xml:space="preserve">BRAJA KUANAR </v>
      </c>
    </row>
    <row r="1610" spans="1:18" ht="13.8">
      <c r="A1610" s="1">
        <v>43</v>
      </c>
      <c r="B1610" s="734" t="str">
        <f>MKT[[#This Row],[DATE]]&amp;MKT[[#This Row],[VEHICLE NO]]&amp;MKT[[#This Row],[TRIP NO]]</f>
        <v>45585OD34R13451</v>
      </c>
      <c r="C1610" s="25">
        <v>45585</v>
      </c>
      <c r="D1610" s="1">
        <v>50268</v>
      </c>
      <c r="E1610" s="12">
        <v>312216</v>
      </c>
      <c r="F1610" s="17">
        <v>6971</v>
      </c>
      <c r="G1610" s="20" t="s">
        <v>11</v>
      </c>
      <c r="H1610" s="735">
        <v>55.62</v>
      </c>
      <c r="I1610" s="735">
        <v>17</v>
      </c>
      <c r="J1610" s="736">
        <f t="shared" ref="J1610:J1611" si="238">H1610-I1610</f>
        <v>38.619999999999997</v>
      </c>
      <c r="K1610" s="737">
        <v>37.1</v>
      </c>
      <c r="L1610" s="738">
        <v>45585</v>
      </c>
      <c r="M1610" s="735">
        <f t="shared" ref="M1610:M1611" si="239">J1610-K1610</f>
        <v>1.519999999999996</v>
      </c>
      <c r="N1610" s="739">
        <v>1</v>
      </c>
      <c r="O1610" s="1" t="s">
        <v>50</v>
      </c>
      <c r="P1610" s="1" t="s">
        <v>53</v>
      </c>
      <c r="Q1610" s="740" t="str">
        <f>VLOOKUP(MKT[[#This Row],[ID]],DRIVER[],6,FALSE)</f>
        <v>NATABAR MOHANTA</v>
      </c>
    </row>
    <row r="1611" spans="1:18" ht="13.8">
      <c r="A1611" s="1">
        <v>44</v>
      </c>
      <c r="B1611" s="734" t="str">
        <f>MKT[[#This Row],[DATE]]&amp;MKT[[#This Row],[VEHICLE NO]]&amp;MKT[[#This Row],[TRIP NO]]</f>
        <v>45585OD34R11451</v>
      </c>
      <c r="C1611" s="25">
        <v>45585</v>
      </c>
      <c r="D1611" s="1">
        <v>50269</v>
      </c>
      <c r="E1611" s="12">
        <v>312216</v>
      </c>
      <c r="F1611" s="17">
        <v>6974</v>
      </c>
      <c r="G1611" s="20" t="s">
        <v>12</v>
      </c>
      <c r="H1611" s="735">
        <v>52.54</v>
      </c>
      <c r="I1611" s="735">
        <v>16.78</v>
      </c>
      <c r="J1611" s="736">
        <f t="shared" si="238"/>
        <v>35.76</v>
      </c>
      <c r="K1611" s="737">
        <v>35.299999999999997</v>
      </c>
      <c r="L1611" s="738">
        <v>45585</v>
      </c>
      <c r="M1611" s="735">
        <f t="shared" si="239"/>
        <v>0.46000000000000085</v>
      </c>
      <c r="N1611" s="739">
        <v>1</v>
      </c>
      <c r="O1611" s="1" t="s">
        <v>50</v>
      </c>
      <c r="P1611" s="1" t="s">
        <v>53</v>
      </c>
      <c r="Q1611" s="740" t="str">
        <f>VLOOKUP(MKT[[#This Row],[ID]],DRIVER[],6,FALSE)</f>
        <v>MIRZA KAMAL BEG</v>
      </c>
      <c r="R1611" s="1">
        <v>455</v>
      </c>
    </row>
    <row r="1612" spans="1:18" ht="14.4">
      <c r="A1612" s="741"/>
      <c r="B1612" s="741"/>
      <c r="C1612" s="741"/>
      <c r="D1612" s="741"/>
      <c r="E1612" s="742"/>
      <c r="F1612" s="743">
        <f>SUBTOTAL(103,MKT[NO])</f>
        <v>1609</v>
      </c>
      <c r="G1612" s="744"/>
      <c r="H1612" s="745"/>
      <c r="I1612" s="745"/>
      <c r="J1612" s="745">
        <f>SUBTOTAL(109,MKT[LOADING WT])</f>
        <v>60336.759999999973</v>
      </c>
      <c r="K1612" s="745">
        <f>SUBTOTAL(109,MKT[UNLOADING WT])</f>
        <v>59612.900000000016</v>
      </c>
      <c r="L1612" s="746"/>
      <c r="M1612" s="745">
        <f>SUBTOTAL(109,MKT[[SHORTAGE ]])</f>
        <v>723.86000000000024</v>
      </c>
      <c r="N1612" s="747"/>
      <c r="O1612" s="741"/>
      <c r="P1612" s="14"/>
      <c r="Q1612" s="92"/>
      <c r="R1612" s="14"/>
    </row>
  </sheetData>
  <mergeCells count="1">
    <mergeCell ref="A1:R1"/>
  </mergeCells>
  <phoneticPr fontId="36" type="noConversion"/>
  <conditionalFormatting sqref="M3:M1067">
    <cfRule type="cellIs" dxfId="151" priority="2" operator="greaterThan">
      <formula>0.6</formula>
    </cfRule>
  </conditionalFormatting>
  <conditionalFormatting sqref="M1069:M1077">
    <cfRule type="cellIs" dxfId="150" priority="1" operator="greaterThan">
      <formula>0.6</formula>
    </cfRule>
  </conditionalFormatting>
  <pageMargins left="0.51180555555555596" right="0" top="0.35416666666666702" bottom="0.39305555555555599" header="0.31458333333333299" footer="0.31458333333333299"/>
  <pageSetup paperSize="9" orientation="portrait" blackAndWhite="1" horizontalDpi="300" verticalDpi="30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N168"/>
  <sheetViews>
    <sheetView workbookViewId="0">
      <pane ySplit="35" topLeftCell="A64" activePane="bottomLeft" state="frozen"/>
      <selection pane="bottomLeft" activeCell="C20" sqref="C4:F20"/>
    </sheetView>
  </sheetViews>
  <sheetFormatPr defaultColWidth="10.44140625" defaultRowHeight="14.4"/>
  <cols>
    <col min="1" max="1" width="8.33203125" bestFit="1" customWidth="1"/>
    <col min="2" max="2" width="10.33203125" bestFit="1" customWidth="1"/>
    <col min="3" max="5" width="10.33203125" customWidth="1"/>
    <col min="6" max="6" width="14" bestFit="1" customWidth="1"/>
    <col min="7" max="9" width="10.33203125" customWidth="1"/>
    <col min="10" max="10" width="12.5546875" customWidth="1"/>
    <col min="11" max="13" width="10.33203125" customWidth="1"/>
    <col min="14" max="14" width="14" bestFit="1" customWidth="1"/>
  </cols>
  <sheetData>
    <row r="1" spans="1:14" ht="18">
      <c r="A1" s="762" t="s">
        <v>211</v>
      </c>
      <c r="B1" s="763"/>
      <c r="C1" s="763"/>
      <c r="D1" s="763"/>
      <c r="E1" s="763"/>
      <c r="F1" s="763"/>
      <c r="G1" s="763"/>
      <c r="H1" s="763"/>
      <c r="I1" s="763"/>
      <c r="J1" s="763"/>
      <c r="K1" s="763"/>
      <c r="L1" s="763"/>
      <c r="M1" s="763"/>
      <c r="N1" s="764"/>
    </row>
    <row r="2" spans="1:14" s="322" customFormat="1" ht="43.2">
      <c r="A2" s="358" t="s">
        <v>0</v>
      </c>
      <c r="B2" s="343" t="s">
        <v>1</v>
      </c>
      <c r="C2" s="331" t="s">
        <v>186</v>
      </c>
      <c r="D2" s="331" t="s">
        <v>195</v>
      </c>
      <c r="E2" s="331" t="s">
        <v>190</v>
      </c>
      <c r="F2" s="331" t="s">
        <v>188</v>
      </c>
      <c r="G2" s="332" t="s">
        <v>191</v>
      </c>
      <c r="H2" s="332" t="s">
        <v>196</v>
      </c>
      <c r="I2" s="332" t="s">
        <v>187</v>
      </c>
      <c r="J2" s="332" t="s">
        <v>189</v>
      </c>
      <c r="K2" s="333" t="s">
        <v>192</v>
      </c>
      <c r="L2" s="333" t="s">
        <v>193</v>
      </c>
      <c r="M2" s="333" t="s">
        <v>197</v>
      </c>
      <c r="N2" s="359" t="s">
        <v>194</v>
      </c>
    </row>
    <row r="3" spans="1:14">
      <c r="A3" s="360">
        <v>1</v>
      </c>
      <c r="B3" s="347">
        <v>45505</v>
      </c>
      <c r="C3" s="324">
        <f>IFERROR(GETPIVOTDATA("LOADING WEIGHT",'UTK STG'!$A$3,"DATE",DATE(YEAR(Table48[[#This Row],[DATE]]),MONTH(Table48[[#This Row],[DATE]]),DAY(Table48[[#This Row],[DATE]]))),0)</f>
        <v>589</v>
      </c>
      <c r="D3" s="324">
        <f>IFERROR(GETPIVOTDATA("SHORTAGE WEIGHT",'UTK STG'!$A$3,"DATE",DATE(YEAR(Table48[[#This Row],[DATE]]),MONTH(Table48[[#This Row],[DATE]]),DAY(Table48[[#This Row],[DATE]]))),0)</f>
        <v>6.4599999999999937</v>
      </c>
      <c r="E3" s="324">
        <f>IFERROR(GETPIVOTDATA("EXCESS SHORTAGE (PAYABLE)",'UTK STG'!$A$3,"DATE",DATE(YEAR(Table48[[#This Row],[DATE]]),MONTH(Table48[[#This Row],[DATE]]),DAY(Table48[[#This Row],[DATE]]))),0)</f>
        <v>0.56999999999999407</v>
      </c>
      <c r="F3" s="361">
        <f>IFERROR(GETPIVOTDATA("FINE AMOUNT",'UTK STG'!$A$3,"DATE",DATE(YEAR(Table48[[#This Row],[DATE]]),MONTH(Table48[[#This Row],[DATE]]),DAY(Table48[[#This Row],[DATE]]))),0)</f>
        <v>569.99999999999409</v>
      </c>
      <c r="G3" s="326">
        <f>IFERROR(GETPIVOTDATA("LOADING WEIGHT",'MKT STG'!$A$3,"DATE",DATE(YEAR(Table48[[#This Row],[DATE]]),MONTH(Table48[[#This Row],[DATE]]),DAY(Table48[[#This Row],[DATE]]))),0)</f>
        <v>181.8</v>
      </c>
      <c r="H3" s="326">
        <f>IFERROR(GETPIVOTDATA("SHORTAGE WEIGHT",'MKT STG'!$A$3,"DATE",DATE(YEAR(Table48[[#This Row],[DATE]]),MONTH(Table48[[#This Row],[DATE]]),DAY(Table48[[#This Row],[DATE]]))),0)</f>
        <v>1.7000000000000028</v>
      </c>
      <c r="I3" s="326">
        <f>IFERROR(GETPIVOTDATA("EXCESS SHORTAGE (PAYABLE)",'MKT STG'!$A$3,"DATE",DATE(YEAR(Table48[[#This Row],[DATE]]),MONTH(Table48[[#This Row],[DATE]]),DAY(Table48[[#This Row],[DATE]]))),0)</f>
        <v>-0.11799999999999722</v>
      </c>
      <c r="J3" s="362">
        <f>IFERROR(GETPIVOTDATA("FINE AMOUNT",'MKT STG'!$A$3,"DATE",DATE(YEAR(Table48[[#This Row],[DATE]]),MONTH(Table48[[#This Row],[DATE]]),DAY(Table48[[#This Row],[DATE]]))),0)</f>
        <v>-117.99999999999721</v>
      </c>
      <c r="K3" s="328">
        <f>Table48[[#This Row],[LOADING WEIGHT (UTK)]]+Table48[[#This Row],[LOADING WEIGHT (MKT)]]</f>
        <v>770.8</v>
      </c>
      <c r="L3" s="328">
        <f>Table48[[#This Row],[LOADING WEIGHT (UTK)]]+Table48[[#This Row],[LOADING WEIGHT (MKT)]]</f>
        <v>770.8</v>
      </c>
      <c r="M3" s="328">
        <f>Table48[[#This Row],[EXCESS SHORTAGE (UTK]]+Table48[[#This Row],[EXCESS SHORTAGE (MKT)]]</f>
        <v>0.45199999999999685</v>
      </c>
      <c r="N3" s="363">
        <f>Table48[[#This Row],[FINE AMOUNT (UTK)]]+Table48[[#This Row],[FINE AMOUNT (MKT)]]</f>
        <v>451.99999999999687</v>
      </c>
    </row>
    <row r="4" spans="1:14">
      <c r="A4" s="360">
        <v>2</v>
      </c>
      <c r="B4" s="347">
        <v>45506</v>
      </c>
      <c r="C4" s="324">
        <f>IFERROR(GETPIVOTDATA("LOADING WEIGHT",'UTK STG'!$A$3,"DATE",DATE(YEAR(Table48[[#This Row],[DATE]]),MONTH(Table48[[#This Row],[DATE]]),DAY(Table48[[#This Row],[DATE]]))),0)</f>
        <v>906.8599999999999</v>
      </c>
      <c r="D4" s="324">
        <f>IFERROR(GETPIVOTDATA("SHORTAGE WEIGHT",'UTK STG'!$A$3,"DATE",DATE(YEAR(Table48[[#This Row],[DATE]]),MONTH(Table48[[#This Row],[DATE]]),DAY(Table48[[#This Row],[DATE]]))),0)</f>
        <v>17.239999999999995</v>
      </c>
      <c r="E4" s="324">
        <f>IFERROR(GETPIVOTDATA("EXCESS SHORTAGE (PAYABLE)",'UTK STG'!$A$3,"DATE",DATE(YEAR(Table48[[#This Row],[DATE]]),MONTH(Table48[[#This Row],[DATE]]),DAY(Table48[[#This Row],[DATE]]))),0)</f>
        <v>8.1713999999999949</v>
      </c>
      <c r="F4" s="361">
        <f>IFERROR(GETPIVOTDATA("FINE AMOUNT",'UTK STG'!$A$3,"DATE",DATE(YEAR(Table48[[#This Row],[DATE]]),MONTH(Table48[[#This Row],[DATE]]),DAY(Table48[[#This Row],[DATE]]))),0)</f>
        <v>8171.3999999999951</v>
      </c>
      <c r="G4" s="326">
        <f>IFERROR(GETPIVOTDATA("LOADING WEIGHT",'MKT STG'!$A$3,"DATE",DATE(YEAR(Table48[[#This Row],[DATE]]),MONTH(Table48[[#This Row],[DATE]]),DAY(Table48[[#This Row],[DATE]]))),0)</f>
        <v>299.44</v>
      </c>
      <c r="H4" s="326">
        <f>IFERROR(GETPIVOTDATA("SHORTAGE WEIGHT",'MKT STG'!$A$3,"DATE",DATE(YEAR(Table48[[#This Row],[DATE]]),MONTH(Table48[[#This Row],[DATE]]),DAY(Table48[[#This Row],[DATE]]))),0)</f>
        <v>4.839999999999975</v>
      </c>
      <c r="I4" s="326">
        <f>IFERROR(GETPIVOTDATA("EXCESS SHORTAGE (PAYABLE)",'MKT STG'!$A$3,"DATE",DATE(YEAR(Table48[[#This Row],[DATE]]),MONTH(Table48[[#This Row],[DATE]]),DAY(Table48[[#This Row],[DATE]]))),0)</f>
        <v>1.8455999999999748</v>
      </c>
      <c r="J4" s="362">
        <f>IFERROR(GETPIVOTDATA("FINE AMOUNT",'MKT STG'!$A$3,"DATE",DATE(YEAR(Table48[[#This Row],[DATE]]),MONTH(Table48[[#This Row],[DATE]]),DAY(Table48[[#This Row],[DATE]]))),0)</f>
        <v>1845.5999999999749</v>
      </c>
      <c r="K4" s="328">
        <f>Table48[[#This Row],[LOADING WEIGHT (UTK)]]+Table48[[#This Row],[LOADING WEIGHT (MKT)]]</f>
        <v>1206.3</v>
      </c>
      <c r="L4" s="328">
        <f>Table48[[#This Row],[LOADING WEIGHT (UTK)]]+Table48[[#This Row],[LOADING WEIGHT (MKT)]]</f>
        <v>1206.3</v>
      </c>
      <c r="M4" s="328">
        <f>Table48[[#This Row],[EXCESS SHORTAGE (UTK]]+Table48[[#This Row],[EXCESS SHORTAGE (MKT)]]</f>
        <v>10.016999999999969</v>
      </c>
      <c r="N4" s="363">
        <f>Table48[[#This Row],[FINE AMOUNT (UTK)]]+Table48[[#This Row],[FINE AMOUNT (MKT)]]</f>
        <v>10016.999999999971</v>
      </c>
    </row>
    <row r="5" spans="1:14">
      <c r="A5" s="360">
        <v>3</v>
      </c>
      <c r="B5" s="347">
        <v>45507</v>
      </c>
      <c r="C5" s="324">
        <f>IFERROR(GETPIVOTDATA("LOADING WEIGHT",'UTK STG'!$A$3,"DATE",DATE(YEAR(Table48[[#This Row],[DATE]]),MONTH(Table48[[#This Row],[DATE]]),DAY(Table48[[#This Row],[DATE]]))),0)</f>
        <v>593.46</v>
      </c>
      <c r="D5" s="324">
        <f>IFERROR(GETPIVOTDATA("SHORTAGE WEIGHT",'UTK STG'!$A$3,"DATE",DATE(YEAR(Table48[[#This Row],[DATE]]),MONTH(Table48[[#This Row],[DATE]]),DAY(Table48[[#This Row],[DATE]]))),0)</f>
        <v>12.219999999999985</v>
      </c>
      <c r="E5" s="324">
        <f>IFERROR(GETPIVOTDATA("EXCESS SHORTAGE (PAYABLE)",'UTK STG'!$A$3,"DATE",DATE(YEAR(Table48[[#This Row],[DATE]]),MONTH(Table48[[#This Row],[DATE]]),DAY(Table48[[#This Row],[DATE]]))),0)</f>
        <v>6.2853999999999841</v>
      </c>
      <c r="F5" s="361">
        <f>IFERROR(GETPIVOTDATA("FINE AMOUNT",'UTK STG'!$A$3,"DATE",DATE(YEAR(Table48[[#This Row],[DATE]]),MONTH(Table48[[#This Row],[DATE]]),DAY(Table48[[#This Row],[DATE]]))),0)</f>
        <v>6285.3999999999842</v>
      </c>
      <c r="G5" s="326">
        <f>IFERROR(GETPIVOTDATA("LOADING WEIGHT",'MKT STG'!$A$3,"DATE",DATE(YEAR(Table48[[#This Row],[DATE]]),MONTH(Table48[[#This Row],[DATE]]),DAY(Table48[[#This Row],[DATE]]))),0)</f>
        <v>257.17999999999995</v>
      </c>
      <c r="H5" s="326">
        <f>IFERROR(GETPIVOTDATA("SHORTAGE WEIGHT",'MKT STG'!$A$3,"DATE",DATE(YEAR(Table48[[#This Row],[DATE]]),MONTH(Table48[[#This Row],[DATE]]),DAY(Table48[[#This Row],[DATE]]))),0)</f>
        <v>2.3200000000000074</v>
      </c>
      <c r="I5" s="326">
        <f>IFERROR(GETPIVOTDATA("EXCESS SHORTAGE (PAYABLE)",'MKT STG'!$A$3,"DATE",DATE(YEAR(Table48[[#This Row],[DATE]]),MONTH(Table48[[#This Row],[DATE]]),DAY(Table48[[#This Row],[DATE]]))),0)</f>
        <v>-0.25179999999999225</v>
      </c>
      <c r="J5" s="362">
        <f>IFERROR(GETPIVOTDATA("FINE AMOUNT",'MKT STG'!$A$3,"DATE",DATE(YEAR(Table48[[#This Row],[DATE]]),MONTH(Table48[[#This Row],[DATE]]),DAY(Table48[[#This Row],[DATE]]))),0)</f>
        <v>-251.79999999999225</v>
      </c>
      <c r="K5" s="328">
        <f>Table48[[#This Row],[LOADING WEIGHT (UTK)]]+Table48[[#This Row],[LOADING WEIGHT (MKT)]]</f>
        <v>850.64</v>
      </c>
      <c r="L5" s="328">
        <f>Table48[[#This Row],[LOADING WEIGHT (UTK)]]+Table48[[#This Row],[LOADING WEIGHT (MKT)]]</f>
        <v>850.64</v>
      </c>
      <c r="M5" s="328">
        <f>Table48[[#This Row],[EXCESS SHORTAGE (UTK]]+Table48[[#This Row],[EXCESS SHORTAGE (MKT)]]</f>
        <v>6.0335999999999919</v>
      </c>
      <c r="N5" s="363">
        <f>Table48[[#This Row],[FINE AMOUNT (UTK)]]+Table48[[#This Row],[FINE AMOUNT (MKT)]]</f>
        <v>6033.5999999999922</v>
      </c>
    </row>
    <row r="6" spans="1:14">
      <c r="A6" s="360">
        <v>4</v>
      </c>
      <c r="B6" s="347">
        <v>45508</v>
      </c>
      <c r="C6" s="324">
        <f>IFERROR(GETPIVOTDATA("LOADING WEIGHT",'UTK STG'!$A$3,"DATE",DATE(YEAR(Table48[[#This Row],[DATE]]),MONTH(Table48[[#This Row],[DATE]]),DAY(Table48[[#This Row],[DATE]]))),0)</f>
        <v>0</v>
      </c>
      <c r="D6" s="324">
        <f>IFERROR(GETPIVOTDATA("SHORTAGE WEIGHT",'UTK STG'!$A$3,"DATE",DATE(YEAR(Table48[[#This Row],[DATE]]),MONTH(Table48[[#This Row],[DATE]]),DAY(Table48[[#This Row],[DATE]]))),0)</f>
        <v>0</v>
      </c>
      <c r="E6" s="324">
        <f>IFERROR(GETPIVOTDATA("EXCESS SHORTAGE (PAYABLE)",'UTK STG'!$A$3,"DATE",DATE(YEAR(Table48[[#This Row],[DATE]]),MONTH(Table48[[#This Row],[DATE]]),DAY(Table48[[#This Row],[DATE]]))),0)</f>
        <v>0</v>
      </c>
      <c r="F6" s="361">
        <f>IFERROR(GETPIVOTDATA("FINE AMOUNT",'UTK STG'!$A$3,"DATE",DATE(YEAR(Table48[[#This Row],[DATE]]),MONTH(Table48[[#This Row],[DATE]]),DAY(Table48[[#This Row],[DATE]]))),0)</f>
        <v>0</v>
      </c>
      <c r="G6" s="326">
        <f>IFERROR(GETPIVOTDATA("LOADING WEIGHT",'MKT STG'!$A$3,"DATE",DATE(YEAR(Table48[[#This Row],[DATE]]),MONTH(Table48[[#This Row],[DATE]]),DAY(Table48[[#This Row],[DATE]]))),0)</f>
        <v>0</v>
      </c>
      <c r="H6" s="326">
        <f>IFERROR(GETPIVOTDATA("SHORTAGE WEIGHT",'MKT STG'!$A$3,"DATE",DATE(YEAR(Table48[[#This Row],[DATE]]),MONTH(Table48[[#This Row],[DATE]]),DAY(Table48[[#This Row],[DATE]]))),0)</f>
        <v>0</v>
      </c>
      <c r="I6" s="326">
        <f>IFERROR(GETPIVOTDATA("EXCESS SHORTAGE (PAYABLE)",'MKT STG'!$A$3,"DATE",DATE(YEAR(Table48[[#This Row],[DATE]]),MONTH(Table48[[#This Row],[DATE]]),DAY(Table48[[#This Row],[DATE]]))),0)</f>
        <v>0</v>
      </c>
      <c r="J6" s="362">
        <f>IFERROR(GETPIVOTDATA("FINE AMOUNT",'MKT STG'!$A$3,"DATE",DATE(YEAR(Table48[[#This Row],[DATE]]),MONTH(Table48[[#This Row],[DATE]]),DAY(Table48[[#This Row],[DATE]]))),0)</f>
        <v>0</v>
      </c>
      <c r="K6" s="328">
        <f>Table48[[#This Row],[LOADING WEIGHT (UTK)]]+Table48[[#This Row],[LOADING WEIGHT (MKT)]]</f>
        <v>0</v>
      </c>
      <c r="L6" s="328">
        <f>Table48[[#This Row],[LOADING WEIGHT (UTK)]]+Table48[[#This Row],[LOADING WEIGHT (MKT)]]</f>
        <v>0</v>
      </c>
      <c r="M6" s="328">
        <f>Table48[[#This Row],[EXCESS SHORTAGE (UTK]]+Table48[[#This Row],[EXCESS SHORTAGE (MKT)]]</f>
        <v>0</v>
      </c>
      <c r="N6" s="363">
        <f>Table48[[#This Row],[FINE AMOUNT (UTK)]]+Table48[[#This Row],[FINE AMOUNT (MKT)]]</f>
        <v>0</v>
      </c>
    </row>
    <row r="7" spans="1:14">
      <c r="A7" s="360">
        <v>5</v>
      </c>
      <c r="B7" s="347">
        <v>45509</v>
      </c>
      <c r="C7" s="324">
        <f>IFERROR(GETPIVOTDATA("LOADING WEIGHT",'UTK STG'!$A$3,"DATE",DATE(YEAR(Table48[[#This Row],[DATE]]),MONTH(Table48[[#This Row],[DATE]]),DAY(Table48[[#This Row],[DATE]]))),0)</f>
        <v>1000.1999999999999</v>
      </c>
      <c r="D7" s="324">
        <f>IFERROR(GETPIVOTDATA("SHORTAGE WEIGHT",'UTK STG'!$A$3,"DATE",DATE(YEAR(Table48[[#This Row],[DATE]]),MONTH(Table48[[#This Row],[DATE]]),DAY(Table48[[#This Row],[DATE]]))),0)</f>
        <v>17.839999999999986</v>
      </c>
      <c r="E7" s="324">
        <f>IFERROR(GETPIVOTDATA("EXCESS SHORTAGE (PAYABLE)",'UTK STG'!$A$3,"DATE",DATE(YEAR(Table48[[#This Row],[DATE]]),MONTH(Table48[[#This Row],[DATE]]),DAY(Table48[[#This Row],[DATE]]))),0)</f>
        <v>7.8379999999999868</v>
      </c>
      <c r="F7" s="361">
        <f>IFERROR(GETPIVOTDATA("FINE AMOUNT",'UTK STG'!$A$3,"DATE",DATE(YEAR(Table48[[#This Row],[DATE]]),MONTH(Table48[[#This Row],[DATE]]),DAY(Table48[[#This Row],[DATE]]))),0)</f>
        <v>7837.9999999999864</v>
      </c>
      <c r="G7" s="326">
        <f>IFERROR(GETPIVOTDATA("LOADING WEIGHT",'MKT STG'!$A$3,"DATE",DATE(YEAR(Table48[[#This Row],[DATE]]),MONTH(Table48[[#This Row],[DATE]]),DAY(Table48[[#This Row],[DATE]]))),0)</f>
        <v>374.2</v>
      </c>
      <c r="H7" s="326">
        <f>IFERROR(GETPIVOTDATA("SHORTAGE WEIGHT",'MKT STG'!$A$3,"DATE",DATE(YEAR(Table48[[#This Row],[DATE]]),MONTH(Table48[[#This Row],[DATE]]),DAY(Table48[[#This Row],[DATE]]))),0)</f>
        <v>5.6999999999999886</v>
      </c>
      <c r="I7" s="326">
        <f>IFERROR(GETPIVOTDATA("EXCESS SHORTAGE (PAYABLE)",'MKT STG'!$A$3,"DATE",DATE(YEAR(Table48[[#This Row],[DATE]]),MONTH(Table48[[#This Row],[DATE]]),DAY(Table48[[#This Row],[DATE]]))),0)</f>
        <v>1.9579999999999886</v>
      </c>
      <c r="J7" s="362">
        <f>IFERROR(GETPIVOTDATA("FINE AMOUNT",'MKT STG'!$A$3,"DATE",DATE(YEAR(Table48[[#This Row],[DATE]]),MONTH(Table48[[#This Row],[DATE]]),DAY(Table48[[#This Row],[DATE]]))),0)</f>
        <v>1957.9999999999886</v>
      </c>
      <c r="K7" s="328">
        <f>Table48[[#This Row],[LOADING WEIGHT (UTK)]]+Table48[[#This Row],[LOADING WEIGHT (MKT)]]</f>
        <v>1374.3999999999999</v>
      </c>
      <c r="L7" s="328">
        <f>Table48[[#This Row],[LOADING WEIGHT (UTK)]]+Table48[[#This Row],[LOADING WEIGHT (MKT)]]</f>
        <v>1374.3999999999999</v>
      </c>
      <c r="M7" s="328">
        <f>Table48[[#This Row],[EXCESS SHORTAGE (UTK]]+Table48[[#This Row],[EXCESS SHORTAGE (MKT)]]</f>
        <v>9.7959999999999745</v>
      </c>
      <c r="N7" s="363">
        <f>Table48[[#This Row],[FINE AMOUNT (UTK)]]+Table48[[#This Row],[FINE AMOUNT (MKT)]]</f>
        <v>9795.9999999999745</v>
      </c>
    </row>
    <row r="8" spans="1:14">
      <c r="A8" s="360">
        <v>6</v>
      </c>
      <c r="B8" s="347">
        <v>45510</v>
      </c>
      <c r="C8" s="324">
        <f>IFERROR(GETPIVOTDATA("LOADING WEIGHT",'UTK STG'!$A$3,"DATE",DATE(YEAR(Table48[[#This Row],[DATE]]),MONTH(Table48[[#This Row],[DATE]]),DAY(Table48[[#This Row],[DATE]]))),0)</f>
        <v>957.7399999999999</v>
      </c>
      <c r="D8" s="324">
        <f>IFERROR(GETPIVOTDATA("SHORTAGE WEIGHT",'UTK STG'!$A$3,"DATE",DATE(YEAR(Table48[[#This Row],[DATE]]),MONTH(Table48[[#This Row],[DATE]]),DAY(Table48[[#This Row],[DATE]]))),0)</f>
        <v>22.960000000000008</v>
      </c>
      <c r="E8" s="324">
        <f>IFERROR(GETPIVOTDATA("EXCESS SHORTAGE (PAYABLE)",'UTK STG'!$A$3,"DATE",DATE(YEAR(Table48[[#This Row],[DATE]]),MONTH(Table48[[#This Row],[DATE]]),DAY(Table48[[#This Row],[DATE]]))),0)</f>
        <v>13.382600000000009</v>
      </c>
      <c r="F8" s="361">
        <f>IFERROR(GETPIVOTDATA("FINE AMOUNT",'UTK STG'!$A$3,"DATE",DATE(YEAR(Table48[[#This Row],[DATE]]),MONTH(Table48[[#This Row],[DATE]]),DAY(Table48[[#This Row],[DATE]]))),0)</f>
        <v>13382.600000000009</v>
      </c>
      <c r="G8" s="326">
        <f>IFERROR(GETPIVOTDATA("LOADING WEIGHT",'MKT STG'!$A$3,"DATE",DATE(YEAR(Table48[[#This Row],[DATE]]),MONTH(Table48[[#This Row],[DATE]]),DAY(Table48[[#This Row],[DATE]]))),0)</f>
        <v>413.42</v>
      </c>
      <c r="H8" s="326">
        <f>IFERROR(GETPIVOTDATA("SHORTAGE WEIGHT",'MKT STG'!$A$3,"DATE",DATE(YEAR(Table48[[#This Row],[DATE]]),MONTH(Table48[[#This Row],[DATE]]),DAY(Table48[[#This Row],[DATE]]))),0)</f>
        <v>10.300000000000004</v>
      </c>
      <c r="I8" s="326">
        <f>IFERROR(GETPIVOTDATA("EXCESS SHORTAGE (PAYABLE)",'MKT STG'!$A$3,"DATE",DATE(YEAR(Table48[[#This Row],[DATE]]),MONTH(Table48[[#This Row],[DATE]]),DAY(Table48[[#This Row],[DATE]]))),0)</f>
        <v>6.1658000000000044</v>
      </c>
      <c r="J8" s="362">
        <f>IFERROR(GETPIVOTDATA("FINE AMOUNT",'MKT STG'!$A$3,"DATE",DATE(YEAR(Table48[[#This Row],[DATE]]),MONTH(Table48[[#This Row],[DATE]]),DAY(Table48[[#This Row],[DATE]]))),0)</f>
        <v>6165.8000000000047</v>
      </c>
      <c r="K8" s="328">
        <f>Table48[[#This Row],[LOADING WEIGHT (UTK)]]+Table48[[#This Row],[LOADING WEIGHT (MKT)]]</f>
        <v>1371.1599999999999</v>
      </c>
      <c r="L8" s="328">
        <f>Table48[[#This Row],[LOADING WEIGHT (UTK)]]+Table48[[#This Row],[LOADING WEIGHT (MKT)]]</f>
        <v>1371.1599999999999</v>
      </c>
      <c r="M8" s="328">
        <f>Table48[[#This Row],[EXCESS SHORTAGE (UTK]]+Table48[[#This Row],[EXCESS SHORTAGE (MKT)]]</f>
        <v>19.548400000000015</v>
      </c>
      <c r="N8" s="363">
        <f>Table48[[#This Row],[FINE AMOUNT (UTK)]]+Table48[[#This Row],[FINE AMOUNT (MKT)]]</f>
        <v>19548.400000000016</v>
      </c>
    </row>
    <row r="9" spans="1:14">
      <c r="A9" s="360">
        <v>7</v>
      </c>
      <c r="B9" s="347">
        <v>45511</v>
      </c>
      <c r="C9" s="324">
        <f>IFERROR(GETPIVOTDATA("LOADING WEIGHT",'UTK STG'!$A$3,"DATE",DATE(YEAR(Table48[[#This Row],[DATE]]),MONTH(Table48[[#This Row],[DATE]]),DAY(Table48[[#This Row],[DATE]]))),0)</f>
        <v>636.18000000000006</v>
      </c>
      <c r="D9" s="324">
        <f>IFERROR(GETPIVOTDATA("SHORTAGE WEIGHT",'UTK STG'!$A$3,"DATE",DATE(YEAR(Table48[[#This Row],[DATE]]),MONTH(Table48[[#This Row],[DATE]]),DAY(Table48[[#This Row],[DATE]]))),0)</f>
        <v>14.180000000000007</v>
      </c>
      <c r="E9" s="324">
        <f>IFERROR(GETPIVOTDATA("EXCESS SHORTAGE (PAYABLE)",'UTK STG'!$A$3,"DATE",DATE(YEAR(Table48[[#This Row],[DATE]]),MONTH(Table48[[#This Row],[DATE]]),DAY(Table48[[#This Row],[DATE]]))),0)</f>
        <v>7.8182000000000063</v>
      </c>
      <c r="F9" s="361">
        <f>IFERROR(GETPIVOTDATA("FINE AMOUNT",'UTK STG'!$A$3,"DATE",DATE(YEAR(Table48[[#This Row],[DATE]]),MONTH(Table48[[#This Row],[DATE]]),DAY(Table48[[#This Row],[DATE]]))),0)</f>
        <v>7818.2000000000062</v>
      </c>
      <c r="G9" s="326">
        <f>IFERROR(GETPIVOTDATA("LOADING WEIGHT",'MKT STG'!$A$3,"DATE",DATE(YEAR(Table48[[#This Row],[DATE]]),MONTH(Table48[[#This Row],[DATE]]),DAY(Table48[[#This Row],[DATE]]))),0)</f>
        <v>343.46</v>
      </c>
      <c r="H9" s="326">
        <f>IFERROR(GETPIVOTDATA("SHORTAGE WEIGHT",'MKT STG'!$A$3,"DATE",DATE(YEAR(Table48[[#This Row],[DATE]]),MONTH(Table48[[#This Row],[DATE]]),DAY(Table48[[#This Row],[DATE]]))),0)</f>
        <v>5.8400000000000105</v>
      </c>
      <c r="I9" s="326">
        <f>IFERROR(GETPIVOTDATA("EXCESS SHORTAGE (PAYABLE)",'MKT STG'!$A$3,"DATE",DATE(YEAR(Table48[[#This Row],[DATE]]),MONTH(Table48[[#This Row],[DATE]]),DAY(Table48[[#This Row],[DATE]]))),0)</f>
        <v>2.4054000000000109</v>
      </c>
      <c r="J9" s="362">
        <f>IFERROR(GETPIVOTDATA("FINE AMOUNT",'MKT STG'!$A$3,"DATE",DATE(YEAR(Table48[[#This Row],[DATE]]),MONTH(Table48[[#This Row],[DATE]]),DAY(Table48[[#This Row],[DATE]]))),0)</f>
        <v>2405.400000000011</v>
      </c>
      <c r="K9" s="328">
        <f>Table48[[#This Row],[LOADING WEIGHT (UTK)]]+Table48[[#This Row],[LOADING WEIGHT (MKT)]]</f>
        <v>979.6400000000001</v>
      </c>
      <c r="L9" s="328">
        <f>Table48[[#This Row],[LOADING WEIGHT (UTK)]]+Table48[[#This Row],[LOADING WEIGHT (MKT)]]</f>
        <v>979.6400000000001</v>
      </c>
      <c r="M9" s="328">
        <f>Table48[[#This Row],[EXCESS SHORTAGE (UTK]]+Table48[[#This Row],[EXCESS SHORTAGE (MKT)]]</f>
        <v>10.223600000000017</v>
      </c>
      <c r="N9" s="363">
        <f>Table48[[#This Row],[FINE AMOUNT (UTK)]]+Table48[[#This Row],[FINE AMOUNT (MKT)]]</f>
        <v>10223.600000000017</v>
      </c>
    </row>
    <row r="10" spans="1:14">
      <c r="A10" s="360">
        <v>8</v>
      </c>
      <c r="B10" s="347">
        <v>45512</v>
      </c>
      <c r="C10" s="324">
        <f>IFERROR(GETPIVOTDATA("LOADING WEIGHT",'UTK STG'!$A$3,"DATE",DATE(YEAR(Table48[[#This Row],[DATE]]),MONTH(Table48[[#This Row],[DATE]]),DAY(Table48[[#This Row],[DATE]]))),0)</f>
        <v>975.88000000000011</v>
      </c>
      <c r="D10" s="324">
        <f>IFERROR(GETPIVOTDATA("SHORTAGE WEIGHT",'UTK STG'!$A$3,"DATE",DATE(YEAR(Table48[[#This Row],[DATE]]),MONTH(Table48[[#This Row],[DATE]]),DAY(Table48[[#This Row],[DATE]]))),0)</f>
        <v>14.779999999999966</v>
      </c>
      <c r="E10" s="324">
        <f>IFERROR(GETPIVOTDATA("EXCESS SHORTAGE (PAYABLE)",'UTK STG'!$A$3,"DATE",DATE(YEAR(Table48[[#This Row],[DATE]]),MONTH(Table48[[#This Row],[DATE]]),DAY(Table48[[#This Row],[DATE]]))),0)</f>
        <v>5.0211999999999648</v>
      </c>
      <c r="F10" s="361">
        <f>IFERROR(GETPIVOTDATA("FINE AMOUNT",'UTK STG'!$A$3,"DATE",DATE(YEAR(Table48[[#This Row],[DATE]]),MONTH(Table48[[#This Row],[DATE]]),DAY(Table48[[#This Row],[DATE]]))),0)</f>
        <v>5021.1999999999643</v>
      </c>
      <c r="G10" s="326">
        <f>IFERROR(GETPIVOTDATA("LOADING WEIGHT",'MKT STG'!$A$3,"DATE",DATE(YEAR(Table48[[#This Row],[DATE]]),MONTH(Table48[[#This Row],[DATE]]),DAY(Table48[[#This Row],[DATE]]))),0)</f>
        <v>456.49999999999994</v>
      </c>
      <c r="H10" s="326">
        <f>IFERROR(GETPIVOTDATA("SHORTAGE WEIGHT",'MKT STG'!$A$3,"DATE",DATE(YEAR(Table48[[#This Row],[DATE]]),MONTH(Table48[[#This Row],[DATE]]),DAY(Table48[[#This Row],[DATE]]))),0)</f>
        <v>7.2399999999999736</v>
      </c>
      <c r="I10" s="326">
        <f>IFERROR(GETPIVOTDATA("EXCESS SHORTAGE (PAYABLE)",'MKT STG'!$A$3,"DATE",DATE(YEAR(Table48[[#This Row],[DATE]]),MONTH(Table48[[#This Row],[DATE]]),DAY(Table48[[#This Row],[DATE]]))),0)</f>
        <v>2.6749999999999741</v>
      </c>
      <c r="J10" s="362">
        <f>IFERROR(GETPIVOTDATA("FINE AMOUNT",'MKT STG'!$A$3,"DATE",DATE(YEAR(Table48[[#This Row],[DATE]]),MONTH(Table48[[#This Row],[DATE]]),DAY(Table48[[#This Row],[DATE]]))),0)</f>
        <v>2674.9999999999741</v>
      </c>
      <c r="K10" s="328">
        <f>Table48[[#This Row],[LOADING WEIGHT (UTK)]]+Table48[[#This Row],[LOADING WEIGHT (MKT)]]</f>
        <v>1432.38</v>
      </c>
      <c r="L10" s="328">
        <f>Table48[[#This Row],[LOADING WEIGHT (UTK)]]+Table48[[#This Row],[LOADING WEIGHT (MKT)]]</f>
        <v>1432.38</v>
      </c>
      <c r="M10" s="328">
        <f>Table48[[#This Row],[EXCESS SHORTAGE (UTK]]+Table48[[#This Row],[EXCESS SHORTAGE (MKT)]]</f>
        <v>7.6961999999999389</v>
      </c>
      <c r="N10" s="363">
        <f>Table48[[#This Row],[FINE AMOUNT (UTK)]]+Table48[[#This Row],[FINE AMOUNT (MKT)]]</f>
        <v>7696.1999999999389</v>
      </c>
    </row>
    <row r="11" spans="1:14">
      <c r="A11" s="360">
        <v>9</v>
      </c>
      <c r="B11" s="347">
        <v>45513</v>
      </c>
      <c r="C11" s="324">
        <f>IFERROR(GETPIVOTDATA("LOADING WEIGHT",'UTK STG'!$A$3,"DATE",DATE(YEAR(Table48[[#This Row],[DATE]]),MONTH(Table48[[#This Row],[DATE]]),DAY(Table48[[#This Row],[DATE]]))),0)</f>
        <v>802.52</v>
      </c>
      <c r="D11" s="324">
        <f>IFERROR(GETPIVOTDATA("SHORTAGE WEIGHT",'UTK STG'!$A$3,"DATE",DATE(YEAR(Table48[[#This Row],[DATE]]),MONTH(Table48[[#This Row],[DATE]]),DAY(Table48[[#This Row],[DATE]]))),0)</f>
        <v>15.139999999999976</v>
      </c>
      <c r="E11" s="324">
        <f>IFERROR(GETPIVOTDATA("EXCESS SHORTAGE (PAYABLE)",'UTK STG'!$A$3,"DATE",DATE(YEAR(Table48[[#This Row],[DATE]]),MONTH(Table48[[#This Row],[DATE]]),DAY(Table48[[#This Row],[DATE]]))),0)</f>
        <v>7.1147999999999758</v>
      </c>
      <c r="F11" s="361">
        <f>IFERROR(GETPIVOTDATA("FINE AMOUNT",'UTK STG'!$A$3,"DATE",DATE(YEAR(Table48[[#This Row],[DATE]]),MONTH(Table48[[#This Row],[DATE]]),DAY(Table48[[#This Row],[DATE]]))),0)</f>
        <v>7114.7999999999756</v>
      </c>
      <c r="G11" s="326">
        <f>IFERROR(GETPIVOTDATA("LOADING WEIGHT",'MKT STG'!$A$3,"DATE",DATE(YEAR(Table48[[#This Row],[DATE]]),MONTH(Table48[[#This Row],[DATE]]),DAY(Table48[[#This Row],[DATE]]))),0)</f>
        <v>369.26</v>
      </c>
      <c r="H11" s="326">
        <f>IFERROR(GETPIVOTDATA("SHORTAGE WEIGHT",'MKT STG'!$A$3,"DATE",DATE(YEAR(Table48[[#This Row],[DATE]]),MONTH(Table48[[#This Row],[DATE]]),DAY(Table48[[#This Row],[DATE]]))),0)</f>
        <v>5.6800000000000068</v>
      </c>
      <c r="I11" s="326">
        <f>IFERROR(GETPIVOTDATA("EXCESS SHORTAGE (PAYABLE)",'MKT STG'!$A$3,"DATE",DATE(YEAR(Table48[[#This Row],[DATE]]),MONTH(Table48[[#This Row],[DATE]]),DAY(Table48[[#This Row],[DATE]]))),0)</f>
        <v>1.9874000000000067</v>
      </c>
      <c r="J11" s="362">
        <f>IFERROR(GETPIVOTDATA("FINE AMOUNT",'MKT STG'!$A$3,"DATE",DATE(YEAR(Table48[[#This Row],[DATE]]),MONTH(Table48[[#This Row],[DATE]]),DAY(Table48[[#This Row],[DATE]]))),0)</f>
        <v>1987.4000000000067</v>
      </c>
      <c r="K11" s="328">
        <f>Table48[[#This Row],[LOADING WEIGHT (UTK)]]+Table48[[#This Row],[LOADING WEIGHT (MKT)]]</f>
        <v>1171.78</v>
      </c>
      <c r="L11" s="328">
        <f>Table48[[#This Row],[LOADING WEIGHT (UTK)]]+Table48[[#This Row],[LOADING WEIGHT (MKT)]]</f>
        <v>1171.78</v>
      </c>
      <c r="M11" s="328">
        <f>Table48[[#This Row],[EXCESS SHORTAGE (UTK]]+Table48[[#This Row],[EXCESS SHORTAGE (MKT)]]</f>
        <v>9.1021999999999821</v>
      </c>
      <c r="N11" s="363">
        <f>Table48[[#This Row],[FINE AMOUNT (UTK)]]+Table48[[#This Row],[FINE AMOUNT (MKT)]]</f>
        <v>9102.1999999999825</v>
      </c>
    </row>
    <row r="12" spans="1:14">
      <c r="A12" s="360">
        <v>10</v>
      </c>
      <c r="B12" s="347">
        <v>45514</v>
      </c>
      <c r="C12" s="324">
        <f>IFERROR(GETPIVOTDATA("LOADING WEIGHT",'UTK STG'!$A$3,"DATE",DATE(YEAR(Table48[[#This Row],[DATE]]),MONTH(Table48[[#This Row],[DATE]]),DAY(Table48[[#This Row],[DATE]]))),0)</f>
        <v>984.1</v>
      </c>
      <c r="D12" s="324">
        <f>IFERROR(GETPIVOTDATA("SHORTAGE WEIGHT",'UTK STG'!$A$3,"DATE",DATE(YEAR(Table48[[#This Row],[DATE]]),MONTH(Table48[[#This Row],[DATE]]),DAY(Table48[[#This Row],[DATE]]))),0)</f>
        <v>16.79999999999999</v>
      </c>
      <c r="E12" s="324">
        <f>IFERROR(GETPIVOTDATA("EXCESS SHORTAGE (PAYABLE)",'UTK STG'!$A$3,"DATE",DATE(YEAR(Table48[[#This Row],[DATE]]),MONTH(Table48[[#This Row],[DATE]]),DAY(Table48[[#This Row],[DATE]]))),0)</f>
        <v>6.958999999999989</v>
      </c>
      <c r="F12" s="361">
        <f>IFERROR(GETPIVOTDATA("FINE AMOUNT",'UTK STG'!$A$3,"DATE",DATE(YEAR(Table48[[#This Row],[DATE]]),MONTH(Table48[[#This Row],[DATE]]),DAY(Table48[[#This Row],[DATE]]))),0)</f>
        <v>6958.9999999999891</v>
      </c>
      <c r="G12" s="326">
        <f>IFERROR(GETPIVOTDATA("LOADING WEIGHT",'MKT STG'!$A$3,"DATE",DATE(YEAR(Table48[[#This Row],[DATE]]),MONTH(Table48[[#This Row],[DATE]]),DAY(Table48[[#This Row],[DATE]]))),0)</f>
        <v>445.92</v>
      </c>
      <c r="H12" s="326">
        <f>IFERROR(GETPIVOTDATA("SHORTAGE WEIGHT",'MKT STG'!$A$3,"DATE",DATE(YEAR(Table48[[#This Row],[DATE]]),MONTH(Table48[[#This Row],[DATE]]),DAY(Table48[[#This Row],[DATE]]))),0)</f>
        <v>6.5999999999999659</v>
      </c>
      <c r="I12" s="326">
        <f>IFERROR(GETPIVOTDATA("EXCESS SHORTAGE (PAYABLE)",'MKT STG'!$A$3,"DATE",DATE(YEAR(Table48[[#This Row],[DATE]]),MONTH(Table48[[#This Row],[DATE]]),DAY(Table48[[#This Row],[DATE]]))),0)</f>
        <v>2.1407999999999658</v>
      </c>
      <c r="J12" s="362">
        <f>IFERROR(GETPIVOTDATA("FINE AMOUNT",'MKT STG'!$A$3,"DATE",DATE(YEAR(Table48[[#This Row],[DATE]]),MONTH(Table48[[#This Row],[DATE]]),DAY(Table48[[#This Row],[DATE]]))),0)</f>
        <v>2140.7999999999656</v>
      </c>
      <c r="K12" s="328">
        <f>Table48[[#This Row],[LOADING WEIGHT (UTK)]]+Table48[[#This Row],[LOADING WEIGHT (MKT)]]</f>
        <v>1430.02</v>
      </c>
      <c r="L12" s="328">
        <f>Table48[[#This Row],[LOADING WEIGHT (UTK)]]+Table48[[#This Row],[LOADING WEIGHT (MKT)]]</f>
        <v>1430.02</v>
      </c>
      <c r="M12" s="328">
        <f>Table48[[#This Row],[EXCESS SHORTAGE (UTK]]+Table48[[#This Row],[EXCESS SHORTAGE (MKT)]]</f>
        <v>9.0997999999999557</v>
      </c>
      <c r="N12" s="363">
        <f>Table48[[#This Row],[FINE AMOUNT (UTK)]]+Table48[[#This Row],[FINE AMOUNT (MKT)]]</f>
        <v>9099.7999999999556</v>
      </c>
    </row>
    <row r="13" spans="1:14">
      <c r="A13" s="360">
        <v>11</v>
      </c>
      <c r="B13" s="347">
        <v>45515</v>
      </c>
      <c r="C13" s="324">
        <f>IFERROR(GETPIVOTDATA("LOADING WEIGHT",'UTK STG'!$A$3,"DATE",DATE(YEAR(Table48[[#This Row],[DATE]]),MONTH(Table48[[#This Row],[DATE]]),DAY(Table48[[#This Row],[DATE]]))),0)</f>
        <v>1067.32</v>
      </c>
      <c r="D13" s="324">
        <f>IFERROR(GETPIVOTDATA("SHORTAGE WEIGHT",'UTK STG'!$A$3,"DATE",DATE(YEAR(Table48[[#This Row],[DATE]]),MONTH(Table48[[#This Row],[DATE]]),DAY(Table48[[#This Row],[DATE]]))),0)</f>
        <v>20.999999999999979</v>
      </c>
      <c r="E13" s="324">
        <f>IFERROR(GETPIVOTDATA("EXCESS SHORTAGE (PAYABLE)",'UTK STG'!$A$3,"DATE",DATE(YEAR(Table48[[#This Row],[DATE]]),MONTH(Table48[[#This Row],[DATE]]),DAY(Table48[[#This Row],[DATE]]))),0)</f>
        <v>10.326799999999979</v>
      </c>
      <c r="F13" s="361">
        <f>IFERROR(GETPIVOTDATA("FINE AMOUNT",'UTK STG'!$A$3,"DATE",DATE(YEAR(Table48[[#This Row],[DATE]]),MONTH(Table48[[#This Row],[DATE]]),DAY(Table48[[#This Row],[DATE]]))),0)</f>
        <v>10326.799999999979</v>
      </c>
      <c r="G13" s="326">
        <f>IFERROR(GETPIVOTDATA("LOADING WEIGHT",'MKT STG'!$A$3,"DATE",DATE(YEAR(Table48[[#This Row],[DATE]]),MONTH(Table48[[#This Row],[DATE]]),DAY(Table48[[#This Row],[DATE]]))),0)</f>
        <v>0</v>
      </c>
      <c r="H13" s="326">
        <f>IFERROR(GETPIVOTDATA("SHORTAGE WEIGHT",'MKT STG'!$A$3,"DATE",DATE(YEAR(Table48[[#This Row],[DATE]]),MONTH(Table48[[#This Row],[DATE]]),DAY(Table48[[#This Row],[DATE]]))),0)</f>
        <v>0</v>
      </c>
      <c r="I13" s="326">
        <f>IFERROR(GETPIVOTDATA("EXCESS SHORTAGE (PAYABLE)",'MKT STG'!$A$3,"DATE",DATE(YEAR(Table48[[#This Row],[DATE]]),MONTH(Table48[[#This Row],[DATE]]),DAY(Table48[[#This Row],[DATE]]))),0)</f>
        <v>0</v>
      </c>
      <c r="J13" s="362">
        <f>IFERROR(GETPIVOTDATA("FINE AMOUNT",'MKT STG'!$A$3,"DATE",DATE(YEAR(Table48[[#This Row],[DATE]]),MONTH(Table48[[#This Row],[DATE]]),DAY(Table48[[#This Row],[DATE]]))),0)</f>
        <v>0</v>
      </c>
      <c r="K13" s="328">
        <f>Table48[[#This Row],[LOADING WEIGHT (UTK)]]+Table48[[#This Row],[LOADING WEIGHT (MKT)]]</f>
        <v>1067.32</v>
      </c>
      <c r="L13" s="328">
        <f>Table48[[#This Row],[LOADING WEIGHT (UTK)]]+Table48[[#This Row],[LOADING WEIGHT (MKT)]]</f>
        <v>1067.32</v>
      </c>
      <c r="M13" s="328">
        <f>Table48[[#This Row],[EXCESS SHORTAGE (UTK]]+Table48[[#This Row],[EXCESS SHORTAGE (MKT)]]</f>
        <v>10.326799999999979</v>
      </c>
      <c r="N13" s="363">
        <f>Table48[[#This Row],[FINE AMOUNT (UTK)]]+Table48[[#This Row],[FINE AMOUNT (MKT)]]</f>
        <v>10326.799999999979</v>
      </c>
    </row>
    <row r="14" spans="1:14">
      <c r="A14" s="360">
        <v>12</v>
      </c>
      <c r="B14" s="347">
        <v>45516</v>
      </c>
      <c r="C14" s="324">
        <f>IFERROR(GETPIVOTDATA("LOADING WEIGHT",'UTK STG'!$A$3,"DATE",DATE(YEAR(Table48[[#This Row],[DATE]]),MONTH(Table48[[#This Row],[DATE]]),DAY(Table48[[#This Row],[DATE]]))),0)</f>
        <v>888.26000000000022</v>
      </c>
      <c r="D14" s="324">
        <f>IFERROR(GETPIVOTDATA("SHORTAGE WEIGHT",'UTK STG'!$A$3,"DATE",DATE(YEAR(Table48[[#This Row],[DATE]]),MONTH(Table48[[#This Row],[DATE]]),DAY(Table48[[#This Row],[DATE]]))),0)</f>
        <v>17.539999999999971</v>
      </c>
      <c r="E14" s="324">
        <f>IFERROR(GETPIVOTDATA("EXCESS SHORTAGE (PAYABLE)",'UTK STG'!$A$3,"DATE",DATE(YEAR(Table48[[#This Row],[DATE]]),MONTH(Table48[[#This Row],[DATE]]),DAY(Table48[[#This Row],[DATE]]))),0)</f>
        <v>8.6573999999999689</v>
      </c>
      <c r="F14" s="361">
        <f>IFERROR(GETPIVOTDATA("FINE AMOUNT",'UTK STG'!$A$3,"DATE",DATE(YEAR(Table48[[#This Row],[DATE]]),MONTH(Table48[[#This Row],[DATE]]),DAY(Table48[[#This Row],[DATE]]))),0)</f>
        <v>8657.3999999999687</v>
      </c>
      <c r="G14" s="326">
        <f>IFERROR(GETPIVOTDATA("LOADING WEIGHT",'MKT STG'!$A$3,"DATE",DATE(YEAR(Table48[[#This Row],[DATE]]),MONTH(Table48[[#This Row],[DATE]]),DAY(Table48[[#This Row],[DATE]]))),0)</f>
        <v>0</v>
      </c>
      <c r="H14" s="326">
        <f>IFERROR(GETPIVOTDATA("SHORTAGE WEIGHT",'MKT STG'!$A$3,"DATE",DATE(YEAR(Table48[[#This Row],[DATE]]),MONTH(Table48[[#This Row],[DATE]]),DAY(Table48[[#This Row],[DATE]]))),0)</f>
        <v>0</v>
      </c>
      <c r="I14" s="326">
        <f>IFERROR(GETPIVOTDATA("EXCESS SHORTAGE (PAYABLE)",'MKT STG'!$A$3,"DATE",DATE(YEAR(Table48[[#This Row],[DATE]]),MONTH(Table48[[#This Row],[DATE]]),DAY(Table48[[#This Row],[DATE]]))),0)</f>
        <v>0</v>
      </c>
      <c r="J14" s="362">
        <f>IFERROR(GETPIVOTDATA("FINE AMOUNT",'MKT STG'!$A$3,"DATE",DATE(YEAR(Table48[[#This Row],[DATE]]),MONTH(Table48[[#This Row],[DATE]]),DAY(Table48[[#This Row],[DATE]]))),0)</f>
        <v>0</v>
      </c>
      <c r="K14" s="328">
        <f>Table48[[#This Row],[LOADING WEIGHT (UTK)]]+Table48[[#This Row],[LOADING WEIGHT (MKT)]]</f>
        <v>888.26000000000022</v>
      </c>
      <c r="L14" s="328">
        <f>Table48[[#This Row],[LOADING WEIGHT (UTK)]]+Table48[[#This Row],[LOADING WEIGHT (MKT)]]</f>
        <v>888.26000000000022</v>
      </c>
      <c r="M14" s="328">
        <f>Table48[[#This Row],[EXCESS SHORTAGE (UTK]]+Table48[[#This Row],[EXCESS SHORTAGE (MKT)]]</f>
        <v>8.6573999999999689</v>
      </c>
      <c r="N14" s="363">
        <f>Table48[[#This Row],[FINE AMOUNT (UTK)]]+Table48[[#This Row],[FINE AMOUNT (MKT)]]</f>
        <v>8657.3999999999687</v>
      </c>
    </row>
    <row r="15" spans="1:14">
      <c r="A15" s="360">
        <v>13</v>
      </c>
      <c r="B15" s="347">
        <v>45517</v>
      </c>
      <c r="C15" s="324">
        <f>IFERROR(GETPIVOTDATA("LOADING WEIGHT",'UTK STG'!$A$3,"DATE",DATE(YEAR(Table48[[#This Row],[DATE]]),MONTH(Table48[[#This Row],[DATE]]),DAY(Table48[[#This Row],[DATE]]))),0)</f>
        <v>1227.24</v>
      </c>
      <c r="D15" s="324">
        <f>IFERROR(GETPIVOTDATA("SHORTAGE WEIGHT",'UTK STG'!$A$3,"DATE",DATE(YEAR(Table48[[#This Row],[DATE]]),MONTH(Table48[[#This Row],[DATE]]),DAY(Table48[[#This Row],[DATE]]))),0)</f>
        <v>23.100000000000016</v>
      </c>
      <c r="E15" s="324">
        <f>IFERROR(GETPIVOTDATA("EXCESS SHORTAGE (PAYABLE)",'UTK STG'!$A$3,"DATE",DATE(YEAR(Table48[[#This Row],[DATE]]),MONTH(Table48[[#This Row],[DATE]]),DAY(Table48[[#This Row],[DATE]]))),0)</f>
        <v>10.827600000000015</v>
      </c>
      <c r="F15" s="361">
        <f>IFERROR(GETPIVOTDATA("FINE AMOUNT",'UTK STG'!$A$3,"DATE",DATE(YEAR(Table48[[#This Row],[DATE]]),MONTH(Table48[[#This Row],[DATE]]),DAY(Table48[[#This Row],[DATE]]))),0)</f>
        <v>10827.600000000015</v>
      </c>
      <c r="G15" s="326">
        <f>IFERROR(GETPIVOTDATA("LOADING WEIGHT",'MKT STG'!$A$3,"DATE",DATE(YEAR(Table48[[#This Row],[DATE]]),MONTH(Table48[[#This Row],[DATE]]),DAY(Table48[[#This Row],[DATE]]))),0)</f>
        <v>0</v>
      </c>
      <c r="H15" s="326">
        <f>IFERROR(GETPIVOTDATA("SHORTAGE WEIGHT",'MKT STG'!$A$3,"DATE",DATE(YEAR(Table48[[#This Row],[DATE]]),MONTH(Table48[[#This Row],[DATE]]),DAY(Table48[[#This Row],[DATE]]))),0)</f>
        <v>0</v>
      </c>
      <c r="I15" s="326">
        <f>IFERROR(GETPIVOTDATA("EXCESS SHORTAGE (PAYABLE)",'MKT STG'!$A$3,"DATE",DATE(YEAR(Table48[[#This Row],[DATE]]),MONTH(Table48[[#This Row],[DATE]]),DAY(Table48[[#This Row],[DATE]]))),0)</f>
        <v>0</v>
      </c>
      <c r="J15" s="362">
        <f>IFERROR(GETPIVOTDATA("FINE AMOUNT",'MKT STG'!$A$3,"DATE",DATE(YEAR(Table48[[#This Row],[DATE]]),MONTH(Table48[[#This Row],[DATE]]),DAY(Table48[[#This Row],[DATE]]))),0)</f>
        <v>0</v>
      </c>
      <c r="K15" s="328">
        <f>Table48[[#This Row],[LOADING WEIGHT (UTK)]]+Table48[[#This Row],[LOADING WEIGHT (MKT)]]</f>
        <v>1227.24</v>
      </c>
      <c r="L15" s="328">
        <f>Table48[[#This Row],[LOADING WEIGHT (UTK)]]+Table48[[#This Row],[LOADING WEIGHT (MKT)]]</f>
        <v>1227.24</v>
      </c>
      <c r="M15" s="328">
        <f>Table48[[#This Row],[EXCESS SHORTAGE (UTK]]+Table48[[#This Row],[EXCESS SHORTAGE (MKT)]]</f>
        <v>10.827600000000015</v>
      </c>
      <c r="N15" s="363">
        <f>Table48[[#This Row],[FINE AMOUNT (UTK)]]+Table48[[#This Row],[FINE AMOUNT (MKT)]]</f>
        <v>10827.600000000015</v>
      </c>
    </row>
    <row r="16" spans="1:14">
      <c r="A16" s="360">
        <v>14</v>
      </c>
      <c r="B16" s="347">
        <v>45518</v>
      </c>
      <c r="C16" s="324">
        <f>IFERROR(GETPIVOTDATA("LOADING WEIGHT",'UTK STG'!$A$3,"DATE",DATE(YEAR(Table48[[#This Row],[DATE]]),MONTH(Table48[[#This Row],[DATE]]),DAY(Table48[[#This Row],[DATE]]))),0)</f>
        <v>946.87999999999988</v>
      </c>
      <c r="D16" s="324">
        <f>IFERROR(GETPIVOTDATA("SHORTAGE WEIGHT",'UTK STG'!$A$3,"DATE",DATE(YEAR(Table48[[#This Row],[DATE]]),MONTH(Table48[[#This Row],[DATE]]),DAY(Table48[[#This Row],[DATE]]))),0)</f>
        <v>17.039999999999992</v>
      </c>
      <c r="E16" s="324">
        <f>IFERROR(GETPIVOTDATA("EXCESS SHORTAGE (PAYABLE)",'UTK STG'!$A$3,"DATE",DATE(YEAR(Table48[[#This Row],[DATE]]),MONTH(Table48[[#This Row],[DATE]]),DAY(Table48[[#This Row],[DATE]]))),0)</f>
        <v>7.5711999999999922</v>
      </c>
      <c r="F16" s="361">
        <f>IFERROR(GETPIVOTDATA("FINE AMOUNT",'UTK STG'!$A$3,"DATE",DATE(YEAR(Table48[[#This Row],[DATE]]),MONTH(Table48[[#This Row],[DATE]]),DAY(Table48[[#This Row],[DATE]]))),0)</f>
        <v>7571.1999999999925</v>
      </c>
      <c r="G16" s="326">
        <f>IFERROR(GETPIVOTDATA("LOADING WEIGHT",'MKT STG'!$A$3,"DATE",DATE(YEAR(Table48[[#This Row],[DATE]]),MONTH(Table48[[#This Row],[DATE]]),DAY(Table48[[#This Row],[DATE]]))),0)</f>
        <v>0</v>
      </c>
      <c r="H16" s="326">
        <f>IFERROR(GETPIVOTDATA("SHORTAGE WEIGHT",'MKT STG'!$A$3,"DATE",DATE(YEAR(Table48[[#This Row],[DATE]]),MONTH(Table48[[#This Row],[DATE]]),DAY(Table48[[#This Row],[DATE]]))),0)</f>
        <v>0</v>
      </c>
      <c r="I16" s="326">
        <f>IFERROR(GETPIVOTDATA("EXCESS SHORTAGE (PAYABLE)",'MKT STG'!$A$3,"DATE",DATE(YEAR(Table48[[#This Row],[DATE]]),MONTH(Table48[[#This Row],[DATE]]),DAY(Table48[[#This Row],[DATE]]))),0)</f>
        <v>0</v>
      </c>
      <c r="J16" s="362">
        <f>IFERROR(GETPIVOTDATA("FINE AMOUNT",'MKT STG'!$A$3,"DATE",DATE(YEAR(Table48[[#This Row],[DATE]]),MONTH(Table48[[#This Row],[DATE]]),DAY(Table48[[#This Row],[DATE]]))),0)</f>
        <v>0</v>
      </c>
      <c r="K16" s="328">
        <f>Table48[[#This Row],[LOADING WEIGHT (UTK)]]+Table48[[#This Row],[LOADING WEIGHT (MKT)]]</f>
        <v>946.87999999999988</v>
      </c>
      <c r="L16" s="328">
        <f>Table48[[#This Row],[LOADING WEIGHT (UTK)]]+Table48[[#This Row],[LOADING WEIGHT (MKT)]]</f>
        <v>946.87999999999988</v>
      </c>
      <c r="M16" s="328">
        <f>Table48[[#This Row],[EXCESS SHORTAGE (UTK]]+Table48[[#This Row],[EXCESS SHORTAGE (MKT)]]</f>
        <v>7.5711999999999922</v>
      </c>
      <c r="N16" s="363">
        <f>Table48[[#This Row],[FINE AMOUNT (UTK)]]+Table48[[#This Row],[FINE AMOUNT (MKT)]]</f>
        <v>7571.1999999999925</v>
      </c>
    </row>
    <row r="17" spans="1:14">
      <c r="A17" s="360">
        <v>15</v>
      </c>
      <c r="B17" s="347">
        <v>45519</v>
      </c>
      <c r="C17" s="324">
        <f>IFERROR(GETPIVOTDATA("LOADING WEIGHT",'UTK STG'!$A$3,"DATE",DATE(YEAR(Table48[[#This Row],[DATE]]),MONTH(Table48[[#This Row],[DATE]]),DAY(Table48[[#This Row],[DATE]]))),0)</f>
        <v>1154.5000000000002</v>
      </c>
      <c r="D17" s="324">
        <f>IFERROR(GETPIVOTDATA("SHORTAGE WEIGHT",'UTK STG'!$A$3,"DATE",DATE(YEAR(Table48[[#This Row],[DATE]]),MONTH(Table48[[#This Row],[DATE]]),DAY(Table48[[#This Row],[DATE]]))),0)</f>
        <v>22.3</v>
      </c>
      <c r="E17" s="324">
        <f>IFERROR(GETPIVOTDATA("EXCESS SHORTAGE (PAYABLE)",'UTK STG'!$A$3,"DATE",DATE(YEAR(Table48[[#This Row],[DATE]]),MONTH(Table48[[#This Row],[DATE]]),DAY(Table48[[#This Row],[DATE]]))),0)</f>
        <v>10.754999999999999</v>
      </c>
      <c r="F17" s="361">
        <f>IFERROR(GETPIVOTDATA("FINE AMOUNT",'UTK STG'!$A$3,"DATE",DATE(YEAR(Table48[[#This Row],[DATE]]),MONTH(Table48[[#This Row],[DATE]]),DAY(Table48[[#This Row],[DATE]]))),0)</f>
        <v>10754.999999999998</v>
      </c>
      <c r="G17" s="326">
        <f>IFERROR(GETPIVOTDATA("LOADING WEIGHT",'MKT STG'!$A$3,"DATE",DATE(YEAR(Table48[[#This Row],[DATE]]),MONTH(Table48[[#This Row],[DATE]]),DAY(Table48[[#This Row],[DATE]]))),0)</f>
        <v>0</v>
      </c>
      <c r="H17" s="326">
        <f>IFERROR(GETPIVOTDATA("SHORTAGE WEIGHT",'MKT STG'!$A$3,"DATE",DATE(YEAR(Table48[[#This Row],[DATE]]),MONTH(Table48[[#This Row],[DATE]]),DAY(Table48[[#This Row],[DATE]]))),0)</f>
        <v>0</v>
      </c>
      <c r="I17" s="326">
        <f>IFERROR(GETPIVOTDATA("EXCESS SHORTAGE (PAYABLE)",'MKT STG'!$A$3,"DATE",DATE(YEAR(Table48[[#This Row],[DATE]]),MONTH(Table48[[#This Row],[DATE]]),DAY(Table48[[#This Row],[DATE]]))),0)</f>
        <v>0</v>
      </c>
      <c r="J17" s="362">
        <f>IFERROR(GETPIVOTDATA("FINE AMOUNT",'MKT STG'!$A$3,"DATE",DATE(YEAR(Table48[[#This Row],[DATE]]),MONTH(Table48[[#This Row],[DATE]]),DAY(Table48[[#This Row],[DATE]]))),0)</f>
        <v>0</v>
      </c>
      <c r="K17" s="328">
        <f>Table48[[#This Row],[LOADING WEIGHT (UTK)]]+Table48[[#This Row],[LOADING WEIGHT (MKT)]]</f>
        <v>1154.5000000000002</v>
      </c>
      <c r="L17" s="328">
        <f>Table48[[#This Row],[LOADING WEIGHT (UTK)]]+Table48[[#This Row],[LOADING WEIGHT (MKT)]]</f>
        <v>1154.5000000000002</v>
      </c>
      <c r="M17" s="328">
        <f>Table48[[#This Row],[EXCESS SHORTAGE (UTK]]+Table48[[#This Row],[EXCESS SHORTAGE (MKT)]]</f>
        <v>10.754999999999999</v>
      </c>
      <c r="N17" s="363">
        <f>Table48[[#This Row],[FINE AMOUNT (UTK)]]+Table48[[#This Row],[FINE AMOUNT (MKT)]]</f>
        <v>10754.999999999998</v>
      </c>
    </row>
    <row r="18" spans="1:14">
      <c r="A18" s="360">
        <v>16</v>
      </c>
      <c r="B18" s="347">
        <v>45520</v>
      </c>
      <c r="C18" s="324">
        <f>IFERROR(GETPIVOTDATA("LOADING WEIGHT",'UTK STG'!$A$3,"DATE",DATE(YEAR(Table48[[#This Row],[DATE]]),MONTH(Table48[[#This Row],[DATE]]),DAY(Table48[[#This Row],[DATE]]))),0)</f>
        <v>885.32000000000016</v>
      </c>
      <c r="D18" s="324">
        <f>IFERROR(GETPIVOTDATA("SHORTAGE WEIGHT",'UTK STG'!$A$3,"DATE",DATE(YEAR(Table48[[#This Row],[DATE]]),MONTH(Table48[[#This Row],[DATE]]),DAY(Table48[[#This Row],[DATE]]))),0)</f>
        <v>17.560000000000016</v>
      </c>
      <c r="E18" s="324">
        <f>IFERROR(GETPIVOTDATA("EXCESS SHORTAGE (PAYABLE)",'UTK STG'!$A$3,"DATE",DATE(YEAR(Table48[[#This Row],[DATE]]),MONTH(Table48[[#This Row],[DATE]]),DAY(Table48[[#This Row],[DATE]]))),0)</f>
        <v>8.7068000000000154</v>
      </c>
      <c r="F18" s="361">
        <f>IFERROR(GETPIVOTDATA("FINE AMOUNT",'UTK STG'!$A$3,"DATE",DATE(YEAR(Table48[[#This Row],[DATE]]),MONTH(Table48[[#This Row],[DATE]]),DAY(Table48[[#This Row],[DATE]]))),0)</f>
        <v>8706.8000000000156</v>
      </c>
      <c r="G18" s="326">
        <f>IFERROR(GETPIVOTDATA("LOADING WEIGHT",'MKT STG'!$A$3,"DATE",DATE(YEAR(Table48[[#This Row],[DATE]]),MONTH(Table48[[#This Row],[DATE]]),DAY(Table48[[#This Row],[DATE]]))),0)</f>
        <v>0</v>
      </c>
      <c r="H18" s="326">
        <f>IFERROR(GETPIVOTDATA("SHORTAGE WEIGHT",'MKT STG'!$A$3,"DATE",DATE(YEAR(Table48[[#This Row],[DATE]]),MONTH(Table48[[#This Row],[DATE]]),DAY(Table48[[#This Row],[DATE]]))),0)</f>
        <v>0</v>
      </c>
      <c r="I18" s="326">
        <f>IFERROR(GETPIVOTDATA("EXCESS SHORTAGE (PAYABLE)",'MKT STG'!$A$3,"DATE",DATE(YEAR(Table48[[#This Row],[DATE]]),MONTH(Table48[[#This Row],[DATE]]),DAY(Table48[[#This Row],[DATE]]))),0)</f>
        <v>0</v>
      </c>
      <c r="J18" s="362">
        <f>IFERROR(GETPIVOTDATA("FINE AMOUNT",'MKT STG'!$A$3,"DATE",DATE(YEAR(Table48[[#This Row],[DATE]]),MONTH(Table48[[#This Row],[DATE]]),DAY(Table48[[#This Row],[DATE]]))),0)</f>
        <v>0</v>
      </c>
      <c r="K18" s="328">
        <f>Table48[[#This Row],[LOADING WEIGHT (UTK)]]+Table48[[#This Row],[LOADING WEIGHT (MKT)]]</f>
        <v>885.32000000000016</v>
      </c>
      <c r="L18" s="328">
        <f>Table48[[#This Row],[LOADING WEIGHT (UTK)]]+Table48[[#This Row],[LOADING WEIGHT (MKT)]]</f>
        <v>885.32000000000016</v>
      </c>
      <c r="M18" s="328">
        <f>Table48[[#This Row],[EXCESS SHORTAGE (UTK]]+Table48[[#This Row],[EXCESS SHORTAGE (MKT)]]</f>
        <v>8.7068000000000154</v>
      </c>
      <c r="N18" s="363">
        <f>Table48[[#This Row],[FINE AMOUNT (UTK)]]+Table48[[#This Row],[FINE AMOUNT (MKT)]]</f>
        <v>8706.8000000000156</v>
      </c>
    </row>
    <row r="19" spans="1:14">
      <c r="A19" s="360">
        <v>17</v>
      </c>
      <c r="B19" s="347">
        <v>45521</v>
      </c>
      <c r="C19" s="324">
        <f>IFERROR(GETPIVOTDATA("LOADING WEIGHT",'UTK STG'!$A$3,"DATE",DATE(YEAR(Table48[[#This Row],[DATE]]),MONTH(Table48[[#This Row],[DATE]]),DAY(Table48[[#This Row],[DATE]]))),0)</f>
        <v>852.36000000000013</v>
      </c>
      <c r="D19" s="324">
        <f>IFERROR(GETPIVOTDATA("SHORTAGE WEIGHT",'UTK STG'!$A$3,"DATE",DATE(YEAR(Table48[[#This Row],[DATE]]),MONTH(Table48[[#This Row],[DATE]]),DAY(Table48[[#This Row],[DATE]]))),0)</f>
        <v>12.500000000000007</v>
      </c>
      <c r="E19" s="324">
        <f>IFERROR(GETPIVOTDATA("EXCESS SHORTAGE (PAYABLE)",'UTK STG'!$A$3,"DATE",DATE(YEAR(Table48[[#This Row],[DATE]]),MONTH(Table48[[#This Row],[DATE]]),DAY(Table48[[#This Row],[DATE]]))),0)</f>
        <v>3.9764000000000053</v>
      </c>
      <c r="F19" s="361">
        <f>IFERROR(GETPIVOTDATA("FINE AMOUNT",'UTK STG'!$A$3,"DATE",DATE(YEAR(Table48[[#This Row],[DATE]]),MONTH(Table48[[#This Row],[DATE]]),DAY(Table48[[#This Row],[DATE]]))),0)</f>
        <v>3976.4000000000051</v>
      </c>
      <c r="G19" s="326">
        <f>IFERROR(GETPIVOTDATA("LOADING WEIGHT",'MKT STG'!$A$3,"DATE",DATE(YEAR(Table48[[#This Row],[DATE]]),MONTH(Table48[[#This Row],[DATE]]),DAY(Table48[[#This Row],[DATE]]))),0)</f>
        <v>0</v>
      </c>
      <c r="H19" s="326">
        <f>IFERROR(GETPIVOTDATA("SHORTAGE WEIGHT",'MKT STG'!$A$3,"DATE",DATE(YEAR(Table48[[#This Row],[DATE]]),MONTH(Table48[[#This Row],[DATE]]),DAY(Table48[[#This Row],[DATE]]))),0)</f>
        <v>0</v>
      </c>
      <c r="I19" s="326">
        <f>IFERROR(GETPIVOTDATA("EXCESS SHORTAGE (PAYABLE)",'MKT STG'!$A$3,"DATE",DATE(YEAR(Table48[[#This Row],[DATE]]),MONTH(Table48[[#This Row],[DATE]]),DAY(Table48[[#This Row],[DATE]]))),0)</f>
        <v>0</v>
      </c>
      <c r="J19" s="362">
        <f>IFERROR(GETPIVOTDATA("FINE AMOUNT",'MKT STG'!$A$3,"DATE",DATE(YEAR(Table48[[#This Row],[DATE]]),MONTH(Table48[[#This Row],[DATE]]),DAY(Table48[[#This Row],[DATE]]))),0)</f>
        <v>0</v>
      </c>
      <c r="K19" s="328">
        <f>Table48[[#This Row],[LOADING WEIGHT (UTK)]]+Table48[[#This Row],[LOADING WEIGHT (MKT)]]</f>
        <v>852.36000000000013</v>
      </c>
      <c r="L19" s="328">
        <f>Table48[[#This Row],[LOADING WEIGHT (UTK)]]+Table48[[#This Row],[LOADING WEIGHT (MKT)]]</f>
        <v>852.36000000000013</v>
      </c>
      <c r="M19" s="328">
        <f>Table48[[#This Row],[EXCESS SHORTAGE (UTK]]+Table48[[#This Row],[EXCESS SHORTAGE (MKT)]]</f>
        <v>3.9764000000000053</v>
      </c>
      <c r="N19" s="363">
        <f>Table48[[#This Row],[FINE AMOUNT (UTK)]]+Table48[[#This Row],[FINE AMOUNT (MKT)]]</f>
        <v>3976.4000000000051</v>
      </c>
    </row>
    <row r="20" spans="1:14">
      <c r="A20" s="360">
        <v>18</v>
      </c>
      <c r="B20" s="347">
        <v>45461</v>
      </c>
      <c r="C20" s="324">
        <f>IFERROR(GETPIVOTDATA("LOADING WEIGHT",'UTK STG'!$A$3,"DATE",DATE(YEAR(Table48[[#This Row],[DATE]]),MONTH(Table48[[#This Row],[DATE]]),DAY(Table48[[#This Row],[DATE]]))),0)</f>
        <v>680.63999999999987</v>
      </c>
      <c r="D20" s="324">
        <f>IFERROR(GETPIVOTDATA("SHORTAGE WEIGHT",'UTK STG'!$A$3,"DATE",DATE(YEAR(Table48[[#This Row],[DATE]]),MONTH(Table48[[#This Row],[DATE]]),DAY(Table48[[#This Row],[DATE]]))),0)</f>
        <v>10.900000000000002</v>
      </c>
      <c r="E20" s="324">
        <f>IFERROR(GETPIVOTDATA("EXCESS SHORTAGE (PAYABLE)",'UTK STG'!$A$3,"DATE",DATE(YEAR(Table48[[#This Row],[DATE]]),MONTH(Table48[[#This Row],[DATE]]),DAY(Table48[[#This Row],[DATE]]))),0)</f>
        <v>4.093600000000003</v>
      </c>
      <c r="F20" s="361">
        <f>IFERROR(GETPIVOTDATA("FINE AMOUNT",'UTK STG'!$A$3,"DATE",DATE(YEAR(Table48[[#This Row],[DATE]]),MONTH(Table48[[#This Row],[DATE]]),DAY(Table48[[#This Row],[DATE]]))),0)</f>
        <v>4093.6000000000031</v>
      </c>
      <c r="G20" s="326">
        <f>IFERROR(GETPIVOTDATA("LOADING WEIGHT",'MKT STG'!$A$3,"DATE",DATE(YEAR(Table48[[#This Row],[DATE]]),MONTH(Table48[[#This Row],[DATE]]),DAY(Table48[[#This Row],[DATE]]))),0)</f>
        <v>408.28000000000009</v>
      </c>
      <c r="H20" s="326">
        <f>IFERROR(GETPIVOTDATA("SHORTAGE WEIGHT",'MKT STG'!$A$3,"DATE",DATE(YEAR(Table48[[#This Row],[DATE]]),MONTH(Table48[[#This Row],[DATE]]),DAY(Table48[[#This Row],[DATE]]))),0)</f>
        <v>4.4000000000000128</v>
      </c>
      <c r="I20" s="326">
        <f>IFERROR(GETPIVOTDATA("EXCESS SHORTAGE (PAYABLE)",'MKT STG'!$A$3,"DATE",DATE(YEAR(Table48[[#This Row],[DATE]]),MONTH(Table48[[#This Row],[DATE]]),DAY(Table48[[#This Row],[DATE]]))),0)</f>
        <v>0.31720000000001214</v>
      </c>
      <c r="J20" s="362">
        <f>IFERROR(GETPIVOTDATA("FINE AMOUNT",'MKT STG'!$A$3,"DATE",DATE(YEAR(Table48[[#This Row],[DATE]]),MONTH(Table48[[#This Row],[DATE]]),DAY(Table48[[#This Row],[DATE]]))),0)</f>
        <v>317.20000000001215</v>
      </c>
      <c r="K20" s="328">
        <f>Table48[[#This Row],[LOADING WEIGHT (UTK)]]+Table48[[#This Row],[LOADING WEIGHT (MKT)]]</f>
        <v>1088.92</v>
      </c>
      <c r="L20" s="328">
        <f>Table48[[#This Row],[LOADING WEIGHT (UTK)]]+Table48[[#This Row],[LOADING WEIGHT (MKT)]]</f>
        <v>1088.92</v>
      </c>
      <c r="M20" s="328">
        <f>Table48[[#This Row],[EXCESS SHORTAGE (UTK]]+Table48[[#This Row],[EXCESS SHORTAGE (MKT)]]</f>
        <v>4.4108000000000152</v>
      </c>
      <c r="N20" s="363">
        <f>Table48[[#This Row],[FINE AMOUNT (UTK)]]+Table48[[#This Row],[FINE AMOUNT (MKT)]]</f>
        <v>4410.8000000000156</v>
      </c>
    </row>
    <row r="21" spans="1:14">
      <c r="A21" s="360">
        <v>19</v>
      </c>
      <c r="B21" s="347">
        <v>45462</v>
      </c>
      <c r="C21" s="324">
        <f>IFERROR(GETPIVOTDATA("LOADING WEIGHT",'UTK STG'!$A$3,"DATE",DATE(YEAR(Table48[[#This Row],[DATE]]),MONTH(Table48[[#This Row],[DATE]]),DAY(Table48[[#This Row],[DATE]]))),0)</f>
        <v>736.78</v>
      </c>
      <c r="D21" s="324">
        <f>IFERROR(GETPIVOTDATA("SHORTAGE WEIGHT",'UTK STG'!$A$3,"DATE",DATE(YEAR(Table48[[#This Row],[DATE]]),MONTH(Table48[[#This Row],[DATE]]),DAY(Table48[[#This Row],[DATE]]))),0)</f>
        <v>10.919999999999987</v>
      </c>
      <c r="E21" s="324">
        <f>IFERROR(GETPIVOTDATA("EXCESS SHORTAGE (PAYABLE)",'UTK STG'!$A$3,"DATE",DATE(YEAR(Table48[[#This Row],[DATE]]),MONTH(Table48[[#This Row],[DATE]]),DAY(Table48[[#This Row],[DATE]]))),0)</f>
        <v>3.5521999999999876</v>
      </c>
      <c r="F21" s="361">
        <f>IFERROR(GETPIVOTDATA("FINE AMOUNT",'UTK STG'!$A$3,"DATE",DATE(YEAR(Table48[[#This Row],[DATE]]),MONTH(Table48[[#This Row],[DATE]]),DAY(Table48[[#This Row],[DATE]]))),0)</f>
        <v>3552.1999999999875</v>
      </c>
      <c r="G21" s="326">
        <f>IFERROR(GETPIVOTDATA("LOADING WEIGHT",'MKT STG'!$A$3,"DATE",DATE(YEAR(Table48[[#This Row],[DATE]]),MONTH(Table48[[#This Row],[DATE]]),DAY(Table48[[#This Row],[DATE]]))),0)</f>
        <v>338.76</v>
      </c>
      <c r="H21" s="326">
        <f>IFERROR(GETPIVOTDATA("SHORTAGE WEIGHT",'MKT STG'!$A$3,"DATE",DATE(YEAR(Table48[[#This Row],[DATE]]),MONTH(Table48[[#This Row],[DATE]]),DAY(Table48[[#This Row],[DATE]]))),0)</f>
        <v>3.5000000000000071</v>
      </c>
      <c r="I21" s="326">
        <f>IFERROR(GETPIVOTDATA("EXCESS SHORTAGE (PAYABLE)",'MKT STG'!$A$3,"DATE",DATE(YEAR(Table48[[#This Row],[DATE]]),MONTH(Table48[[#This Row],[DATE]]),DAY(Table48[[#This Row],[DATE]]))),0)</f>
        <v>0.11240000000000716</v>
      </c>
      <c r="J21" s="362">
        <f>IFERROR(GETPIVOTDATA("FINE AMOUNT",'MKT STG'!$A$3,"DATE",DATE(YEAR(Table48[[#This Row],[DATE]]),MONTH(Table48[[#This Row],[DATE]]),DAY(Table48[[#This Row],[DATE]]))),0)</f>
        <v>112.40000000000717</v>
      </c>
      <c r="K21" s="328">
        <f>Table48[[#This Row],[LOADING WEIGHT (UTK)]]+Table48[[#This Row],[LOADING WEIGHT (MKT)]]</f>
        <v>1075.54</v>
      </c>
      <c r="L21" s="328">
        <f>Table48[[#This Row],[LOADING WEIGHT (UTK)]]+Table48[[#This Row],[LOADING WEIGHT (MKT)]]</f>
        <v>1075.54</v>
      </c>
      <c r="M21" s="328">
        <f>Table48[[#This Row],[EXCESS SHORTAGE (UTK]]+Table48[[#This Row],[EXCESS SHORTAGE (MKT)]]</f>
        <v>3.6645999999999948</v>
      </c>
      <c r="N21" s="363">
        <f>Table48[[#This Row],[FINE AMOUNT (UTK)]]+Table48[[#This Row],[FINE AMOUNT (MKT)]]</f>
        <v>3664.5999999999949</v>
      </c>
    </row>
    <row r="22" spans="1:14">
      <c r="A22" s="360">
        <v>20</v>
      </c>
      <c r="B22" s="347">
        <v>45463</v>
      </c>
      <c r="C22" s="324">
        <f>IFERROR(GETPIVOTDATA("LOADING WEIGHT",'UTK STG'!$A$3,"DATE",DATE(YEAR(Table48[[#This Row],[DATE]]),MONTH(Table48[[#This Row],[DATE]]),DAY(Table48[[#This Row],[DATE]]))),0)</f>
        <v>619.04000000000008</v>
      </c>
      <c r="D22" s="324">
        <f>IFERROR(GETPIVOTDATA("SHORTAGE WEIGHT",'UTK STG'!$A$3,"DATE",DATE(YEAR(Table48[[#This Row],[DATE]]),MONTH(Table48[[#This Row],[DATE]]),DAY(Table48[[#This Row],[DATE]]))),0)</f>
        <v>6.4399999999999871</v>
      </c>
      <c r="E22" s="324">
        <f>IFERROR(GETPIVOTDATA("EXCESS SHORTAGE (PAYABLE)",'UTK STG'!$A$3,"DATE",DATE(YEAR(Table48[[#This Row],[DATE]]),MONTH(Table48[[#This Row],[DATE]]),DAY(Table48[[#This Row],[DATE]]))),0)</f>
        <v>0.24959999999998583</v>
      </c>
      <c r="F22" s="361">
        <f>IFERROR(GETPIVOTDATA("FINE AMOUNT",'UTK STG'!$A$3,"DATE",DATE(YEAR(Table48[[#This Row],[DATE]]),MONTH(Table48[[#This Row],[DATE]]),DAY(Table48[[#This Row],[DATE]]))),0)</f>
        <v>249.59999999998584</v>
      </c>
      <c r="G22" s="326">
        <f>IFERROR(GETPIVOTDATA("LOADING WEIGHT",'MKT STG'!$A$3,"DATE",DATE(YEAR(Table48[[#This Row],[DATE]]),MONTH(Table48[[#This Row],[DATE]]),DAY(Table48[[#This Row],[DATE]]))),0)</f>
        <v>378.20000000000005</v>
      </c>
      <c r="H22" s="326">
        <f>IFERROR(GETPIVOTDATA("SHORTAGE WEIGHT",'MKT STG'!$A$3,"DATE",DATE(YEAR(Table48[[#This Row],[DATE]]),MONTH(Table48[[#This Row],[DATE]]),DAY(Table48[[#This Row],[DATE]]))),0)</f>
        <v>2.8200000000000074</v>
      </c>
      <c r="I22" s="326">
        <f>IFERROR(GETPIVOTDATA("EXCESS SHORTAGE (PAYABLE)",'MKT STG'!$A$3,"DATE",DATE(YEAR(Table48[[#This Row],[DATE]]),MONTH(Table48[[#This Row],[DATE]]),DAY(Table48[[#This Row],[DATE]]))),0)</f>
        <v>-0.96199999999999308</v>
      </c>
      <c r="J22" s="362">
        <f>IFERROR(GETPIVOTDATA("FINE AMOUNT",'MKT STG'!$A$3,"DATE",DATE(YEAR(Table48[[#This Row],[DATE]]),MONTH(Table48[[#This Row],[DATE]]),DAY(Table48[[#This Row],[DATE]]))),0)</f>
        <v>-961.99999999999307</v>
      </c>
      <c r="K22" s="328">
        <f>Table48[[#This Row],[LOADING WEIGHT (UTK)]]+Table48[[#This Row],[LOADING WEIGHT (MKT)]]</f>
        <v>997.24000000000012</v>
      </c>
      <c r="L22" s="328">
        <f>Table48[[#This Row],[LOADING WEIGHT (UTK)]]+Table48[[#This Row],[LOADING WEIGHT (MKT)]]</f>
        <v>997.24000000000012</v>
      </c>
      <c r="M22" s="328">
        <f>Table48[[#This Row],[EXCESS SHORTAGE (UTK]]+Table48[[#This Row],[EXCESS SHORTAGE (MKT)]]</f>
        <v>-0.71240000000000725</v>
      </c>
      <c r="N22" s="363">
        <f>Table48[[#This Row],[FINE AMOUNT (UTK)]]+Table48[[#This Row],[FINE AMOUNT (MKT)]]</f>
        <v>-712.40000000000725</v>
      </c>
    </row>
    <row r="23" spans="1:14">
      <c r="A23" s="360">
        <v>21</v>
      </c>
      <c r="B23" s="347">
        <v>45464</v>
      </c>
      <c r="C23" s="324">
        <f>IFERROR(GETPIVOTDATA("LOADING WEIGHT",'UTK STG'!$A$3,"DATE",DATE(YEAR(Table48[[#This Row],[DATE]]),MONTH(Table48[[#This Row],[DATE]]),DAY(Table48[[#This Row],[DATE]]))),0)</f>
        <v>592.86000000000013</v>
      </c>
      <c r="D23" s="324">
        <f>IFERROR(GETPIVOTDATA("SHORTAGE WEIGHT",'UTK STG'!$A$3,"DATE",DATE(YEAR(Table48[[#This Row],[DATE]]),MONTH(Table48[[#This Row],[DATE]]),DAY(Table48[[#This Row],[DATE]]))),0)</f>
        <v>9.34</v>
      </c>
      <c r="E23" s="324">
        <f>IFERROR(GETPIVOTDATA("EXCESS SHORTAGE (PAYABLE)",'UTK STG'!$A$3,"DATE",DATE(YEAR(Table48[[#This Row],[DATE]]),MONTH(Table48[[#This Row],[DATE]]),DAY(Table48[[#This Row],[DATE]]))),0)</f>
        <v>3.4113999999999987</v>
      </c>
      <c r="F23" s="361">
        <f>IFERROR(GETPIVOTDATA("FINE AMOUNT",'UTK STG'!$A$3,"DATE",DATE(YEAR(Table48[[#This Row],[DATE]]),MONTH(Table48[[#This Row],[DATE]]),DAY(Table48[[#This Row],[DATE]]))),0)</f>
        <v>3411.3999999999987</v>
      </c>
      <c r="G23" s="326">
        <f>IFERROR(GETPIVOTDATA("LOADING WEIGHT",'MKT STG'!$A$3,"DATE",DATE(YEAR(Table48[[#This Row],[DATE]]),MONTH(Table48[[#This Row],[DATE]]),DAY(Table48[[#This Row],[DATE]]))),0)</f>
        <v>378.02</v>
      </c>
      <c r="H23" s="326">
        <f>IFERROR(GETPIVOTDATA("SHORTAGE WEIGHT",'MKT STG'!$A$3,"DATE",DATE(YEAR(Table48[[#This Row],[DATE]]),MONTH(Table48[[#This Row],[DATE]]),DAY(Table48[[#This Row],[DATE]]))),0)</f>
        <v>4.6400000000000148</v>
      </c>
      <c r="I23" s="326">
        <f>IFERROR(GETPIVOTDATA("EXCESS SHORTAGE (PAYABLE)",'MKT STG'!$A$3,"DATE",DATE(YEAR(Table48[[#This Row],[DATE]]),MONTH(Table48[[#This Row],[DATE]]),DAY(Table48[[#This Row],[DATE]]))),0)</f>
        <v>0.859800000000015</v>
      </c>
      <c r="J23" s="362">
        <f>IFERROR(GETPIVOTDATA("FINE AMOUNT",'MKT STG'!$A$3,"DATE",DATE(YEAR(Table48[[#This Row],[DATE]]),MONTH(Table48[[#This Row],[DATE]]),DAY(Table48[[#This Row],[DATE]]))),0)</f>
        <v>859.80000000001496</v>
      </c>
      <c r="K23" s="328">
        <f>Table48[[#This Row],[LOADING WEIGHT (UTK)]]+Table48[[#This Row],[LOADING WEIGHT (MKT)]]</f>
        <v>970.88000000000011</v>
      </c>
      <c r="L23" s="328">
        <f>Table48[[#This Row],[LOADING WEIGHT (UTK)]]+Table48[[#This Row],[LOADING WEIGHT (MKT)]]</f>
        <v>970.88000000000011</v>
      </c>
      <c r="M23" s="328">
        <f>Table48[[#This Row],[EXCESS SHORTAGE (UTK]]+Table48[[#This Row],[EXCESS SHORTAGE (MKT)]]</f>
        <v>4.2712000000000137</v>
      </c>
      <c r="N23" s="363">
        <f>Table48[[#This Row],[FINE AMOUNT (UTK)]]+Table48[[#This Row],[FINE AMOUNT (MKT)]]</f>
        <v>4271.2000000000135</v>
      </c>
    </row>
    <row r="24" spans="1:14">
      <c r="A24" s="360">
        <v>22</v>
      </c>
      <c r="B24" s="347">
        <v>45465</v>
      </c>
      <c r="C24" s="324">
        <f>IFERROR(GETPIVOTDATA("LOADING WEIGHT",'UTK STG'!$A$3,"DATE",DATE(YEAR(Table48[[#This Row],[DATE]]),MONTH(Table48[[#This Row],[DATE]]),DAY(Table48[[#This Row],[DATE]]))),0)</f>
        <v>821.0200000000001</v>
      </c>
      <c r="D24" s="324">
        <f>IFERROR(GETPIVOTDATA("SHORTAGE WEIGHT",'UTK STG'!$A$3,"DATE",DATE(YEAR(Table48[[#This Row],[DATE]]),MONTH(Table48[[#This Row],[DATE]]),DAY(Table48[[#This Row],[DATE]]))),0)</f>
        <v>17.379999999999995</v>
      </c>
      <c r="E24" s="324">
        <f>IFERROR(GETPIVOTDATA("EXCESS SHORTAGE (PAYABLE)",'UTK STG'!$A$3,"DATE",DATE(YEAR(Table48[[#This Row],[DATE]]),MONTH(Table48[[#This Row],[DATE]]),DAY(Table48[[#This Row],[DATE]]))),0)</f>
        <v>9.1697999999999951</v>
      </c>
      <c r="F24" s="361">
        <f>IFERROR(GETPIVOTDATA("FINE AMOUNT",'UTK STG'!$A$3,"DATE",DATE(YEAR(Table48[[#This Row],[DATE]]),MONTH(Table48[[#This Row],[DATE]]),DAY(Table48[[#This Row],[DATE]]))),0)</f>
        <v>9169.7999999999956</v>
      </c>
      <c r="G24" s="326">
        <f>IFERROR(GETPIVOTDATA("LOADING WEIGHT",'MKT STG'!$A$3,"DATE",DATE(YEAR(Table48[[#This Row],[DATE]]),MONTH(Table48[[#This Row],[DATE]]),DAY(Table48[[#This Row],[DATE]]))),0)</f>
        <v>443.94</v>
      </c>
      <c r="H24" s="326">
        <f>IFERROR(GETPIVOTDATA("SHORTAGE WEIGHT",'MKT STG'!$A$3,"DATE",DATE(YEAR(Table48[[#This Row],[DATE]]),MONTH(Table48[[#This Row],[DATE]]),DAY(Table48[[#This Row],[DATE]]))),0)</f>
        <v>7.6200000000000188</v>
      </c>
      <c r="I24" s="326">
        <f>IFERROR(GETPIVOTDATA("EXCESS SHORTAGE (PAYABLE)",'MKT STG'!$A$3,"DATE",DATE(YEAR(Table48[[#This Row],[DATE]]),MONTH(Table48[[#This Row],[DATE]]),DAY(Table48[[#This Row],[DATE]]))),0)</f>
        <v>3.1806000000000187</v>
      </c>
      <c r="J24" s="362">
        <f>IFERROR(GETPIVOTDATA("FINE AMOUNT",'MKT STG'!$A$3,"DATE",DATE(YEAR(Table48[[#This Row],[DATE]]),MONTH(Table48[[#This Row],[DATE]]),DAY(Table48[[#This Row],[DATE]]))),0)</f>
        <v>3180.6000000000186</v>
      </c>
      <c r="K24" s="328">
        <f>Table48[[#This Row],[LOADING WEIGHT (UTK)]]+Table48[[#This Row],[LOADING WEIGHT (MKT)]]</f>
        <v>1264.96</v>
      </c>
      <c r="L24" s="328">
        <f>Table48[[#This Row],[LOADING WEIGHT (UTK)]]+Table48[[#This Row],[LOADING WEIGHT (MKT)]]</f>
        <v>1264.96</v>
      </c>
      <c r="M24" s="328">
        <f>Table48[[#This Row],[EXCESS SHORTAGE (UTK]]+Table48[[#This Row],[EXCESS SHORTAGE (MKT)]]</f>
        <v>12.350400000000015</v>
      </c>
      <c r="N24" s="363">
        <f>Table48[[#This Row],[FINE AMOUNT (UTK)]]+Table48[[#This Row],[FINE AMOUNT (MKT)]]</f>
        <v>12350.400000000014</v>
      </c>
    </row>
    <row r="25" spans="1:14">
      <c r="A25" s="360">
        <v>23</v>
      </c>
      <c r="B25" s="347">
        <v>45466</v>
      </c>
      <c r="C25" s="324">
        <f>IFERROR(GETPIVOTDATA("LOADING WEIGHT",'UTK STG'!$A$3,"DATE",DATE(YEAR(Table48[[#This Row],[DATE]]),MONTH(Table48[[#This Row],[DATE]]),DAY(Table48[[#This Row],[DATE]]))),0)</f>
        <v>647.58000000000004</v>
      </c>
      <c r="D25" s="324">
        <f>IFERROR(GETPIVOTDATA("SHORTAGE WEIGHT",'UTK STG'!$A$3,"DATE",DATE(YEAR(Table48[[#This Row],[DATE]]),MONTH(Table48[[#This Row],[DATE]]),DAY(Table48[[#This Row],[DATE]]))),0)</f>
        <v>8.4200000000000124</v>
      </c>
      <c r="E25" s="324">
        <f>IFERROR(GETPIVOTDATA("EXCESS SHORTAGE (PAYABLE)",'UTK STG'!$A$3,"DATE",DATE(YEAR(Table48[[#This Row],[DATE]]),MONTH(Table48[[#This Row],[DATE]]),DAY(Table48[[#This Row],[DATE]]))),0)</f>
        <v>1.9442000000000119</v>
      </c>
      <c r="F25" s="361">
        <f>IFERROR(GETPIVOTDATA("FINE AMOUNT",'UTK STG'!$A$3,"DATE",DATE(YEAR(Table48[[#This Row],[DATE]]),MONTH(Table48[[#This Row],[DATE]]),DAY(Table48[[#This Row],[DATE]]))),0)</f>
        <v>1944.2000000000119</v>
      </c>
      <c r="G25" s="326">
        <f>IFERROR(GETPIVOTDATA("LOADING WEIGHT",'MKT STG'!$A$3,"DATE",DATE(YEAR(Table48[[#This Row],[DATE]]),MONTH(Table48[[#This Row],[DATE]]),DAY(Table48[[#This Row],[DATE]]))),0)</f>
        <v>363.08000000000004</v>
      </c>
      <c r="H25" s="326">
        <f>IFERROR(GETPIVOTDATA("SHORTAGE WEIGHT",'MKT STG'!$A$3,"DATE",DATE(YEAR(Table48[[#This Row],[DATE]]),MONTH(Table48[[#This Row],[DATE]]),DAY(Table48[[#This Row],[DATE]]))),0)</f>
        <v>5.1399999999999935</v>
      </c>
      <c r="I25" s="326">
        <f>IFERROR(GETPIVOTDATA("EXCESS SHORTAGE (PAYABLE)",'MKT STG'!$A$3,"DATE",DATE(YEAR(Table48[[#This Row],[DATE]]),MONTH(Table48[[#This Row],[DATE]]),DAY(Table48[[#This Row],[DATE]]))),0)</f>
        <v>1.5091999999999928</v>
      </c>
      <c r="J25" s="362">
        <f>IFERROR(GETPIVOTDATA("FINE AMOUNT",'MKT STG'!$A$3,"DATE",DATE(YEAR(Table48[[#This Row],[DATE]]),MONTH(Table48[[#This Row],[DATE]]),DAY(Table48[[#This Row],[DATE]]))),0)</f>
        <v>1509.1999999999928</v>
      </c>
      <c r="K25" s="328">
        <f>Table48[[#This Row],[LOADING WEIGHT (UTK)]]+Table48[[#This Row],[LOADING WEIGHT (MKT)]]</f>
        <v>1010.6600000000001</v>
      </c>
      <c r="L25" s="328">
        <f>Table48[[#This Row],[LOADING WEIGHT (UTK)]]+Table48[[#This Row],[LOADING WEIGHT (MKT)]]</f>
        <v>1010.6600000000001</v>
      </c>
      <c r="M25" s="328">
        <f>Table48[[#This Row],[EXCESS SHORTAGE (UTK]]+Table48[[#This Row],[EXCESS SHORTAGE (MKT)]]</f>
        <v>3.4534000000000047</v>
      </c>
      <c r="N25" s="363">
        <f>Table48[[#This Row],[FINE AMOUNT (UTK)]]+Table48[[#This Row],[FINE AMOUNT (MKT)]]</f>
        <v>3453.4000000000046</v>
      </c>
    </row>
    <row r="26" spans="1:14">
      <c r="A26" s="360">
        <v>24</v>
      </c>
      <c r="B26" s="347">
        <v>45467</v>
      </c>
      <c r="C26" s="324">
        <f>IFERROR(GETPIVOTDATA("LOADING WEIGHT",'UTK STG'!$A$3,"DATE",DATE(YEAR(Table48[[#This Row],[DATE]]),MONTH(Table48[[#This Row],[DATE]]),DAY(Table48[[#This Row],[DATE]]))),0)</f>
        <v>809.37999999999988</v>
      </c>
      <c r="D26" s="324">
        <f>IFERROR(GETPIVOTDATA("SHORTAGE WEIGHT",'UTK STG'!$A$3,"DATE",DATE(YEAR(Table48[[#This Row],[DATE]]),MONTH(Table48[[#This Row],[DATE]]),DAY(Table48[[#This Row],[DATE]]))),0)</f>
        <v>12.839999999999982</v>
      </c>
      <c r="E26" s="324">
        <f>IFERROR(GETPIVOTDATA("EXCESS SHORTAGE (PAYABLE)",'UTK STG'!$A$3,"DATE",DATE(YEAR(Table48[[#This Row],[DATE]]),MONTH(Table48[[#This Row],[DATE]]),DAY(Table48[[#This Row],[DATE]]))),0)</f>
        <v>4.746199999999984</v>
      </c>
      <c r="F26" s="361">
        <f>IFERROR(GETPIVOTDATA("FINE AMOUNT",'UTK STG'!$A$3,"DATE",DATE(YEAR(Table48[[#This Row],[DATE]]),MONTH(Table48[[#This Row],[DATE]]),DAY(Table48[[#This Row],[DATE]]))),0)</f>
        <v>4746.1999999999844</v>
      </c>
      <c r="G26" s="326">
        <f>IFERROR(GETPIVOTDATA("LOADING WEIGHT",'MKT STG'!$A$3,"DATE",DATE(YEAR(Table48[[#This Row],[DATE]]),MONTH(Table48[[#This Row],[DATE]]),DAY(Table48[[#This Row],[DATE]]))),0)</f>
        <v>298.64</v>
      </c>
      <c r="H26" s="326">
        <f>IFERROR(GETPIVOTDATA("SHORTAGE WEIGHT",'MKT STG'!$A$3,"DATE",DATE(YEAR(Table48[[#This Row],[DATE]]),MONTH(Table48[[#This Row],[DATE]]),DAY(Table48[[#This Row],[DATE]]))),0)</f>
        <v>3.0800000000000125</v>
      </c>
      <c r="I26" s="326">
        <f>IFERROR(GETPIVOTDATA("EXCESS SHORTAGE (PAYABLE)",'MKT STG'!$A$3,"DATE",DATE(YEAR(Table48[[#This Row],[DATE]]),MONTH(Table48[[#This Row],[DATE]]),DAY(Table48[[#This Row],[DATE]]))),0)</f>
        <v>9.3600000000012784E-2</v>
      </c>
      <c r="J26" s="362">
        <f>IFERROR(GETPIVOTDATA("FINE AMOUNT",'MKT STG'!$A$3,"DATE",DATE(YEAR(Table48[[#This Row],[DATE]]),MONTH(Table48[[#This Row],[DATE]]),DAY(Table48[[#This Row],[DATE]]))),0)</f>
        <v>93.600000000012784</v>
      </c>
      <c r="K26" s="328">
        <f>Table48[[#This Row],[LOADING WEIGHT (UTK)]]+Table48[[#This Row],[LOADING WEIGHT (MKT)]]</f>
        <v>1108.02</v>
      </c>
      <c r="L26" s="328">
        <f>Table48[[#This Row],[LOADING WEIGHT (UTK)]]+Table48[[#This Row],[LOADING WEIGHT (MKT)]]</f>
        <v>1108.02</v>
      </c>
      <c r="M26" s="328">
        <f>Table48[[#This Row],[EXCESS SHORTAGE (UTK]]+Table48[[#This Row],[EXCESS SHORTAGE (MKT)]]</f>
        <v>4.8397999999999968</v>
      </c>
      <c r="N26" s="363">
        <f>Table48[[#This Row],[FINE AMOUNT (UTK)]]+Table48[[#This Row],[FINE AMOUNT (MKT)]]</f>
        <v>4839.7999999999975</v>
      </c>
    </row>
    <row r="27" spans="1:14">
      <c r="A27" s="360">
        <v>25</v>
      </c>
      <c r="B27" s="347">
        <v>45468</v>
      </c>
      <c r="C27" s="324">
        <f>IFERROR(GETPIVOTDATA("LOADING WEIGHT",'UTK STG'!$A$3,"DATE",DATE(YEAR(Table48[[#This Row],[DATE]]),MONTH(Table48[[#This Row],[DATE]]),DAY(Table48[[#This Row],[DATE]]))),0)</f>
        <v>734.40000000000009</v>
      </c>
      <c r="D27" s="324">
        <f>IFERROR(GETPIVOTDATA("SHORTAGE WEIGHT",'UTK STG'!$A$3,"DATE",DATE(YEAR(Table48[[#This Row],[DATE]]),MONTH(Table48[[#This Row],[DATE]]),DAY(Table48[[#This Row],[DATE]]))),0)</f>
        <v>11.960000000000012</v>
      </c>
      <c r="E27" s="324">
        <f>IFERROR(GETPIVOTDATA("EXCESS SHORTAGE (PAYABLE)",'UTK STG'!$A$3,"DATE",DATE(YEAR(Table48[[#This Row],[DATE]]),MONTH(Table48[[#This Row],[DATE]]),DAY(Table48[[#This Row],[DATE]]))),0)</f>
        <v>4.6160000000000103</v>
      </c>
      <c r="F27" s="361">
        <f>IFERROR(GETPIVOTDATA("FINE AMOUNT",'UTK STG'!$A$3,"DATE",DATE(YEAR(Table48[[#This Row],[DATE]]),MONTH(Table48[[#This Row],[DATE]]),DAY(Table48[[#This Row],[DATE]]))),0)</f>
        <v>4616.00000000001</v>
      </c>
      <c r="G27" s="326">
        <f>IFERROR(GETPIVOTDATA("LOADING WEIGHT",'MKT STG'!$A$3,"DATE",DATE(YEAR(Table48[[#This Row],[DATE]]),MONTH(Table48[[#This Row],[DATE]]),DAY(Table48[[#This Row],[DATE]]))),0)</f>
        <v>378.90000000000003</v>
      </c>
      <c r="H27" s="326">
        <f>IFERROR(GETPIVOTDATA("SHORTAGE WEIGHT",'MKT STG'!$A$3,"DATE",DATE(YEAR(Table48[[#This Row],[DATE]]),MONTH(Table48[[#This Row],[DATE]]),DAY(Table48[[#This Row],[DATE]]))),0)</f>
        <v>5.1000000000000085</v>
      </c>
      <c r="I27" s="326">
        <f>IFERROR(GETPIVOTDATA("EXCESS SHORTAGE (PAYABLE)",'MKT STG'!$A$3,"DATE",DATE(YEAR(Table48[[#This Row],[DATE]]),MONTH(Table48[[#This Row],[DATE]]),DAY(Table48[[#This Row],[DATE]]))),0)</f>
        <v>1.3110000000000079</v>
      </c>
      <c r="J27" s="362">
        <f>IFERROR(GETPIVOTDATA("FINE AMOUNT",'MKT STG'!$A$3,"DATE",DATE(YEAR(Table48[[#This Row],[DATE]]),MONTH(Table48[[#This Row],[DATE]]),DAY(Table48[[#This Row],[DATE]]))),0)</f>
        <v>1311.000000000008</v>
      </c>
      <c r="K27" s="328">
        <f>Table48[[#This Row],[LOADING WEIGHT (UTK)]]+Table48[[#This Row],[LOADING WEIGHT (MKT)]]</f>
        <v>1113.3000000000002</v>
      </c>
      <c r="L27" s="328">
        <f>Table48[[#This Row],[LOADING WEIGHT (UTK)]]+Table48[[#This Row],[LOADING WEIGHT (MKT)]]</f>
        <v>1113.3000000000002</v>
      </c>
      <c r="M27" s="328">
        <f>Table48[[#This Row],[EXCESS SHORTAGE (UTK]]+Table48[[#This Row],[EXCESS SHORTAGE (MKT)]]</f>
        <v>5.9270000000000183</v>
      </c>
      <c r="N27" s="364">
        <f>Table48[[#This Row],[FINE AMOUNT (UTK)]]+Table48[[#This Row],[FINE AMOUNT (MKT)]]</f>
        <v>5927.0000000000182</v>
      </c>
    </row>
    <row r="28" spans="1:14">
      <c r="A28" s="360">
        <v>26</v>
      </c>
      <c r="B28" s="347">
        <v>45469</v>
      </c>
      <c r="C28" s="324">
        <f>IFERROR(GETPIVOTDATA("LOADING WEIGHT",'UTK STG'!$A$3,"DATE",DATE(YEAR(Table48[[#This Row],[DATE]]),MONTH(Table48[[#This Row],[DATE]]),DAY(Table48[[#This Row],[DATE]]))),0)</f>
        <v>652.46</v>
      </c>
      <c r="D28" s="324">
        <f>IFERROR(GETPIVOTDATA("SHORTAGE WEIGHT",'UTK STG'!$A$3,"DATE",DATE(YEAR(Table48[[#This Row],[DATE]]),MONTH(Table48[[#This Row],[DATE]]),DAY(Table48[[#This Row],[DATE]]))),0)</f>
        <v>10.980000000000022</v>
      </c>
      <c r="E28" s="324">
        <f>IFERROR(GETPIVOTDATA("EXCESS SHORTAGE (PAYABLE)",'UTK STG'!$A$3,"DATE",DATE(YEAR(Table48[[#This Row],[DATE]]),MONTH(Table48[[#This Row],[DATE]]),DAY(Table48[[#This Row],[DATE]]))),0)</f>
        <v>4.4554000000000213</v>
      </c>
      <c r="F28" s="361">
        <f>IFERROR(GETPIVOTDATA("FINE AMOUNT",'UTK STG'!$A$3,"DATE",DATE(YEAR(Table48[[#This Row],[DATE]]),MONTH(Table48[[#This Row],[DATE]]),DAY(Table48[[#This Row],[DATE]]))),0)</f>
        <v>4455.4000000000215</v>
      </c>
      <c r="G28" s="326">
        <f>IFERROR(GETPIVOTDATA("LOADING WEIGHT",'MKT STG'!$A$3,"DATE",DATE(YEAR(Table48[[#This Row],[DATE]]),MONTH(Table48[[#This Row],[DATE]]),DAY(Table48[[#This Row],[DATE]]))),0)</f>
        <v>372.18</v>
      </c>
      <c r="H28" s="326">
        <f>IFERROR(GETPIVOTDATA("SHORTAGE WEIGHT",'MKT STG'!$A$3,"DATE",DATE(YEAR(Table48[[#This Row],[DATE]]),MONTH(Table48[[#This Row],[DATE]]),DAY(Table48[[#This Row],[DATE]]))),0)</f>
        <v>5.0399999999999991</v>
      </c>
      <c r="I28" s="326">
        <f>IFERROR(GETPIVOTDATA("EXCESS SHORTAGE (PAYABLE)",'MKT STG'!$A$3,"DATE",DATE(YEAR(Table48[[#This Row],[DATE]]),MONTH(Table48[[#This Row],[DATE]]),DAY(Table48[[#This Row],[DATE]]))),0)</f>
        <v>1.3181999999999992</v>
      </c>
      <c r="J28" s="362">
        <f>IFERROR(GETPIVOTDATA("FINE AMOUNT",'MKT STG'!$A$3,"DATE",DATE(YEAR(Table48[[#This Row],[DATE]]),MONTH(Table48[[#This Row],[DATE]]),DAY(Table48[[#This Row],[DATE]]))),0)</f>
        <v>1318.1999999999991</v>
      </c>
      <c r="K28" s="328">
        <f>Table48[[#This Row],[LOADING WEIGHT (UTK)]]+Table48[[#This Row],[LOADING WEIGHT (MKT)]]</f>
        <v>1024.6400000000001</v>
      </c>
      <c r="L28" s="328">
        <f>Table48[[#This Row],[LOADING WEIGHT (UTK)]]+Table48[[#This Row],[LOADING WEIGHT (MKT)]]</f>
        <v>1024.6400000000001</v>
      </c>
      <c r="M28" s="328">
        <f>Table48[[#This Row],[EXCESS SHORTAGE (UTK]]+Table48[[#This Row],[EXCESS SHORTAGE (MKT)]]</f>
        <v>5.7736000000000205</v>
      </c>
      <c r="N28" s="364">
        <f>Table48[[#This Row],[FINE AMOUNT (UTK)]]+Table48[[#This Row],[FINE AMOUNT (MKT)]]</f>
        <v>5773.6000000000204</v>
      </c>
    </row>
    <row r="29" spans="1:14">
      <c r="A29" s="360">
        <v>27</v>
      </c>
      <c r="B29" s="347">
        <v>45470</v>
      </c>
      <c r="C29" s="324">
        <f>IFERROR(GETPIVOTDATA("LOADING WEIGHT",'UTK STG'!$A$3,"DATE",DATE(YEAR(Table48[[#This Row],[DATE]]),MONTH(Table48[[#This Row],[DATE]]),DAY(Table48[[#This Row],[DATE]]))),0)</f>
        <v>974.48000000000013</v>
      </c>
      <c r="D29" s="324">
        <f>IFERROR(GETPIVOTDATA("SHORTAGE WEIGHT",'UTK STG'!$A$3,"DATE",DATE(YEAR(Table48[[#This Row],[DATE]]),MONTH(Table48[[#This Row],[DATE]]),DAY(Table48[[#This Row],[DATE]]))),0)</f>
        <v>9.7800000000000047</v>
      </c>
      <c r="E29" s="324">
        <f>IFERROR(GETPIVOTDATA("EXCESS SHORTAGE (PAYABLE)",'UTK STG'!$A$3,"DATE",DATE(YEAR(Table48[[#This Row],[DATE]]),MONTH(Table48[[#This Row],[DATE]]),DAY(Table48[[#This Row],[DATE]]))),0)</f>
        <v>3.5200000000003229E-2</v>
      </c>
      <c r="F29" s="361">
        <f>IFERROR(GETPIVOTDATA("FINE AMOUNT",'UTK STG'!$A$3,"DATE",DATE(YEAR(Table48[[#This Row],[DATE]]),MONTH(Table48[[#This Row],[DATE]]),DAY(Table48[[#This Row],[DATE]]))),0)</f>
        <v>35.200000000003229</v>
      </c>
      <c r="G29" s="326">
        <f>IFERROR(GETPIVOTDATA("LOADING WEIGHT",'MKT STG'!$A$3,"DATE",DATE(YEAR(Table48[[#This Row],[DATE]]),MONTH(Table48[[#This Row],[DATE]]),DAY(Table48[[#This Row],[DATE]]))),0)</f>
        <v>411.56</v>
      </c>
      <c r="H29" s="326">
        <f>IFERROR(GETPIVOTDATA("SHORTAGE WEIGHT",'MKT STG'!$A$3,"DATE",DATE(YEAR(Table48[[#This Row],[DATE]]),MONTH(Table48[[#This Row],[DATE]]),DAY(Table48[[#This Row],[DATE]]))),0)</f>
        <v>4.6800000000000068</v>
      </c>
      <c r="I29" s="326">
        <f>IFERROR(GETPIVOTDATA("EXCESS SHORTAGE (PAYABLE)",'MKT STG'!$A$3,"DATE",DATE(YEAR(Table48[[#This Row],[DATE]]),MONTH(Table48[[#This Row],[DATE]]),DAY(Table48[[#This Row],[DATE]]))),0)</f>
        <v>0.56440000000000712</v>
      </c>
      <c r="J29" s="362">
        <f>IFERROR(GETPIVOTDATA("FINE AMOUNT",'MKT STG'!$A$3,"DATE",DATE(YEAR(Table48[[#This Row],[DATE]]),MONTH(Table48[[#This Row],[DATE]]),DAY(Table48[[#This Row],[DATE]]))),0)</f>
        <v>564.40000000000714</v>
      </c>
      <c r="K29" s="328">
        <f>Table48[[#This Row],[LOADING WEIGHT (UTK)]]+Table48[[#This Row],[LOADING WEIGHT (MKT)]]</f>
        <v>1386.0400000000002</v>
      </c>
      <c r="L29" s="328">
        <f>Table48[[#This Row],[LOADING WEIGHT (UTK)]]+Table48[[#This Row],[LOADING WEIGHT (MKT)]]</f>
        <v>1386.0400000000002</v>
      </c>
      <c r="M29" s="328">
        <f>Table48[[#This Row],[EXCESS SHORTAGE (UTK]]+Table48[[#This Row],[EXCESS SHORTAGE (MKT)]]</f>
        <v>0.59960000000001035</v>
      </c>
      <c r="N29" s="364">
        <f>Table48[[#This Row],[FINE AMOUNT (UTK)]]+Table48[[#This Row],[FINE AMOUNT (MKT)]]</f>
        <v>599.60000000001037</v>
      </c>
    </row>
    <row r="30" spans="1:14">
      <c r="A30" s="360">
        <v>28</v>
      </c>
      <c r="B30" s="347">
        <v>45471</v>
      </c>
      <c r="C30" s="324">
        <f>IFERROR(GETPIVOTDATA("LOADING WEIGHT",'UTK STG'!$A$3,"DATE",DATE(YEAR(Table48[[#This Row],[DATE]]),MONTH(Table48[[#This Row],[DATE]]),DAY(Table48[[#This Row],[DATE]]))),0)</f>
        <v>717.08000000000015</v>
      </c>
      <c r="D30" s="324">
        <f>IFERROR(GETPIVOTDATA("SHORTAGE WEIGHT",'UTK STG'!$A$3,"DATE",DATE(YEAR(Table48[[#This Row],[DATE]]),MONTH(Table48[[#This Row],[DATE]]),DAY(Table48[[#This Row],[DATE]]))),0)</f>
        <v>6.2199999999999882</v>
      </c>
      <c r="E30" s="324">
        <f>IFERROR(GETPIVOTDATA("EXCESS SHORTAGE (PAYABLE)",'UTK STG'!$A$3,"DATE",DATE(YEAR(Table48[[#This Row],[DATE]]),MONTH(Table48[[#This Row],[DATE]]),DAY(Table48[[#This Row],[DATE]]))),0)</f>
        <v>-0.95080000000001341</v>
      </c>
      <c r="F30" s="361">
        <f>IFERROR(GETPIVOTDATA("FINE AMOUNT",'UTK STG'!$A$3,"DATE",DATE(YEAR(Table48[[#This Row],[DATE]]),MONTH(Table48[[#This Row],[DATE]]),DAY(Table48[[#This Row],[DATE]]))),0)</f>
        <v>-950.80000000001337</v>
      </c>
      <c r="G30" s="326">
        <f>IFERROR(GETPIVOTDATA("LOADING WEIGHT",'MKT STG'!$A$3,"DATE",DATE(YEAR(Table48[[#This Row],[DATE]]),MONTH(Table48[[#This Row],[DATE]]),DAY(Table48[[#This Row],[DATE]]))),0)</f>
        <v>411.53999999999996</v>
      </c>
      <c r="H30" s="326">
        <f>IFERROR(GETPIVOTDATA("SHORTAGE WEIGHT",'MKT STG'!$A$3,"DATE",DATE(YEAR(Table48[[#This Row],[DATE]]),MONTH(Table48[[#This Row],[DATE]]),DAY(Table48[[#This Row],[DATE]]))),0)</f>
        <v>1.8599999999999994</v>
      </c>
      <c r="I30" s="326">
        <f>IFERROR(GETPIVOTDATA("EXCESS SHORTAGE (PAYABLE)",'MKT STG'!$A$3,"DATE",DATE(YEAR(Table48[[#This Row],[DATE]]),MONTH(Table48[[#This Row],[DATE]]),DAY(Table48[[#This Row],[DATE]]))),0)</f>
        <v>-2.2553999999999998</v>
      </c>
      <c r="J30" s="362">
        <f>IFERROR(GETPIVOTDATA("FINE AMOUNT",'MKT STG'!$A$3,"DATE",DATE(YEAR(Table48[[#This Row],[DATE]]),MONTH(Table48[[#This Row],[DATE]]),DAY(Table48[[#This Row],[DATE]]))),0)</f>
        <v>-2255.3999999999996</v>
      </c>
      <c r="K30" s="328">
        <f>Table48[[#This Row],[LOADING WEIGHT (UTK)]]+Table48[[#This Row],[LOADING WEIGHT (MKT)]]</f>
        <v>1128.6200000000001</v>
      </c>
      <c r="L30" s="328">
        <f>Table48[[#This Row],[LOADING WEIGHT (UTK)]]+Table48[[#This Row],[LOADING WEIGHT (MKT)]]</f>
        <v>1128.6200000000001</v>
      </c>
      <c r="M30" s="328">
        <f>Table48[[#This Row],[EXCESS SHORTAGE (UTK]]+Table48[[#This Row],[EXCESS SHORTAGE (MKT)]]</f>
        <v>-3.2062000000000133</v>
      </c>
      <c r="N30" s="364">
        <f>Table48[[#This Row],[FINE AMOUNT (UTK)]]+Table48[[#This Row],[FINE AMOUNT (MKT)]]</f>
        <v>-3206.200000000013</v>
      </c>
    </row>
    <row r="31" spans="1:14">
      <c r="A31" s="360">
        <v>29</v>
      </c>
      <c r="B31" s="347">
        <v>45472</v>
      </c>
      <c r="C31" s="324">
        <f>IFERROR(GETPIVOTDATA("LOADING WEIGHT",'UTK STG'!$A$3,"DATE",DATE(YEAR(Table48[[#This Row],[DATE]]),MONTH(Table48[[#This Row],[DATE]]),DAY(Table48[[#This Row],[DATE]]))),0)</f>
        <v>586.28000000000009</v>
      </c>
      <c r="D31" s="324">
        <f>IFERROR(GETPIVOTDATA("SHORTAGE WEIGHT",'UTK STG'!$A$3,"DATE",DATE(YEAR(Table48[[#This Row],[DATE]]),MONTH(Table48[[#This Row],[DATE]]),DAY(Table48[[#This Row],[DATE]]))),0)</f>
        <v>4.639999999999997</v>
      </c>
      <c r="E31" s="324">
        <f>IFERROR(GETPIVOTDATA("EXCESS SHORTAGE (PAYABLE)",'UTK STG'!$A$3,"DATE",DATE(YEAR(Table48[[#This Row],[DATE]]),MONTH(Table48[[#This Row],[DATE]]),DAY(Table48[[#This Row],[DATE]]))),0)</f>
        <v>-1.2228000000000039</v>
      </c>
      <c r="F31" s="361">
        <f>IFERROR(GETPIVOTDATA("FINE AMOUNT",'UTK STG'!$A$3,"DATE",DATE(YEAR(Table48[[#This Row],[DATE]]),MONTH(Table48[[#This Row],[DATE]]),DAY(Table48[[#This Row],[DATE]]))),0)</f>
        <v>-1222.8000000000038</v>
      </c>
      <c r="G31" s="326">
        <f>IFERROR(GETPIVOTDATA("LOADING WEIGHT",'MKT STG'!$A$3,"DATE",DATE(YEAR(Table48[[#This Row],[DATE]]),MONTH(Table48[[#This Row],[DATE]]),DAY(Table48[[#This Row],[DATE]]))),0)</f>
        <v>225.78</v>
      </c>
      <c r="H31" s="326">
        <f>IFERROR(GETPIVOTDATA("SHORTAGE WEIGHT",'MKT STG'!$A$3,"DATE",DATE(YEAR(Table48[[#This Row],[DATE]]),MONTH(Table48[[#This Row],[DATE]]),DAY(Table48[[#This Row],[DATE]]))),0)</f>
        <v>2.2999999999999829</v>
      </c>
      <c r="I31" s="326">
        <f>IFERROR(GETPIVOTDATA("EXCESS SHORTAGE (PAYABLE)",'MKT STG'!$A$3,"DATE",DATE(YEAR(Table48[[#This Row],[DATE]]),MONTH(Table48[[#This Row],[DATE]]),DAY(Table48[[#This Row],[DATE]]))),0)</f>
        <v>4.2199999999982918E-2</v>
      </c>
      <c r="J31" s="362">
        <f>IFERROR(GETPIVOTDATA("FINE AMOUNT",'MKT STG'!$A$3,"DATE",DATE(YEAR(Table48[[#This Row],[DATE]]),MONTH(Table48[[#This Row],[DATE]]),DAY(Table48[[#This Row],[DATE]]))),0)</f>
        <v>42.199999999982921</v>
      </c>
      <c r="K31" s="328">
        <f>Table48[[#This Row],[LOADING WEIGHT (UTK)]]+Table48[[#This Row],[LOADING WEIGHT (MKT)]]</f>
        <v>812.06000000000006</v>
      </c>
      <c r="L31" s="328">
        <f>Table48[[#This Row],[LOADING WEIGHT (UTK)]]+Table48[[#This Row],[LOADING WEIGHT (MKT)]]</f>
        <v>812.06000000000006</v>
      </c>
      <c r="M31" s="328">
        <f>Table48[[#This Row],[EXCESS SHORTAGE (UTK]]+Table48[[#This Row],[EXCESS SHORTAGE (MKT)]]</f>
        <v>-1.180600000000021</v>
      </c>
      <c r="N31" s="364">
        <f>Table48[[#This Row],[FINE AMOUNT (UTK)]]+Table48[[#This Row],[FINE AMOUNT (MKT)]]</f>
        <v>-1180.6000000000208</v>
      </c>
    </row>
    <row r="32" spans="1:14" s="323" customFormat="1">
      <c r="A32" s="360">
        <v>30</v>
      </c>
      <c r="B32" s="347">
        <v>45473</v>
      </c>
      <c r="C32" s="324">
        <f>IFERROR(GETPIVOTDATA("LOADING WEIGHT",'UTK STG'!$A$3,"DATE",DATE(YEAR(Table48[[#This Row],[DATE]]),MONTH(Table48[[#This Row],[DATE]]),DAY(Table48[[#This Row],[DATE]]))),0)</f>
        <v>796.34000000000026</v>
      </c>
      <c r="D32" s="324">
        <f>IFERROR(GETPIVOTDATA("SHORTAGE WEIGHT",'UTK STG'!$A$3,"DATE",DATE(YEAR(Table48[[#This Row],[DATE]]),MONTH(Table48[[#This Row],[DATE]]),DAY(Table48[[#This Row],[DATE]]))),0)</f>
        <v>8.1799999999999855</v>
      </c>
      <c r="E32" s="324">
        <f>IFERROR(GETPIVOTDATA("EXCESS SHORTAGE (PAYABLE)",'UTK STG'!$A$3,"DATE",DATE(YEAR(Table48[[#This Row],[DATE]]),MONTH(Table48[[#This Row],[DATE]]),DAY(Table48[[#This Row],[DATE]]))),0)</f>
        <v>0.21659999999998281</v>
      </c>
      <c r="F32" s="361">
        <f>IFERROR(GETPIVOTDATA("FINE AMOUNT",'UTK STG'!$A$3,"DATE",DATE(YEAR(Table48[[#This Row],[DATE]]),MONTH(Table48[[#This Row],[DATE]]),DAY(Table48[[#This Row],[DATE]]))),0)</f>
        <v>216.5999999999828</v>
      </c>
      <c r="G32" s="326">
        <f>IFERROR(GETPIVOTDATA("LOADING WEIGHT",'MKT STG'!$A$3,"DATE",DATE(YEAR(Table48[[#This Row],[DATE]]),MONTH(Table48[[#This Row],[DATE]]),DAY(Table48[[#This Row],[DATE]]))),0)</f>
        <v>299.44</v>
      </c>
      <c r="H32" s="326">
        <f>IFERROR(GETPIVOTDATA("SHORTAGE WEIGHT",'MKT STG'!$A$3,"DATE",DATE(YEAR(Table48[[#This Row],[DATE]]),MONTH(Table48[[#This Row],[DATE]]),DAY(Table48[[#This Row],[DATE]]))),0)</f>
        <v>3.1800000000000068</v>
      </c>
      <c r="I32" s="326">
        <f>IFERROR(GETPIVOTDATA("EXCESS SHORTAGE (PAYABLE)",'MKT STG'!$A$3,"DATE",DATE(YEAR(Table48[[#This Row],[DATE]]),MONTH(Table48[[#This Row],[DATE]]),DAY(Table48[[#This Row],[DATE]]))),0)</f>
        <v>0.18560000000000665</v>
      </c>
      <c r="J32" s="348">
        <f>IFERROR(GETPIVOTDATA("FINE AMOUNT",'MKT STG'!$A$3,"DATE",DATE(YEAR(Table48[[#This Row],[DATE]]),MONTH(Table48[[#This Row],[DATE]]),DAY(Table48[[#This Row],[DATE]]))),0)</f>
        <v>185.60000000000664</v>
      </c>
      <c r="K32" s="328">
        <f>Table48[[#This Row],[LOADING WEIGHT (UTK)]]+Table48[[#This Row],[LOADING WEIGHT (MKT)]]</f>
        <v>1095.7800000000002</v>
      </c>
      <c r="L32" s="328">
        <f>Table48[[#This Row],[LOADING WEIGHT (UTK)]]+Table48[[#This Row],[LOADING WEIGHT (MKT)]]</f>
        <v>1095.7800000000002</v>
      </c>
      <c r="M32" s="328">
        <f>Table48[[#This Row],[EXCESS SHORTAGE (UTK]]+Table48[[#This Row],[EXCESS SHORTAGE (MKT)]]</f>
        <v>0.40219999999998945</v>
      </c>
      <c r="N32" s="364">
        <f>Table48[[#This Row],[FINE AMOUNT (UTK)]]+Table48[[#This Row],[FINE AMOUNT (MKT)]]</f>
        <v>402.19999999998947</v>
      </c>
    </row>
    <row r="33" spans="1:14" ht="15" thickBot="1">
      <c r="A33" s="522" t="s">
        <v>185</v>
      </c>
      <c r="B33" s="523"/>
      <c r="C33" s="524">
        <f>SUBTOTAL(109,Table48[LOADING WEIGHT (UTK)])</f>
        <v>23836.160000000003</v>
      </c>
      <c r="D33" s="524"/>
      <c r="E33" s="524">
        <f>SUBTOTAL(109,Table48[EXCESS SHORTAGE (UTK])</f>
        <v>158.29839999999987</v>
      </c>
      <c r="F33" s="525">
        <f>SUBTOTAL(109,Table48[FINE AMOUNT (UTK)])</f>
        <v>158298.39999999979</v>
      </c>
      <c r="G33" s="526">
        <f>SUBTOTAL(109,Table48[LOADING WEIGHT (MKT)])</f>
        <v>7849.5</v>
      </c>
      <c r="H33" s="526"/>
      <c r="I33" s="526">
        <f>SUBTOTAL(109,Table48[EXCESS SHORTAGE (MKT)])</f>
        <v>25.085000000000004</v>
      </c>
      <c r="J33" s="527">
        <f>SUBTOTAL(109,Table48[FINE AMOUNT (MKT)])</f>
        <v>25085.000000000007</v>
      </c>
      <c r="K33" s="528">
        <f>SUBTOTAL(109,Table48[LOADING WEIGHT (TOTAL)])</f>
        <v>31685.66</v>
      </c>
      <c r="L33" s="528"/>
      <c r="M33" s="528">
        <f>SUBTOTAL(109,Table48[EXCESS SHORTAGE (TOTAL)2])</f>
        <v>183.38339999999988</v>
      </c>
      <c r="N33" s="529">
        <f>SUBTOTAL(109,Table48[FINE AMOUNT (TOTAL)])</f>
        <v>183383.39999999985</v>
      </c>
    </row>
    <row r="34" spans="1:14" ht="18">
      <c r="A34" s="762" t="s">
        <v>201</v>
      </c>
      <c r="B34" s="763"/>
      <c r="C34" s="763"/>
      <c r="D34" s="763"/>
      <c r="E34" s="763"/>
      <c r="F34" s="763"/>
      <c r="G34" s="763"/>
      <c r="H34" s="763"/>
      <c r="I34" s="763"/>
      <c r="J34" s="763"/>
      <c r="K34" s="763"/>
      <c r="L34" s="763"/>
      <c r="M34" s="763"/>
      <c r="N34" s="764"/>
    </row>
    <row r="35" spans="1:14" ht="43.2">
      <c r="A35" s="358" t="s">
        <v>0</v>
      </c>
      <c r="B35" s="343" t="s">
        <v>1</v>
      </c>
      <c r="C35" s="331" t="s">
        <v>186</v>
      </c>
      <c r="D35" s="331" t="s">
        <v>195</v>
      </c>
      <c r="E35" s="331" t="s">
        <v>190</v>
      </c>
      <c r="F35" s="331" t="s">
        <v>188</v>
      </c>
      <c r="G35" s="332" t="s">
        <v>191</v>
      </c>
      <c r="H35" s="332" t="s">
        <v>196</v>
      </c>
      <c r="I35" s="332" t="s">
        <v>187</v>
      </c>
      <c r="J35" s="332" t="s">
        <v>189</v>
      </c>
      <c r="K35" s="333" t="s">
        <v>192</v>
      </c>
      <c r="L35" s="333" t="s">
        <v>193</v>
      </c>
      <c r="M35" s="333" t="s">
        <v>197</v>
      </c>
      <c r="N35" s="359" t="s">
        <v>194</v>
      </c>
    </row>
    <row r="36" spans="1:14">
      <c r="A36" s="360">
        <v>1</v>
      </c>
      <c r="B36" s="347">
        <v>45474</v>
      </c>
      <c r="C36" s="324">
        <f>IFERROR(GETPIVOTDATA("LOADING WEIGHT",'UTK STG'!$A$3,"DATE",DATE(YEAR(Table47[[#This Row],[DATE]]),MONTH(Table47[[#This Row],[DATE]]),DAY(Table47[[#This Row],[DATE]]))),0)</f>
        <v>835.86000000000013</v>
      </c>
      <c r="D36" s="324">
        <f>IFERROR(GETPIVOTDATA("SHORTAGE WEIGHT",'UTK STG'!$A$3,"DATE",DATE(YEAR(Table47[[#This Row],[DATE]]),MONTH(Table47[[#This Row],[DATE]]),DAY(Table47[[#This Row],[DATE]]))),0)</f>
        <v>10.840000000000011</v>
      </c>
      <c r="E36" s="324">
        <f>IFERROR(GETPIVOTDATA("EXCESS SHORTAGE (PAYABLE)",'UTK STG'!$A$3,"DATE",DATE(YEAR(Table47[[#This Row],[DATE]]),MONTH(Table47[[#This Row],[DATE]]),DAY(Table47[[#This Row],[DATE]]))),0)</f>
        <v>2.4814000000000096</v>
      </c>
      <c r="F36" s="361">
        <f>IFERROR(GETPIVOTDATA("FINE AMOUNT",'UTK STG'!$A$3,"DATE",DATE(YEAR(Table47[[#This Row],[DATE]]),MONTH(Table47[[#This Row],[DATE]]),DAY(Table47[[#This Row],[DATE]]))),0)</f>
        <v>2481.4000000000096</v>
      </c>
      <c r="G36" s="326">
        <f>IFERROR(GETPIVOTDATA("LOADING WEIGHT",'MKT STG'!$A$3,"DATE",DATE(YEAR(Table47[[#This Row],[DATE]]),MONTH(Table47[[#This Row],[DATE]]),DAY(Table47[[#This Row],[DATE]]))),0)</f>
        <v>292.59999999999997</v>
      </c>
      <c r="H36" s="326">
        <f>IFERROR(GETPIVOTDATA("SHORTAGE WEIGHT",'MKT STG'!$A$3,"DATE",DATE(YEAR(Table47[[#This Row],[DATE]]),MONTH(Table47[[#This Row],[DATE]]),DAY(Table47[[#This Row],[DATE]]))),0)</f>
        <v>3.2399999999999807</v>
      </c>
      <c r="I36" s="326">
        <f>IFERROR(GETPIVOTDATA("EXCESS SHORTAGE (PAYABLE)",'MKT STG'!$A$3,"DATE",DATE(YEAR(Table47[[#This Row],[DATE]]),MONTH(Table47[[#This Row],[DATE]]),DAY(Table47[[#This Row],[DATE]]))),0)</f>
        <v>0.31399999999998096</v>
      </c>
      <c r="J36" s="362">
        <f>IFERROR(GETPIVOTDATA("FINE AMOUNT",'MKT STG'!$A$3,"DATE",DATE(YEAR(Table47[[#This Row],[DATE]]),MONTH(Table47[[#This Row],[DATE]]),DAY(Table47[[#This Row],[DATE]]))),0)</f>
        <v>313.99999999998096</v>
      </c>
      <c r="K36" s="328">
        <f>Table47[[#This Row],[LOADING WEIGHT (UTK)]]+Table47[[#This Row],[LOADING WEIGHT (MKT)]]</f>
        <v>1128.46</v>
      </c>
      <c r="L36" s="328">
        <f>Table47[[#This Row],[LOADING WEIGHT (UTK)]]+Table47[[#This Row],[LOADING WEIGHT (MKT)]]</f>
        <v>1128.46</v>
      </c>
      <c r="M36" s="328">
        <f>Table47[[#This Row],[EXCESS SHORTAGE (UTK]]+Table47[[#This Row],[EXCESS SHORTAGE (MKT)]]</f>
        <v>2.7953999999999906</v>
      </c>
      <c r="N36" s="363">
        <f>Table47[[#This Row],[FINE AMOUNT (UTK)]]+Table47[[#This Row],[FINE AMOUNT (MKT)]]</f>
        <v>2795.3999999999905</v>
      </c>
    </row>
    <row r="37" spans="1:14">
      <c r="A37" s="360">
        <v>2</v>
      </c>
      <c r="B37" s="347">
        <v>45475</v>
      </c>
      <c r="C37" s="324">
        <f>IFERROR(GETPIVOTDATA("LOADING WEIGHT",'UTK STG'!$A$3,"DATE",DATE(YEAR(Table47[[#This Row],[DATE]]),MONTH(Table47[[#This Row],[DATE]]),DAY(Table47[[#This Row],[DATE]]))),0)</f>
        <v>695.62</v>
      </c>
      <c r="D37" s="324">
        <f>IFERROR(GETPIVOTDATA("SHORTAGE WEIGHT",'UTK STG'!$A$3,"DATE",DATE(YEAR(Table47[[#This Row],[DATE]]),MONTH(Table47[[#This Row],[DATE]]),DAY(Table47[[#This Row],[DATE]]))),0)</f>
        <v>8.3000000000000078</v>
      </c>
      <c r="E37" s="324">
        <f>IFERROR(GETPIVOTDATA("EXCESS SHORTAGE (PAYABLE)",'UTK STG'!$A$3,"DATE",DATE(YEAR(Table47[[#This Row],[DATE]]),MONTH(Table47[[#This Row],[DATE]]),DAY(Table47[[#This Row],[DATE]]))),0)</f>
        <v>1.3438000000000079</v>
      </c>
      <c r="F37" s="361">
        <f>IFERROR(GETPIVOTDATA("FINE AMOUNT",'UTK STG'!$A$3,"DATE",DATE(YEAR(Table47[[#This Row],[DATE]]),MONTH(Table47[[#This Row],[DATE]]),DAY(Table47[[#This Row],[DATE]]))),0)</f>
        <v>1343.8000000000079</v>
      </c>
      <c r="G37" s="326">
        <f>IFERROR(GETPIVOTDATA("LOADING WEIGHT",'MKT STG'!$A$3,"DATE",DATE(YEAR(Table47[[#This Row],[DATE]]),MONTH(Table47[[#This Row],[DATE]]),DAY(Table47[[#This Row],[DATE]]))),0)</f>
        <v>299.58000000000004</v>
      </c>
      <c r="H37" s="326">
        <f>IFERROR(GETPIVOTDATA("SHORTAGE WEIGHT",'MKT STG'!$A$3,"DATE",DATE(YEAR(Table47[[#This Row],[DATE]]),MONTH(Table47[[#This Row],[DATE]]),DAY(Table47[[#This Row],[DATE]]))),0)</f>
        <v>3.8999999999999986</v>
      </c>
      <c r="I37" s="326">
        <f>IFERROR(GETPIVOTDATA("EXCESS SHORTAGE (PAYABLE)",'MKT STG'!$A$3,"DATE",DATE(YEAR(Table47[[#This Row],[DATE]]),MONTH(Table47[[#This Row],[DATE]]),DAY(Table47[[#This Row],[DATE]]))),0)</f>
        <v>0.90419999999999812</v>
      </c>
      <c r="J37" s="362">
        <f>IFERROR(GETPIVOTDATA("FINE AMOUNT",'MKT STG'!$A$3,"DATE",DATE(YEAR(Table47[[#This Row],[DATE]]),MONTH(Table47[[#This Row],[DATE]]),DAY(Table47[[#This Row],[DATE]]))),0)</f>
        <v>904.19999999999811</v>
      </c>
      <c r="K37" s="328">
        <f>Table47[[#This Row],[LOADING WEIGHT (UTK)]]+Table47[[#This Row],[LOADING WEIGHT (MKT)]]</f>
        <v>995.2</v>
      </c>
      <c r="L37" s="328">
        <f>Table47[[#This Row],[LOADING WEIGHT (UTK)]]+Table47[[#This Row],[LOADING WEIGHT (MKT)]]</f>
        <v>995.2</v>
      </c>
      <c r="M37" s="328">
        <f>Table47[[#This Row],[EXCESS SHORTAGE (UTK]]+Table47[[#This Row],[EXCESS SHORTAGE (MKT)]]</f>
        <v>2.248000000000006</v>
      </c>
      <c r="N37" s="363">
        <f>Table47[[#This Row],[FINE AMOUNT (UTK)]]+Table47[[#This Row],[FINE AMOUNT (MKT)]]</f>
        <v>2248.0000000000059</v>
      </c>
    </row>
    <row r="38" spans="1:14">
      <c r="A38" s="360">
        <v>3</v>
      </c>
      <c r="B38" s="347">
        <v>45476</v>
      </c>
      <c r="C38" s="324">
        <f>IFERROR(GETPIVOTDATA("LOADING WEIGHT",'UTK STG'!$A$3,"DATE",DATE(YEAR(Table47[[#This Row],[DATE]]),MONTH(Table47[[#This Row],[DATE]]),DAY(Table47[[#This Row],[DATE]]))),0)</f>
        <v>899.25999999999988</v>
      </c>
      <c r="D38" s="324">
        <f>IFERROR(GETPIVOTDATA("SHORTAGE WEIGHT",'UTK STG'!$A$3,"DATE",DATE(YEAR(Table47[[#This Row],[DATE]]),MONTH(Table47[[#This Row],[DATE]]),DAY(Table47[[#This Row],[DATE]]))),0)</f>
        <v>9.8800000000000026</v>
      </c>
      <c r="E38" s="324">
        <f>IFERROR(GETPIVOTDATA("EXCESS SHORTAGE (PAYABLE)",'UTK STG'!$A$3,"DATE",DATE(YEAR(Table47[[#This Row],[DATE]]),MONTH(Table47[[#This Row],[DATE]]),DAY(Table47[[#This Row],[DATE]]))),0)</f>
        <v>0.88740000000000308</v>
      </c>
      <c r="F38" s="361">
        <f>IFERROR(GETPIVOTDATA("FINE AMOUNT",'UTK STG'!$A$3,"DATE",DATE(YEAR(Table47[[#This Row],[DATE]]),MONTH(Table47[[#This Row],[DATE]]),DAY(Table47[[#This Row],[DATE]]))),0)</f>
        <v>887.40000000000305</v>
      </c>
      <c r="G38" s="326">
        <f>IFERROR(GETPIVOTDATA("LOADING WEIGHT",'MKT STG'!$A$3,"DATE",DATE(YEAR(Table47[[#This Row],[DATE]]),MONTH(Table47[[#This Row],[DATE]]),DAY(Table47[[#This Row],[DATE]]))),0)</f>
        <v>380.58</v>
      </c>
      <c r="H38" s="326">
        <f>IFERROR(GETPIVOTDATA("SHORTAGE WEIGHT",'MKT STG'!$A$3,"DATE",DATE(YEAR(Table47[[#This Row],[DATE]]),MONTH(Table47[[#This Row],[DATE]]),DAY(Table47[[#This Row],[DATE]]))),0)</f>
        <v>3.0399999999999849</v>
      </c>
      <c r="I38" s="326">
        <f>IFERROR(GETPIVOTDATA("EXCESS SHORTAGE (PAYABLE)",'MKT STG'!$A$3,"DATE",DATE(YEAR(Table47[[#This Row],[DATE]]),MONTH(Table47[[#This Row],[DATE]]),DAY(Table47[[#This Row],[DATE]]))),0)</f>
        <v>-0.76580000000001514</v>
      </c>
      <c r="J38" s="362">
        <f>IFERROR(GETPIVOTDATA("FINE AMOUNT",'MKT STG'!$A$3,"DATE",DATE(YEAR(Table47[[#This Row],[DATE]]),MONTH(Table47[[#This Row],[DATE]]),DAY(Table47[[#This Row],[DATE]]))),0)</f>
        <v>-765.80000000001519</v>
      </c>
      <c r="K38" s="328">
        <f>Table47[[#This Row],[LOADING WEIGHT (UTK)]]+Table47[[#This Row],[LOADING WEIGHT (MKT)]]</f>
        <v>1279.8399999999999</v>
      </c>
      <c r="L38" s="328">
        <f>Table47[[#This Row],[LOADING WEIGHT (UTK)]]+Table47[[#This Row],[LOADING WEIGHT (MKT)]]</f>
        <v>1279.8399999999999</v>
      </c>
      <c r="M38" s="328">
        <f>Table47[[#This Row],[EXCESS SHORTAGE (UTK]]+Table47[[#This Row],[EXCESS SHORTAGE (MKT)]]</f>
        <v>0.12159999999998794</v>
      </c>
      <c r="N38" s="363">
        <f>Table47[[#This Row],[FINE AMOUNT (UTK)]]+Table47[[#This Row],[FINE AMOUNT (MKT)]]</f>
        <v>121.59999999998786</v>
      </c>
    </row>
    <row r="39" spans="1:14">
      <c r="A39" s="360">
        <v>4</v>
      </c>
      <c r="B39" s="347">
        <v>45477</v>
      </c>
      <c r="C39" s="324">
        <f>IFERROR(GETPIVOTDATA("LOADING WEIGHT",'UTK STG'!$A$3,"DATE",DATE(YEAR(Table47[[#This Row],[DATE]]),MONTH(Table47[[#This Row],[DATE]]),DAY(Table47[[#This Row],[DATE]]))),0)</f>
        <v>740.04000000000008</v>
      </c>
      <c r="D39" s="324">
        <f>IFERROR(GETPIVOTDATA("SHORTAGE WEIGHT",'UTK STG'!$A$3,"DATE",DATE(YEAR(Table47[[#This Row],[DATE]]),MONTH(Table47[[#This Row],[DATE]]),DAY(Table47[[#This Row],[DATE]]))),0)</f>
        <v>7.6200000000000259</v>
      </c>
      <c r="E39" s="324">
        <f>IFERROR(GETPIVOTDATA("EXCESS SHORTAGE (PAYABLE)",'UTK STG'!$A$3,"DATE",DATE(YEAR(Table47[[#This Row],[DATE]]),MONTH(Table47[[#This Row],[DATE]]),DAY(Table47[[#This Row],[DATE]]))),0)</f>
        <v>0.21960000000002466</v>
      </c>
      <c r="F39" s="361">
        <f>IFERROR(GETPIVOTDATA("FINE AMOUNT",'UTK STG'!$A$3,"DATE",DATE(YEAR(Table47[[#This Row],[DATE]]),MONTH(Table47[[#This Row],[DATE]]),DAY(Table47[[#This Row],[DATE]]))),0)</f>
        <v>219.60000000002466</v>
      </c>
      <c r="G39" s="326">
        <f>IFERROR(GETPIVOTDATA("LOADING WEIGHT",'MKT STG'!$A$3,"DATE",DATE(YEAR(Table47[[#This Row],[DATE]]),MONTH(Table47[[#This Row],[DATE]]),DAY(Table47[[#This Row],[DATE]]))),0)</f>
        <v>376.40000000000003</v>
      </c>
      <c r="H39" s="326">
        <f>IFERROR(GETPIVOTDATA("SHORTAGE WEIGHT",'MKT STG'!$A$3,"DATE",DATE(YEAR(Table47[[#This Row],[DATE]]),MONTH(Table47[[#This Row],[DATE]]),DAY(Table47[[#This Row],[DATE]]))),0)</f>
        <v>2.4000000000000199</v>
      </c>
      <c r="I39" s="326">
        <f>IFERROR(GETPIVOTDATA("EXCESS SHORTAGE (PAYABLE)",'MKT STG'!$A$3,"DATE",DATE(YEAR(Table47[[#This Row],[DATE]]),MONTH(Table47[[#This Row],[DATE]]),DAY(Table47[[#This Row],[DATE]]))),0)</f>
        <v>-1.3639999999999803</v>
      </c>
      <c r="J39" s="362">
        <f>IFERROR(GETPIVOTDATA("FINE AMOUNT",'MKT STG'!$A$3,"DATE",DATE(YEAR(Table47[[#This Row],[DATE]]),MONTH(Table47[[#This Row],[DATE]]),DAY(Table47[[#This Row],[DATE]]))),0)</f>
        <v>-1363.9999999999804</v>
      </c>
      <c r="K39" s="328">
        <f>Table47[[#This Row],[LOADING WEIGHT (UTK)]]+Table47[[#This Row],[LOADING WEIGHT (MKT)]]</f>
        <v>1116.44</v>
      </c>
      <c r="L39" s="328">
        <f>Table47[[#This Row],[LOADING WEIGHT (UTK)]]+Table47[[#This Row],[LOADING WEIGHT (MKT)]]</f>
        <v>1116.44</v>
      </c>
      <c r="M39" s="328">
        <f>Table47[[#This Row],[EXCESS SHORTAGE (UTK]]+Table47[[#This Row],[EXCESS SHORTAGE (MKT)]]</f>
        <v>-1.1443999999999557</v>
      </c>
      <c r="N39" s="363">
        <f>Table47[[#This Row],[FINE AMOUNT (UTK)]]+Table47[[#This Row],[FINE AMOUNT (MKT)]]</f>
        <v>-1144.3999999999558</v>
      </c>
    </row>
    <row r="40" spans="1:14">
      <c r="A40" s="360">
        <v>5</v>
      </c>
      <c r="B40" s="347">
        <v>45478</v>
      </c>
      <c r="C40" s="324">
        <f>IFERROR(GETPIVOTDATA("LOADING WEIGHT",'UTK STG'!$A$3,"DATE",DATE(YEAR(Table47[[#This Row],[DATE]]),MONTH(Table47[[#This Row],[DATE]]),DAY(Table47[[#This Row],[DATE]]))),0)</f>
        <v>706.62</v>
      </c>
      <c r="D40" s="324">
        <f>IFERROR(GETPIVOTDATA("SHORTAGE WEIGHT",'UTK STG'!$A$3,"DATE",DATE(YEAR(Table47[[#This Row],[DATE]]),MONTH(Table47[[#This Row],[DATE]]),DAY(Table47[[#This Row],[DATE]]))),0)</f>
        <v>5.7800000000000047</v>
      </c>
      <c r="E40" s="324">
        <f>IFERROR(GETPIVOTDATA("EXCESS SHORTAGE (PAYABLE)",'UTK STG'!$A$3,"DATE",DATE(YEAR(Table47[[#This Row],[DATE]]),MONTH(Table47[[#This Row],[DATE]]),DAY(Table47[[#This Row],[DATE]]))),0)</f>
        <v>-1.2861999999999956</v>
      </c>
      <c r="F40" s="361">
        <f>IFERROR(GETPIVOTDATA("FINE AMOUNT",'UTK STG'!$A$3,"DATE",DATE(YEAR(Table47[[#This Row],[DATE]]),MONTH(Table47[[#This Row],[DATE]]),DAY(Table47[[#This Row],[DATE]]))),0)</f>
        <v>-1286.1999999999955</v>
      </c>
      <c r="G40" s="326">
        <f>IFERROR(GETPIVOTDATA("LOADING WEIGHT",'MKT STG'!$A$3,"DATE",DATE(YEAR(Table47[[#This Row],[DATE]]),MONTH(Table47[[#This Row],[DATE]]),DAY(Table47[[#This Row],[DATE]]))),0)</f>
        <v>376.85999999999996</v>
      </c>
      <c r="H40" s="326">
        <f>IFERROR(GETPIVOTDATA("SHORTAGE WEIGHT",'MKT STG'!$A$3,"DATE",DATE(YEAR(Table47[[#This Row],[DATE]]),MONTH(Table47[[#This Row],[DATE]]),DAY(Table47[[#This Row],[DATE]]))),0)</f>
        <v>3.2999999999999972</v>
      </c>
      <c r="I40" s="326">
        <f>IFERROR(GETPIVOTDATA("EXCESS SHORTAGE (PAYABLE)",'MKT STG'!$A$3,"DATE",DATE(YEAR(Table47[[#This Row],[DATE]]),MONTH(Table47[[#This Row],[DATE]]),DAY(Table47[[#This Row],[DATE]]))),0)</f>
        <v>-0.46860000000000257</v>
      </c>
      <c r="J40" s="362">
        <f>IFERROR(GETPIVOTDATA("FINE AMOUNT",'MKT STG'!$A$3,"DATE",DATE(YEAR(Table47[[#This Row],[DATE]]),MONTH(Table47[[#This Row],[DATE]]),DAY(Table47[[#This Row],[DATE]]))),0)</f>
        <v>-468.60000000000258</v>
      </c>
      <c r="K40" s="328">
        <f>Table47[[#This Row],[LOADING WEIGHT (UTK)]]+Table47[[#This Row],[LOADING WEIGHT (MKT)]]</f>
        <v>1083.48</v>
      </c>
      <c r="L40" s="328">
        <f>Table47[[#This Row],[LOADING WEIGHT (UTK)]]+Table47[[#This Row],[LOADING WEIGHT (MKT)]]</f>
        <v>1083.48</v>
      </c>
      <c r="M40" s="328">
        <f>Table47[[#This Row],[EXCESS SHORTAGE (UTK]]+Table47[[#This Row],[EXCESS SHORTAGE (MKT)]]</f>
        <v>-1.7547999999999981</v>
      </c>
      <c r="N40" s="363">
        <f>Table47[[#This Row],[FINE AMOUNT (UTK)]]+Table47[[#This Row],[FINE AMOUNT (MKT)]]</f>
        <v>-1754.7999999999981</v>
      </c>
    </row>
    <row r="41" spans="1:14">
      <c r="A41" s="360">
        <v>6</v>
      </c>
      <c r="B41" s="347">
        <v>45481</v>
      </c>
      <c r="C41" s="324">
        <f>IFERROR(GETPIVOTDATA("LOADING WEIGHT",'UTK STG'!$A$3,"DATE",DATE(YEAR(Table47[[#This Row],[DATE]]),MONTH(Table47[[#This Row],[DATE]]),DAY(Table47[[#This Row],[DATE]]))),0)</f>
        <v>520.02</v>
      </c>
      <c r="D41" s="324">
        <f>IFERROR(GETPIVOTDATA("SHORTAGE WEIGHT",'UTK STG'!$A$3,"DATE",DATE(YEAR(Table47[[#This Row],[DATE]]),MONTH(Table47[[#This Row],[DATE]]),DAY(Table47[[#This Row],[DATE]]))),0)</f>
        <v>7.1999999999999993</v>
      </c>
      <c r="E41" s="324">
        <f>IFERROR(GETPIVOTDATA("EXCESS SHORTAGE (PAYABLE)",'UTK STG'!$A$3,"DATE",DATE(YEAR(Table47[[#This Row],[DATE]]),MONTH(Table47[[#This Row],[DATE]]),DAY(Table47[[#This Row],[DATE]]))),0)</f>
        <v>1.9997999999999996</v>
      </c>
      <c r="F41" s="361">
        <f>IFERROR(GETPIVOTDATA("FINE AMOUNT",'UTK STG'!$A$3,"DATE",DATE(YEAR(Table47[[#This Row],[DATE]]),MONTH(Table47[[#This Row],[DATE]]),DAY(Table47[[#This Row],[DATE]]))),0)</f>
        <v>1999.7999999999995</v>
      </c>
      <c r="G41" s="326">
        <f>IFERROR(GETPIVOTDATA("LOADING WEIGHT",'MKT STG'!$A$3,"DATE",DATE(YEAR(Table47[[#This Row],[DATE]]),MONTH(Table47[[#This Row],[DATE]]),DAY(Table47[[#This Row],[DATE]]))),0)</f>
        <v>191.94</v>
      </c>
      <c r="H41" s="326">
        <f>IFERROR(GETPIVOTDATA("SHORTAGE WEIGHT",'MKT STG'!$A$3,"DATE",DATE(YEAR(Table47[[#This Row],[DATE]]),MONTH(Table47[[#This Row],[DATE]]),DAY(Table47[[#This Row],[DATE]]))),0)</f>
        <v>3.3000000000000114</v>
      </c>
      <c r="I41" s="326">
        <f>IFERROR(GETPIVOTDATA("EXCESS SHORTAGE (PAYABLE)",'MKT STG'!$A$3,"DATE",DATE(YEAR(Table47[[#This Row],[DATE]]),MONTH(Table47[[#This Row],[DATE]]),DAY(Table47[[#This Row],[DATE]]))),0)</f>
        <v>1.3806000000000114</v>
      </c>
      <c r="J41" s="362">
        <f>IFERROR(GETPIVOTDATA("FINE AMOUNT",'MKT STG'!$A$3,"DATE",DATE(YEAR(Table47[[#This Row],[DATE]]),MONTH(Table47[[#This Row],[DATE]]),DAY(Table47[[#This Row],[DATE]]))),0)</f>
        <v>1380.6000000000113</v>
      </c>
      <c r="K41" s="328">
        <f>Table47[[#This Row],[LOADING WEIGHT (UTK)]]+Table47[[#This Row],[LOADING WEIGHT (MKT)]]</f>
        <v>711.96</v>
      </c>
      <c r="L41" s="328">
        <f>Table47[[#This Row],[LOADING WEIGHT (UTK)]]+Table47[[#This Row],[LOADING WEIGHT (MKT)]]</f>
        <v>711.96</v>
      </c>
      <c r="M41" s="328">
        <f>Table47[[#This Row],[EXCESS SHORTAGE (UTK]]+Table47[[#This Row],[EXCESS SHORTAGE (MKT)]]</f>
        <v>3.380400000000011</v>
      </c>
      <c r="N41" s="363">
        <f>Table47[[#This Row],[FINE AMOUNT (UTK)]]+Table47[[#This Row],[FINE AMOUNT (MKT)]]</f>
        <v>3380.4000000000106</v>
      </c>
    </row>
    <row r="42" spans="1:14">
      <c r="A42" s="360">
        <v>7</v>
      </c>
      <c r="B42" s="347">
        <v>45482</v>
      </c>
      <c r="C42" s="324">
        <f>IFERROR(GETPIVOTDATA("LOADING WEIGHT",'UTK STG'!$A$3,"DATE",DATE(YEAR(Table47[[#This Row],[DATE]]),MONTH(Table47[[#This Row],[DATE]]),DAY(Table47[[#This Row],[DATE]]))),0)</f>
        <v>1073.1000000000001</v>
      </c>
      <c r="D42" s="324">
        <f>IFERROR(GETPIVOTDATA("SHORTAGE WEIGHT",'UTK STG'!$A$3,"DATE",DATE(YEAR(Table47[[#This Row],[DATE]]),MONTH(Table47[[#This Row],[DATE]]),DAY(Table47[[#This Row],[DATE]]))),0)</f>
        <v>18.100000000000033</v>
      </c>
      <c r="E42" s="324">
        <f>IFERROR(GETPIVOTDATA("EXCESS SHORTAGE (PAYABLE)",'UTK STG'!$A$3,"DATE",DATE(YEAR(Table47[[#This Row],[DATE]]),MONTH(Table47[[#This Row],[DATE]]),DAY(Table47[[#This Row],[DATE]]))),0)</f>
        <v>7.3690000000000317</v>
      </c>
      <c r="F42" s="361">
        <f>IFERROR(GETPIVOTDATA("FINE AMOUNT",'UTK STG'!$A$3,"DATE",DATE(YEAR(Table47[[#This Row],[DATE]]),MONTH(Table47[[#This Row],[DATE]]),DAY(Table47[[#This Row],[DATE]]))),0)</f>
        <v>7369.0000000000318</v>
      </c>
      <c r="G42" s="326">
        <f>IFERROR(GETPIVOTDATA("LOADING WEIGHT",'MKT STG'!$A$3,"DATE",DATE(YEAR(Table47[[#This Row],[DATE]]),MONTH(Table47[[#This Row],[DATE]]),DAY(Table47[[#This Row],[DATE]]))),0)</f>
        <v>294.52000000000004</v>
      </c>
      <c r="H42" s="326">
        <f>IFERROR(GETPIVOTDATA("SHORTAGE WEIGHT",'MKT STG'!$A$3,"DATE",DATE(YEAR(Table47[[#This Row],[DATE]]),MONTH(Table47[[#This Row],[DATE]]),DAY(Table47[[#This Row],[DATE]]))),0)</f>
        <v>6.8200000000000216</v>
      </c>
      <c r="I42" s="326">
        <f>IFERROR(GETPIVOTDATA("EXCESS SHORTAGE (PAYABLE)",'MKT STG'!$A$3,"DATE",DATE(YEAR(Table47[[#This Row],[DATE]]),MONTH(Table47[[#This Row],[DATE]]),DAY(Table47[[#This Row],[DATE]]))),0)</f>
        <v>3.8748000000000213</v>
      </c>
      <c r="J42" s="362">
        <f>IFERROR(GETPIVOTDATA("FINE AMOUNT",'MKT STG'!$A$3,"DATE",DATE(YEAR(Table47[[#This Row],[DATE]]),MONTH(Table47[[#This Row],[DATE]]),DAY(Table47[[#This Row],[DATE]]))),0)</f>
        <v>3874.8000000000216</v>
      </c>
      <c r="K42" s="328">
        <f>Table47[[#This Row],[LOADING WEIGHT (UTK)]]+Table47[[#This Row],[LOADING WEIGHT (MKT)]]</f>
        <v>1367.6200000000001</v>
      </c>
      <c r="L42" s="328">
        <f>Table47[[#This Row],[LOADING WEIGHT (UTK)]]+Table47[[#This Row],[LOADING WEIGHT (MKT)]]</f>
        <v>1367.6200000000001</v>
      </c>
      <c r="M42" s="328">
        <f>Table47[[#This Row],[EXCESS SHORTAGE (UTK]]+Table47[[#This Row],[EXCESS SHORTAGE (MKT)]]</f>
        <v>11.243800000000054</v>
      </c>
      <c r="N42" s="363">
        <f>Table47[[#This Row],[FINE AMOUNT (UTK)]]+Table47[[#This Row],[FINE AMOUNT (MKT)]]</f>
        <v>11243.800000000054</v>
      </c>
    </row>
    <row r="43" spans="1:14">
      <c r="A43" s="360">
        <v>8</v>
      </c>
      <c r="B43" s="347">
        <v>45483</v>
      </c>
      <c r="C43" s="324">
        <f>IFERROR(GETPIVOTDATA("LOADING WEIGHT",'UTK STG'!$A$3,"DATE",DATE(YEAR(Table47[[#This Row],[DATE]]),MONTH(Table47[[#This Row],[DATE]]),DAY(Table47[[#This Row],[DATE]]))),0)</f>
        <v>971.7</v>
      </c>
      <c r="D43" s="324">
        <f>IFERROR(GETPIVOTDATA("SHORTAGE WEIGHT",'UTK STG'!$A$3,"DATE",DATE(YEAR(Table47[[#This Row],[DATE]]),MONTH(Table47[[#This Row],[DATE]]),DAY(Table47[[#This Row],[DATE]]))),0)</f>
        <v>15.75999999999998</v>
      </c>
      <c r="E43" s="324">
        <f>IFERROR(GETPIVOTDATA("EXCESS SHORTAGE (PAYABLE)",'UTK STG'!$A$3,"DATE",DATE(YEAR(Table47[[#This Row],[DATE]]),MONTH(Table47[[#This Row],[DATE]]),DAY(Table47[[#This Row],[DATE]]))),0)</f>
        <v>6.0429999999999797</v>
      </c>
      <c r="F43" s="361">
        <f>IFERROR(GETPIVOTDATA("FINE AMOUNT",'UTK STG'!$A$3,"DATE",DATE(YEAR(Table47[[#This Row],[DATE]]),MONTH(Table47[[#This Row],[DATE]]),DAY(Table47[[#This Row],[DATE]]))),0)</f>
        <v>6042.99999999998</v>
      </c>
      <c r="G43" s="326">
        <f>IFERROR(GETPIVOTDATA("LOADING WEIGHT",'MKT STG'!$A$3,"DATE",DATE(YEAR(Table47[[#This Row],[DATE]]),MONTH(Table47[[#This Row],[DATE]]),DAY(Table47[[#This Row],[DATE]]))),0)</f>
        <v>450.61999999999995</v>
      </c>
      <c r="H43" s="326">
        <f>IFERROR(GETPIVOTDATA("SHORTAGE WEIGHT",'MKT STG'!$A$3,"DATE",DATE(YEAR(Table47[[#This Row],[DATE]]),MONTH(Table47[[#This Row],[DATE]]),DAY(Table47[[#This Row],[DATE]]))),0)</f>
        <v>5.3000000000000043</v>
      </c>
      <c r="I43" s="326">
        <f>IFERROR(GETPIVOTDATA("EXCESS SHORTAGE (PAYABLE)",'MKT STG'!$A$3,"DATE",DATE(YEAR(Table47[[#This Row],[DATE]]),MONTH(Table47[[#This Row],[DATE]]),DAY(Table47[[#This Row],[DATE]]))),0)</f>
        <v>0.7938000000000045</v>
      </c>
      <c r="J43" s="362">
        <f>IFERROR(GETPIVOTDATA("FINE AMOUNT",'MKT STG'!$A$3,"DATE",DATE(YEAR(Table47[[#This Row],[DATE]]),MONTH(Table47[[#This Row],[DATE]]),DAY(Table47[[#This Row],[DATE]]))),0)</f>
        <v>793.8000000000045</v>
      </c>
      <c r="K43" s="328">
        <f>Table47[[#This Row],[LOADING WEIGHT (UTK)]]+Table47[[#This Row],[LOADING WEIGHT (MKT)]]</f>
        <v>1422.32</v>
      </c>
      <c r="L43" s="328">
        <f>Table47[[#This Row],[LOADING WEIGHT (UTK)]]+Table47[[#This Row],[LOADING WEIGHT (MKT)]]</f>
        <v>1422.32</v>
      </c>
      <c r="M43" s="328">
        <f>Table47[[#This Row],[EXCESS SHORTAGE (UTK]]+Table47[[#This Row],[EXCESS SHORTAGE (MKT)]]</f>
        <v>6.8367999999999842</v>
      </c>
      <c r="N43" s="363">
        <f>Table47[[#This Row],[FINE AMOUNT (UTK)]]+Table47[[#This Row],[FINE AMOUNT (MKT)]]</f>
        <v>6836.7999999999847</v>
      </c>
    </row>
    <row r="44" spans="1:14">
      <c r="A44" s="360">
        <v>9</v>
      </c>
      <c r="B44" s="347">
        <v>45484</v>
      </c>
      <c r="C44" s="324">
        <f>IFERROR(GETPIVOTDATA("LOADING WEIGHT",'UTK STG'!$A$3,"DATE",DATE(YEAR(Table47[[#This Row],[DATE]]),MONTH(Table47[[#This Row],[DATE]]),DAY(Table47[[#This Row],[DATE]]))),0)</f>
        <v>600.42000000000007</v>
      </c>
      <c r="D44" s="324">
        <f>IFERROR(GETPIVOTDATA("SHORTAGE WEIGHT",'UTK STG'!$A$3,"DATE",DATE(YEAR(Table47[[#This Row],[DATE]]),MONTH(Table47[[#This Row],[DATE]]),DAY(Table47[[#This Row],[DATE]]))),0)</f>
        <v>9.5800000000000018</v>
      </c>
      <c r="E44" s="324">
        <f>IFERROR(GETPIVOTDATA("EXCESS SHORTAGE (PAYABLE)",'UTK STG'!$A$3,"DATE",DATE(YEAR(Table47[[#This Row],[DATE]]),MONTH(Table47[[#This Row],[DATE]]),DAY(Table47[[#This Row],[DATE]]))),0)</f>
        <v>3.575800000000001</v>
      </c>
      <c r="F44" s="361">
        <f>IFERROR(GETPIVOTDATA("FINE AMOUNT",'UTK STG'!$A$3,"DATE",DATE(YEAR(Table47[[#This Row],[DATE]]),MONTH(Table47[[#This Row],[DATE]]),DAY(Table47[[#This Row],[DATE]]))),0)</f>
        <v>3575.8000000000011</v>
      </c>
      <c r="G44" s="326">
        <f>IFERROR(GETPIVOTDATA("LOADING WEIGHT",'MKT STG'!$A$3,"DATE",DATE(YEAR(Table47[[#This Row],[DATE]]),MONTH(Table47[[#This Row],[DATE]]),DAY(Table47[[#This Row],[DATE]]))),0)</f>
        <v>400.35999999999996</v>
      </c>
      <c r="H44" s="326">
        <f>IFERROR(GETPIVOTDATA("SHORTAGE WEIGHT",'MKT STG'!$A$3,"DATE",DATE(YEAR(Table47[[#This Row],[DATE]]),MONTH(Table47[[#This Row],[DATE]]),DAY(Table47[[#This Row],[DATE]]))),0)</f>
        <v>5.5399999999999636</v>
      </c>
      <c r="I44" s="326">
        <f>IFERROR(GETPIVOTDATA("EXCESS SHORTAGE (PAYABLE)",'MKT STG'!$A$3,"DATE",DATE(YEAR(Table47[[#This Row],[DATE]]),MONTH(Table47[[#This Row],[DATE]]),DAY(Table47[[#This Row],[DATE]]))),0)</f>
        <v>1.536399999999964</v>
      </c>
      <c r="J44" s="362">
        <f>IFERROR(GETPIVOTDATA("FINE AMOUNT",'MKT STG'!$A$3,"DATE",DATE(YEAR(Table47[[#This Row],[DATE]]),MONTH(Table47[[#This Row],[DATE]]),DAY(Table47[[#This Row],[DATE]]))),0)</f>
        <v>1536.3999999999639</v>
      </c>
      <c r="K44" s="328">
        <f>Table47[[#This Row],[LOADING WEIGHT (UTK)]]+Table47[[#This Row],[LOADING WEIGHT (MKT)]]</f>
        <v>1000.78</v>
      </c>
      <c r="L44" s="328">
        <f>Table47[[#This Row],[LOADING WEIGHT (UTK)]]+Table47[[#This Row],[LOADING WEIGHT (MKT)]]</f>
        <v>1000.78</v>
      </c>
      <c r="M44" s="328">
        <f>Table47[[#This Row],[EXCESS SHORTAGE (UTK]]+Table47[[#This Row],[EXCESS SHORTAGE (MKT)]]</f>
        <v>5.112199999999965</v>
      </c>
      <c r="N44" s="363">
        <f>Table47[[#This Row],[FINE AMOUNT (UTK)]]+Table47[[#This Row],[FINE AMOUNT (MKT)]]</f>
        <v>5112.1999999999653</v>
      </c>
    </row>
    <row r="45" spans="1:14">
      <c r="A45" s="360">
        <v>10</v>
      </c>
      <c r="B45" s="347">
        <v>45485</v>
      </c>
      <c r="C45" s="324">
        <f>IFERROR(GETPIVOTDATA("LOADING WEIGHT",'UTK STG'!$A$3,"DATE",DATE(YEAR(Table47[[#This Row],[DATE]]),MONTH(Table47[[#This Row],[DATE]]),DAY(Table47[[#This Row],[DATE]]))),0)</f>
        <v>976.12</v>
      </c>
      <c r="D45" s="324">
        <f>IFERROR(GETPIVOTDATA("SHORTAGE WEIGHT",'UTK STG'!$A$3,"DATE",DATE(YEAR(Table47[[#This Row],[DATE]]),MONTH(Table47[[#This Row],[DATE]]),DAY(Table47[[#This Row],[DATE]]))),0)</f>
        <v>18.380000000000017</v>
      </c>
      <c r="E45" s="324">
        <f>IFERROR(GETPIVOTDATA("EXCESS SHORTAGE (PAYABLE)",'UTK STG'!$A$3,"DATE",DATE(YEAR(Table47[[#This Row],[DATE]]),MONTH(Table47[[#This Row],[DATE]]),DAY(Table47[[#This Row],[DATE]]))),0)</f>
        <v>8.6188000000000162</v>
      </c>
      <c r="F45" s="361">
        <f>IFERROR(GETPIVOTDATA("FINE AMOUNT",'UTK STG'!$A$3,"DATE",DATE(YEAR(Table47[[#This Row],[DATE]]),MONTH(Table47[[#This Row],[DATE]]),DAY(Table47[[#This Row],[DATE]]))),0)</f>
        <v>8618.8000000000156</v>
      </c>
      <c r="G45" s="326">
        <f>IFERROR(GETPIVOTDATA("LOADING WEIGHT",'MKT STG'!$A$3,"DATE",DATE(YEAR(Table47[[#This Row],[DATE]]),MONTH(Table47[[#This Row],[DATE]]),DAY(Table47[[#This Row],[DATE]]))),0)</f>
        <v>191.54000000000002</v>
      </c>
      <c r="H45" s="326">
        <f>IFERROR(GETPIVOTDATA("SHORTAGE WEIGHT",'MKT STG'!$A$3,"DATE",DATE(YEAR(Table47[[#This Row],[DATE]]),MONTH(Table47[[#This Row],[DATE]]),DAY(Table47[[#This Row],[DATE]]))),0)</f>
        <v>3.220000000000006</v>
      </c>
      <c r="I45" s="326">
        <f>IFERROR(GETPIVOTDATA("EXCESS SHORTAGE (PAYABLE)",'MKT STG'!$A$3,"DATE",DATE(YEAR(Table47[[#This Row],[DATE]]),MONTH(Table47[[#This Row],[DATE]]),DAY(Table47[[#This Row],[DATE]]))),0)</f>
        <v>1.3046000000000058</v>
      </c>
      <c r="J45" s="362">
        <f>IFERROR(GETPIVOTDATA("FINE AMOUNT",'MKT STG'!$A$3,"DATE",DATE(YEAR(Table47[[#This Row],[DATE]]),MONTH(Table47[[#This Row],[DATE]]),DAY(Table47[[#This Row],[DATE]]))),0)</f>
        <v>1304.6000000000058</v>
      </c>
      <c r="K45" s="328">
        <f>Table47[[#This Row],[LOADING WEIGHT (UTK)]]+Table47[[#This Row],[LOADING WEIGHT (MKT)]]</f>
        <v>1167.6600000000001</v>
      </c>
      <c r="L45" s="328">
        <f>Table47[[#This Row],[LOADING WEIGHT (UTK)]]+Table47[[#This Row],[LOADING WEIGHT (MKT)]]</f>
        <v>1167.6600000000001</v>
      </c>
      <c r="M45" s="328">
        <f>Table47[[#This Row],[EXCESS SHORTAGE (UTK]]+Table47[[#This Row],[EXCESS SHORTAGE (MKT)]]</f>
        <v>9.9234000000000222</v>
      </c>
      <c r="N45" s="363">
        <f>Table47[[#This Row],[FINE AMOUNT (UTK)]]+Table47[[#This Row],[FINE AMOUNT (MKT)]]</f>
        <v>9923.4000000000215</v>
      </c>
    </row>
    <row r="46" spans="1:14">
      <c r="A46" s="360">
        <v>11</v>
      </c>
      <c r="B46" s="347">
        <v>45486</v>
      </c>
      <c r="C46" s="324">
        <f>IFERROR(GETPIVOTDATA("LOADING WEIGHT",'UTK STG'!$A$3,"DATE",DATE(YEAR(Table47[[#This Row],[DATE]]),MONTH(Table47[[#This Row],[DATE]]),DAY(Table47[[#This Row],[DATE]]))),0)</f>
        <v>856.63999999999987</v>
      </c>
      <c r="D46" s="324">
        <f>IFERROR(GETPIVOTDATA("SHORTAGE WEIGHT",'UTK STG'!$A$3,"DATE",DATE(YEAR(Table47[[#This Row],[DATE]]),MONTH(Table47[[#This Row],[DATE]]),DAY(Table47[[#This Row],[DATE]]))),0)</f>
        <v>15.779999999999955</v>
      </c>
      <c r="E46" s="324">
        <f>IFERROR(GETPIVOTDATA("EXCESS SHORTAGE (PAYABLE)",'UTK STG'!$A$3,"DATE",DATE(YEAR(Table47[[#This Row],[DATE]]),MONTH(Table47[[#This Row],[DATE]]),DAY(Table47[[#This Row],[DATE]]))),0)</f>
        <v>7.2135999999999552</v>
      </c>
      <c r="F46" s="361">
        <f>IFERROR(GETPIVOTDATA("FINE AMOUNT",'UTK STG'!$A$3,"DATE",DATE(YEAR(Table47[[#This Row],[DATE]]),MONTH(Table47[[#This Row],[DATE]]),DAY(Table47[[#This Row],[DATE]]))),0)</f>
        <v>7213.5999999999549</v>
      </c>
      <c r="G46" s="326">
        <f>IFERROR(GETPIVOTDATA("LOADING WEIGHT",'MKT STG'!$A$3,"DATE",DATE(YEAR(Table47[[#This Row],[DATE]]),MONTH(Table47[[#This Row],[DATE]]),DAY(Table47[[#This Row],[DATE]]))),0)</f>
        <v>374.38</v>
      </c>
      <c r="H46" s="326">
        <f>IFERROR(GETPIVOTDATA("SHORTAGE WEIGHT",'MKT STG'!$A$3,"DATE",DATE(YEAR(Table47[[#This Row],[DATE]]),MONTH(Table47[[#This Row],[DATE]]),DAY(Table47[[#This Row],[DATE]]))),0)</f>
        <v>6.2800000000000082</v>
      </c>
      <c r="I46" s="326">
        <f>IFERROR(GETPIVOTDATA("EXCESS SHORTAGE (PAYABLE)",'MKT STG'!$A$3,"DATE",DATE(YEAR(Table47[[#This Row],[DATE]]),MONTH(Table47[[#This Row],[DATE]]),DAY(Table47[[#This Row],[DATE]]))),0)</f>
        <v>2.536200000000008</v>
      </c>
      <c r="J46" s="362">
        <f>IFERROR(GETPIVOTDATA("FINE AMOUNT",'MKT STG'!$A$3,"DATE",DATE(YEAR(Table47[[#This Row],[DATE]]),MONTH(Table47[[#This Row],[DATE]]),DAY(Table47[[#This Row],[DATE]]))),0)</f>
        <v>2536.200000000008</v>
      </c>
      <c r="K46" s="328">
        <f>Table47[[#This Row],[LOADING WEIGHT (UTK)]]+Table47[[#This Row],[LOADING WEIGHT (MKT)]]</f>
        <v>1231.02</v>
      </c>
      <c r="L46" s="328">
        <f>Table47[[#This Row],[LOADING WEIGHT (UTK)]]+Table47[[#This Row],[LOADING WEIGHT (MKT)]]</f>
        <v>1231.02</v>
      </c>
      <c r="M46" s="328">
        <f>Table47[[#This Row],[EXCESS SHORTAGE (UTK]]+Table47[[#This Row],[EXCESS SHORTAGE (MKT)]]</f>
        <v>9.7497999999999632</v>
      </c>
      <c r="N46" s="363">
        <f>Table47[[#This Row],[FINE AMOUNT (UTK)]]+Table47[[#This Row],[FINE AMOUNT (MKT)]]</f>
        <v>9749.7999999999629</v>
      </c>
    </row>
    <row r="47" spans="1:14">
      <c r="A47" s="360">
        <v>12</v>
      </c>
      <c r="B47" s="347">
        <v>45487</v>
      </c>
      <c r="C47" s="324">
        <f>IFERROR(GETPIVOTDATA("LOADING WEIGHT",'UTK STG'!$A$3,"DATE",DATE(YEAR(Table47[[#This Row],[DATE]]),MONTH(Table47[[#This Row],[DATE]]),DAY(Table47[[#This Row],[DATE]]))),0)</f>
        <v>903.94</v>
      </c>
      <c r="D47" s="324">
        <f>IFERROR(GETPIVOTDATA("SHORTAGE WEIGHT",'UTK STG'!$A$3,"DATE",DATE(YEAR(Table47[[#This Row],[DATE]]),MONTH(Table47[[#This Row],[DATE]]),DAY(Table47[[#This Row],[DATE]]))),0)</f>
        <v>18.080000000000002</v>
      </c>
      <c r="E47" s="324">
        <f>IFERROR(GETPIVOTDATA("EXCESS SHORTAGE (PAYABLE)",'UTK STG'!$A$3,"DATE",DATE(YEAR(Table47[[#This Row],[DATE]]),MONTH(Table47[[#This Row],[DATE]]),DAY(Table47[[#This Row],[DATE]]))),0)</f>
        <v>9.0406000000000013</v>
      </c>
      <c r="F47" s="361">
        <f>IFERROR(GETPIVOTDATA("FINE AMOUNT",'UTK STG'!$A$3,"DATE",DATE(YEAR(Table47[[#This Row],[DATE]]),MONTH(Table47[[#This Row],[DATE]]),DAY(Table47[[#This Row],[DATE]]))),0)</f>
        <v>9040.6000000000022</v>
      </c>
      <c r="G47" s="326">
        <f>IFERROR(GETPIVOTDATA("LOADING WEIGHT",'MKT STG'!$A$3,"DATE",DATE(YEAR(Table47[[#This Row],[DATE]]),MONTH(Table47[[#This Row],[DATE]]),DAY(Table47[[#This Row],[DATE]]))),0)</f>
        <v>298.20000000000005</v>
      </c>
      <c r="H47" s="326">
        <f>IFERROR(GETPIVOTDATA("SHORTAGE WEIGHT",'MKT STG'!$A$3,"DATE",DATE(YEAR(Table47[[#This Row],[DATE]]),MONTH(Table47[[#This Row],[DATE]]),DAY(Table47[[#This Row],[DATE]]))),0)</f>
        <v>3.3200000000000287</v>
      </c>
      <c r="I47" s="326">
        <f>IFERROR(GETPIVOTDATA("EXCESS SHORTAGE (PAYABLE)",'MKT STG'!$A$3,"DATE",DATE(YEAR(Table47[[#This Row],[DATE]]),MONTH(Table47[[#This Row],[DATE]]),DAY(Table47[[#This Row],[DATE]]))),0)</f>
        <v>0.33800000000002806</v>
      </c>
      <c r="J47" s="362">
        <f>IFERROR(GETPIVOTDATA("FINE AMOUNT",'MKT STG'!$A$3,"DATE",DATE(YEAR(Table47[[#This Row],[DATE]]),MONTH(Table47[[#This Row],[DATE]]),DAY(Table47[[#This Row],[DATE]]))),0)</f>
        <v>338.00000000002808</v>
      </c>
      <c r="K47" s="328">
        <f>Table47[[#This Row],[LOADING WEIGHT (UTK)]]+Table47[[#This Row],[LOADING WEIGHT (MKT)]]</f>
        <v>1202.1400000000001</v>
      </c>
      <c r="L47" s="328">
        <f>Table47[[#This Row],[LOADING WEIGHT (UTK)]]+Table47[[#This Row],[LOADING WEIGHT (MKT)]]</f>
        <v>1202.1400000000001</v>
      </c>
      <c r="M47" s="328">
        <f>Table47[[#This Row],[EXCESS SHORTAGE (UTK]]+Table47[[#This Row],[EXCESS SHORTAGE (MKT)]]</f>
        <v>9.3786000000000289</v>
      </c>
      <c r="N47" s="363">
        <f>Table47[[#This Row],[FINE AMOUNT (UTK)]]+Table47[[#This Row],[FINE AMOUNT (MKT)]]</f>
        <v>9378.6000000000295</v>
      </c>
    </row>
    <row r="48" spans="1:14">
      <c r="A48" s="360">
        <v>13</v>
      </c>
      <c r="B48" s="347">
        <v>45488</v>
      </c>
      <c r="C48" s="324">
        <f>IFERROR(GETPIVOTDATA("LOADING WEIGHT",'UTK STG'!$A$3,"DATE",DATE(YEAR(Table47[[#This Row],[DATE]]),MONTH(Table47[[#This Row],[DATE]]),DAY(Table47[[#This Row],[DATE]]))),0)</f>
        <v>691.8599999999999</v>
      </c>
      <c r="D48" s="324">
        <f>IFERROR(GETPIVOTDATA("SHORTAGE WEIGHT",'UTK STG'!$A$3,"DATE",DATE(YEAR(Table47[[#This Row],[DATE]]),MONTH(Table47[[#This Row],[DATE]]),DAY(Table47[[#This Row],[DATE]]))),0)</f>
        <v>15.479999999999997</v>
      </c>
      <c r="E48" s="324">
        <f>IFERROR(GETPIVOTDATA("EXCESS SHORTAGE (PAYABLE)",'UTK STG'!$A$3,"DATE",DATE(YEAR(Table47[[#This Row],[DATE]]),MONTH(Table47[[#This Row],[DATE]]),DAY(Table47[[#This Row],[DATE]]))),0)</f>
        <v>8.561399999999999</v>
      </c>
      <c r="F48" s="361">
        <f>IFERROR(GETPIVOTDATA("FINE AMOUNT",'UTK STG'!$A$3,"DATE",DATE(YEAR(Table47[[#This Row],[DATE]]),MONTH(Table47[[#This Row],[DATE]]),DAY(Table47[[#This Row],[DATE]]))),0)</f>
        <v>8561.4</v>
      </c>
      <c r="G48" s="326">
        <f>IFERROR(GETPIVOTDATA("LOADING WEIGHT",'MKT STG'!$A$3,"DATE",DATE(YEAR(Table47[[#This Row],[DATE]]),MONTH(Table47[[#This Row],[DATE]]),DAY(Table47[[#This Row],[DATE]]))),0)</f>
        <v>227.79999999999998</v>
      </c>
      <c r="H48" s="326">
        <f>IFERROR(GETPIVOTDATA("SHORTAGE WEIGHT",'MKT STG'!$A$3,"DATE",DATE(YEAR(Table47[[#This Row],[DATE]]),MONTH(Table47[[#This Row],[DATE]]),DAY(Table47[[#This Row],[DATE]]))),0)</f>
        <v>3.7999999999999901</v>
      </c>
      <c r="I48" s="326">
        <f>IFERROR(GETPIVOTDATA("EXCESS SHORTAGE (PAYABLE)",'MKT STG'!$A$3,"DATE",DATE(YEAR(Table47[[#This Row],[DATE]]),MONTH(Table47[[#This Row],[DATE]]),DAY(Table47[[#This Row],[DATE]]))),0)</f>
        <v>1.52199999999999</v>
      </c>
      <c r="J48" s="362">
        <f>IFERROR(GETPIVOTDATA("FINE AMOUNT",'MKT STG'!$A$3,"DATE",DATE(YEAR(Table47[[#This Row],[DATE]]),MONTH(Table47[[#This Row],[DATE]]),DAY(Table47[[#This Row],[DATE]]))),0)</f>
        <v>1521.99999999999</v>
      </c>
      <c r="K48" s="328">
        <f>Table47[[#This Row],[LOADING WEIGHT (UTK)]]+Table47[[#This Row],[LOADING WEIGHT (MKT)]]</f>
        <v>919.65999999999985</v>
      </c>
      <c r="L48" s="328">
        <f>Table47[[#This Row],[LOADING WEIGHT (UTK)]]+Table47[[#This Row],[LOADING WEIGHT (MKT)]]</f>
        <v>919.65999999999985</v>
      </c>
      <c r="M48" s="328">
        <f>Table47[[#This Row],[EXCESS SHORTAGE (UTK]]+Table47[[#This Row],[EXCESS SHORTAGE (MKT)]]</f>
        <v>10.083399999999989</v>
      </c>
      <c r="N48" s="363">
        <f>Table47[[#This Row],[FINE AMOUNT (UTK)]]+Table47[[#This Row],[FINE AMOUNT (MKT)]]</f>
        <v>10083.399999999991</v>
      </c>
    </row>
    <row r="49" spans="1:14">
      <c r="A49" s="360">
        <v>14</v>
      </c>
      <c r="B49" s="347">
        <v>45489</v>
      </c>
      <c r="C49" s="324">
        <f>IFERROR(GETPIVOTDATA("LOADING WEIGHT",'UTK STG'!$A$3,"DATE",DATE(YEAR(Table47[[#This Row],[DATE]]),MONTH(Table47[[#This Row],[DATE]]),DAY(Table47[[#This Row],[DATE]]))),0)</f>
        <v>530.42000000000007</v>
      </c>
      <c r="D49" s="324">
        <f>IFERROR(GETPIVOTDATA("SHORTAGE WEIGHT",'UTK STG'!$A$3,"DATE",DATE(YEAR(Table47[[#This Row],[DATE]]),MONTH(Table47[[#This Row],[DATE]]),DAY(Table47[[#This Row],[DATE]]))),0)</f>
        <v>9.559999999999981</v>
      </c>
      <c r="E49" s="324">
        <f>IFERROR(GETPIVOTDATA("EXCESS SHORTAGE (PAYABLE)",'UTK STG'!$A$3,"DATE",DATE(YEAR(Table47[[#This Row],[DATE]]),MONTH(Table47[[#This Row],[DATE]]),DAY(Table47[[#This Row],[DATE]]))),0)</f>
        <v>4.2557999999999803</v>
      </c>
      <c r="F49" s="361">
        <f>IFERROR(GETPIVOTDATA("FINE AMOUNT",'UTK STG'!$A$3,"DATE",DATE(YEAR(Table47[[#This Row],[DATE]]),MONTH(Table47[[#This Row],[DATE]]),DAY(Table47[[#This Row],[DATE]]))),0)</f>
        <v>4255.7999999999802</v>
      </c>
      <c r="G49" s="326">
        <f>IFERROR(GETPIVOTDATA("LOADING WEIGHT",'MKT STG'!$A$3,"DATE",DATE(YEAR(Table47[[#This Row],[DATE]]),MONTH(Table47[[#This Row],[DATE]]),DAY(Table47[[#This Row],[DATE]]))),0)</f>
        <v>147.04</v>
      </c>
      <c r="H49" s="326">
        <f>IFERROR(GETPIVOTDATA("SHORTAGE WEIGHT",'MKT STG'!$A$3,"DATE",DATE(YEAR(Table47[[#This Row],[DATE]]),MONTH(Table47[[#This Row],[DATE]]),DAY(Table47[[#This Row],[DATE]]))),0)</f>
        <v>2.5999999999999943</v>
      </c>
      <c r="I49" s="326">
        <f>IFERROR(GETPIVOTDATA("EXCESS SHORTAGE (PAYABLE)",'MKT STG'!$A$3,"DATE",DATE(YEAR(Table47[[#This Row],[DATE]]),MONTH(Table47[[#This Row],[DATE]]),DAY(Table47[[#This Row],[DATE]]))),0)</f>
        <v>1.1295999999999944</v>
      </c>
      <c r="J49" s="362">
        <f>IFERROR(GETPIVOTDATA("FINE AMOUNT",'MKT STG'!$A$3,"DATE",DATE(YEAR(Table47[[#This Row],[DATE]]),MONTH(Table47[[#This Row],[DATE]]),DAY(Table47[[#This Row],[DATE]]))),0)</f>
        <v>1129.5999999999945</v>
      </c>
      <c r="K49" s="328">
        <f>Table47[[#This Row],[LOADING WEIGHT (UTK)]]+Table47[[#This Row],[LOADING WEIGHT (MKT)]]</f>
        <v>677.46</v>
      </c>
      <c r="L49" s="328">
        <f>Table47[[#This Row],[LOADING WEIGHT (UTK)]]+Table47[[#This Row],[LOADING WEIGHT (MKT)]]</f>
        <v>677.46</v>
      </c>
      <c r="M49" s="328">
        <f>Table47[[#This Row],[EXCESS SHORTAGE (UTK]]+Table47[[#This Row],[EXCESS SHORTAGE (MKT)]]</f>
        <v>5.3853999999999749</v>
      </c>
      <c r="N49" s="363">
        <f>Table47[[#This Row],[FINE AMOUNT (UTK)]]+Table47[[#This Row],[FINE AMOUNT (MKT)]]</f>
        <v>5385.3999999999742</v>
      </c>
    </row>
    <row r="50" spans="1:14">
      <c r="A50" s="360">
        <v>15</v>
      </c>
      <c r="B50" s="347">
        <v>45490</v>
      </c>
      <c r="C50" s="324">
        <f>IFERROR(GETPIVOTDATA("LOADING WEIGHT",'UTK STG'!$A$3,"DATE",DATE(YEAR(Table47[[#This Row],[DATE]]),MONTH(Table47[[#This Row],[DATE]]),DAY(Table47[[#This Row],[DATE]]))),0)</f>
        <v>522.02</v>
      </c>
      <c r="D50" s="324">
        <f>IFERROR(GETPIVOTDATA("SHORTAGE WEIGHT",'UTK STG'!$A$3,"DATE",DATE(YEAR(Table47[[#This Row],[DATE]]),MONTH(Table47[[#This Row],[DATE]]),DAY(Table47[[#This Row],[DATE]]))),0)</f>
        <v>20.239999999999988</v>
      </c>
      <c r="E50" s="324">
        <f>IFERROR(GETPIVOTDATA("EXCESS SHORTAGE (PAYABLE)",'UTK STG'!$A$3,"DATE",DATE(YEAR(Table47[[#This Row],[DATE]]),MONTH(Table47[[#This Row],[DATE]]),DAY(Table47[[#This Row],[DATE]]))),0)</f>
        <v>15.019799999999988</v>
      </c>
      <c r="F50" s="361">
        <f>IFERROR(GETPIVOTDATA("FINE AMOUNT",'UTK STG'!$A$3,"DATE",DATE(YEAR(Table47[[#This Row],[DATE]]),MONTH(Table47[[#This Row],[DATE]]),DAY(Table47[[#This Row],[DATE]]))),0)</f>
        <v>15019.799999999988</v>
      </c>
      <c r="G50" s="326">
        <f>IFERROR(GETPIVOTDATA("LOADING WEIGHT",'MKT STG'!$A$3,"DATE",DATE(YEAR(Table47[[#This Row],[DATE]]),MONTH(Table47[[#This Row],[DATE]]),DAY(Table47[[#This Row],[DATE]]))),0)</f>
        <v>295.82</v>
      </c>
      <c r="H50" s="326">
        <f>IFERROR(GETPIVOTDATA("SHORTAGE WEIGHT",'MKT STG'!$A$3,"DATE",DATE(YEAR(Table47[[#This Row],[DATE]]),MONTH(Table47[[#This Row],[DATE]]),DAY(Table47[[#This Row],[DATE]]))),0)</f>
        <v>7.960000000000008</v>
      </c>
      <c r="I50" s="326">
        <f>IFERROR(GETPIVOTDATA("EXCESS SHORTAGE (PAYABLE)",'MKT STG'!$A$3,"DATE",DATE(YEAR(Table47[[#This Row],[DATE]]),MONTH(Table47[[#This Row],[DATE]]),DAY(Table47[[#This Row],[DATE]]))),0)</f>
        <v>5.0018000000000082</v>
      </c>
      <c r="J50" s="362">
        <f>IFERROR(GETPIVOTDATA("FINE AMOUNT",'MKT STG'!$A$3,"DATE",DATE(YEAR(Table47[[#This Row],[DATE]]),MONTH(Table47[[#This Row],[DATE]]),DAY(Table47[[#This Row],[DATE]]))),0)</f>
        <v>5001.8000000000084</v>
      </c>
      <c r="K50" s="328">
        <f>Table47[[#This Row],[LOADING WEIGHT (UTK)]]+Table47[[#This Row],[LOADING WEIGHT (MKT)]]</f>
        <v>817.83999999999992</v>
      </c>
      <c r="L50" s="328">
        <f>Table47[[#This Row],[LOADING WEIGHT (UTK)]]+Table47[[#This Row],[LOADING WEIGHT (MKT)]]</f>
        <v>817.83999999999992</v>
      </c>
      <c r="M50" s="328">
        <f>Table47[[#This Row],[EXCESS SHORTAGE (UTK]]+Table47[[#This Row],[EXCESS SHORTAGE (MKT)]]</f>
        <v>20.021599999999996</v>
      </c>
      <c r="N50" s="363">
        <f>Table47[[#This Row],[FINE AMOUNT (UTK)]]+Table47[[#This Row],[FINE AMOUNT (MKT)]]</f>
        <v>20021.599999999999</v>
      </c>
    </row>
    <row r="51" spans="1:14">
      <c r="A51" s="360">
        <v>16</v>
      </c>
      <c r="B51" s="347">
        <v>45491</v>
      </c>
      <c r="C51" s="324">
        <f>IFERROR(GETPIVOTDATA("LOADING WEIGHT",'UTK STG'!$A$3,"DATE",DATE(YEAR(Table47[[#This Row],[DATE]]),MONTH(Table47[[#This Row],[DATE]]),DAY(Table47[[#This Row],[DATE]]))),0)</f>
        <v>498.2600000000001</v>
      </c>
      <c r="D51" s="324">
        <f>IFERROR(GETPIVOTDATA("SHORTAGE WEIGHT",'UTK STG'!$A$3,"DATE",DATE(YEAR(Table47[[#This Row],[DATE]]),MONTH(Table47[[#This Row],[DATE]]),DAY(Table47[[#This Row],[DATE]]))),0)</f>
        <v>8.98</v>
      </c>
      <c r="E51" s="324">
        <f>IFERROR(GETPIVOTDATA("EXCESS SHORTAGE (PAYABLE)",'UTK STG'!$A$3,"DATE",DATE(YEAR(Table47[[#This Row],[DATE]]),MONTH(Table47[[#This Row],[DATE]]),DAY(Table47[[#This Row],[DATE]]))),0)</f>
        <v>3.997399999999999</v>
      </c>
      <c r="F51" s="361">
        <f>IFERROR(GETPIVOTDATA("FINE AMOUNT",'UTK STG'!$A$3,"DATE",DATE(YEAR(Table47[[#This Row],[DATE]]),MONTH(Table47[[#This Row],[DATE]]),DAY(Table47[[#This Row],[DATE]]))),0)</f>
        <v>3997.3999999999987</v>
      </c>
      <c r="G51" s="326">
        <f>IFERROR(GETPIVOTDATA("LOADING WEIGHT",'MKT STG'!$A$3,"DATE",DATE(YEAR(Table47[[#This Row],[DATE]]),MONTH(Table47[[#This Row],[DATE]]),DAY(Table47[[#This Row],[DATE]]))),0)</f>
        <v>343.32</v>
      </c>
      <c r="H51" s="326">
        <f>IFERROR(GETPIVOTDATA("SHORTAGE WEIGHT",'MKT STG'!$A$3,"DATE",DATE(YEAR(Table47[[#This Row],[DATE]]),MONTH(Table47[[#This Row],[DATE]]),DAY(Table47[[#This Row],[DATE]]))),0)</f>
        <v>5.2800000000000153</v>
      </c>
      <c r="I51" s="326">
        <f>IFERROR(GETPIVOTDATA("EXCESS SHORTAGE (PAYABLE)",'MKT STG'!$A$3,"DATE",DATE(YEAR(Table47[[#This Row],[DATE]]),MONTH(Table47[[#This Row],[DATE]]),DAY(Table47[[#This Row],[DATE]]))),0)</f>
        <v>1.8468000000000155</v>
      </c>
      <c r="J51" s="362">
        <f>IFERROR(GETPIVOTDATA("FINE AMOUNT",'MKT STG'!$A$3,"DATE",DATE(YEAR(Table47[[#This Row],[DATE]]),MONTH(Table47[[#This Row],[DATE]]),DAY(Table47[[#This Row],[DATE]]))),0)</f>
        <v>1846.8000000000156</v>
      </c>
      <c r="K51" s="328">
        <f>Table47[[#This Row],[LOADING WEIGHT (UTK)]]+Table47[[#This Row],[LOADING WEIGHT (MKT)]]</f>
        <v>841.58000000000015</v>
      </c>
      <c r="L51" s="328">
        <f>Table47[[#This Row],[LOADING WEIGHT (UTK)]]+Table47[[#This Row],[LOADING WEIGHT (MKT)]]</f>
        <v>841.58000000000015</v>
      </c>
      <c r="M51" s="328">
        <f>Table47[[#This Row],[EXCESS SHORTAGE (UTK]]+Table47[[#This Row],[EXCESS SHORTAGE (MKT)]]</f>
        <v>5.8442000000000149</v>
      </c>
      <c r="N51" s="363">
        <f>Table47[[#This Row],[FINE AMOUNT (UTK)]]+Table47[[#This Row],[FINE AMOUNT (MKT)]]</f>
        <v>5844.2000000000144</v>
      </c>
    </row>
    <row r="52" spans="1:14">
      <c r="A52" s="360">
        <v>17</v>
      </c>
      <c r="B52" s="347">
        <v>45492</v>
      </c>
      <c r="C52" s="324">
        <f>IFERROR(GETPIVOTDATA("LOADING WEIGHT",'UTK STG'!$A$3,"DATE",DATE(YEAR(Table47[[#This Row],[DATE]]),MONTH(Table47[[#This Row],[DATE]]),DAY(Table47[[#This Row],[DATE]]))),0)</f>
        <v>823.96</v>
      </c>
      <c r="D52" s="324">
        <f>IFERROR(GETPIVOTDATA("SHORTAGE WEIGHT",'UTK STG'!$A$3,"DATE",DATE(YEAR(Table47[[#This Row],[DATE]]),MONTH(Table47[[#This Row],[DATE]]),DAY(Table47[[#This Row],[DATE]]))),0)</f>
        <v>11.739999999999988</v>
      </c>
      <c r="E52" s="324">
        <f>IFERROR(GETPIVOTDATA("EXCESS SHORTAGE (PAYABLE)",'UTK STG'!$A$3,"DATE",DATE(YEAR(Table47[[#This Row],[DATE]]),MONTH(Table47[[#This Row],[DATE]]),DAY(Table47[[#This Row],[DATE]]))),0)</f>
        <v>3.5003999999999866</v>
      </c>
      <c r="F52" s="361">
        <f>IFERROR(GETPIVOTDATA("FINE AMOUNT",'UTK STG'!$A$3,"DATE",DATE(YEAR(Table47[[#This Row],[DATE]]),MONTH(Table47[[#This Row],[DATE]]),DAY(Table47[[#This Row],[DATE]]))),0)</f>
        <v>3500.3999999999864</v>
      </c>
      <c r="G52" s="326">
        <f>IFERROR(GETPIVOTDATA("LOADING WEIGHT",'MKT STG'!$A$3,"DATE",DATE(YEAR(Table47[[#This Row],[DATE]]),MONTH(Table47[[#This Row],[DATE]]),DAY(Table47[[#This Row],[DATE]]))),0)</f>
        <v>364.34</v>
      </c>
      <c r="H52" s="326">
        <f>IFERROR(GETPIVOTDATA("SHORTAGE WEIGHT",'MKT STG'!$A$3,"DATE",DATE(YEAR(Table47[[#This Row],[DATE]]),MONTH(Table47[[#This Row],[DATE]]),DAY(Table47[[#This Row],[DATE]]))),0)</f>
        <v>2.6599999999999824</v>
      </c>
      <c r="I52" s="326">
        <f>IFERROR(GETPIVOTDATA("EXCESS SHORTAGE (PAYABLE)",'MKT STG'!$A$3,"DATE",DATE(YEAR(Table47[[#This Row],[DATE]]),MONTH(Table47[[#This Row],[DATE]]),DAY(Table47[[#This Row],[DATE]]))),0)</f>
        <v>-0.98340000000001737</v>
      </c>
      <c r="J52" s="362">
        <f>IFERROR(GETPIVOTDATA("FINE AMOUNT",'MKT STG'!$A$3,"DATE",DATE(YEAR(Table47[[#This Row],[DATE]]),MONTH(Table47[[#This Row],[DATE]]),DAY(Table47[[#This Row],[DATE]]))),0)</f>
        <v>-983.40000000001737</v>
      </c>
      <c r="K52" s="328">
        <f>Table47[[#This Row],[LOADING WEIGHT (UTK)]]+Table47[[#This Row],[LOADING WEIGHT (MKT)]]</f>
        <v>1188.3</v>
      </c>
      <c r="L52" s="328">
        <f>Table47[[#This Row],[LOADING WEIGHT (UTK)]]+Table47[[#This Row],[LOADING WEIGHT (MKT)]]</f>
        <v>1188.3</v>
      </c>
      <c r="M52" s="328">
        <f>Table47[[#This Row],[EXCESS SHORTAGE (UTK]]+Table47[[#This Row],[EXCESS SHORTAGE (MKT)]]</f>
        <v>2.5169999999999693</v>
      </c>
      <c r="N52" s="363">
        <f>Table47[[#This Row],[FINE AMOUNT (UTK)]]+Table47[[#This Row],[FINE AMOUNT (MKT)]]</f>
        <v>2516.9999999999691</v>
      </c>
    </row>
    <row r="53" spans="1:14">
      <c r="A53" s="360">
        <v>18</v>
      </c>
      <c r="B53" s="347">
        <v>45493</v>
      </c>
      <c r="C53" s="324">
        <f>IFERROR(GETPIVOTDATA("LOADING WEIGHT",'UTK STG'!$A$3,"DATE",DATE(YEAR(Table47[[#This Row],[DATE]]),MONTH(Table47[[#This Row],[DATE]]),DAY(Table47[[#This Row],[DATE]]))),0)</f>
        <v>729.5200000000001</v>
      </c>
      <c r="D53" s="324">
        <f>IFERROR(GETPIVOTDATA("SHORTAGE WEIGHT",'UTK STG'!$A$3,"DATE",DATE(YEAR(Table47[[#This Row],[DATE]]),MONTH(Table47[[#This Row],[DATE]]),DAY(Table47[[#This Row],[DATE]]))),0)</f>
        <v>10.680000000000014</v>
      </c>
      <c r="E53" s="324">
        <f>IFERROR(GETPIVOTDATA("EXCESS SHORTAGE (PAYABLE)",'UTK STG'!$A$3,"DATE",DATE(YEAR(Table47[[#This Row],[DATE]]),MONTH(Table47[[#This Row],[DATE]]),DAY(Table47[[#This Row],[DATE]]))),0)</f>
        <v>3.3848000000000127</v>
      </c>
      <c r="F53" s="361">
        <f>IFERROR(GETPIVOTDATA("FINE AMOUNT",'UTK STG'!$A$3,"DATE",DATE(YEAR(Table47[[#This Row],[DATE]]),MONTH(Table47[[#This Row],[DATE]]),DAY(Table47[[#This Row],[DATE]]))),0)</f>
        <v>3384.8000000000129</v>
      </c>
      <c r="G53" s="326">
        <f>IFERROR(GETPIVOTDATA("LOADING WEIGHT",'MKT STG'!$A$3,"DATE",DATE(YEAR(Table47[[#This Row],[DATE]]),MONTH(Table47[[#This Row],[DATE]]),DAY(Table47[[#This Row],[DATE]]))),0)</f>
        <v>193.76</v>
      </c>
      <c r="H53" s="326">
        <f>IFERROR(GETPIVOTDATA("SHORTAGE WEIGHT",'MKT STG'!$A$3,"DATE",DATE(YEAR(Table47[[#This Row],[DATE]]),MONTH(Table47[[#This Row],[DATE]]),DAY(Table47[[#This Row],[DATE]]))),0)</f>
        <v>4.9399999999999906</v>
      </c>
      <c r="I53" s="326">
        <f>IFERROR(GETPIVOTDATA("EXCESS SHORTAGE (PAYABLE)",'MKT STG'!$A$3,"DATE",DATE(YEAR(Table47[[#This Row],[DATE]]),MONTH(Table47[[#This Row],[DATE]]),DAY(Table47[[#This Row],[DATE]]))),0)</f>
        <v>3.0023999999999909</v>
      </c>
      <c r="J53" s="362">
        <f>IFERROR(GETPIVOTDATA("FINE AMOUNT",'MKT STG'!$A$3,"DATE",DATE(YEAR(Table47[[#This Row],[DATE]]),MONTH(Table47[[#This Row],[DATE]]),DAY(Table47[[#This Row],[DATE]]))),0)</f>
        <v>3002.399999999991</v>
      </c>
      <c r="K53" s="328">
        <f>Table47[[#This Row],[LOADING WEIGHT (UTK)]]+Table47[[#This Row],[LOADING WEIGHT (MKT)]]</f>
        <v>923.28000000000009</v>
      </c>
      <c r="L53" s="328">
        <f>Table47[[#This Row],[LOADING WEIGHT (UTK)]]+Table47[[#This Row],[LOADING WEIGHT (MKT)]]</f>
        <v>923.28000000000009</v>
      </c>
      <c r="M53" s="328">
        <f>Table47[[#This Row],[EXCESS SHORTAGE (UTK]]+Table47[[#This Row],[EXCESS SHORTAGE (MKT)]]</f>
        <v>6.3872000000000035</v>
      </c>
      <c r="N53" s="363">
        <f>Table47[[#This Row],[FINE AMOUNT (UTK)]]+Table47[[#This Row],[FINE AMOUNT (MKT)]]</f>
        <v>6387.2000000000044</v>
      </c>
    </row>
    <row r="54" spans="1:14">
      <c r="A54" s="360">
        <v>19</v>
      </c>
      <c r="B54" s="347">
        <v>45494</v>
      </c>
      <c r="C54" s="324">
        <f>IFERROR(GETPIVOTDATA("LOADING WEIGHT",'UTK STG'!$A$3,"DATE",DATE(YEAR(Table47[[#This Row],[DATE]]),MONTH(Table47[[#This Row],[DATE]]),DAY(Table47[[#This Row],[DATE]]))),0)</f>
        <v>871.2600000000001</v>
      </c>
      <c r="D54" s="324">
        <f>IFERROR(GETPIVOTDATA("SHORTAGE WEIGHT",'UTK STG'!$A$3,"DATE",DATE(YEAR(Table47[[#This Row],[DATE]]),MONTH(Table47[[#This Row],[DATE]]),DAY(Table47[[#This Row],[DATE]]))),0)</f>
        <v>18.080000000000034</v>
      </c>
      <c r="E54" s="324">
        <f>IFERROR(GETPIVOTDATA("EXCESS SHORTAGE (PAYABLE)",'UTK STG'!$A$3,"DATE",DATE(YEAR(Table47[[#This Row],[DATE]]),MONTH(Table47[[#This Row],[DATE]]),DAY(Table47[[#This Row],[DATE]]))),0)</f>
        <v>9.3674000000000319</v>
      </c>
      <c r="F54" s="361">
        <f>IFERROR(GETPIVOTDATA("FINE AMOUNT",'UTK STG'!$A$3,"DATE",DATE(YEAR(Table47[[#This Row],[DATE]]),MONTH(Table47[[#This Row],[DATE]]),DAY(Table47[[#This Row],[DATE]]))),0)</f>
        <v>9367.4000000000324</v>
      </c>
      <c r="G54" s="326">
        <f>IFERROR(GETPIVOTDATA("LOADING WEIGHT",'MKT STG'!$A$3,"DATE",DATE(YEAR(Table47[[#This Row],[DATE]]),MONTH(Table47[[#This Row],[DATE]]),DAY(Table47[[#This Row],[DATE]]))),0)</f>
        <v>296.88000000000005</v>
      </c>
      <c r="H54" s="326">
        <f>IFERROR(GETPIVOTDATA("SHORTAGE WEIGHT",'MKT STG'!$A$3,"DATE",DATE(YEAR(Table47[[#This Row],[DATE]]),MONTH(Table47[[#This Row],[DATE]]),DAY(Table47[[#This Row],[DATE]]))),0)</f>
        <v>6.240000000000002</v>
      </c>
      <c r="I54" s="326">
        <f>IFERROR(GETPIVOTDATA("EXCESS SHORTAGE (PAYABLE)",'MKT STG'!$A$3,"DATE",DATE(YEAR(Table47[[#This Row],[DATE]]),MONTH(Table47[[#This Row],[DATE]]),DAY(Table47[[#This Row],[DATE]]))),0)</f>
        <v>3.2712000000000012</v>
      </c>
      <c r="J54" s="362">
        <f>IFERROR(GETPIVOTDATA("FINE AMOUNT",'MKT STG'!$A$3,"DATE",DATE(YEAR(Table47[[#This Row],[DATE]]),MONTH(Table47[[#This Row],[DATE]]),DAY(Table47[[#This Row],[DATE]]))),0)</f>
        <v>3271.2000000000012</v>
      </c>
      <c r="K54" s="328">
        <f>Table47[[#This Row],[LOADING WEIGHT (UTK)]]+Table47[[#This Row],[LOADING WEIGHT (MKT)]]</f>
        <v>1168.1400000000001</v>
      </c>
      <c r="L54" s="328">
        <f>Table47[[#This Row],[LOADING WEIGHT (UTK)]]+Table47[[#This Row],[LOADING WEIGHT (MKT)]]</f>
        <v>1168.1400000000001</v>
      </c>
      <c r="M54" s="328">
        <f>Table47[[#This Row],[EXCESS SHORTAGE (UTK]]+Table47[[#This Row],[EXCESS SHORTAGE (MKT)]]</f>
        <v>12.638600000000032</v>
      </c>
      <c r="N54" s="363">
        <f>Table47[[#This Row],[FINE AMOUNT (UTK)]]+Table47[[#This Row],[FINE AMOUNT (MKT)]]</f>
        <v>12638.600000000033</v>
      </c>
    </row>
    <row r="55" spans="1:14">
      <c r="A55" s="360">
        <v>20</v>
      </c>
      <c r="B55" s="347">
        <v>45495</v>
      </c>
      <c r="C55" s="324">
        <f>IFERROR(GETPIVOTDATA("LOADING WEIGHT",'UTK STG'!$A$3,"DATE",DATE(YEAR(Table47[[#This Row],[DATE]]),MONTH(Table47[[#This Row],[DATE]]),DAY(Table47[[#This Row],[DATE]]))),0)</f>
        <v>753.9</v>
      </c>
      <c r="D55" s="324">
        <f>IFERROR(GETPIVOTDATA("SHORTAGE WEIGHT",'UTK STG'!$A$3,"DATE",DATE(YEAR(Table47[[#This Row],[DATE]]),MONTH(Table47[[#This Row],[DATE]]),DAY(Table47[[#This Row],[DATE]]))),0)</f>
        <v>10.699999999999996</v>
      </c>
      <c r="E55" s="324">
        <f>IFERROR(GETPIVOTDATA("EXCESS SHORTAGE (PAYABLE)",'UTK STG'!$A$3,"DATE",DATE(YEAR(Table47[[#This Row],[DATE]]),MONTH(Table47[[#This Row],[DATE]]),DAY(Table47[[#This Row],[DATE]]))),0)</f>
        <v>3.160999999999996</v>
      </c>
      <c r="F55" s="361">
        <f>IFERROR(GETPIVOTDATA("FINE AMOUNT",'UTK STG'!$A$3,"DATE",DATE(YEAR(Table47[[#This Row],[DATE]]),MONTH(Table47[[#This Row],[DATE]]),DAY(Table47[[#This Row],[DATE]]))),0)</f>
        <v>3160.9999999999959</v>
      </c>
      <c r="G55" s="326">
        <f>IFERROR(GETPIVOTDATA("LOADING WEIGHT",'MKT STG'!$A$3,"DATE",DATE(YEAR(Table47[[#This Row],[DATE]]),MONTH(Table47[[#This Row],[DATE]]),DAY(Table47[[#This Row],[DATE]]))),0)</f>
        <v>264.34000000000003</v>
      </c>
      <c r="H55" s="326">
        <f>IFERROR(GETPIVOTDATA("SHORTAGE WEIGHT",'MKT STG'!$A$3,"DATE",DATE(YEAR(Table47[[#This Row],[DATE]]),MONTH(Table47[[#This Row],[DATE]]),DAY(Table47[[#This Row],[DATE]]))),0)</f>
        <v>2.8000000000000114</v>
      </c>
      <c r="I55" s="326">
        <f>IFERROR(GETPIVOTDATA("EXCESS SHORTAGE (PAYABLE)",'MKT STG'!$A$3,"DATE",DATE(YEAR(Table47[[#This Row],[DATE]]),MONTH(Table47[[#This Row],[DATE]]),DAY(Table47[[#This Row],[DATE]]))),0)</f>
        <v>0.15660000000001117</v>
      </c>
      <c r="J55" s="362">
        <f>IFERROR(GETPIVOTDATA("FINE AMOUNT",'MKT STG'!$A$3,"DATE",DATE(YEAR(Table47[[#This Row],[DATE]]),MONTH(Table47[[#This Row],[DATE]]),DAY(Table47[[#This Row],[DATE]]))),0)</f>
        <v>156.60000000001116</v>
      </c>
      <c r="K55" s="328">
        <f>Table47[[#This Row],[LOADING WEIGHT (UTK)]]+Table47[[#This Row],[LOADING WEIGHT (MKT)]]</f>
        <v>1018.24</v>
      </c>
      <c r="L55" s="328">
        <f>Table47[[#This Row],[LOADING WEIGHT (UTK)]]+Table47[[#This Row],[LOADING WEIGHT (MKT)]]</f>
        <v>1018.24</v>
      </c>
      <c r="M55" s="328">
        <f>Table47[[#This Row],[EXCESS SHORTAGE (UTK]]+Table47[[#This Row],[EXCESS SHORTAGE (MKT)]]</f>
        <v>3.3176000000000072</v>
      </c>
      <c r="N55" s="363">
        <f>Table47[[#This Row],[FINE AMOUNT (UTK)]]+Table47[[#This Row],[FINE AMOUNT (MKT)]]</f>
        <v>3317.6000000000072</v>
      </c>
    </row>
    <row r="56" spans="1:14">
      <c r="A56" s="360">
        <v>21</v>
      </c>
      <c r="B56" s="347">
        <v>45496</v>
      </c>
      <c r="C56" s="324">
        <f>IFERROR(GETPIVOTDATA("LOADING WEIGHT",'UTK STG'!$A$3,"DATE",DATE(YEAR(Table47[[#This Row],[DATE]]),MONTH(Table47[[#This Row],[DATE]]),DAY(Table47[[#This Row],[DATE]]))),0)</f>
        <v>569.54</v>
      </c>
      <c r="D56" s="324">
        <f>IFERROR(GETPIVOTDATA("SHORTAGE WEIGHT",'UTK STG'!$A$3,"DATE",DATE(YEAR(Table47[[#This Row],[DATE]]),MONTH(Table47[[#This Row],[DATE]]),DAY(Table47[[#This Row],[DATE]]))),0)</f>
        <v>7.0599999999999952</v>
      </c>
      <c r="E56" s="324">
        <f>IFERROR(GETPIVOTDATA("EXCESS SHORTAGE (PAYABLE)",'UTK STG'!$A$3,"DATE",DATE(YEAR(Table47[[#This Row],[DATE]]),MONTH(Table47[[#This Row],[DATE]]),DAY(Table47[[#This Row],[DATE]]))),0)</f>
        <v>1.3645999999999958</v>
      </c>
      <c r="F56" s="361">
        <f>IFERROR(GETPIVOTDATA("FINE AMOUNT",'UTK STG'!$A$3,"DATE",DATE(YEAR(Table47[[#This Row],[DATE]]),MONTH(Table47[[#This Row],[DATE]]),DAY(Table47[[#This Row],[DATE]]))),0)</f>
        <v>1364.5999999999958</v>
      </c>
      <c r="G56" s="326">
        <f>IFERROR(GETPIVOTDATA("LOADING WEIGHT",'MKT STG'!$A$3,"DATE",DATE(YEAR(Table47[[#This Row],[DATE]]),MONTH(Table47[[#This Row],[DATE]]),DAY(Table47[[#This Row],[DATE]]))),0)</f>
        <v>176.7</v>
      </c>
      <c r="H56" s="326">
        <f>IFERROR(GETPIVOTDATA("SHORTAGE WEIGHT",'MKT STG'!$A$3,"DATE",DATE(YEAR(Table47[[#This Row],[DATE]]),MONTH(Table47[[#This Row],[DATE]]),DAY(Table47[[#This Row],[DATE]]))),0)</f>
        <v>0.95999999999999375</v>
      </c>
      <c r="I56" s="326">
        <f>IFERROR(GETPIVOTDATA("EXCESS SHORTAGE (PAYABLE)",'MKT STG'!$A$3,"DATE",DATE(YEAR(Table47[[#This Row],[DATE]]),MONTH(Table47[[#This Row],[DATE]]),DAY(Table47[[#This Row],[DATE]]))),0)</f>
        <v>-0.80700000000000616</v>
      </c>
      <c r="J56" s="362">
        <f>IFERROR(GETPIVOTDATA("FINE AMOUNT",'MKT STG'!$A$3,"DATE",DATE(YEAR(Table47[[#This Row],[DATE]]),MONTH(Table47[[#This Row],[DATE]]),DAY(Table47[[#This Row],[DATE]]))),0)</f>
        <v>-807.00000000000614</v>
      </c>
      <c r="K56" s="328">
        <f>Table47[[#This Row],[LOADING WEIGHT (UTK)]]+Table47[[#This Row],[LOADING WEIGHT (MKT)]]</f>
        <v>746.24</v>
      </c>
      <c r="L56" s="328">
        <f>Table47[[#This Row],[LOADING WEIGHT (UTK)]]+Table47[[#This Row],[LOADING WEIGHT (MKT)]]</f>
        <v>746.24</v>
      </c>
      <c r="M56" s="328">
        <f>Table47[[#This Row],[EXCESS SHORTAGE (UTK]]+Table47[[#This Row],[EXCESS SHORTAGE (MKT)]]</f>
        <v>0.55759999999998966</v>
      </c>
      <c r="N56" s="363">
        <f>Table47[[#This Row],[FINE AMOUNT (UTK)]]+Table47[[#This Row],[FINE AMOUNT (MKT)]]</f>
        <v>557.59999999998968</v>
      </c>
    </row>
    <row r="57" spans="1:14">
      <c r="A57" s="360">
        <v>22</v>
      </c>
      <c r="B57" s="347">
        <v>45497</v>
      </c>
      <c r="C57" s="324">
        <f>IFERROR(GETPIVOTDATA("LOADING WEIGHT",'UTK STG'!$A$3,"DATE",DATE(YEAR(Table47[[#This Row],[DATE]]),MONTH(Table47[[#This Row],[DATE]]),DAY(Table47[[#This Row],[DATE]]))),0)</f>
        <v>596.04000000000008</v>
      </c>
      <c r="D57" s="324">
        <f>IFERROR(GETPIVOTDATA("SHORTAGE WEIGHT",'UTK STG'!$A$3,"DATE",DATE(YEAR(Table47[[#This Row],[DATE]]),MONTH(Table47[[#This Row],[DATE]]),DAY(Table47[[#This Row],[DATE]]))),0)</f>
        <v>5.8800000000000168</v>
      </c>
      <c r="E57" s="324">
        <f>IFERROR(GETPIVOTDATA("EXCESS SHORTAGE (PAYABLE)",'UTK STG'!$A$3,"DATE",DATE(YEAR(Table47[[#This Row],[DATE]]),MONTH(Table47[[#This Row],[DATE]]),DAY(Table47[[#This Row],[DATE]]))),0)</f>
        <v>-8.039999999998404E-2</v>
      </c>
      <c r="F57" s="361">
        <f>IFERROR(GETPIVOTDATA("FINE AMOUNT",'UTK STG'!$A$3,"DATE",DATE(YEAR(Table47[[#This Row],[DATE]]),MONTH(Table47[[#This Row],[DATE]]),DAY(Table47[[#This Row],[DATE]]))),0)</f>
        <v>-80.399999999984033</v>
      </c>
      <c r="G57" s="326">
        <f>IFERROR(GETPIVOTDATA("LOADING WEIGHT",'MKT STG'!$A$3,"DATE",DATE(YEAR(Table47[[#This Row],[DATE]]),MONTH(Table47[[#This Row],[DATE]]),DAY(Table47[[#This Row],[DATE]]))),0)</f>
        <v>150.26</v>
      </c>
      <c r="H57" s="326">
        <f>IFERROR(GETPIVOTDATA("SHORTAGE WEIGHT",'MKT STG'!$A$3,"DATE",DATE(YEAR(Table47[[#This Row],[DATE]]),MONTH(Table47[[#This Row],[DATE]]),DAY(Table47[[#This Row],[DATE]]))),0)</f>
        <v>1.1999999999999957</v>
      </c>
      <c r="I57" s="326">
        <f>IFERROR(GETPIVOTDATA("EXCESS SHORTAGE (PAYABLE)",'MKT STG'!$A$3,"DATE",DATE(YEAR(Table47[[#This Row],[DATE]]),MONTH(Table47[[#This Row],[DATE]]),DAY(Table47[[#This Row],[DATE]]))),0)</f>
        <v>-0.3026000000000042</v>
      </c>
      <c r="J57" s="362">
        <f>IFERROR(GETPIVOTDATA("FINE AMOUNT",'MKT STG'!$A$3,"DATE",DATE(YEAR(Table47[[#This Row],[DATE]]),MONTH(Table47[[#This Row],[DATE]]),DAY(Table47[[#This Row],[DATE]]))),0)</f>
        <v>-302.60000000000417</v>
      </c>
      <c r="K57" s="328">
        <f>Table47[[#This Row],[LOADING WEIGHT (UTK)]]+Table47[[#This Row],[LOADING WEIGHT (MKT)]]</f>
        <v>746.30000000000007</v>
      </c>
      <c r="L57" s="328">
        <f>Table47[[#This Row],[LOADING WEIGHT (UTK)]]+Table47[[#This Row],[LOADING WEIGHT (MKT)]]</f>
        <v>746.30000000000007</v>
      </c>
      <c r="M57" s="328">
        <f>Table47[[#This Row],[EXCESS SHORTAGE (UTK]]+Table47[[#This Row],[EXCESS SHORTAGE (MKT)]]</f>
        <v>-0.38299999999998824</v>
      </c>
      <c r="N57" s="363">
        <f>Table47[[#This Row],[FINE AMOUNT (UTK)]]+Table47[[#This Row],[FINE AMOUNT (MKT)]]</f>
        <v>-382.99999999998818</v>
      </c>
    </row>
    <row r="58" spans="1:14">
      <c r="A58" s="360">
        <v>23</v>
      </c>
      <c r="B58" s="347">
        <v>45498</v>
      </c>
      <c r="C58" s="324">
        <f>IFERROR(GETPIVOTDATA("LOADING WEIGHT",'UTK STG'!$A$3,"DATE",DATE(YEAR(Table47[[#This Row],[DATE]]),MONTH(Table47[[#This Row],[DATE]]),DAY(Table47[[#This Row],[DATE]]))),0)</f>
        <v>541.09960000000001</v>
      </c>
      <c r="D58" s="324">
        <f>IFERROR(GETPIVOTDATA("SHORTAGE WEIGHT",'UTK STG'!$A$3,"DATE",DATE(YEAR(Table47[[#This Row],[DATE]]),MONTH(Table47[[#This Row],[DATE]]),DAY(Table47[[#This Row],[DATE]]))),0)</f>
        <v>4.819600000000019</v>
      </c>
      <c r="E58" s="324">
        <f>IFERROR(GETPIVOTDATA("EXCESS SHORTAGE (PAYABLE)",'UTK STG'!$A$3,"DATE",DATE(YEAR(Table47[[#This Row],[DATE]]),MONTH(Table47[[#This Row],[DATE]]),DAY(Table47[[#This Row],[DATE]]))),0)</f>
        <v>-0.59139599999998094</v>
      </c>
      <c r="F58" s="361">
        <f>IFERROR(GETPIVOTDATA("FINE AMOUNT",'UTK STG'!$A$3,"DATE",DATE(YEAR(Table47[[#This Row],[DATE]]),MONTH(Table47[[#This Row],[DATE]]),DAY(Table47[[#This Row],[DATE]]))),0)</f>
        <v>-591.39599999998097</v>
      </c>
      <c r="G58" s="326">
        <f>IFERROR(GETPIVOTDATA("LOADING WEIGHT",'MKT STG'!$A$3,"DATE",DATE(YEAR(Table47[[#This Row],[DATE]]),MONTH(Table47[[#This Row],[DATE]]),DAY(Table47[[#This Row],[DATE]]))),0)</f>
        <v>314.24</v>
      </c>
      <c r="H58" s="326">
        <f>IFERROR(GETPIVOTDATA("SHORTAGE WEIGHT",'MKT STG'!$A$3,"DATE",DATE(YEAR(Table47[[#This Row],[DATE]]),MONTH(Table47[[#This Row],[DATE]]),DAY(Table47[[#This Row],[DATE]]))),0)</f>
        <v>1.9799999999999898</v>
      </c>
      <c r="I58" s="326">
        <f>IFERROR(GETPIVOTDATA("EXCESS SHORTAGE (PAYABLE)",'MKT STG'!$A$3,"DATE",DATE(YEAR(Table47[[#This Row],[DATE]]),MONTH(Table47[[#This Row],[DATE]]),DAY(Table47[[#This Row],[DATE]]))),0)</f>
        <v>-1.1624000000000105</v>
      </c>
      <c r="J58" s="362">
        <f>IFERROR(GETPIVOTDATA("FINE AMOUNT",'MKT STG'!$A$3,"DATE",DATE(YEAR(Table47[[#This Row],[DATE]]),MONTH(Table47[[#This Row],[DATE]]),DAY(Table47[[#This Row],[DATE]]))),0)</f>
        <v>-1162.4000000000106</v>
      </c>
      <c r="K58" s="328">
        <f>Table47[[#This Row],[LOADING WEIGHT (UTK)]]+Table47[[#This Row],[LOADING WEIGHT (MKT)]]</f>
        <v>855.33960000000002</v>
      </c>
      <c r="L58" s="328">
        <f>Table47[[#This Row],[LOADING WEIGHT (UTK)]]+Table47[[#This Row],[LOADING WEIGHT (MKT)]]</f>
        <v>855.33960000000002</v>
      </c>
      <c r="M58" s="328">
        <f>Table47[[#This Row],[EXCESS SHORTAGE (UTK]]+Table47[[#This Row],[EXCESS SHORTAGE (MKT)]]</f>
        <v>-1.7537959999999915</v>
      </c>
      <c r="N58" s="364">
        <f>Table47[[#This Row],[FINE AMOUNT (UTK)]]+Table47[[#This Row],[FINE AMOUNT (MKT)]]</f>
        <v>-1753.7959999999916</v>
      </c>
    </row>
    <row r="59" spans="1:14">
      <c r="A59" s="360">
        <v>24</v>
      </c>
      <c r="B59" s="347">
        <v>45499</v>
      </c>
      <c r="C59" s="324">
        <f>IFERROR(GETPIVOTDATA("LOADING WEIGHT",'UTK STG'!$A$3,"DATE",DATE(YEAR(Table47[[#This Row],[DATE]]),MONTH(Table47[[#This Row],[DATE]]),DAY(Table47[[#This Row],[DATE]]))),0)</f>
        <v>788.23999999999978</v>
      </c>
      <c r="D59" s="324">
        <f>IFERROR(GETPIVOTDATA("SHORTAGE WEIGHT",'UTK STG'!$A$3,"DATE",DATE(YEAR(Table47[[#This Row],[DATE]]),MONTH(Table47[[#This Row],[DATE]]),DAY(Table47[[#This Row],[DATE]]))),0)</f>
        <v>9.0400000000000098</v>
      </c>
      <c r="E59" s="324">
        <f>IFERROR(GETPIVOTDATA("EXCESS SHORTAGE (PAYABLE)",'UTK STG'!$A$3,"DATE",DATE(YEAR(Table47[[#This Row],[DATE]]),MONTH(Table47[[#This Row],[DATE]]),DAY(Table47[[#This Row],[DATE]]))),0)</f>
        <v>1.157600000000012</v>
      </c>
      <c r="F59" s="361">
        <f>IFERROR(GETPIVOTDATA("FINE AMOUNT",'UTK STG'!$A$3,"DATE",DATE(YEAR(Table47[[#This Row],[DATE]]),MONTH(Table47[[#This Row],[DATE]]),DAY(Table47[[#This Row],[DATE]]))),0)</f>
        <v>1157.600000000012</v>
      </c>
      <c r="G59" s="326">
        <f>IFERROR(GETPIVOTDATA("LOADING WEIGHT",'MKT STG'!$A$3,"DATE",DATE(YEAR(Table47[[#This Row],[DATE]]),MONTH(Table47[[#This Row],[DATE]]),DAY(Table47[[#This Row],[DATE]]))),0)</f>
        <v>187.57999999999998</v>
      </c>
      <c r="H59" s="326">
        <f>IFERROR(GETPIVOTDATA("SHORTAGE WEIGHT",'MKT STG'!$A$3,"DATE",DATE(YEAR(Table47[[#This Row],[DATE]]),MONTH(Table47[[#This Row],[DATE]]),DAY(Table47[[#This Row],[DATE]]))),0)</f>
        <v>1.3799999999999955</v>
      </c>
      <c r="I59" s="326">
        <f>IFERROR(GETPIVOTDATA("EXCESS SHORTAGE (PAYABLE)",'MKT STG'!$A$3,"DATE",DATE(YEAR(Table47[[#This Row],[DATE]]),MONTH(Table47[[#This Row],[DATE]]),DAY(Table47[[#This Row],[DATE]]))),0)</f>
        <v>-0.49580000000000446</v>
      </c>
      <c r="J59" s="362">
        <f>IFERROR(GETPIVOTDATA("FINE AMOUNT",'MKT STG'!$A$3,"DATE",DATE(YEAR(Table47[[#This Row],[DATE]]),MONTH(Table47[[#This Row],[DATE]]),DAY(Table47[[#This Row],[DATE]]))),0)</f>
        <v>-495.80000000000445</v>
      </c>
      <c r="K59" s="328">
        <f>Table47[[#This Row],[LOADING WEIGHT (UTK)]]+Table47[[#This Row],[LOADING WEIGHT (MKT)]]</f>
        <v>975.81999999999971</v>
      </c>
      <c r="L59" s="328">
        <f>Table47[[#This Row],[LOADING WEIGHT (UTK)]]+Table47[[#This Row],[LOADING WEIGHT (MKT)]]</f>
        <v>975.81999999999971</v>
      </c>
      <c r="M59" s="328">
        <f>Table47[[#This Row],[EXCESS SHORTAGE (UTK]]+Table47[[#This Row],[EXCESS SHORTAGE (MKT)]]</f>
        <v>0.66180000000000749</v>
      </c>
      <c r="N59" s="364">
        <f>Table47[[#This Row],[FINE AMOUNT (UTK)]]+Table47[[#This Row],[FINE AMOUNT (MKT)]]</f>
        <v>661.80000000000746</v>
      </c>
    </row>
    <row r="60" spans="1:14">
      <c r="A60" s="360">
        <v>25</v>
      </c>
      <c r="B60" s="347">
        <v>45500</v>
      </c>
      <c r="C60" s="324">
        <f>IFERROR(GETPIVOTDATA("LOADING WEIGHT",'UTK STG'!$A$3,"DATE",DATE(YEAR(Table47[[#This Row],[DATE]]),MONTH(Table47[[#This Row],[DATE]]),DAY(Table47[[#This Row],[DATE]]))),0)</f>
        <v>590.14</v>
      </c>
      <c r="D60" s="324">
        <f>IFERROR(GETPIVOTDATA("SHORTAGE WEIGHT",'UTK STG'!$A$3,"DATE",DATE(YEAR(Table47[[#This Row],[DATE]]),MONTH(Table47[[#This Row],[DATE]]),DAY(Table47[[#This Row],[DATE]]))),0)</f>
        <v>-0.40000000000000568</v>
      </c>
      <c r="E60" s="324">
        <f>IFERROR(GETPIVOTDATA("EXCESS SHORTAGE (PAYABLE)",'UTK STG'!$A$3,"DATE",DATE(YEAR(Table47[[#This Row],[DATE]]),MONTH(Table47[[#This Row],[DATE]]),DAY(Table47[[#This Row],[DATE]]))),0)</f>
        <v>-6.3014000000000054</v>
      </c>
      <c r="F60" s="361">
        <f>IFERROR(GETPIVOTDATA("FINE AMOUNT",'UTK STG'!$A$3,"DATE",DATE(YEAR(Table47[[#This Row],[DATE]]),MONTH(Table47[[#This Row],[DATE]]),DAY(Table47[[#This Row],[DATE]]))),0)</f>
        <v>-6301.4000000000051</v>
      </c>
      <c r="G60" s="326">
        <f>IFERROR(GETPIVOTDATA("LOADING WEIGHT",'MKT STG'!$A$3,"DATE",DATE(YEAR(Table47[[#This Row],[DATE]]),MONTH(Table47[[#This Row],[DATE]]),DAY(Table47[[#This Row],[DATE]]))),0)</f>
        <v>254.81999999999996</v>
      </c>
      <c r="H60" s="326">
        <f>IFERROR(GETPIVOTDATA("SHORTAGE WEIGHT",'MKT STG'!$A$3,"DATE",DATE(YEAR(Table47[[#This Row],[DATE]]),MONTH(Table47[[#This Row],[DATE]]),DAY(Table47[[#This Row],[DATE]]))),0)</f>
        <v>-0.20000000000000284</v>
      </c>
      <c r="I60" s="326">
        <f>IFERROR(GETPIVOTDATA("EXCESS SHORTAGE (PAYABLE)",'MKT STG'!$A$3,"DATE",DATE(YEAR(Table47[[#This Row],[DATE]]),MONTH(Table47[[#This Row],[DATE]]),DAY(Table47[[#This Row],[DATE]]))),0)</f>
        <v>-2.7482000000000024</v>
      </c>
      <c r="J60" s="362">
        <f>IFERROR(GETPIVOTDATA("FINE AMOUNT",'MKT STG'!$A$3,"DATE",DATE(YEAR(Table47[[#This Row],[DATE]]),MONTH(Table47[[#This Row],[DATE]]),DAY(Table47[[#This Row],[DATE]]))),0)</f>
        <v>-2748.2000000000025</v>
      </c>
      <c r="K60" s="328">
        <f>Table47[[#This Row],[LOADING WEIGHT (UTK)]]+Table47[[#This Row],[LOADING WEIGHT (MKT)]]</f>
        <v>844.95999999999992</v>
      </c>
      <c r="L60" s="328">
        <f>Table47[[#This Row],[LOADING WEIGHT (UTK)]]+Table47[[#This Row],[LOADING WEIGHT (MKT)]]</f>
        <v>844.95999999999992</v>
      </c>
      <c r="M60" s="328">
        <f>Table47[[#This Row],[EXCESS SHORTAGE (UTK]]+Table47[[#This Row],[EXCESS SHORTAGE (MKT)]]</f>
        <v>-9.0496000000000087</v>
      </c>
      <c r="N60" s="364">
        <f>Table47[[#This Row],[FINE AMOUNT (UTK)]]+Table47[[#This Row],[FINE AMOUNT (MKT)]]</f>
        <v>-9049.6000000000076</v>
      </c>
    </row>
    <row r="61" spans="1:14">
      <c r="A61" s="360">
        <v>26</v>
      </c>
      <c r="B61" s="347">
        <v>45501</v>
      </c>
      <c r="C61" s="324">
        <f>IFERROR(GETPIVOTDATA("LOADING WEIGHT",'UTK STG'!$A$3,"DATE",DATE(YEAR(Table47[[#This Row],[DATE]]),MONTH(Table47[[#This Row],[DATE]]),DAY(Table47[[#This Row],[DATE]]))),0)</f>
        <v>723.69999999999993</v>
      </c>
      <c r="D61" s="324">
        <f>IFERROR(GETPIVOTDATA("SHORTAGE WEIGHT",'UTK STG'!$A$3,"DATE",DATE(YEAR(Table47[[#This Row],[DATE]]),MONTH(Table47[[#This Row],[DATE]]),DAY(Table47[[#This Row],[DATE]]))),0)</f>
        <v>3.1399999999999828</v>
      </c>
      <c r="E61" s="324">
        <f>IFERROR(GETPIVOTDATA("EXCESS SHORTAGE (PAYABLE)",'UTK STG'!$A$3,"DATE",DATE(YEAR(Table47[[#This Row],[DATE]]),MONTH(Table47[[#This Row],[DATE]]),DAY(Table47[[#This Row],[DATE]]))),0)</f>
        <v>-4.0970000000000164</v>
      </c>
      <c r="F61" s="361">
        <f>IFERROR(GETPIVOTDATA("FINE AMOUNT",'UTK STG'!$A$3,"DATE",DATE(YEAR(Table47[[#This Row],[DATE]]),MONTH(Table47[[#This Row],[DATE]]),DAY(Table47[[#This Row],[DATE]]))),0)</f>
        <v>-4097.0000000000164</v>
      </c>
      <c r="G61" s="326">
        <f>IFERROR(GETPIVOTDATA("LOADING WEIGHT",'MKT STG'!$A$3,"DATE",DATE(YEAR(Table47[[#This Row],[DATE]]),MONTH(Table47[[#This Row],[DATE]]),DAY(Table47[[#This Row],[DATE]]))),0)</f>
        <v>222.18</v>
      </c>
      <c r="H61" s="326">
        <f>IFERROR(GETPIVOTDATA("SHORTAGE WEIGHT",'MKT STG'!$A$3,"DATE",DATE(YEAR(Table47[[#This Row],[DATE]]),MONTH(Table47[[#This Row],[DATE]]),DAY(Table47[[#This Row],[DATE]]))),0)</f>
        <v>0.66000000000000369</v>
      </c>
      <c r="I61" s="326">
        <f>IFERROR(GETPIVOTDATA("EXCESS SHORTAGE (PAYABLE)",'MKT STG'!$A$3,"DATE",DATE(YEAR(Table47[[#This Row],[DATE]]),MONTH(Table47[[#This Row],[DATE]]),DAY(Table47[[#This Row],[DATE]]))),0)</f>
        <v>-1.5617999999999963</v>
      </c>
      <c r="J61" s="362">
        <f>IFERROR(GETPIVOTDATA("FINE AMOUNT",'MKT STG'!$A$3,"DATE",DATE(YEAR(Table47[[#This Row],[DATE]]),MONTH(Table47[[#This Row],[DATE]]),DAY(Table47[[#This Row],[DATE]]))),0)</f>
        <v>-1561.7999999999963</v>
      </c>
      <c r="K61" s="328">
        <f>Table47[[#This Row],[LOADING WEIGHT (UTK)]]+Table47[[#This Row],[LOADING WEIGHT (MKT)]]</f>
        <v>945.87999999999988</v>
      </c>
      <c r="L61" s="328">
        <f>Table47[[#This Row],[LOADING WEIGHT (UTK)]]+Table47[[#This Row],[LOADING WEIGHT (MKT)]]</f>
        <v>945.87999999999988</v>
      </c>
      <c r="M61" s="328">
        <f>Table47[[#This Row],[EXCESS SHORTAGE (UTK]]+Table47[[#This Row],[EXCESS SHORTAGE (MKT)]]</f>
        <v>-5.6588000000000127</v>
      </c>
      <c r="N61" s="364">
        <f>Table47[[#This Row],[FINE AMOUNT (UTK)]]+Table47[[#This Row],[FINE AMOUNT (MKT)]]</f>
        <v>-5658.8000000000129</v>
      </c>
    </row>
    <row r="62" spans="1:14">
      <c r="A62" s="360">
        <v>27</v>
      </c>
      <c r="B62" s="347">
        <v>45502</v>
      </c>
      <c r="C62" s="324">
        <f>IFERROR(GETPIVOTDATA("LOADING WEIGHT",'UTK STG'!$A$3,"DATE",DATE(YEAR(Table47[[#This Row],[DATE]]),MONTH(Table47[[#This Row],[DATE]]),DAY(Table47[[#This Row],[DATE]]))),0)</f>
        <v>322.08</v>
      </c>
      <c r="D62" s="324">
        <f>IFERROR(GETPIVOTDATA("SHORTAGE WEIGHT",'UTK STG'!$A$3,"DATE",DATE(YEAR(Table47[[#This Row],[DATE]]),MONTH(Table47[[#This Row],[DATE]]),DAY(Table47[[#This Row],[DATE]]))),0)</f>
        <v>1.6799999999999926</v>
      </c>
      <c r="E62" s="324">
        <f>IFERROR(GETPIVOTDATA("EXCESS SHORTAGE (PAYABLE)",'UTK STG'!$A$3,"DATE",DATE(YEAR(Table47[[#This Row],[DATE]]),MONTH(Table47[[#This Row],[DATE]]),DAY(Table47[[#This Row],[DATE]]))),0)</f>
        <v>-1.5408000000000075</v>
      </c>
      <c r="F62" s="361">
        <f>IFERROR(GETPIVOTDATA("FINE AMOUNT",'UTK STG'!$A$3,"DATE",DATE(YEAR(Table47[[#This Row],[DATE]]),MONTH(Table47[[#This Row],[DATE]]),DAY(Table47[[#This Row],[DATE]]))),0)</f>
        <v>-1540.8000000000075</v>
      </c>
      <c r="G62" s="326">
        <f>IFERROR(GETPIVOTDATA("LOADING WEIGHT",'MKT STG'!$A$3,"DATE",DATE(YEAR(Table47[[#This Row],[DATE]]),MONTH(Table47[[#This Row],[DATE]]),DAY(Table47[[#This Row],[DATE]]))),0)</f>
        <v>71.86</v>
      </c>
      <c r="H62" s="326">
        <f>IFERROR(GETPIVOTDATA("SHORTAGE WEIGHT",'MKT STG'!$A$3,"DATE",DATE(YEAR(Table47[[#This Row],[DATE]]),MONTH(Table47[[#This Row],[DATE]]),DAY(Table47[[#This Row],[DATE]]))),0)</f>
        <v>0.57999999999999829</v>
      </c>
      <c r="I62" s="326">
        <f>IFERROR(GETPIVOTDATA("EXCESS SHORTAGE (PAYABLE)",'MKT STG'!$A$3,"DATE",DATE(YEAR(Table47[[#This Row],[DATE]]),MONTH(Table47[[#This Row],[DATE]]),DAY(Table47[[#This Row],[DATE]]))),0)</f>
        <v>-0.13860000000000172</v>
      </c>
      <c r="J62" s="362">
        <f>IFERROR(GETPIVOTDATA("FINE AMOUNT",'MKT STG'!$A$3,"DATE",DATE(YEAR(Table47[[#This Row],[DATE]]),MONTH(Table47[[#This Row],[DATE]]),DAY(Table47[[#This Row],[DATE]]))),0)</f>
        <v>-138.60000000000173</v>
      </c>
      <c r="K62" s="328">
        <f>Table47[[#This Row],[LOADING WEIGHT (UTK)]]+Table47[[#This Row],[LOADING WEIGHT (MKT)]]</f>
        <v>393.94</v>
      </c>
      <c r="L62" s="328">
        <f>Table47[[#This Row],[LOADING WEIGHT (UTK)]]+Table47[[#This Row],[LOADING WEIGHT (MKT)]]</f>
        <v>393.94</v>
      </c>
      <c r="M62" s="328">
        <f>Table47[[#This Row],[EXCESS SHORTAGE (UTK]]+Table47[[#This Row],[EXCESS SHORTAGE (MKT)]]</f>
        <v>-1.6794000000000091</v>
      </c>
      <c r="N62" s="364">
        <f>Table47[[#This Row],[FINE AMOUNT (UTK)]]+Table47[[#This Row],[FINE AMOUNT (MKT)]]</f>
        <v>-1679.4000000000092</v>
      </c>
    </row>
    <row r="63" spans="1:14">
      <c r="A63" s="360">
        <v>28</v>
      </c>
      <c r="B63" s="347">
        <v>45503</v>
      </c>
      <c r="C63" s="324">
        <f>IFERROR(GETPIVOTDATA("LOADING WEIGHT",'UTK STG'!$A$3,"DATE",DATE(YEAR(Table47[[#This Row],[DATE]]),MONTH(Table47[[#This Row],[DATE]]),DAY(Table47[[#This Row],[DATE]]))),0)</f>
        <v>0</v>
      </c>
      <c r="D63" s="324">
        <f>IFERROR(GETPIVOTDATA("SHORTAGE WEIGHT",'UTK STG'!$A$3,"DATE",DATE(YEAR(Table47[[#This Row],[DATE]]),MONTH(Table47[[#This Row],[DATE]]),DAY(Table47[[#This Row],[DATE]]))),0)</f>
        <v>0</v>
      </c>
      <c r="E63" s="324">
        <f>IFERROR(GETPIVOTDATA("EXCESS SHORTAGE (PAYABLE)",'UTK STG'!$A$3,"DATE",DATE(YEAR(Table47[[#This Row],[DATE]]),MONTH(Table47[[#This Row],[DATE]]),DAY(Table47[[#This Row],[DATE]]))),0)</f>
        <v>0</v>
      </c>
      <c r="F63" s="361">
        <f>IFERROR(GETPIVOTDATA("FINE AMOUNT",'UTK STG'!$A$3,"DATE",DATE(YEAR(Table47[[#This Row],[DATE]]),MONTH(Table47[[#This Row],[DATE]]),DAY(Table47[[#This Row],[DATE]]))),0)</f>
        <v>0</v>
      </c>
      <c r="G63" s="326">
        <f>IFERROR(GETPIVOTDATA("LOADING WEIGHT",'MKT STG'!$A$3,"DATE",DATE(YEAR(Table47[[#This Row],[DATE]]),MONTH(Table47[[#This Row],[DATE]]),DAY(Table47[[#This Row],[DATE]]))),0)</f>
        <v>0</v>
      </c>
      <c r="H63" s="326">
        <f>IFERROR(GETPIVOTDATA("SHORTAGE WEIGHT",'MKT STG'!$A$3,"DATE",DATE(YEAR(Table47[[#This Row],[DATE]]),MONTH(Table47[[#This Row],[DATE]]),DAY(Table47[[#This Row],[DATE]]))),0)</f>
        <v>0</v>
      </c>
      <c r="I63" s="326">
        <f>IFERROR(GETPIVOTDATA("EXCESS SHORTAGE (PAYABLE)",'MKT STG'!$A$3,"DATE",DATE(YEAR(Table47[[#This Row],[DATE]]),MONTH(Table47[[#This Row],[DATE]]),DAY(Table47[[#This Row],[DATE]]))),0)</f>
        <v>0</v>
      </c>
      <c r="J63" s="362">
        <f>IFERROR(GETPIVOTDATA("FINE AMOUNT",'MKT STG'!$A$3,"DATE",DATE(YEAR(Table47[[#This Row],[DATE]]),MONTH(Table47[[#This Row],[DATE]]),DAY(Table47[[#This Row],[DATE]]))),0)</f>
        <v>0</v>
      </c>
      <c r="K63" s="328">
        <f>Table47[[#This Row],[LOADING WEIGHT (UTK)]]+Table47[[#This Row],[LOADING WEIGHT (MKT)]]</f>
        <v>0</v>
      </c>
      <c r="L63" s="328">
        <f>Table47[[#This Row],[LOADING WEIGHT (UTK)]]+Table47[[#This Row],[LOADING WEIGHT (MKT)]]</f>
        <v>0</v>
      </c>
      <c r="M63" s="328">
        <f>Table47[[#This Row],[EXCESS SHORTAGE (UTK]]+Table47[[#This Row],[EXCESS SHORTAGE (MKT)]]</f>
        <v>0</v>
      </c>
      <c r="N63" s="364">
        <f>Table47[[#This Row],[FINE AMOUNT (UTK)]]+Table47[[#This Row],[FINE AMOUNT (MKT)]]</f>
        <v>0</v>
      </c>
    </row>
    <row r="64" spans="1:14">
      <c r="A64" s="360">
        <v>29</v>
      </c>
      <c r="B64" s="347">
        <v>45504</v>
      </c>
      <c r="C64" s="324">
        <f>IFERROR(GETPIVOTDATA("LOADING WEIGHT",'UTK STG'!$A$3,"DATE",DATE(YEAR(Table47[[#This Row],[DATE]]),MONTH(Table47[[#This Row],[DATE]]),DAY(Table47[[#This Row],[DATE]]))),0)</f>
        <v>861.2800000000002</v>
      </c>
      <c r="D64" s="324">
        <f>IFERROR(GETPIVOTDATA("SHORTAGE WEIGHT",'UTK STG'!$A$3,"DATE",DATE(YEAR(Table47[[#This Row],[DATE]]),MONTH(Table47[[#This Row],[DATE]]),DAY(Table47[[#This Row],[DATE]]))),0)</f>
        <v>11.580000000000002</v>
      </c>
      <c r="E64" s="324">
        <f>IFERROR(GETPIVOTDATA("EXCESS SHORTAGE (PAYABLE)",'UTK STG'!$A$3,"DATE",DATE(YEAR(Table47[[#This Row],[DATE]]),MONTH(Table47[[#This Row],[DATE]]),DAY(Table47[[#This Row],[DATE]]))),0)</f>
        <v>2.9672000000000001</v>
      </c>
      <c r="F64" s="361">
        <f>IFERROR(GETPIVOTDATA("FINE AMOUNT",'UTK STG'!$A$3,"DATE",DATE(YEAR(Table47[[#This Row],[DATE]]),MONTH(Table47[[#This Row],[DATE]]),DAY(Table47[[#This Row],[DATE]]))),0)</f>
        <v>2967.2000000000003</v>
      </c>
      <c r="G64" s="326">
        <f>IFERROR(GETPIVOTDATA("LOADING WEIGHT",'MKT STG'!$A$3,"DATE",DATE(YEAR(Table47[[#This Row],[DATE]]),MONTH(Table47[[#This Row],[DATE]]),DAY(Table47[[#This Row],[DATE]]))),0)</f>
        <v>339.04</v>
      </c>
      <c r="H64" s="326">
        <f>IFERROR(GETPIVOTDATA("SHORTAGE WEIGHT",'MKT STG'!$A$3,"DATE",DATE(YEAR(Table47[[#This Row],[DATE]]),MONTH(Table47[[#This Row],[DATE]]),DAY(Table47[[#This Row],[DATE]]))),0)</f>
        <v>4.8000000000000327</v>
      </c>
      <c r="I64" s="326">
        <f>IFERROR(GETPIVOTDATA("EXCESS SHORTAGE (PAYABLE)",'MKT STG'!$A$3,"DATE",DATE(YEAR(Table47[[#This Row],[DATE]]),MONTH(Table47[[#This Row],[DATE]]),DAY(Table47[[#This Row],[DATE]]))),0)</f>
        <v>1.4096000000000326</v>
      </c>
      <c r="J64" s="362">
        <f>IFERROR(GETPIVOTDATA("FINE AMOUNT",'MKT STG'!$A$3,"DATE",DATE(YEAR(Table47[[#This Row],[DATE]]),MONTH(Table47[[#This Row],[DATE]]),DAY(Table47[[#This Row],[DATE]]))),0)</f>
        <v>1409.6000000000327</v>
      </c>
      <c r="K64" s="328">
        <f>Table47[[#This Row],[LOADING WEIGHT (UTK)]]+Table47[[#This Row],[LOADING WEIGHT (MKT)]]</f>
        <v>1200.3200000000002</v>
      </c>
      <c r="L64" s="328">
        <f>Table47[[#This Row],[LOADING WEIGHT (UTK)]]+Table47[[#This Row],[LOADING WEIGHT (MKT)]]</f>
        <v>1200.3200000000002</v>
      </c>
      <c r="M64" s="328">
        <f>Table47[[#This Row],[EXCESS SHORTAGE (UTK]]+Table47[[#This Row],[EXCESS SHORTAGE (MKT)]]</f>
        <v>4.3768000000000331</v>
      </c>
      <c r="N64" s="364">
        <f>Table47[[#This Row],[FINE AMOUNT (UTK)]]+Table47[[#This Row],[FINE AMOUNT (MKT)]]</f>
        <v>4376.8000000000329</v>
      </c>
    </row>
    <row r="65" spans="1:14" ht="15" thickBot="1">
      <c r="A65" s="401" t="s">
        <v>185</v>
      </c>
      <c r="B65" s="402"/>
      <c r="C65" s="403">
        <f>SUBTOTAL(109,Table47[LOADING WEIGHT (UTK)])</f>
        <v>20192.659600000003</v>
      </c>
      <c r="D65" s="403"/>
      <c r="E65" s="403">
        <f>SUBTOTAL(109,Table47[EXCESS SHORTAGE (UTK])</f>
        <v>91.633004000000057</v>
      </c>
      <c r="F65" s="404">
        <f>SUBTOTAL(109,Table47[FINE AMOUNT (UTK)])</f>
        <v>91633.004000000044</v>
      </c>
      <c r="G65" s="405">
        <f>SUBTOTAL(109,Table47[LOADING WEIGHT (MKT)])</f>
        <v>7777.5599999999995</v>
      </c>
      <c r="H65" s="405"/>
      <c r="I65" s="405">
        <f>SUBTOTAL(109,Table47[EXCESS SHORTAGE (MKT)])</f>
        <v>19.524400000000025</v>
      </c>
      <c r="J65" s="406">
        <f>SUBTOTAL(109,Table47[FINE AMOUNT (MKT)])</f>
        <v>19524.400000000023</v>
      </c>
      <c r="K65" s="407">
        <f>SUBTOTAL(109,Table47[LOADING WEIGHT (TOTAL)])</f>
        <v>27970.2196</v>
      </c>
      <c r="L65" s="407"/>
      <c r="M65" s="407">
        <f>SUBTOTAL(109,Table47[EXCESS SHORTAGE (TOTAL)2])</f>
        <v>111.15740400000007</v>
      </c>
      <c r="N65" s="408">
        <f>SUBTOTAL(109,Table47[FINE AMOUNT (TOTAL)])</f>
        <v>111157.40400000007</v>
      </c>
    </row>
    <row r="66" spans="1:14" ht="15" thickBot="1"/>
    <row r="67" spans="1:14" ht="18">
      <c r="A67" s="762" t="s">
        <v>198</v>
      </c>
      <c r="B67" s="763"/>
      <c r="C67" s="763"/>
      <c r="D67" s="763"/>
      <c r="E67" s="763"/>
      <c r="F67" s="763"/>
      <c r="G67" s="763"/>
      <c r="H67" s="763"/>
      <c r="I67" s="763"/>
      <c r="J67" s="763"/>
      <c r="K67" s="763"/>
      <c r="L67" s="763"/>
      <c r="M67" s="763"/>
      <c r="N67" s="764"/>
    </row>
    <row r="68" spans="1:14" s="322" customFormat="1" ht="43.2">
      <c r="A68" s="358" t="s">
        <v>0</v>
      </c>
      <c r="B68" s="343" t="s">
        <v>1</v>
      </c>
      <c r="C68" s="331" t="s">
        <v>186</v>
      </c>
      <c r="D68" s="331" t="s">
        <v>195</v>
      </c>
      <c r="E68" s="331" t="s">
        <v>190</v>
      </c>
      <c r="F68" s="331" t="s">
        <v>188</v>
      </c>
      <c r="G68" s="332" t="s">
        <v>191</v>
      </c>
      <c r="H68" s="332" t="s">
        <v>196</v>
      </c>
      <c r="I68" s="332" t="s">
        <v>187</v>
      </c>
      <c r="J68" s="332" t="s">
        <v>189</v>
      </c>
      <c r="K68" s="333" t="s">
        <v>192</v>
      </c>
      <c r="L68" s="333" t="s">
        <v>193</v>
      </c>
      <c r="M68" s="333" t="s">
        <v>197</v>
      </c>
      <c r="N68" s="359" t="s">
        <v>194</v>
      </c>
    </row>
    <row r="69" spans="1:14">
      <c r="A69" s="360">
        <v>1</v>
      </c>
      <c r="B69" s="347">
        <v>45444</v>
      </c>
      <c r="C69" s="324">
        <f>IFERROR(GETPIVOTDATA("LOADING WEIGHT",'UTK STG'!$A$3,"DATE",DATE(YEAR(Table4[[#This Row],[DATE]]),MONTH(Table4[[#This Row],[DATE]]),DAY(Table4[[#This Row],[DATE]]))),0)</f>
        <v>133.02000000000001</v>
      </c>
      <c r="D69" s="324">
        <f>IFERROR(GETPIVOTDATA("SHORTAGE WEIGHT",'UTK STG'!$A$3,"DATE",DATE(YEAR(Table4[[#This Row],[DATE]]),MONTH(Table4[[#This Row],[DATE]]),DAY(Table4[[#This Row],[DATE]]))),0)</f>
        <v>0.70000000000000995</v>
      </c>
      <c r="E69" s="324">
        <f>IFERROR(GETPIVOTDATA("EXCESS SHORTAGE (PAYABLE)",'UTK STG'!$A$3,"DATE",DATE(YEAR(Table4[[#This Row],[DATE]]),MONTH(Table4[[#This Row],[DATE]]),DAY(Table4[[#This Row],[DATE]]))),0)</f>
        <v>-0.6301999999999901</v>
      </c>
      <c r="F69" s="361">
        <f>IFERROR(GETPIVOTDATA("FINE AMOUNT",'UTK STG'!$A$3,"DATE",DATE(YEAR(Table4[[#This Row],[DATE]]),MONTH(Table4[[#This Row],[DATE]]),DAY(Table4[[#This Row],[DATE]]))),0)</f>
        <v>-630.19999999999015</v>
      </c>
      <c r="G69" s="326">
        <f>IFERROR(GETPIVOTDATA("LOADING WEIGHT",'MKT STG'!$A$3,"DATE",DATE(YEAR(Table4[[#This Row],[DATE]]),MONTH(Table4[[#This Row],[DATE]]),DAY(Table4[[#This Row],[DATE]]))),0)</f>
        <v>153.68</v>
      </c>
      <c r="H69" s="326">
        <f>IFERROR(GETPIVOTDATA("SHORTAGE WEIGHT",'MKT STG'!$A$3,"DATE",DATE(YEAR(Table4[[#This Row],[DATE]]),MONTH(Table4[[#This Row],[DATE]]),DAY(Table4[[#This Row],[DATE]]))),0)</f>
        <v>0.78000000000000114</v>
      </c>
      <c r="I69" s="326">
        <f>IFERROR(GETPIVOTDATA("EXCESS SHORTAGE (PAYABLE)",'MKT STG'!$A$3,"DATE",DATE(YEAR(Table4[[#This Row],[DATE]]),MONTH(Table4[[#This Row],[DATE]]),DAY(Table4[[#This Row],[DATE]]))),0)</f>
        <v>-0.75679999999999903</v>
      </c>
      <c r="J69" s="362">
        <f>IFERROR(GETPIVOTDATA("FINE AMOUNT",'MKT STG'!$A$3,"DATE",DATE(YEAR(Table4[[#This Row],[DATE]]),MONTH(Table4[[#This Row],[DATE]]),DAY(Table4[[#This Row],[DATE]]))),0)</f>
        <v>-756.79999999999905</v>
      </c>
      <c r="K69" s="328">
        <f>Table4[[#This Row],[LOADING WEIGHT (UTK)]]+Table4[[#This Row],[LOADING WEIGHT (MKT)]]</f>
        <v>286.70000000000005</v>
      </c>
      <c r="L69" s="328">
        <f>Table4[[#This Row],[LOADING WEIGHT (UTK)]]+Table4[[#This Row],[LOADING WEIGHT (MKT)]]</f>
        <v>286.70000000000005</v>
      </c>
      <c r="M69" s="328">
        <f>Table4[[#This Row],[EXCESS SHORTAGE (UTK]]+Table4[[#This Row],[EXCESS SHORTAGE (MKT)]]</f>
        <v>-1.3869999999999891</v>
      </c>
      <c r="N69" s="363">
        <f>Table4[[#This Row],[FINE AMOUNT (UTK)]]+Table4[[#This Row],[FINE AMOUNT (MKT)]]</f>
        <v>-1386.9999999999891</v>
      </c>
    </row>
    <row r="70" spans="1:14">
      <c r="A70" s="360">
        <v>2</v>
      </c>
      <c r="B70" s="347">
        <v>45445</v>
      </c>
      <c r="C70" s="324">
        <f>IFERROR(GETPIVOTDATA("LOADING WEIGHT",'UTK STG'!$A$3,"DATE",DATE(YEAR(Table4[[#This Row],[DATE]]),MONTH(Table4[[#This Row],[DATE]]),DAY(Table4[[#This Row],[DATE]]))),0)</f>
        <v>924.58000000000015</v>
      </c>
      <c r="D70" s="324">
        <f>IFERROR(GETPIVOTDATA("SHORTAGE WEIGHT",'UTK STG'!$A$3,"DATE",DATE(YEAR(Table4[[#This Row],[DATE]]),MONTH(Table4[[#This Row],[DATE]]),DAY(Table4[[#This Row],[DATE]]))),0)</f>
        <v>4.9399999999999871</v>
      </c>
      <c r="E70" s="324">
        <f>IFERROR(GETPIVOTDATA("EXCESS SHORTAGE (PAYABLE)",'UTK STG'!$A$3,"DATE",DATE(YEAR(Table4[[#This Row],[DATE]]),MONTH(Table4[[#This Row],[DATE]]),DAY(Table4[[#This Row],[DATE]]))),0)</f>
        <v>-4.3058000000000138</v>
      </c>
      <c r="F70" s="361">
        <f>IFERROR(GETPIVOTDATA("FINE AMOUNT",'UTK STG'!$A$3,"DATE",DATE(YEAR(Table4[[#This Row],[DATE]]),MONTH(Table4[[#This Row],[DATE]]),DAY(Table4[[#This Row],[DATE]]))),0)</f>
        <v>-4305.8000000000138</v>
      </c>
      <c r="G70" s="326">
        <f>IFERROR(GETPIVOTDATA("LOADING WEIGHT",'MKT STG'!$A$3,"DATE",DATE(YEAR(Table4[[#This Row],[DATE]]),MONTH(Table4[[#This Row],[DATE]]),DAY(Table4[[#This Row],[DATE]]))),0)</f>
        <v>450.94</v>
      </c>
      <c r="H70" s="326">
        <f>IFERROR(GETPIVOTDATA("SHORTAGE WEIGHT",'MKT STG'!$A$3,"DATE",DATE(YEAR(Table4[[#This Row],[DATE]]),MONTH(Table4[[#This Row],[DATE]]),DAY(Table4[[#This Row],[DATE]]))),0)</f>
        <v>2.8000000000000114</v>
      </c>
      <c r="I70" s="326">
        <f>IFERROR(GETPIVOTDATA("EXCESS SHORTAGE (PAYABLE)",'MKT STG'!$A$3,"DATE",DATE(YEAR(Table4[[#This Row],[DATE]]),MONTH(Table4[[#This Row],[DATE]]),DAY(Table4[[#This Row],[DATE]]))),0)</f>
        <v>-1.7093999999999889</v>
      </c>
      <c r="J70" s="362">
        <f>IFERROR(GETPIVOTDATA("FINE AMOUNT",'MKT STG'!$A$3,"DATE",DATE(YEAR(Table4[[#This Row],[DATE]]),MONTH(Table4[[#This Row],[DATE]]),DAY(Table4[[#This Row],[DATE]]))),0)</f>
        <v>-1709.3999999999889</v>
      </c>
      <c r="K70" s="328">
        <f>Table4[[#This Row],[LOADING WEIGHT (UTK)]]+Table4[[#This Row],[LOADING WEIGHT (MKT)]]</f>
        <v>1375.5200000000002</v>
      </c>
      <c r="L70" s="328">
        <f>Table4[[#This Row],[LOADING WEIGHT (UTK)]]+Table4[[#This Row],[LOADING WEIGHT (MKT)]]</f>
        <v>1375.5200000000002</v>
      </c>
      <c r="M70" s="328">
        <f>Table4[[#This Row],[EXCESS SHORTAGE (UTK]]+Table4[[#This Row],[EXCESS SHORTAGE (MKT)]]</f>
        <v>-6.0152000000000028</v>
      </c>
      <c r="N70" s="363">
        <f>Table4[[#This Row],[FINE AMOUNT (UTK)]]+Table4[[#This Row],[FINE AMOUNT (MKT)]]</f>
        <v>-6015.2000000000025</v>
      </c>
    </row>
    <row r="71" spans="1:14">
      <c r="A71" s="360">
        <v>3</v>
      </c>
      <c r="B71" s="347">
        <v>45446</v>
      </c>
      <c r="C71" s="324">
        <f>IFERROR(GETPIVOTDATA("LOADING WEIGHT",'UTK STG'!$A$3,"DATE",DATE(YEAR(Table4[[#This Row],[DATE]]),MONTH(Table4[[#This Row],[DATE]]),DAY(Table4[[#This Row],[DATE]]))),0)</f>
        <v>822.2</v>
      </c>
      <c r="D71" s="324">
        <f>IFERROR(GETPIVOTDATA("SHORTAGE WEIGHT",'UTK STG'!$A$3,"DATE",DATE(YEAR(Table4[[#This Row],[DATE]]),MONTH(Table4[[#This Row],[DATE]]),DAY(Table4[[#This Row],[DATE]]))),0)</f>
        <v>5.600000000000005</v>
      </c>
      <c r="E71" s="324">
        <f>IFERROR(GETPIVOTDATA("EXCESS SHORTAGE (PAYABLE)",'UTK STG'!$A$3,"DATE",DATE(YEAR(Table4[[#This Row],[DATE]]),MONTH(Table4[[#This Row],[DATE]]),DAY(Table4[[#This Row],[DATE]]))),0)</f>
        <v>-2.6219999999999963</v>
      </c>
      <c r="F71" s="361">
        <f>IFERROR(GETPIVOTDATA("FINE AMOUNT",'UTK STG'!$A$3,"DATE",DATE(YEAR(Table4[[#This Row],[DATE]]),MONTH(Table4[[#This Row],[DATE]]),DAY(Table4[[#This Row],[DATE]]))),0)</f>
        <v>-2621.9999999999964</v>
      </c>
      <c r="G71" s="326">
        <f>IFERROR(GETPIVOTDATA("LOADING WEIGHT",'MKT STG'!$A$3,"DATE",DATE(YEAR(Table4[[#This Row],[DATE]]),MONTH(Table4[[#This Row],[DATE]]),DAY(Table4[[#This Row],[DATE]]))),0)</f>
        <v>600.94000000000005</v>
      </c>
      <c r="H71" s="326">
        <f>IFERROR(GETPIVOTDATA("SHORTAGE WEIGHT",'MKT STG'!$A$3,"DATE",DATE(YEAR(Table4[[#This Row],[DATE]]),MONTH(Table4[[#This Row],[DATE]]),DAY(Table4[[#This Row],[DATE]]))),0)</f>
        <v>3.9599999999999866</v>
      </c>
      <c r="I71" s="326">
        <f>IFERROR(GETPIVOTDATA("EXCESS SHORTAGE (PAYABLE)",'MKT STG'!$A$3,"DATE",DATE(YEAR(Table4[[#This Row],[DATE]]),MONTH(Table4[[#This Row],[DATE]]),DAY(Table4[[#This Row],[DATE]]))),0)</f>
        <v>-2.0494000000000137</v>
      </c>
      <c r="J71" s="362">
        <f>IFERROR(GETPIVOTDATA("FINE AMOUNT",'MKT STG'!$A$3,"DATE",DATE(YEAR(Table4[[#This Row],[DATE]]),MONTH(Table4[[#This Row],[DATE]]),DAY(Table4[[#This Row],[DATE]]))),0)</f>
        <v>-2049.4000000000137</v>
      </c>
      <c r="K71" s="328">
        <f>Table4[[#This Row],[LOADING WEIGHT (UTK)]]+Table4[[#This Row],[LOADING WEIGHT (MKT)]]</f>
        <v>1423.14</v>
      </c>
      <c r="L71" s="328">
        <f>Table4[[#This Row],[LOADING WEIGHT (UTK)]]+Table4[[#This Row],[LOADING WEIGHT (MKT)]]</f>
        <v>1423.14</v>
      </c>
      <c r="M71" s="328">
        <f>Table4[[#This Row],[EXCESS SHORTAGE (UTK]]+Table4[[#This Row],[EXCESS SHORTAGE (MKT)]]</f>
        <v>-4.67140000000001</v>
      </c>
      <c r="N71" s="363">
        <f>Table4[[#This Row],[FINE AMOUNT (UTK)]]+Table4[[#This Row],[FINE AMOUNT (MKT)]]</f>
        <v>-4671.4000000000106</v>
      </c>
    </row>
    <row r="72" spans="1:14">
      <c r="A72" s="360">
        <v>4</v>
      </c>
      <c r="B72" s="347">
        <v>45447</v>
      </c>
      <c r="C72" s="324">
        <f>IFERROR(GETPIVOTDATA("LOADING WEIGHT",'UTK STG'!$A$3,"DATE",DATE(YEAR(Table4[[#This Row],[DATE]]),MONTH(Table4[[#This Row],[DATE]]),DAY(Table4[[#This Row],[DATE]]))),0)</f>
        <v>651.45999999999992</v>
      </c>
      <c r="D72" s="324">
        <f>IFERROR(GETPIVOTDATA("SHORTAGE WEIGHT",'UTK STG'!$A$3,"DATE",DATE(YEAR(Table4[[#This Row],[DATE]]),MONTH(Table4[[#This Row],[DATE]]),DAY(Table4[[#This Row],[DATE]]))),0)</f>
        <v>6.0599999999999881</v>
      </c>
      <c r="E72" s="324">
        <f>IFERROR(GETPIVOTDATA("EXCESS SHORTAGE (PAYABLE)",'UTK STG'!$A$3,"DATE",DATE(YEAR(Table4[[#This Row],[DATE]]),MONTH(Table4[[#This Row],[DATE]]),DAY(Table4[[#This Row],[DATE]]))),0)</f>
        <v>-0.45460000000001166</v>
      </c>
      <c r="F72" s="361">
        <f>IFERROR(GETPIVOTDATA("FINE AMOUNT",'UTK STG'!$A$3,"DATE",DATE(YEAR(Table4[[#This Row],[DATE]]),MONTH(Table4[[#This Row],[DATE]]),DAY(Table4[[#This Row],[DATE]]))),0)</f>
        <v>-454.60000000001168</v>
      </c>
      <c r="G72" s="326">
        <f>IFERROR(GETPIVOTDATA("LOADING WEIGHT",'MKT STG'!$A$3,"DATE",DATE(YEAR(Table4[[#This Row],[DATE]]),MONTH(Table4[[#This Row],[DATE]]),DAY(Table4[[#This Row],[DATE]]))),0)</f>
        <v>581.52</v>
      </c>
      <c r="H72" s="326">
        <f>IFERROR(GETPIVOTDATA("SHORTAGE WEIGHT",'MKT STG'!$A$3,"DATE",DATE(YEAR(Table4[[#This Row],[DATE]]),MONTH(Table4[[#This Row],[DATE]]),DAY(Table4[[#This Row],[DATE]]))),0)</f>
        <v>3.0199999999999889</v>
      </c>
      <c r="I72" s="326">
        <f>IFERROR(GETPIVOTDATA("EXCESS SHORTAGE (PAYABLE)",'MKT STG'!$A$3,"DATE",DATE(YEAR(Table4[[#This Row],[DATE]]),MONTH(Table4[[#This Row],[DATE]]),DAY(Table4[[#This Row],[DATE]]))),0)</f>
        <v>-2.795200000000011</v>
      </c>
      <c r="J72" s="362">
        <f>IFERROR(GETPIVOTDATA("FINE AMOUNT",'MKT STG'!$A$3,"DATE",DATE(YEAR(Table4[[#This Row],[DATE]]),MONTH(Table4[[#This Row],[DATE]]),DAY(Table4[[#This Row],[DATE]]))),0)</f>
        <v>-2795.2000000000112</v>
      </c>
      <c r="K72" s="328">
        <f>Table4[[#This Row],[LOADING WEIGHT (UTK)]]+Table4[[#This Row],[LOADING WEIGHT (MKT)]]</f>
        <v>1232.98</v>
      </c>
      <c r="L72" s="328">
        <f>Table4[[#This Row],[LOADING WEIGHT (UTK)]]+Table4[[#This Row],[LOADING WEIGHT (MKT)]]</f>
        <v>1232.98</v>
      </c>
      <c r="M72" s="328">
        <f>Table4[[#This Row],[EXCESS SHORTAGE (UTK]]+Table4[[#This Row],[EXCESS SHORTAGE (MKT)]]</f>
        <v>-3.2498000000000227</v>
      </c>
      <c r="N72" s="363">
        <f>Table4[[#This Row],[FINE AMOUNT (UTK)]]+Table4[[#This Row],[FINE AMOUNT (MKT)]]</f>
        <v>-3249.8000000000229</v>
      </c>
    </row>
    <row r="73" spans="1:14">
      <c r="A73" s="360">
        <v>5</v>
      </c>
      <c r="B73" s="347">
        <v>45448</v>
      </c>
      <c r="C73" s="324">
        <f>IFERROR(GETPIVOTDATA("LOADING WEIGHT",'UTK STG'!$A$3,"DATE",DATE(YEAR(Table4[[#This Row],[DATE]]),MONTH(Table4[[#This Row],[DATE]]),DAY(Table4[[#This Row],[DATE]]))),0)</f>
        <v>683.66000000000008</v>
      </c>
      <c r="D73" s="324">
        <f>IFERROR(GETPIVOTDATA("SHORTAGE WEIGHT",'UTK STG'!$A$3,"DATE",DATE(YEAR(Table4[[#This Row],[DATE]]),MONTH(Table4[[#This Row],[DATE]]),DAY(Table4[[#This Row],[DATE]]))),0)</f>
        <v>9.3799999999999883</v>
      </c>
      <c r="E73" s="324">
        <f>IFERROR(GETPIVOTDATA("EXCESS SHORTAGE (PAYABLE)",'UTK STG'!$A$3,"DATE",DATE(YEAR(Table4[[#This Row],[DATE]]),MONTH(Table4[[#This Row],[DATE]]),DAY(Table4[[#This Row],[DATE]]))),0)</f>
        <v>2.5433999999999877</v>
      </c>
      <c r="F73" s="361">
        <f>IFERROR(GETPIVOTDATA("FINE AMOUNT",'UTK STG'!$A$3,"DATE",DATE(YEAR(Table4[[#This Row],[DATE]]),MONTH(Table4[[#This Row],[DATE]]),DAY(Table4[[#This Row],[DATE]]))),0)</f>
        <v>2543.3999999999878</v>
      </c>
      <c r="G73" s="326">
        <f>IFERROR(GETPIVOTDATA("LOADING WEIGHT",'MKT STG'!$A$3,"DATE",DATE(YEAR(Table4[[#This Row],[DATE]]),MONTH(Table4[[#This Row],[DATE]]),DAY(Table4[[#This Row],[DATE]]))),0)</f>
        <v>587.72</v>
      </c>
      <c r="H73" s="326">
        <f>IFERROR(GETPIVOTDATA("SHORTAGE WEIGHT",'MKT STG'!$A$3,"DATE",DATE(YEAR(Table4[[#This Row],[DATE]]),MONTH(Table4[[#This Row],[DATE]]),DAY(Table4[[#This Row],[DATE]]))),0)</f>
        <v>4.7799999999999798</v>
      </c>
      <c r="I73" s="326">
        <f>IFERROR(GETPIVOTDATA("EXCESS SHORTAGE (PAYABLE)",'MKT STG'!$A$3,"DATE",DATE(YEAR(Table4[[#This Row],[DATE]]),MONTH(Table4[[#This Row],[DATE]]),DAY(Table4[[#This Row],[DATE]]))),0)</f>
        <v>-1.0972000000000204</v>
      </c>
      <c r="J73" s="362">
        <f>IFERROR(GETPIVOTDATA("FINE AMOUNT",'MKT STG'!$A$3,"DATE",DATE(YEAR(Table4[[#This Row],[DATE]]),MONTH(Table4[[#This Row],[DATE]]),DAY(Table4[[#This Row],[DATE]]))),0)</f>
        <v>-1097.2000000000203</v>
      </c>
      <c r="K73" s="328">
        <f>Table4[[#This Row],[LOADING WEIGHT (UTK)]]+Table4[[#This Row],[LOADING WEIGHT (MKT)]]</f>
        <v>1271.3800000000001</v>
      </c>
      <c r="L73" s="328">
        <f>Table4[[#This Row],[LOADING WEIGHT (UTK)]]+Table4[[#This Row],[LOADING WEIGHT (MKT)]]</f>
        <v>1271.3800000000001</v>
      </c>
      <c r="M73" s="328">
        <f>Table4[[#This Row],[EXCESS SHORTAGE (UTK]]+Table4[[#This Row],[EXCESS SHORTAGE (MKT)]]</f>
        <v>1.4461999999999673</v>
      </c>
      <c r="N73" s="363">
        <f>Table4[[#This Row],[FINE AMOUNT (UTK)]]+Table4[[#This Row],[FINE AMOUNT (MKT)]]</f>
        <v>1446.1999999999675</v>
      </c>
    </row>
    <row r="74" spans="1:14">
      <c r="A74" s="360">
        <v>6</v>
      </c>
      <c r="B74" s="347">
        <v>45449</v>
      </c>
      <c r="C74" s="324">
        <f>IFERROR(GETPIVOTDATA("LOADING WEIGHT",'UTK STG'!$A$3,"DATE",DATE(YEAR(Table4[[#This Row],[DATE]]),MONTH(Table4[[#This Row],[DATE]]),DAY(Table4[[#This Row],[DATE]]))),0)</f>
        <v>653.25999999999988</v>
      </c>
      <c r="D74" s="324">
        <f>IFERROR(GETPIVOTDATA("SHORTAGE WEIGHT",'UTK STG'!$A$3,"DATE",DATE(YEAR(Table4[[#This Row],[DATE]]),MONTH(Table4[[#This Row],[DATE]]),DAY(Table4[[#This Row],[DATE]]))),0)</f>
        <v>13.859999999999989</v>
      </c>
      <c r="E74" s="324">
        <f>IFERROR(GETPIVOTDATA("EXCESS SHORTAGE (PAYABLE)",'UTK STG'!$A$3,"DATE",DATE(YEAR(Table4[[#This Row],[DATE]]),MONTH(Table4[[#This Row],[DATE]]),DAY(Table4[[#This Row],[DATE]]))),0)</f>
        <v>7.3273999999999901</v>
      </c>
      <c r="F74" s="361">
        <f>IFERROR(GETPIVOTDATA("FINE AMOUNT",'UTK STG'!$A$3,"DATE",DATE(YEAR(Table4[[#This Row],[DATE]]),MONTH(Table4[[#This Row],[DATE]]),DAY(Table4[[#This Row],[DATE]]))),0)</f>
        <v>7327.3999999999905</v>
      </c>
      <c r="G74" s="326">
        <f>IFERROR(GETPIVOTDATA("LOADING WEIGHT",'MKT STG'!$A$3,"DATE",DATE(YEAR(Table4[[#This Row],[DATE]]),MONTH(Table4[[#This Row],[DATE]]),DAY(Table4[[#This Row],[DATE]]))),0)</f>
        <v>633.34</v>
      </c>
      <c r="H74" s="326">
        <f>IFERROR(GETPIVOTDATA("SHORTAGE WEIGHT",'MKT STG'!$A$3,"DATE",DATE(YEAR(Table4[[#This Row],[DATE]]),MONTH(Table4[[#This Row],[DATE]]),DAY(Table4[[#This Row],[DATE]]))),0)</f>
        <v>9.1600000000000179</v>
      </c>
      <c r="I74" s="326">
        <f>IFERROR(GETPIVOTDATA("EXCESS SHORTAGE (PAYABLE)",'MKT STG'!$A$3,"DATE",DATE(YEAR(Table4[[#This Row],[DATE]]),MONTH(Table4[[#This Row],[DATE]]),DAY(Table4[[#This Row],[DATE]]))),0)</f>
        <v>2.8266000000000178</v>
      </c>
      <c r="J74" s="362">
        <f>IFERROR(GETPIVOTDATA("FINE AMOUNT",'MKT STG'!$A$3,"DATE",DATE(YEAR(Table4[[#This Row],[DATE]]),MONTH(Table4[[#This Row],[DATE]]),DAY(Table4[[#This Row],[DATE]]))),0)</f>
        <v>2826.6000000000176</v>
      </c>
      <c r="K74" s="328">
        <f>Table4[[#This Row],[LOADING WEIGHT (UTK)]]+Table4[[#This Row],[LOADING WEIGHT (MKT)]]</f>
        <v>1286.5999999999999</v>
      </c>
      <c r="L74" s="328">
        <f>Table4[[#This Row],[LOADING WEIGHT (UTK)]]+Table4[[#This Row],[LOADING WEIGHT (MKT)]]</f>
        <v>1286.5999999999999</v>
      </c>
      <c r="M74" s="328">
        <f>Table4[[#This Row],[EXCESS SHORTAGE (UTK]]+Table4[[#This Row],[EXCESS SHORTAGE (MKT)]]</f>
        <v>10.154000000000007</v>
      </c>
      <c r="N74" s="363">
        <f>Table4[[#This Row],[FINE AMOUNT (UTK)]]+Table4[[#This Row],[FINE AMOUNT (MKT)]]</f>
        <v>10154.000000000007</v>
      </c>
    </row>
    <row r="75" spans="1:14">
      <c r="A75" s="360">
        <v>7</v>
      </c>
      <c r="B75" s="347">
        <v>45450</v>
      </c>
      <c r="C75" s="324">
        <f>IFERROR(GETPIVOTDATA("LOADING WEIGHT",'UTK STG'!$A$3,"DATE",DATE(YEAR(Table4[[#This Row],[DATE]]),MONTH(Table4[[#This Row],[DATE]]),DAY(Table4[[#This Row],[DATE]]))),0)</f>
        <v>403.81999999999994</v>
      </c>
      <c r="D75" s="324">
        <f>IFERROR(GETPIVOTDATA("SHORTAGE WEIGHT",'UTK STG'!$A$3,"DATE",DATE(YEAR(Table4[[#This Row],[DATE]]),MONTH(Table4[[#This Row],[DATE]]),DAY(Table4[[#This Row],[DATE]]))),0)</f>
        <v>7.7799999999999869</v>
      </c>
      <c r="E75" s="324">
        <f>IFERROR(GETPIVOTDATA("EXCESS SHORTAGE (PAYABLE)",'UTK STG'!$A$3,"DATE",DATE(YEAR(Table4[[#This Row],[DATE]]),MONTH(Table4[[#This Row],[DATE]]),DAY(Table4[[#This Row],[DATE]]))),0)</f>
        <v>3.7417999999999871</v>
      </c>
      <c r="F75" s="361">
        <f>IFERROR(GETPIVOTDATA("FINE AMOUNT",'UTK STG'!$A$3,"DATE",DATE(YEAR(Table4[[#This Row],[DATE]]),MONTH(Table4[[#This Row],[DATE]]),DAY(Table4[[#This Row],[DATE]]))),0)</f>
        <v>3741.799999999987</v>
      </c>
      <c r="G75" s="326">
        <f>IFERROR(GETPIVOTDATA("LOADING WEIGHT",'MKT STG'!$A$3,"DATE",DATE(YEAR(Table4[[#This Row],[DATE]]),MONTH(Table4[[#This Row],[DATE]]),DAY(Table4[[#This Row],[DATE]]))),0)</f>
        <v>341.43999999999994</v>
      </c>
      <c r="H75" s="326">
        <f>IFERROR(GETPIVOTDATA("SHORTAGE WEIGHT",'MKT STG'!$A$3,"DATE",DATE(YEAR(Table4[[#This Row],[DATE]]),MONTH(Table4[[#This Row],[DATE]]),DAY(Table4[[#This Row],[DATE]]))),0)</f>
        <v>5.980000000000004</v>
      </c>
      <c r="I75" s="326">
        <f>IFERROR(GETPIVOTDATA("EXCESS SHORTAGE (PAYABLE)",'MKT STG'!$A$3,"DATE",DATE(YEAR(Table4[[#This Row],[DATE]]),MONTH(Table4[[#This Row],[DATE]]),DAY(Table4[[#This Row],[DATE]]))),0)</f>
        <v>2.5656000000000043</v>
      </c>
      <c r="J75" s="362">
        <f>IFERROR(GETPIVOTDATA("FINE AMOUNT",'MKT STG'!$A$3,"DATE",DATE(YEAR(Table4[[#This Row],[DATE]]),MONTH(Table4[[#This Row],[DATE]]),DAY(Table4[[#This Row],[DATE]]))),0)</f>
        <v>2565.6000000000045</v>
      </c>
      <c r="K75" s="328">
        <f>Table4[[#This Row],[LOADING WEIGHT (UTK)]]+Table4[[#This Row],[LOADING WEIGHT (MKT)]]</f>
        <v>745.25999999999988</v>
      </c>
      <c r="L75" s="328">
        <f>Table4[[#This Row],[LOADING WEIGHT (UTK)]]+Table4[[#This Row],[LOADING WEIGHT (MKT)]]</f>
        <v>745.25999999999988</v>
      </c>
      <c r="M75" s="328">
        <f>Table4[[#This Row],[EXCESS SHORTAGE (UTK]]+Table4[[#This Row],[EXCESS SHORTAGE (MKT)]]</f>
        <v>6.3073999999999915</v>
      </c>
      <c r="N75" s="363">
        <f>Table4[[#This Row],[FINE AMOUNT (UTK)]]+Table4[[#This Row],[FINE AMOUNT (MKT)]]</f>
        <v>6307.3999999999915</v>
      </c>
    </row>
    <row r="76" spans="1:14">
      <c r="A76" s="360">
        <v>8</v>
      </c>
      <c r="B76" s="347">
        <v>45451</v>
      </c>
      <c r="C76" s="324">
        <f>IFERROR(GETPIVOTDATA("LOADING WEIGHT",'UTK STG'!$A$3,"DATE",DATE(YEAR(Table4[[#This Row],[DATE]]),MONTH(Table4[[#This Row],[DATE]]),DAY(Table4[[#This Row],[DATE]]))),0)</f>
        <v>609.66000000000008</v>
      </c>
      <c r="D76" s="324">
        <f>IFERROR(GETPIVOTDATA("SHORTAGE WEIGHT",'UTK STG'!$A$3,"DATE",DATE(YEAR(Table4[[#This Row],[DATE]]),MONTH(Table4[[#This Row],[DATE]]),DAY(Table4[[#This Row],[DATE]]))),0)</f>
        <v>12.660000000000036</v>
      </c>
      <c r="E76" s="324">
        <f>IFERROR(GETPIVOTDATA("EXCESS SHORTAGE (PAYABLE)",'UTK STG'!$A$3,"DATE",DATE(YEAR(Table4[[#This Row],[DATE]]),MONTH(Table4[[#This Row],[DATE]]),DAY(Table4[[#This Row],[DATE]]))),0)</f>
        <v>6.5634000000000343</v>
      </c>
      <c r="F76" s="361">
        <f>IFERROR(GETPIVOTDATA("FINE AMOUNT",'UTK STG'!$A$3,"DATE",DATE(YEAR(Table4[[#This Row],[DATE]]),MONTH(Table4[[#This Row],[DATE]]),DAY(Table4[[#This Row],[DATE]]))),0)</f>
        <v>6563.4000000000342</v>
      </c>
      <c r="G76" s="326">
        <f>IFERROR(GETPIVOTDATA("LOADING WEIGHT",'MKT STG'!$A$3,"DATE",DATE(YEAR(Table4[[#This Row],[DATE]]),MONTH(Table4[[#This Row],[DATE]]),DAY(Table4[[#This Row],[DATE]]))),0)</f>
        <v>214.26000000000002</v>
      </c>
      <c r="H76" s="326">
        <f>IFERROR(GETPIVOTDATA("SHORTAGE WEIGHT",'MKT STG'!$A$3,"DATE",DATE(YEAR(Table4[[#This Row],[DATE]]),MONTH(Table4[[#This Row],[DATE]]),DAY(Table4[[#This Row],[DATE]]))),0)</f>
        <v>2.9600000000000009</v>
      </c>
      <c r="I76" s="326">
        <f>IFERROR(GETPIVOTDATA("EXCESS SHORTAGE (PAYABLE)",'MKT STG'!$A$3,"DATE",DATE(YEAR(Table4[[#This Row],[DATE]]),MONTH(Table4[[#This Row],[DATE]]),DAY(Table4[[#This Row],[DATE]]))),0)</f>
        <v>0.81740000000000057</v>
      </c>
      <c r="J76" s="362">
        <f>IFERROR(GETPIVOTDATA("FINE AMOUNT",'MKT STG'!$A$3,"DATE",DATE(YEAR(Table4[[#This Row],[DATE]]),MONTH(Table4[[#This Row],[DATE]]),DAY(Table4[[#This Row],[DATE]]))),0)</f>
        <v>817.40000000000055</v>
      </c>
      <c r="K76" s="328">
        <f>Table4[[#This Row],[LOADING WEIGHT (UTK)]]+Table4[[#This Row],[LOADING WEIGHT (MKT)]]</f>
        <v>823.92000000000007</v>
      </c>
      <c r="L76" s="328">
        <f>Table4[[#This Row],[LOADING WEIGHT (UTK)]]+Table4[[#This Row],[LOADING WEIGHT (MKT)]]</f>
        <v>823.92000000000007</v>
      </c>
      <c r="M76" s="328">
        <f>Table4[[#This Row],[EXCESS SHORTAGE (UTK]]+Table4[[#This Row],[EXCESS SHORTAGE (MKT)]]</f>
        <v>7.3808000000000344</v>
      </c>
      <c r="N76" s="363">
        <f>Table4[[#This Row],[FINE AMOUNT (UTK)]]+Table4[[#This Row],[FINE AMOUNT (MKT)]]</f>
        <v>7380.8000000000347</v>
      </c>
    </row>
    <row r="77" spans="1:14">
      <c r="A77" s="360">
        <v>9</v>
      </c>
      <c r="B77" s="347">
        <v>45452</v>
      </c>
      <c r="C77" s="324">
        <f>IFERROR(GETPIVOTDATA("LOADING WEIGHT",'UTK STG'!$A$3,"DATE",DATE(YEAR(Table4[[#This Row],[DATE]]),MONTH(Table4[[#This Row],[DATE]]),DAY(Table4[[#This Row],[DATE]]))),0)</f>
        <v>673</v>
      </c>
      <c r="D77" s="324">
        <f>IFERROR(GETPIVOTDATA("SHORTAGE WEIGHT",'UTK STG'!$A$3,"DATE",DATE(YEAR(Table4[[#This Row],[DATE]]),MONTH(Table4[[#This Row],[DATE]]),DAY(Table4[[#This Row],[DATE]]))),0)</f>
        <v>17.29999999999999</v>
      </c>
      <c r="E77" s="324">
        <f>IFERROR(GETPIVOTDATA("EXCESS SHORTAGE (PAYABLE)",'UTK STG'!$A$3,"DATE",DATE(YEAR(Table4[[#This Row],[DATE]]),MONTH(Table4[[#This Row],[DATE]]),DAY(Table4[[#This Row],[DATE]]))),0)</f>
        <v>10.56999999999999</v>
      </c>
      <c r="F77" s="361">
        <f>IFERROR(GETPIVOTDATA("FINE AMOUNT",'UTK STG'!$A$3,"DATE",DATE(YEAR(Table4[[#This Row],[DATE]]),MONTH(Table4[[#This Row],[DATE]]),DAY(Table4[[#This Row],[DATE]]))),0)</f>
        <v>10569.999999999989</v>
      </c>
      <c r="G77" s="326">
        <f>IFERROR(GETPIVOTDATA("LOADING WEIGHT",'MKT STG'!$A$3,"DATE",DATE(YEAR(Table4[[#This Row],[DATE]]),MONTH(Table4[[#This Row],[DATE]]),DAY(Table4[[#This Row],[DATE]]))),0)</f>
        <v>417.90000000000003</v>
      </c>
      <c r="H77" s="326">
        <f>IFERROR(GETPIVOTDATA("SHORTAGE WEIGHT",'MKT STG'!$A$3,"DATE",DATE(YEAR(Table4[[#This Row],[DATE]]),MONTH(Table4[[#This Row],[DATE]]),DAY(Table4[[#This Row],[DATE]]))),0)</f>
        <v>9.4600000000000009</v>
      </c>
      <c r="I77" s="326">
        <f>IFERROR(GETPIVOTDATA("EXCESS SHORTAGE (PAYABLE)",'MKT STG'!$A$3,"DATE",DATE(YEAR(Table4[[#This Row],[DATE]]),MONTH(Table4[[#This Row],[DATE]]),DAY(Table4[[#This Row],[DATE]]))),0)</f>
        <v>5.2810000000000006</v>
      </c>
      <c r="J77" s="362">
        <f>IFERROR(GETPIVOTDATA("FINE AMOUNT",'MKT STG'!$A$3,"DATE",DATE(YEAR(Table4[[#This Row],[DATE]]),MONTH(Table4[[#This Row],[DATE]]),DAY(Table4[[#This Row],[DATE]]))),0)</f>
        <v>5281.0000000000009</v>
      </c>
      <c r="K77" s="328">
        <f>Table4[[#This Row],[LOADING WEIGHT (UTK)]]+Table4[[#This Row],[LOADING WEIGHT (MKT)]]</f>
        <v>1090.9000000000001</v>
      </c>
      <c r="L77" s="328">
        <f>Table4[[#This Row],[LOADING WEIGHT (UTK)]]+Table4[[#This Row],[LOADING WEIGHT (MKT)]]</f>
        <v>1090.9000000000001</v>
      </c>
      <c r="M77" s="328">
        <f>Table4[[#This Row],[EXCESS SHORTAGE (UTK]]+Table4[[#This Row],[EXCESS SHORTAGE (MKT)]]</f>
        <v>15.85099999999999</v>
      </c>
      <c r="N77" s="363">
        <f>Table4[[#This Row],[FINE AMOUNT (UTK)]]+Table4[[#This Row],[FINE AMOUNT (MKT)]]</f>
        <v>15850.999999999989</v>
      </c>
    </row>
    <row r="78" spans="1:14">
      <c r="A78" s="360">
        <v>10</v>
      </c>
      <c r="B78" s="347">
        <v>45453</v>
      </c>
      <c r="C78" s="324">
        <f>IFERROR(GETPIVOTDATA("LOADING WEIGHT",'UTK STG'!$A$3,"DATE",DATE(YEAR(Table4[[#This Row],[DATE]]),MONTH(Table4[[#This Row],[DATE]]),DAY(Table4[[#This Row],[DATE]]))),0)</f>
        <v>469.58</v>
      </c>
      <c r="D78" s="324">
        <f>IFERROR(GETPIVOTDATA("SHORTAGE WEIGHT",'UTK STG'!$A$3,"DATE",DATE(YEAR(Table4[[#This Row],[DATE]]),MONTH(Table4[[#This Row],[DATE]]),DAY(Table4[[#This Row],[DATE]]))),0)</f>
        <v>12.160000000000011</v>
      </c>
      <c r="E78" s="324">
        <f>IFERROR(GETPIVOTDATA("EXCESS SHORTAGE (PAYABLE)",'UTK STG'!$A$3,"DATE",DATE(YEAR(Table4[[#This Row],[DATE]]),MONTH(Table4[[#This Row],[DATE]]),DAY(Table4[[#This Row],[DATE]]))),0)</f>
        <v>7.4642000000000106</v>
      </c>
      <c r="F78" s="361">
        <f>IFERROR(GETPIVOTDATA("FINE AMOUNT",'UTK STG'!$A$3,"DATE",DATE(YEAR(Table4[[#This Row],[DATE]]),MONTH(Table4[[#This Row],[DATE]]),DAY(Table4[[#This Row],[DATE]]))),0)</f>
        <v>7464.2000000000107</v>
      </c>
      <c r="G78" s="326">
        <f>IFERROR(GETPIVOTDATA("LOADING WEIGHT",'MKT STG'!$A$3,"DATE",DATE(YEAR(Table4[[#This Row],[DATE]]),MONTH(Table4[[#This Row],[DATE]]),DAY(Table4[[#This Row],[DATE]]))),0)</f>
        <v>380.50000000000006</v>
      </c>
      <c r="H78" s="326">
        <f>IFERROR(GETPIVOTDATA("SHORTAGE WEIGHT",'MKT STG'!$A$3,"DATE",DATE(YEAR(Table4[[#This Row],[DATE]]),MONTH(Table4[[#This Row],[DATE]]),DAY(Table4[[#This Row],[DATE]]))),0)</f>
        <v>8.7800000000000082</v>
      </c>
      <c r="I78" s="326">
        <f>IFERROR(GETPIVOTDATA("EXCESS SHORTAGE (PAYABLE)",'MKT STG'!$A$3,"DATE",DATE(YEAR(Table4[[#This Row],[DATE]]),MONTH(Table4[[#This Row],[DATE]]),DAY(Table4[[#This Row],[DATE]]))),0)</f>
        <v>4.9750000000000076</v>
      </c>
      <c r="J78" s="362">
        <f>IFERROR(GETPIVOTDATA("FINE AMOUNT",'MKT STG'!$A$3,"DATE",DATE(YEAR(Table4[[#This Row],[DATE]]),MONTH(Table4[[#This Row],[DATE]]),DAY(Table4[[#This Row],[DATE]]))),0)</f>
        <v>4975.0000000000073</v>
      </c>
      <c r="K78" s="328">
        <f>Table4[[#This Row],[LOADING WEIGHT (UTK)]]+Table4[[#This Row],[LOADING WEIGHT (MKT)]]</f>
        <v>850.08</v>
      </c>
      <c r="L78" s="328">
        <f>Table4[[#This Row],[LOADING WEIGHT (UTK)]]+Table4[[#This Row],[LOADING WEIGHT (MKT)]]</f>
        <v>850.08</v>
      </c>
      <c r="M78" s="328">
        <f>Table4[[#This Row],[EXCESS SHORTAGE (UTK]]+Table4[[#This Row],[EXCESS SHORTAGE (MKT)]]</f>
        <v>12.439200000000017</v>
      </c>
      <c r="N78" s="363">
        <f>Table4[[#This Row],[FINE AMOUNT (UTK)]]+Table4[[#This Row],[FINE AMOUNT (MKT)]]</f>
        <v>12439.200000000019</v>
      </c>
    </row>
    <row r="79" spans="1:14">
      <c r="A79" s="360">
        <v>11</v>
      </c>
      <c r="B79" s="347">
        <v>45454</v>
      </c>
      <c r="C79" s="324">
        <f>IFERROR(GETPIVOTDATA("LOADING WEIGHT",'UTK STG'!$A$3,"DATE",DATE(YEAR(Table4[[#This Row],[DATE]]),MONTH(Table4[[#This Row],[DATE]]),DAY(Table4[[#This Row],[DATE]]))),0)</f>
        <v>481.34000000000003</v>
      </c>
      <c r="D79" s="324">
        <f>IFERROR(GETPIVOTDATA("SHORTAGE WEIGHT",'UTK STG'!$A$3,"DATE",DATE(YEAR(Table4[[#This Row],[DATE]]),MONTH(Table4[[#This Row],[DATE]]),DAY(Table4[[#This Row],[DATE]]))),0)</f>
        <v>7.879999999999999</v>
      </c>
      <c r="E79" s="324">
        <f>IFERROR(GETPIVOTDATA("EXCESS SHORTAGE (PAYABLE)",'UTK STG'!$A$3,"DATE",DATE(YEAR(Table4[[#This Row],[DATE]]),MONTH(Table4[[#This Row],[DATE]]),DAY(Table4[[#This Row],[DATE]]))),0)</f>
        <v>3.0665999999999984</v>
      </c>
      <c r="F79" s="361">
        <f>IFERROR(GETPIVOTDATA("FINE AMOUNT",'UTK STG'!$A$3,"DATE",DATE(YEAR(Table4[[#This Row],[DATE]]),MONTH(Table4[[#This Row],[DATE]]),DAY(Table4[[#This Row],[DATE]]))),0)</f>
        <v>3066.5999999999985</v>
      </c>
      <c r="G79" s="326">
        <f>IFERROR(GETPIVOTDATA("LOADING WEIGHT",'MKT STG'!$A$3,"DATE",DATE(YEAR(Table4[[#This Row],[DATE]]),MONTH(Table4[[#This Row],[DATE]]),DAY(Table4[[#This Row],[DATE]]))),0)</f>
        <v>219.33999999999997</v>
      </c>
      <c r="H79" s="326">
        <f>IFERROR(GETPIVOTDATA("SHORTAGE WEIGHT",'MKT STG'!$A$3,"DATE",DATE(YEAR(Table4[[#This Row],[DATE]]),MONTH(Table4[[#This Row],[DATE]]),DAY(Table4[[#This Row],[DATE]]))),0)</f>
        <v>3.5400000000000063</v>
      </c>
      <c r="I79" s="326">
        <f>IFERROR(GETPIVOTDATA("EXCESS SHORTAGE (PAYABLE)",'MKT STG'!$A$3,"DATE",DATE(YEAR(Table4[[#This Row],[DATE]]),MONTH(Table4[[#This Row],[DATE]]),DAY(Table4[[#This Row],[DATE]]))),0)</f>
        <v>1.3466000000000062</v>
      </c>
      <c r="J79" s="362">
        <f>IFERROR(GETPIVOTDATA("FINE AMOUNT",'MKT STG'!$A$3,"DATE",DATE(YEAR(Table4[[#This Row],[DATE]]),MONTH(Table4[[#This Row],[DATE]]),DAY(Table4[[#This Row],[DATE]]))),0)</f>
        <v>1346.6000000000063</v>
      </c>
      <c r="K79" s="328">
        <f>Table4[[#This Row],[LOADING WEIGHT (UTK)]]+Table4[[#This Row],[LOADING WEIGHT (MKT)]]</f>
        <v>700.68000000000006</v>
      </c>
      <c r="L79" s="328">
        <f>Table4[[#This Row],[LOADING WEIGHT (UTK)]]+Table4[[#This Row],[LOADING WEIGHT (MKT)]]</f>
        <v>700.68000000000006</v>
      </c>
      <c r="M79" s="328">
        <f>Table4[[#This Row],[EXCESS SHORTAGE (UTK]]+Table4[[#This Row],[EXCESS SHORTAGE (MKT)]]</f>
        <v>4.4132000000000051</v>
      </c>
      <c r="N79" s="363">
        <f>Table4[[#This Row],[FINE AMOUNT (UTK)]]+Table4[[#This Row],[FINE AMOUNT (MKT)]]</f>
        <v>4413.2000000000044</v>
      </c>
    </row>
    <row r="80" spans="1:14">
      <c r="A80" s="360">
        <v>12</v>
      </c>
      <c r="B80" s="347">
        <v>45455</v>
      </c>
      <c r="C80" s="324">
        <f>IFERROR(GETPIVOTDATA("LOADING WEIGHT",'UTK STG'!$A$3,"DATE",DATE(YEAR(Table4[[#This Row],[DATE]]),MONTH(Table4[[#This Row],[DATE]]),DAY(Table4[[#This Row],[DATE]]))),0)</f>
        <v>696.46</v>
      </c>
      <c r="D80" s="324">
        <f>IFERROR(GETPIVOTDATA("SHORTAGE WEIGHT",'UTK STG'!$A$3,"DATE",DATE(YEAR(Table4[[#This Row],[DATE]]),MONTH(Table4[[#This Row],[DATE]]),DAY(Table4[[#This Row],[DATE]]))),0)</f>
        <v>14.260000000000019</v>
      </c>
      <c r="E80" s="324">
        <f>IFERROR(GETPIVOTDATA("EXCESS SHORTAGE (PAYABLE)",'UTK STG'!$A$3,"DATE",DATE(YEAR(Table4[[#This Row],[DATE]]),MONTH(Table4[[#This Row],[DATE]]),DAY(Table4[[#This Row],[DATE]]))),0)</f>
        <v>7.2954000000000185</v>
      </c>
      <c r="F80" s="361">
        <f>IFERROR(GETPIVOTDATA("FINE AMOUNT",'UTK STG'!$A$3,"DATE",DATE(YEAR(Table4[[#This Row],[DATE]]),MONTH(Table4[[#This Row],[DATE]]),DAY(Table4[[#This Row],[DATE]]))),0)</f>
        <v>7295.4000000000187</v>
      </c>
      <c r="G80" s="326">
        <f>IFERROR(GETPIVOTDATA("LOADING WEIGHT",'MKT STG'!$A$3,"DATE",DATE(YEAR(Table4[[#This Row],[DATE]]),MONTH(Table4[[#This Row],[DATE]]),DAY(Table4[[#This Row],[DATE]]))),0)</f>
        <v>380.58</v>
      </c>
      <c r="H80" s="326">
        <f>IFERROR(GETPIVOTDATA("SHORTAGE WEIGHT",'MKT STG'!$A$3,"DATE",DATE(YEAR(Table4[[#This Row],[DATE]]),MONTH(Table4[[#This Row],[DATE]]),DAY(Table4[[#This Row],[DATE]]))),0)</f>
        <v>7.0600000000000023</v>
      </c>
      <c r="I80" s="326">
        <f>IFERROR(GETPIVOTDATA("EXCESS SHORTAGE (PAYABLE)",'MKT STG'!$A$3,"DATE",DATE(YEAR(Table4[[#This Row],[DATE]]),MONTH(Table4[[#This Row],[DATE]]),DAY(Table4[[#This Row],[DATE]]))),0)</f>
        <v>3.2542000000000022</v>
      </c>
      <c r="J80" s="362">
        <f>IFERROR(GETPIVOTDATA("FINE AMOUNT",'MKT STG'!$A$3,"DATE",DATE(YEAR(Table4[[#This Row],[DATE]]),MONTH(Table4[[#This Row],[DATE]]),DAY(Table4[[#This Row],[DATE]]))),0)</f>
        <v>3254.2000000000021</v>
      </c>
      <c r="K80" s="328">
        <f>Table4[[#This Row],[LOADING WEIGHT (UTK)]]+Table4[[#This Row],[LOADING WEIGHT (MKT)]]</f>
        <v>1077.04</v>
      </c>
      <c r="L80" s="328">
        <f>Table4[[#This Row],[LOADING WEIGHT (UTK)]]+Table4[[#This Row],[LOADING WEIGHT (MKT)]]</f>
        <v>1077.04</v>
      </c>
      <c r="M80" s="328">
        <f>Table4[[#This Row],[EXCESS SHORTAGE (UTK]]+Table4[[#This Row],[EXCESS SHORTAGE (MKT)]]</f>
        <v>10.549600000000021</v>
      </c>
      <c r="N80" s="363">
        <f>Table4[[#This Row],[FINE AMOUNT (UTK)]]+Table4[[#This Row],[FINE AMOUNT (MKT)]]</f>
        <v>10549.60000000002</v>
      </c>
    </row>
    <row r="81" spans="1:14">
      <c r="A81" s="360">
        <v>13</v>
      </c>
      <c r="B81" s="347">
        <v>45456</v>
      </c>
      <c r="C81" s="324">
        <f>IFERROR(GETPIVOTDATA("LOADING WEIGHT",'UTK STG'!$A$3,"DATE",DATE(YEAR(Table4[[#This Row],[DATE]]),MONTH(Table4[[#This Row],[DATE]]),DAY(Table4[[#This Row],[DATE]]))),0)</f>
        <v>666</v>
      </c>
      <c r="D81" s="324">
        <f>IFERROR(GETPIVOTDATA("SHORTAGE WEIGHT",'UTK STG'!$A$3,"DATE",DATE(YEAR(Table4[[#This Row],[DATE]]),MONTH(Table4[[#This Row],[DATE]]),DAY(Table4[[#This Row],[DATE]]))),0)</f>
        <v>10.700000000000014</v>
      </c>
      <c r="E81" s="324">
        <f>IFERROR(GETPIVOTDATA("EXCESS SHORTAGE (PAYABLE)",'UTK STG'!$A$3,"DATE",DATE(YEAR(Table4[[#This Row],[DATE]]),MONTH(Table4[[#This Row],[DATE]]),DAY(Table4[[#This Row],[DATE]]))),0)</f>
        <v>4.0400000000000134</v>
      </c>
      <c r="F81" s="361">
        <f>IFERROR(GETPIVOTDATA("FINE AMOUNT",'UTK STG'!$A$3,"DATE",DATE(YEAR(Table4[[#This Row],[DATE]]),MONTH(Table4[[#This Row],[DATE]]),DAY(Table4[[#This Row],[DATE]]))),0)</f>
        <v>4040.0000000000132</v>
      </c>
      <c r="G81" s="326">
        <f>IFERROR(GETPIVOTDATA("LOADING WEIGHT",'MKT STG'!$A$3,"DATE",DATE(YEAR(Table4[[#This Row],[DATE]]),MONTH(Table4[[#This Row],[DATE]]),DAY(Table4[[#This Row],[DATE]]))),0)</f>
        <v>415.36</v>
      </c>
      <c r="H81" s="326">
        <f>IFERROR(GETPIVOTDATA("SHORTAGE WEIGHT",'MKT STG'!$A$3,"DATE",DATE(YEAR(Table4[[#This Row],[DATE]]),MONTH(Table4[[#This Row],[DATE]]),DAY(Table4[[#This Row],[DATE]]))),0)</f>
        <v>6.2999999999999972</v>
      </c>
      <c r="I81" s="326">
        <f>IFERROR(GETPIVOTDATA("EXCESS SHORTAGE (PAYABLE)",'MKT STG'!$A$3,"DATE",DATE(YEAR(Table4[[#This Row],[DATE]]),MONTH(Table4[[#This Row],[DATE]]),DAY(Table4[[#This Row],[DATE]]))),0)</f>
        <v>2.1463999999999972</v>
      </c>
      <c r="J81" s="362">
        <f>IFERROR(GETPIVOTDATA("FINE AMOUNT",'MKT STG'!$A$3,"DATE",DATE(YEAR(Table4[[#This Row],[DATE]]),MONTH(Table4[[#This Row],[DATE]]),DAY(Table4[[#This Row],[DATE]]))),0)</f>
        <v>2146.3999999999974</v>
      </c>
      <c r="K81" s="328">
        <f>Table4[[#This Row],[LOADING WEIGHT (UTK)]]+Table4[[#This Row],[LOADING WEIGHT (MKT)]]</f>
        <v>1081.3600000000001</v>
      </c>
      <c r="L81" s="328">
        <f>Table4[[#This Row],[LOADING WEIGHT (UTK)]]+Table4[[#This Row],[LOADING WEIGHT (MKT)]]</f>
        <v>1081.3600000000001</v>
      </c>
      <c r="M81" s="328">
        <f>Table4[[#This Row],[EXCESS SHORTAGE (UTK]]+Table4[[#This Row],[EXCESS SHORTAGE (MKT)]]</f>
        <v>6.1864000000000106</v>
      </c>
      <c r="N81" s="363">
        <f>Table4[[#This Row],[FINE AMOUNT (UTK)]]+Table4[[#This Row],[FINE AMOUNT (MKT)]]</f>
        <v>6186.4000000000106</v>
      </c>
    </row>
    <row r="82" spans="1:14">
      <c r="A82" s="360">
        <v>14</v>
      </c>
      <c r="B82" s="347">
        <v>45457</v>
      </c>
      <c r="C82" s="324">
        <f>IFERROR(GETPIVOTDATA("LOADING WEIGHT",'UTK STG'!$A$3,"DATE",DATE(YEAR(Table4[[#This Row],[DATE]]),MONTH(Table4[[#This Row],[DATE]]),DAY(Table4[[#This Row],[DATE]]))),0)</f>
        <v>611.99999999999989</v>
      </c>
      <c r="D82" s="324">
        <f>IFERROR(GETPIVOTDATA("SHORTAGE WEIGHT",'UTK STG'!$A$3,"DATE",DATE(YEAR(Table4[[#This Row],[DATE]]),MONTH(Table4[[#This Row],[DATE]]),DAY(Table4[[#This Row],[DATE]]))),0)</f>
        <v>10.259999999999994</v>
      </c>
      <c r="E82" s="324">
        <f>IFERROR(GETPIVOTDATA("EXCESS SHORTAGE (PAYABLE)",'UTK STG'!$A$3,"DATE",DATE(YEAR(Table4[[#This Row],[DATE]]),MONTH(Table4[[#This Row],[DATE]]),DAY(Table4[[#This Row],[DATE]]))),0)</f>
        <v>4.1399999999999952</v>
      </c>
      <c r="F82" s="361">
        <f>IFERROR(GETPIVOTDATA("FINE AMOUNT",'UTK STG'!$A$3,"DATE",DATE(YEAR(Table4[[#This Row],[DATE]]),MONTH(Table4[[#This Row],[DATE]]),DAY(Table4[[#This Row],[DATE]]))),0)</f>
        <v>4139.9999999999955</v>
      </c>
      <c r="G82" s="326">
        <f>IFERROR(GETPIVOTDATA("LOADING WEIGHT",'MKT STG'!$A$3,"DATE",DATE(YEAR(Table4[[#This Row],[DATE]]),MONTH(Table4[[#This Row],[DATE]]),DAY(Table4[[#This Row],[DATE]]))),0)</f>
        <v>384.70000000000005</v>
      </c>
      <c r="H82" s="326">
        <f>IFERROR(GETPIVOTDATA("SHORTAGE WEIGHT",'MKT STG'!$A$3,"DATE",DATE(YEAR(Table4[[#This Row],[DATE]]),MONTH(Table4[[#This Row],[DATE]]),DAY(Table4[[#This Row],[DATE]]))),0)</f>
        <v>5.8999999999999915</v>
      </c>
      <c r="I82" s="326">
        <f>IFERROR(GETPIVOTDATA("EXCESS SHORTAGE (PAYABLE)",'MKT STG'!$A$3,"DATE",DATE(YEAR(Table4[[#This Row],[DATE]]),MONTH(Table4[[#This Row],[DATE]]),DAY(Table4[[#This Row],[DATE]]))),0)</f>
        <v>2.0529999999999911</v>
      </c>
      <c r="J82" s="362">
        <f>IFERROR(GETPIVOTDATA("FINE AMOUNT",'MKT STG'!$A$3,"DATE",DATE(YEAR(Table4[[#This Row],[DATE]]),MONTH(Table4[[#This Row],[DATE]]),DAY(Table4[[#This Row],[DATE]]))),0)</f>
        <v>2052.9999999999909</v>
      </c>
      <c r="K82" s="328">
        <f>Table4[[#This Row],[LOADING WEIGHT (UTK)]]+Table4[[#This Row],[LOADING WEIGHT (MKT)]]</f>
        <v>996.69999999999993</v>
      </c>
      <c r="L82" s="328">
        <f>Table4[[#This Row],[LOADING WEIGHT (UTK)]]+Table4[[#This Row],[LOADING WEIGHT (MKT)]]</f>
        <v>996.69999999999993</v>
      </c>
      <c r="M82" s="328">
        <f>Table4[[#This Row],[EXCESS SHORTAGE (UTK]]+Table4[[#This Row],[EXCESS SHORTAGE (MKT)]]</f>
        <v>6.1929999999999863</v>
      </c>
      <c r="N82" s="363">
        <f>Table4[[#This Row],[FINE AMOUNT (UTK)]]+Table4[[#This Row],[FINE AMOUNT (MKT)]]</f>
        <v>6192.9999999999864</v>
      </c>
    </row>
    <row r="83" spans="1:14">
      <c r="A83" s="360">
        <v>15</v>
      </c>
      <c r="B83" s="347">
        <v>45458</v>
      </c>
      <c r="C83" s="324">
        <f>IFERROR(GETPIVOTDATA("LOADING WEIGHT",'UTK STG'!$A$3,"DATE",DATE(YEAR(Table4[[#This Row],[DATE]]),MONTH(Table4[[#This Row],[DATE]]),DAY(Table4[[#This Row],[DATE]]))),0)</f>
        <v>769.24000000000012</v>
      </c>
      <c r="D83" s="324">
        <f>IFERROR(GETPIVOTDATA("SHORTAGE WEIGHT",'UTK STG'!$A$3,"DATE",DATE(YEAR(Table4[[#This Row],[DATE]]),MONTH(Table4[[#This Row],[DATE]]),DAY(Table4[[#This Row],[DATE]]))),0)</f>
        <v>7.3600000000000314</v>
      </c>
      <c r="E83" s="324">
        <f>IFERROR(GETPIVOTDATA("EXCESS SHORTAGE (PAYABLE)",'UTK STG'!$A$3,"DATE",DATE(YEAR(Table4[[#This Row],[DATE]]),MONTH(Table4[[#This Row],[DATE]]),DAY(Table4[[#This Row],[DATE]]))),0)</f>
        <v>-0.33239999999996961</v>
      </c>
      <c r="F83" s="361">
        <f>IFERROR(GETPIVOTDATA("FINE AMOUNT",'UTK STG'!$A$3,"DATE",DATE(YEAR(Table4[[#This Row],[DATE]]),MONTH(Table4[[#This Row],[DATE]]),DAY(Table4[[#This Row],[DATE]]))),0)</f>
        <v>-332.39999999996962</v>
      </c>
      <c r="G83" s="326">
        <f>IFERROR(GETPIVOTDATA("LOADING WEIGHT",'MKT STG'!$A$3,"DATE",DATE(YEAR(Table4[[#This Row],[DATE]]),MONTH(Table4[[#This Row],[DATE]]),DAY(Table4[[#This Row],[DATE]]))),0)</f>
        <v>332.58000000000004</v>
      </c>
      <c r="H83" s="326">
        <f>IFERROR(GETPIVOTDATA("SHORTAGE WEIGHT",'MKT STG'!$A$3,"DATE",DATE(YEAR(Table4[[#This Row],[DATE]]),MONTH(Table4[[#This Row],[DATE]]),DAY(Table4[[#This Row],[DATE]]))),0)</f>
        <v>3.779999999999994</v>
      </c>
      <c r="I83" s="326">
        <f>IFERROR(GETPIVOTDATA("EXCESS SHORTAGE (PAYABLE)",'MKT STG'!$A$3,"DATE",DATE(YEAR(Table4[[#This Row],[DATE]]),MONTH(Table4[[#This Row],[DATE]]),DAY(Table4[[#This Row],[DATE]]))),0)</f>
        <v>0.4541999999999935</v>
      </c>
      <c r="J83" s="362">
        <f>IFERROR(GETPIVOTDATA("FINE AMOUNT",'MKT STG'!$A$3,"DATE",DATE(YEAR(Table4[[#This Row],[DATE]]),MONTH(Table4[[#This Row],[DATE]]),DAY(Table4[[#This Row],[DATE]]))),0)</f>
        <v>454.19999999999351</v>
      </c>
      <c r="K83" s="328">
        <f>Table4[[#This Row],[LOADING WEIGHT (UTK)]]+Table4[[#This Row],[LOADING WEIGHT (MKT)]]</f>
        <v>1101.8200000000002</v>
      </c>
      <c r="L83" s="328">
        <f>Table4[[#This Row],[LOADING WEIGHT (UTK)]]+Table4[[#This Row],[LOADING WEIGHT (MKT)]]</f>
        <v>1101.8200000000002</v>
      </c>
      <c r="M83" s="328">
        <f>Table4[[#This Row],[EXCESS SHORTAGE (UTK]]+Table4[[#This Row],[EXCESS SHORTAGE (MKT)]]</f>
        <v>0.12180000000002389</v>
      </c>
      <c r="N83" s="363">
        <f>Table4[[#This Row],[FINE AMOUNT (UTK)]]+Table4[[#This Row],[FINE AMOUNT (MKT)]]</f>
        <v>121.80000000002389</v>
      </c>
    </row>
    <row r="84" spans="1:14">
      <c r="A84" s="360">
        <v>16</v>
      </c>
      <c r="B84" s="347">
        <v>45459</v>
      </c>
      <c r="C84" s="324">
        <f>IFERROR(GETPIVOTDATA("LOADING WEIGHT",'UTK STG'!$A$3,"DATE",DATE(YEAR(Table4[[#This Row],[DATE]]),MONTH(Table4[[#This Row],[DATE]]),DAY(Table4[[#This Row],[DATE]]))),0)</f>
        <v>561.41999999999996</v>
      </c>
      <c r="D84" s="324">
        <f>IFERROR(GETPIVOTDATA("SHORTAGE WEIGHT",'UTK STG'!$A$3,"DATE",DATE(YEAR(Table4[[#This Row],[DATE]]),MONTH(Table4[[#This Row],[DATE]]),DAY(Table4[[#This Row],[DATE]]))),0)</f>
        <v>9.0199999999999854</v>
      </c>
      <c r="E84" s="324">
        <f>IFERROR(GETPIVOTDATA("EXCESS SHORTAGE (PAYABLE)",'UTK STG'!$A$3,"DATE",DATE(YEAR(Table4[[#This Row],[DATE]]),MONTH(Table4[[#This Row],[DATE]]),DAY(Table4[[#This Row],[DATE]]))),0)</f>
        <v>3.4057999999999859</v>
      </c>
      <c r="F84" s="361">
        <f>IFERROR(GETPIVOTDATA("FINE AMOUNT",'UTK STG'!$A$3,"DATE",DATE(YEAR(Table4[[#This Row],[DATE]]),MONTH(Table4[[#This Row],[DATE]]),DAY(Table4[[#This Row],[DATE]]))),0)</f>
        <v>3405.7999999999861</v>
      </c>
      <c r="G84" s="326">
        <f>IFERROR(GETPIVOTDATA("LOADING WEIGHT",'MKT STG'!$A$3,"DATE",DATE(YEAR(Table4[[#This Row],[DATE]]),MONTH(Table4[[#This Row],[DATE]]),DAY(Table4[[#This Row],[DATE]]))),0)</f>
        <v>187.26</v>
      </c>
      <c r="H84" s="326">
        <f>IFERROR(GETPIVOTDATA("SHORTAGE WEIGHT",'MKT STG'!$A$3,"DATE",DATE(YEAR(Table4[[#This Row],[DATE]]),MONTH(Table4[[#This Row],[DATE]]),DAY(Table4[[#This Row],[DATE]]))),0)</f>
        <v>2.7199999999999918</v>
      </c>
      <c r="I84" s="326">
        <f>IFERROR(GETPIVOTDATA("EXCESS SHORTAGE (PAYABLE)",'MKT STG'!$A$3,"DATE",DATE(YEAR(Table4[[#This Row],[DATE]]),MONTH(Table4[[#This Row],[DATE]]),DAY(Table4[[#This Row],[DATE]]))),0)</f>
        <v>0.84739999999999172</v>
      </c>
      <c r="J84" s="362">
        <f>IFERROR(GETPIVOTDATA("FINE AMOUNT",'MKT STG'!$A$3,"DATE",DATE(YEAR(Table4[[#This Row],[DATE]]),MONTH(Table4[[#This Row],[DATE]]),DAY(Table4[[#This Row],[DATE]]))),0)</f>
        <v>847.39999999999168</v>
      </c>
      <c r="K84" s="328">
        <f>Table4[[#This Row],[LOADING WEIGHT (UTK)]]+Table4[[#This Row],[LOADING WEIGHT (MKT)]]</f>
        <v>748.68</v>
      </c>
      <c r="L84" s="328">
        <f>Table4[[#This Row],[LOADING WEIGHT (UTK)]]+Table4[[#This Row],[LOADING WEIGHT (MKT)]]</f>
        <v>748.68</v>
      </c>
      <c r="M84" s="328">
        <f>Table4[[#This Row],[EXCESS SHORTAGE (UTK]]+Table4[[#This Row],[EXCESS SHORTAGE (MKT)]]</f>
        <v>4.2531999999999774</v>
      </c>
      <c r="N84" s="363">
        <f>Table4[[#This Row],[FINE AMOUNT (UTK)]]+Table4[[#This Row],[FINE AMOUNT (MKT)]]</f>
        <v>4253.199999999978</v>
      </c>
    </row>
    <row r="85" spans="1:14">
      <c r="A85" s="360">
        <v>17</v>
      </c>
      <c r="B85" s="347">
        <v>45460</v>
      </c>
      <c r="C85" s="324">
        <f>IFERROR(GETPIVOTDATA("LOADING WEIGHT",'UTK STG'!$A$3,"DATE",DATE(YEAR(Table4[[#This Row],[DATE]]),MONTH(Table4[[#This Row],[DATE]]),DAY(Table4[[#This Row],[DATE]]))),0)</f>
        <v>701.18</v>
      </c>
      <c r="D85" s="324">
        <f>IFERROR(GETPIVOTDATA("SHORTAGE WEIGHT",'UTK STG'!$A$3,"DATE",DATE(YEAR(Table4[[#This Row],[DATE]]),MONTH(Table4[[#This Row],[DATE]]),DAY(Table4[[#This Row],[DATE]]))),0)</f>
        <v>11.179999999999978</v>
      </c>
      <c r="E85" s="324">
        <f>IFERROR(GETPIVOTDATA("EXCESS SHORTAGE (PAYABLE)",'UTK STG'!$A$3,"DATE",DATE(YEAR(Table4[[#This Row],[DATE]]),MONTH(Table4[[#This Row],[DATE]]),DAY(Table4[[#This Row],[DATE]]))),0)</f>
        <v>4.1681999999999784</v>
      </c>
      <c r="F85" s="361">
        <f>IFERROR(GETPIVOTDATA("FINE AMOUNT",'UTK STG'!$A$3,"DATE",DATE(YEAR(Table4[[#This Row],[DATE]]),MONTH(Table4[[#This Row],[DATE]]),DAY(Table4[[#This Row],[DATE]]))),0)</f>
        <v>4168.199999999978</v>
      </c>
      <c r="G85" s="326">
        <f>IFERROR(GETPIVOTDATA("LOADING WEIGHT",'MKT STG'!$A$3,"DATE",DATE(YEAR(Table4[[#This Row],[DATE]]),MONTH(Table4[[#This Row],[DATE]]),DAY(Table4[[#This Row],[DATE]]))),0)</f>
        <v>448.6</v>
      </c>
      <c r="H85" s="326">
        <f>IFERROR(GETPIVOTDATA("SHORTAGE WEIGHT",'MKT STG'!$A$3,"DATE",DATE(YEAR(Table4[[#This Row],[DATE]]),MONTH(Table4[[#This Row],[DATE]]),DAY(Table4[[#This Row],[DATE]]))),0)</f>
        <v>4.6000000000000085</v>
      </c>
      <c r="I85" s="326">
        <f>IFERROR(GETPIVOTDATA("EXCESS SHORTAGE (PAYABLE)",'MKT STG'!$A$3,"DATE",DATE(YEAR(Table4[[#This Row],[DATE]]),MONTH(Table4[[#This Row],[DATE]]),DAY(Table4[[#This Row],[DATE]]))),0)</f>
        <v>0.11400000000000787</v>
      </c>
      <c r="J85" s="362">
        <f>IFERROR(GETPIVOTDATA("FINE AMOUNT",'MKT STG'!$A$3,"DATE",DATE(YEAR(Table4[[#This Row],[DATE]]),MONTH(Table4[[#This Row],[DATE]]),DAY(Table4[[#This Row],[DATE]]))),0)</f>
        <v>114.00000000000787</v>
      </c>
      <c r="K85" s="328">
        <f>Table4[[#This Row],[LOADING WEIGHT (UTK)]]+Table4[[#This Row],[LOADING WEIGHT (MKT)]]</f>
        <v>1149.78</v>
      </c>
      <c r="L85" s="328">
        <f>Table4[[#This Row],[LOADING WEIGHT (UTK)]]+Table4[[#This Row],[LOADING WEIGHT (MKT)]]</f>
        <v>1149.78</v>
      </c>
      <c r="M85" s="328">
        <f>Table4[[#This Row],[EXCESS SHORTAGE (UTK]]+Table4[[#This Row],[EXCESS SHORTAGE (MKT)]]</f>
        <v>4.2821999999999862</v>
      </c>
      <c r="N85" s="363">
        <f>Table4[[#This Row],[FINE AMOUNT (UTK)]]+Table4[[#This Row],[FINE AMOUNT (MKT)]]</f>
        <v>4282.1999999999862</v>
      </c>
    </row>
    <row r="86" spans="1:14">
      <c r="A86" s="360">
        <v>18</v>
      </c>
      <c r="B86" s="347">
        <v>45461</v>
      </c>
      <c r="C86" s="324">
        <f>IFERROR(GETPIVOTDATA("LOADING WEIGHT",'UTK STG'!$A$3,"DATE",DATE(YEAR(Table4[[#This Row],[DATE]]),MONTH(Table4[[#This Row],[DATE]]),DAY(Table4[[#This Row],[DATE]]))),0)</f>
        <v>680.63999999999987</v>
      </c>
      <c r="D86" s="324">
        <f>IFERROR(GETPIVOTDATA("SHORTAGE WEIGHT",'UTK STG'!$A$3,"DATE",DATE(YEAR(Table4[[#This Row],[DATE]]),MONTH(Table4[[#This Row],[DATE]]),DAY(Table4[[#This Row],[DATE]]))),0)</f>
        <v>10.900000000000002</v>
      </c>
      <c r="E86" s="324">
        <f>IFERROR(GETPIVOTDATA("EXCESS SHORTAGE (PAYABLE)",'UTK STG'!$A$3,"DATE",DATE(YEAR(Table4[[#This Row],[DATE]]),MONTH(Table4[[#This Row],[DATE]]),DAY(Table4[[#This Row],[DATE]]))),0)</f>
        <v>4.093600000000003</v>
      </c>
      <c r="F86" s="361">
        <f>IFERROR(GETPIVOTDATA("FINE AMOUNT",'UTK STG'!$A$3,"DATE",DATE(YEAR(Table4[[#This Row],[DATE]]),MONTH(Table4[[#This Row],[DATE]]),DAY(Table4[[#This Row],[DATE]]))),0)</f>
        <v>4093.6000000000031</v>
      </c>
      <c r="G86" s="326">
        <f>IFERROR(GETPIVOTDATA("LOADING WEIGHT",'MKT STG'!$A$3,"DATE",DATE(YEAR(Table4[[#This Row],[DATE]]),MONTH(Table4[[#This Row],[DATE]]),DAY(Table4[[#This Row],[DATE]]))),0)</f>
        <v>408.28000000000009</v>
      </c>
      <c r="H86" s="326">
        <f>IFERROR(GETPIVOTDATA("SHORTAGE WEIGHT",'MKT STG'!$A$3,"DATE",DATE(YEAR(Table4[[#This Row],[DATE]]),MONTH(Table4[[#This Row],[DATE]]),DAY(Table4[[#This Row],[DATE]]))),0)</f>
        <v>4.4000000000000128</v>
      </c>
      <c r="I86" s="326">
        <f>IFERROR(GETPIVOTDATA("EXCESS SHORTAGE (PAYABLE)",'MKT STG'!$A$3,"DATE",DATE(YEAR(Table4[[#This Row],[DATE]]),MONTH(Table4[[#This Row],[DATE]]),DAY(Table4[[#This Row],[DATE]]))),0)</f>
        <v>0.31720000000001214</v>
      </c>
      <c r="J86" s="362">
        <f>IFERROR(GETPIVOTDATA("FINE AMOUNT",'MKT STG'!$A$3,"DATE",DATE(YEAR(Table4[[#This Row],[DATE]]),MONTH(Table4[[#This Row],[DATE]]),DAY(Table4[[#This Row],[DATE]]))),0)</f>
        <v>317.20000000001215</v>
      </c>
      <c r="K86" s="328">
        <f>Table4[[#This Row],[LOADING WEIGHT (UTK)]]+Table4[[#This Row],[LOADING WEIGHT (MKT)]]</f>
        <v>1088.92</v>
      </c>
      <c r="L86" s="328">
        <f>Table4[[#This Row],[LOADING WEIGHT (UTK)]]+Table4[[#This Row],[LOADING WEIGHT (MKT)]]</f>
        <v>1088.92</v>
      </c>
      <c r="M86" s="328">
        <f>Table4[[#This Row],[EXCESS SHORTAGE (UTK]]+Table4[[#This Row],[EXCESS SHORTAGE (MKT)]]</f>
        <v>4.4108000000000152</v>
      </c>
      <c r="N86" s="363">
        <f>Table4[[#This Row],[FINE AMOUNT (UTK)]]+Table4[[#This Row],[FINE AMOUNT (MKT)]]</f>
        <v>4410.8000000000156</v>
      </c>
    </row>
    <row r="87" spans="1:14">
      <c r="A87" s="360">
        <v>19</v>
      </c>
      <c r="B87" s="347">
        <v>45462</v>
      </c>
      <c r="C87" s="324">
        <f>IFERROR(GETPIVOTDATA("LOADING WEIGHT",'UTK STG'!$A$3,"DATE",DATE(YEAR(Table4[[#This Row],[DATE]]),MONTH(Table4[[#This Row],[DATE]]),DAY(Table4[[#This Row],[DATE]]))),0)</f>
        <v>736.78</v>
      </c>
      <c r="D87" s="324">
        <f>IFERROR(GETPIVOTDATA("SHORTAGE WEIGHT",'UTK STG'!$A$3,"DATE",DATE(YEAR(Table4[[#This Row],[DATE]]),MONTH(Table4[[#This Row],[DATE]]),DAY(Table4[[#This Row],[DATE]]))),0)</f>
        <v>10.919999999999987</v>
      </c>
      <c r="E87" s="324">
        <f>IFERROR(GETPIVOTDATA("EXCESS SHORTAGE (PAYABLE)",'UTK STG'!$A$3,"DATE",DATE(YEAR(Table4[[#This Row],[DATE]]),MONTH(Table4[[#This Row],[DATE]]),DAY(Table4[[#This Row],[DATE]]))),0)</f>
        <v>3.5521999999999876</v>
      </c>
      <c r="F87" s="361">
        <f>IFERROR(GETPIVOTDATA("FINE AMOUNT",'UTK STG'!$A$3,"DATE",DATE(YEAR(Table4[[#This Row],[DATE]]),MONTH(Table4[[#This Row],[DATE]]),DAY(Table4[[#This Row],[DATE]]))),0)</f>
        <v>3552.1999999999875</v>
      </c>
      <c r="G87" s="326">
        <f>IFERROR(GETPIVOTDATA("LOADING WEIGHT",'MKT STG'!$A$3,"DATE",DATE(YEAR(Table4[[#This Row],[DATE]]),MONTH(Table4[[#This Row],[DATE]]),DAY(Table4[[#This Row],[DATE]]))),0)</f>
        <v>338.76</v>
      </c>
      <c r="H87" s="326">
        <f>IFERROR(GETPIVOTDATA("SHORTAGE WEIGHT",'MKT STG'!$A$3,"DATE",DATE(YEAR(Table4[[#This Row],[DATE]]),MONTH(Table4[[#This Row],[DATE]]),DAY(Table4[[#This Row],[DATE]]))),0)</f>
        <v>3.5000000000000071</v>
      </c>
      <c r="I87" s="326">
        <f>IFERROR(GETPIVOTDATA("EXCESS SHORTAGE (PAYABLE)",'MKT STG'!$A$3,"DATE",DATE(YEAR(Table4[[#This Row],[DATE]]),MONTH(Table4[[#This Row],[DATE]]),DAY(Table4[[#This Row],[DATE]]))),0)</f>
        <v>0.11240000000000716</v>
      </c>
      <c r="J87" s="362">
        <f>IFERROR(GETPIVOTDATA("FINE AMOUNT",'MKT STG'!$A$3,"DATE",DATE(YEAR(Table4[[#This Row],[DATE]]),MONTH(Table4[[#This Row],[DATE]]),DAY(Table4[[#This Row],[DATE]]))),0)</f>
        <v>112.40000000000717</v>
      </c>
      <c r="K87" s="328">
        <f>Table4[[#This Row],[LOADING WEIGHT (UTK)]]+Table4[[#This Row],[LOADING WEIGHT (MKT)]]</f>
        <v>1075.54</v>
      </c>
      <c r="L87" s="328">
        <f>Table4[[#This Row],[LOADING WEIGHT (UTK)]]+Table4[[#This Row],[LOADING WEIGHT (MKT)]]</f>
        <v>1075.54</v>
      </c>
      <c r="M87" s="328">
        <f>Table4[[#This Row],[EXCESS SHORTAGE (UTK]]+Table4[[#This Row],[EXCESS SHORTAGE (MKT)]]</f>
        <v>3.6645999999999948</v>
      </c>
      <c r="N87" s="363">
        <f>Table4[[#This Row],[FINE AMOUNT (UTK)]]+Table4[[#This Row],[FINE AMOUNT (MKT)]]</f>
        <v>3664.5999999999949</v>
      </c>
    </row>
    <row r="88" spans="1:14">
      <c r="A88" s="360">
        <v>20</v>
      </c>
      <c r="B88" s="347">
        <v>45463</v>
      </c>
      <c r="C88" s="324">
        <f>IFERROR(GETPIVOTDATA("LOADING WEIGHT",'UTK STG'!$A$3,"DATE",DATE(YEAR(Table4[[#This Row],[DATE]]),MONTH(Table4[[#This Row],[DATE]]),DAY(Table4[[#This Row],[DATE]]))),0)</f>
        <v>619.04000000000008</v>
      </c>
      <c r="D88" s="324">
        <f>IFERROR(GETPIVOTDATA("SHORTAGE WEIGHT",'UTK STG'!$A$3,"DATE",DATE(YEAR(Table4[[#This Row],[DATE]]),MONTH(Table4[[#This Row],[DATE]]),DAY(Table4[[#This Row],[DATE]]))),0)</f>
        <v>6.4399999999999871</v>
      </c>
      <c r="E88" s="324">
        <f>IFERROR(GETPIVOTDATA("EXCESS SHORTAGE (PAYABLE)",'UTK STG'!$A$3,"DATE",DATE(YEAR(Table4[[#This Row],[DATE]]),MONTH(Table4[[#This Row],[DATE]]),DAY(Table4[[#This Row],[DATE]]))),0)</f>
        <v>0.24959999999998583</v>
      </c>
      <c r="F88" s="361">
        <f>IFERROR(GETPIVOTDATA("FINE AMOUNT",'UTK STG'!$A$3,"DATE",DATE(YEAR(Table4[[#This Row],[DATE]]),MONTH(Table4[[#This Row],[DATE]]),DAY(Table4[[#This Row],[DATE]]))),0)</f>
        <v>249.59999999998584</v>
      </c>
      <c r="G88" s="326">
        <f>IFERROR(GETPIVOTDATA("LOADING WEIGHT",'MKT STG'!$A$3,"DATE",DATE(YEAR(Table4[[#This Row],[DATE]]),MONTH(Table4[[#This Row],[DATE]]),DAY(Table4[[#This Row],[DATE]]))),0)</f>
        <v>378.20000000000005</v>
      </c>
      <c r="H88" s="326">
        <f>IFERROR(GETPIVOTDATA("SHORTAGE WEIGHT",'MKT STG'!$A$3,"DATE",DATE(YEAR(Table4[[#This Row],[DATE]]),MONTH(Table4[[#This Row],[DATE]]),DAY(Table4[[#This Row],[DATE]]))),0)</f>
        <v>2.8200000000000074</v>
      </c>
      <c r="I88" s="326">
        <f>IFERROR(GETPIVOTDATA("EXCESS SHORTAGE (PAYABLE)",'MKT STG'!$A$3,"DATE",DATE(YEAR(Table4[[#This Row],[DATE]]),MONTH(Table4[[#This Row],[DATE]]),DAY(Table4[[#This Row],[DATE]]))),0)</f>
        <v>-0.96199999999999308</v>
      </c>
      <c r="J88" s="362">
        <f>IFERROR(GETPIVOTDATA("FINE AMOUNT",'MKT STG'!$A$3,"DATE",DATE(YEAR(Table4[[#This Row],[DATE]]),MONTH(Table4[[#This Row],[DATE]]),DAY(Table4[[#This Row],[DATE]]))),0)</f>
        <v>-961.99999999999307</v>
      </c>
      <c r="K88" s="328">
        <f>Table4[[#This Row],[LOADING WEIGHT (UTK)]]+Table4[[#This Row],[LOADING WEIGHT (MKT)]]</f>
        <v>997.24000000000012</v>
      </c>
      <c r="L88" s="328">
        <f>Table4[[#This Row],[LOADING WEIGHT (UTK)]]+Table4[[#This Row],[LOADING WEIGHT (MKT)]]</f>
        <v>997.24000000000012</v>
      </c>
      <c r="M88" s="328">
        <f>Table4[[#This Row],[EXCESS SHORTAGE (UTK]]+Table4[[#This Row],[EXCESS SHORTAGE (MKT)]]</f>
        <v>-0.71240000000000725</v>
      </c>
      <c r="N88" s="363">
        <f>Table4[[#This Row],[FINE AMOUNT (UTK)]]+Table4[[#This Row],[FINE AMOUNT (MKT)]]</f>
        <v>-712.40000000000725</v>
      </c>
    </row>
    <row r="89" spans="1:14">
      <c r="A89" s="360">
        <v>21</v>
      </c>
      <c r="B89" s="347">
        <v>45464</v>
      </c>
      <c r="C89" s="324">
        <f>IFERROR(GETPIVOTDATA("LOADING WEIGHT",'UTK STG'!$A$3,"DATE",DATE(YEAR(Table4[[#This Row],[DATE]]),MONTH(Table4[[#This Row],[DATE]]),DAY(Table4[[#This Row],[DATE]]))),0)</f>
        <v>592.86000000000013</v>
      </c>
      <c r="D89" s="324">
        <f>IFERROR(GETPIVOTDATA("SHORTAGE WEIGHT",'UTK STG'!$A$3,"DATE",DATE(YEAR(Table4[[#This Row],[DATE]]),MONTH(Table4[[#This Row],[DATE]]),DAY(Table4[[#This Row],[DATE]]))),0)</f>
        <v>9.34</v>
      </c>
      <c r="E89" s="324">
        <f>IFERROR(GETPIVOTDATA("EXCESS SHORTAGE (PAYABLE)",'UTK STG'!$A$3,"DATE",DATE(YEAR(Table4[[#This Row],[DATE]]),MONTH(Table4[[#This Row],[DATE]]),DAY(Table4[[#This Row],[DATE]]))),0)</f>
        <v>3.4113999999999987</v>
      </c>
      <c r="F89" s="361">
        <f>IFERROR(GETPIVOTDATA("FINE AMOUNT",'UTK STG'!$A$3,"DATE",DATE(YEAR(Table4[[#This Row],[DATE]]),MONTH(Table4[[#This Row],[DATE]]),DAY(Table4[[#This Row],[DATE]]))),0)</f>
        <v>3411.3999999999987</v>
      </c>
      <c r="G89" s="326">
        <f>IFERROR(GETPIVOTDATA("LOADING WEIGHT",'MKT STG'!$A$3,"DATE",DATE(YEAR(Table4[[#This Row],[DATE]]),MONTH(Table4[[#This Row],[DATE]]),DAY(Table4[[#This Row],[DATE]]))),0)</f>
        <v>378.02</v>
      </c>
      <c r="H89" s="326">
        <f>IFERROR(GETPIVOTDATA("SHORTAGE WEIGHT",'MKT STG'!$A$3,"DATE",DATE(YEAR(Table4[[#This Row],[DATE]]),MONTH(Table4[[#This Row],[DATE]]),DAY(Table4[[#This Row],[DATE]]))),0)</f>
        <v>4.6400000000000148</v>
      </c>
      <c r="I89" s="326">
        <f>IFERROR(GETPIVOTDATA("EXCESS SHORTAGE (PAYABLE)",'MKT STG'!$A$3,"DATE",DATE(YEAR(Table4[[#This Row],[DATE]]),MONTH(Table4[[#This Row],[DATE]]),DAY(Table4[[#This Row],[DATE]]))),0)</f>
        <v>0.859800000000015</v>
      </c>
      <c r="J89" s="362">
        <f>IFERROR(GETPIVOTDATA("FINE AMOUNT",'MKT STG'!$A$3,"DATE",DATE(YEAR(Table4[[#This Row],[DATE]]),MONTH(Table4[[#This Row],[DATE]]),DAY(Table4[[#This Row],[DATE]]))),0)</f>
        <v>859.80000000001496</v>
      </c>
      <c r="K89" s="328">
        <f>Table4[[#This Row],[LOADING WEIGHT (UTK)]]+Table4[[#This Row],[LOADING WEIGHT (MKT)]]</f>
        <v>970.88000000000011</v>
      </c>
      <c r="L89" s="328">
        <f>Table4[[#This Row],[LOADING WEIGHT (UTK)]]+Table4[[#This Row],[LOADING WEIGHT (MKT)]]</f>
        <v>970.88000000000011</v>
      </c>
      <c r="M89" s="328">
        <f>Table4[[#This Row],[EXCESS SHORTAGE (UTK]]+Table4[[#This Row],[EXCESS SHORTAGE (MKT)]]</f>
        <v>4.2712000000000137</v>
      </c>
      <c r="N89" s="363">
        <f>Table4[[#This Row],[FINE AMOUNT (UTK)]]+Table4[[#This Row],[FINE AMOUNT (MKT)]]</f>
        <v>4271.2000000000135</v>
      </c>
    </row>
    <row r="90" spans="1:14">
      <c r="A90" s="360">
        <v>22</v>
      </c>
      <c r="B90" s="347">
        <v>45465</v>
      </c>
      <c r="C90" s="324">
        <f>IFERROR(GETPIVOTDATA("LOADING WEIGHT",'UTK STG'!$A$3,"DATE",DATE(YEAR(Table4[[#This Row],[DATE]]),MONTH(Table4[[#This Row],[DATE]]),DAY(Table4[[#This Row],[DATE]]))),0)</f>
        <v>821.0200000000001</v>
      </c>
      <c r="D90" s="324">
        <f>IFERROR(GETPIVOTDATA("SHORTAGE WEIGHT",'UTK STG'!$A$3,"DATE",DATE(YEAR(Table4[[#This Row],[DATE]]),MONTH(Table4[[#This Row],[DATE]]),DAY(Table4[[#This Row],[DATE]]))),0)</f>
        <v>17.379999999999995</v>
      </c>
      <c r="E90" s="324">
        <f>IFERROR(GETPIVOTDATA("EXCESS SHORTAGE (PAYABLE)",'UTK STG'!$A$3,"DATE",DATE(YEAR(Table4[[#This Row],[DATE]]),MONTH(Table4[[#This Row],[DATE]]),DAY(Table4[[#This Row],[DATE]]))),0)</f>
        <v>9.1697999999999951</v>
      </c>
      <c r="F90" s="361">
        <f>IFERROR(GETPIVOTDATA("FINE AMOUNT",'UTK STG'!$A$3,"DATE",DATE(YEAR(Table4[[#This Row],[DATE]]),MONTH(Table4[[#This Row],[DATE]]),DAY(Table4[[#This Row],[DATE]]))),0)</f>
        <v>9169.7999999999956</v>
      </c>
      <c r="G90" s="326">
        <f>IFERROR(GETPIVOTDATA("LOADING WEIGHT",'MKT STG'!$A$3,"DATE",DATE(YEAR(Table4[[#This Row],[DATE]]),MONTH(Table4[[#This Row],[DATE]]),DAY(Table4[[#This Row],[DATE]]))),0)</f>
        <v>443.94</v>
      </c>
      <c r="H90" s="326">
        <f>IFERROR(GETPIVOTDATA("SHORTAGE WEIGHT",'MKT STG'!$A$3,"DATE",DATE(YEAR(Table4[[#This Row],[DATE]]),MONTH(Table4[[#This Row],[DATE]]),DAY(Table4[[#This Row],[DATE]]))),0)</f>
        <v>7.6200000000000188</v>
      </c>
      <c r="I90" s="326">
        <f>IFERROR(GETPIVOTDATA("EXCESS SHORTAGE (PAYABLE)",'MKT STG'!$A$3,"DATE",DATE(YEAR(Table4[[#This Row],[DATE]]),MONTH(Table4[[#This Row],[DATE]]),DAY(Table4[[#This Row],[DATE]]))),0)</f>
        <v>3.1806000000000187</v>
      </c>
      <c r="J90" s="362">
        <f>IFERROR(GETPIVOTDATA("FINE AMOUNT",'MKT STG'!$A$3,"DATE",DATE(YEAR(Table4[[#This Row],[DATE]]),MONTH(Table4[[#This Row],[DATE]]),DAY(Table4[[#This Row],[DATE]]))),0)</f>
        <v>3180.6000000000186</v>
      </c>
      <c r="K90" s="328">
        <f>Table4[[#This Row],[LOADING WEIGHT (UTK)]]+Table4[[#This Row],[LOADING WEIGHT (MKT)]]</f>
        <v>1264.96</v>
      </c>
      <c r="L90" s="328">
        <f>Table4[[#This Row],[LOADING WEIGHT (UTK)]]+Table4[[#This Row],[LOADING WEIGHT (MKT)]]</f>
        <v>1264.96</v>
      </c>
      <c r="M90" s="328">
        <f>Table4[[#This Row],[EXCESS SHORTAGE (UTK]]+Table4[[#This Row],[EXCESS SHORTAGE (MKT)]]</f>
        <v>12.350400000000015</v>
      </c>
      <c r="N90" s="363">
        <f>Table4[[#This Row],[FINE AMOUNT (UTK)]]+Table4[[#This Row],[FINE AMOUNT (MKT)]]</f>
        <v>12350.400000000014</v>
      </c>
    </row>
    <row r="91" spans="1:14">
      <c r="A91" s="360">
        <v>23</v>
      </c>
      <c r="B91" s="347">
        <v>45466</v>
      </c>
      <c r="C91" s="324">
        <f>IFERROR(GETPIVOTDATA("LOADING WEIGHT",'UTK STG'!$A$3,"DATE",DATE(YEAR(Table4[[#This Row],[DATE]]),MONTH(Table4[[#This Row],[DATE]]),DAY(Table4[[#This Row],[DATE]]))),0)</f>
        <v>647.58000000000004</v>
      </c>
      <c r="D91" s="324">
        <f>IFERROR(GETPIVOTDATA("SHORTAGE WEIGHT",'UTK STG'!$A$3,"DATE",DATE(YEAR(Table4[[#This Row],[DATE]]),MONTH(Table4[[#This Row],[DATE]]),DAY(Table4[[#This Row],[DATE]]))),0)</f>
        <v>8.4200000000000124</v>
      </c>
      <c r="E91" s="324">
        <f>IFERROR(GETPIVOTDATA("EXCESS SHORTAGE (PAYABLE)",'UTK STG'!$A$3,"DATE",DATE(YEAR(Table4[[#This Row],[DATE]]),MONTH(Table4[[#This Row],[DATE]]),DAY(Table4[[#This Row],[DATE]]))),0)</f>
        <v>1.9442000000000119</v>
      </c>
      <c r="F91" s="361">
        <f>IFERROR(GETPIVOTDATA("FINE AMOUNT",'UTK STG'!$A$3,"DATE",DATE(YEAR(Table4[[#This Row],[DATE]]),MONTH(Table4[[#This Row],[DATE]]),DAY(Table4[[#This Row],[DATE]]))),0)</f>
        <v>1944.2000000000119</v>
      </c>
      <c r="G91" s="326">
        <f>IFERROR(GETPIVOTDATA("LOADING WEIGHT",'MKT STG'!$A$3,"DATE",DATE(YEAR(Table4[[#This Row],[DATE]]),MONTH(Table4[[#This Row],[DATE]]),DAY(Table4[[#This Row],[DATE]]))),0)</f>
        <v>363.08000000000004</v>
      </c>
      <c r="H91" s="326">
        <f>IFERROR(GETPIVOTDATA("SHORTAGE WEIGHT",'MKT STG'!$A$3,"DATE",DATE(YEAR(Table4[[#This Row],[DATE]]),MONTH(Table4[[#This Row],[DATE]]),DAY(Table4[[#This Row],[DATE]]))),0)</f>
        <v>5.1399999999999935</v>
      </c>
      <c r="I91" s="326">
        <f>IFERROR(GETPIVOTDATA("EXCESS SHORTAGE (PAYABLE)",'MKT STG'!$A$3,"DATE",DATE(YEAR(Table4[[#This Row],[DATE]]),MONTH(Table4[[#This Row],[DATE]]),DAY(Table4[[#This Row],[DATE]]))),0)</f>
        <v>1.5091999999999928</v>
      </c>
      <c r="J91" s="362">
        <f>IFERROR(GETPIVOTDATA("FINE AMOUNT",'MKT STG'!$A$3,"DATE",DATE(YEAR(Table4[[#This Row],[DATE]]),MONTH(Table4[[#This Row],[DATE]]),DAY(Table4[[#This Row],[DATE]]))),0)</f>
        <v>1509.1999999999928</v>
      </c>
      <c r="K91" s="328">
        <f>Table4[[#This Row],[LOADING WEIGHT (UTK)]]+Table4[[#This Row],[LOADING WEIGHT (MKT)]]</f>
        <v>1010.6600000000001</v>
      </c>
      <c r="L91" s="328">
        <f>Table4[[#This Row],[LOADING WEIGHT (UTK)]]+Table4[[#This Row],[LOADING WEIGHT (MKT)]]</f>
        <v>1010.6600000000001</v>
      </c>
      <c r="M91" s="328">
        <f>Table4[[#This Row],[EXCESS SHORTAGE (UTK]]+Table4[[#This Row],[EXCESS SHORTAGE (MKT)]]</f>
        <v>3.4534000000000047</v>
      </c>
      <c r="N91" s="363">
        <f>Table4[[#This Row],[FINE AMOUNT (UTK)]]+Table4[[#This Row],[FINE AMOUNT (MKT)]]</f>
        <v>3453.4000000000046</v>
      </c>
    </row>
    <row r="92" spans="1:14">
      <c r="A92" s="360">
        <v>24</v>
      </c>
      <c r="B92" s="347">
        <v>45467</v>
      </c>
      <c r="C92" s="324">
        <f>IFERROR(GETPIVOTDATA("LOADING WEIGHT",'UTK STG'!$A$3,"DATE",DATE(YEAR(Table4[[#This Row],[DATE]]),MONTH(Table4[[#This Row],[DATE]]),DAY(Table4[[#This Row],[DATE]]))),0)</f>
        <v>809.37999999999988</v>
      </c>
      <c r="D92" s="324">
        <f>IFERROR(GETPIVOTDATA("SHORTAGE WEIGHT",'UTK STG'!$A$3,"DATE",DATE(YEAR(Table4[[#This Row],[DATE]]),MONTH(Table4[[#This Row],[DATE]]),DAY(Table4[[#This Row],[DATE]]))),0)</f>
        <v>12.839999999999982</v>
      </c>
      <c r="E92" s="324">
        <f>IFERROR(GETPIVOTDATA("EXCESS SHORTAGE (PAYABLE)",'UTK STG'!$A$3,"DATE",DATE(YEAR(Table4[[#This Row],[DATE]]),MONTH(Table4[[#This Row],[DATE]]),DAY(Table4[[#This Row],[DATE]]))),0)</f>
        <v>4.746199999999984</v>
      </c>
      <c r="F92" s="361">
        <f>IFERROR(GETPIVOTDATA("FINE AMOUNT",'UTK STG'!$A$3,"DATE",DATE(YEAR(Table4[[#This Row],[DATE]]),MONTH(Table4[[#This Row],[DATE]]),DAY(Table4[[#This Row],[DATE]]))),0)</f>
        <v>4746.1999999999844</v>
      </c>
      <c r="G92" s="326">
        <f>IFERROR(GETPIVOTDATA("LOADING WEIGHT",'MKT STG'!$A$3,"DATE",DATE(YEAR(Table4[[#This Row],[DATE]]),MONTH(Table4[[#This Row],[DATE]]),DAY(Table4[[#This Row],[DATE]]))),0)</f>
        <v>298.64</v>
      </c>
      <c r="H92" s="326">
        <f>IFERROR(GETPIVOTDATA("SHORTAGE WEIGHT",'MKT STG'!$A$3,"DATE",DATE(YEAR(Table4[[#This Row],[DATE]]),MONTH(Table4[[#This Row],[DATE]]),DAY(Table4[[#This Row],[DATE]]))),0)</f>
        <v>3.0800000000000125</v>
      </c>
      <c r="I92" s="326">
        <f>IFERROR(GETPIVOTDATA("EXCESS SHORTAGE (PAYABLE)",'MKT STG'!$A$3,"DATE",DATE(YEAR(Table4[[#This Row],[DATE]]),MONTH(Table4[[#This Row],[DATE]]),DAY(Table4[[#This Row],[DATE]]))),0)</f>
        <v>9.3600000000012784E-2</v>
      </c>
      <c r="J92" s="362">
        <f>IFERROR(GETPIVOTDATA("FINE AMOUNT",'MKT STG'!$A$3,"DATE",DATE(YEAR(Table4[[#This Row],[DATE]]),MONTH(Table4[[#This Row],[DATE]]),DAY(Table4[[#This Row],[DATE]]))),0)</f>
        <v>93.600000000012784</v>
      </c>
      <c r="K92" s="328">
        <f>Table4[[#This Row],[LOADING WEIGHT (UTK)]]+Table4[[#This Row],[LOADING WEIGHT (MKT)]]</f>
        <v>1108.02</v>
      </c>
      <c r="L92" s="328">
        <f>Table4[[#This Row],[LOADING WEIGHT (UTK)]]+Table4[[#This Row],[LOADING WEIGHT (MKT)]]</f>
        <v>1108.02</v>
      </c>
      <c r="M92" s="328">
        <f>Table4[[#This Row],[EXCESS SHORTAGE (UTK]]+Table4[[#This Row],[EXCESS SHORTAGE (MKT)]]</f>
        <v>4.8397999999999968</v>
      </c>
      <c r="N92" s="363">
        <f>Table4[[#This Row],[FINE AMOUNT (UTK)]]+Table4[[#This Row],[FINE AMOUNT (MKT)]]</f>
        <v>4839.7999999999975</v>
      </c>
    </row>
    <row r="93" spans="1:14">
      <c r="A93" s="360">
        <v>25</v>
      </c>
      <c r="B93" s="347">
        <v>45468</v>
      </c>
      <c r="C93" s="324">
        <f>IFERROR(GETPIVOTDATA("LOADING WEIGHT",'UTK STG'!$A$3,"DATE",DATE(YEAR(Table4[[#This Row],[DATE]]),MONTH(Table4[[#This Row],[DATE]]),DAY(Table4[[#This Row],[DATE]]))),0)</f>
        <v>734.40000000000009</v>
      </c>
      <c r="D93" s="324">
        <f>IFERROR(GETPIVOTDATA("SHORTAGE WEIGHT",'UTK STG'!$A$3,"DATE",DATE(YEAR(Table4[[#This Row],[DATE]]),MONTH(Table4[[#This Row],[DATE]]),DAY(Table4[[#This Row],[DATE]]))),0)</f>
        <v>11.960000000000012</v>
      </c>
      <c r="E93" s="324">
        <f>IFERROR(GETPIVOTDATA("EXCESS SHORTAGE (PAYABLE)",'UTK STG'!$A$3,"DATE",DATE(YEAR(Table4[[#This Row],[DATE]]),MONTH(Table4[[#This Row],[DATE]]),DAY(Table4[[#This Row],[DATE]]))),0)</f>
        <v>4.6160000000000103</v>
      </c>
      <c r="F93" s="361">
        <f>IFERROR(GETPIVOTDATA("FINE AMOUNT",'UTK STG'!$A$3,"DATE",DATE(YEAR(Table4[[#This Row],[DATE]]),MONTH(Table4[[#This Row],[DATE]]),DAY(Table4[[#This Row],[DATE]]))),0)</f>
        <v>4616.00000000001</v>
      </c>
      <c r="G93" s="326">
        <f>IFERROR(GETPIVOTDATA("LOADING WEIGHT",'MKT STG'!$A$3,"DATE",DATE(YEAR(Table4[[#This Row],[DATE]]),MONTH(Table4[[#This Row],[DATE]]),DAY(Table4[[#This Row],[DATE]]))),0)</f>
        <v>378.90000000000003</v>
      </c>
      <c r="H93" s="326">
        <f>IFERROR(GETPIVOTDATA("SHORTAGE WEIGHT",'MKT STG'!$A$3,"DATE",DATE(YEAR(Table4[[#This Row],[DATE]]),MONTH(Table4[[#This Row],[DATE]]),DAY(Table4[[#This Row],[DATE]]))),0)</f>
        <v>5.1000000000000085</v>
      </c>
      <c r="I93" s="326">
        <f>IFERROR(GETPIVOTDATA("EXCESS SHORTAGE (PAYABLE)",'MKT STG'!$A$3,"DATE",DATE(YEAR(Table4[[#This Row],[DATE]]),MONTH(Table4[[#This Row],[DATE]]),DAY(Table4[[#This Row],[DATE]]))),0)</f>
        <v>1.3110000000000079</v>
      </c>
      <c r="J93" s="362">
        <f>IFERROR(GETPIVOTDATA("FINE AMOUNT",'MKT STG'!$A$3,"DATE",DATE(YEAR(Table4[[#This Row],[DATE]]),MONTH(Table4[[#This Row],[DATE]]),DAY(Table4[[#This Row],[DATE]]))),0)</f>
        <v>1311.000000000008</v>
      </c>
      <c r="K93" s="328">
        <f>Table4[[#This Row],[LOADING WEIGHT (UTK)]]+Table4[[#This Row],[LOADING WEIGHT (MKT)]]</f>
        <v>1113.3000000000002</v>
      </c>
      <c r="L93" s="328">
        <f>Table4[[#This Row],[LOADING WEIGHT (UTK)]]+Table4[[#This Row],[LOADING WEIGHT (MKT)]]</f>
        <v>1113.3000000000002</v>
      </c>
      <c r="M93" s="328">
        <f>Table4[[#This Row],[EXCESS SHORTAGE (UTK]]+Table4[[#This Row],[EXCESS SHORTAGE (MKT)]]</f>
        <v>5.9270000000000183</v>
      </c>
      <c r="N93" s="364">
        <f>Table4[[#This Row],[FINE AMOUNT (UTK)]]+Table4[[#This Row],[FINE AMOUNT (MKT)]]</f>
        <v>5927.0000000000182</v>
      </c>
    </row>
    <row r="94" spans="1:14">
      <c r="A94" s="360">
        <v>26</v>
      </c>
      <c r="B94" s="347">
        <v>45469</v>
      </c>
      <c r="C94" s="324">
        <f>IFERROR(GETPIVOTDATA("LOADING WEIGHT",'UTK STG'!$A$3,"DATE",DATE(YEAR(Table4[[#This Row],[DATE]]),MONTH(Table4[[#This Row],[DATE]]),DAY(Table4[[#This Row],[DATE]]))),0)</f>
        <v>652.46</v>
      </c>
      <c r="D94" s="324">
        <f>IFERROR(GETPIVOTDATA("SHORTAGE WEIGHT",'UTK STG'!$A$3,"DATE",DATE(YEAR(Table4[[#This Row],[DATE]]),MONTH(Table4[[#This Row],[DATE]]),DAY(Table4[[#This Row],[DATE]]))),0)</f>
        <v>10.980000000000022</v>
      </c>
      <c r="E94" s="324">
        <f>IFERROR(GETPIVOTDATA("EXCESS SHORTAGE (PAYABLE)",'UTK STG'!$A$3,"DATE",DATE(YEAR(Table4[[#This Row],[DATE]]),MONTH(Table4[[#This Row],[DATE]]),DAY(Table4[[#This Row],[DATE]]))),0)</f>
        <v>4.4554000000000213</v>
      </c>
      <c r="F94" s="361">
        <f>IFERROR(GETPIVOTDATA("FINE AMOUNT",'UTK STG'!$A$3,"DATE",DATE(YEAR(Table4[[#This Row],[DATE]]),MONTH(Table4[[#This Row],[DATE]]),DAY(Table4[[#This Row],[DATE]]))),0)</f>
        <v>4455.4000000000215</v>
      </c>
      <c r="G94" s="326">
        <f>IFERROR(GETPIVOTDATA("LOADING WEIGHT",'MKT STG'!$A$3,"DATE",DATE(YEAR(Table4[[#This Row],[DATE]]),MONTH(Table4[[#This Row],[DATE]]),DAY(Table4[[#This Row],[DATE]]))),0)</f>
        <v>372.18</v>
      </c>
      <c r="H94" s="326">
        <f>IFERROR(GETPIVOTDATA("SHORTAGE WEIGHT",'MKT STG'!$A$3,"DATE",DATE(YEAR(Table4[[#This Row],[DATE]]),MONTH(Table4[[#This Row],[DATE]]),DAY(Table4[[#This Row],[DATE]]))),0)</f>
        <v>5.0399999999999991</v>
      </c>
      <c r="I94" s="326">
        <f>IFERROR(GETPIVOTDATA("EXCESS SHORTAGE (PAYABLE)",'MKT STG'!$A$3,"DATE",DATE(YEAR(Table4[[#This Row],[DATE]]),MONTH(Table4[[#This Row],[DATE]]),DAY(Table4[[#This Row],[DATE]]))),0)</f>
        <v>1.3181999999999992</v>
      </c>
      <c r="J94" s="362">
        <f>IFERROR(GETPIVOTDATA("FINE AMOUNT",'MKT STG'!$A$3,"DATE",DATE(YEAR(Table4[[#This Row],[DATE]]),MONTH(Table4[[#This Row],[DATE]]),DAY(Table4[[#This Row],[DATE]]))),0)</f>
        <v>1318.1999999999991</v>
      </c>
      <c r="K94" s="328">
        <f>Table4[[#This Row],[LOADING WEIGHT (UTK)]]+Table4[[#This Row],[LOADING WEIGHT (MKT)]]</f>
        <v>1024.6400000000001</v>
      </c>
      <c r="L94" s="328">
        <f>Table4[[#This Row],[LOADING WEIGHT (UTK)]]+Table4[[#This Row],[LOADING WEIGHT (MKT)]]</f>
        <v>1024.6400000000001</v>
      </c>
      <c r="M94" s="328">
        <f>Table4[[#This Row],[EXCESS SHORTAGE (UTK]]+Table4[[#This Row],[EXCESS SHORTAGE (MKT)]]</f>
        <v>5.7736000000000205</v>
      </c>
      <c r="N94" s="364">
        <f>Table4[[#This Row],[FINE AMOUNT (UTK)]]+Table4[[#This Row],[FINE AMOUNT (MKT)]]</f>
        <v>5773.6000000000204</v>
      </c>
    </row>
    <row r="95" spans="1:14">
      <c r="A95" s="360">
        <v>27</v>
      </c>
      <c r="B95" s="347">
        <v>45470</v>
      </c>
      <c r="C95" s="324">
        <f>IFERROR(GETPIVOTDATA("LOADING WEIGHT",'UTK STG'!$A$3,"DATE",DATE(YEAR(Table4[[#This Row],[DATE]]),MONTH(Table4[[#This Row],[DATE]]),DAY(Table4[[#This Row],[DATE]]))),0)</f>
        <v>974.48000000000013</v>
      </c>
      <c r="D95" s="324">
        <f>IFERROR(GETPIVOTDATA("SHORTAGE WEIGHT",'UTK STG'!$A$3,"DATE",DATE(YEAR(Table4[[#This Row],[DATE]]),MONTH(Table4[[#This Row],[DATE]]),DAY(Table4[[#This Row],[DATE]]))),0)</f>
        <v>9.7800000000000047</v>
      </c>
      <c r="E95" s="324">
        <f>IFERROR(GETPIVOTDATA("EXCESS SHORTAGE (PAYABLE)",'UTK STG'!$A$3,"DATE",DATE(YEAR(Table4[[#This Row],[DATE]]),MONTH(Table4[[#This Row],[DATE]]),DAY(Table4[[#This Row],[DATE]]))),0)</f>
        <v>3.5200000000003229E-2</v>
      </c>
      <c r="F95" s="361">
        <f>IFERROR(GETPIVOTDATA("FINE AMOUNT",'UTK STG'!$A$3,"DATE",DATE(YEAR(Table4[[#This Row],[DATE]]),MONTH(Table4[[#This Row],[DATE]]),DAY(Table4[[#This Row],[DATE]]))),0)</f>
        <v>35.200000000003229</v>
      </c>
      <c r="G95" s="326">
        <f>IFERROR(GETPIVOTDATA("LOADING WEIGHT",'MKT STG'!$A$3,"DATE",DATE(YEAR(Table4[[#This Row],[DATE]]),MONTH(Table4[[#This Row],[DATE]]),DAY(Table4[[#This Row],[DATE]]))),0)</f>
        <v>411.56</v>
      </c>
      <c r="H95" s="326">
        <f>IFERROR(GETPIVOTDATA("SHORTAGE WEIGHT",'MKT STG'!$A$3,"DATE",DATE(YEAR(Table4[[#This Row],[DATE]]),MONTH(Table4[[#This Row],[DATE]]),DAY(Table4[[#This Row],[DATE]]))),0)</f>
        <v>4.6800000000000068</v>
      </c>
      <c r="I95" s="326">
        <f>IFERROR(GETPIVOTDATA("EXCESS SHORTAGE (PAYABLE)",'MKT STG'!$A$3,"DATE",DATE(YEAR(Table4[[#This Row],[DATE]]),MONTH(Table4[[#This Row],[DATE]]),DAY(Table4[[#This Row],[DATE]]))),0)</f>
        <v>0.56440000000000712</v>
      </c>
      <c r="J95" s="362">
        <f>IFERROR(GETPIVOTDATA("FINE AMOUNT",'MKT STG'!$A$3,"DATE",DATE(YEAR(Table4[[#This Row],[DATE]]),MONTH(Table4[[#This Row],[DATE]]),DAY(Table4[[#This Row],[DATE]]))),0)</f>
        <v>564.40000000000714</v>
      </c>
      <c r="K95" s="328">
        <f>Table4[[#This Row],[LOADING WEIGHT (UTK)]]+Table4[[#This Row],[LOADING WEIGHT (MKT)]]</f>
        <v>1386.0400000000002</v>
      </c>
      <c r="L95" s="328">
        <f>Table4[[#This Row],[LOADING WEIGHT (UTK)]]+Table4[[#This Row],[LOADING WEIGHT (MKT)]]</f>
        <v>1386.0400000000002</v>
      </c>
      <c r="M95" s="328">
        <f>Table4[[#This Row],[EXCESS SHORTAGE (UTK]]+Table4[[#This Row],[EXCESS SHORTAGE (MKT)]]</f>
        <v>0.59960000000001035</v>
      </c>
      <c r="N95" s="364">
        <f>Table4[[#This Row],[FINE AMOUNT (UTK)]]+Table4[[#This Row],[FINE AMOUNT (MKT)]]</f>
        <v>599.60000000001037</v>
      </c>
    </row>
    <row r="96" spans="1:14">
      <c r="A96" s="360">
        <v>28</v>
      </c>
      <c r="B96" s="347">
        <v>45471</v>
      </c>
      <c r="C96" s="324">
        <f>IFERROR(GETPIVOTDATA("LOADING WEIGHT",'UTK STG'!$A$3,"DATE",DATE(YEAR(Table4[[#This Row],[DATE]]),MONTH(Table4[[#This Row],[DATE]]),DAY(Table4[[#This Row],[DATE]]))),0)</f>
        <v>717.08000000000015</v>
      </c>
      <c r="D96" s="324">
        <f>IFERROR(GETPIVOTDATA("SHORTAGE WEIGHT",'UTK STG'!$A$3,"DATE",DATE(YEAR(Table4[[#This Row],[DATE]]),MONTH(Table4[[#This Row],[DATE]]),DAY(Table4[[#This Row],[DATE]]))),0)</f>
        <v>6.2199999999999882</v>
      </c>
      <c r="E96" s="324">
        <f>IFERROR(GETPIVOTDATA("EXCESS SHORTAGE (PAYABLE)",'UTK STG'!$A$3,"DATE",DATE(YEAR(Table4[[#This Row],[DATE]]),MONTH(Table4[[#This Row],[DATE]]),DAY(Table4[[#This Row],[DATE]]))),0)</f>
        <v>-0.95080000000001341</v>
      </c>
      <c r="F96" s="361">
        <f>IFERROR(GETPIVOTDATA("FINE AMOUNT",'UTK STG'!$A$3,"DATE",DATE(YEAR(Table4[[#This Row],[DATE]]),MONTH(Table4[[#This Row],[DATE]]),DAY(Table4[[#This Row],[DATE]]))),0)</f>
        <v>-950.80000000001337</v>
      </c>
      <c r="G96" s="326">
        <f>IFERROR(GETPIVOTDATA("LOADING WEIGHT",'MKT STG'!$A$3,"DATE",DATE(YEAR(Table4[[#This Row],[DATE]]),MONTH(Table4[[#This Row],[DATE]]),DAY(Table4[[#This Row],[DATE]]))),0)</f>
        <v>411.53999999999996</v>
      </c>
      <c r="H96" s="326">
        <f>IFERROR(GETPIVOTDATA("SHORTAGE WEIGHT",'MKT STG'!$A$3,"DATE",DATE(YEAR(Table4[[#This Row],[DATE]]),MONTH(Table4[[#This Row],[DATE]]),DAY(Table4[[#This Row],[DATE]]))),0)</f>
        <v>1.8599999999999994</v>
      </c>
      <c r="I96" s="326">
        <f>IFERROR(GETPIVOTDATA("EXCESS SHORTAGE (PAYABLE)",'MKT STG'!$A$3,"DATE",DATE(YEAR(Table4[[#This Row],[DATE]]),MONTH(Table4[[#This Row],[DATE]]),DAY(Table4[[#This Row],[DATE]]))),0)</f>
        <v>-2.2553999999999998</v>
      </c>
      <c r="J96" s="362">
        <f>IFERROR(GETPIVOTDATA("FINE AMOUNT",'MKT STG'!$A$3,"DATE",DATE(YEAR(Table4[[#This Row],[DATE]]),MONTH(Table4[[#This Row],[DATE]]),DAY(Table4[[#This Row],[DATE]]))),0)</f>
        <v>-2255.3999999999996</v>
      </c>
      <c r="K96" s="328">
        <f>Table4[[#This Row],[LOADING WEIGHT (UTK)]]+Table4[[#This Row],[LOADING WEIGHT (MKT)]]</f>
        <v>1128.6200000000001</v>
      </c>
      <c r="L96" s="328">
        <f>Table4[[#This Row],[LOADING WEIGHT (UTK)]]+Table4[[#This Row],[LOADING WEIGHT (MKT)]]</f>
        <v>1128.6200000000001</v>
      </c>
      <c r="M96" s="328">
        <f>Table4[[#This Row],[EXCESS SHORTAGE (UTK]]+Table4[[#This Row],[EXCESS SHORTAGE (MKT)]]</f>
        <v>-3.2062000000000133</v>
      </c>
      <c r="N96" s="364">
        <f>Table4[[#This Row],[FINE AMOUNT (UTK)]]+Table4[[#This Row],[FINE AMOUNT (MKT)]]</f>
        <v>-3206.200000000013</v>
      </c>
    </row>
    <row r="97" spans="1:14">
      <c r="A97" s="360">
        <v>29</v>
      </c>
      <c r="B97" s="347">
        <v>45472</v>
      </c>
      <c r="C97" s="324">
        <f>IFERROR(GETPIVOTDATA("LOADING WEIGHT",'UTK STG'!$A$3,"DATE",DATE(YEAR(Table4[[#This Row],[DATE]]),MONTH(Table4[[#This Row],[DATE]]),DAY(Table4[[#This Row],[DATE]]))),0)</f>
        <v>586.28000000000009</v>
      </c>
      <c r="D97" s="324">
        <f>IFERROR(GETPIVOTDATA("SHORTAGE WEIGHT",'UTK STG'!$A$3,"DATE",DATE(YEAR(Table4[[#This Row],[DATE]]),MONTH(Table4[[#This Row],[DATE]]),DAY(Table4[[#This Row],[DATE]]))),0)</f>
        <v>4.639999999999997</v>
      </c>
      <c r="E97" s="324">
        <f>IFERROR(GETPIVOTDATA("EXCESS SHORTAGE (PAYABLE)",'UTK STG'!$A$3,"DATE",DATE(YEAR(Table4[[#This Row],[DATE]]),MONTH(Table4[[#This Row],[DATE]]),DAY(Table4[[#This Row],[DATE]]))),0)</f>
        <v>-1.2228000000000039</v>
      </c>
      <c r="F97" s="361">
        <f>IFERROR(GETPIVOTDATA("FINE AMOUNT",'UTK STG'!$A$3,"DATE",DATE(YEAR(Table4[[#This Row],[DATE]]),MONTH(Table4[[#This Row],[DATE]]),DAY(Table4[[#This Row],[DATE]]))),0)</f>
        <v>-1222.8000000000038</v>
      </c>
      <c r="G97" s="326">
        <f>IFERROR(GETPIVOTDATA("LOADING WEIGHT",'MKT STG'!$A$3,"DATE",DATE(YEAR(Table4[[#This Row],[DATE]]),MONTH(Table4[[#This Row],[DATE]]),DAY(Table4[[#This Row],[DATE]]))),0)</f>
        <v>225.78</v>
      </c>
      <c r="H97" s="326">
        <f>IFERROR(GETPIVOTDATA("SHORTAGE WEIGHT",'MKT STG'!$A$3,"DATE",DATE(YEAR(Table4[[#This Row],[DATE]]),MONTH(Table4[[#This Row],[DATE]]),DAY(Table4[[#This Row],[DATE]]))),0)</f>
        <v>2.2999999999999829</v>
      </c>
      <c r="I97" s="326">
        <f>IFERROR(GETPIVOTDATA("EXCESS SHORTAGE (PAYABLE)",'MKT STG'!$A$3,"DATE",DATE(YEAR(Table4[[#This Row],[DATE]]),MONTH(Table4[[#This Row],[DATE]]),DAY(Table4[[#This Row],[DATE]]))),0)</f>
        <v>4.2199999999982918E-2</v>
      </c>
      <c r="J97" s="362">
        <f>IFERROR(GETPIVOTDATA("FINE AMOUNT",'MKT STG'!$A$3,"DATE",DATE(YEAR(Table4[[#This Row],[DATE]]),MONTH(Table4[[#This Row],[DATE]]),DAY(Table4[[#This Row],[DATE]]))),0)</f>
        <v>42.199999999982921</v>
      </c>
      <c r="K97" s="328">
        <f>Table4[[#This Row],[LOADING WEIGHT (UTK)]]+Table4[[#This Row],[LOADING WEIGHT (MKT)]]</f>
        <v>812.06000000000006</v>
      </c>
      <c r="L97" s="328">
        <f>Table4[[#This Row],[LOADING WEIGHT (UTK)]]+Table4[[#This Row],[LOADING WEIGHT (MKT)]]</f>
        <v>812.06000000000006</v>
      </c>
      <c r="M97" s="328">
        <f>Table4[[#This Row],[EXCESS SHORTAGE (UTK]]+Table4[[#This Row],[EXCESS SHORTAGE (MKT)]]</f>
        <v>-1.180600000000021</v>
      </c>
      <c r="N97" s="364">
        <f>Table4[[#This Row],[FINE AMOUNT (UTK)]]+Table4[[#This Row],[FINE AMOUNT (MKT)]]</f>
        <v>-1180.6000000000208</v>
      </c>
    </row>
    <row r="98" spans="1:14" s="323" customFormat="1">
      <c r="A98" s="360">
        <v>30</v>
      </c>
      <c r="B98" s="347">
        <v>45473</v>
      </c>
      <c r="C98" s="324">
        <f>IFERROR(GETPIVOTDATA("LOADING WEIGHT",'UTK STG'!$A$3,"DATE",DATE(YEAR(Table4[[#This Row],[DATE]]),MONTH(Table4[[#This Row],[DATE]]),DAY(Table4[[#This Row],[DATE]]))),0)</f>
        <v>796.34000000000026</v>
      </c>
      <c r="D98" s="324">
        <f>IFERROR(GETPIVOTDATA("SHORTAGE WEIGHT",'UTK STG'!$A$3,"DATE",DATE(YEAR(Table4[[#This Row],[DATE]]),MONTH(Table4[[#This Row],[DATE]]),DAY(Table4[[#This Row],[DATE]]))),0)</f>
        <v>8.1799999999999855</v>
      </c>
      <c r="E98" s="324">
        <f>IFERROR(GETPIVOTDATA("EXCESS SHORTAGE (PAYABLE)",'UTK STG'!$A$3,"DATE",DATE(YEAR(Table4[[#This Row],[DATE]]),MONTH(Table4[[#This Row],[DATE]]),DAY(Table4[[#This Row],[DATE]]))),0)</f>
        <v>0.21659999999998281</v>
      </c>
      <c r="F98" s="361">
        <f>IFERROR(GETPIVOTDATA("FINE AMOUNT",'UTK STG'!$A$3,"DATE",DATE(YEAR(Table4[[#This Row],[DATE]]),MONTH(Table4[[#This Row],[DATE]]),DAY(Table4[[#This Row],[DATE]]))),0)</f>
        <v>216.5999999999828</v>
      </c>
      <c r="G98" s="326">
        <f>IFERROR(GETPIVOTDATA("LOADING WEIGHT",'MKT STG'!$A$3,"DATE",DATE(YEAR(Table4[[#This Row],[DATE]]),MONTH(Table4[[#This Row],[DATE]]),DAY(Table4[[#This Row],[DATE]]))),0)</f>
        <v>299.44</v>
      </c>
      <c r="H98" s="326">
        <f>IFERROR(GETPIVOTDATA("SHORTAGE WEIGHT",'MKT STG'!$A$3,"DATE",DATE(YEAR(Table4[[#This Row],[DATE]]),MONTH(Table4[[#This Row],[DATE]]),DAY(Table4[[#This Row],[DATE]]))),0)</f>
        <v>3.1800000000000068</v>
      </c>
      <c r="I98" s="326">
        <f>IFERROR(GETPIVOTDATA("EXCESS SHORTAGE (PAYABLE)",'MKT STG'!$A$3,"DATE",DATE(YEAR(Table4[[#This Row],[DATE]]),MONTH(Table4[[#This Row],[DATE]]),DAY(Table4[[#This Row],[DATE]]))),0)</f>
        <v>0.18560000000000665</v>
      </c>
      <c r="J98" s="348">
        <f>IFERROR(GETPIVOTDATA("FINE AMOUNT",'MKT STG'!$A$3,"DATE",DATE(YEAR(Table4[[#This Row],[DATE]]),MONTH(Table4[[#This Row],[DATE]]),DAY(Table4[[#This Row],[DATE]]))),0)</f>
        <v>185.60000000000664</v>
      </c>
      <c r="K98" s="328">
        <f>Table4[[#This Row],[LOADING WEIGHT (UTK)]]+Table4[[#This Row],[LOADING WEIGHT (MKT)]]</f>
        <v>1095.7800000000002</v>
      </c>
      <c r="L98" s="328">
        <f>Table4[[#This Row],[LOADING WEIGHT (UTK)]]+Table4[[#This Row],[LOADING WEIGHT (MKT)]]</f>
        <v>1095.7800000000002</v>
      </c>
      <c r="M98" s="328">
        <f>Table4[[#This Row],[EXCESS SHORTAGE (UTK]]+Table4[[#This Row],[EXCESS SHORTAGE (MKT)]]</f>
        <v>0.40219999999998945</v>
      </c>
      <c r="N98" s="364">
        <f>Table4[[#This Row],[FINE AMOUNT (UTK)]]+Table4[[#This Row],[FINE AMOUNT (MKT)]]</f>
        <v>402.19999999998947</v>
      </c>
    </row>
    <row r="99" spans="1:14" ht="15" thickBot="1">
      <c r="A99" s="365" t="s">
        <v>185</v>
      </c>
      <c r="B99" s="366"/>
      <c r="C99" s="367">
        <f>SUBTOTAL(109,Table4[LOADING WEIGHT (UTK)])</f>
        <v>19880.22</v>
      </c>
      <c r="D99" s="367"/>
      <c r="E99" s="367">
        <f>SUBTOTAL(109,Table4[EXCESS SHORTAGE (UTK])</f>
        <v>90.297799999999967</v>
      </c>
      <c r="F99" s="368">
        <f>SUBTOTAL(109,Table4[FINE AMOUNT (UTK)])</f>
        <v>90297.799999999974</v>
      </c>
      <c r="G99" s="369">
        <f>SUBTOTAL(109,Table4[LOADING WEIGHT (MKT)])</f>
        <v>11438.98</v>
      </c>
      <c r="H99" s="369"/>
      <c r="I99" s="369">
        <f>SUBTOTAL(109,Table4[EXCESS SHORTAGE (MKT)])</f>
        <v>24.550200000000057</v>
      </c>
      <c r="J99" s="370">
        <f>SUBTOTAL(109,Table4[FINE AMOUNT (MKT)])</f>
        <v>24550.200000000055</v>
      </c>
      <c r="K99" s="371">
        <f>SUBTOTAL(109,Table4[LOADING WEIGHT (TOTAL)])</f>
        <v>31319.200000000001</v>
      </c>
      <c r="L99" s="371"/>
      <c r="M99" s="371">
        <f>SUBTOTAL(109,Table4[EXCESS SHORTAGE (TOTAL)2])</f>
        <v>114.84800000000001</v>
      </c>
      <c r="N99" s="372">
        <f>SUBTOTAL(109,Table4[FINE AMOUNT (TOTAL)])</f>
        <v>114848.00000000001</v>
      </c>
    </row>
    <row r="101" spans="1:14" ht="18">
      <c r="A101" s="765" t="s">
        <v>199</v>
      </c>
      <c r="B101" s="765"/>
      <c r="C101" s="765"/>
      <c r="D101" s="765"/>
      <c r="E101" s="765"/>
      <c r="F101" s="765"/>
      <c r="G101" s="765"/>
      <c r="H101" s="765"/>
      <c r="I101" s="765"/>
      <c r="J101" s="765"/>
      <c r="K101" s="765"/>
      <c r="L101" s="765"/>
      <c r="M101" s="765"/>
      <c r="N101" s="765"/>
    </row>
    <row r="102" spans="1:14" ht="43.2">
      <c r="A102" s="343" t="s">
        <v>0</v>
      </c>
      <c r="B102" s="343" t="s">
        <v>1</v>
      </c>
      <c r="C102" s="331" t="s">
        <v>186</v>
      </c>
      <c r="D102" s="331" t="s">
        <v>195</v>
      </c>
      <c r="E102" s="331" t="s">
        <v>190</v>
      </c>
      <c r="F102" s="331" t="s">
        <v>188</v>
      </c>
      <c r="G102" s="332" t="s">
        <v>191</v>
      </c>
      <c r="H102" s="332" t="s">
        <v>196</v>
      </c>
      <c r="I102" s="332" t="s">
        <v>187</v>
      </c>
      <c r="J102" s="332" t="s">
        <v>189</v>
      </c>
      <c r="K102" s="333" t="s">
        <v>192</v>
      </c>
      <c r="L102" s="333" t="s">
        <v>193</v>
      </c>
      <c r="M102" s="333" t="s">
        <v>197</v>
      </c>
      <c r="N102" s="333" t="s">
        <v>194</v>
      </c>
    </row>
    <row r="103" spans="1:14">
      <c r="A103" s="346">
        <v>1</v>
      </c>
      <c r="B103" s="347">
        <v>45413</v>
      </c>
      <c r="C103" s="324">
        <f>IFERROR(GETPIVOTDATA("LOADING WEIGHT",'UTK STG'!$A$3,"DATE",DATE(YEAR(Table49[[#This Row],[DATE]]),MONTH(Table49[[#This Row],[DATE]]),DAY(Table49[[#This Row],[DATE]]))),0)</f>
        <v>775.86000000000013</v>
      </c>
      <c r="D103" s="324">
        <f>IFERROR(GETPIVOTDATA("SHORTAGE WEIGHT",'UTK STG'!$A$3,"DATE",DATE(YEAR(Table49[[#This Row],[DATE]]),MONTH(Table49[[#This Row],[DATE]]),DAY(Table49[[#This Row],[DATE]]))),0)</f>
        <v>9.7600000000000229</v>
      </c>
      <c r="E103" s="324">
        <f>IFERROR(GETPIVOTDATA("EXCESS SHORTAGE (PAYABLE)",'UTK STG'!$A$3,"DATE",DATE(YEAR(Table49[[#This Row],[DATE]]),MONTH(Table49[[#This Row],[DATE]]),DAY(Table49[[#This Row],[DATE]]))),0)</f>
        <v>2.0014000000000216</v>
      </c>
      <c r="F103" s="325">
        <f>IFERROR(GETPIVOTDATA("FINE AMOUNT",'UTK STG'!$A$3,"DATE",DATE(YEAR(Table49[[#This Row],[DATE]]),MONTH(Table49[[#This Row],[DATE]]),DAY(Table49[[#This Row],[DATE]]))),0)</f>
        <v>2001.4000000000217</v>
      </c>
      <c r="G103" s="326">
        <f>IFERROR(GETPIVOTDATA("LOADING WEIGHT",'MKT STG'!$A$3,"DATE",DATE(YEAR(Table49[[#This Row],[DATE]]),MONTH(Table49[[#This Row],[DATE]]),DAY(Table49[[#This Row],[DATE]]))),0)</f>
        <v>524.17999999999995</v>
      </c>
      <c r="H103" s="326">
        <f>IFERROR(GETPIVOTDATA("SHORTAGE WEIGHT",'MKT STG'!$A$3,"DATE",DATE(YEAR(Table49[[#This Row],[DATE]]),MONTH(Table49[[#This Row],[DATE]]),DAY(Table49[[#This Row],[DATE]]))),0)</f>
        <v>5.0600000000000023</v>
      </c>
      <c r="I103" s="326">
        <f>IFERROR(GETPIVOTDATA("EXCESS SHORTAGE (PAYABLE)",'MKT STG'!$A$3,"DATE",DATE(YEAR(Table49[[#This Row],[DATE]]),MONTH(Table49[[#This Row],[DATE]]),DAY(Table49[[#This Row],[DATE]]))),0)</f>
        <v>-0.1817999999999973</v>
      </c>
      <c r="J103" s="327">
        <f>IFERROR(GETPIVOTDATA("FINE AMOUNT",'MKT STG'!$A$3,"DATE",DATE(YEAR(Table49[[#This Row],[DATE]]),MONTH(Table49[[#This Row],[DATE]]),DAY(Table49[[#This Row],[DATE]]))),0)</f>
        <v>-181.79999999999728</v>
      </c>
      <c r="K103" s="328">
        <f>Table49[[#This Row],[LOADING WEIGHT (UTK)]]+Table49[[#This Row],[LOADING WEIGHT (MKT)]]</f>
        <v>1300.04</v>
      </c>
      <c r="L103" s="328">
        <f>Table49[[#This Row],[LOADING WEIGHT (UTK)]]+Table49[[#This Row],[LOADING WEIGHT (MKT)]]</f>
        <v>1300.04</v>
      </c>
      <c r="M103" s="328">
        <f>Table49[[#This Row],[EXCESS SHORTAGE (UTK]]+Table49[[#This Row],[EXCESS SHORTAGE (MKT)]]</f>
        <v>1.8196000000000243</v>
      </c>
      <c r="N103" s="329">
        <f>Table49[[#This Row],[FINE AMOUNT (UTK)]]+Table49[[#This Row],[FINE AMOUNT (MKT)]]</f>
        <v>1819.6000000000245</v>
      </c>
    </row>
    <row r="104" spans="1:14">
      <c r="A104" s="346">
        <v>2</v>
      </c>
      <c r="B104" s="347">
        <v>45414</v>
      </c>
      <c r="C104" s="324">
        <f>IFERROR(GETPIVOTDATA("LOADING WEIGHT",'UTK STG'!$A$3,"DATE",DATE(YEAR(Table49[[#This Row],[DATE]]),MONTH(Table49[[#This Row],[DATE]]),DAY(Table49[[#This Row],[DATE]]))),0)</f>
        <v>795.90000000000009</v>
      </c>
      <c r="D104" s="324">
        <f>IFERROR(GETPIVOTDATA("SHORTAGE WEIGHT",'UTK STG'!$A$3,"DATE",DATE(YEAR(Table49[[#This Row],[DATE]]),MONTH(Table49[[#This Row],[DATE]]),DAY(Table49[[#This Row],[DATE]]))),0)</f>
        <v>10.880000000000024</v>
      </c>
      <c r="E104" s="324">
        <f>IFERROR(GETPIVOTDATA("EXCESS SHORTAGE (PAYABLE)",'UTK STG'!$A$3,"DATE",DATE(YEAR(Table49[[#This Row],[DATE]]),MONTH(Table49[[#This Row],[DATE]]),DAY(Table49[[#This Row],[DATE]]))),0)</f>
        <v>2.9210000000000225</v>
      </c>
      <c r="F104" s="325">
        <f>IFERROR(GETPIVOTDATA("FINE AMOUNT",'UTK STG'!$A$3,"DATE",DATE(YEAR(Table49[[#This Row],[DATE]]),MONTH(Table49[[#This Row],[DATE]]),DAY(Table49[[#This Row],[DATE]]))),0)</f>
        <v>2921.0000000000223</v>
      </c>
      <c r="G104" s="326">
        <f>IFERROR(GETPIVOTDATA("LOADING WEIGHT",'MKT STG'!$A$3,"DATE",DATE(YEAR(Table49[[#This Row],[DATE]]),MONTH(Table49[[#This Row],[DATE]]),DAY(Table49[[#This Row],[DATE]]))),0)</f>
        <v>486.5</v>
      </c>
      <c r="H104" s="326">
        <f>IFERROR(GETPIVOTDATA("SHORTAGE WEIGHT",'MKT STG'!$A$3,"DATE",DATE(YEAR(Table49[[#This Row],[DATE]]),MONTH(Table49[[#This Row],[DATE]]),DAY(Table49[[#This Row],[DATE]]))),0)</f>
        <v>6.4200000000000159</v>
      </c>
      <c r="I104" s="326">
        <f>IFERROR(GETPIVOTDATA("EXCESS SHORTAGE (PAYABLE)",'MKT STG'!$A$3,"DATE",DATE(YEAR(Table49[[#This Row],[DATE]]),MONTH(Table49[[#This Row],[DATE]]),DAY(Table49[[#This Row],[DATE]]))),0)</f>
        <v>1.5550000000000157</v>
      </c>
      <c r="J104" s="327">
        <f>IFERROR(GETPIVOTDATA("FINE AMOUNT",'MKT STG'!$A$3,"DATE",DATE(YEAR(Table49[[#This Row],[DATE]]),MONTH(Table49[[#This Row],[DATE]]),DAY(Table49[[#This Row],[DATE]]))),0)</f>
        <v>1555.0000000000157</v>
      </c>
      <c r="K104" s="328">
        <f>Table49[[#This Row],[LOADING WEIGHT (UTK)]]+Table49[[#This Row],[LOADING WEIGHT (MKT)]]</f>
        <v>1282.4000000000001</v>
      </c>
      <c r="L104" s="328">
        <f>Table49[[#This Row],[LOADING WEIGHT (UTK)]]+Table49[[#This Row],[LOADING WEIGHT (MKT)]]</f>
        <v>1282.4000000000001</v>
      </c>
      <c r="M104" s="328">
        <f>Table49[[#This Row],[EXCESS SHORTAGE (UTK]]+Table49[[#This Row],[EXCESS SHORTAGE (MKT)]]</f>
        <v>4.4760000000000382</v>
      </c>
      <c r="N104" s="329">
        <f>Table49[[#This Row],[FINE AMOUNT (UTK)]]+Table49[[#This Row],[FINE AMOUNT (MKT)]]</f>
        <v>4476.0000000000382</v>
      </c>
    </row>
    <row r="105" spans="1:14">
      <c r="A105" s="346">
        <v>3</v>
      </c>
      <c r="B105" s="347">
        <v>45415</v>
      </c>
      <c r="C105" s="324">
        <f>IFERROR(GETPIVOTDATA("LOADING WEIGHT",'UTK STG'!$A$3,"DATE",DATE(YEAR(Table49[[#This Row],[DATE]]),MONTH(Table49[[#This Row],[DATE]]),DAY(Table49[[#This Row],[DATE]]))),0)</f>
        <v>421.76000000000005</v>
      </c>
      <c r="D105" s="324">
        <f>IFERROR(GETPIVOTDATA("SHORTAGE WEIGHT",'UTK STG'!$A$3,"DATE",DATE(YEAR(Table49[[#This Row],[DATE]]),MONTH(Table49[[#This Row],[DATE]]),DAY(Table49[[#This Row],[DATE]]))),0)</f>
        <v>5.2400000000000233</v>
      </c>
      <c r="E105" s="324">
        <f>IFERROR(GETPIVOTDATA("EXCESS SHORTAGE (PAYABLE)",'UTK STG'!$A$3,"DATE",DATE(YEAR(Table49[[#This Row],[DATE]]),MONTH(Table49[[#This Row],[DATE]]),DAY(Table49[[#This Row],[DATE]]))),0)</f>
        <v>1.0224000000000224</v>
      </c>
      <c r="F105" s="325">
        <f>IFERROR(GETPIVOTDATA("FINE AMOUNT",'UTK STG'!$A$3,"DATE",DATE(YEAR(Table49[[#This Row],[DATE]]),MONTH(Table49[[#This Row],[DATE]]),DAY(Table49[[#This Row],[DATE]]))),0)</f>
        <v>1022.4000000000224</v>
      </c>
      <c r="G105" s="326">
        <f>IFERROR(GETPIVOTDATA("LOADING WEIGHT",'MKT STG'!$A$3,"DATE",DATE(YEAR(Table49[[#This Row],[DATE]]),MONTH(Table49[[#This Row],[DATE]]),DAY(Table49[[#This Row],[DATE]]))),0)</f>
        <v>256.87999999999994</v>
      </c>
      <c r="H105" s="326">
        <f>IFERROR(GETPIVOTDATA("SHORTAGE WEIGHT",'MKT STG'!$A$3,"DATE",DATE(YEAR(Table49[[#This Row],[DATE]]),MONTH(Table49[[#This Row],[DATE]]),DAY(Table49[[#This Row],[DATE]]))),0)</f>
        <v>2.9799999999999898</v>
      </c>
      <c r="I105" s="326">
        <f>IFERROR(GETPIVOTDATA("EXCESS SHORTAGE (PAYABLE)",'MKT STG'!$A$3,"DATE",DATE(YEAR(Table49[[#This Row],[DATE]]),MONTH(Table49[[#This Row],[DATE]]),DAY(Table49[[#This Row],[DATE]]))),0)</f>
        <v>0.41119999999999024</v>
      </c>
      <c r="J105" s="327">
        <f>IFERROR(GETPIVOTDATA("FINE AMOUNT",'MKT STG'!$A$3,"DATE",DATE(YEAR(Table49[[#This Row],[DATE]]),MONTH(Table49[[#This Row],[DATE]]),DAY(Table49[[#This Row],[DATE]]))),0)</f>
        <v>411.19999999999027</v>
      </c>
      <c r="K105" s="328">
        <f>Table49[[#This Row],[LOADING WEIGHT (UTK)]]+Table49[[#This Row],[LOADING WEIGHT (MKT)]]</f>
        <v>678.64</v>
      </c>
      <c r="L105" s="328">
        <f>Table49[[#This Row],[LOADING WEIGHT (UTK)]]+Table49[[#This Row],[LOADING WEIGHT (MKT)]]</f>
        <v>678.64</v>
      </c>
      <c r="M105" s="328">
        <f>Table49[[#This Row],[EXCESS SHORTAGE (UTK]]+Table49[[#This Row],[EXCESS SHORTAGE (MKT)]]</f>
        <v>1.4336000000000126</v>
      </c>
      <c r="N105" s="329">
        <f>Table49[[#This Row],[FINE AMOUNT (UTK)]]+Table49[[#This Row],[FINE AMOUNT (MKT)]]</f>
        <v>1433.6000000000126</v>
      </c>
    </row>
    <row r="106" spans="1:14">
      <c r="A106" s="346">
        <v>4</v>
      </c>
      <c r="B106" s="347">
        <v>45416</v>
      </c>
      <c r="C106" s="324">
        <f>IFERROR(GETPIVOTDATA("LOADING WEIGHT",'UTK STG'!$A$3,"DATE",DATE(YEAR(Table49[[#This Row],[DATE]]),MONTH(Table49[[#This Row],[DATE]]),DAY(Table49[[#This Row],[DATE]]))),0)</f>
        <v>733.84</v>
      </c>
      <c r="D106" s="324">
        <f>IFERROR(GETPIVOTDATA("SHORTAGE WEIGHT",'UTK STG'!$A$3,"DATE",DATE(YEAR(Table49[[#This Row],[DATE]]),MONTH(Table49[[#This Row],[DATE]]),DAY(Table49[[#This Row],[DATE]]))),0)</f>
        <v>7.4200000000000017</v>
      </c>
      <c r="E106" s="324">
        <f>IFERROR(GETPIVOTDATA("EXCESS SHORTAGE (PAYABLE)",'UTK STG'!$A$3,"DATE",DATE(YEAR(Table49[[#This Row],[DATE]]),MONTH(Table49[[#This Row],[DATE]]),DAY(Table49[[#This Row],[DATE]]))),0)</f>
        <v>8.1600000000001671E-2</v>
      </c>
      <c r="F106" s="325">
        <f>IFERROR(GETPIVOTDATA("FINE AMOUNT",'UTK STG'!$A$3,"DATE",DATE(YEAR(Table49[[#This Row],[DATE]]),MONTH(Table49[[#This Row],[DATE]]),DAY(Table49[[#This Row],[DATE]]))),0)</f>
        <v>81.600000000001671</v>
      </c>
      <c r="G106" s="326">
        <f>IFERROR(GETPIVOTDATA("LOADING WEIGHT",'MKT STG'!$A$3,"DATE",DATE(YEAR(Table49[[#This Row],[DATE]]),MONTH(Table49[[#This Row],[DATE]]),DAY(Table49[[#This Row],[DATE]]))),0)</f>
        <v>675.88</v>
      </c>
      <c r="H106" s="326">
        <f>IFERROR(GETPIVOTDATA("SHORTAGE WEIGHT",'MKT STG'!$A$3,"DATE",DATE(YEAR(Table49[[#This Row],[DATE]]),MONTH(Table49[[#This Row],[DATE]]),DAY(Table49[[#This Row],[DATE]]))),0)</f>
        <v>7.4199999999999946</v>
      </c>
      <c r="I106" s="326">
        <f>IFERROR(GETPIVOTDATA("EXCESS SHORTAGE (PAYABLE)",'MKT STG'!$A$3,"DATE",DATE(YEAR(Table49[[#This Row],[DATE]]),MONTH(Table49[[#This Row],[DATE]]),DAY(Table49[[#This Row],[DATE]]))),0)</f>
        <v>0.66119999999999468</v>
      </c>
      <c r="J106" s="327">
        <f>IFERROR(GETPIVOTDATA("FINE AMOUNT",'MKT STG'!$A$3,"DATE",DATE(YEAR(Table49[[#This Row],[DATE]]),MONTH(Table49[[#This Row],[DATE]]),DAY(Table49[[#This Row],[DATE]]))),0)</f>
        <v>661.1999999999947</v>
      </c>
      <c r="K106" s="328">
        <f>Table49[[#This Row],[LOADING WEIGHT (UTK)]]+Table49[[#This Row],[LOADING WEIGHT (MKT)]]</f>
        <v>1409.72</v>
      </c>
      <c r="L106" s="328">
        <f>Table49[[#This Row],[LOADING WEIGHT (UTK)]]+Table49[[#This Row],[LOADING WEIGHT (MKT)]]</f>
        <v>1409.72</v>
      </c>
      <c r="M106" s="328">
        <f>Table49[[#This Row],[EXCESS SHORTAGE (UTK]]+Table49[[#This Row],[EXCESS SHORTAGE (MKT)]]</f>
        <v>0.74279999999999635</v>
      </c>
      <c r="N106" s="329">
        <f>Table49[[#This Row],[FINE AMOUNT (UTK)]]+Table49[[#This Row],[FINE AMOUNT (MKT)]]</f>
        <v>742.79999999999632</v>
      </c>
    </row>
    <row r="107" spans="1:14">
      <c r="A107" s="346">
        <v>5</v>
      </c>
      <c r="B107" s="347">
        <v>45417</v>
      </c>
      <c r="C107" s="324">
        <f>IFERROR(GETPIVOTDATA("LOADING WEIGHT",'UTK STG'!$A$3,"DATE",DATE(YEAR(Table49[[#This Row],[DATE]]),MONTH(Table49[[#This Row],[DATE]]),DAY(Table49[[#This Row],[DATE]]))),0)</f>
        <v>468.02</v>
      </c>
      <c r="D107" s="324">
        <f>IFERROR(GETPIVOTDATA("SHORTAGE WEIGHT",'UTK STG'!$A$3,"DATE",DATE(YEAR(Table49[[#This Row],[DATE]]),MONTH(Table49[[#This Row],[DATE]]),DAY(Table49[[#This Row],[DATE]]))),0)</f>
        <v>4.7600000000000051</v>
      </c>
      <c r="E107" s="324">
        <f>IFERROR(GETPIVOTDATA("EXCESS SHORTAGE (PAYABLE)",'UTK STG'!$A$3,"DATE",DATE(YEAR(Table49[[#This Row],[DATE]]),MONTH(Table49[[#This Row],[DATE]]),DAY(Table49[[#This Row],[DATE]]))),0)</f>
        <v>7.9800000000004978E-2</v>
      </c>
      <c r="F107" s="325">
        <f>IFERROR(GETPIVOTDATA("FINE AMOUNT",'UTK STG'!$A$3,"DATE",DATE(YEAR(Table49[[#This Row],[DATE]]),MONTH(Table49[[#This Row],[DATE]]),DAY(Table49[[#This Row],[DATE]]))),0)</f>
        <v>79.800000000004985</v>
      </c>
      <c r="G107" s="326">
        <f>IFERROR(GETPIVOTDATA("LOADING WEIGHT",'MKT STG'!$A$3,"DATE",DATE(YEAR(Table49[[#This Row],[DATE]]),MONTH(Table49[[#This Row],[DATE]]),DAY(Table49[[#This Row],[DATE]]))),0)</f>
        <v>315.22000000000003</v>
      </c>
      <c r="H107" s="326">
        <f>IFERROR(GETPIVOTDATA("SHORTAGE WEIGHT",'MKT STG'!$A$3,"DATE",DATE(YEAR(Table49[[#This Row],[DATE]]),MONTH(Table49[[#This Row],[DATE]]),DAY(Table49[[#This Row],[DATE]]))),0)</f>
        <v>3.6600000000000037</v>
      </c>
      <c r="I107" s="326">
        <f>IFERROR(GETPIVOTDATA("EXCESS SHORTAGE (PAYABLE)",'MKT STG'!$A$3,"DATE",DATE(YEAR(Table49[[#This Row],[DATE]]),MONTH(Table49[[#This Row],[DATE]]),DAY(Table49[[#This Row],[DATE]]))),0)</f>
        <v>0.50780000000000314</v>
      </c>
      <c r="J107" s="327">
        <f>IFERROR(GETPIVOTDATA("FINE AMOUNT",'MKT STG'!$A$3,"DATE",DATE(YEAR(Table49[[#This Row],[DATE]]),MONTH(Table49[[#This Row],[DATE]]),DAY(Table49[[#This Row],[DATE]]))),0)</f>
        <v>507.80000000000314</v>
      </c>
      <c r="K107" s="328">
        <f>Table49[[#This Row],[LOADING WEIGHT (UTK)]]+Table49[[#This Row],[LOADING WEIGHT (MKT)]]</f>
        <v>783.24</v>
      </c>
      <c r="L107" s="328">
        <f>Table49[[#This Row],[LOADING WEIGHT (UTK)]]+Table49[[#This Row],[LOADING WEIGHT (MKT)]]</f>
        <v>783.24</v>
      </c>
      <c r="M107" s="328">
        <f>Table49[[#This Row],[EXCESS SHORTAGE (UTK]]+Table49[[#This Row],[EXCESS SHORTAGE (MKT)]]</f>
        <v>0.58760000000000812</v>
      </c>
      <c r="N107" s="329">
        <f>Table49[[#This Row],[FINE AMOUNT (UTK)]]+Table49[[#This Row],[FINE AMOUNT (MKT)]]</f>
        <v>587.60000000000809</v>
      </c>
    </row>
    <row r="108" spans="1:14">
      <c r="A108" s="346">
        <v>6</v>
      </c>
      <c r="B108" s="347">
        <v>45418</v>
      </c>
      <c r="C108" s="324">
        <f>IFERROR(GETPIVOTDATA("LOADING WEIGHT",'UTK STG'!$A$3,"DATE",DATE(YEAR(Table49[[#This Row],[DATE]]),MONTH(Table49[[#This Row],[DATE]]),DAY(Table49[[#This Row],[DATE]]))),0)</f>
        <v>794.28</v>
      </c>
      <c r="D108" s="324">
        <f>IFERROR(GETPIVOTDATA("SHORTAGE WEIGHT",'UTK STG'!$A$3,"DATE",DATE(YEAR(Table49[[#This Row],[DATE]]),MONTH(Table49[[#This Row],[DATE]]),DAY(Table49[[#This Row],[DATE]]))),0)</f>
        <v>8.2799999999999976</v>
      </c>
      <c r="E108" s="324">
        <f>IFERROR(GETPIVOTDATA("EXCESS SHORTAGE (PAYABLE)",'UTK STG'!$A$3,"DATE",DATE(YEAR(Table49[[#This Row],[DATE]]),MONTH(Table49[[#This Row],[DATE]]),DAY(Table49[[#This Row],[DATE]]))),0)</f>
        <v>0.3371999999999975</v>
      </c>
      <c r="F108" s="325">
        <f>IFERROR(GETPIVOTDATA("FINE AMOUNT",'UTK STG'!$A$3,"DATE",DATE(YEAR(Table49[[#This Row],[DATE]]),MONTH(Table49[[#This Row],[DATE]]),DAY(Table49[[#This Row],[DATE]]))),0)</f>
        <v>337.19999999999749</v>
      </c>
      <c r="G108" s="326">
        <f>IFERROR(GETPIVOTDATA("LOADING WEIGHT",'MKT STG'!$A$3,"DATE",DATE(YEAR(Table49[[#This Row],[DATE]]),MONTH(Table49[[#This Row],[DATE]]),DAY(Table49[[#This Row],[DATE]]))),0)</f>
        <v>683.64</v>
      </c>
      <c r="H108" s="326">
        <f>IFERROR(GETPIVOTDATA("SHORTAGE WEIGHT",'MKT STG'!$A$3,"DATE",DATE(YEAR(Table49[[#This Row],[DATE]]),MONTH(Table49[[#This Row],[DATE]]),DAY(Table49[[#This Row],[DATE]]))),0)</f>
        <v>8.0200000000000031</v>
      </c>
      <c r="I108" s="326">
        <f>IFERROR(GETPIVOTDATA("EXCESS SHORTAGE (PAYABLE)",'MKT STG'!$A$3,"DATE",DATE(YEAR(Table49[[#This Row],[DATE]]),MONTH(Table49[[#This Row],[DATE]]),DAY(Table49[[#This Row],[DATE]]))),0)</f>
        <v>1.1836000000000029</v>
      </c>
      <c r="J108" s="327">
        <f>IFERROR(GETPIVOTDATA("FINE AMOUNT",'MKT STG'!$A$3,"DATE",DATE(YEAR(Table49[[#This Row],[DATE]]),MONTH(Table49[[#This Row],[DATE]]),DAY(Table49[[#This Row],[DATE]]))),0)</f>
        <v>1183.6000000000029</v>
      </c>
      <c r="K108" s="328">
        <f>Table49[[#This Row],[LOADING WEIGHT (UTK)]]+Table49[[#This Row],[LOADING WEIGHT (MKT)]]</f>
        <v>1477.92</v>
      </c>
      <c r="L108" s="328">
        <f>Table49[[#This Row],[LOADING WEIGHT (UTK)]]+Table49[[#This Row],[LOADING WEIGHT (MKT)]]</f>
        <v>1477.92</v>
      </c>
      <c r="M108" s="328">
        <f>Table49[[#This Row],[EXCESS SHORTAGE (UTK]]+Table49[[#This Row],[EXCESS SHORTAGE (MKT)]]</f>
        <v>1.5208000000000004</v>
      </c>
      <c r="N108" s="329">
        <f>Table49[[#This Row],[FINE AMOUNT (UTK)]]+Table49[[#This Row],[FINE AMOUNT (MKT)]]</f>
        <v>1520.8000000000004</v>
      </c>
    </row>
    <row r="109" spans="1:14">
      <c r="A109" s="346">
        <v>7</v>
      </c>
      <c r="B109" s="347">
        <v>45419</v>
      </c>
      <c r="C109" s="324">
        <f>IFERROR(GETPIVOTDATA("LOADING WEIGHT",'UTK STG'!$A$3,"DATE",DATE(YEAR(Table49[[#This Row],[DATE]]),MONTH(Table49[[#This Row],[DATE]]),DAY(Table49[[#This Row],[DATE]]))),0)</f>
        <v>855.7199999999998</v>
      </c>
      <c r="D109" s="324">
        <f>IFERROR(GETPIVOTDATA("SHORTAGE WEIGHT",'UTK STG'!$A$3,"DATE",DATE(YEAR(Table49[[#This Row],[DATE]]),MONTH(Table49[[#This Row],[DATE]]),DAY(Table49[[#This Row],[DATE]]))),0)</f>
        <v>10.060000000000002</v>
      </c>
      <c r="E109" s="324">
        <f>IFERROR(GETPIVOTDATA("EXCESS SHORTAGE (PAYABLE)",'UTK STG'!$A$3,"DATE",DATE(YEAR(Table49[[#This Row],[DATE]]),MONTH(Table49[[#This Row],[DATE]]),DAY(Table49[[#This Row],[DATE]]))),0)</f>
        <v>1.5028000000000041</v>
      </c>
      <c r="F109" s="325">
        <f>IFERROR(GETPIVOTDATA("FINE AMOUNT",'UTK STG'!$A$3,"DATE",DATE(YEAR(Table49[[#This Row],[DATE]]),MONTH(Table49[[#This Row],[DATE]]),DAY(Table49[[#This Row],[DATE]]))),0)</f>
        <v>1502.800000000004</v>
      </c>
      <c r="G109" s="326">
        <f>IFERROR(GETPIVOTDATA("LOADING WEIGHT",'MKT STG'!$A$3,"DATE",DATE(YEAR(Table49[[#This Row],[DATE]]),MONTH(Table49[[#This Row],[DATE]]),DAY(Table49[[#This Row],[DATE]]))),0)</f>
        <v>676.89999999999986</v>
      </c>
      <c r="H109" s="326">
        <f>IFERROR(GETPIVOTDATA("SHORTAGE WEIGHT",'MKT STG'!$A$3,"DATE",DATE(YEAR(Table49[[#This Row],[DATE]]),MONTH(Table49[[#This Row],[DATE]]),DAY(Table49[[#This Row],[DATE]]))),0)</f>
        <v>6.6800000000000139</v>
      </c>
      <c r="I109" s="326">
        <f>IFERROR(GETPIVOTDATA("EXCESS SHORTAGE (PAYABLE)",'MKT STG'!$A$3,"DATE",DATE(YEAR(Table49[[#This Row],[DATE]]),MONTH(Table49[[#This Row],[DATE]]),DAY(Table49[[#This Row],[DATE]]))),0)</f>
        <v>-8.8999999999984425E-2</v>
      </c>
      <c r="J109" s="327">
        <f>IFERROR(GETPIVOTDATA("FINE AMOUNT",'MKT STG'!$A$3,"DATE",DATE(YEAR(Table49[[#This Row],[DATE]]),MONTH(Table49[[#This Row],[DATE]]),DAY(Table49[[#This Row],[DATE]]))),0)</f>
        <v>-88.999999999984425</v>
      </c>
      <c r="K109" s="328">
        <f>Table49[[#This Row],[LOADING WEIGHT (UTK)]]+Table49[[#This Row],[LOADING WEIGHT (MKT)]]</f>
        <v>1532.6199999999997</v>
      </c>
      <c r="L109" s="328">
        <f>Table49[[#This Row],[LOADING WEIGHT (UTK)]]+Table49[[#This Row],[LOADING WEIGHT (MKT)]]</f>
        <v>1532.6199999999997</v>
      </c>
      <c r="M109" s="328">
        <f>Table49[[#This Row],[EXCESS SHORTAGE (UTK]]+Table49[[#This Row],[EXCESS SHORTAGE (MKT)]]</f>
        <v>1.4138000000000197</v>
      </c>
      <c r="N109" s="329">
        <f>Table49[[#This Row],[FINE AMOUNT (UTK)]]+Table49[[#This Row],[FINE AMOUNT (MKT)]]</f>
        <v>1413.8000000000197</v>
      </c>
    </row>
    <row r="110" spans="1:14">
      <c r="A110" s="346">
        <v>8</v>
      </c>
      <c r="B110" s="347">
        <v>45420</v>
      </c>
      <c r="C110" s="324">
        <f>IFERROR(GETPIVOTDATA("LOADING WEIGHT",'UTK STG'!$A$3,"DATE",DATE(YEAR(Table49[[#This Row],[DATE]]),MONTH(Table49[[#This Row],[DATE]]),DAY(Table49[[#This Row],[DATE]]))),0)</f>
        <v>825.4</v>
      </c>
      <c r="D110" s="324">
        <f>IFERROR(GETPIVOTDATA("SHORTAGE WEIGHT",'UTK STG'!$A$3,"DATE",DATE(YEAR(Table49[[#This Row],[DATE]]),MONTH(Table49[[#This Row],[DATE]]),DAY(Table49[[#This Row],[DATE]]))),0)</f>
        <v>9.019999999999996</v>
      </c>
      <c r="E110" s="324">
        <f>IFERROR(GETPIVOTDATA("EXCESS SHORTAGE (PAYABLE)",'UTK STG'!$A$3,"DATE",DATE(YEAR(Table49[[#This Row],[DATE]]),MONTH(Table49[[#This Row],[DATE]]),DAY(Table49[[#This Row],[DATE]]))),0)</f>
        <v>0.76599999999999646</v>
      </c>
      <c r="F110" s="325">
        <f>IFERROR(GETPIVOTDATA("FINE AMOUNT",'UTK STG'!$A$3,"DATE",DATE(YEAR(Table49[[#This Row],[DATE]]),MONTH(Table49[[#This Row],[DATE]]),DAY(Table49[[#This Row],[DATE]]))),0)</f>
        <v>765.99999999999648</v>
      </c>
      <c r="G110" s="326">
        <f>IFERROR(GETPIVOTDATA("LOADING WEIGHT",'MKT STG'!$A$3,"DATE",DATE(YEAR(Table49[[#This Row],[DATE]]),MONTH(Table49[[#This Row],[DATE]]),DAY(Table49[[#This Row],[DATE]]))),0)</f>
        <v>692.04</v>
      </c>
      <c r="H110" s="326">
        <f>IFERROR(GETPIVOTDATA("SHORTAGE WEIGHT",'MKT STG'!$A$3,"DATE",DATE(YEAR(Table49[[#This Row],[DATE]]),MONTH(Table49[[#This Row],[DATE]]),DAY(Table49[[#This Row],[DATE]]))),0)</f>
        <v>7.1400000000000077</v>
      </c>
      <c r="I110" s="326">
        <f>IFERROR(GETPIVOTDATA("EXCESS SHORTAGE (PAYABLE)",'MKT STG'!$A$3,"DATE",DATE(YEAR(Table49[[#This Row],[DATE]]),MONTH(Table49[[#This Row],[DATE]]),DAY(Table49[[#This Row],[DATE]]))),0)</f>
        <v>0.21960000000000779</v>
      </c>
      <c r="J110" s="327">
        <f>IFERROR(GETPIVOTDATA("FINE AMOUNT",'MKT STG'!$A$3,"DATE",DATE(YEAR(Table49[[#This Row],[DATE]]),MONTH(Table49[[#This Row],[DATE]]),DAY(Table49[[#This Row],[DATE]]))),0)</f>
        <v>219.60000000000778</v>
      </c>
      <c r="K110" s="328">
        <f>Table49[[#This Row],[LOADING WEIGHT (UTK)]]+Table49[[#This Row],[LOADING WEIGHT (MKT)]]</f>
        <v>1517.44</v>
      </c>
      <c r="L110" s="328">
        <f>Table49[[#This Row],[LOADING WEIGHT (UTK)]]+Table49[[#This Row],[LOADING WEIGHT (MKT)]]</f>
        <v>1517.44</v>
      </c>
      <c r="M110" s="328">
        <f>Table49[[#This Row],[EXCESS SHORTAGE (UTK]]+Table49[[#This Row],[EXCESS SHORTAGE (MKT)]]</f>
        <v>0.98560000000000425</v>
      </c>
      <c r="N110" s="329">
        <f>Table49[[#This Row],[FINE AMOUNT (UTK)]]+Table49[[#This Row],[FINE AMOUNT (MKT)]]</f>
        <v>985.60000000000423</v>
      </c>
    </row>
    <row r="111" spans="1:14">
      <c r="A111" s="346">
        <v>9</v>
      </c>
      <c r="B111" s="347">
        <v>45421</v>
      </c>
      <c r="C111" s="324">
        <f>IFERROR(GETPIVOTDATA("LOADING WEIGHT",'UTK STG'!$A$3,"DATE",DATE(YEAR(Table49[[#This Row],[DATE]]),MONTH(Table49[[#This Row],[DATE]]),DAY(Table49[[#This Row],[DATE]]))),0)</f>
        <v>440.25999999999993</v>
      </c>
      <c r="D111" s="324">
        <f>IFERROR(GETPIVOTDATA("SHORTAGE WEIGHT",'UTK STG'!$A$3,"DATE",DATE(YEAR(Table49[[#This Row],[DATE]]),MONTH(Table49[[#This Row],[DATE]]),DAY(Table49[[#This Row],[DATE]]))),0)</f>
        <v>4.7999999999999865</v>
      </c>
      <c r="E111" s="324">
        <f>IFERROR(GETPIVOTDATA("EXCESS SHORTAGE (PAYABLE)",'UTK STG'!$A$3,"DATE",DATE(YEAR(Table49[[#This Row],[DATE]]),MONTH(Table49[[#This Row],[DATE]]),DAY(Table49[[#This Row],[DATE]]))),0)</f>
        <v>0.39739999999998687</v>
      </c>
      <c r="F111" s="325">
        <f>IFERROR(GETPIVOTDATA("FINE AMOUNT",'UTK STG'!$A$3,"DATE",DATE(YEAR(Table49[[#This Row],[DATE]]),MONTH(Table49[[#This Row],[DATE]]),DAY(Table49[[#This Row],[DATE]]))),0)</f>
        <v>397.3999999999869</v>
      </c>
      <c r="G111" s="326">
        <f>IFERROR(GETPIVOTDATA("LOADING WEIGHT",'MKT STG'!$A$3,"DATE",DATE(YEAR(Table49[[#This Row],[DATE]]),MONTH(Table49[[#This Row],[DATE]]),DAY(Table49[[#This Row],[DATE]]))),0)</f>
        <v>448.68</v>
      </c>
      <c r="H111" s="326">
        <f>IFERROR(GETPIVOTDATA("SHORTAGE WEIGHT",'MKT STG'!$A$3,"DATE",DATE(YEAR(Table49[[#This Row],[DATE]]),MONTH(Table49[[#This Row],[DATE]]),DAY(Table49[[#This Row],[DATE]]))),0)</f>
        <v>4.5399999999999991</v>
      </c>
      <c r="I111" s="326">
        <f>IFERROR(GETPIVOTDATA("EXCESS SHORTAGE (PAYABLE)",'MKT STG'!$A$3,"DATE",DATE(YEAR(Table49[[#This Row],[DATE]]),MONTH(Table49[[#This Row],[DATE]]),DAY(Table49[[#This Row],[DATE]]))),0)</f>
        <v>5.3199999999998582E-2</v>
      </c>
      <c r="J111" s="327">
        <f>IFERROR(GETPIVOTDATA("FINE AMOUNT",'MKT STG'!$A$3,"DATE",DATE(YEAR(Table49[[#This Row],[DATE]]),MONTH(Table49[[#This Row],[DATE]]),DAY(Table49[[#This Row],[DATE]]))),0)</f>
        <v>53.199999999998582</v>
      </c>
      <c r="K111" s="328">
        <f>Table49[[#This Row],[LOADING WEIGHT (UTK)]]+Table49[[#This Row],[LOADING WEIGHT (MKT)]]</f>
        <v>888.93999999999994</v>
      </c>
      <c r="L111" s="328">
        <f>Table49[[#This Row],[LOADING WEIGHT (UTK)]]+Table49[[#This Row],[LOADING WEIGHT (MKT)]]</f>
        <v>888.93999999999994</v>
      </c>
      <c r="M111" s="328">
        <f>Table49[[#This Row],[EXCESS SHORTAGE (UTK]]+Table49[[#This Row],[EXCESS SHORTAGE (MKT)]]</f>
        <v>0.45059999999998546</v>
      </c>
      <c r="N111" s="329">
        <f>Table49[[#This Row],[FINE AMOUNT (UTK)]]+Table49[[#This Row],[FINE AMOUNT (MKT)]]</f>
        <v>450.59999999998547</v>
      </c>
    </row>
    <row r="112" spans="1:14">
      <c r="A112" s="346">
        <v>10</v>
      </c>
      <c r="B112" s="347">
        <v>45422</v>
      </c>
      <c r="C112" s="324">
        <f>IFERROR(GETPIVOTDATA("LOADING WEIGHT",'UTK STG'!$A$3,"DATE",DATE(YEAR(Table49[[#This Row],[DATE]]),MONTH(Table49[[#This Row],[DATE]]),DAY(Table49[[#This Row],[DATE]]))),0)</f>
        <v>0</v>
      </c>
      <c r="D112" s="324">
        <f>IFERROR(GETPIVOTDATA("SHORTAGE WEIGHT",'UTK STG'!$A$3,"DATE",DATE(YEAR(Table49[[#This Row],[DATE]]),MONTH(Table49[[#This Row],[DATE]]),DAY(Table49[[#This Row],[DATE]]))),0)</f>
        <v>0</v>
      </c>
      <c r="E112" s="324">
        <f>IFERROR(GETPIVOTDATA("EXCESS SHORTAGE (PAYABLE)",'UTK STG'!$A$3,"DATE",DATE(YEAR(Table49[[#This Row],[DATE]]),MONTH(Table49[[#This Row],[DATE]]),DAY(Table49[[#This Row],[DATE]]))),0)</f>
        <v>0</v>
      </c>
      <c r="F112" s="325">
        <f>IFERROR(GETPIVOTDATA("FINE AMOUNT",'UTK STG'!$A$3,"DATE",DATE(YEAR(Table49[[#This Row],[DATE]]),MONTH(Table49[[#This Row],[DATE]]),DAY(Table49[[#This Row],[DATE]]))),0)</f>
        <v>0</v>
      </c>
      <c r="G112" s="326">
        <f>IFERROR(GETPIVOTDATA("LOADING WEIGHT",'MKT STG'!$A$3,"DATE",DATE(YEAR(Table49[[#This Row],[DATE]]),MONTH(Table49[[#This Row],[DATE]]),DAY(Table49[[#This Row],[DATE]]))),0)</f>
        <v>0</v>
      </c>
      <c r="H112" s="326">
        <f>IFERROR(GETPIVOTDATA("SHORTAGE WEIGHT",'MKT STG'!$A$3,"DATE",DATE(YEAR(Table49[[#This Row],[DATE]]),MONTH(Table49[[#This Row],[DATE]]),DAY(Table49[[#This Row],[DATE]]))),0)</f>
        <v>0</v>
      </c>
      <c r="I112" s="326">
        <f>IFERROR(GETPIVOTDATA("EXCESS SHORTAGE (PAYABLE)",'MKT STG'!$A$3,"DATE",DATE(YEAR(Table49[[#This Row],[DATE]]),MONTH(Table49[[#This Row],[DATE]]),DAY(Table49[[#This Row],[DATE]]))),0)</f>
        <v>0</v>
      </c>
      <c r="J112" s="327">
        <f>IFERROR(GETPIVOTDATA("FINE AMOUNT",'MKT STG'!$A$3,"DATE",DATE(YEAR(Table49[[#This Row],[DATE]]),MONTH(Table49[[#This Row],[DATE]]),DAY(Table49[[#This Row],[DATE]]))),0)</f>
        <v>0</v>
      </c>
      <c r="K112" s="328">
        <f>Table49[[#This Row],[LOADING WEIGHT (UTK)]]+Table49[[#This Row],[LOADING WEIGHT (MKT)]]</f>
        <v>0</v>
      </c>
      <c r="L112" s="328">
        <f>Table49[[#This Row],[LOADING WEIGHT (UTK)]]+Table49[[#This Row],[LOADING WEIGHT (MKT)]]</f>
        <v>0</v>
      </c>
      <c r="M112" s="328">
        <f>Table49[[#This Row],[EXCESS SHORTAGE (UTK]]+Table49[[#This Row],[EXCESS SHORTAGE (MKT)]]</f>
        <v>0</v>
      </c>
      <c r="N112" s="329">
        <f>Table49[[#This Row],[FINE AMOUNT (UTK)]]+Table49[[#This Row],[FINE AMOUNT (MKT)]]</f>
        <v>0</v>
      </c>
    </row>
    <row r="113" spans="1:14">
      <c r="A113" s="346">
        <v>11</v>
      </c>
      <c r="B113" s="347">
        <v>45423</v>
      </c>
      <c r="C113" s="324">
        <f>IFERROR(GETPIVOTDATA("LOADING WEIGHT",'UTK STG'!$A$3,"DATE",DATE(YEAR(Table49[[#This Row],[DATE]]),MONTH(Table49[[#This Row],[DATE]]),DAY(Table49[[#This Row],[DATE]]))),0)</f>
        <v>0</v>
      </c>
      <c r="D113" s="324">
        <f>IFERROR(GETPIVOTDATA("SHORTAGE WEIGHT",'UTK STG'!$A$3,"DATE",DATE(YEAR(Table49[[#This Row],[DATE]]),MONTH(Table49[[#This Row],[DATE]]),DAY(Table49[[#This Row],[DATE]]))),0)</f>
        <v>0</v>
      </c>
      <c r="E113" s="324">
        <f>IFERROR(GETPIVOTDATA("EXCESS SHORTAGE (PAYABLE)",'UTK STG'!$A$3,"DATE",DATE(YEAR(Table49[[#This Row],[DATE]]),MONTH(Table49[[#This Row],[DATE]]),DAY(Table49[[#This Row],[DATE]]))),0)</f>
        <v>0</v>
      </c>
      <c r="F113" s="325">
        <f>IFERROR(GETPIVOTDATA("FINE AMOUNT",'UTK STG'!$A$3,"DATE",DATE(YEAR(Table49[[#This Row],[DATE]]),MONTH(Table49[[#This Row],[DATE]]),DAY(Table49[[#This Row],[DATE]]))),0)</f>
        <v>0</v>
      </c>
      <c r="G113" s="326">
        <f>IFERROR(GETPIVOTDATA("LOADING WEIGHT",'MKT STG'!$A$3,"DATE",DATE(YEAR(Table49[[#This Row],[DATE]]),MONTH(Table49[[#This Row],[DATE]]),DAY(Table49[[#This Row],[DATE]]))),0)</f>
        <v>0</v>
      </c>
      <c r="H113" s="326">
        <f>IFERROR(GETPIVOTDATA("SHORTAGE WEIGHT",'MKT STG'!$A$3,"DATE",DATE(YEAR(Table49[[#This Row],[DATE]]),MONTH(Table49[[#This Row],[DATE]]),DAY(Table49[[#This Row],[DATE]]))),0)</f>
        <v>0</v>
      </c>
      <c r="I113" s="326">
        <f>IFERROR(GETPIVOTDATA("EXCESS SHORTAGE (PAYABLE)",'MKT STG'!$A$3,"DATE",DATE(YEAR(Table49[[#This Row],[DATE]]),MONTH(Table49[[#This Row],[DATE]]),DAY(Table49[[#This Row],[DATE]]))),0)</f>
        <v>0</v>
      </c>
      <c r="J113" s="327">
        <f>IFERROR(GETPIVOTDATA("FINE AMOUNT",'MKT STG'!$A$3,"DATE",DATE(YEAR(Table49[[#This Row],[DATE]]),MONTH(Table49[[#This Row],[DATE]]),DAY(Table49[[#This Row],[DATE]]))),0)</f>
        <v>0</v>
      </c>
      <c r="K113" s="328">
        <f>Table49[[#This Row],[LOADING WEIGHT (UTK)]]+Table49[[#This Row],[LOADING WEIGHT (MKT)]]</f>
        <v>0</v>
      </c>
      <c r="L113" s="328">
        <f>Table49[[#This Row],[LOADING WEIGHT (UTK)]]+Table49[[#This Row],[LOADING WEIGHT (MKT)]]</f>
        <v>0</v>
      </c>
      <c r="M113" s="328">
        <f>Table49[[#This Row],[EXCESS SHORTAGE (UTK]]+Table49[[#This Row],[EXCESS SHORTAGE (MKT)]]</f>
        <v>0</v>
      </c>
      <c r="N113" s="329">
        <f>Table49[[#This Row],[FINE AMOUNT (UTK)]]+Table49[[#This Row],[FINE AMOUNT (MKT)]]</f>
        <v>0</v>
      </c>
    </row>
    <row r="114" spans="1:14">
      <c r="A114" s="346">
        <v>12</v>
      </c>
      <c r="B114" s="347">
        <v>45424</v>
      </c>
      <c r="C114" s="324">
        <f>IFERROR(GETPIVOTDATA("LOADING WEIGHT",'UTK STG'!$A$3,"DATE",DATE(YEAR(Table49[[#This Row],[DATE]]),MONTH(Table49[[#This Row],[DATE]]),DAY(Table49[[#This Row],[DATE]]))),0)</f>
        <v>344.85999999999996</v>
      </c>
      <c r="D114" s="324">
        <f>IFERROR(GETPIVOTDATA("SHORTAGE WEIGHT",'UTK STG'!$A$3,"DATE",DATE(YEAR(Table49[[#This Row],[DATE]]),MONTH(Table49[[#This Row],[DATE]]),DAY(Table49[[#This Row],[DATE]]))),0)</f>
        <v>4.659999999999993</v>
      </c>
      <c r="E114" s="324">
        <f>IFERROR(GETPIVOTDATA("EXCESS SHORTAGE (PAYABLE)",'UTK STG'!$A$3,"DATE",DATE(YEAR(Table49[[#This Row],[DATE]]),MONTH(Table49[[#This Row],[DATE]]),DAY(Table49[[#This Row],[DATE]]))),0)</f>
        <v>1.2113999999999936</v>
      </c>
      <c r="F114" s="325">
        <f>IFERROR(GETPIVOTDATA("FINE AMOUNT",'UTK STG'!$A$3,"DATE",DATE(YEAR(Table49[[#This Row],[DATE]]),MONTH(Table49[[#This Row],[DATE]]),DAY(Table49[[#This Row],[DATE]]))),0)</f>
        <v>1211.3999999999935</v>
      </c>
      <c r="G114" s="326">
        <f>IFERROR(GETPIVOTDATA("LOADING WEIGHT",'MKT STG'!$A$3,"DATE",DATE(YEAR(Table49[[#This Row],[DATE]]),MONTH(Table49[[#This Row],[DATE]]),DAY(Table49[[#This Row],[DATE]]))),0)</f>
        <v>328.56000000000006</v>
      </c>
      <c r="H114" s="326">
        <f>IFERROR(GETPIVOTDATA("SHORTAGE WEIGHT",'MKT STG'!$A$3,"DATE",DATE(YEAR(Table49[[#This Row],[DATE]]),MONTH(Table49[[#This Row],[DATE]]),DAY(Table49[[#This Row],[DATE]]))),0)</f>
        <v>4.1199999999999974</v>
      </c>
      <c r="I114" s="326">
        <f>IFERROR(GETPIVOTDATA("EXCESS SHORTAGE (PAYABLE)",'MKT STG'!$A$3,"DATE",DATE(YEAR(Table49[[#This Row],[DATE]]),MONTH(Table49[[#This Row],[DATE]]),DAY(Table49[[#This Row],[DATE]]))),0)</f>
        <v>0.83439999999999692</v>
      </c>
      <c r="J114" s="327">
        <f>IFERROR(GETPIVOTDATA("FINE AMOUNT",'MKT STG'!$A$3,"DATE",DATE(YEAR(Table49[[#This Row],[DATE]]),MONTH(Table49[[#This Row],[DATE]]),DAY(Table49[[#This Row],[DATE]]))),0)</f>
        <v>834.39999999999691</v>
      </c>
      <c r="K114" s="328">
        <f>Table49[[#This Row],[LOADING WEIGHT (UTK)]]+Table49[[#This Row],[LOADING WEIGHT (MKT)]]</f>
        <v>673.42000000000007</v>
      </c>
      <c r="L114" s="328">
        <f>Table49[[#This Row],[LOADING WEIGHT (UTK)]]+Table49[[#This Row],[LOADING WEIGHT (MKT)]]</f>
        <v>673.42000000000007</v>
      </c>
      <c r="M114" s="328">
        <f>Table49[[#This Row],[EXCESS SHORTAGE (UTK]]+Table49[[#This Row],[EXCESS SHORTAGE (MKT)]]</f>
        <v>2.0457999999999905</v>
      </c>
      <c r="N114" s="329">
        <f>Table49[[#This Row],[FINE AMOUNT (UTK)]]+Table49[[#This Row],[FINE AMOUNT (MKT)]]</f>
        <v>2045.7999999999904</v>
      </c>
    </row>
    <row r="115" spans="1:14">
      <c r="A115" s="346">
        <v>13</v>
      </c>
      <c r="B115" s="347">
        <v>45425</v>
      </c>
      <c r="C115" s="324">
        <f>IFERROR(GETPIVOTDATA("LOADING WEIGHT",'UTK STG'!$A$3,"DATE",DATE(YEAR(Table49[[#This Row],[DATE]]),MONTH(Table49[[#This Row],[DATE]]),DAY(Table49[[#This Row],[DATE]]))),0)</f>
        <v>428.62</v>
      </c>
      <c r="D115" s="324">
        <f>IFERROR(GETPIVOTDATA("SHORTAGE WEIGHT",'UTK STG'!$A$3,"DATE",DATE(YEAR(Table49[[#This Row],[DATE]]),MONTH(Table49[[#This Row],[DATE]]),DAY(Table49[[#This Row],[DATE]]))),0)</f>
        <v>6.5199999999999925</v>
      </c>
      <c r="E115" s="324">
        <f>IFERROR(GETPIVOTDATA("EXCESS SHORTAGE (PAYABLE)",'UTK STG'!$A$3,"DATE",DATE(YEAR(Table49[[#This Row],[DATE]]),MONTH(Table49[[#This Row],[DATE]]),DAY(Table49[[#This Row],[DATE]]))),0)</f>
        <v>2.2337999999999925</v>
      </c>
      <c r="F115" s="325">
        <f>IFERROR(GETPIVOTDATA("FINE AMOUNT",'UTK STG'!$A$3,"DATE",DATE(YEAR(Table49[[#This Row],[DATE]]),MONTH(Table49[[#This Row],[DATE]]),DAY(Table49[[#This Row],[DATE]]))),0)</f>
        <v>2233.7999999999925</v>
      </c>
      <c r="G115" s="326">
        <f>IFERROR(GETPIVOTDATA("LOADING WEIGHT",'MKT STG'!$A$3,"DATE",DATE(YEAR(Table49[[#This Row],[DATE]]),MONTH(Table49[[#This Row],[DATE]]),DAY(Table49[[#This Row],[DATE]]))),0)</f>
        <v>588.24</v>
      </c>
      <c r="H115" s="326">
        <f>IFERROR(GETPIVOTDATA("SHORTAGE WEIGHT",'MKT STG'!$A$3,"DATE",DATE(YEAR(Table49[[#This Row],[DATE]]),MONTH(Table49[[#This Row],[DATE]]),DAY(Table49[[#This Row],[DATE]]))),0)</f>
        <v>6.0799999999999983</v>
      </c>
      <c r="I115" s="326">
        <f>IFERROR(GETPIVOTDATA("EXCESS SHORTAGE (PAYABLE)",'MKT STG'!$A$3,"DATE",DATE(YEAR(Table49[[#This Row],[DATE]]),MONTH(Table49[[#This Row],[DATE]]),DAY(Table49[[#This Row],[DATE]]))),0)</f>
        <v>0.19759999999999778</v>
      </c>
      <c r="J115" s="327">
        <f>IFERROR(GETPIVOTDATA("FINE AMOUNT",'MKT STG'!$A$3,"DATE",DATE(YEAR(Table49[[#This Row],[DATE]]),MONTH(Table49[[#This Row],[DATE]]),DAY(Table49[[#This Row],[DATE]]))),0)</f>
        <v>197.59999999999778</v>
      </c>
      <c r="K115" s="328">
        <f>Table49[[#This Row],[LOADING WEIGHT (UTK)]]+Table49[[#This Row],[LOADING WEIGHT (MKT)]]</f>
        <v>1016.86</v>
      </c>
      <c r="L115" s="328">
        <f>Table49[[#This Row],[LOADING WEIGHT (UTK)]]+Table49[[#This Row],[LOADING WEIGHT (MKT)]]</f>
        <v>1016.86</v>
      </c>
      <c r="M115" s="328">
        <f>Table49[[#This Row],[EXCESS SHORTAGE (UTK]]+Table49[[#This Row],[EXCESS SHORTAGE (MKT)]]</f>
        <v>2.4313999999999902</v>
      </c>
      <c r="N115" s="329">
        <f>Table49[[#This Row],[FINE AMOUNT (UTK)]]+Table49[[#This Row],[FINE AMOUNT (MKT)]]</f>
        <v>2431.3999999999901</v>
      </c>
    </row>
    <row r="116" spans="1:14">
      <c r="A116" s="346">
        <v>14</v>
      </c>
      <c r="B116" s="347">
        <v>45426</v>
      </c>
      <c r="C116" s="324">
        <f>IFERROR(GETPIVOTDATA("LOADING WEIGHT",'UTK STG'!$A$3,"DATE",DATE(YEAR(Table49[[#This Row],[DATE]]),MONTH(Table49[[#This Row],[DATE]]),DAY(Table49[[#This Row],[DATE]]))),0)</f>
        <v>444.71999999999997</v>
      </c>
      <c r="D116" s="324">
        <f>IFERROR(GETPIVOTDATA("SHORTAGE WEIGHT",'UTK STG'!$A$3,"DATE",DATE(YEAR(Table49[[#This Row],[DATE]]),MONTH(Table49[[#This Row],[DATE]]),DAY(Table49[[#This Row],[DATE]]))),0)</f>
        <v>5.8999999999999986</v>
      </c>
      <c r="E116" s="324">
        <f>IFERROR(GETPIVOTDATA("EXCESS SHORTAGE (PAYABLE)",'UTK STG'!$A$3,"DATE",DATE(YEAR(Table49[[#This Row],[DATE]]),MONTH(Table49[[#This Row],[DATE]]),DAY(Table49[[#This Row],[DATE]]))),0)</f>
        <v>1.452799999999999</v>
      </c>
      <c r="F116" s="325">
        <f>IFERROR(GETPIVOTDATA("FINE AMOUNT",'UTK STG'!$A$3,"DATE",DATE(YEAR(Table49[[#This Row],[DATE]]),MONTH(Table49[[#This Row],[DATE]]),DAY(Table49[[#This Row],[DATE]]))),0)</f>
        <v>1452.799999999999</v>
      </c>
      <c r="G116" s="326">
        <f>IFERROR(GETPIVOTDATA("LOADING WEIGHT",'MKT STG'!$A$3,"DATE",DATE(YEAR(Table49[[#This Row],[DATE]]),MONTH(Table49[[#This Row],[DATE]]),DAY(Table49[[#This Row],[DATE]]))),0)</f>
        <v>603.36</v>
      </c>
      <c r="H116" s="326">
        <f>IFERROR(GETPIVOTDATA("SHORTAGE WEIGHT",'MKT STG'!$A$3,"DATE",DATE(YEAR(Table49[[#This Row],[DATE]]),MONTH(Table49[[#This Row],[DATE]]),DAY(Table49[[#This Row],[DATE]]))),0)</f>
        <v>5.8399999999999821</v>
      </c>
      <c r="I116" s="326">
        <f>IFERROR(GETPIVOTDATA("EXCESS SHORTAGE (PAYABLE)",'MKT STG'!$A$3,"DATE",DATE(YEAR(Table49[[#This Row],[DATE]]),MONTH(Table49[[#This Row],[DATE]]),DAY(Table49[[#This Row],[DATE]]))),0)</f>
        <v>-0.19360000000001776</v>
      </c>
      <c r="J116" s="327">
        <f>IFERROR(GETPIVOTDATA("FINE AMOUNT",'MKT STG'!$A$3,"DATE",DATE(YEAR(Table49[[#This Row],[DATE]]),MONTH(Table49[[#This Row],[DATE]]),DAY(Table49[[#This Row],[DATE]]))),0)</f>
        <v>-193.60000000001776</v>
      </c>
      <c r="K116" s="328">
        <f>Table49[[#This Row],[LOADING WEIGHT (UTK)]]+Table49[[#This Row],[LOADING WEIGHT (MKT)]]</f>
        <v>1048.08</v>
      </c>
      <c r="L116" s="328">
        <f>Table49[[#This Row],[LOADING WEIGHT (UTK)]]+Table49[[#This Row],[LOADING WEIGHT (MKT)]]</f>
        <v>1048.08</v>
      </c>
      <c r="M116" s="328">
        <f>Table49[[#This Row],[EXCESS SHORTAGE (UTK]]+Table49[[#This Row],[EXCESS SHORTAGE (MKT)]]</f>
        <v>1.2591999999999812</v>
      </c>
      <c r="N116" s="329">
        <f>Table49[[#This Row],[FINE AMOUNT (UTK)]]+Table49[[#This Row],[FINE AMOUNT (MKT)]]</f>
        <v>1259.1999999999812</v>
      </c>
    </row>
    <row r="117" spans="1:14">
      <c r="A117" s="346">
        <v>15</v>
      </c>
      <c r="B117" s="347">
        <v>45427</v>
      </c>
      <c r="C117" s="324">
        <f>IFERROR(GETPIVOTDATA("LOADING WEIGHT",'UTK STG'!$A$3,"DATE",DATE(YEAR(Table49[[#This Row],[DATE]]),MONTH(Table49[[#This Row],[DATE]]),DAY(Table49[[#This Row],[DATE]]))),0)</f>
        <v>570.45999999999992</v>
      </c>
      <c r="D117" s="324">
        <f>IFERROR(GETPIVOTDATA("SHORTAGE WEIGHT",'UTK STG'!$A$3,"DATE",DATE(YEAR(Table49[[#This Row],[DATE]]),MONTH(Table49[[#This Row],[DATE]]),DAY(Table49[[#This Row],[DATE]]))),0)</f>
        <v>10.820000000000025</v>
      </c>
      <c r="E117" s="324">
        <f>IFERROR(GETPIVOTDATA("EXCESS SHORTAGE (PAYABLE)",'UTK STG'!$A$3,"DATE",DATE(YEAR(Table49[[#This Row],[DATE]]),MONTH(Table49[[#This Row],[DATE]]),DAY(Table49[[#This Row],[DATE]]))),0)</f>
        <v>5.1154000000000259</v>
      </c>
      <c r="F117" s="325">
        <f>IFERROR(GETPIVOTDATA("FINE AMOUNT",'UTK STG'!$A$3,"DATE",DATE(YEAR(Table49[[#This Row],[DATE]]),MONTH(Table49[[#This Row],[DATE]]),DAY(Table49[[#This Row],[DATE]]))),0)</f>
        <v>5115.400000000026</v>
      </c>
      <c r="G117" s="326">
        <f>IFERROR(GETPIVOTDATA("LOADING WEIGHT",'MKT STG'!$A$3,"DATE",DATE(YEAR(Table49[[#This Row],[DATE]]),MONTH(Table49[[#This Row],[DATE]]),DAY(Table49[[#This Row],[DATE]]))),0)</f>
        <v>601.28000000000009</v>
      </c>
      <c r="H117" s="326">
        <f>IFERROR(GETPIVOTDATA("SHORTAGE WEIGHT",'MKT STG'!$A$3,"DATE",DATE(YEAR(Table49[[#This Row],[DATE]]),MONTH(Table49[[#This Row],[DATE]]),DAY(Table49[[#This Row],[DATE]]))),0)</f>
        <v>6.18</v>
      </c>
      <c r="I117" s="326">
        <f>IFERROR(GETPIVOTDATA("EXCESS SHORTAGE (PAYABLE)",'MKT STG'!$A$3,"DATE",DATE(YEAR(Table49[[#This Row],[DATE]]),MONTH(Table49[[#This Row],[DATE]]),DAY(Table49[[#This Row],[DATE]]))),0)</f>
        <v>0.16719999999999846</v>
      </c>
      <c r="J117" s="327">
        <f>IFERROR(GETPIVOTDATA("FINE AMOUNT",'MKT STG'!$A$3,"DATE",DATE(YEAR(Table49[[#This Row],[DATE]]),MONTH(Table49[[#This Row],[DATE]]),DAY(Table49[[#This Row],[DATE]]))),0)</f>
        <v>167.19999999999845</v>
      </c>
      <c r="K117" s="328">
        <f>Table49[[#This Row],[LOADING WEIGHT (UTK)]]+Table49[[#This Row],[LOADING WEIGHT (MKT)]]</f>
        <v>1171.74</v>
      </c>
      <c r="L117" s="328">
        <f>Table49[[#This Row],[LOADING WEIGHT (UTK)]]+Table49[[#This Row],[LOADING WEIGHT (MKT)]]</f>
        <v>1171.74</v>
      </c>
      <c r="M117" s="328">
        <f>Table49[[#This Row],[EXCESS SHORTAGE (UTK]]+Table49[[#This Row],[EXCESS SHORTAGE (MKT)]]</f>
        <v>5.2826000000000244</v>
      </c>
      <c r="N117" s="329">
        <f>Table49[[#This Row],[FINE AMOUNT (UTK)]]+Table49[[#This Row],[FINE AMOUNT (MKT)]]</f>
        <v>5282.600000000024</v>
      </c>
    </row>
    <row r="118" spans="1:14">
      <c r="A118" s="346">
        <v>16</v>
      </c>
      <c r="B118" s="347">
        <v>45428</v>
      </c>
      <c r="C118" s="324">
        <f>IFERROR(GETPIVOTDATA("LOADING WEIGHT",'UTK STG'!$A$3,"DATE",DATE(YEAR(Table49[[#This Row],[DATE]]),MONTH(Table49[[#This Row],[DATE]]),DAY(Table49[[#This Row],[DATE]]))),0)</f>
        <v>904.10000000000014</v>
      </c>
      <c r="D118" s="324">
        <f>IFERROR(GETPIVOTDATA("SHORTAGE WEIGHT",'UTK STG'!$A$3,"DATE",DATE(YEAR(Table49[[#This Row],[DATE]]),MONTH(Table49[[#This Row],[DATE]]),DAY(Table49[[#This Row],[DATE]]))),0)</f>
        <v>14.860000000000028</v>
      </c>
      <c r="E118" s="324">
        <f>IFERROR(GETPIVOTDATA("EXCESS SHORTAGE (PAYABLE)",'UTK STG'!$A$3,"DATE",DATE(YEAR(Table49[[#This Row],[DATE]]),MONTH(Table49[[#This Row],[DATE]]),DAY(Table49[[#This Row],[DATE]]))),0)</f>
        <v>5.8190000000000257</v>
      </c>
      <c r="F118" s="325">
        <f>IFERROR(GETPIVOTDATA("FINE AMOUNT",'UTK STG'!$A$3,"DATE",DATE(YEAR(Table49[[#This Row],[DATE]]),MONTH(Table49[[#This Row],[DATE]]),DAY(Table49[[#This Row],[DATE]]))),0)</f>
        <v>5819.0000000000255</v>
      </c>
      <c r="G118" s="326">
        <f>IFERROR(GETPIVOTDATA("LOADING WEIGHT",'MKT STG'!$A$3,"DATE",DATE(YEAR(Table49[[#This Row],[DATE]]),MONTH(Table49[[#This Row],[DATE]]),DAY(Table49[[#This Row],[DATE]]))),0)</f>
        <v>484.16</v>
      </c>
      <c r="H118" s="326">
        <f>IFERROR(GETPIVOTDATA("SHORTAGE WEIGHT",'MKT STG'!$A$3,"DATE",DATE(YEAR(Table49[[#This Row],[DATE]]),MONTH(Table49[[#This Row],[DATE]]),DAY(Table49[[#This Row],[DATE]]))),0)</f>
        <v>6.4200000000000088</v>
      </c>
      <c r="I118" s="326">
        <f>IFERROR(GETPIVOTDATA("EXCESS SHORTAGE (PAYABLE)",'MKT STG'!$A$3,"DATE",DATE(YEAR(Table49[[#This Row],[DATE]]),MONTH(Table49[[#This Row],[DATE]]),DAY(Table49[[#This Row],[DATE]]))),0)</f>
        <v>1.5784000000000082</v>
      </c>
      <c r="J118" s="327">
        <f>IFERROR(GETPIVOTDATA("FINE AMOUNT",'MKT STG'!$A$3,"DATE",DATE(YEAR(Table49[[#This Row],[DATE]]),MONTH(Table49[[#This Row],[DATE]]),DAY(Table49[[#This Row],[DATE]]))),0)</f>
        <v>1578.4000000000083</v>
      </c>
      <c r="K118" s="328">
        <f>Table49[[#This Row],[LOADING WEIGHT (UTK)]]+Table49[[#This Row],[LOADING WEIGHT (MKT)]]</f>
        <v>1388.2600000000002</v>
      </c>
      <c r="L118" s="328">
        <f>Table49[[#This Row],[LOADING WEIGHT (UTK)]]+Table49[[#This Row],[LOADING WEIGHT (MKT)]]</f>
        <v>1388.2600000000002</v>
      </c>
      <c r="M118" s="328">
        <f>Table49[[#This Row],[EXCESS SHORTAGE (UTK]]+Table49[[#This Row],[EXCESS SHORTAGE (MKT)]]</f>
        <v>7.3974000000000339</v>
      </c>
      <c r="N118" s="329">
        <f>Table49[[#This Row],[FINE AMOUNT (UTK)]]+Table49[[#This Row],[FINE AMOUNT (MKT)]]</f>
        <v>7397.4000000000342</v>
      </c>
    </row>
    <row r="119" spans="1:14">
      <c r="A119" s="346">
        <v>17</v>
      </c>
      <c r="B119" s="347">
        <v>45429</v>
      </c>
      <c r="C119" s="324">
        <f>IFERROR(GETPIVOTDATA("LOADING WEIGHT",'UTK STG'!$A$3,"DATE",DATE(YEAR(Table49[[#This Row],[DATE]]),MONTH(Table49[[#This Row],[DATE]]),DAY(Table49[[#This Row],[DATE]]))),0)</f>
        <v>813.2</v>
      </c>
      <c r="D119" s="324">
        <f>IFERROR(GETPIVOTDATA("SHORTAGE WEIGHT",'UTK STG'!$A$3,"DATE",DATE(YEAR(Table49[[#This Row],[DATE]]),MONTH(Table49[[#This Row],[DATE]]),DAY(Table49[[#This Row],[DATE]]))),0)</f>
        <v>11.019999999999968</v>
      </c>
      <c r="E119" s="324">
        <f>IFERROR(GETPIVOTDATA("EXCESS SHORTAGE (PAYABLE)",'UTK STG'!$A$3,"DATE",DATE(YEAR(Table49[[#This Row],[DATE]]),MONTH(Table49[[#This Row],[DATE]]),DAY(Table49[[#This Row],[DATE]]))),0)</f>
        <v>2.8879999999999661</v>
      </c>
      <c r="F119" s="325">
        <f>IFERROR(GETPIVOTDATA("FINE AMOUNT",'UTK STG'!$A$3,"DATE",DATE(YEAR(Table49[[#This Row],[DATE]]),MONTH(Table49[[#This Row],[DATE]]),DAY(Table49[[#This Row],[DATE]]))),0)</f>
        <v>2887.9999999999663</v>
      </c>
      <c r="G119" s="326">
        <f>IFERROR(GETPIVOTDATA("LOADING WEIGHT",'MKT STG'!$A$3,"DATE",DATE(YEAR(Table49[[#This Row],[DATE]]),MONTH(Table49[[#This Row],[DATE]]),DAY(Table49[[#This Row],[DATE]]))),0)</f>
        <v>673.59999999999991</v>
      </c>
      <c r="H119" s="326">
        <f>IFERROR(GETPIVOTDATA("SHORTAGE WEIGHT",'MKT STG'!$A$3,"DATE",DATE(YEAR(Table49[[#This Row],[DATE]]),MONTH(Table49[[#This Row],[DATE]]),DAY(Table49[[#This Row],[DATE]]))),0)</f>
        <v>6.5599999999999739</v>
      </c>
      <c r="I119" s="326">
        <f>IFERROR(GETPIVOTDATA("EXCESS SHORTAGE (PAYABLE)",'MKT STG'!$A$3,"DATE",DATE(YEAR(Table49[[#This Row],[DATE]]),MONTH(Table49[[#This Row],[DATE]]),DAY(Table49[[#This Row],[DATE]]))),0)</f>
        <v>-0.17600000000002503</v>
      </c>
      <c r="J119" s="327">
        <f>IFERROR(GETPIVOTDATA("FINE AMOUNT",'MKT STG'!$A$3,"DATE",DATE(YEAR(Table49[[#This Row],[DATE]]),MONTH(Table49[[#This Row],[DATE]]),DAY(Table49[[#This Row],[DATE]]))),0)</f>
        <v>-176.00000000002501</v>
      </c>
      <c r="K119" s="328">
        <f>Table49[[#This Row],[LOADING WEIGHT (UTK)]]+Table49[[#This Row],[LOADING WEIGHT (MKT)]]</f>
        <v>1486.8</v>
      </c>
      <c r="L119" s="328">
        <f>Table49[[#This Row],[LOADING WEIGHT (UTK)]]+Table49[[#This Row],[LOADING WEIGHT (MKT)]]</f>
        <v>1486.8</v>
      </c>
      <c r="M119" s="328">
        <f>Table49[[#This Row],[EXCESS SHORTAGE (UTK]]+Table49[[#This Row],[EXCESS SHORTAGE (MKT)]]</f>
        <v>2.7119999999999411</v>
      </c>
      <c r="N119" s="329">
        <f>Table49[[#This Row],[FINE AMOUNT (UTK)]]+Table49[[#This Row],[FINE AMOUNT (MKT)]]</f>
        <v>2711.9999999999413</v>
      </c>
    </row>
    <row r="120" spans="1:14">
      <c r="A120" s="346">
        <v>18</v>
      </c>
      <c r="B120" s="347">
        <v>45430</v>
      </c>
      <c r="C120" s="324">
        <f>IFERROR(GETPIVOTDATA("LOADING WEIGHT",'UTK STG'!$A$3,"DATE",DATE(YEAR(Table49[[#This Row],[DATE]]),MONTH(Table49[[#This Row],[DATE]]),DAY(Table49[[#This Row],[DATE]]))),0)</f>
        <v>625.14</v>
      </c>
      <c r="D120" s="324">
        <f>IFERROR(GETPIVOTDATA("SHORTAGE WEIGHT",'UTK STG'!$A$3,"DATE",DATE(YEAR(Table49[[#This Row],[DATE]]),MONTH(Table49[[#This Row],[DATE]]),DAY(Table49[[#This Row],[DATE]]))),0)</f>
        <v>12.400000000000016</v>
      </c>
      <c r="E120" s="324">
        <f>IFERROR(GETPIVOTDATA("EXCESS SHORTAGE (PAYABLE)",'UTK STG'!$A$3,"DATE",DATE(YEAR(Table49[[#This Row],[DATE]]),MONTH(Table49[[#This Row],[DATE]]),DAY(Table49[[#This Row],[DATE]]))),0)</f>
        <v>6.1486000000000161</v>
      </c>
      <c r="F120" s="325">
        <f>IFERROR(GETPIVOTDATA("FINE AMOUNT",'UTK STG'!$A$3,"DATE",DATE(YEAR(Table49[[#This Row],[DATE]]),MONTH(Table49[[#This Row],[DATE]]),DAY(Table49[[#This Row],[DATE]]))),0)</f>
        <v>6148.6000000000158</v>
      </c>
      <c r="G120" s="326">
        <f>IFERROR(GETPIVOTDATA("LOADING WEIGHT",'MKT STG'!$A$3,"DATE",DATE(YEAR(Table49[[#This Row],[DATE]]),MONTH(Table49[[#This Row],[DATE]]),DAY(Table49[[#This Row],[DATE]]))),0)</f>
        <v>644.98</v>
      </c>
      <c r="H120" s="326">
        <f>IFERROR(GETPIVOTDATA("SHORTAGE WEIGHT",'MKT STG'!$A$3,"DATE",DATE(YEAR(Table49[[#This Row],[DATE]]),MONTH(Table49[[#This Row],[DATE]]),DAY(Table49[[#This Row],[DATE]]))),0)</f>
        <v>7.0399999999999991</v>
      </c>
      <c r="I120" s="326">
        <f>IFERROR(GETPIVOTDATA("EXCESS SHORTAGE (PAYABLE)",'MKT STG'!$A$3,"DATE",DATE(YEAR(Table49[[#This Row],[DATE]]),MONTH(Table49[[#This Row],[DATE]]),DAY(Table49[[#This Row],[DATE]]))),0)</f>
        <v>0.5901999999999985</v>
      </c>
      <c r="J120" s="327">
        <f>IFERROR(GETPIVOTDATA("FINE AMOUNT",'MKT STG'!$A$3,"DATE",DATE(YEAR(Table49[[#This Row],[DATE]]),MONTH(Table49[[#This Row],[DATE]]),DAY(Table49[[#This Row],[DATE]]))),0)</f>
        <v>590.19999999999845</v>
      </c>
      <c r="K120" s="328">
        <f>Table49[[#This Row],[LOADING WEIGHT (UTK)]]+Table49[[#This Row],[LOADING WEIGHT (MKT)]]</f>
        <v>1270.1199999999999</v>
      </c>
      <c r="L120" s="328">
        <f>Table49[[#This Row],[LOADING WEIGHT (UTK)]]+Table49[[#This Row],[LOADING WEIGHT (MKT)]]</f>
        <v>1270.1199999999999</v>
      </c>
      <c r="M120" s="328">
        <f>Table49[[#This Row],[EXCESS SHORTAGE (UTK]]+Table49[[#This Row],[EXCESS SHORTAGE (MKT)]]</f>
        <v>6.7388000000000146</v>
      </c>
      <c r="N120" s="329">
        <f>Table49[[#This Row],[FINE AMOUNT (UTK)]]+Table49[[#This Row],[FINE AMOUNT (MKT)]]</f>
        <v>6738.8000000000138</v>
      </c>
    </row>
    <row r="121" spans="1:14">
      <c r="A121" s="346">
        <v>19</v>
      </c>
      <c r="B121" s="347">
        <v>45431</v>
      </c>
      <c r="C121" s="324">
        <f>IFERROR(GETPIVOTDATA("LOADING WEIGHT",'UTK STG'!$A$3,"DATE",DATE(YEAR(Table49[[#This Row],[DATE]]),MONTH(Table49[[#This Row],[DATE]]),DAY(Table49[[#This Row],[DATE]]))),0)</f>
        <v>965.46</v>
      </c>
      <c r="D121" s="324">
        <f>IFERROR(GETPIVOTDATA("SHORTAGE WEIGHT",'UTK STG'!$A$3,"DATE",DATE(YEAR(Table49[[#This Row],[DATE]]),MONTH(Table49[[#This Row],[DATE]]),DAY(Table49[[#This Row],[DATE]]))),0)</f>
        <v>16.559999999999988</v>
      </c>
      <c r="E121" s="324">
        <f>IFERROR(GETPIVOTDATA("EXCESS SHORTAGE (PAYABLE)",'UTK STG'!$A$3,"DATE",DATE(YEAR(Table49[[#This Row],[DATE]]),MONTH(Table49[[#This Row],[DATE]]),DAY(Table49[[#This Row],[DATE]]))),0)</f>
        <v>6.9053999999999878</v>
      </c>
      <c r="F121" s="325">
        <f>IFERROR(GETPIVOTDATA("FINE AMOUNT",'UTK STG'!$A$3,"DATE",DATE(YEAR(Table49[[#This Row],[DATE]]),MONTH(Table49[[#This Row],[DATE]]),DAY(Table49[[#This Row],[DATE]]))),0)</f>
        <v>6905.3999999999878</v>
      </c>
      <c r="G121" s="326">
        <f>IFERROR(GETPIVOTDATA("LOADING WEIGHT",'MKT STG'!$A$3,"DATE",DATE(YEAR(Table49[[#This Row],[DATE]]),MONTH(Table49[[#This Row],[DATE]]),DAY(Table49[[#This Row],[DATE]]))),0)</f>
        <v>565.71999999999991</v>
      </c>
      <c r="H121" s="326">
        <f>IFERROR(GETPIVOTDATA("SHORTAGE WEIGHT",'MKT STG'!$A$3,"DATE",DATE(YEAR(Table49[[#This Row],[DATE]]),MONTH(Table49[[#This Row],[DATE]]),DAY(Table49[[#This Row],[DATE]]))),0)</f>
        <v>6.5999999999999801</v>
      </c>
      <c r="I121" s="326">
        <f>IFERROR(GETPIVOTDATA("EXCESS SHORTAGE (PAYABLE)",'MKT STG'!$A$3,"DATE",DATE(YEAR(Table49[[#This Row],[DATE]]),MONTH(Table49[[#This Row],[DATE]]),DAY(Table49[[#This Row],[DATE]]))),0)</f>
        <v>0.94279999999998054</v>
      </c>
      <c r="J121" s="327">
        <f>IFERROR(GETPIVOTDATA("FINE AMOUNT",'MKT STG'!$A$3,"DATE",DATE(YEAR(Table49[[#This Row],[DATE]]),MONTH(Table49[[#This Row],[DATE]]),DAY(Table49[[#This Row],[DATE]]))),0)</f>
        <v>942.79999999998051</v>
      </c>
      <c r="K121" s="328">
        <f>Table49[[#This Row],[LOADING WEIGHT (UTK)]]+Table49[[#This Row],[LOADING WEIGHT (MKT)]]</f>
        <v>1531.1799999999998</v>
      </c>
      <c r="L121" s="328">
        <f>Table49[[#This Row],[LOADING WEIGHT (UTK)]]+Table49[[#This Row],[LOADING WEIGHT (MKT)]]</f>
        <v>1531.1799999999998</v>
      </c>
      <c r="M121" s="328">
        <f>Table49[[#This Row],[EXCESS SHORTAGE (UTK]]+Table49[[#This Row],[EXCESS SHORTAGE (MKT)]]</f>
        <v>7.8481999999999683</v>
      </c>
      <c r="N121" s="329">
        <f>Table49[[#This Row],[FINE AMOUNT (UTK)]]+Table49[[#This Row],[FINE AMOUNT (MKT)]]</f>
        <v>7848.199999999968</v>
      </c>
    </row>
    <row r="122" spans="1:14">
      <c r="A122" s="346">
        <v>20</v>
      </c>
      <c r="B122" s="347">
        <v>45432</v>
      </c>
      <c r="C122" s="324">
        <f>IFERROR(GETPIVOTDATA("LOADING WEIGHT",'UTK STG'!$A$3,"DATE",DATE(YEAR(Table49[[#This Row],[DATE]]),MONTH(Table49[[#This Row],[DATE]]),DAY(Table49[[#This Row],[DATE]]))),0)</f>
        <v>0</v>
      </c>
      <c r="D122" s="324">
        <f>IFERROR(GETPIVOTDATA("SHORTAGE WEIGHT",'UTK STG'!$A$3,"DATE",DATE(YEAR(Table49[[#This Row],[DATE]]),MONTH(Table49[[#This Row],[DATE]]),DAY(Table49[[#This Row],[DATE]]))),0)</f>
        <v>0</v>
      </c>
      <c r="E122" s="324">
        <f>IFERROR(GETPIVOTDATA("EXCESS SHORTAGE (PAYABLE)",'UTK STG'!$A$3,"DATE",DATE(YEAR(Table49[[#This Row],[DATE]]),MONTH(Table49[[#This Row],[DATE]]),DAY(Table49[[#This Row],[DATE]]))),0)</f>
        <v>0</v>
      </c>
      <c r="F122" s="325">
        <f>IFERROR(GETPIVOTDATA("FINE AMOUNT",'UTK STG'!$A$3,"DATE",DATE(YEAR(Table49[[#This Row],[DATE]]),MONTH(Table49[[#This Row],[DATE]]),DAY(Table49[[#This Row],[DATE]]))),0)</f>
        <v>0</v>
      </c>
      <c r="G122" s="326">
        <f>IFERROR(GETPIVOTDATA("LOADING WEIGHT",'MKT STG'!$A$3,"DATE",DATE(YEAR(Table49[[#This Row],[DATE]]),MONTH(Table49[[#This Row],[DATE]]),DAY(Table49[[#This Row],[DATE]]))),0)</f>
        <v>0</v>
      </c>
      <c r="H122" s="326">
        <f>IFERROR(GETPIVOTDATA("SHORTAGE WEIGHT",'MKT STG'!$A$3,"DATE",DATE(YEAR(Table49[[#This Row],[DATE]]),MONTH(Table49[[#This Row],[DATE]]),DAY(Table49[[#This Row],[DATE]]))),0)</f>
        <v>0</v>
      </c>
      <c r="I122" s="326">
        <f>IFERROR(GETPIVOTDATA("EXCESS SHORTAGE (PAYABLE)",'MKT STG'!$A$3,"DATE",DATE(YEAR(Table49[[#This Row],[DATE]]),MONTH(Table49[[#This Row],[DATE]]),DAY(Table49[[#This Row],[DATE]]))),0)</f>
        <v>0</v>
      </c>
      <c r="J122" s="327">
        <f>IFERROR(GETPIVOTDATA("FINE AMOUNT",'MKT STG'!$A$3,"DATE",DATE(YEAR(Table49[[#This Row],[DATE]]),MONTH(Table49[[#This Row],[DATE]]),DAY(Table49[[#This Row],[DATE]]))),0)</f>
        <v>0</v>
      </c>
      <c r="K122" s="328">
        <f>Table49[[#This Row],[LOADING WEIGHT (UTK)]]+Table49[[#This Row],[LOADING WEIGHT (MKT)]]</f>
        <v>0</v>
      </c>
      <c r="L122" s="328">
        <f>Table49[[#This Row],[LOADING WEIGHT (UTK)]]+Table49[[#This Row],[LOADING WEIGHT (MKT)]]</f>
        <v>0</v>
      </c>
      <c r="M122" s="328">
        <f>Table49[[#This Row],[EXCESS SHORTAGE (UTK]]+Table49[[#This Row],[EXCESS SHORTAGE (MKT)]]</f>
        <v>0</v>
      </c>
      <c r="N122" s="329">
        <f>Table49[[#This Row],[FINE AMOUNT (UTK)]]+Table49[[#This Row],[FINE AMOUNT (MKT)]]</f>
        <v>0</v>
      </c>
    </row>
    <row r="123" spans="1:14">
      <c r="A123" s="346">
        <v>21</v>
      </c>
      <c r="B123" s="347">
        <v>45433</v>
      </c>
      <c r="C123" s="324">
        <f>IFERROR(GETPIVOTDATA("LOADING WEIGHT",'UTK STG'!$A$3,"DATE",DATE(YEAR(Table49[[#This Row],[DATE]]),MONTH(Table49[[#This Row],[DATE]]),DAY(Table49[[#This Row],[DATE]]))),0)</f>
        <v>562.05999999999995</v>
      </c>
      <c r="D123" s="324">
        <f>IFERROR(GETPIVOTDATA("SHORTAGE WEIGHT",'UTK STG'!$A$3,"DATE",DATE(YEAR(Table49[[#This Row],[DATE]]),MONTH(Table49[[#This Row],[DATE]]),DAY(Table49[[#This Row],[DATE]]))),0)</f>
        <v>7.3960000000000008</v>
      </c>
      <c r="E123" s="324">
        <f>IFERROR(GETPIVOTDATA("EXCESS SHORTAGE (PAYABLE)",'UTK STG'!$A$3,"DATE",DATE(YEAR(Table49[[#This Row],[DATE]]),MONTH(Table49[[#This Row],[DATE]]),DAY(Table49[[#This Row],[DATE]]))),0)</f>
        <v>1.7754000000000012</v>
      </c>
      <c r="F123" s="325">
        <f>IFERROR(GETPIVOTDATA("FINE AMOUNT",'UTK STG'!$A$3,"DATE",DATE(YEAR(Table49[[#This Row],[DATE]]),MONTH(Table49[[#This Row],[DATE]]),DAY(Table49[[#This Row],[DATE]]))),0)</f>
        <v>1775.4000000000012</v>
      </c>
      <c r="G123" s="326">
        <f>IFERROR(GETPIVOTDATA("LOADING WEIGHT",'MKT STG'!$A$3,"DATE",DATE(YEAR(Table49[[#This Row],[DATE]]),MONTH(Table49[[#This Row],[DATE]]),DAY(Table49[[#This Row],[DATE]]))),0)</f>
        <v>421.44</v>
      </c>
      <c r="H123" s="326">
        <f>IFERROR(GETPIVOTDATA("SHORTAGE WEIGHT",'MKT STG'!$A$3,"DATE",DATE(YEAR(Table49[[#This Row],[DATE]]),MONTH(Table49[[#This Row],[DATE]]),DAY(Table49[[#This Row],[DATE]]))),0)</f>
        <v>3.7000000000000171</v>
      </c>
      <c r="I123" s="326">
        <f>IFERROR(GETPIVOTDATA("EXCESS SHORTAGE (PAYABLE)",'MKT STG'!$A$3,"DATE",DATE(YEAR(Table49[[#This Row],[DATE]]),MONTH(Table49[[#This Row],[DATE]]),DAY(Table49[[#This Row],[DATE]]))),0)</f>
        <v>-0.51439999999998332</v>
      </c>
      <c r="J123" s="327">
        <f>IFERROR(GETPIVOTDATA("FINE AMOUNT",'MKT STG'!$A$3,"DATE",DATE(YEAR(Table49[[#This Row],[DATE]]),MONTH(Table49[[#This Row],[DATE]]),DAY(Table49[[#This Row],[DATE]]))),0)</f>
        <v>-514.39999999998327</v>
      </c>
      <c r="K123" s="328">
        <f>Table49[[#This Row],[LOADING WEIGHT (UTK)]]+Table49[[#This Row],[LOADING WEIGHT (MKT)]]</f>
        <v>983.5</v>
      </c>
      <c r="L123" s="328">
        <f>Table49[[#This Row],[LOADING WEIGHT (UTK)]]+Table49[[#This Row],[LOADING WEIGHT (MKT)]]</f>
        <v>983.5</v>
      </c>
      <c r="M123" s="328">
        <f>Table49[[#This Row],[EXCESS SHORTAGE (UTK]]+Table49[[#This Row],[EXCESS SHORTAGE (MKT)]]</f>
        <v>1.2610000000000179</v>
      </c>
      <c r="N123" s="329">
        <f>Table49[[#This Row],[FINE AMOUNT (UTK)]]+Table49[[#This Row],[FINE AMOUNT (MKT)]]</f>
        <v>1261.000000000018</v>
      </c>
    </row>
    <row r="124" spans="1:14">
      <c r="A124" s="346">
        <v>22</v>
      </c>
      <c r="B124" s="347">
        <v>45434</v>
      </c>
      <c r="C124" s="324">
        <f>IFERROR(GETPIVOTDATA("LOADING WEIGHT",'UTK STG'!$A$3,"DATE",DATE(YEAR(Table49[[#This Row],[DATE]]),MONTH(Table49[[#This Row],[DATE]]),DAY(Table49[[#This Row],[DATE]]))),0)</f>
        <v>774.69999999999993</v>
      </c>
      <c r="D124" s="324">
        <f>IFERROR(GETPIVOTDATA("SHORTAGE WEIGHT",'UTK STG'!$A$3,"DATE",DATE(YEAR(Table49[[#This Row],[DATE]]),MONTH(Table49[[#This Row],[DATE]]),DAY(Table49[[#This Row],[DATE]]))),0)</f>
        <v>9.2600000000000087</v>
      </c>
      <c r="E124" s="324">
        <f>IFERROR(GETPIVOTDATA("EXCESS SHORTAGE (PAYABLE)",'UTK STG'!$A$3,"DATE",DATE(YEAR(Table49[[#This Row],[DATE]]),MONTH(Table49[[#This Row],[DATE]]),DAY(Table49[[#This Row],[DATE]]))),0)</f>
        <v>1.5130000000000088</v>
      </c>
      <c r="F124" s="325">
        <f>IFERROR(GETPIVOTDATA("FINE AMOUNT",'UTK STG'!$A$3,"DATE",DATE(YEAR(Table49[[#This Row],[DATE]]),MONTH(Table49[[#This Row],[DATE]]),DAY(Table49[[#This Row],[DATE]]))),0)</f>
        <v>1513.0000000000089</v>
      </c>
      <c r="G124" s="326">
        <f>IFERROR(GETPIVOTDATA("LOADING WEIGHT",'MKT STG'!$A$3,"DATE",DATE(YEAR(Table49[[#This Row],[DATE]]),MONTH(Table49[[#This Row],[DATE]]),DAY(Table49[[#This Row],[DATE]]))),0)</f>
        <v>517.94000000000005</v>
      </c>
      <c r="H124" s="326">
        <f>IFERROR(GETPIVOTDATA("SHORTAGE WEIGHT",'MKT STG'!$A$3,"DATE",DATE(YEAR(Table49[[#This Row],[DATE]]),MONTH(Table49[[#This Row],[DATE]]),DAY(Table49[[#This Row],[DATE]]))),0)</f>
        <v>5.2000000000000028</v>
      </c>
      <c r="I124" s="326">
        <f>IFERROR(GETPIVOTDATA("EXCESS SHORTAGE (PAYABLE)",'MKT STG'!$A$3,"DATE",DATE(YEAR(Table49[[#This Row],[DATE]]),MONTH(Table49[[#This Row],[DATE]]),DAY(Table49[[#This Row],[DATE]]))),0)</f>
        <v>2.0600000000002616E-2</v>
      </c>
      <c r="J124" s="327">
        <f>IFERROR(GETPIVOTDATA("FINE AMOUNT",'MKT STG'!$A$3,"DATE",DATE(YEAR(Table49[[#This Row],[DATE]]),MONTH(Table49[[#This Row],[DATE]]),DAY(Table49[[#This Row],[DATE]]))),0)</f>
        <v>20.600000000002616</v>
      </c>
      <c r="K124" s="328">
        <f>Table49[[#This Row],[LOADING WEIGHT (UTK)]]+Table49[[#This Row],[LOADING WEIGHT (MKT)]]</f>
        <v>1292.6399999999999</v>
      </c>
      <c r="L124" s="328">
        <f>Table49[[#This Row],[LOADING WEIGHT (UTK)]]+Table49[[#This Row],[LOADING WEIGHT (MKT)]]</f>
        <v>1292.6399999999999</v>
      </c>
      <c r="M124" s="328">
        <f>Table49[[#This Row],[EXCESS SHORTAGE (UTK]]+Table49[[#This Row],[EXCESS SHORTAGE (MKT)]]</f>
        <v>1.5336000000000114</v>
      </c>
      <c r="N124" s="329">
        <f>Table49[[#This Row],[FINE AMOUNT (UTK)]]+Table49[[#This Row],[FINE AMOUNT (MKT)]]</f>
        <v>1533.6000000000115</v>
      </c>
    </row>
    <row r="125" spans="1:14">
      <c r="A125" s="346">
        <v>23</v>
      </c>
      <c r="B125" s="347">
        <v>45435</v>
      </c>
      <c r="C125" s="324">
        <f>IFERROR(GETPIVOTDATA("LOADING WEIGHT",'UTK STG'!$A$3,"DATE",DATE(YEAR(Table49[[#This Row],[DATE]]),MONTH(Table49[[#This Row],[DATE]]),DAY(Table49[[#This Row],[DATE]]))),0)</f>
        <v>1098.4999999999998</v>
      </c>
      <c r="D125" s="324">
        <f>IFERROR(GETPIVOTDATA("SHORTAGE WEIGHT",'UTK STG'!$A$3,"DATE",DATE(YEAR(Table49[[#This Row],[DATE]]),MONTH(Table49[[#This Row],[DATE]]),DAY(Table49[[#This Row],[DATE]]))),0)</f>
        <v>15.199999999999974</v>
      </c>
      <c r="E125" s="324">
        <f>IFERROR(GETPIVOTDATA("EXCESS SHORTAGE (PAYABLE)",'UTK STG'!$A$3,"DATE",DATE(YEAR(Table49[[#This Row],[DATE]]),MONTH(Table49[[#This Row],[DATE]]),DAY(Table49[[#This Row],[DATE]]))),0)</f>
        <v>4.2149999999999768</v>
      </c>
      <c r="F125" s="325">
        <f>IFERROR(GETPIVOTDATA("FINE AMOUNT",'UTK STG'!$A$3,"DATE",DATE(YEAR(Table49[[#This Row],[DATE]]),MONTH(Table49[[#This Row],[DATE]]),DAY(Table49[[#This Row],[DATE]]))),0)</f>
        <v>4214.9999999999764</v>
      </c>
      <c r="G125" s="326">
        <f>IFERROR(GETPIVOTDATA("LOADING WEIGHT",'MKT STG'!$A$3,"DATE",DATE(YEAR(Table49[[#This Row],[DATE]]),MONTH(Table49[[#This Row],[DATE]]),DAY(Table49[[#This Row],[DATE]]))),0)</f>
        <v>681.5200000000001</v>
      </c>
      <c r="H125" s="326">
        <f>IFERROR(GETPIVOTDATA("SHORTAGE WEIGHT",'MKT STG'!$A$3,"DATE",DATE(YEAR(Table49[[#This Row],[DATE]]),MONTH(Table49[[#This Row],[DATE]]),DAY(Table49[[#This Row],[DATE]]))),0)</f>
        <v>7.980000000000004</v>
      </c>
      <c r="I125" s="326">
        <f>IFERROR(GETPIVOTDATA("EXCESS SHORTAGE (PAYABLE)",'MKT STG'!$A$3,"DATE",DATE(YEAR(Table49[[#This Row],[DATE]]),MONTH(Table49[[#This Row],[DATE]]),DAY(Table49[[#This Row],[DATE]]))),0)</f>
        <v>1.1648000000000032</v>
      </c>
      <c r="J125" s="327">
        <f>IFERROR(GETPIVOTDATA("FINE AMOUNT",'MKT STG'!$A$3,"DATE",DATE(YEAR(Table49[[#This Row],[DATE]]),MONTH(Table49[[#This Row],[DATE]]),DAY(Table49[[#This Row],[DATE]]))),0)</f>
        <v>1164.8000000000031</v>
      </c>
      <c r="K125" s="328">
        <f>Table49[[#This Row],[LOADING WEIGHT (UTK)]]+Table49[[#This Row],[LOADING WEIGHT (MKT)]]</f>
        <v>1780.02</v>
      </c>
      <c r="L125" s="328">
        <f>Table49[[#This Row],[LOADING WEIGHT (UTK)]]+Table49[[#This Row],[LOADING WEIGHT (MKT)]]</f>
        <v>1780.02</v>
      </c>
      <c r="M125" s="328">
        <f>Table49[[#This Row],[EXCESS SHORTAGE (UTK]]+Table49[[#This Row],[EXCESS SHORTAGE (MKT)]]</f>
        <v>5.3797999999999799</v>
      </c>
      <c r="N125" s="329">
        <f>Table49[[#This Row],[FINE AMOUNT (UTK)]]+Table49[[#This Row],[FINE AMOUNT (MKT)]]</f>
        <v>5379.7999999999793</v>
      </c>
    </row>
    <row r="126" spans="1:14">
      <c r="A126" s="346">
        <v>24</v>
      </c>
      <c r="B126" s="347">
        <v>45436</v>
      </c>
      <c r="C126" s="324">
        <f>IFERROR(GETPIVOTDATA("LOADING WEIGHT",'UTK STG'!$A$3,"DATE",DATE(YEAR(Table49[[#This Row],[DATE]]),MONTH(Table49[[#This Row],[DATE]]),DAY(Table49[[#This Row],[DATE]]))),0)</f>
        <v>586.12</v>
      </c>
      <c r="D126" s="324">
        <f>IFERROR(GETPIVOTDATA("SHORTAGE WEIGHT",'UTK STG'!$A$3,"DATE",DATE(YEAR(Table49[[#This Row],[DATE]]),MONTH(Table49[[#This Row],[DATE]]),DAY(Table49[[#This Row],[DATE]]))),0)</f>
        <v>11.560000000000013</v>
      </c>
      <c r="E126" s="324">
        <f>IFERROR(GETPIVOTDATA("EXCESS SHORTAGE (PAYABLE)",'UTK STG'!$A$3,"DATE",DATE(YEAR(Table49[[#This Row],[DATE]]),MONTH(Table49[[#This Row],[DATE]]),DAY(Table49[[#This Row],[DATE]]))),0)</f>
        <v>5.6988000000000127</v>
      </c>
      <c r="F126" s="325">
        <f>IFERROR(GETPIVOTDATA("FINE AMOUNT",'UTK STG'!$A$3,"DATE",DATE(YEAR(Table49[[#This Row],[DATE]]),MONTH(Table49[[#This Row],[DATE]]),DAY(Table49[[#This Row],[DATE]]))),0)</f>
        <v>5698.8000000000129</v>
      </c>
      <c r="G126" s="326">
        <f>IFERROR(GETPIVOTDATA("LOADING WEIGHT",'MKT STG'!$A$3,"DATE",DATE(YEAR(Table49[[#This Row],[DATE]]),MONTH(Table49[[#This Row],[DATE]]),DAY(Table49[[#This Row],[DATE]]))),0)</f>
        <v>461.98</v>
      </c>
      <c r="H126" s="326">
        <f>IFERROR(GETPIVOTDATA("SHORTAGE WEIGHT",'MKT STG'!$A$3,"DATE",DATE(YEAR(Table49[[#This Row],[DATE]]),MONTH(Table49[[#This Row],[DATE]]),DAY(Table49[[#This Row],[DATE]]))),0)</f>
        <v>7.7800000000000082</v>
      </c>
      <c r="I126" s="326">
        <f>IFERROR(GETPIVOTDATA("EXCESS SHORTAGE (PAYABLE)",'MKT STG'!$A$3,"DATE",DATE(YEAR(Table49[[#This Row],[DATE]]),MONTH(Table49[[#This Row],[DATE]]),DAY(Table49[[#This Row],[DATE]]))),0)</f>
        <v>3.1602000000000077</v>
      </c>
      <c r="J126" s="327">
        <f>IFERROR(GETPIVOTDATA("FINE AMOUNT",'MKT STG'!$A$3,"DATE",DATE(YEAR(Table49[[#This Row],[DATE]]),MONTH(Table49[[#This Row],[DATE]]),DAY(Table49[[#This Row],[DATE]]))),0)</f>
        <v>3160.2000000000075</v>
      </c>
      <c r="K126" s="328">
        <f>Table49[[#This Row],[LOADING WEIGHT (UTK)]]+Table49[[#This Row],[LOADING WEIGHT (MKT)]]</f>
        <v>1048.0999999999999</v>
      </c>
      <c r="L126" s="328">
        <f>Table49[[#This Row],[LOADING WEIGHT (UTK)]]+Table49[[#This Row],[LOADING WEIGHT (MKT)]]</f>
        <v>1048.0999999999999</v>
      </c>
      <c r="M126" s="328">
        <f>Table49[[#This Row],[EXCESS SHORTAGE (UTK]]+Table49[[#This Row],[EXCESS SHORTAGE (MKT)]]</f>
        <v>8.8590000000000195</v>
      </c>
      <c r="N126" s="329">
        <f>Table49[[#This Row],[FINE AMOUNT (UTK)]]+Table49[[#This Row],[FINE AMOUNT (MKT)]]</f>
        <v>8859.00000000002</v>
      </c>
    </row>
    <row r="127" spans="1:14">
      <c r="A127" s="346">
        <v>25</v>
      </c>
      <c r="B127" s="347">
        <v>45437</v>
      </c>
      <c r="C127" s="324">
        <f>IFERROR(GETPIVOTDATA("LOADING WEIGHT",'UTK STG'!$A$3,"DATE",DATE(YEAR(Table49[[#This Row],[DATE]]),MONTH(Table49[[#This Row],[DATE]]),DAY(Table49[[#This Row],[DATE]]))),0)</f>
        <v>897.82</v>
      </c>
      <c r="D127" s="324">
        <f>IFERROR(GETPIVOTDATA("SHORTAGE WEIGHT",'UTK STG'!$A$3,"DATE",DATE(YEAR(Table49[[#This Row],[DATE]]),MONTH(Table49[[#This Row],[DATE]]),DAY(Table49[[#This Row],[DATE]]))),0)</f>
        <v>21.400000000000023</v>
      </c>
      <c r="E127" s="324">
        <f>IFERROR(GETPIVOTDATA("EXCESS SHORTAGE (PAYABLE)",'UTK STG'!$A$3,"DATE",DATE(YEAR(Table49[[#This Row],[DATE]]),MONTH(Table49[[#This Row],[DATE]]),DAY(Table49[[#This Row],[DATE]]))),0)</f>
        <v>12.421800000000022</v>
      </c>
      <c r="F127" s="325">
        <f>IFERROR(GETPIVOTDATA("FINE AMOUNT",'UTK STG'!$A$3,"DATE",DATE(YEAR(Table49[[#This Row],[DATE]]),MONTH(Table49[[#This Row],[DATE]]),DAY(Table49[[#This Row],[DATE]]))),0)</f>
        <v>12421.800000000023</v>
      </c>
      <c r="G127" s="326">
        <f>IFERROR(GETPIVOTDATA("LOADING WEIGHT",'MKT STG'!$A$3,"DATE",DATE(YEAR(Table49[[#This Row],[DATE]]),MONTH(Table49[[#This Row],[DATE]]),DAY(Table49[[#This Row],[DATE]]))),0)</f>
        <v>575.44000000000005</v>
      </c>
      <c r="H127" s="326">
        <f>IFERROR(GETPIVOTDATA("SHORTAGE WEIGHT",'MKT STG'!$A$3,"DATE",DATE(YEAR(Table49[[#This Row],[DATE]]),MONTH(Table49[[#This Row],[DATE]]),DAY(Table49[[#This Row],[DATE]]))),0)</f>
        <v>9.8400000000000247</v>
      </c>
      <c r="I127" s="326">
        <f>IFERROR(GETPIVOTDATA("EXCESS SHORTAGE (PAYABLE)",'MKT STG'!$A$3,"DATE",DATE(YEAR(Table49[[#This Row],[DATE]]),MONTH(Table49[[#This Row],[DATE]]),DAY(Table49[[#This Row],[DATE]]))),0)</f>
        <v>4.0856000000000243</v>
      </c>
      <c r="J127" s="327">
        <f>IFERROR(GETPIVOTDATA("FINE AMOUNT",'MKT STG'!$A$3,"DATE",DATE(YEAR(Table49[[#This Row],[DATE]]),MONTH(Table49[[#This Row],[DATE]]),DAY(Table49[[#This Row],[DATE]]))),0)</f>
        <v>4085.6000000000245</v>
      </c>
      <c r="K127" s="328">
        <f>Table49[[#This Row],[LOADING WEIGHT (UTK)]]+Table49[[#This Row],[LOADING WEIGHT (MKT)]]</f>
        <v>1473.2600000000002</v>
      </c>
      <c r="L127" s="328">
        <f>Table49[[#This Row],[LOADING WEIGHT (UTK)]]+Table49[[#This Row],[LOADING WEIGHT (MKT)]]</f>
        <v>1473.2600000000002</v>
      </c>
      <c r="M127" s="328">
        <f>Table49[[#This Row],[EXCESS SHORTAGE (UTK]]+Table49[[#This Row],[EXCESS SHORTAGE (MKT)]]</f>
        <v>16.507400000000047</v>
      </c>
      <c r="N127" s="330">
        <f>Table49[[#This Row],[FINE AMOUNT (UTK)]]+Table49[[#This Row],[FINE AMOUNT (MKT)]]</f>
        <v>16507.400000000049</v>
      </c>
    </row>
    <row r="128" spans="1:14">
      <c r="A128" s="346">
        <v>26</v>
      </c>
      <c r="B128" s="347">
        <v>45438</v>
      </c>
      <c r="C128" s="324">
        <f>IFERROR(GETPIVOTDATA("LOADING WEIGHT",'UTK STG'!$A$3,"DATE",DATE(YEAR(Table49[[#This Row],[DATE]]),MONTH(Table49[[#This Row],[DATE]]),DAY(Table49[[#This Row],[DATE]]))),0)</f>
        <v>1133.6600000000001</v>
      </c>
      <c r="D128" s="324">
        <f>IFERROR(GETPIVOTDATA("SHORTAGE WEIGHT",'UTK STG'!$A$3,"DATE",DATE(YEAR(Table49[[#This Row],[DATE]]),MONTH(Table49[[#This Row],[DATE]]),DAY(Table49[[#This Row],[DATE]]))),0)</f>
        <v>16.919999999999966</v>
      </c>
      <c r="E128" s="324">
        <f>IFERROR(GETPIVOTDATA("EXCESS SHORTAGE (PAYABLE)",'UTK STG'!$A$3,"DATE",DATE(YEAR(Table49[[#This Row],[DATE]]),MONTH(Table49[[#This Row],[DATE]]),DAY(Table49[[#This Row],[DATE]]))),0)</f>
        <v>5.5833999999999655</v>
      </c>
      <c r="F128" s="325">
        <f>IFERROR(GETPIVOTDATA("FINE AMOUNT",'UTK STG'!$A$3,"DATE",DATE(YEAR(Table49[[#This Row],[DATE]]),MONTH(Table49[[#This Row],[DATE]]),DAY(Table49[[#This Row],[DATE]]))),0)</f>
        <v>5583.3999999999651</v>
      </c>
      <c r="G128" s="326">
        <f>IFERROR(GETPIVOTDATA("LOADING WEIGHT",'MKT STG'!$A$3,"DATE",DATE(YEAR(Table49[[#This Row],[DATE]]),MONTH(Table49[[#This Row],[DATE]]),DAY(Table49[[#This Row],[DATE]]))),0)</f>
        <v>648.33999999999992</v>
      </c>
      <c r="H128" s="326">
        <f>IFERROR(GETPIVOTDATA("SHORTAGE WEIGHT",'MKT STG'!$A$3,"DATE",DATE(YEAR(Table49[[#This Row],[DATE]]),MONTH(Table49[[#This Row],[DATE]]),DAY(Table49[[#This Row],[DATE]]))),0)</f>
        <v>6.599999999999973</v>
      </c>
      <c r="I128" s="326">
        <f>IFERROR(GETPIVOTDATA("EXCESS SHORTAGE (PAYABLE)",'MKT STG'!$A$3,"DATE",DATE(YEAR(Table49[[#This Row],[DATE]]),MONTH(Table49[[#This Row],[DATE]]),DAY(Table49[[#This Row],[DATE]]))),0)</f>
        <v>0.11659999999997339</v>
      </c>
      <c r="J128" s="348">
        <f>IFERROR(GETPIVOTDATA("FINE AMOUNT",'MKT STG'!$A$3,"DATE",DATE(YEAR(Table49[[#This Row],[DATE]]),MONTH(Table49[[#This Row],[DATE]]),DAY(Table49[[#This Row],[DATE]]))),0)</f>
        <v>116.59999999997339</v>
      </c>
      <c r="K128" s="328">
        <f>Table49[[#This Row],[LOADING WEIGHT (UTK)]]+Table49[[#This Row],[LOADING WEIGHT (MKT)]]</f>
        <v>1782</v>
      </c>
      <c r="L128" s="328">
        <f>Table49[[#This Row],[LOADING WEIGHT (UTK)]]+Table49[[#This Row],[LOADING WEIGHT (MKT)]]</f>
        <v>1782</v>
      </c>
      <c r="M128" s="328">
        <f>Table49[[#This Row],[EXCESS SHORTAGE (UTK]]+Table49[[#This Row],[EXCESS SHORTAGE (MKT)]]</f>
        <v>5.6999999999999389</v>
      </c>
      <c r="N128" s="330">
        <f>Table49[[#This Row],[FINE AMOUNT (UTK)]]+Table49[[#This Row],[FINE AMOUNT (MKT)]]</f>
        <v>5699.9999999999382</v>
      </c>
    </row>
    <row r="129" spans="1:14">
      <c r="A129" s="346">
        <v>27</v>
      </c>
      <c r="B129" s="347">
        <v>45439</v>
      </c>
      <c r="C129" s="324">
        <f>IFERROR(GETPIVOTDATA("LOADING WEIGHT",'UTK STG'!$A$3,"DATE",DATE(YEAR(Table49[[#This Row],[DATE]]),MONTH(Table49[[#This Row],[DATE]]),DAY(Table49[[#This Row],[DATE]]))),0)</f>
        <v>892.8599999999999</v>
      </c>
      <c r="D129" s="324">
        <f>IFERROR(GETPIVOTDATA("SHORTAGE WEIGHT",'UTK STG'!$A$3,"DATE",DATE(YEAR(Table49[[#This Row],[DATE]]),MONTH(Table49[[#This Row],[DATE]]),DAY(Table49[[#This Row],[DATE]]))),0)</f>
        <v>11.05999999999997</v>
      </c>
      <c r="E129" s="324">
        <f>IFERROR(GETPIVOTDATA("EXCESS SHORTAGE (PAYABLE)",'UTK STG'!$A$3,"DATE",DATE(YEAR(Table49[[#This Row],[DATE]]),MONTH(Table49[[#This Row],[DATE]]),DAY(Table49[[#This Row],[DATE]]))),0)</f>
        <v>2.1313999999999709</v>
      </c>
      <c r="F129" s="325">
        <f>IFERROR(GETPIVOTDATA("FINE AMOUNT",'UTK STG'!$A$3,"DATE",DATE(YEAR(Table49[[#This Row],[DATE]]),MONTH(Table49[[#This Row],[DATE]]),DAY(Table49[[#This Row],[DATE]]))),0)</f>
        <v>2131.399999999971</v>
      </c>
      <c r="G129" s="326">
        <f>IFERROR(GETPIVOTDATA("LOADING WEIGHT",'MKT STG'!$A$3,"DATE",DATE(YEAR(Table49[[#This Row],[DATE]]),MONTH(Table49[[#This Row],[DATE]]),DAY(Table49[[#This Row],[DATE]]))),0)</f>
        <v>659.18000000000006</v>
      </c>
      <c r="H129" s="326">
        <f>IFERROR(GETPIVOTDATA("SHORTAGE WEIGHT",'MKT STG'!$A$3,"DATE",DATE(YEAR(Table49[[#This Row],[DATE]]),MONTH(Table49[[#This Row],[DATE]]),DAY(Table49[[#This Row],[DATE]]))),0)</f>
        <v>7.3800000000000026</v>
      </c>
      <c r="I129" s="326">
        <f>IFERROR(GETPIVOTDATA("EXCESS SHORTAGE (PAYABLE)",'MKT STG'!$A$3,"DATE",DATE(YEAR(Table49[[#This Row],[DATE]]),MONTH(Table49[[#This Row],[DATE]]),DAY(Table49[[#This Row],[DATE]]))),0)</f>
        <v>0.78820000000000157</v>
      </c>
      <c r="J129" s="348">
        <f>IFERROR(GETPIVOTDATA("FINE AMOUNT",'MKT STG'!$A$3,"DATE",DATE(YEAR(Table49[[#This Row],[DATE]]),MONTH(Table49[[#This Row],[DATE]]),DAY(Table49[[#This Row],[DATE]]))),0)</f>
        <v>788.20000000000152</v>
      </c>
      <c r="K129" s="328">
        <f>Table49[[#This Row],[LOADING WEIGHT (UTK)]]+Table49[[#This Row],[LOADING WEIGHT (MKT)]]</f>
        <v>1552.04</v>
      </c>
      <c r="L129" s="328">
        <f>Table49[[#This Row],[LOADING WEIGHT (UTK)]]+Table49[[#This Row],[LOADING WEIGHT (MKT)]]</f>
        <v>1552.04</v>
      </c>
      <c r="M129" s="328">
        <f>Table49[[#This Row],[EXCESS SHORTAGE (UTK]]+Table49[[#This Row],[EXCESS SHORTAGE (MKT)]]</f>
        <v>2.9195999999999724</v>
      </c>
      <c r="N129" s="330">
        <f>Table49[[#This Row],[FINE AMOUNT (UTK)]]+Table49[[#This Row],[FINE AMOUNT (MKT)]]</f>
        <v>2919.5999999999726</v>
      </c>
    </row>
    <row r="130" spans="1:14">
      <c r="A130" s="346">
        <v>28</v>
      </c>
      <c r="B130" s="347">
        <v>45440</v>
      </c>
      <c r="C130" s="324">
        <f>IFERROR(GETPIVOTDATA("LOADING WEIGHT",'UTK STG'!$A$3,"DATE",DATE(YEAR(Table49[[#This Row],[DATE]]),MONTH(Table49[[#This Row],[DATE]]),DAY(Table49[[#This Row],[DATE]]))),0)</f>
        <v>961.5</v>
      </c>
      <c r="D130" s="324">
        <f>IFERROR(GETPIVOTDATA("SHORTAGE WEIGHT",'UTK STG'!$A$3,"DATE",DATE(YEAR(Table49[[#This Row],[DATE]]),MONTH(Table49[[#This Row],[DATE]]),DAY(Table49[[#This Row],[DATE]]))),0)</f>
        <v>12.159999999999972</v>
      </c>
      <c r="E130" s="324">
        <f>IFERROR(GETPIVOTDATA("EXCESS SHORTAGE (PAYABLE)",'UTK STG'!$A$3,"DATE",DATE(YEAR(Table49[[#This Row],[DATE]]),MONTH(Table49[[#This Row],[DATE]]),DAY(Table49[[#This Row],[DATE]]))),0)</f>
        <v>2.5449999999999715</v>
      </c>
      <c r="F130" s="325">
        <f>IFERROR(GETPIVOTDATA("FINE AMOUNT",'UTK STG'!$A$3,"DATE",DATE(YEAR(Table49[[#This Row],[DATE]]),MONTH(Table49[[#This Row],[DATE]]),DAY(Table49[[#This Row],[DATE]]))),0)</f>
        <v>2544.9999999999714</v>
      </c>
      <c r="G130" s="326">
        <f>IFERROR(GETPIVOTDATA("LOADING WEIGHT",'MKT STG'!$A$3,"DATE",DATE(YEAR(Table49[[#This Row],[DATE]]),MONTH(Table49[[#This Row],[DATE]]),DAY(Table49[[#This Row],[DATE]]))),0)</f>
        <v>674.16000000000008</v>
      </c>
      <c r="H130" s="326">
        <f>IFERROR(GETPIVOTDATA("SHORTAGE WEIGHT",'MKT STG'!$A$3,"DATE",DATE(YEAR(Table49[[#This Row],[DATE]]),MONTH(Table49[[#This Row],[DATE]]),DAY(Table49[[#This Row],[DATE]]))),0)</f>
        <v>6.5800000000000054</v>
      </c>
      <c r="I130" s="326">
        <f>IFERROR(GETPIVOTDATA("EXCESS SHORTAGE (PAYABLE)",'MKT STG'!$A$3,"DATE",DATE(YEAR(Table49[[#This Row],[DATE]]),MONTH(Table49[[#This Row],[DATE]]),DAY(Table49[[#This Row],[DATE]]))),0)</f>
        <v>-0.16159999999999553</v>
      </c>
      <c r="J130" s="348">
        <f>IFERROR(GETPIVOTDATA("FINE AMOUNT",'MKT STG'!$A$3,"DATE",DATE(YEAR(Table49[[#This Row],[DATE]]),MONTH(Table49[[#This Row],[DATE]]),DAY(Table49[[#This Row],[DATE]]))),0)</f>
        <v>-161.59999999999553</v>
      </c>
      <c r="K130" s="328">
        <f>Table49[[#This Row],[LOADING WEIGHT (UTK)]]+Table49[[#This Row],[LOADING WEIGHT (MKT)]]</f>
        <v>1635.66</v>
      </c>
      <c r="L130" s="328">
        <f>Table49[[#This Row],[LOADING WEIGHT (UTK)]]+Table49[[#This Row],[LOADING WEIGHT (MKT)]]</f>
        <v>1635.66</v>
      </c>
      <c r="M130" s="328">
        <f>Table49[[#This Row],[EXCESS SHORTAGE (UTK]]+Table49[[#This Row],[EXCESS SHORTAGE (MKT)]]</f>
        <v>2.383399999999976</v>
      </c>
      <c r="N130" s="330">
        <f>Table49[[#This Row],[FINE AMOUNT (UTK)]]+Table49[[#This Row],[FINE AMOUNT (MKT)]]</f>
        <v>2383.399999999976</v>
      </c>
    </row>
    <row r="131" spans="1:14">
      <c r="A131" s="346">
        <v>29</v>
      </c>
      <c r="B131" s="347">
        <v>45441</v>
      </c>
      <c r="C131" s="324">
        <f>IFERROR(GETPIVOTDATA("LOADING WEIGHT",'UTK STG'!$A$3,"DATE",DATE(YEAR(Table49[[#This Row],[DATE]]),MONTH(Table49[[#This Row],[DATE]]),DAY(Table49[[#This Row],[DATE]]))),0)</f>
        <v>766.93999999999994</v>
      </c>
      <c r="D131" s="324">
        <f>IFERROR(GETPIVOTDATA("SHORTAGE WEIGHT",'UTK STG'!$A$3,"DATE",DATE(YEAR(Table49[[#This Row],[DATE]]),MONTH(Table49[[#This Row],[DATE]]),DAY(Table49[[#This Row],[DATE]]))),0)</f>
        <v>8.6000000000000192</v>
      </c>
      <c r="E131" s="324">
        <f>IFERROR(GETPIVOTDATA("EXCESS SHORTAGE (PAYABLE)",'UTK STG'!$A$3,"DATE",DATE(YEAR(Table49[[#This Row],[DATE]]),MONTH(Table49[[#This Row],[DATE]]),DAY(Table49[[#This Row],[DATE]]))),0)</f>
        <v>0.93060000000001963</v>
      </c>
      <c r="F131" s="325">
        <f>IFERROR(GETPIVOTDATA("FINE AMOUNT",'UTK STG'!$A$3,"DATE",DATE(YEAR(Table49[[#This Row],[DATE]]),MONTH(Table49[[#This Row],[DATE]]),DAY(Table49[[#This Row],[DATE]]))),0)</f>
        <v>930.60000000001969</v>
      </c>
      <c r="G131" s="326">
        <f>IFERROR(GETPIVOTDATA("LOADING WEIGHT",'MKT STG'!$A$3,"DATE",DATE(YEAR(Table49[[#This Row],[DATE]]),MONTH(Table49[[#This Row],[DATE]]),DAY(Table49[[#This Row],[DATE]]))),0)</f>
        <v>563.78</v>
      </c>
      <c r="H131" s="326">
        <f>IFERROR(GETPIVOTDATA("SHORTAGE WEIGHT",'MKT STG'!$A$3,"DATE",DATE(YEAR(Table49[[#This Row],[DATE]]),MONTH(Table49[[#This Row],[DATE]]),DAY(Table49[[#This Row],[DATE]]))),0)</f>
        <v>5.2599999999999909</v>
      </c>
      <c r="I131" s="326">
        <f>IFERROR(GETPIVOTDATA("EXCESS SHORTAGE (PAYABLE)",'MKT STG'!$A$3,"DATE",DATE(YEAR(Table49[[#This Row],[DATE]]),MONTH(Table49[[#This Row],[DATE]]),DAY(Table49[[#This Row],[DATE]]))),0)</f>
        <v>-0.37780000000000857</v>
      </c>
      <c r="J131" s="348">
        <f>IFERROR(GETPIVOTDATA("FINE AMOUNT",'MKT STG'!$A$3,"DATE",DATE(YEAR(Table49[[#This Row],[DATE]]),MONTH(Table49[[#This Row],[DATE]]),DAY(Table49[[#This Row],[DATE]]))),0)</f>
        <v>-377.80000000000859</v>
      </c>
      <c r="K131" s="328">
        <f>Table49[[#This Row],[LOADING WEIGHT (UTK)]]+Table49[[#This Row],[LOADING WEIGHT (MKT)]]</f>
        <v>1330.7199999999998</v>
      </c>
      <c r="L131" s="328">
        <f>Table49[[#This Row],[LOADING WEIGHT (UTK)]]+Table49[[#This Row],[LOADING WEIGHT (MKT)]]</f>
        <v>1330.7199999999998</v>
      </c>
      <c r="M131" s="328">
        <f>Table49[[#This Row],[EXCESS SHORTAGE (UTK]]+Table49[[#This Row],[EXCESS SHORTAGE (MKT)]]</f>
        <v>0.55280000000001106</v>
      </c>
      <c r="N131" s="330">
        <f>Table49[[#This Row],[FINE AMOUNT (UTK)]]+Table49[[#This Row],[FINE AMOUNT (MKT)]]</f>
        <v>552.8000000000111</v>
      </c>
    </row>
    <row r="132" spans="1:14">
      <c r="A132" s="346">
        <v>30</v>
      </c>
      <c r="B132" s="347">
        <v>45442</v>
      </c>
      <c r="C132" s="324">
        <f>IFERROR(GETPIVOTDATA("LOADING WEIGHT",'UTK STG'!$A$3,"DATE",DATE(YEAR(Table49[[#This Row],[DATE]]),MONTH(Table49[[#This Row],[DATE]]),DAY(Table49[[#This Row],[DATE]]))),0)</f>
        <v>880.44000000000017</v>
      </c>
      <c r="D132" s="324">
        <f>IFERROR(GETPIVOTDATA("SHORTAGE WEIGHT",'UTK STG'!$A$3,"DATE",DATE(YEAR(Table49[[#This Row],[DATE]]),MONTH(Table49[[#This Row],[DATE]]),DAY(Table49[[#This Row],[DATE]]))),0)</f>
        <v>7.7399999999999771</v>
      </c>
      <c r="E132" s="324">
        <f>IFERROR(GETPIVOTDATA("EXCESS SHORTAGE (PAYABLE)",'UTK STG'!$A$3,"DATE",DATE(YEAR(Table49[[#This Row],[DATE]]),MONTH(Table49[[#This Row],[DATE]]),DAY(Table49[[#This Row],[DATE]]))),0)</f>
        <v>-1.064400000000024</v>
      </c>
      <c r="F132" s="325">
        <f>IFERROR(GETPIVOTDATA("FINE AMOUNT",'UTK STG'!$A$3,"DATE",DATE(YEAR(Table49[[#This Row],[DATE]]),MONTH(Table49[[#This Row],[DATE]]),DAY(Table49[[#This Row],[DATE]]))),0)</f>
        <v>-1064.400000000024</v>
      </c>
      <c r="G132" s="326">
        <f>IFERROR(GETPIVOTDATA("LOADING WEIGHT",'MKT STG'!$A$3,"DATE",DATE(YEAR(Table49[[#This Row],[DATE]]),MONTH(Table49[[#This Row],[DATE]]),DAY(Table49[[#This Row],[DATE]]))),0)</f>
        <v>598.54000000000008</v>
      </c>
      <c r="H132" s="326">
        <f>IFERROR(GETPIVOTDATA("SHORTAGE WEIGHT",'MKT STG'!$A$3,"DATE",DATE(YEAR(Table49[[#This Row],[DATE]]),MONTH(Table49[[#This Row],[DATE]]),DAY(Table49[[#This Row],[DATE]]))),0)</f>
        <v>2.460000000000008</v>
      </c>
      <c r="I132" s="326">
        <f>IFERROR(GETPIVOTDATA("EXCESS SHORTAGE (PAYABLE)",'MKT STG'!$A$3,"DATE",DATE(YEAR(Table49[[#This Row],[DATE]]),MONTH(Table49[[#This Row],[DATE]]),DAY(Table49[[#This Row],[DATE]]))),0)</f>
        <v>-3.5253999999999932</v>
      </c>
      <c r="J132" s="348">
        <f>IFERROR(GETPIVOTDATA("FINE AMOUNT",'MKT STG'!$A$3,"DATE",DATE(YEAR(Table49[[#This Row],[DATE]]),MONTH(Table49[[#This Row],[DATE]]),DAY(Table49[[#This Row],[DATE]]))),0)</f>
        <v>-3525.3999999999933</v>
      </c>
      <c r="K132" s="328">
        <f>Table49[[#This Row],[LOADING WEIGHT (UTK)]]+Table49[[#This Row],[LOADING WEIGHT (MKT)]]</f>
        <v>1478.9800000000002</v>
      </c>
      <c r="L132" s="328">
        <f>Table49[[#This Row],[LOADING WEIGHT (UTK)]]+Table49[[#This Row],[LOADING WEIGHT (MKT)]]</f>
        <v>1478.9800000000002</v>
      </c>
      <c r="M132" s="328">
        <f>Table49[[#This Row],[EXCESS SHORTAGE (UTK]]+Table49[[#This Row],[EXCESS SHORTAGE (MKT)]]</f>
        <v>-4.5898000000000172</v>
      </c>
      <c r="N132" s="330">
        <f>Table49[[#This Row],[FINE AMOUNT (UTK)]]+Table49[[#This Row],[FINE AMOUNT (MKT)]]</f>
        <v>-4589.8000000000175</v>
      </c>
    </row>
    <row r="133" spans="1:14">
      <c r="A133" s="346">
        <v>31</v>
      </c>
      <c r="B133" s="347">
        <v>45443</v>
      </c>
      <c r="C133" s="324">
        <f>IFERROR(GETPIVOTDATA("LOADING WEIGHT",'UTK STG'!$A$3,"DATE",DATE(YEAR(Table49[[#This Row],[DATE]]),MONTH(Table49[[#This Row],[DATE]]),DAY(Table49[[#This Row],[DATE]]))),0)</f>
        <v>945.44000000000017</v>
      </c>
      <c r="D133" s="324">
        <f>IFERROR(GETPIVOTDATA("SHORTAGE WEIGHT",'UTK STG'!$A$3,"DATE",DATE(YEAR(Table49[[#This Row],[DATE]]),MONTH(Table49[[#This Row],[DATE]]),DAY(Table49[[#This Row],[DATE]]))),0)</f>
        <v>11.039999999999985</v>
      </c>
      <c r="E133" s="324">
        <f>IFERROR(GETPIVOTDATA("EXCESS SHORTAGE (PAYABLE)",'UTK STG'!$A$3,"DATE",DATE(YEAR(Table49[[#This Row],[DATE]]),MONTH(Table49[[#This Row],[DATE]]),DAY(Table49[[#This Row],[DATE]]))),0)</f>
        <v>1.5855999999999835</v>
      </c>
      <c r="F133" s="325">
        <f>IFERROR(GETPIVOTDATA("FINE AMOUNT",'UTK STG'!$A$3,"DATE",DATE(YEAR(Table49[[#This Row],[DATE]]),MONTH(Table49[[#This Row],[DATE]]),DAY(Table49[[#This Row],[DATE]]))),0)</f>
        <v>1585.5999999999835</v>
      </c>
      <c r="G133" s="326">
        <f>IFERROR(GETPIVOTDATA("LOADING WEIGHT",'MKT STG'!$A$3,"DATE",DATE(YEAR(Table49[[#This Row],[DATE]]),MONTH(Table49[[#This Row],[DATE]]),DAY(Table49[[#This Row],[DATE]]))),0)</f>
        <v>645.81999999999982</v>
      </c>
      <c r="H133" s="326">
        <f>IFERROR(GETPIVOTDATA("SHORTAGE WEIGHT",'MKT STG'!$A$3,"DATE",DATE(YEAR(Table49[[#This Row],[DATE]]),MONTH(Table49[[#This Row],[DATE]]),DAY(Table49[[#This Row],[DATE]]))),0)</f>
        <v>4.3200000000000145</v>
      </c>
      <c r="I133" s="326">
        <f>IFERROR(GETPIVOTDATA("EXCESS SHORTAGE (PAYABLE)",'MKT STG'!$A$3,"DATE",DATE(YEAR(Table49[[#This Row],[DATE]]),MONTH(Table49[[#This Row],[DATE]]),DAY(Table49[[#This Row],[DATE]]))),0)</f>
        <v>-2.1381999999999834</v>
      </c>
      <c r="J133" s="348">
        <f>IFERROR(GETPIVOTDATA("FINE AMOUNT",'MKT STG'!$A$3,"DATE",DATE(YEAR(Table49[[#This Row],[DATE]]),MONTH(Table49[[#This Row],[DATE]]),DAY(Table49[[#This Row],[DATE]]))),0)</f>
        <v>-2138.1999999999834</v>
      </c>
      <c r="K133" s="328">
        <f>Table49[[#This Row],[LOADING WEIGHT (UTK)]]+Table49[[#This Row],[LOADING WEIGHT (MKT)]]</f>
        <v>1591.26</v>
      </c>
      <c r="L133" s="328">
        <f>Table49[[#This Row],[LOADING WEIGHT (UTK)]]+Table49[[#This Row],[LOADING WEIGHT (MKT)]]</f>
        <v>1591.26</v>
      </c>
      <c r="M133" s="328">
        <f>Table49[[#This Row],[EXCESS SHORTAGE (UTK]]+Table49[[#This Row],[EXCESS SHORTAGE (MKT)]]</f>
        <v>-0.55259999999999998</v>
      </c>
      <c r="N133" s="330">
        <f>Table49[[#This Row],[FINE AMOUNT (UTK)]]+Table49[[#This Row],[FINE AMOUNT (MKT)]]</f>
        <v>-552.59999999999991</v>
      </c>
    </row>
    <row r="134" spans="1:14">
      <c r="A134" s="344" t="s">
        <v>185</v>
      </c>
      <c r="B134" s="345"/>
      <c r="C134" s="340">
        <f>SUBTOTAL(109,Table49[LOADING WEIGHT (UTK)])</f>
        <v>20707.639999999996</v>
      </c>
      <c r="D134" s="341"/>
      <c r="E134" s="340">
        <f>SUBTOTAL(109,Table49[EXCESS SHORTAGE (UTK])</f>
        <v>78.219599999999986</v>
      </c>
      <c r="F134" s="342">
        <f>SUBTOTAL(109,Table49[FINE AMOUNT (UTK)])</f>
        <v>78219.599999999962</v>
      </c>
      <c r="G134" s="337">
        <f>SUBTOTAL(109,Table49[LOADING WEIGHT (MKT)])</f>
        <v>15697.960000000001</v>
      </c>
      <c r="H134" s="338"/>
      <c r="I134" s="337">
        <f>SUBTOTAL(109,Table49[EXCESS SHORTAGE (MKT)])</f>
        <v>10.880400000000016</v>
      </c>
      <c r="J134" s="339">
        <f>SUBTOTAL(109,Table49[FINE AMOUNT (MKT)])</f>
        <v>10880.400000000016</v>
      </c>
      <c r="K134" s="334">
        <f>SUBTOTAL(109,Table49[LOADING WEIGHT (TOTAL)])</f>
        <v>36405.600000000006</v>
      </c>
      <c r="L134" s="335"/>
      <c r="M134" s="334">
        <f>SUBTOTAL(109,Table49[EXCESS SHORTAGE (TOTAL)2])</f>
        <v>89.1</v>
      </c>
      <c r="N134" s="336">
        <f>SUBTOTAL(109,Table49[FINE AMOUNT (TOTAL)])</f>
        <v>89100</v>
      </c>
    </row>
    <row r="136" spans="1:14" ht="18">
      <c r="A136" s="765" t="s">
        <v>200</v>
      </c>
      <c r="B136" s="765"/>
      <c r="C136" s="765"/>
      <c r="D136" s="765"/>
      <c r="E136" s="765"/>
      <c r="F136" s="765"/>
      <c r="G136" s="765"/>
      <c r="H136" s="765"/>
      <c r="I136" s="765"/>
      <c r="J136" s="765"/>
      <c r="K136" s="765"/>
      <c r="L136" s="765"/>
      <c r="M136" s="765"/>
      <c r="N136" s="765"/>
    </row>
    <row r="137" spans="1:14" ht="43.2">
      <c r="A137" s="343" t="s">
        <v>0</v>
      </c>
      <c r="B137" s="343" t="s">
        <v>1</v>
      </c>
      <c r="C137" s="331" t="s">
        <v>186</v>
      </c>
      <c r="D137" s="331" t="s">
        <v>195</v>
      </c>
      <c r="E137" s="331" t="s">
        <v>190</v>
      </c>
      <c r="F137" s="331" t="s">
        <v>188</v>
      </c>
      <c r="G137" s="332" t="s">
        <v>191</v>
      </c>
      <c r="H137" s="332" t="s">
        <v>196</v>
      </c>
      <c r="I137" s="332" t="s">
        <v>187</v>
      </c>
      <c r="J137" s="332" t="s">
        <v>189</v>
      </c>
      <c r="K137" s="333" t="s">
        <v>192</v>
      </c>
      <c r="L137" s="333" t="s">
        <v>193</v>
      </c>
      <c r="M137" s="333" t="s">
        <v>197</v>
      </c>
      <c r="N137" s="333" t="s">
        <v>194</v>
      </c>
    </row>
    <row r="138" spans="1:14">
      <c r="A138" s="346">
        <v>1</v>
      </c>
      <c r="B138" s="347">
        <v>45383</v>
      </c>
      <c r="C138" s="324">
        <f>IFERROR(GETPIVOTDATA("LOADING WEIGHT",'UTK STG'!$A$3,"DATE",DATE(YEAR(Table4910[[#This Row],[DATE]]),MONTH(Table4910[[#This Row],[DATE]]),DAY(Table4910[[#This Row],[DATE]]))),0)</f>
        <v>0</v>
      </c>
      <c r="D138" s="324">
        <f>IFERROR(GETPIVOTDATA("SHORTAGE WEIGHT",'UTK STG'!$A$3,"DATE",DATE(YEAR(Table4910[[#This Row],[DATE]]),MONTH(Table4910[[#This Row],[DATE]]),DAY(Table4910[[#This Row],[DATE]]))),0)</f>
        <v>0</v>
      </c>
      <c r="E138" s="324">
        <f>IFERROR(GETPIVOTDATA("EXCESS SHORTAGE (PAYABLE)",'UTK STG'!$A$3,"DATE",DATE(YEAR(Table4910[[#This Row],[DATE]]),MONTH(Table4910[[#This Row],[DATE]]),DAY(Table4910[[#This Row],[DATE]]))),0)</f>
        <v>0</v>
      </c>
      <c r="F138" s="325">
        <f>IFERROR(GETPIVOTDATA("FINE AMOUNT",'UTK STG'!$A$3,"DATE",DATE(YEAR(Table4910[[#This Row],[DATE]]),MONTH(Table4910[[#This Row],[DATE]]),DAY(Table4910[[#This Row],[DATE]]))),0)</f>
        <v>0</v>
      </c>
      <c r="G138" s="326">
        <f>IFERROR(GETPIVOTDATA("LOADING WEIGHT",'MKT STG'!$A$3,"DATE",DATE(YEAR(Table4910[[#This Row],[DATE]]),MONTH(Table4910[[#This Row],[DATE]]),DAY(Table4910[[#This Row],[DATE]]))),0)</f>
        <v>0</v>
      </c>
      <c r="H138" s="326">
        <f>IFERROR(GETPIVOTDATA("SHORTAGE WEIGHT",'MKT STG'!$A$3,"DATE",DATE(YEAR(Table4910[[#This Row],[DATE]]),MONTH(Table4910[[#This Row],[DATE]]),DAY(Table4910[[#This Row],[DATE]]))),0)</f>
        <v>0</v>
      </c>
      <c r="I138" s="326">
        <f>IFERROR(GETPIVOTDATA("EXCESS SHORTAGE (PAYABLE)",'MKT STG'!$A$3,"DATE",DATE(YEAR(Table4910[[#This Row],[DATE]]),MONTH(Table4910[[#This Row],[DATE]]),DAY(Table4910[[#This Row],[DATE]]))),0)</f>
        <v>0</v>
      </c>
      <c r="J138" s="327">
        <f>IFERROR(GETPIVOTDATA("FINE AMOUNT",'MKT STG'!$A$3,"DATE",DATE(YEAR(Table4910[[#This Row],[DATE]]),MONTH(Table4910[[#This Row],[DATE]]),DAY(Table4910[[#This Row],[DATE]]))),0)</f>
        <v>0</v>
      </c>
      <c r="K138" s="328">
        <f>Table4910[[#This Row],[LOADING WEIGHT (UTK)]]+Table4910[[#This Row],[LOADING WEIGHT (MKT)]]</f>
        <v>0</v>
      </c>
      <c r="L138" s="328">
        <f>Table4910[[#This Row],[LOADING WEIGHT (UTK)]]+Table4910[[#This Row],[LOADING WEIGHT (MKT)]]</f>
        <v>0</v>
      </c>
      <c r="M138" s="328">
        <f>Table4910[[#This Row],[EXCESS SHORTAGE (UTK]]+Table4910[[#This Row],[EXCESS SHORTAGE (MKT)]]</f>
        <v>0</v>
      </c>
      <c r="N138" s="329">
        <f>Table4910[[#This Row],[FINE AMOUNT (UTK)]]+Table4910[[#This Row],[FINE AMOUNT (MKT)]]</f>
        <v>0</v>
      </c>
    </row>
    <row r="139" spans="1:14">
      <c r="A139" s="346">
        <v>2</v>
      </c>
      <c r="B139" s="347">
        <v>45384</v>
      </c>
      <c r="C139" s="324">
        <f>IFERROR(GETPIVOTDATA("LOADING WEIGHT",'UTK STG'!$A$3,"DATE",DATE(YEAR(Table4910[[#This Row],[DATE]]),MONTH(Table4910[[#This Row],[DATE]]),DAY(Table4910[[#This Row],[DATE]]))),0)</f>
        <v>0</v>
      </c>
      <c r="D139" s="324">
        <f>IFERROR(GETPIVOTDATA("SHORTAGE WEIGHT",'UTK STG'!$A$3,"DATE",DATE(YEAR(Table4910[[#This Row],[DATE]]),MONTH(Table4910[[#This Row],[DATE]]),DAY(Table4910[[#This Row],[DATE]]))),0)</f>
        <v>0</v>
      </c>
      <c r="E139" s="324">
        <f>IFERROR(GETPIVOTDATA("EXCESS SHORTAGE (PAYABLE)",'UTK STG'!$A$3,"DATE",DATE(YEAR(Table4910[[#This Row],[DATE]]),MONTH(Table4910[[#This Row],[DATE]]),DAY(Table4910[[#This Row],[DATE]]))),0)</f>
        <v>0</v>
      </c>
      <c r="F139" s="325">
        <f>IFERROR(GETPIVOTDATA("FINE AMOUNT",'UTK STG'!$A$3,"DATE",DATE(YEAR(Table4910[[#This Row],[DATE]]),MONTH(Table4910[[#This Row],[DATE]]),DAY(Table4910[[#This Row],[DATE]]))),0)</f>
        <v>0</v>
      </c>
      <c r="G139" s="326">
        <f>IFERROR(GETPIVOTDATA("LOADING WEIGHT",'MKT STG'!$A$3,"DATE",DATE(YEAR(Table4910[[#This Row],[DATE]]),MONTH(Table4910[[#This Row],[DATE]]),DAY(Table4910[[#This Row],[DATE]]))),0)</f>
        <v>0</v>
      </c>
      <c r="H139" s="326">
        <f>IFERROR(GETPIVOTDATA("SHORTAGE WEIGHT",'MKT STG'!$A$3,"DATE",DATE(YEAR(Table4910[[#This Row],[DATE]]),MONTH(Table4910[[#This Row],[DATE]]),DAY(Table4910[[#This Row],[DATE]]))),0)</f>
        <v>0</v>
      </c>
      <c r="I139" s="326">
        <f>IFERROR(GETPIVOTDATA("EXCESS SHORTAGE (PAYABLE)",'MKT STG'!$A$3,"DATE",DATE(YEAR(Table4910[[#This Row],[DATE]]),MONTH(Table4910[[#This Row],[DATE]]),DAY(Table4910[[#This Row],[DATE]]))),0)</f>
        <v>0</v>
      </c>
      <c r="J139" s="327">
        <f>IFERROR(GETPIVOTDATA("FINE AMOUNT",'MKT STG'!$A$3,"DATE",DATE(YEAR(Table4910[[#This Row],[DATE]]),MONTH(Table4910[[#This Row],[DATE]]),DAY(Table4910[[#This Row],[DATE]]))),0)</f>
        <v>0</v>
      </c>
      <c r="K139" s="328">
        <f>Table4910[[#This Row],[LOADING WEIGHT (UTK)]]+Table4910[[#This Row],[LOADING WEIGHT (MKT)]]</f>
        <v>0</v>
      </c>
      <c r="L139" s="328">
        <f>Table4910[[#This Row],[LOADING WEIGHT (UTK)]]+Table4910[[#This Row],[LOADING WEIGHT (MKT)]]</f>
        <v>0</v>
      </c>
      <c r="M139" s="328">
        <f>Table4910[[#This Row],[EXCESS SHORTAGE (UTK]]+Table4910[[#This Row],[EXCESS SHORTAGE (MKT)]]</f>
        <v>0</v>
      </c>
      <c r="N139" s="329">
        <f>Table4910[[#This Row],[FINE AMOUNT (UTK)]]+Table4910[[#This Row],[FINE AMOUNT (MKT)]]</f>
        <v>0</v>
      </c>
    </row>
    <row r="140" spans="1:14">
      <c r="A140" s="346">
        <v>3</v>
      </c>
      <c r="B140" s="347">
        <v>45385</v>
      </c>
      <c r="C140" s="324">
        <f>IFERROR(GETPIVOTDATA("LOADING WEIGHT",'UTK STG'!$A$3,"DATE",DATE(YEAR(Table4910[[#This Row],[DATE]]),MONTH(Table4910[[#This Row],[DATE]]),DAY(Table4910[[#This Row],[DATE]]))),0)</f>
        <v>555.29999999999984</v>
      </c>
      <c r="D140" s="324">
        <f>IFERROR(GETPIVOTDATA("SHORTAGE WEIGHT",'UTK STG'!$A$3,"DATE",DATE(YEAR(Table4910[[#This Row],[DATE]]),MONTH(Table4910[[#This Row],[DATE]]),DAY(Table4910[[#This Row],[DATE]]))),0)</f>
        <v>11.260000000000012</v>
      </c>
      <c r="E140" s="324">
        <f>IFERROR(GETPIVOTDATA("EXCESS SHORTAGE (PAYABLE)",'UTK STG'!$A$3,"DATE",DATE(YEAR(Table4910[[#This Row],[DATE]]),MONTH(Table4910[[#This Row],[DATE]]),DAY(Table4910[[#This Row],[DATE]]))),0)</f>
        <v>5.7070000000000141</v>
      </c>
      <c r="F140" s="325">
        <f>IFERROR(GETPIVOTDATA("FINE AMOUNT",'UTK STG'!$A$3,"DATE",DATE(YEAR(Table4910[[#This Row],[DATE]]),MONTH(Table4910[[#This Row],[DATE]]),DAY(Table4910[[#This Row],[DATE]]))),0)</f>
        <v>5707.0000000000136</v>
      </c>
      <c r="G140" s="326">
        <f>IFERROR(GETPIVOTDATA("LOADING WEIGHT",'MKT STG'!$A$3,"DATE",DATE(YEAR(Table4910[[#This Row],[DATE]]),MONTH(Table4910[[#This Row],[DATE]]),DAY(Table4910[[#This Row],[DATE]]))),0)</f>
        <v>489.16</v>
      </c>
      <c r="H140" s="326">
        <f>IFERROR(GETPIVOTDATA("SHORTAGE WEIGHT",'MKT STG'!$A$3,"DATE",DATE(YEAR(Table4910[[#This Row],[DATE]]),MONTH(Table4910[[#This Row],[DATE]]),DAY(Table4910[[#This Row],[DATE]]))),0)</f>
        <v>5.2399999999999949</v>
      </c>
      <c r="I140" s="326">
        <f>IFERROR(GETPIVOTDATA("EXCESS SHORTAGE (PAYABLE)",'MKT STG'!$A$3,"DATE",DATE(YEAR(Table4910[[#This Row],[DATE]]),MONTH(Table4910[[#This Row],[DATE]]),DAY(Table4910[[#This Row],[DATE]]))),0)</f>
        <v>0.34839999999999449</v>
      </c>
      <c r="J140" s="327">
        <f>IFERROR(GETPIVOTDATA("FINE AMOUNT",'MKT STG'!$A$3,"DATE",DATE(YEAR(Table4910[[#This Row],[DATE]]),MONTH(Table4910[[#This Row],[DATE]]),DAY(Table4910[[#This Row],[DATE]]))),0)</f>
        <v>348.39999999999452</v>
      </c>
      <c r="K140" s="328">
        <f>Table4910[[#This Row],[LOADING WEIGHT (UTK)]]+Table4910[[#This Row],[LOADING WEIGHT (MKT)]]</f>
        <v>1044.4599999999998</v>
      </c>
      <c r="L140" s="328">
        <f>Table4910[[#This Row],[LOADING WEIGHT (UTK)]]+Table4910[[#This Row],[LOADING WEIGHT (MKT)]]</f>
        <v>1044.4599999999998</v>
      </c>
      <c r="M140" s="328">
        <f>Table4910[[#This Row],[EXCESS SHORTAGE (UTK]]+Table4910[[#This Row],[EXCESS SHORTAGE (MKT)]]</f>
        <v>6.0554000000000086</v>
      </c>
      <c r="N140" s="329">
        <f>Table4910[[#This Row],[FINE AMOUNT (UTK)]]+Table4910[[#This Row],[FINE AMOUNT (MKT)]]</f>
        <v>6055.4000000000078</v>
      </c>
    </row>
    <row r="141" spans="1:14">
      <c r="A141" s="346">
        <v>4</v>
      </c>
      <c r="B141" s="347">
        <v>45386</v>
      </c>
      <c r="C141" s="324">
        <f>IFERROR(GETPIVOTDATA("LOADING WEIGHT",'UTK STG'!$A$3,"DATE",DATE(YEAR(Table4910[[#This Row],[DATE]]),MONTH(Table4910[[#This Row],[DATE]]),DAY(Table4910[[#This Row],[DATE]]))),0)</f>
        <v>1160.3800000000001</v>
      </c>
      <c r="D141" s="324">
        <f>IFERROR(GETPIVOTDATA("SHORTAGE WEIGHT",'UTK STG'!$A$3,"DATE",DATE(YEAR(Table4910[[#This Row],[DATE]]),MONTH(Table4910[[#This Row],[DATE]]),DAY(Table4910[[#This Row],[DATE]]))),0)</f>
        <v>17.579999999999988</v>
      </c>
      <c r="E141" s="324">
        <f>IFERROR(GETPIVOTDATA("EXCESS SHORTAGE (PAYABLE)",'UTK STG'!$A$3,"DATE",DATE(YEAR(Table4910[[#This Row],[DATE]]),MONTH(Table4910[[#This Row],[DATE]]),DAY(Table4910[[#This Row],[DATE]]))),0)</f>
        <v>5.9761999999999862</v>
      </c>
      <c r="F141" s="325">
        <f>IFERROR(GETPIVOTDATA("FINE AMOUNT",'UTK STG'!$A$3,"DATE",DATE(YEAR(Table4910[[#This Row],[DATE]]),MONTH(Table4910[[#This Row],[DATE]]),DAY(Table4910[[#This Row],[DATE]]))),0)</f>
        <v>5976.1999999999862</v>
      </c>
      <c r="G141" s="326">
        <f>IFERROR(GETPIVOTDATA("LOADING WEIGHT",'MKT STG'!$A$3,"DATE",DATE(YEAR(Table4910[[#This Row],[DATE]]),MONTH(Table4910[[#This Row],[DATE]]),DAY(Table4910[[#This Row],[DATE]]))),0)</f>
        <v>644.25999999999976</v>
      </c>
      <c r="H141" s="326">
        <f>IFERROR(GETPIVOTDATA("SHORTAGE WEIGHT",'MKT STG'!$A$3,"DATE",DATE(YEAR(Table4910[[#This Row],[DATE]]),MONTH(Table4910[[#This Row],[DATE]]),DAY(Table4910[[#This Row],[DATE]]))),0)</f>
        <v>7.4399999999999906</v>
      </c>
      <c r="I141" s="326">
        <f>IFERROR(GETPIVOTDATA("EXCESS SHORTAGE (PAYABLE)",'MKT STG'!$A$3,"DATE",DATE(YEAR(Table4910[[#This Row],[DATE]]),MONTH(Table4910[[#This Row],[DATE]]),DAY(Table4910[[#This Row],[DATE]]))),0)</f>
        <v>0.99739999999999274</v>
      </c>
      <c r="J141" s="327">
        <f>IFERROR(GETPIVOTDATA("FINE AMOUNT",'MKT STG'!$A$3,"DATE",DATE(YEAR(Table4910[[#This Row],[DATE]]),MONTH(Table4910[[#This Row],[DATE]]),DAY(Table4910[[#This Row],[DATE]]))),0)</f>
        <v>997.3999999999927</v>
      </c>
      <c r="K141" s="328">
        <f>Table4910[[#This Row],[LOADING WEIGHT (UTK)]]+Table4910[[#This Row],[LOADING WEIGHT (MKT)]]</f>
        <v>1804.6399999999999</v>
      </c>
      <c r="L141" s="328">
        <f>Table4910[[#This Row],[LOADING WEIGHT (UTK)]]+Table4910[[#This Row],[LOADING WEIGHT (MKT)]]</f>
        <v>1804.6399999999999</v>
      </c>
      <c r="M141" s="328">
        <f>Table4910[[#This Row],[EXCESS SHORTAGE (UTK]]+Table4910[[#This Row],[EXCESS SHORTAGE (MKT)]]</f>
        <v>6.9735999999999789</v>
      </c>
      <c r="N141" s="329">
        <f>Table4910[[#This Row],[FINE AMOUNT (UTK)]]+Table4910[[#This Row],[FINE AMOUNT (MKT)]]</f>
        <v>6973.5999999999785</v>
      </c>
    </row>
    <row r="142" spans="1:14">
      <c r="A142" s="346">
        <v>5</v>
      </c>
      <c r="B142" s="347">
        <v>45387</v>
      </c>
      <c r="C142" s="324">
        <f>IFERROR(GETPIVOTDATA("LOADING WEIGHT",'UTK STG'!$A$3,"DATE",DATE(YEAR(Table4910[[#This Row],[DATE]]),MONTH(Table4910[[#This Row],[DATE]]),DAY(Table4910[[#This Row],[DATE]]))),0)</f>
        <v>935.31999999999982</v>
      </c>
      <c r="D142" s="324">
        <f>IFERROR(GETPIVOTDATA("SHORTAGE WEIGHT",'UTK STG'!$A$3,"DATE",DATE(YEAR(Table4910[[#This Row],[DATE]]),MONTH(Table4910[[#This Row],[DATE]]),DAY(Table4910[[#This Row],[DATE]]))),0)</f>
        <v>13.399999999999991</v>
      </c>
      <c r="E142" s="324">
        <f>IFERROR(GETPIVOTDATA("EXCESS SHORTAGE (PAYABLE)",'UTK STG'!$A$3,"DATE",DATE(YEAR(Table4910[[#This Row],[DATE]]),MONTH(Table4910[[#This Row],[DATE]]),DAY(Table4910[[#This Row],[DATE]]))),0)</f>
        <v>4.0467999999999922</v>
      </c>
      <c r="F142" s="325">
        <f>IFERROR(GETPIVOTDATA("FINE AMOUNT",'UTK STG'!$A$3,"DATE",DATE(YEAR(Table4910[[#This Row],[DATE]]),MONTH(Table4910[[#This Row],[DATE]]),DAY(Table4910[[#This Row],[DATE]]))),0)</f>
        <v>4046.799999999992</v>
      </c>
      <c r="G142" s="326">
        <f>IFERROR(GETPIVOTDATA("LOADING WEIGHT",'MKT STG'!$A$3,"DATE",DATE(YEAR(Table4910[[#This Row],[DATE]]),MONTH(Table4910[[#This Row],[DATE]]),DAY(Table4910[[#This Row],[DATE]]))),0)</f>
        <v>564.36</v>
      </c>
      <c r="H142" s="326">
        <f>IFERROR(GETPIVOTDATA("SHORTAGE WEIGHT",'MKT STG'!$A$3,"DATE",DATE(YEAR(Table4910[[#This Row],[DATE]]),MONTH(Table4910[[#This Row],[DATE]]),DAY(Table4910[[#This Row],[DATE]]))),0)</f>
        <v>5.9600000000000364</v>
      </c>
      <c r="I142" s="326">
        <f>IFERROR(GETPIVOTDATA("EXCESS SHORTAGE (PAYABLE)",'MKT STG'!$A$3,"DATE",DATE(YEAR(Table4910[[#This Row],[DATE]]),MONTH(Table4910[[#This Row],[DATE]]),DAY(Table4910[[#This Row],[DATE]]))),0)</f>
        <v>0.31640000000003621</v>
      </c>
      <c r="J142" s="327">
        <f>IFERROR(GETPIVOTDATA("FINE AMOUNT",'MKT STG'!$A$3,"DATE",DATE(YEAR(Table4910[[#This Row],[DATE]]),MONTH(Table4910[[#This Row],[DATE]]),DAY(Table4910[[#This Row],[DATE]]))),0)</f>
        <v>316.40000000003619</v>
      </c>
      <c r="K142" s="328">
        <f>Table4910[[#This Row],[LOADING WEIGHT (UTK)]]+Table4910[[#This Row],[LOADING WEIGHT (MKT)]]</f>
        <v>1499.6799999999998</v>
      </c>
      <c r="L142" s="328">
        <f>Table4910[[#This Row],[LOADING WEIGHT (UTK)]]+Table4910[[#This Row],[LOADING WEIGHT (MKT)]]</f>
        <v>1499.6799999999998</v>
      </c>
      <c r="M142" s="328">
        <f>Table4910[[#This Row],[EXCESS SHORTAGE (UTK]]+Table4910[[#This Row],[EXCESS SHORTAGE (MKT)]]</f>
        <v>4.3632000000000284</v>
      </c>
      <c r="N142" s="329">
        <f>Table4910[[#This Row],[FINE AMOUNT (UTK)]]+Table4910[[#This Row],[FINE AMOUNT (MKT)]]</f>
        <v>4363.200000000028</v>
      </c>
    </row>
    <row r="143" spans="1:14">
      <c r="A143" s="346">
        <v>6</v>
      </c>
      <c r="B143" s="347">
        <v>45388</v>
      </c>
      <c r="C143" s="324">
        <f>IFERROR(GETPIVOTDATA("LOADING WEIGHT",'UTK STG'!$A$3,"DATE",DATE(YEAR(Table4910[[#This Row],[DATE]]),MONTH(Table4910[[#This Row],[DATE]]),DAY(Table4910[[#This Row],[DATE]]))),0)</f>
        <v>1019.8199999999999</v>
      </c>
      <c r="D143" s="324">
        <f>IFERROR(GETPIVOTDATA("SHORTAGE WEIGHT",'UTK STG'!$A$3,"DATE",DATE(YEAR(Table4910[[#This Row],[DATE]]),MONTH(Table4910[[#This Row],[DATE]]),DAY(Table4910[[#This Row],[DATE]]))),0)</f>
        <v>13.939999999999984</v>
      </c>
      <c r="E143" s="324">
        <f>IFERROR(GETPIVOTDATA("EXCESS SHORTAGE (PAYABLE)",'UTK STG'!$A$3,"DATE",DATE(YEAR(Table4910[[#This Row],[DATE]]),MONTH(Table4910[[#This Row],[DATE]]),DAY(Table4910[[#This Row],[DATE]]))),0)</f>
        <v>3.7417999999999836</v>
      </c>
      <c r="F143" s="325">
        <f>IFERROR(GETPIVOTDATA("FINE AMOUNT",'UTK STG'!$A$3,"DATE",DATE(YEAR(Table4910[[#This Row],[DATE]]),MONTH(Table4910[[#This Row],[DATE]]),DAY(Table4910[[#This Row],[DATE]]))),0)</f>
        <v>3741.7999999999838</v>
      </c>
      <c r="G143" s="326">
        <f>IFERROR(GETPIVOTDATA("LOADING WEIGHT",'MKT STG'!$A$3,"DATE",DATE(YEAR(Table4910[[#This Row],[DATE]]),MONTH(Table4910[[#This Row],[DATE]]),DAY(Table4910[[#This Row],[DATE]]))),0)</f>
        <v>684.51999999999987</v>
      </c>
      <c r="H143" s="326">
        <f>IFERROR(GETPIVOTDATA("SHORTAGE WEIGHT",'MKT STG'!$A$3,"DATE",DATE(YEAR(Table4910[[#This Row],[DATE]]),MONTH(Table4910[[#This Row],[DATE]]),DAY(Table4910[[#This Row],[DATE]]))),0)</f>
        <v>7.1200000000000045</v>
      </c>
      <c r="I143" s="326">
        <f>IFERROR(GETPIVOTDATA("EXCESS SHORTAGE (PAYABLE)",'MKT STG'!$A$3,"DATE",DATE(YEAR(Table4910[[#This Row],[DATE]]),MONTH(Table4910[[#This Row],[DATE]]),DAY(Table4910[[#This Row],[DATE]]))),0)</f>
        <v>0.27480000000000615</v>
      </c>
      <c r="J143" s="327">
        <f>IFERROR(GETPIVOTDATA("FINE AMOUNT",'MKT STG'!$A$3,"DATE",DATE(YEAR(Table4910[[#This Row],[DATE]]),MONTH(Table4910[[#This Row],[DATE]]),DAY(Table4910[[#This Row],[DATE]]))),0)</f>
        <v>274.80000000000615</v>
      </c>
      <c r="K143" s="328">
        <f>Table4910[[#This Row],[LOADING WEIGHT (UTK)]]+Table4910[[#This Row],[LOADING WEIGHT (MKT)]]</f>
        <v>1704.3399999999997</v>
      </c>
      <c r="L143" s="328">
        <f>Table4910[[#This Row],[LOADING WEIGHT (UTK)]]+Table4910[[#This Row],[LOADING WEIGHT (MKT)]]</f>
        <v>1704.3399999999997</v>
      </c>
      <c r="M143" s="328">
        <f>Table4910[[#This Row],[EXCESS SHORTAGE (UTK]]+Table4910[[#This Row],[EXCESS SHORTAGE (MKT)]]</f>
        <v>4.0165999999999897</v>
      </c>
      <c r="N143" s="329">
        <f>Table4910[[#This Row],[FINE AMOUNT (UTK)]]+Table4910[[#This Row],[FINE AMOUNT (MKT)]]</f>
        <v>4016.5999999999899</v>
      </c>
    </row>
    <row r="144" spans="1:14">
      <c r="A144" s="346">
        <v>7</v>
      </c>
      <c r="B144" s="347">
        <v>45389</v>
      </c>
      <c r="C144" s="324">
        <f>IFERROR(GETPIVOTDATA("LOADING WEIGHT",'UTK STG'!$A$3,"DATE",DATE(YEAR(Table4910[[#This Row],[DATE]]),MONTH(Table4910[[#This Row],[DATE]]),DAY(Table4910[[#This Row],[DATE]]))),0)</f>
        <v>1226.2</v>
      </c>
      <c r="D144" s="324">
        <f>IFERROR(GETPIVOTDATA("SHORTAGE WEIGHT",'UTK STG'!$A$3,"DATE",DATE(YEAR(Table4910[[#This Row],[DATE]]),MONTH(Table4910[[#This Row],[DATE]]),DAY(Table4910[[#This Row],[DATE]]))),0)</f>
        <v>20.999999999999968</v>
      </c>
      <c r="E144" s="324">
        <f>IFERROR(GETPIVOTDATA("EXCESS SHORTAGE (PAYABLE)",'UTK STG'!$A$3,"DATE",DATE(YEAR(Table4910[[#This Row],[DATE]]),MONTH(Table4910[[#This Row],[DATE]]),DAY(Table4910[[#This Row],[DATE]]))),0)</f>
        <v>8.7379999999999676</v>
      </c>
      <c r="F144" s="325">
        <f>IFERROR(GETPIVOTDATA("FINE AMOUNT",'UTK STG'!$A$3,"DATE",DATE(YEAR(Table4910[[#This Row],[DATE]]),MONTH(Table4910[[#This Row],[DATE]]),DAY(Table4910[[#This Row],[DATE]]))),0)</f>
        <v>8737.9999999999673</v>
      </c>
      <c r="G144" s="326">
        <f>IFERROR(GETPIVOTDATA("LOADING WEIGHT",'MKT STG'!$A$3,"DATE",DATE(YEAR(Table4910[[#This Row],[DATE]]),MONTH(Table4910[[#This Row],[DATE]]),DAY(Table4910[[#This Row],[DATE]]))),0)</f>
        <v>723</v>
      </c>
      <c r="H144" s="326">
        <f>IFERROR(GETPIVOTDATA("SHORTAGE WEIGHT",'MKT STG'!$A$3,"DATE",DATE(YEAR(Table4910[[#This Row],[DATE]]),MONTH(Table4910[[#This Row],[DATE]]),DAY(Table4910[[#This Row],[DATE]]))),0)</f>
        <v>5.6400000000000006</v>
      </c>
      <c r="I144" s="326">
        <f>IFERROR(GETPIVOTDATA("EXCESS SHORTAGE (PAYABLE)",'MKT STG'!$A$3,"DATE",DATE(YEAR(Table4910[[#This Row],[DATE]]),MONTH(Table4910[[#This Row],[DATE]]),DAY(Table4910[[#This Row],[DATE]]))),0)</f>
        <v>-1.5899999999999999</v>
      </c>
      <c r="J144" s="327">
        <f>IFERROR(GETPIVOTDATA("FINE AMOUNT",'MKT STG'!$A$3,"DATE",DATE(YEAR(Table4910[[#This Row],[DATE]]),MONTH(Table4910[[#This Row],[DATE]]),DAY(Table4910[[#This Row],[DATE]]))),0)</f>
        <v>-1589.9999999999998</v>
      </c>
      <c r="K144" s="328">
        <f>Table4910[[#This Row],[LOADING WEIGHT (UTK)]]+Table4910[[#This Row],[LOADING WEIGHT (MKT)]]</f>
        <v>1949.2</v>
      </c>
      <c r="L144" s="328">
        <f>Table4910[[#This Row],[LOADING WEIGHT (UTK)]]+Table4910[[#This Row],[LOADING WEIGHT (MKT)]]</f>
        <v>1949.2</v>
      </c>
      <c r="M144" s="328">
        <f>Table4910[[#This Row],[EXCESS SHORTAGE (UTK]]+Table4910[[#This Row],[EXCESS SHORTAGE (MKT)]]</f>
        <v>7.1479999999999677</v>
      </c>
      <c r="N144" s="329">
        <f>Table4910[[#This Row],[FINE AMOUNT (UTK)]]+Table4910[[#This Row],[FINE AMOUNT (MKT)]]</f>
        <v>7147.9999999999673</v>
      </c>
    </row>
    <row r="145" spans="1:14">
      <c r="A145" s="346">
        <v>8</v>
      </c>
      <c r="B145" s="347">
        <v>45390</v>
      </c>
      <c r="C145" s="324">
        <f>IFERROR(GETPIVOTDATA("LOADING WEIGHT",'UTK STG'!$A$3,"DATE",DATE(YEAR(Table4910[[#This Row],[DATE]]),MONTH(Table4910[[#This Row],[DATE]]),DAY(Table4910[[#This Row],[DATE]]))),0)</f>
        <v>895.27999999999986</v>
      </c>
      <c r="D145" s="324">
        <f>IFERROR(GETPIVOTDATA("SHORTAGE WEIGHT",'UTK STG'!$A$3,"DATE",DATE(YEAR(Table4910[[#This Row],[DATE]]),MONTH(Table4910[[#This Row],[DATE]]),DAY(Table4910[[#This Row],[DATE]]))),0)</f>
        <v>11.559999999999999</v>
      </c>
      <c r="E145" s="324">
        <f>IFERROR(GETPIVOTDATA("EXCESS SHORTAGE (PAYABLE)",'UTK STG'!$A$3,"DATE",DATE(YEAR(Table4910[[#This Row],[DATE]]),MONTH(Table4910[[#This Row],[DATE]]),DAY(Table4910[[#This Row],[DATE]]))),0)</f>
        <v>2.6072000000000006</v>
      </c>
      <c r="F145" s="325">
        <f>IFERROR(GETPIVOTDATA("FINE AMOUNT",'UTK STG'!$A$3,"DATE",DATE(YEAR(Table4910[[#This Row],[DATE]]),MONTH(Table4910[[#This Row],[DATE]]),DAY(Table4910[[#This Row],[DATE]]))),0)</f>
        <v>2607.2000000000007</v>
      </c>
      <c r="G145" s="326">
        <f>IFERROR(GETPIVOTDATA("LOADING WEIGHT",'MKT STG'!$A$3,"DATE",DATE(YEAR(Table4910[[#This Row],[DATE]]),MONTH(Table4910[[#This Row],[DATE]]),DAY(Table4910[[#This Row],[DATE]]))),0)</f>
        <v>568.8599999999999</v>
      </c>
      <c r="H145" s="326">
        <f>IFERROR(GETPIVOTDATA("SHORTAGE WEIGHT",'MKT STG'!$A$3,"DATE",DATE(YEAR(Table4910[[#This Row],[DATE]]),MONTH(Table4910[[#This Row],[DATE]]),DAY(Table4910[[#This Row],[DATE]]))),0)</f>
        <v>5.4800000000000182</v>
      </c>
      <c r="I145" s="326">
        <f>IFERROR(GETPIVOTDATA("EXCESS SHORTAGE (PAYABLE)",'MKT STG'!$A$3,"DATE",DATE(YEAR(Table4910[[#This Row],[DATE]]),MONTH(Table4910[[#This Row],[DATE]]),DAY(Table4910[[#This Row],[DATE]]))),0)</f>
        <v>-0.20859999999998102</v>
      </c>
      <c r="J145" s="327">
        <f>IFERROR(GETPIVOTDATA("FINE AMOUNT",'MKT STG'!$A$3,"DATE",DATE(YEAR(Table4910[[#This Row],[DATE]]),MONTH(Table4910[[#This Row],[DATE]]),DAY(Table4910[[#This Row],[DATE]]))),0)</f>
        <v>-208.59999999998104</v>
      </c>
      <c r="K145" s="328">
        <f>Table4910[[#This Row],[LOADING WEIGHT (UTK)]]+Table4910[[#This Row],[LOADING WEIGHT (MKT)]]</f>
        <v>1464.1399999999999</v>
      </c>
      <c r="L145" s="328">
        <f>Table4910[[#This Row],[LOADING WEIGHT (UTK)]]+Table4910[[#This Row],[LOADING WEIGHT (MKT)]]</f>
        <v>1464.1399999999999</v>
      </c>
      <c r="M145" s="328">
        <f>Table4910[[#This Row],[EXCESS SHORTAGE (UTK]]+Table4910[[#This Row],[EXCESS SHORTAGE (MKT)]]</f>
        <v>2.3986000000000196</v>
      </c>
      <c r="N145" s="329">
        <f>Table4910[[#This Row],[FINE AMOUNT (UTK)]]+Table4910[[#This Row],[FINE AMOUNT (MKT)]]</f>
        <v>2398.6000000000195</v>
      </c>
    </row>
    <row r="146" spans="1:14">
      <c r="A146" s="346">
        <v>9</v>
      </c>
      <c r="B146" s="347">
        <v>45391</v>
      </c>
      <c r="C146" s="324">
        <f>IFERROR(GETPIVOTDATA("LOADING WEIGHT",'UTK STG'!$A$3,"DATE",DATE(YEAR(Table4910[[#This Row],[DATE]]),MONTH(Table4910[[#This Row],[DATE]]),DAY(Table4910[[#This Row],[DATE]]))),0)</f>
        <v>1160.8800000000001</v>
      </c>
      <c r="D146" s="324">
        <f>IFERROR(GETPIVOTDATA("SHORTAGE WEIGHT",'UTK STG'!$A$3,"DATE",DATE(YEAR(Table4910[[#This Row],[DATE]]),MONTH(Table4910[[#This Row],[DATE]]),DAY(Table4910[[#This Row],[DATE]]))),0)</f>
        <v>14.159999999999975</v>
      </c>
      <c r="E146" s="324">
        <f>IFERROR(GETPIVOTDATA("EXCESS SHORTAGE (PAYABLE)",'UTK STG'!$A$3,"DATE",DATE(YEAR(Table4910[[#This Row],[DATE]]),MONTH(Table4910[[#This Row],[DATE]]),DAY(Table4910[[#This Row],[DATE]]))),0)</f>
        <v>2.5511999999999748</v>
      </c>
      <c r="F146" s="325">
        <f>IFERROR(GETPIVOTDATA("FINE AMOUNT",'UTK STG'!$A$3,"DATE",DATE(YEAR(Table4910[[#This Row],[DATE]]),MONTH(Table4910[[#This Row],[DATE]]),DAY(Table4910[[#This Row],[DATE]]))),0)</f>
        <v>2551.1999999999748</v>
      </c>
      <c r="G146" s="326">
        <f>IFERROR(GETPIVOTDATA("LOADING WEIGHT",'MKT STG'!$A$3,"DATE",DATE(YEAR(Table4910[[#This Row],[DATE]]),MONTH(Table4910[[#This Row],[DATE]]),DAY(Table4910[[#This Row],[DATE]]))),0)</f>
        <v>676.96</v>
      </c>
      <c r="H146" s="326">
        <f>IFERROR(GETPIVOTDATA("SHORTAGE WEIGHT",'MKT STG'!$A$3,"DATE",DATE(YEAR(Table4910[[#This Row],[DATE]]),MONTH(Table4910[[#This Row],[DATE]]),DAY(Table4910[[#This Row],[DATE]]))),0)</f>
        <v>7.0799999999999841</v>
      </c>
      <c r="I146" s="326">
        <f>IFERROR(GETPIVOTDATA("EXCESS SHORTAGE (PAYABLE)",'MKT STG'!$A$3,"DATE",DATE(YEAR(Table4910[[#This Row],[DATE]]),MONTH(Table4910[[#This Row],[DATE]]),DAY(Table4910[[#This Row],[DATE]]))),0)</f>
        <v>0.31039999999998358</v>
      </c>
      <c r="J146" s="327">
        <f>IFERROR(GETPIVOTDATA("FINE AMOUNT",'MKT STG'!$A$3,"DATE",DATE(YEAR(Table4910[[#This Row],[DATE]]),MONTH(Table4910[[#This Row],[DATE]]),DAY(Table4910[[#This Row],[DATE]]))),0)</f>
        <v>310.39999999998361</v>
      </c>
      <c r="K146" s="328">
        <f>Table4910[[#This Row],[LOADING WEIGHT (UTK)]]+Table4910[[#This Row],[LOADING WEIGHT (MKT)]]</f>
        <v>1837.8400000000001</v>
      </c>
      <c r="L146" s="328">
        <f>Table4910[[#This Row],[LOADING WEIGHT (UTK)]]+Table4910[[#This Row],[LOADING WEIGHT (MKT)]]</f>
        <v>1837.8400000000001</v>
      </c>
      <c r="M146" s="328">
        <f>Table4910[[#This Row],[EXCESS SHORTAGE (UTK]]+Table4910[[#This Row],[EXCESS SHORTAGE (MKT)]]</f>
        <v>2.8615999999999584</v>
      </c>
      <c r="N146" s="329">
        <f>Table4910[[#This Row],[FINE AMOUNT (UTK)]]+Table4910[[#This Row],[FINE AMOUNT (MKT)]]</f>
        <v>2861.5999999999585</v>
      </c>
    </row>
    <row r="147" spans="1:14">
      <c r="A147" s="346">
        <v>10</v>
      </c>
      <c r="B147" s="347">
        <v>45392</v>
      </c>
      <c r="C147" s="324">
        <f>IFERROR(GETPIVOTDATA("LOADING WEIGHT",'UTK STG'!$A$3,"DATE",DATE(YEAR(Table4910[[#This Row],[DATE]]),MONTH(Table4910[[#This Row],[DATE]]),DAY(Table4910[[#This Row],[DATE]]))),0)</f>
        <v>1045.7599999999998</v>
      </c>
      <c r="D147" s="324">
        <f>IFERROR(GETPIVOTDATA("SHORTAGE WEIGHT",'UTK STG'!$A$3,"DATE",DATE(YEAR(Table4910[[#This Row],[DATE]]),MONTH(Table4910[[#This Row],[DATE]]),DAY(Table4910[[#This Row],[DATE]]))),0)</f>
        <v>17.040000000000006</v>
      </c>
      <c r="E147" s="324">
        <f>IFERROR(GETPIVOTDATA("EXCESS SHORTAGE (PAYABLE)",'UTK STG'!$A$3,"DATE",DATE(YEAR(Table4910[[#This Row],[DATE]]),MONTH(Table4910[[#This Row],[DATE]]),DAY(Table4910[[#This Row],[DATE]]))),0)</f>
        <v>6.5824000000000087</v>
      </c>
      <c r="F147" s="325">
        <f>IFERROR(GETPIVOTDATA("FINE AMOUNT",'UTK STG'!$A$3,"DATE",DATE(YEAR(Table4910[[#This Row],[DATE]]),MONTH(Table4910[[#This Row],[DATE]]),DAY(Table4910[[#This Row],[DATE]]))),0)</f>
        <v>6582.4000000000087</v>
      </c>
      <c r="G147" s="326">
        <f>IFERROR(GETPIVOTDATA("LOADING WEIGHT",'MKT STG'!$A$3,"DATE",DATE(YEAR(Table4910[[#This Row],[DATE]]),MONTH(Table4910[[#This Row],[DATE]]),DAY(Table4910[[#This Row],[DATE]]))),0)</f>
        <v>625.62</v>
      </c>
      <c r="H147" s="326">
        <f>IFERROR(GETPIVOTDATA("SHORTAGE WEIGHT",'MKT STG'!$A$3,"DATE",DATE(YEAR(Table4910[[#This Row],[DATE]]),MONTH(Table4910[[#This Row],[DATE]]),DAY(Table4910[[#This Row],[DATE]]))),0)</f>
        <v>6.6200000000000045</v>
      </c>
      <c r="I147" s="326">
        <f>IFERROR(GETPIVOTDATA("EXCESS SHORTAGE (PAYABLE)",'MKT STG'!$A$3,"DATE",DATE(YEAR(Table4910[[#This Row],[DATE]]),MONTH(Table4910[[#This Row],[DATE]]),DAY(Table4910[[#This Row],[DATE]]))),0)</f>
        <v>0.36380000000000479</v>
      </c>
      <c r="J147" s="327">
        <f>IFERROR(GETPIVOTDATA("FINE AMOUNT",'MKT STG'!$A$3,"DATE",DATE(YEAR(Table4910[[#This Row],[DATE]]),MONTH(Table4910[[#This Row],[DATE]]),DAY(Table4910[[#This Row],[DATE]]))),0)</f>
        <v>363.80000000000479</v>
      </c>
      <c r="K147" s="328">
        <f>Table4910[[#This Row],[LOADING WEIGHT (UTK)]]+Table4910[[#This Row],[LOADING WEIGHT (MKT)]]</f>
        <v>1671.3799999999997</v>
      </c>
      <c r="L147" s="328">
        <f>Table4910[[#This Row],[LOADING WEIGHT (UTK)]]+Table4910[[#This Row],[LOADING WEIGHT (MKT)]]</f>
        <v>1671.3799999999997</v>
      </c>
      <c r="M147" s="328">
        <f>Table4910[[#This Row],[EXCESS SHORTAGE (UTK]]+Table4910[[#This Row],[EXCESS SHORTAGE (MKT)]]</f>
        <v>6.9462000000000135</v>
      </c>
      <c r="N147" s="329">
        <f>Table4910[[#This Row],[FINE AMOUNT (UTK)]]+Table4910[[#This Row],[FINE AMOUNT (MKT)]]</f>
        <v>6946.2000000000135</v>
      </c>
    </row>
    <row r="148" spans="1:14">
      <c r="A148" s="346">
        <v>11</v>
      </c>
      <c r="B148" s="347">
        <v>45393</v>
      </c>
      <c r="C148" s="324">
        <f>IFERROR(GETPIVOTDATA("LOADING WEIGHT",'UTK STG'!$A$3,"DATE",DATE(YEAR(Table4910[[#This Row],[DATE]]),MONTH(Table4910[[#This Row],[DATE]]),DAY(Table4910[[#This Row],[DATE]]))),0)</f>
        <v>935.18000000000006</v>
      </c>
      <c r="D148" s="324">
        <f>IFERROR(GETPIVOTDATA("SHORTAGE WEIGHT",'UTK STG'!$A$3,"DATE",DATE(YEAR(Table4910[[#This Row],[DATE]]),MONTH(Table4910[[#This Row],[DATE]]),DAY(Table4910[[#This Row],[DATE]]))),0)</f>
        <v>18.940000000000015</v>
      </c>
      <c r="E148" s="324">
        <f>IFERROR(GETPIVOTDATA("EXCESS SHORTAGE (PAYABLE)",'UTK STG'!$A$3,"DATE",DATE(YEAR(Table4910[[#This Row],[DATE]]),MONTH(Table4910[[#This Row],[DATE]]),DAY(Table4910[[#This Row],[DATE]]))),0)</f>
        <v>9.5882000000000147</v>
      </c>
      <c r="F148" s="325">
        <f>IFERROR(GETPIVOTDATA("FINE AMOUNT",'UTK STG'!$A$3,"DATE",DATE(YEAR(Table4910[[#This Row],[DATE]]),MONTH(Table4910[[#This Row],[DATE]]),DAY(Table4910[[#This Row],[DATE]]))),0)</f>
        <v>9588.2000000000153</v>
      </c>
      <c r="G148" s="326">
        <f>IFERROR(GETPIVOTDATA("LOADING WEIGHT",'MKT STG'!$A$3,"DATE",DATE(YEAR(Table4910[[#This Row],[DATE]]),MONTH(Table4910[[#This Row],[DATE]]),DAY(Table4910[[#This Row],[DATE]]))),0)</f>
        <v>642.59999999999991</v>
      </c>
      <c r="H148" s="326">
        <f>IFERROR(GETPIVOTDATA("SHORTAGE WEIGHT",'MKT STG'!$A$3,"DATE",DATE(YEAR(Table4910[[#This Row],[DATE]]),MONTH(Table4910[[#This Row],[DATE]]),DAY(Table4910[[#This Row],[DATE]]))),0)</f>
        <v>8.4199999999999662</v>
      </c>
      <c r="I148" s="326">
        <f>IFERROR(GETPIVOTDATA("EXCESS SHORTAGE (PAYABLE)",'MKT STG'!$A$3,"DATE",DATE(YEAR(Table4910[[#This Row],[DATE]]),MONTH(Table4910[[#This Row],[DATE]]),DAY(Table4910[[#This Row],[DATE]]))),0)</f>
        <v>1.9939999999999669</v>
      </c>
      <c r="J148" s="327">
        <f>IFERROR(GETPIVOTDATA("FINE AMOUNT",'MKT STG'!$A$3,"DATE",DATE(YEAR(Table4910[[#This Row],[DATE]]),MONTH(Table4910[[#This Row],[DATE]]),DAY(Table4910[[#This Row],[DATE]]))),0)</f>
        <v>1993.9999999999668</v>
      </c>
      <c r="K148" s="328">
        <f>Table4910[[#This Row],[LOADING WEIGHT (UTK)]]+Table4910[[#This Row],[LOADING WEIGHT (MKT)]]</f>
        <v>1577.78</v>
      </c>
      <c r="L148" s="328">
        <f>Table4910[[#This Row],[LOADING WEIGHT (UTK)]]+Table4910[[#This Row],[LOADING WEIGHT (MKT)]]</f>
        <v>1577.78</v>
      </c>
      <c r="M148" s="328">
        <f>Table4910[[#This Row],[EXCESS SHORTAGE (UTK]]+Table4910[[#This Row],[EXCESS SHORTAGE (MKT)]]</f>
        <v>11.582199999999983</v>
      </c>
      <c r="N148" s="329">
        <f>Table4910[[#This Row],[FINE AMOUNT (UTK)]]+Table4910[[#This Row],[FINE AMOUNT (MKT)]]</f>
        <v>11582.199999999983</v>
      </c>
    </row>
    <row r="149" spans="1:14">
      <c r="A149" s="346">
        <v>12</v>
      </c>
      <c r="B149" s="347">
        <v>45394</v>
      </c>
      <c r="C149" s="324">
        <f>IFERROR(GETPIVOTDATA("LOADING WEIGHT",'UTK STG'!$A$3,"DATE",DATE(YEAR(Table4910[[#This Row],[DATE]]),MONTH(Table4910[[#This Row],[DATE]]),DAY(Table4910[[#This Row],[DATE]]))),0)</f>
        <v>881.84</v>
      </c>
      <c r="D149" s="324">
        <f>IFERROR(GETPIVOTDATA("SHORTAGE WEIGHT",'UTK STG'!$A$3,"DATE",DATE(YEAR(Table4910[[#This Row],[DATE]]),MONTH(Table4910[[#This Row],[DATE]]),DAY(Table4910[[#This Row],[DATE]]))),0)</f>
        <v>12.920000000000023</v>
      </c>
      <c r="E149" s="324">
        <f>IFERROR(GETPIVOTDATA("EXCESS SHORTAGE (PAYABLE)",'UTK STG'!$A$3,"DATE",DATE(YEAR(Table4910[[#This Row],[DATE]]),MONTH(Table4910[[#This Row],[DATE]]),DAY(Table4910[[#This Row],[DATE]]))),0)</f>
        <v>4.1016000000000226</v>
      </c>
      <c r="F149" s="325">
        <f>IFERROR(GETPIVOTDATA("FINE AMOUNT",'UTK STG'!$A$3,"DATE",DATE(YEAR(Table4910[[#This Row],[DATE]]),MONTH(Table4910[[#This Row],[DATE]]),DAY(Table4910[[#This Row],[DATE]]))),0)</f>
        <v>4101.6000000000222</v>
      </c>
      <c r="G149" s="326">
        <f>IFERROR(GETPIVOTDATA("LOADING WEIGHT",'MKT STG'!$A$3,"DATE",DATE(YEAR(Table4910[[#This Row],[DATE]]),MONTH(Table4910[[#This Row],[DATE]]),DAY(Table4910[[#This Row],[DATE]]))),0)</f>
        <v>686.95999999999992</v>
      </c>
      <c r="H149" s="326">
        <f>IFERROR(GETPIVOTDATA("SHORTAGE WEIGHT",'MKT STG'!$A$3,"DATE",DATE(YEAR(Table4910[[#This Row],[DATE]]),MONTH(Table4910[[#This Row],[DATE]]),DAY(Table4910[[#This Row],[DATE]]))),0)</f>
        <v>7.4200000000000017</v>
      </c>
      <c r="I149" s="326">
        <f>IFERROR(GETPIVOTDATA("EXCESS SHORTAGE (PAYABLE)",'MKT STG'!$A$3,"DATE",DATE(YEAR(Table4910[[#This Row],[DATE]]),MONTH(Table4910[[#This Row],[DATE]]),DAY(Table4910[[#This Row],[DATE]]))),0)</f>
        <v>0.55040000000000244</v>
      </c>
      <c r="J149" s="327">
        <f>IFERROR(GETPIVOTDATA("FINE AMOUNT",'MKT STG'!$A$3,"DATE",DATE(YEAR(Table4910[[#This Row],[DATE]]),MONTH(Table4910[[#This Row],[DATE]]),DAY(Table4910[[#This Row],[DATE]]))),0)</f>
        <v>550.40000000000248</v>
      </c>
      <c r="K149" s="328">
        <f>Table4910[[#This Row],[LOADING WEIGHT (UTK)]]+Table4910[[#This Row],[LOADING WEIGHT (MKT)]]</f>
        <v>1568.8</v>
      </c>
      <c r="L149" s="328">
        <f>Table4910[[#This Row],[LOADING WEIGHT (UTK)]]+Table4910[[#This Row],[LOADING WEIGHT (MKT)]]</f>
        <v>1568.8</v>
      </c>
      <c r="M149" s="328">
        <f>Table4910[[#This Row],[EXCESS SHORTAGE (UTK]]+Table4910[[#This Row],[EXCESS SHORTAGE (MKT)]]</f>
        <v>4.652000000000025</v>
      </c>
      <c r="N149" s="329">
        <f>Table4910[[#This Row],[FINE AMOUNT (UTK)]]+Table4910[[#This Row],[FINE AMOUNT (MKT)]]</f>
        <v>4652.0000000000246</v>
      </c>
    </row>
    <row r="150" spans="1:14">
      <c r="A150" s="346">
        <v>13</v>
      </c>
      <c r="B150" s="347">
        <v>45395</v>
      </c>
      <c r="C150" s="324">
        <f>IFERROR(GETPIVOTDATA("LOADING WEIGHT",'UTK STG'!$A$3,"DATE",DATE(YEAR(Table4910[[#This Row],[DATE]]),MONTH(Table4910[[#This Row],[DATE]]),DAY(Table4910[[#This Row],[DATE]]))),0)</f>
        <v>1022.64</v>
      </c>
      <c r="D150" s="324">
        <f>IFERROR(GETPIVOTDATA("SHORTAGE WEIGHT",'UTK STG'!$A$3,"DATE",DATE(YEAR(Table4910[[#This Row],[DATE]]),MONTH(Table4910[[#This Row],[DATE]]),DAY(Table4910[[#This Row],[DATE]]))),0)</f>
        <v>11.460000000000004</v>
      </c>
      <c r="E150" s="324">
        <f>IFERROR(GETPIVOTDATA("EXCESS SHORTAGE (PAYABLE)",'UTK STG'!$A$3,"DATE",DATE(YEAR(Table4910[[#This Row],[DATE]]),MONTH(Table4910[[#This Row],[DATE]]),DAY(Table4910[[#This Row],[DATE]]))),0)</f>
        <v>1.2336000000000045</v>
      </c>
      <c r="F150" s="325">
        <f>IFERROR(GETPIVOTDATA("FINE AMOUNT",'UTK STG'!$A$3,"DATE",DATE(YEAR(Table4910[[#This Row],[DATE]]),MONTH(Table4910[[#This Row],[DATE]]),DAY(Table4910[[#This Row],[DATE]]))),0)</f>
        <v>1233.6000000000045</v>
      </c>
      <c r="G150" s="326">
        <f>IFERROR(GETPIVOTDATA("LOADING WEIGHT",'MKT STG'!$A$3,"DATE",DATE(YEAR(Table4910[[#This Row],[DATE]]),MONTH(Table4910[[#This Row],[DATE]]),DAY(Table4910[[#This Row],[DATE]]))),0)</f>
        <v>607.38000000000011</v>
      </c>
      <c r="H150" s="326">
        <f>IFERROR(GETPIVOTDATA("SHORTAGE WEIGHT",'MKT STG'!$A$3,"DATE",DATE(YEAR(Table4910[[#This Row],[DATE]]),MONTH(Table4910[[#This Row],[DATE]]),DAY(Table4910[[#This Row],[DATE]]))),0)</f>
        <v>5.4600000000000009</v>
      </c>
      <c r="I150" s="326">
        <f>IFERROR(GETPIVOTDATA("EXCESS SHORTAGE (PAYABLE)",'MKT STG'!$A$3,"DATE",DATE(YEAR(Table4910[[#This Row],[DATE]]),MONTH(Table4910[[#This Row],[DATE]]),DAY(Table4910[[#This Row],[DATE]]))),0)</f>
        <v>-0.61380000000000035</v>
      </c>
      <c r="J150" s="327">
        <f>IFERROR(GETPIVOTDATA("FINE AMOUNT",'MKT STG'!$A$3,"DATE",DATE(YEAR(Table4910[[#This Row],[DATE]]),MONTH(Table4910[[#This Row],[DATE]]),DAY(Table4910[[#This Row],[DATE]]))),0)</f>
        <v>-613.8000000000003</v>
      </c>
      <c r="K150" s="328">
        <f>Table4910[[#This Row],[LOADING WEIGHT (UTK)]]+Table4910[[#This Row],[LOADING WEIGHT (MKT)]]</f>
        <v>1630.02</v>
      </c>
      <c r="L150" s="328">
        <f>Table4910[[#This Row],[LOADING WEIGHT (UTK)]]+Table4910[[#This Row],[LOADING WEIGHT (MKT)]]</f>
        <v>1630.02</v>
      </c>
      <c r="M150" s="328">
        <f>Table4910[[#This Row],[EXCESS SHORTAGE (UTK]]+Table4910[[#This Row],[EXCESS SHORTAGE (MKT)]]</f>
        <v>0.61980000000000413</v>
      </c>
      <c r="N150" s="329">
        <f>Table4910[[#This Row],[FINE AMOUNT (UTK)]]+Table4910[[#This Row],[FINE AMOUNT (MKT)]]</f>
        <v>619.80000000000416</v>
      </c>
    </row>
    <row r="151" spans="1:14">
      <c r="A151" s="346">
        <v>14</v>
      </c>
      <c r="B151" s="347">
        <v>45396</v>
      </c>
      <c r="C151" s="324">
        <f>IFERROR(GETPIVOTDATA("LOADING WEIGHT",'UTK STG'!$A$3,"DATE",DATE(YEAR(Table4910[[#This Row],[DATE]]),MONTH(Table4910[[#This Row],[DATE]]),DAY(Table4910[[#This Row],[DATE]]))),0)</f>
        <v>1172.26</v>
      </c>
      <c r="D151" s="324">
        <f>IFERROR(GETPIVOTDATA("SHORTAGE WEIGHT",'UTK STG'!$A$3,"DATE",DATE(YEAR(Table4910[[#This Row],[DATE]]),MONTH(Table4910[[#This Row],[DATE]]),DAY(Table4910[[#This Row],[DATE]]))),0)</f>
        <v>14.220000000000002</v>
      </c>
      <c r="E151" s="324">
        <f>IFERROR(GETPIVOTDATA("EXCESS SHORTAGE (PAYABLE)",'UTK STG'!$A$3,"DATE",DATE(YEAR(Table4910[[#This Row],[DATE]]),MONTH(Table4910[[#This Row],[DATE]]),DAY(Table4910[[#This Row],[DATE]]))),0)</f>
        <v>2.4974000000000025</v>
      </c>
      <c r="F151" s="325">
        <f>IFERROR(GETPIVOTDATA("FINE AMOUNT",'UTK STG'!$A$3,"DATE",DATE(YEAR(Table4910[[#This Row],[DATE]]),MONTH(Table4910[[#This Row],[DATE]]),DAY(Table4910[[#This Row],[DATE]]))),0)</f>
        <v>2497.4000000000024</v>
      </c>
      <c r="G151" s="326">
        <f>IFERROR(GETPIVOTDATA("LOADING WEIGHT",'MKT STG'!$A$3,"DATE",DATE(YEAR(Table4910[[#This Row],[DATE]]),MONTH(Table4910[[#This Row],[DATE]]),DAY(Table4910[[#This Row],[DATE]]))),0)</f>
        <v>721.80000000000007</v>
      </c>
      <c r="H151" s="326">
        <f>IFERROR(GETPIVOTDATA("SHORTAGE WEIGHT",'MKT STG'!$A$3,"DATE",DATE(YEAR(Table4910[[#This Row],[DATE]]),MONTH(Table4910[[#This Row],[DATE]]),DAY(Table4910[[#This Row],[DATE]]))),0)</f>
        <v>6.7199999999999989</v>
      </c>
      <c r="I151" s="326">
        <f>IFERROR(GETPIVOTDATA("EXCESS SHORTAGE (PAYABLE)",'MKT STG'!$A$3,"DATE",DATE(YEAR(Table4910[[#This Row],[DATE]]),MONTH(Table4910[[#This Row],[DATE]]),DAY(Table4910[[#This Row],[DATE]]))),0)</f>
        <v>-0.498000000000002</v>
      </c>
      <c r="J151" s="327">
        <f>IFERROR(GETPIVOTDATA("FINE AMOUNT",'MKT STG'!$A$3,"DATE",DATE(YEAR(Table4910[[#This Row],[DATE]]),MONTH(Table4910[[#This Row],[DATE]]),DAY(Table4910[[#This Row],[DATE]]))),0)</f>
        <v>-498.00000000000199</v>
      </c>
      <c r="K151" s="328">
        <f>Table4910[[#This Row],[LOADING WEIGHT (UTK)]]+Table4910[[#This Row],[LOADING WEIGHT (MKT)]]</f>
        <v>1894.06</v>
      </c>
      <c r="L151" s="328">
        <f>Table4910[[#This Row],[LOADING WEIGHT (UTK)]]+Table4910[[#This Row],[LOADING WEIGHT (MKT)]]</f>
        <v>1894.06</v>
      </c>
      <c r="M151" s="328">
        <f>Table4910[[#This Row],[EXCESS SHORTAGE (UTK]]+Table4910[[#This Row],[EXCESS SHORTAGE (MKT)]]</f>
        <v>1.9994000000000005</v>
      </c>
      <c r="N151" s="329">
        <f>Table4910[[#This Row],[FINE AMOUNT (UTK)]]+Table4910[[#This Row],[FINE AMOUNT (MKT)]]</f>
        <v>1999.4000000000003</v>
      </c>
    </row>
    <row r="152" spans="1:14">
      <c r="A152" s="346">
        <v>15</v>
      </c>
      <c r="B152" s="347">
        <v>45397</v>
      </c>
      <c r="C152" s="324">
        <f>IFERROR(GETPIVOTDATA("LOADING WEIGHT",'UTK STG'!$A$3,"DATE",DATE(YEAR(Table4910[[#This Row],[DATE]]),MONTH(Table4910[[#This Row],[DATE]]),DAY(Table4910[[#This Row],[DATE]]))),0)</f>
        <v>1032.9199999999998</v>
      </c>
      <c r="D152" s="324">
        <f>IFERROR(GETPIVOTDATA("SHORTAGE WEIGHT",'UTK STG'!$A$3,"DATE",DATE(YEAR(Table4910[[#This Row],[DATE]]),MONTH(Table4910[[#This Row],[DATE]]),DAY(Table4910[[#This Row],[DATE]]))),0)</f>
        <v>13.319999999999997</v>
      </c>
      <c r="E152" s="324">
        <f>IFERROR(GETPIVOTDATA("EXCESS SHORTAGE (PAYABLE)",'UTK STG'!$A$3,"DATE",DATE(YEAR(Table4910[[#This Row],[DATE]]),MONTH(Table4910[[#This Row],[DATE]]),DAY(Table4910[[#This Row],[DATE]]))),0)</f>
        <v>2.9907999999999983</v>
      </c>
      <c r="F152" s="325">
        <f>IFERROR(GETPIVOTDATA("FINE AMOUNT",'UTK STG'!$A$3,"DATE",DATE(YEAR(Table4910[[#This Row],[DATE]]),MONTH(Table4910[[#This Row],[DATE]]),DAY(Table4910[[#This Row],[DATE]]))),0)</f>
        <v>2990.7999999999984</v>
      </c>
      <c r="G152" s="326">
        <f>IFERROR(GETPIVOTDATA("LOADING WEIGHT",'MKT STG'!$A$3,"DATE",DATE(YEAR(Table4910[[#This Row],[DATE]]),MONTH(Table4910[[#This Row],[DATE]]),DAY(Table4910[[#This Row],[DATE]]))),0)</f>
        <v>679.5200000000001</v>
      </c>
      <c r="H152" s="326">
        <f>IFERROR(GETPIVOTDATA("SHORTAGE WEIGHT",'MKT STG'!$A$3,"DATE",DATE(YEAR(Table4910[[#This Row],[DATE]]),MONTH(Table4910[[#This Row],[DATE]]),DAY(Table4910[[#This Row],[DATE]]))),0)</f>
        <v>7.8800000000000168</v>
      </c>
      <c r="I152" s="326">
        <f>IFERROR(GETPIVOTDATA("EXCESS SHORTAGE (PAYABLE)",'MKT STG'!$A$3,"DATE",DATE(YEAR(Table4910[[#This Row],[DATE]]),MONTH(Table4910[[#This Row],[DATE]]),DAY(Table4910[[#This Row],[DATE]]))),0)</f>
        <v>1.0848000000000155</v>
      </c>
      <c r="J152" s="327">
        <f>IFERROR(GETPIVOTDATA("FINE AMOUNT",'MKT STG'!$A$3,"DATE",DATE(YEAR(Table4910[[#This Row],[DATE]]),MONTH(Table4910[[#This Row],[DATE]]),DAY(Table4910[[#This Row],[DATE]]))),0)</f>
        <v>1084.8000000000156</v>
      </c>
      <c r="K152" s="328">
        <f>Table4910[[#This Row],[LOADING WEIGHT (UTK)]]+Table4910[[#This Row],[LOADING WEIGHT (MKT)]]</f>
        <v>1712.44</v>
      </c>
      <c r="L152" s="328">
        <f>Table4910[[#This Row],[LOADING WEIGHT (UTK)]]+Table4910[[#This Row],[LOADING WEIGHT (MKT)]]</f>
        <v>1712.44</v>
      </c>
      <c r="M152" s="328">
        <f>Table4910[[#This Row],[EXCESS SHORTAGE (UTK]]+Table4910[[#This Row],[EXCESS SHORTAGE (MKT)]]</f>
        <v>4.0756000000000139</v>
      </c>
      <c r="N152" s="329">
        <f>Table4910[[#This Row],[FINE AMOUNT (UTK)]]+Table4910[[#This Row],[FINE AMOUNT (MKT)]]</f>
        <v>4075.600000000014</v>
      </c>
    </row>
    <row r="153" spans="1:14">
      <c r="A153" s="346">
        <v>16</v>
      </c>
      <c r="B153" s="347">
        <v>45398</v>
      </c>
      <c r="C153" s="324">
        <f>IFERROR(GETPIVOTDATA("LOADING WEIGHT",'UTK STG'!$A$3,"DATE",DATE(YEAR(Table4910[[#This Row],[DATE]]),MONTH(Table4910[[#This Row],[DATE]]),DAY(Table4910[[#This Row],[DATE]]))),0)</f>
        <v>816.3</v>
      </c>
      <c r="D153" s="324">
        <f>IFERROR(GETPIVOTDATA("SHORTAGE WEIGHT",'UTK STG'!$A$3,"DATE",DATE(YEAR(Table4910[[#This Row],[DATE]]),MONTH(Table4910[[#This Row],[DATE]]),DAY(Table4910[[#This Row],[DATE]]))),0)</f>
        <v>12.139999999999997</v>
      </c>
      <c r="E153" s="324">
        <f>IFERROR(GETPIVOTDATA("EXCESS SHORTAGE (PAYABLE)",'UTK STG'!$A$3,"DATE",DATE(YEAR(Table4910[[#This Row],[DATE]]),MONTH(Table4910[[#This Row],[DATE]]),DAY(Table4910[[#This Row],[DATE]]))),0)</f>
        <v>3.9769999999999968</v>
      </c>
      <c r="F153" s="325">
        <f>IFERROR(GETPIVOTDATA("FINE AMOUNT",'UTK STG'!$A$3,"DATE",DATE(YEAR(Table4910[[#This Row],[DATE]]),MONTH(Table4910[[#This Row],[DATE]]),DAY(Table4910[[#This Row],[DATE]]))),0)</f>
        <v>3976.9999999999968</v>
      </c>
      <c r="G153" s="326">
        <f>IFERROR(GETPIVOTDATA("LOADING WEIGHT",'MKT STG'!$A$3,"DATE",DATE(YEAR(Table4910[[#This Row],[DATE]]),MONTH(Table4910[[#This Row],[DATE]]),DAY(Table4910[[#This Row],[DATE]]))),0)</f>
        <v>546.67999999999995</v>
      </c>
      <c r="H153" s="326">
        <f>IFERROR(GETPIVOTDATA("SHORTAGE WEIGHT",'MKT STG'!$A$3,"DATE",DATE(YEAR(Table4910[[#This Row],[DATE]]),MONTH(Table4910[[#This Row],[DATE]]),DAY(Table4910[[#This Row],[DATE]]))),0)</f>
        <v>5.7999999999999901</v>
      </c>
      <c r="I153" s="326">
        <f>IFERROR(GETPIVOTDATA("EXCESS SHORTAGE (PAYABLE)",'MKT STG'!$A$3,"DATE",DATE(YEAR(Table4910[[#This Row],[DATE]]),MONTH(Table4910[[#This Row],[DATE]]),DAY(Table4910[[#This Row],[DATE]]))),0)</f>
        <v>0.33319999999999084</v>
      </c>
      <c r="J153" s="327">
        <f>IFERROR(GETPIVOTDATA("FINE AMOUNT",'MKT STG'!$A$3,"DATE",DATE(YEAR(Table4910[[#This Row],[DATE]]),MONTH(Table4910[[#This Row],[DATE]]),DAY(Table4910[[#This Row],[DATE]]))),0)</f>
        <v>333.19999999999084</v>
      </c>
      <c r="K153" s="328">
        <f>Table4910[[#This Row],[LOADING WEIGHT (UTK)]]+Table4910[[#This Row],[LOADING WEIGHT (MKT)]]</f>
        <v>1362.98</v>
      </c>
      <c r="L153" s="328">
        <f>Table4910[[#This Row],[LOADING WEIGHT (UTK)]]+Table4910[[#This Row],[LOADING WEIGHT (MKT)]]</f>
        <v>1362.98</v>
      </c>
      <c r="M153" s="328">
        <f>Table4910[[#This Row],[EXCESS SHORTAGE (UTK]]+Table4910[[#This Row],[EXCESS SHORTAGE (MKT)]]</f>
        <v>4.3101999999999876</v>
      </c>
      <c r="N153" s="329">
        <f>Table4910[[#This Row],[FINE AMOUNT (UTK)]]+Table4910[[#This Row],[FINE AMOUNT (MKT)]]</f>
        <v>4310.199999999988</v>
      </c>
    </row>
    <row r="154" spans="1:14">
      <c r="A154" s="346">
        <v>17</v>
      </c>
      <c r="B154" s="347">
        <v>45399</v>
      </c>
      <c r="C154" s="324">
        <f>IFERROR(GETPIVOTDATA("LOADING WEIGHT",'UTK STG'!$A$3,"DATE",DATE(YEAR(Table4910[[#This Row],[DATE]]),MONTH(Table4910[[#This Row],[DATE]]),DAY(Table4910[[#This Row],[DATE]]))),0)</f>
        <v>684.32000000000016</v>
      </c>
      <c r="D154" s="324">
        <f>IFERROR(GETPIVOTDATA("SHORTAGE WEIGHT",'UTK STG'!$A$3,"DATE",DATE(YEAR(Table4910[[#This Row],[DATE]]),MONTH(Table4910[[#This Row],[DATE]]),DAY(Table4910[[#This Row],[DATE]]))),0)</f>
        <v>8.7800000000000011</v>
      </c>
      <c r="E154" s="324">
        <f>IFERROR(GETPIVOTDATA("EXCESS SHORTAGE (PAYABLE)",'UTK STG'!$A$3,"DATE",DATE(YEAR(Table4910[[#This Row],[DATE]]),MONTH(Table4910[[#This Row],[DATE]]),DAY(Table4910[[#This Row],[DATE]]))),0)</f>
        <v>1.936799999999999</v>
      </c>
      <c r="F154" s="325">
        <f>IFERROR(GETPIVOTDATA("FINE AMOUNT",'UTK STG'!$A$3,"DATE",DATE(YEAR(Table4910[[#This Row],[DATE]]),MONTH(Table4910[[#This Row],[DATE]]),DAY(Table4910[[#This Row],[DATE]]))),0)</f>
        <v>1936.799999999999</v>
      </c>
      <c r="G154" s="326">
        <f>IFERROR(GETPIVOTDATA("LOADING WEIGHT",'MKT STG'!$A$3,"DATE",DATE(YEAR(Table4910[[#This Row],[DATE]]),MONTH(Table4910[[#This Row],[DATE]]),DAY(Table4910[[#This Row],[DATE]]))),0)</f>
        <v>582.66000000000008</v>
      </c>
      <c r="H154" s="326">
        <f>IFERROR(GETPIVOTDATA("SHORTAGE WEIGHT",'MKT STG'!$A$3,"DATE",DATE(YEAR(Table4910[[#This Row],[DATE]]),MONTH(Table4910[[#This Row],[DATE]]),DAY(Table4910[[#This Row],[DATE]]))),0)</f>
        <v>6.5800000000000267</v>
      </c>
      <c r="I154" s="326">
        <f>IFERROR(GETPIVOTDATA("EXCESS SHORTAGE (PAYABLE)",'MKT STG'!$A$3,"DATE",DATE(YEAR(Table4910[[#This Row],[DATE]]),MONTH(Table4910[[#This Row],[DATE]]),DAY(Table4910[[#This Row],[DATE]]))),0)</f>
        <v>0.75340000000002583</v>
      </c>
      <c r="J154" s="327">
        <f>IFERROR(GETPIVOTDATA("FINE AMOUNT",'MKT STG'!$A$3,"DATE",DATE(YEAR(Table4910[[#This Row],[DATE]]),MONTH(Table4910[[#This Row],[DATE]]),DAY(Table4910[[#This Row],[DATE]]))),0)</f>
        <v>753.40000000002578</v>
      </c>
      <c r="K154" s="328">
        <f>Table4910[[#This Row],[LOADING WEIGHT (UTK)]]+Table4910[[#This Row],[LOADING WEIGHT (MKT)]]</f>
        <v>1266.9800000000002</v>
      </c>
      <c r="L154" s="328">
        <f>Table4910[[#This Row],[LOADING WEIGHT (UTK)]]+Table4910[[#This Row],[LOADING WEIGHT (MKT)]]</f>
        <v>1266.9800000000002</v>
      </c>
      <c r="M154" s="328">
        <f>Table4910[[#This Row],[EXCESS SHORTAGE (UTK]]+Table4910[[#This Row],[EXCESS SHORTAGE (MKT)]]</f>
        <v>2.6902000000000248</v>
      </c>
      <c r="N154" s="329">
        <f>Table4910[[#This Row],[FINE AMOUNT (UTK)]]+Table4910[[#This Row],[FINE AMOUNT (MKT)]]</f>
        <v>2690.2000000000248</v>
      </c>
    </row>
    <row r="155" spans="1:14">
      <c r="A155" s="346">
        <v>18</v>
      </c>
      <c r="B155" s="347">
        <v>45400</v>
      </c>
      <c r="C155" s="324">
        <f>IFERROR(GETPIVOTDATA("LOADING WEIGHT",'UTK STG'!$A$3,"DATE",DATE(YEAR(Table4910[[#This Row],[DATE]]),MONTH(Table4910[[#This Row],[DATE]]),DAY(Table4910[[#This Row],[DATE]]))),0)</f>
        <v>788.51999999999975</v>
      </c>
      <c r="D155" s="324">
        <f>IFERROR(GETPIVOTDATA("SHORTAGE WEIGHT",'UTK STG'!$A$3,"DATE",DATE(YEAR(Table4910[[#This Row],[DATE]]),MONTH(Table4910[[#This Row],[DATE]]),DAY(Table4910[[#This Row],[DATE]]))),0)</f>
        <v>7.4999999999999716</v>
      </c>
      <c r="E155" s="324">
        <f>IFERROR(GETPIVOTDATA("EXCESS SHORTAGE (PAYABLE)",'UTK STG'!$A$3,"DATE",DATE(YEAR(Table4910[[#This Row],[DATE]]),MONTH(Table4910[[#This Row],[DATE]]),DAY(Table4910[[#This Row],[DATE]]))),0)</f>
        <v>-0.38520000000002597</v>
      </c>
      <c r="F155" s="325">
        <f>IFERROR(GETPIVOTDATA("FINE AMOUNT",'UTK STG'!$A$3,"DATE",DATE(YEAR(Table4910[[#This Row],[DATE]]),MONTH(Table4910[[#This Row],[DATE]]),DAY(Table4910[[#This Row],[DATE]]))),0)</f>
        <v>-385.20000000002597</v>
      </c>
      <c r="G155" s="326">
        <f>IFERROR(GETPIVOTDATA("LOADING WEIGHT",'MKT STG'!$A$3,"DATE",DATE(YEAR(Table4910[[#This Row],[DATE]]),MONTH(Table4910[[#This Row],[DATE]]),DAY(Table4910[[#This Row],[DATE]]))),0)</f>
        <v>603.08000000000015</v>
      </c>
      <c r="H155" s="326">
        <f>IFERROR(GETPIVOTDATA("SHORTAGE WEIGHT",'MKT STG'!$A$3,"DATE",DATE(YEAR(Table4910[[#This Row],[DATE]]),MONTH(Table4910[[#This Row],[DATE]]),DAY(Table4910[[#This Row],[DATE]]))),0)</f>
        <v>5.0400000000000134</v>
      </c>
      <c r="I155" s="326">
        <f>IFERROR(GETPIVOTDATA("EXCESS SHORTAGE (PAYABLE)",'MKT STG'!$A$3,"DATE",DATE(YEAR(Table4910[[#This Row],[DATE]]),MONTH(Table4910[[#This Row],[DATE]]),DAY(Table4910[[#This Row],[DATE]]))),0)</f>
        <v>-0.99079999999998858</v>
      </c>
      <c r="J155" s="327">
        <f>IFERROR(GETPIVOTDATA("FINE AMOUNT",'MKT STG'!$A$3,"DATE",DATE(YEAR(Table4910[[#This Row],[DATE]]),MONTH(Table4910[[#This Row],[DATE]]),DAY(Table4910[[#This Row],[DATE]]))),0)</f>
        <v>-990.79999999998859</v>
      </c>
      <c r="K155" s="328">
        <f>Table4910[[#This Row],[LOADING WEIGHT (UTK)]]+Table4910[[#This Row],[LOADING WEIGHT (MKT)]]</f>
        <v>1391.6</v>
      </c>
      <c r="L155" s="328">
        <f>Table4910[[#This Row],[LOADING WEIGHT (UTK)]]+Table4910[[#This Row],[LOADING WEIGHT (MKT)]]</f>
        <v>1391.6</v>
      </c>
      <c r="M155" s="328">
        <f>Table4910[[#This Row],[EXCESS SHORTAGE (UTK]]+Table4910[[#This Row],[EXCESS SHORTAGE (MKT)]]</f>
        <v>-1.3760000000000145</v>
      </c>
      <c r="N155" s="329">
        <f>Table4910[[#This Row],[FINE AMOUNT (UTK)]]+Table4910[[#This Row],[FINE AMOUNT (MKT)]]</f>
        <v>-1376.0000000000146</v>
      </c>
    </row>
    <row r="156" spans="1:14">
      <c r="A156" s="346">
        <v>19</v>
      </c>
      <c r="B156" s="347">
        <v>45401</v>
      </c>
      <c r="C156" s="324">
        <f>IFERROR(GETPIVOTDATA("LOADING WEIGHT",'UTK STG'!$A$3,"DATE",DATE(YEAR(Table4910[[#This Row],[DATE]]),MONTH(Table4910[[#This Row],[DATE]]),DAY(Table4910[[#This Row],[DATE]]))),0)</f>
        <v>808.10000000000014</v>
      </c>
      <c r="D156" s="324">
        <f>IFERROR(GETPIVOTDATA("SHORTAGE WEIGHT",'UTK STG'!$A$3,"DATE",DATE(YEAR(Table4910[[#This Row],[DATE]]),MONTH(Table4910[[#This Row],[DATE]]),DAY(Table4910[[#This Row],[DATE]]))),0)</f>
        <v>11.020000000000024</v>
      </c>
      <c r="E156" s="324">
        <f>IFERROR(GETPIVOTDATA("EXCESS SHORTAGE (PAYABLE)",'UTK STG'!$A$3,"DATE",DATE(YEAR(Table4910[[#This Row],[DATE]]),MONTH(Table4910[[#This Row],[DATE]]),DAY(Table4910[[#This Row],[DATE]]))),0)</f>
        <v>2.9390000000000231</v>
      </c>
      <c r="F156" s="325">
        <f>IFERROR(GETPIVOTDATA("FINE AMOUNT",'UTK STG'!$A$3,"DATE",DATE(YEAR(Table4910[[#This Row],[DATE]]),MONTH(Table4910[[#This Row],[DATE]]),DAY(Table4910[[#This Row],[DATE]]))),0)</f>
        <v>2939.0000000000232</v>
      </c>
      <c r="G156" s="326">
        <f>IFERROR(GETPIVOTDATA("LOADING WEIGHT",'MKT STG'!$A$3,"DATE",DATE(YEAR(Table4910[[#This Row],[DATE]]),MONTH(Table4910[[#This Row],[DATE]]),DAY(Table4910[[#This Row],[DATE]]))),0)</f>
        <v>520.67999999999995</v>
      </c>
      <c r="H156" s="326">
        <f>IFERROR(GETPIVOTDATA("SHORTAGE WEIGHT",'MKT STG'!$A$3,"DATE",DATE(YEAR(Table4910[[#This Row],[DATE]]),MONTH(Table4910[[#This Row],[DATE]]),DAY(Table4910[[#This Row],[DATE]]))),0)</f>
        <v>4.0799999999999699</v>
      </c>
      <c r="I156" s="326">
        <f>IFERROR(GETPIVOTDATA("EXCESS SHORTAGE (PAYABLE)",'MKT STG'!$A$3,"DATE",DATE(YEAR(Table4910[[#This Row],[DATE]]),MONTH(Table4910[[#This Row],[DATE]]),DAY(Table4910[[#This Row],[DATE]]))),0)</f>
        <v>-1.1268000000000296</v>
      </c>
      <c r="J156" s="327">
        <f>IFERROR(GETPIVOTDATA("FINE AMOUNT",'MKT STG'!$A$3,"DATE",DATE(YEAR(Table4910[[#This Row],[DATE]]),MONTH(Table4910[[#This Row],[DATE]]),DAY(Table4910[[#This Row],[DATE]]))),0)</f>
        <v>-1126.8000000000295</v>
      </c>
      <c r="K156" s="328">
        <f>Table4910[[#This Row],[LOADING WEIGHT (UTK)]]+Table4910[[#This Row],[LOADING WEIGHT (MKT)]]</f>
        <v>1328.7800000000002</v>
      </c>
      <c r="L156" s="328">
        <f>Table4910[[#This Row],[LOADING WEIGHT (UTK)]]+Table4910[[#This Row],[LOADING WEIGHT (MKT)]]</f>
        <v>1328.7800000000002</v>
      </c>
      <c r="M156" s="328">
        <f>Table4910[[#This Row],[EXCESS SHORTAGE (UTK]]+Table4910[[#This Row],[EXCESS SHORTAGE (MKT)]]</f>
        <v>1.8121999999999936</v>
      </c>
      <c r="N156" s="329">
        <f>Table4910[[#This Row],[FINE AMOUNT (UTK)]]+Table4910[[#This Row],[FINE AMOUNT (MKT)]]</f>
        <v>1812.1999999999937</v>
      </c>
    </row>
    <row r="157" spans="1:14">
      <c r="A157" s="346">
        <v>20</v>
      </c>
      <c r="B157" s="347">
        <v>45402</v>
      </c>
      <c r="C157" s="324">
        <f>IFERROR(GETPIVOTDATA("LOADING WEIGHT",'UTK STG'!$A$3,"DATE",DATE(YEAR(Table4910[[#This Row],[DATE]]),MONTH(Table4910[[#This Row],[DATE]]),DAY(Table4910[[#This Row],[DATE]]))),0)</f>
        <v>741.18000000000006</v>
      </c>
      <c r="D157" s="324">
        <f>IFERROR(GETPIVOTDATA("SHORTAGE WEIGHT",'UTK STG'!$A$3,"DATE",DATE(YEAR(Table4910[[#This Row],[DATE]]),MONTH(Table4910[[#This Row],[DATE]]),DAY(Table4910[[#This Row],[DATE]]))),0)</f>
        <v>6.5000000000000107</v>
      </c>
      <c r="E157" s="324">
        <f>IFERROR(GETPIVOTDATA("EXCESS SHORTAGE (PAYABLE)",'UTK STG'!$A$3,"DATE",DATE(YEAR(Table4910[[#This Row],[DATE]]),MONTH(Table4910[[#This Row],[DATE]]),DAY(Table4910[[#This Row],[DATE]]))),0)</f>
        <v>-0.91179999999998973</v>
      </c>
      <c r="F157" s="325">
        <f>IFERROR(GETPIVOTDATA("FINE AMOUNT",'UTK STG'!$A$3,"DATE",DATE(YEAR(Table4910[[#This Row],[DATE]]),MONTH(Table4910[[#This Row],[DATE]]),DAY(Table4910[[#This Row],[DATE]]))),0)</f>
        <v>-911.79999999998972</v>
      </c>
      <c r="G157" s="326">
        <f>IFERROR(GETPIVOTDATA("LOADING WEIGHT",'MKT STG'!$A$3,"DATE",DATE(YEAR(Table4910[[#This Row],[DATE]]),MONTH(Table4910[[#This Row],[DATE]]),DAY(Table4910[[#This Row],[DATE]]))),0)</f>
        <v>583.58000000000004</v>
      </c>
      <c r="H157" s="326">
        <f>IFERROR(GETPIVOTDATA("SHORTAGE WEIGHT",'MKT STG'!$A$3,"DATE",DATE(YEAR(Table4910[[#This Row],[DATE]]),MONTH(Table4910[[#This Row],[DATE]]),DAY(Table4910[[#This Row],[DATE]]))),0)</f>
        <v>6.1399999999999864</v>
      </c>
      <c r="I157" s="326">
        <f>IFERROR(GETPIVOTDATA("EXCESS SHORTAGE (PAYABLE)",'MKT STG'!$A$3,"DATE",DATE(YEAR(Table4910[[#This Row],[DATE]]),MONTH(Table4910[[#This Row],[DATE]]),DAY(Table4910[[#This Row],[DATE]]))),0)</f>
        <v>0.30419999999998559</v>
      </c>
      <c r="J157" s="327">
        <f>IFERROR(GETPIVOTDATA("FINE AMOUNT",'MKT STG'!$A$3,"DATE",DATE(YEAR(Table4910[[#This Row],[DATE]]),MONTH(Table4910[[#This Row],[DATE]]),DAY(Table4910[[#This Row],[DATE]]))),0)</f>
        <v>304.19999999998561</v>
      </c>
      <c r="K157" s="328">
        <f>Table4910[[#This Row],[LOADING WEIGHT (UTK)]]+Table4910[[#This Row],[LOADING WEIGHT (MKT)]]</f>
        <v>1324.7600000000002</v>
      </c>
      <c r="L157" s="328">
        <f>Table4910[[#This Row],[LOADING WEIGHT (UTK)]]+Table4910[[#This Row],[LOADING WEIGHT (MKT)]]</f>
        <v>1324.7600000000002</v>
      </c>
      <c r="M157" s="328">
        <f>Table4910[[#This Row],[EXCESS SHORTAGE (UTK]]+Table4910[[#This Row],[EXCESS SHORTAGE (MKT)]]</f>
        <v>-0.60760000000000414</v>
      </c>
      <c r="N157" s="329">
        <f>Table4910[[#This Row],[FINE AMOUNT (UTK)]]+Table4910[[#This Row],[FINE AMOUNT (MKT)]]</f>
        <v>-607.60000000000412</v>
      </c>
    </row>
    <row r="158" spans="1:14">
      <c r="A158" s="346">
        <v>21</v>
      </c>
      <c r="B158" s="347">
        <v>45403</v>
      </c>
      <c r="C158" s="324">
        <f>IFERROR(GETPIVOTDATA("LOADING WEIGHT",'UTK STG'!$A$3,"DATE",DATE(YEAR(Table4910[[#This Row],[DATE]]),MONTH(Table4910[[#This Row],[DATE]]),DAY(Table4910[[#This Row],[DATE]]))),0)</f>
        <v>630.9</v>
      </c>
      <c r="D158" s="324">
        <f>IFERROR(GETPIVOTDATA("SHORTAGE WEIGHT",'UTK STG'!$A$3,"DATE",DATE(YEAR(Table4910[[#This Row],[DATE]]),MONTH(Table4910[[#This Row],[DATE]]),DAY(Table4910[[#This Row],[DATE]]))),0)</f>
        <v>9.9999999999999964</v>
      </c>
      <c r="E158" s="324">
        <f>IFERROR(GETPIVOTDATA("EXCESS SHORTAGE (PAYABLE)",'UTK STG'!$A$3,"DATE",DATE(YEAR(Table4910[[#This Row],[DATE]]),MONTH(Table4910[[#This Row],[DATE]]),DAY(Table4910[[#This Row],[DATE]]))),0)</f>
        <v>3.6909999999999963</v>
      </c>
      <c r="F158" s="325">
        <f>IFERROR(GETPIVOTDATA("FINE AMOUNT",'UTK STG'!$A$3,"DATE",DATE(YEAR(Table4910[[#This Row],[DATE]]),MONTH(Table4910[[#This Row],[DATE]]),DAY(Table4910[[#This Row],[DATE]]))),0)</f>
        <v>3690.9999999999964</v>
      </c>
      <c r="G158" s="326">
        <f>IFERROR(GETPIVOTDATA("LOADING WEIGHT",'MKT STG'!$A$3,"DATE",DATE(YEAR(Table4910[[#This Row],[DATE]]),MONTH(Table4910[[#This Row],[DATE]]),DAY(Table4910[[#This Row],[DATE]]))),0)</f>
        <v>416.9</v>
      </c>
      <c r="H158" s="326">
        <f>IFERROR(GETPIVOTDATA("SHORTAGE WEIGHT",'MKT STG'!$A$3,"DATE",DATE(YEAR(Table4910[[#This Row],[DATE]]),MONTH(Table4910[[#This Row],[DATE]]),DAY(Table4910[[#This Row],[DATE]]))),0)</f>
        <v>5.9999999999999787</v>
      </c>
      <c r="I158" s="326">
        <f>IFERROR(GETPIVOTDATA("EXCESS SHORTAGE (PAYABLE)",'MKT STG'!$A$3,"DATE",DATE(YEAR(Table4910[[#This Row],[DATE]]),MONTH(Table4910[[#This Row],[DATE]]),DAY(Table4910[[#This Row],[DATE]]))),0)</f>
        <v>1.8309999999999791</v>
      </c>
      <c r="J158" s="327">
        <f>IFERROR(GETPIVOTDATA("FINE AMOUNT",'MKT STG'!$A$3,"DATE",DATE(YEAR(Table4910[[#This Row],[DATE]]),MONTH(Table4910[[#This Row],[DATE]]),DAY(Table4910[[#This Row],[DATE]]))),0)</f>
        <v>1830.9999999999791</v>
      </c>
      <c r="K158" s="328">
        <f>Table4910[[#This Row],[LOADING WEIGHT (UTK)]]+Table4910[[#This Row],[LOADING WEIGHT (MKT)]]</f>
        <v>1047.8</v>
      </c>
      <c r="L158" s="328">
        <f>Table4910[[#This Row],[LOADING WEIGHT (UTK)]]+Table4910[[#This Row],[LOADING WEIGHT (MKT)]]</f>
        <v>1047.8</v>
      </c>
      <c r="M158" s="328">
        <f>Table4910[[#This Row],[EXCESS SHORTAGE (UTK]]+Table4910[[#This Row],[EXCESS SHORTAGE (MKT)]]</f>
        <v>5.5219999999999754</v>
      </c>
      <c r="N158" s="329">
        <f>Table4910[[#This Row],[FINE AMOUNT (UTK)]]+Table4910[[#This Row],[FINE AMOUNT (MKT)]]</f>
        <v>5521.9999999999754</v>
      </c>
    </row>
    <row r="159" spans="1:14">
      <c r="A159" s="346">
        <v>22</v>
      </c>
      <c r="B159" s="347">
        <v>45404</v>
      </c>
      <c r="C159" s="324">
        <f>IFERROR(GETPIVOTDATA("LOADING WEIGHT",'UTK STG'!$A$3,"DATE",DATE(YEAR(Table4910[[#This Row],[DATE]]),MONTH(Table4910[[#This Row],[DATE]]),DAY(Table4910[[#This Row],[DATE]]))),0)</f>
        <v>1027.82</v>
      </c>
      <c r="D159" s="324">
        <f>IFERROR(GETPIVOTDATA("SHORTAGE WEIGHT",'UTK STG'!$A$3,"DATE",DATE(YEAR(Table4910[[#This Row],[DATE]]),MONTH(Table4910[[#This Row],[DATE]]),DAY(Table4910[[#This Row],[DATE]]))),0)</f>
        <v>15.600000000000033</v>
      </c>
      <c r="E159" s="324">
        <f>IFERROR(GETPIVOTDATA("EXCESS SHORTAGE (PAYABLE)",'UTK STG'!$A$3,"DATE",DATE(YEAR(Table4910[[#This Row],[DATE]]),MONTH(Table4910[[#This Row],[DATE]]),DAY(Table4910[[#This Row],[DATE]]))),0)</f>
        <v>5.3218000000000334</v>
      </c>
      <c r="F159" s="325">
        <f>IFERROR(GETPIVOTDATA("FINE AMOUNT",'UTK STG'!$A$3,"DATE",DATE(YEAR(Table4910[[#This Row],[DATE]]),MONTH(Table4910[[#This Row],[DATE]]),DAY(Table4910[[#This Row],[DATE]]))),0)</f>
        <v>5321.8000000000338</v>
      </c>
      <c r="G159" s="326">
        <f>IFERROR(GETPIVOTDATA("LOADING WEIGHT",'MKT STG'!$A$3,"DATE",DATE(YEAR(Table4910[[#This Row],[DATE]]),MONTH(Table4910[[#This Row],[DATE]]),DAY(Table4910[[#This Row],[DATE]]))),0)</f>
        <v>707.18000000000006</v>
      </c>
      <c r="H159" s="326">
        <f>IFERROR(GETPIVOTDATA("SHORTAGE WEIGHT",'MKT STG'!$A$3,"DATE",DATE(YEAR(Table4910[[#This Row],[DATE]]),MONTH(Table4910[[#This Row],[DATE]]),DAY(Table4910[[#This Row],[DATE]]))),0)</f>
        <v>7.4200000000000088</v>
      </c>
      <c r="I159" s="326">
        <f>IFERROR(GETPIVOTDATA("EXCESS SHORTAGE (PAYABLE)",'MKT STG'!$A$3,"DATE",DATE(YEAR(Table4910[[#This Row],[DATE]]),MONTH(Table4910[[#This Row],[DATE]]),DAY(Table4910[[#This Row],[DATE]]))),0)</f>
        <v>0.34820000000000828</v>
      </c>
      <c r="J159" s="327">
        <f>IFERROR(GETPIVOTDATA("FINE AMOUNT",'MKT STG'!$A$3,"DATE",DATE(YEAR(Table4910[[#This Row],[DATE]]),MONTH(Table4910[[#This Row],[DATE]]),DAY(Table4910[[#This Row],[DATE]]))),0)</f>
        <v>348.20000000000829</v>
      </c>
      <c r="K159" s="328">
        <f>Table4910[[#This Row],[LOADING WEIGHT (UTK)]]+Table4910[[#This Row],[LOADING WEIGHT (MKT)]]</f>
        <v>1735</v>
      </c>
      <c r="L159" s="328">
        <f>Table4910[[#This Row],[LOADING WEIGHT (UTK)]]+Table4910[[#This Row],[LOADING WEIGHT (MKT)]]</f>
        <v>1735</v>
      </c>
      <c r="M159" s="328">
        <f>Table4910[[#This Row],[EXCESS SHORTAGE (UTK]]+Table4910[[#This Row],[EXCESS SHORTAGE (MKT)]]</f>
        <v>5.6700000000000417</v>
      </c>
      <c r="N159" s="329">
        <f>Table4910[[#This Row],[FINE AMOUNT (UTK)]]+Table4910[[#This Row],[FINE AMOUNT (MKT)]]</f>
        <v>5670.0000000000418</v>
      </c>
    </row>
    <row r="160" spans="1:14">
      <c r="A160" s="346">
        <v>23</v>
      </c>
      <c r="B160" s="347">
        <v>45405</v>
      </c>
      <c r="C160" s="324">
        <f>IFERROR(GETPIVOTDATA("LOADING WEIGHT",'UTK STG'!$A$3,"DATE",DATE(YEAR(Table4910[[#This Row],[DATE]]),MONTH(Table4910[[#This Row],[DATE]]),DAY(Table4910[[#This Row],[DATE]]))),0)</f>
        <v>863.42000000000007</v>
      </c>
      <c r="D160" s="324">
        <f>IFERROR(GETPIVOTDATA("SHORTAGE WEIGHT",'UTK STG'!$A$3,"DATE",DATE(YEAR(Table4910[[#This Row],[DATE]]),MONTH(Table4910[[#This Row],[DATE]]),DAY(Table4910[[#This Row],[DATE]]))),0)</f>
        <v>18.679999999999986</v>
      </c>
      <c r="E160" s="324">
        <f>IFERROR(GETPIVOTDATA("EXCESS SHORTAGE (PAYABLE)",'UTK STG'!$A$3,"DATE",DATE(YEAR(Table4910[[#This Row],[DATE]]),MONTH(Table4910[[#This Row],[DATE]]),DAY(Table4910[[#This Row],[DATE]]))),0)</f>
        <v>10.045799999999984</v>
      </c>
      <c r="F160" s="325">
        <f>IFERROR(GETPIVOTDATA("FINE AMOUNT",'UTK STG'!$A$3,"DATE",DATE(YEAR(Table4910[[#This Row],[DATE]]),MONTH(Table4910[[#This Row],[DATE]]),DAY(Table4910[[#This Row],[DATE]]))),0)</f>
        <v>10045.799999999985</v>
      </c>
      <c r="G160" s="326">
        <f>IFERROR(GETPIVOTDATA("LOADING WEIGHT",'MKT STG'!$A$3,"DATE",DATE(YEAR(Table4910[[#This Row],[DATE]]),MONTH(Table4910[[#This Row],[DATE]]),DAY(Table4910[[#This Row],[DATE]]))),0)</f>
        <v>550.55999999999995</v>
      </c>
      <c r="H160" s="326">
        <f>IFERROR(GETPIVOTDATA("SHORTAGE WEIGHT",'MKT STG'!$A$3,"DATE",DATE(YEAR(Table4910[[#This Row],[DATE]]),MONTH(Table4910[[#This Row],[DATE]]),DAY(Table4910[[#This Row],[DATE]]))),0)</f>
        <v>7.3399999999999892</v>
      </c>
      <c r="I160" s="326">
        <f>IFERROR(GETPIVOTDATA("EXCESS SHORTAGE (PAYABLE)",'MKT STG'!$A$3,"DATE",DATE(YEAR(Table4910[[#This Row],[DATE]]),MONTH(Table4910[[#This Row],[DATE]]),DAY(Table4910[[#This Row],[DATE]]))),0)</f>
        <v>1.8343999999999898</v>
      </c>
      <c r="J160" s="327">
        <f>IFERROR(GETPIVOTDATA("FINE AMOUNT",'MKT STG'!$A$3,"DATE",DATE(YEAR(Table4910[[#This Row],[DATE]]),MONTH(Table4910[[#This Row],[DATE]]),DAY(Table4910[[#This Row],[DATE]]))),0)</f>
        <v>1834.3999999999899</v>
      </c>
      <c r="K160" s="328">
        <f>Table4910[[#This Row],[LOADING WEIGHT (UTK)]]+Table4910[[#This Row],[LOADING WEIGHT (MKT)]]</f>
        <v>1413.98</v>
      </c>
      <c r="L160" s="328">
        <f>Table4910[[#This Row],[LOADING WEIGHT (UTK)]]+Table4910[[#This Row],[LOADING WEIGHT (MKT)]]</f>
        <v>1413.98</v>
      </c>
      <c r="M160" s="328">
        <f>Table4910[[#This Row],[EXCESS SHORTAGE (UTK]]+Table4910[[#This Row],[EXCESS SHORTAGE (MKT)]]</f>
        <v>11.880199999999974</v>
      </c>
      <c r="N160" s="329">
        <f>Table4910[[#This Row],[FINE AMOUNT (UTK)]]+Table4910[[#This Row],[FINE AMOUNT (MKT)]]</f>
        <v>11880.199999999975</v>
      </c>
    </row>
    <row r="161" spans="1:14">
      <c r="A161" s="346">
        <v>24</v>
      </c>
      <c r="B161" s="347">
        <v>45406</v>
      </c>
      <c r="C161" s="324">
        <f>IFERROR(GETPIVOTDATA("LOADING WEIGHT",'UTK STG'!$A$3,"DATE",DATE(YEAR(Table4910[[#This Row],[DATE]]),MONTH(Table4910[[#This Row],[DATE]]),DAY(Table4910[[#This Row],[DATE]]))),0)</f>
        <v>912.13999999999987</v>
      </c>
      <c r="D161" s="324">
        <f>IFERROR(GETPIVOTDATA("SHORTAGE WEIGHT",'UTK STG'!$A$3,"DATE",DATE(YEAR(Table4910[[#This Row],[DATE]]),MONTH(Table4910[[#This Row],[DATE]]),DAY(Table4910[[#This Row],[DATE]]))),0)</f>
        <v>14.619999999999994</v>
      </c>
      <c r="E161" s="324">
        <f>IFERROR(GETPIVOTDATA("EXCESS SHORTAGE (PAYABLE)",'UTK STG'!$A$3,"DATE",DATE(YEAR(Table4910[[#This Row],[DATE]]),MONTH(Table4910[[#This Row],[DATE]]),DAY(Table4910[[#This Row],[DATE]]))),0)</f>
        <v>5.4985999999999944</v>
      </c>
      <c r="F161" s="325">
        <f>IFERROR(GETPIVOTDATA("FINE AMOUNT",'UTK STG'!$A$3,"DATE",DATE(YEAR(Table4910[[#This Row],[DATE]]),MONTH(Table4910[[#This Row],[DATE]]),DAY(Table4910[[#This Row],[DATE]]))),0)</f>
        <v>5498.599999999994</v>
      </c>
      <c r="G161" s="326">
        <f>IFERROR(GETPIVOTDATA("LOADING WEIGHT",'MKT STG'!$A$3,"DATE",DATE(YEAR(Table4910[[#This Row],[DATE]]),MONTH(Table4910[[#This Row],[DATE]]),DAY(Table4910[[#This Row],[DATE]]))),0)</f>
        <v>605.04</v>
      </c>
      <c r="H161" s="326">
        <f>IFERROR(GETPIVOTDATA("SHORTAGE WEIGHT",'MKT STG'!$A$3,"DATE",DATE(YEAR(Table4910[[#This Row],[DATE]]),MONTH(Table4910[[#This Row],[DATE]]),DAY(Table4910[[#This Row],[DATE]]))),0)</f>
        <v>7.8799999999999883</v>
      </c>
      <c r="I161" s="326">
        <f>IFERROR(GETPIVOTDATA("EXCESS SHORTAGE (PAYABLE)",'MKT STG'!$A$3,"DATE",DATE(YEAR(Table4910[[#This Row],[DATE]]),MONTH(Table4910[[#This Row],[DATE]]),DAY(Table4910[[#This Row],[DATE]]))),0)</f>
        <v>1.8295999999999886</v>
      </c>
      <c r="J161" s="327">
        <f>IFERROR(GETPIVOTDATA("FINE AMOUNT",'MKT STG'!$A$3,"DATE",DATE(YEAR(Table4910[[#This Row],[DATE]]),MONTH(Table4910[[#This Row],[DATE]]),DAY(Table4910[[#This Row],[DATE]]))),0)</f>
        <v>1829.5999999999885</v>
      </c>
      <c r="K161" s="328">
        <f>Table4910[[#This Row],[LOADING WEIGHT (UTK)]]+Table4910[[#This Row],[LOADING WEIGHT (MKT)]]</f>
        <v>1517.1799999999998</v>
      </c>
      <c r="L161" s="328">
        <f>Table4910[[#This Row],[LOADING WEIGHT (UTK)]]+Table4910[[#This Row],[LOADING WEIGHT (MKT)]]</f>
        <v>1517.1799999999998</v>
      </c>
      <c r="M161" s="328">
        <f>Table4910[[#This Row],[EXCESS SHORTAGE (UTK]]+Table4910[[#This Row],[EXCESS SHORTAGE (MKT)]]</f>
        <v>7.3281999999999829</v>
      </c>
      <c r="N161" s="329">
        <f>Table4910[[#This Row],[FINE AMOUNT (UTK)]]+Table4910[[#This Row],[FINE AMOUNT (MKT)]]</f>
        <v>7328.1999999999825</v>
      </c>
    </row>
    <row r="162" spans="1:14">
      <c r="A162" s="346">
        <v>25</v>
      </c>
      <c r="B162" s="347">
        <v>45407</v>
      </c>
      <c r="C162" s="324">
        <f>IFERROR(GETPIVOTDATA("LOADING WEIGHT",'UTK STG'!$A$3,"DATE",DATE(YEAR(Table4910[[#This Row],[DATE]]),MONTH(Table4910[[#This Row],[DATE]]),DAY(Table4910[[#This Row],[DATE]]))),0)</f>
        <v>732.36</v>
      </c>
      <c r="D162" s="324">
        <f>IFERROR(GETPIVOTDATA("SHORTAGE WEIGHT",'UTK STG'!$A$3,"DATE",DATE(YEAR(Table4910[[#This Row],[DATE]]),MONTH(Table4910[[#This Row],[DATE]]),DAY(Table4910[[#This Row],[DATE]]))),0)</f>
        <v>10.820000000000007</v>
      </c>
      <c r="E162" s="324">
        <f>IFERROR(GETPIVOTDATA("EXCESS SHORTAGE (PAYABLE)",'UTK STG'!$A$3,"DATE",DATE(YEAR(Table4910[[#This Row],[DATE]]),MONTH(Table4910[[#This Row],[DATE]]),DAY(Table4910[[#This Row],[DATE]]))),0)</f>
        <v>3.4964000000000075</v>
      </c>
      <c r="F162" s="325">
        <f>IFERROR(GETPIVOTDATA("FINE AMOUNT",'UTK STG'!$A$3,"DATE",DATE(YEAR(Table4910[[#This Row],[DATE]]),MONTH(Table4910[[#This Row],[DATE]]),DAY(Table4910[[#This Row],[DATE]]))),0)</f>
        <v>3496.4000000000074</v>
      </c>
      <c r="G162" s="326">
        <f>IFERROR(GETPIVOTDATA("LOADING WEIGHT",'MKT STG'!$A$3,"DATE",DATE(YEAR(Table4910[[#This Row],[DATE]]),MONTH(Table4910[[#This Row],[DATE]]),DAY(Table4910[[#This Row],[DATE]]))),0)</f>
        <v>532.42000000000007</v>
      </c>
      <c r="H162" s="326">
        <f>IFERROR(GETPIVOTDATA("SHORTAGE WEIGHT",'MKT STG'!$A$3,"DATE",DATE(YEAR(Table4910[[#This Row],[DATE]]),MONTH(Table4910[[#This Row],[DATE]]),DAY(Table4910[[#This Row],[DATE]]))),0)</f>
        <v>3.9000000000000128</v>
      </c>
      <c r="I162" s="326">
        <f>IFERROR(GETPIVOTDATA("EXCESS SHORTAGE (PAYABLE)",'MKT STG'!$A$3,"DATE",DATE(YEAR(Table4910[[#This Row],[DATE]]),MONTH(Table4910[[#This Row],[DATE]]),DAY(Table4910[[#This Row],[DATE]]))),0)</f>
        <v>-1.4241999999999884</v>
      </c>
      <c r="J162" s="327">
        <f>IFERROR(GETPIVOTDATA("FINE AMOUNT",'MKT STG'!$A$3,"DATE",DATE(YEAR(Table4910[[#This Row],[DATE]]),MONTH(Table4910[[#This Row],[DATE]]),DAY(Table4910[[#This Row],[DATE]]))),0)</f>
        <v>-1424.1999999999884</v>
      </c>
      <c r="K162" s="328">
        <f>Table4910[[#This Row],[LOADING WEIGHT (UTK)]]+Table4910[[#This Row],[LOADING WEIGHT (MKT)]]</f>
        <v>1264.7800000000002</v>
      </c>
      <c r="L162" s="328">
        <f>Table4910[[#This Row],[LOADING WEIGHT (UTK)]]+Table4910[[#This Row],[LOADING WEIGHT (MKT)]]</f>
        <v>1264.7800000000002</v>
      </c>
      <c r="M162" s="328">
        <f>Table4910[[#This Row],[EXCESS SHORTAGE (UTK]]+Table4910[[#This Row],[EXCESS SHORTAGE (MKT)]]</f>
        <v>2.0722000000000191</v>
      </c>
      <c r="N162" s="330">
        <f>Table4910[[#This Row],[FINE AMOUNT (UTK)]]+Table4910[[#This Row],[FINE AMOUNT (MKT)]]</f>
        <v>2072.2000000000189</v>
      </c>
    </row>
    <row r="163" spans="1:14">
      <c r="A163" s="346">
        <v>26</v>
      </c>
      <c r="B163" s="347">
        <v>45408</v>
      </c>
      <c r="C163" s="324">
        <f>IFERROR(GETPIVOTDATA("LOADING WEIGHT",'UTK STG'!$A$3,"DATE",DATE(YEAR(Table4910[[#This Row],[DATE]]),MONTH(Table4910[[#This Row],[DATE]]),DAY(Table4910[[#This Row],[DATE]]))),0)</f>
        <v>774.4</v>
      </c>
      <c r="D163" s="324">
        <f>IFERROR(GETPIVOTDATA("SHORTAGE WEIGHT",'UTK STG'!$A$3,"DATE",DATE(YEAR(Table4910[[#This Row],[DATE]]),MONTH(Table4910[[#This Row],[DATE]]),DAY(Table4910[[#This Row],[DATE]]))),0)</f>
        <v>8.1599999999999682</v>
      </c>
      <c r="E163" s="324">
        <f>IFERROR(GETPIVOTDATA("EXCESS SHORTAGE (PAYABLE)",'UTK STG'!$A$3,"DATE",DATE(YEAR(Table4910[[#This Row],[DATE]]),MONTH(Table4910[[#This Row],[DATE]]),DAY(Table4910[[#This Row],[DATE]]))),0)</f>
        <v>0.4159999999999684</v>
      </c>
      <c r="F163" s="325">
        <f>IFERROR(GETPIVOTDATA("FINE AMOUNT",'UTK STG'!$A$3,"DATE",DATE(YEAR(Table4910[[#This Row],[DATE]]),MONTH(Table4910[[#This Row],[DATE]]),DAY(Table4910[[#This Row],[DATE]]))),0)</f>
        <v>415.9999999999684</v>
      </c>
      <c r="G163" s="326">
        <f>IFERROR(GETPIVOTDATA("LOADING WEIGHT",'MKT STG'!$A$3,"DATE",DATE(YEAR(Table4910[[#This Row],[DATE]]),MONTH(Table4910[[#This Row],[DATE]]),DAY(Table4910[[#This Row],[DATE]]))),0)</f>
        <v>578.86</v>
      </c>
      <c r="H163" s="326">
        <f>IFERROR(GETPIVOTDATA("SHORTAGE WEIGHT",'MKT STG'!$A$3,"DATE",DATE(YEAR(Table4910[[#This Row],[DATE]]),MONTH(Table4910[[#This Row],[DATE]]),DAY(Table4910[[#This Row],[DATE]]))),0)</f>
        <v>5.1200000000000045</v>
      </c>
      <c r="I163" s="326">
        <f>IFERROR(GETPIVOTDATA("EXCESS SHORTAGE (PAYABLE)",'MKT STG'!$A$3,"DATE",DATE(YEAR(Table4910[[#This Row],[DATE]]),MONTH(Table4910[[#This Row],[DATE]]),DAY(Table4910[[#This Row],[DATE]]))),0)</f>
        <v>-0.66859999999999609</v>
      </c>
      <c r="J163" s="348">
        <f>IFERROR(GETPIVOTDATA("FINE AMOUNT",'MKT STG'!$A$3,"DATE",DATE(YEAR(Table4910[[#This Row],[DATE]]),MONTH(Table4910[[#This Row],[DATE]]),DAY(Table4910[[#This Row],[DATE]]))),0)</f>
        <v>-668.59999999999604</v>
      </c>
      <c r="K163" s="328">
        <f>Table4910[[#This Row],[LOADING WEIGHT (UTK)]]+Table4910[[#This Row],[LOADING WEIGHT (MKT)]]</f>
        <v>1353.26</v>
      </c>
      <c r="L163" s="328">
        <f>Table4910[[#This Row],[LOADING WEIGHT (UTK)]]+Table4910[[#This Row],[LOADING WEIGHT (MKT)]]</f>
        <v>1353.26</v>
      </c>
      <c r="M163" s="328">
        <f>Table4910[[#This Row],[EXCESS SHORTAGE (UTK]]+Table4910[[#This Row],[EXCESS SHORTAGE (MKT)]]</f>
        <v>-0.25260000000002769</v>
      </c>
      <c r="N163" s="330">
        <f>Table4910[[#This Row],[FINE AMOUNT (UTK)]]+Table4910[[#This Row],[FINE AMOUNT (MKT)]]</f>
        <v>-252.60000000002765</v>
      </c>
    </row>
    <row r="164" spans="1:14">
      <c r="A164" s="346">
        <v>27</v>
      </c>
      <c r="B164" s="347">
        <v>45409</v>
      </c>
      <c r="C164" s="324">
        <f>IFERROR(GETPIVOTDATA("LOADING WEIGHT",'UTK STG'!$A$3,"DATE",DATE(YEAR(Table4910[[#This Row],[DATE]]),MONTH(Table4910[[#This Row],[DATE]]),DAY(Table4910[[#This Row],[DATE]]))),0)</f>
        <v>645.84</v>
      </c>
      <c r="D164" s="324">
        <f>IFERROR(GETPIVOTDATA("SHORTAGE WEIGHT",'UTK STG'!$A$3,"DATE",DATE(YEAR(Table4910[[#This Row],[DATE]]),MONTH(Table4910[[#This Row],[DATE]]),DAY(Table4910[[#This Row],[DATE]]))),0)</f>
        <v>7.2800000000000047</v>
      </c>
      <c r="E164" s="324">
        <f>IFERROR(GETPIVOTDATA("EXCESS SHORTAGE (PAYABLE)",'UTK STG'!$A$3,"DATE",DATE(YEAR(Table4910[[#This Row],[DATE]]),MONTH(Table4910[[#This Row],[DATE]]),DAY(Table4910[[#This Row],[DATE]]))),0)</f>
        <v>0.82160000000000455</v>
      </c>
      <c r="F164" s="325">
        <f>IFERROR(GETPIVOTDATA("FINE AMOUNT",'UTK STG'!$A$3,"DATE",DATE(YEAR(Table4910[[#This Row],[DATE]]),MONTH(Table4910[[#This Row],[DATE]]),DAY(Table4910[[#This Row],[DATE]]))),0)</f>
        <v>821.60000000000457</v>
      </c>
      <c r="G164" s="326">
        <f>IFERROR(GETPIVOTDATA("LOADING WEIGHT",'MKT STG'!$A$3,"DATE",DATE(YEAR(Table4910[[#This Row],[DATE]]),MONTH(Table4910[[#This Row],[DATE]]),DAY(Table4910[[#This Row],[DATE]]))),0)</f>
        <v>596.67999999999995</v>
      </c>
      <c r="H164" s="326">
        <f>IFERROR(GETPIVOTDATA("SHORTAGE WEIGHT",'MKT STG'!$A$3,"DATE",DATE(YEAR(Table4910[[#This Row],[DATE]]),MONTH(Table4910[[#This Row],[DATE]]),DAY(Table4910[[#This Row],[DATE]]))),0)</f>
        <v>6.8000000000000043</v>
      </c>
      <c r="I164" s="326">
        <f>IFERROR(GETPIVOTDATA("EXCESS SHORTAGE (PAYABLE)",'MKT STG'!$A$3,"DATE",DATE(YEAR(Table4910[[#This Row],[DATE]]),MONTH(Table4910[[#This Row],[DATE]]),DAY(Table4910[[#This Row],[DATE]]))),0)</f>
        <v>0.83320000000000505</v>
      </c>
      <c r="J164" s="348">
        <f>IFERROR(GETPIVOTDATA("FINE AMOUNT",'MKT STG'!$A$3,"DATE",DATE(YEAR(Table4910[[#This Row],[DATE]]),MONTH(Table4910[[#This Row],[DATE]]),DAY(Table4910[[#This Row],[DATE]]))),0)</f>
        <v>833.20000000000505</v>
      </c>
      <c r="K164" s="328">
        <f>Table4910[[#This Row],[LOADING WEIGHT (UTK)]]+Table4910[[#This Row],[LOADING WEIGHT (MKT)]]</f>
        <v>1242.52</v>
      </c>
      <c r="L164" s="328">
        <f>Table4910[[#This Row],[LOADING WEIGHT (UTK)]]+Table4910[[#This Row],[LOADING WEIGHT (MKT)]]</f>
        <v>1242.52</v>
      </c>
      <c r="M164" s="328">
        <f>Table4910[[#This Row],[EXCESS SHORTAGE (UTK]]+Table4910[[#This Row],[EXCESS SHORTAGE (MKT)]]</f>
        <v>1.6548000000000096</v>
      </c>
      <c r="N164" s="330">
        <f>Table4910[[#This Row],[FINE AMOUNT (UTK)]]+Table4910[[#This Row],[FINE AMOUNT (MKT)]]</f>
        <v>1654.8000000000097</v>
      </c>
    </row>
    <row r="165" spans="1:14">
      <c r="A165" s="346">
        <v>28</v>
      </c>
      <c r="B165" s="347">
        <v>45410</v>
      </c>
      <c r="C165" s="324">
        <f>IFERROR(GETPIVOTDATA("LOADING WEIGHT",'UTK STG'!$A$3,"DATE",DATE(YEAR(Table4910[[#This Row],[DATE]]),MONTH(Table4910[[#This Row],[DATE]]),DAY(Table4910[[#This Row],[DATE]]))),0)</f>
        <v>795.62</v>
      </c>
      <c r="D165" s="324">
        <f>IFERROR(GETPIVOTDATA("SHORTAGE WEIGHT",'UTK STG'!$A$3,"DATE",DATE(YEAR(Table4910[[#This Row],[DATE]]),MONTH(Table4910[[#This Row],[DATE]]),DAY(Table4910[[#This Row],[DATE]]))),0)</f>
        <v>9.7999999999999652</v>
      </c>
      <c r="E165" s="324">
        <f>IFERROR(GETPIVOTDATA("EXCESS SHORTAGE (PAYABLE)",'UTK STG'!$A$3,"DATE",DATE(YEAR(Table4910[[#This Row],[DATE]]),MONTH(Table4910[[#This Row],[DATE]]),DAY(Table4910[[#This Row],[DATE]]))),0)</f>
        <v>1.8437999999999652</v>
      </c>
      <c r="F165" s="325">
        <f>IFERROR(GETPIVOTDATA("FINE AMOUNT",'UTK STG'!$A$3,"DATE",DATE(YEAR(Table4910[[#This Row],[DATE]]),MONTH(Table4910[[#This Row],[DATE]]),DAY(Table4910[[#This Row],[DATE]]))),0)</f>
        <v>1843.7999999999652</v>
      </c>
      <c r="G165" s="326">
        <f>IFERROR(GETPIVOTDATA("LOADING WEIGHT",'MKT STG'!$A$3,"DATE",DATE(YEAR(Table4910[[#This Row],[DATE]]),MONTH(Table4910[[#This Row],[DATE]]),DAY(Table4910[[#This Row],[DATE]]))),0)</f>
        <v>566.2600000000001</v>
      </c>
      <c r="H165" s="326">
        <f>IFERROR(GETPIVOTDATA("SHORTAGE WEIGHT",'MKT STG'!$A$3,"DATE",DATE(YEAR(Table4910[[#This Row],[DATE]]),MONTH(Table4910[[#This Row],[DATE]]),DAY(Table4910[[#This Row],[DATE]]))),0)</f>
        <v>7.4600000000000009</v>
      </c>
      <c r="I165" s="326">
        <f>IFERROR(GETPIVOTDATA("EXCESS SHORTAGE (PAYABLE)",'MKT STG'!$A$3,"DATE",DATE(YEAR(Table4910[[#This Row],[DATE]]),MONTH(Table4910[[#This Row],[DATE]]),DAY(Table4910[[#This Row],[DATE]]))),0)</f>
        <v>1.7973999999999997</v>
      </c>
      <c r="J165" s="348">
        <f>IFERROR(GETPIVOTDATA("FINE AMOUNT",'MKT STG'!$A$3,"DATE",DATE(YEAR(Table4910[[#This Row],[DATE]]),MONTH(Table4910[[#This Row],[DATE]]),DAY(Table4910[[#This Row],[DATE]]))),0)</f>
        <v>1797.3999999999996</v>
      </c>
      <c r="K165" s="328">
        <f>Table4910[[#This Row],[LOADING WEIGHT (UTK)]]+Table4910[[#This Row],[LOADING WEIGHT (MKT)]]</f>
        <v>1361.88</v>
      </c>
      <c r="L165" s="328">
        <f>Table4910[[#This Row],[LOADING WEIGHT (UTK)]]+Table4910[[#This Row],[LOADING WEIGHT (MKT)]]</f>
        <v>1361.88</v>
      </c>
      <c r="M165" s="328">
        <f>Table4910[[#This Row],[EXCESS SHORTAGE (UTK]]+Table4910[[#This Row],[EXCESS SHORTAGE (MKT)]]</f>
        <v>3.6411999999999649</v>
      </c>
      <c r="N165" s="330">
        <f>Table4910[[#This Row],[FINE AMOUNT (UTK)]]+Table4910[[#This Row],[FINE AMOUNT (MKT)]]</f>
        <v>3641.1999999999648</v>
      </c>
    </row>
    <row r="166" spans="1:14">
      <c r="A166" s="346">
        <v>29</v>
      </c>
      <c r="B166" s="347">
        <v>45411</v>
      </c>
      <c r="C166" s="324">
        <f>IFERROR(GETPIVOTDATA("LOADING WEIGHT",'UTK STG'!$A$3,"DATE",DATE(YEAR(Table4910[[#This Row],[DATE]]),MONTH(Table4910[[#This Row],[DATE]]),DAY(Table4910[[#This Row],[DATE]]))),0)</f>
        <v>770.4799999999999</v>
      </c>
      <c r="D166" s="324">
        <f>IFERROR(GETPIVOTDATA("SHORTAGE WEIGHT",'UTK STG'!$A$3,"DATE",DATE(YEAR(Table4910[[#This Row],[DATE]]),MONTH(Table4910[[#This Row],[DATE]]),DAY(Table4910[[#This Row],[DATE]]))),0)</f>
        <v>9.6799999999999855</v>
      </c>
      <c r="E166" s="324">
        <f>IFERROR(GETPIVOTDATA("EXCESS SHORTAGE (PAYABLE)",'UTK STG'!$A$3,"DATE",DATE(YEAR(Table4910[[#This Row],[DATE]]),MONTH(Table4910[[#This Row],[DATE]]),DAY(Table4910[[#This Row],[DATE]]))),0)</f>
        <v>1.9751999999999859</v>
      </c>
      <c r="F166" s="325">
        <f>IFERROR(GETPIVOTDATA("FINE AMOUNT",'UTK STG'!$A$3,"DATE",DATE(YEAR(Table4910[[#This Row],[DATE]]),MONTH(Table4910[[#This Row],[DATE]]),DAY(Table4910[[#This Row],[DATE]]))),0)</f>
        <v>1975.1999999999859</v>
      </c>
      <c r="G166" s="326">
        <f>IFERROR(GETPIVOTDATA("LOADING WEIGHT",'MKT STG'!$A$3,"DATE",DATE(YEAR(Table4910[[#This Row],[DATE]]),MONTH(Table4910[[#This Row],[DATE]]),DAY(Table4910[[#This Row],[DATE]]))),0)</f>
        <v>573.62000000000012</v>
      </c>
      <c r="H166" s="326">
        <f>IFERROR(GETPIVOTDATA("SHORTAGE WEIGHT",'MKT STG'!$A$3,"DATE",DATE(YEAR(Table4910[[#This Row],[DATE]]),MONTH(Table4910[[#This Row],[DATE]]),DAY(Table4910[[#This Row],[DATE]]))),0)</f>
        <v>6.1800000000000423</v>
      </c>
      <c r="I166" s="326">
        <f>IFERROR(GETPIVOTDATA("EXCESS SHORTAGE (PAYABLE)",'MKT STG'!$A$3,"DATE",DATE(YEAR(Table4910[[#This Row],[DATE]]),MONTH(Table4910[[#This Row],[DATE]]),DAY(Table4910[[#This Row],[DATE]]))),0)</f>
        <v>0.44380000000004127</v>
      </c>
      <c r="J166" s="348">
        <f>IFERROR(GETPIVOTDATA("FINE AMOUNT",'MKT STG'!$A$3,"DATE",DATE(YEAR(Table4910[[#This Row],[DATE]]),MONTH(Table4910[[#This Row],[DATE]]),DAY(Table4910[[#This Row],[DATE]]))),0)</f>
        <v>443.80000000004128</v>
      </c>
      <c r="K166" s="328">
        <f>Table4910[[#This Row],[LOADING WEIGHT (UTK)]]+Table4910[[#This Row],[LOADING WEIGHT (MKT)]]</f>
        <v>1344.1</v>
      </c>
      <c r="L166" s="328">
        <f>Table4910[[#This Row],[LOADING WEIGHT (UTK)]]+Table4910[[#This Row],[LOADING WEIGHT (MKT)]]</f>
        <v>1344.1</v>
      </c>
      <c r="M166" s="328">
        <f>Table4910[[#This Row],[EXCESS SHORTAGE (UTK]]+Table4910[[#This Row],[EXCESS SHORTAGE (MKT)]]</f>
        <v>2.4190000000000271</v>
      </c>
      <c r="N166" s="330">
        <f>Table4910[[#This Row],[FINE AMOUNT (UTK)]]+Table4910[[#This Row],[FINE AMOUNT (MKT)]]</f>
        <v>2419.0000000000273</v>
      </c>
    </row>
    <row r="167" spans="1:14">
      <c r="A167" s="346">
        <v>30</v>
      </c>
      <c r="B167" s="347">
        <v>45412</v>
      </c>
      <c r="C167" s="324">
        <f>IFERROR(GETPIVOTDATA("LOADING WEIGHT",'UTK STG'!$A$3,"DATE",DATE(YEAR(Table4910[[#This Row],[DATE]]),MONTH(Table4910[[#This Row],[DATE]]),DAY(Table4910[[#This Row],[DATE]]))),0)</f>
        <v>645.78</v>
      </c>
      <c r="D167" s="324">
        <f>IFERROR(GETPIVOTDATA("SHORTAGE WEIGHT",'UTK STG'!$A$3,"DATE",DATE(YEAR(Table4910[[#This Row],[DATE]]),MONTH(Table4910[[#This Row],[DATE]]),DAY(Table4910[[#This Row],[DATE]]))),0)</f>
        <v>9.1399999999999899</v>
      </c>
      <c r="E167" s="324">
        <f>IFERROR(GETPIVOTDATA("EXCESS SHORTAGE (PAYABLE)",'UTK STG'!$A$3,"DATE",DATE(YEAR(Table4910[[#This Row],[DATE]]),MONTH(Table4910[[#This Row],[DATE]]),DAY(Table4910[[#This Row],[DATE]]))),0)</f>
        <v>2.6821999999999901</v>
      </c>
      <c r="F167" s="325">
        <f>IFERROR(GETPIVOTDATA("FINE AMOUNT",'UTK STG'!$A$3,"DATE",DATE(YEAR(Table4910[[#This Row],[DATE]]),MONTH(Table4910[[#This Row],[DATE]]),DAY(Table4910[[#This Row],[DATE]]))),0)</f>
        <v>2682.1999999999903</v>
      </c>
      <c r="G167" s="326">
        <f>IFERROR(GETPIVOTDATA("LOADING WEIGHT",'MKT STG'!$A$3,"DATE",DATE(YEAR(Table4910[[#This Row],[DATE]]),MONTH(Table4910[[#This Row],[DATE]]),DAY(Table4910[[#This Row],[DATE]]))),0)</f>
        <v>597.69999999999993</v>
      </c>
      <c r="H167" s="326">
        <f>IFERROR(GETPIVOTDATA("SHORTAGE WEIGHT",'MKT STG'!$A$3,"DATE",DATE(YEAR(Table4910[[#This Row],[DATE]]),MONTH(Table4910[[#This Row],[DATE]]),DAY(Table4910[[#This Row],[DATE]]))),0)</f>
        <v>7.2600000000000051</v>
      </c>
      <c r="I167" s="326">
        <f>IFERROR(GETPIVOTDATA("EXCESS SHORTAGE (PAYABLE)",'MKT STG'!$A$3,"DATE",DATE(YEAR(Table4910[[#This Row],[DATE]]),MONTH(Table4910[[#This Row],[DATE]]),DAY(Table4910[[#This Row],[DATE]]))),0)</f>
        <v>1.2830000000000057</v>
      </c>
      <c r="J167" s="348">
        <f>IFERROR(GETPIVOTDATA("FINE AMOUNT",'MKT STG'!$A$3,"DATE",DATE(YEAR(Table4910[[#This Row],[DATE]]),MONTH(Table4910[[#This Row],[DATE]]),DAY(Table4910[[#This Row],[DATE]]))),0)</f>
        <v>1283.0000000000057</v>
      </c>
      <c r="K167" s="328">
        <f>Table4910[[#This Row],[LOADING WEIGHT (UTK)]]+Table4910[[#This Row],[LOADING WEIGHT (MKT)]]</f>
        <v>1243.48</v>
      </c>
      <c r="L167" s="328">
        <f>Table4910[[#This Row],[LOADING WEIGHT (UTK)]]+Table4910[[#This Row],[LOADING WEIGHT (MKT)]]</f>
        <v>1243.48</v>
      </c>
      <c r="M167" s="328">
        <f>Table4910[[#This Row],[EXCESS SHORTAGE (UTK]]+Table4910[[#This Row],[EXCESS SHORTAGE (MKT)]]</f>
        <v>3.9651999999999958</v>
      </c>
      <c r="N167" s="330">
        <f>Table4910[[#This Row],[FINE AMOUNT (UTK)]]+Table4910[[#This Row],[FINE AMOUNT (MKT)]]</f>
        <v>3965.1999999999962</v>
      </c>
    </row>
    <row r="168" spans="1:14">
      <c r="A168" s="344" t="s">
        <v>185</v>
      </c>
      <c r="B168" s="345"/>
      <c r="C168" s="340">
        <f>SUBTOTAL(109,Table4910[LOADING WEIGHT (UTK)])</f>
        <v>24680.959999999995</v>
      </c>
      <c r="D168" s="341"/>
      <c r="E168" s="340">
        <f>SUBTOTAL(109,Table4910[EXCESS SHORTAGE (UTK])</f>
        <v>103.71039999999992</v>
      </c>
      <c r="F168" s="342">
        <f>SUBTOTAL(109,Table4910[FINE AMOUNT (UTK)])</f>
        <v>103710.39999999992</v>
      </c>
      <c r="G168" s="337">
        <f>SUBTOTAL(109,Table4910[LOADING WEIGHT (MKT)])</f>
        <v>16876.900000000001</v>
      </c>
      <c r="H168" s="338"/>
      <c r="I168" s="337">
        <f>SUBTOTAL(109,Table4910[EXCESS SHORTAGE (MKT)])</f>
        <v>10.711000000000034</v>
      </c>
      <c r="J168" s="339">
        <f>SUBTOTAL(109,Table4910[FINE AMOUNT (MKT)])</f>
        <v>10711.000000000038</v>
      </c>
      <c r="K168" s="334">
        <f>SUBTOTAL(109,Table4910[LOADING WEIGHT (TOTAL)])</f>
        <v>41557.859999999993</v>
      </c>
      <c r="L168" s="335"/>
      <c r="M168" s="334">
        <f>SUBTOTAL(109,Table4910[EXCESS SHORTAGE (TOTAL)2])</f>
        <v>114.42139999999992</v>
      </c>
      <c r="N168" s="336">
        <f>SUBTOTAL(109,Table4910[FINE AMOUNT (TOTAL)])</f>
        <v>114421.39999999992</v>
      </c>
    </row>
  </sheetData>
  <mergeCells count="5">
    <mergeCell ref="A67:N67"/>
    <mergeCell ref="A101:N101"/>
    <mergeCell ref="A136:N136"/>
    <mergeCell ref="A34:N34"/>
    <mergeCell ref="A1:N1"/>
  </mergeCells>
  <phoneticPr fontId="84" type="noConversion"/>
  <pageMargins left="0.23622047244094491" right="0.23622047244094491" top="0.55118110236220474" bottom="0.55118110236220474" header="0.31496062992125984" footer="0.31496062992125984"/>
  <pageSetup paperSize="9" scale="23" orientation="landscape" r:id="rId1"/>
  <tableParts count="5">
    <tablePart r:id="rId2"/>
    <tablePart r:id="rId3"/>
    <tablePart r:id="rId4"/>
    <tablePart r:id="rId5"/>
    <tablePart r:id="rId6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F805"/>
  <sheetViews>
    <sheetView workbookViewId="0">
      <pane xSplit="2" ySplit="4" topLeftCell="C213" activePane="bottomRight" state="frozen"/>
      <selection pane="topRight" activeCell="C1" sqref="C1"/>
      <selection pane="bottomLeft" activeCell="A5" sqref="A5"/>
      <selection pane="bottomRight" activeCell="J107" sqref="J107"/>
    </sheetView>
  </sheetViews>
  <sheetFormatPr defaultRowHeight="14.4"/>
  <cols>
    <col min="1" max="1" width="13.109375" bestFit="1" customWidth="1"/>
    <col min="2" max="2" width="11.6640625" bestFit="1" customWidth="1"/>
    <col min="3" max="3" width="9.6640625" bestFit="1" customWidth="1"/>
    <col min="4" max="4" width="10.5546875" bestFit="1" customWidth="1"/>
    <col min="5" max="5" width="10.33203125" bestFit="1" customWidth="1"/>
    <col min="6" max="6" width="12.33203125" customWidth="1"/>
    <col min="7" max="7" width="10" bestFit="1" customWidth="1"/>
  </cols>
  <sheetData>
    <row r="3" spans="1:6" s="319" customFormat="1" ht="43.2">
      <c r="A3" s="15" t="s">
        <v>27</v>
      </c>
      <c r="B3" s="321" t="s">
        <v>180</v>
      </c>
      <c r="C3" s="321" t="s">
        <v>181</v>
      </c>
      <c r="D3" s="321" t="s">
        <v>182</v>
      </c>
      <c r="E3" s="321" t="s">
        <v>183</v>
      </c>
      <c r="F3" s="321" t="s">
        <v>184</v>
      </c>
    </row>
    <row r="4" spans="1:6">
      <c r="A4" s="317">
        <v>45385</v>
      </c>
      <c r="B4" s="90">
        <v>555.29999999999984</v>
      </c>
      <c r="C4" s="318">
        <v>11.260000000000012</v>
      </c>
      <c r="D4" s="90">
        <v>5.5529999999999982</v>
      </c>
      <c r="E4" s="90">
        <v>5.7070000000000141</v>
      </c>
      <c r="F4" s="320">
        <v>5707.0000000000136</v>
      </c>
    </row>
    <row r="5" spans="1:6">
      <c r="A5" s="317">
        <v>45386</v>
      </c>
      <c r="B5" s="90">
        <v>1160.3800000000001</v>
      </c>
      <c r="C5" s="318">
        <v>17.579999999999988</v>
      </c>
      <c r="D5" s="90">
        <v>11.603800000000001</v>
      </c>
      <c r="E5" s="90">
        <v>5.9761999999999862</v>
      </c>
      <c r="F5" s="320">
        <v>5976.1999999999862</v>
      </c>
    </row>
    <row r="6" spans="1:6">
      <c r="A6" s="317">
        <v>45387</v>
      </c>
      <c r="B6" s="90">
        <v>935.31999999999982</v>
      </c>
      <c r="C6" s="318">
        <v>13.399999999999991</v>
      </c>
      <c r="D6" s="90">
        <v>9.3531999999999993</v>
      </c>
      <c r="E6" s="90">
        <v>4.0467999999999922</v>
      </c>
      <c r="F6" s="320">
        <v>4046.799999999992</v>
      </c>
    </row>
    <row r="7" spans="1:6">
      <c r="A7" s="317">
        <v>45388</v>
      </c>
      <c r="B7" s="90">
        <v>1019.8199999999999</v>
      </c>
      <c r="C7" s="318">
        <v>13.939999999999984</v>
      </c>
      <c r="D7" s="90">
        <v>10.1982</v>
      </c>
      <c r="E7" s="90">
        <v>3.7417999999999836</v>
      </c>
      <c r="F7" s="320">
        <v>3741.7999999999838</v>
      </c>
    </row>
    <row r="8" spans="1:6">
      <c r="A8" s="317">
        <v>45389</v>
      </c>
      <c r="B8" s="90">
        <v>1226.2</v>
      </c>
      <c r="C8" s="318">
        <v>20.999999999999968</v>
      </c>
      <c r="D8" s="90">
        <v>12.262</v>
      </c>
      <c r="E8" s="90">
        <v>8.7379999999999676</v>
      </c>
      <c r="F8" s="320">
        <v>8737.9999999999673</v>
      </c>
    </row>
    <row r="9" spans="1:6">
      <c r="A9" s="317">
        <v>45390</v>
      </c>
      <c r="B9" s="90">
        <v>895.27999999999986</v>
      </c>
      <c r="C9" s="318">
        <v>11.559999999999999</v>
      </c>
      <c r="D9" s="90">
        <v>8.9527999999999981</v>
      </c>
      <c r="E9" s="90">
        <v>2.6072000000000006</v>
      </c>
      <c r="F9" s="320">
        <v>2607.2000000000007</v>
      </c>
    </row>
    <row r="10" spans="1:6">
      <c r="A10" s="317">
        <v>45391</v>
      </c>
      <c r="B10" s="90">
        <v>1160.8800000000001</v>
      </c>
      <c r="C10" s="318">
        <v>14.159999999999975</v>
      </c>
      <c r="D10" s="90">
        <v>11.6088</v>
      </c>
      <c r="E10" s="90">
        <v>2.5511999999999748</v>
      </c>
      <c r="F10" s="320">
        <v>2551.1999999999748</v>
      </c>
    </row>
    <row r="11" spans="1:6">
      <c r="A11" s="317">
        <v>45392</v>
      </c>
      <c r="B11" s="90">
        <v>1045.7599999999998</v>
      </c>
      <c r="C11" s="318">
        <v>17.040000000000006</v>
      </c>
      <c r="D11" s="90">
        <v>10.457599999999998</v>
      </c>
      <c r="E11" s="90">
        <v>6.5824000000000087</v>
      </c>
      <c r="F11" s="320">
        <v>6582.4000000000087</v>
      </c>
    </row>
    <row r="12" spans="1:6">
      <c r="A12" s="317">
        <v>45393</v>
      </c>
      <c r="B12" s="90">
        <v>935.18000000000006</v>
      </c>
      <c r="C12" s="318">
        <v>18.940000000000015</v>
      </c>
      <c r="D12" s="90">
        <v>9.3518000000000008</v>
      </c>
      <c r="E12" s="90">
        <v>9.5882000000000147</v>
      </c>
      <c r="F12" s="320">
        <v>9588.2000000000153</v>
      </c>
    </row>
    <row r="13" spans="1:6">
      <c r="A13" s="317">
        <v>45394</v>
      </c>
      <c r="B13" s="90">
        <v>881.84</v>
      </c>
      <c r="C13" s="318">
        <v>12.920000000000023</v>
      </c>
      <c r="D13" s="90">
        <v>8.8184000000000005</v>
      </c>
      <c r="E13" s="90">
        <v>4.1016000000000226</v>
      </c>
      <c r="F13" s="320">
        <v>4101.6000000000222</v>
      </c>
    </row>
    <row r="14" spans="1:6">
      <c r="A14" s="317">
        <v>45395</v>
      </c>
      <c r="B14" s="90">
        <v>1022.64</v>
      </c>
      <c r="C14" s="318">
        <v>11.460000000000004</v>
      </c>
      <c r="D14" s="90">
        <v>10.2264</v>
      </c>
      <c r="E14" s="90">
        <v>1.2336000000000045</v>
      </c>
      <c r="F14" s="320">
        <v>1233.6000000000045</v>
      </c>
    </row>
    <row r="15" spans="1:6">
      <c r="A15" s="317">
        <v>45396</v>
      </c>
      <c r="B15" s="90">
        <v>1172.26</v>
      </c>
      <c r="C15" s="318">
        <v>14.220000000000002</v>
      </c>
      <c r="D15" s="90">
        <v>11.7226</v>
      </c>
      <c r="E15" s="90">
        <v>2.4974000000000025</v>
      </c>
      <c r="F15" s="320">
        <v>2497.4000000000024</v>
      </c>
    </row>
    <row r="16" spans="1:6">
      <c r="A16" s="317">
        <v>45397</v>
      </c>
      <c r="B16" s="90">
        <v>1032.9199999999998</v>
      </c>
      <c r="C16" s="318">
        <v>13.319999999999997</v>
      </c>
      <c r="D16" s="90">
        <v>10.329199999999998</v>
      </c>
      <c r="E16" s="90">
        <v>2.9907999999999983</v>
      </c>
      <c r="F16" s="320">
        <v>2990.7999999999984</v>
      </c>
    </row>
    <row r="17" spans="1:6">
      <c r="A17" s="317">
        <v>45398</v>
      </c>
      <c r="B17" s="90">
        <v>816.3</v>
      </c>
      <c r="C17" s="318">
        <v>12.139999999999997</v>
      </c>
      <c r="D17" s="90">
        <v>8.1630000000000003</v>
      </c>
      <c r="E17" s="90">
        <v>3.9769999999999968</v>
      </c>
      <c r="F17" s="320">
        <v>3976.9999999999968</v>
      </c>
    </row>
    <row r="18" spans="1:6">
      <c r="A18" s="317">
        <v>45399</v>
      </c>
      <c r="B18" s="90">
        <v>684.32000000000016</v>
      </c>
      <c r="C18" s="318">
        <v>8.7800000000000011</v>
      </c>
      <c r="D18" s="90">
        <v>6.8432000000000022</v>
      </c>
      <c r="E18" s="90">
        <v>1.936799999999999</v>
      </c>
      <c r="F18" s="320">
        <v>1936.799999999999</v>
      </c>
    </row>
    <row r="19" spans="1:6">
      <c r="A19" s="317">
        <v>45400</v>
      </c>
      <c r="B19" s="90">
        <v>788.51999999999975</v>
      </c>
      <c r="C19" s="318">
        <v>7.4999999999999716</v>
      </c>
      <c r="D19" s="90">
        <v>7.8851999999999975</v>
      </c>
      <c r="E19" s="90">
        <v>-0.38520000000002597</v>
      </c>
      <c r="F19" s="320">
        <v>-385.20000000002597</v>
      </c>
    </row>
    <row r="20" spans="1:6">
      <c r="A20" s="317">
        <v>45401</v>
      </c>
      <c r="B20" s="90">
        <v>808.10000000000014</v>
      </c>
      <c r="C20" s="318">
        <v>11.020000000000024</v>
      </c>
      <c r="D20" s="90">
        <v>8.0810000000000013</v>
      </c>
      <c r="E20" s="90">
        <v>2.9390000000000231</v>
      </c>
      <c r="F20" s="320">
        <v>2939.0000000000232</v>
      </c>
    </row>
    <row r="21" spans="1:6">
      <c r="A21" s="317">
        <v>45402</v>
      </c>
      <c r="B21" s="90">
        <v>741.18000000000006</v>
      </c>
      <c r="C21" s="318">
        <v>6.5000000000000107</v>
      </c>
      <c r="D21" s="90">
        <v>7.4118000000000004</v>
      </c>
      <c r="E21" s="90">
        <v>-0.91179999999998973</v>
      </c>
      <c r="F21" s="320">
        <v>-911.79999999998972</v>
      </c>
    </row>
    <row r="22" spans="1:6">
      <c r="A22" s="317">
        <v>45403</v>
      </c>
      <c r="B22" s="90">
        <v>630.9</v>
      </c>
      <c r="C22" s="318">
        <v>9.9999999999999964</v>
      </c>
      <c r="D22" s="90">
        <v>6.3090000000000002</v>
      </c>
      <c r="E22" s="90">
        <v>3.6909999999999963</v>
      </c>
      <c r="F22" s="320">
        <v>3690.9999999999964</v>
      </c>
    </row>
    <row r="23" spans="1:6">
      <c r="A23" s="317">
        <v>45404</v>
      </c>
      <c r="B23" s="90">
        <v>1027.82</v>
      </c>
      <c r="C23" s="318">
        <v>15.600000000000033</v>
      </c>
      <c r="D23" s="90">
        <v>10.2782</v>
      </c>
      <c r="E23" s="90">
        <v>5.3218000000000334</v>
      </c>
      <c r="F23" s="320">
        <v>5321.8000000000338</v>
      </c>
    </row>
    <row r="24" spans="1:6">
      <c r="A24" s="317">
        <v>45405</v>
      </c>
      <c r="B24" s="90">
        <v>863.42000000000007</v>
      </c>
      <c r="C24" s="318">
        <v>18.679999999999986</v>
      </c>
      <c r="D24" s="90">
        <v>8.6342000000000017</v>
      </c>
      <c r="E24" s="90">
        <v>10.045799999999984</v>
      </c>
      <c r="F24" s="320">
        <v>10045.799999999985</v>
      </c>
    </row>
    <row r="25" spans="1:6">
      <c r="A25" s="317">
        <v>45406</v>
      </c>
      <c r="B25" s="90">
        <v>912.13999999999987</v>
      </c>
      <c r="C25" s="318">
        <v>14.619999999999994</v>
      </c>
      <c r="D25" s="90">
        <v>9.1213999999999995</v>
      </c>
      <c r="E25" s="90">
        <v>5.4985999999999944</v>
      </c>
      <c r="F25" s="320">
        <v>5498.599999999994</v>
      </c>
    </row>
    <row r="26" spans="1:6">
      <c r="A26" s="317">
        <v>45407</v>
      </c>
      <c r="B26" s="90">
        <v>732.36</v>
      </c>
      <c r="C26" s="318">
        <v>10.820000000000007</v>
      </c>
      <c r="D26" s="90">
        <v>7.3235999999999999</v>
      </c>
      <c r="E26" s="90">
        <v>3.4964000000000075</v>
      </c>
      <c r="F26" s="320">
        <v>3496.4000000000074</v>
      </c>
    </row>
    <row r="27" spans="1:6">
      <c r="A27" s="317">
        <v>45408</v>
      </c>
      <c r="B27" s="90">
        <v>774.4</v>
      </c>
      <c r="C27" s="318">
        <v>8.1599999999999682</v>
      </c>
      <c r="D27" s="90">
        <v>7.7439999999999998</v>
      </c>
      <c r="E27" s="90">
        <v>0.4159999999999684</v>
      </c>
      <c r="F27" s="320">
        <v>415.9999999999684</v>
      </c>
    </row>
    <row r="28" spans="1:6">
      <c r="A28" s="317">
        <v>45409</v>
      </c>
      <c r="B28" s="90">
        <v>645.84</v>
      </c>
      <c r="C28" s="318">
        <v>7.2800000000000047</v>
      </c>
      <c r="D28" s="90">
        <v>6.4584000000000001</v>
      </c>
      <c r="E28" s="90">
        <v>0.82160000000000455</v>
      </c>
      <c r="F28" s="320">
        <v>821.60000000000457</v>
      </c>
    </row>
    <row r="29" spans="1:6">
      <c r="A29" s="317">
        <v>45410</v>
      </c>
      <c r="B29" s="90">
        <v>795.62</v>
      </c>
      <c r="C29" s="318">
        <v>9.7999999999999652</v>
      </c>
      <c r="D29" s="90">
        <v>7.9561999999999999</v>
      </c>
      <c r="E29" s="90">
        <v>1.8437999999999652</v>
      </c>
      <c r="F29" s="320">
        <v>1843.7999999999652</v>
      </c>
    </row>
    <row r="30" spans="1:6">
      <c r="A30" s="317">
        <v>45411</v>
      </c>
      <c r="B30" s="90">
        <v>770.4799999999999</v>
      </c>
      <c r="C30" s="318">
        <v>9.6799999999999855</v>
      </c>
      <c r="D30" s="90">
        <v>7.7047999999999996</v>
      </c>
      <c r="E30" s="90">
        <v>1.9751999999999859</v>
      </c>
      <c r="F30" s="320">
        <v>1975.1999999999859</v>
      </c>
    </row>
    <row r="31" spans="1:6">
      <c r="A31" s="317">
        <v>45412</v>
      </c>
      <c r="B31" s="90">
        <v>645.78</v>
      </c>
      <c r="C31" s="318">
        <v>9.1399999999999899</v>
      </c>
      <c r="D31" s="90">
        <v>6.4577999999999998</v>
      </c>
      <c r="E31" s="90">
        <v>2.6821999999999901</v>
      </c>
      <c r="F31" s="320">
        <v>2682.1999999999903</v>
      </c>
    </row>
    <row r="32" spans="1:6">
      <c r="A32" s="317">
        <v>45413</v>
      </c>
      <c r="B32" s="90">
        <v>775.86000000000013</v>
      </c>
      <c r="C32" s="318">
        <v>9.7600000000000229</v>
      </c>
      <c r="D32" s="90">
        <v>7.7586000000000013</v>
      </c>
      <c r="E32" s="90">
        <v>2.0014000000000216</v>
      </c>
      <c r="F32" s="320">
        <v>2001.4000000000217</v>
      </c>
    </row>
    <row r="33" spans="1:6">
      <c r="A33" s="317">
        <v>45414</v>
      </c>
      <c r="B33" s="90">
        <v>795.90000000000009</v>
      </c>
      <c r="C33" s="318">
        <v>10.880000000000024</v>
      </c>
      <c r="D33" s="90">
        <v>7.9590000000000014</v>
      </c>
      <c r="E33" s="90">
        <v>2.9210000000000225</v>
      </c>
      <c r="F33" s="320">
        <v>2921.0000000000223</v>
      </c>
    </row>
    <row r="34" spans="1:6">
      <c r="A34" s="317">
        <v>45415</v>
      </c>
      <c r="B34" s="90">
        <v>421.76000000000005</v>
      </c>
      <c r="C34" s="318">
        <v>5.2400000000000233</v>
      </c>
      <c r="D34" s="90">
        <v>4.2176000000000009</v>
      </c>
      <c r="E34" s="90">
        <v>1.0224000000000224</v>
      </c>
      <c r="F34" s="320">
        <v>1022.4000000000224</v>
      </c>
    </row>
    <row r="35" spans="1:6">
      <c r="A35" s="317">
        <v>45416</v>
      </c>
      <c r="B35" s="90">
        <v>733.84</v>
      </c>
      <c r="C35" s="318">
        <v>7.4200000000000017</v>
      </c>
      <c r="D35" s="90">
        <v>7.3384</v>
      </c>
      <c r="E35" s="90">
        <v>8.1600000000001671E-2</v>
      </c>
      <c r="F35" s="320">
        <v>81.600000000001671</v>
      </c>
    </row>
    <row r="36" spans="1:6">
      <c r="A36" s="317">
        <v>45417</v>
      </c>
      <c r="B36" s="90">
        <v>468.02</v>
      </c>
      <c r="C36" s="318">
        <v>4.7600000000000051</v>
      </c>
      <c r="D36" s="90">
        <v>4.6802000000000001</v>
      </c>
      <c r="E36" s="90">
        <v>7.9800000000004978E-2</v>
      </c>
      <c r="F36" s="320">
        <v>79.800000000004985</v>
      </c>
    </row>
    <row r="37" spans="1:6">
      <c r="A37" s="317">
        <v>45418</v>
      </c>
      <c r="B37" s="90">
        <v>794.28</v>
      </c>
      <c r="C37" s="318">
        <v>8.2799999999999976</v>
      </c>
      <c r="D37" s="90">
        <v>7.9428000000000001</v>
      </c>
      <c r="E37" s="90">
        <v>0.3371999999999975</v>
      </c>
      <c r="F37" s="320">
        <v>337.19999999999749</v>
      </c>
    </row>
    <row r="38" spans="1:6">
      <c r="A38" s="317">
        <v>45419</v>
      </c>
      <c r="B38" s="90">
        <v>855.7199999999998</v>
      </c>
      <c r="C38" s="318">
        <v>10.060000000000002</v>
      </c>
      <c r="D38" s="90">
        <v>8.5571999999999981</v>
      </c>
      <c r="E38" s="90">
        <v>1.5028000000000041</v>
      </c>
      <c r="F38" s="320">
        <v>1502.800000000004</v>
      </c>
    </row>
    <row r="39" spans="1:6">
      <c r="A39" s="317">
        <v>45420</v>
      </c>
      <c r="B39" s="90">
        <v>825.4</v>
      </c>
      <c r="C39" s="318">
        <v>9.019999999999996</v>
      </c>
      <c r="D39" s="90">
        <v>8.2539999999999996</v>
      </c>
      <c r="E39" s="90">
        <v>0.76599999999999646</v>
      </c>
      <c r="F39" s="320">
        <v>765.99999999999648</v>
      </c>
    </row>
    <row r="40" spans="1:6">
      <c r="A40" s="317">
        <v>45421</v>
      </c>
      <c r="B40" s="90">
        <v>440.25999999999993</v>
      </c>
      <c r="C40" s="318">
        <v>4.7999999999999865</v>
      </c>
      <c r="D40" s="90">
        <v>4.4025999999999996</v>
      </c>
      <c r="E40" s="90">
        <v>0.39739999999998687</v>
      </c>
      <c r="F40" s="320">
        <v>397.3999999999869</v>
      </c>
    </row>
    <row r="41" spans="1:6">
      <c r="A41" s="317">
        <v>45424</v>
      </c>
      <c r="B41" s="90">
        <v>344.85999999999996</v>
      </c>
      <c r="C41" s="318">
        <v>4.659999999999993</v>
      </c>
      <c r="D41" s="90">
        <v>3.4485999999999994</v>
      </c>
      <c r="E41" s="90">
        <v>1.2113999999999936</v>
      </c>
      <c r="F41" s="320">
        <v>1211.3999999999935</v>
      </c>
    </row>
    <row r="42" spans="1:6">
      <c r="A42" s="317">
        <v>45425</v>
      </c>
      <c r="B42" s="90">
        <v>428.62</v>
      </c>
      <c r="C42" s="318">
        <v>6.5199999999999925</v>
      </c>
      <c r="D42" s="90">
        <v>4.2862</v>
      </c>
      <c r="E42" s="90">
        <v>2.2337999999999925</v>
      </c>
      <c r="F42" s="320">
        <v>2233.7999999999925</v>
      </c>
    </row>
    <row r="43" spans="1:6">
      <c r="A43" s="317">
        <v>45426</v>
      </c>
      <c r="B43" s="90">
        <v>444.71999999999997</v>
      </c>
      <c r="C43" s="318">
        <v>5.8999999999999986</v>
      </c>
      <c r="D43" s="90">
        <v>4.4471999999999996</v>
      </c>
      <c r="E43" s="90">
        <v>1.452799999999999</v>
      </c>
      <c r="F43" s="320">
        <v>1452.799999999999</v>
      </c>
    </row>
    <row r="44" spans="1:6">
      <c r="A44" s="317">
        <v>45427</v>
      </c>
      <c r="B44" s="90">
        <v>570.45999999999992</v>
      </c>
      <c r="C44" s="318">
        <v>10.820000000000025</v>
      </c>
      <c r="D44" s="90">
        <v>5.7045999999999992</v>
      </c>
      <c r="E44" s="90">
        <v>5.1154000000000259</v>
      </c>
      <c r="F44" s="320">
        <v>5115.400000000026</v>
      </c>
    </row>
    <row r="45" spans="1:6">
      <c r="A45" s="317">
        <v>45428</v>
      </c>
      <c r="B45" s="90">
        <v>904.10000000000014</v>
      </c>
      <c r="C45" s="318">
        <v>14.860000000000028</v>
      </c>
      <c r="D45" s="90">
        <v>9.0410000000000021</v>
      </c>
      <c r="E45" s="90">
        <v>5.8190000000000257</v>
      </c>
      <c r="F45" s="320">
        <v>5819.0000000000255</v>
      </c>
    </row>
    <row r="46" spans="1:6">
      <c r="A46" s="317">
        <v>45429</v>
      </c>
      <c r="B46" s="90">
        <v>813.2</v>
      </c>
      <c r="C46" s="318">
        <v>11.019999999999968</v>
      </c>
      <c r="D46" s="90">
        <v>8.1320000000000014</v>
      </c>
      <c r="E46" s="90">
        <v>2.8879999999999661</v>
      </c>
      <c r="F46" s="320">
        <v>2887.9999999999663</v>
      </c>
    </row>
    <row r="47" spans="1:6">
      <c r="A47" s="317">
        <v>45430</v>
      </c>
      <c r="B47" s="90">
        <v>625.14</v>
      </c>
      <c r="C47" s="318">
        <v>12.400000000000016</v>
      </c>
      <c r="D47" s="90">
        <v>6.2514000000000003</v>
      </c>
      <c r="E47" s="90">
        <v>6.1486000000000161</v>
      </c>
      <c r="F47" s="320">
        <v>6148.6000000000158</v>
      </c>
    </row>
    <row r="48" spans="1:6">
      <c r="A48" s="317">
        <v>45431</v>
      </c>
      <c r="B48" s="90">
        <v>965.46</v>
      </c>
      <c r="C48" s="318">
        <v>16.559999999999988</v>
      </c>
      <c r="D48" s="90">
        <v>9.6546000000000003</v>
      </c>
      <c r="E48" s="90">
        <v>6.9053999999999878</v>
      </c>
      <c r="F48" s="320">
        <v>6905.3999999999878</v>
      </c>
    </row>
    <row r="49" spans="1:6">
      <c r="A49" s="317">
        <v>45433</v>
      </c>
      <c r="B49" s="90">
        <v>562.05999999999995</v>
      </c>
      <c r="C49" s="318">
        <v>7.3960000000000008</v>
      </c>
      <c r="D49" s="90">
        <v>5.6205999999999996</v>
      </c>
      <c r="E49" s="90">
        <v>1.7754000000000012</v>
      </c>
      <c r="F49" s="320">
        <v>1775.4000000000012</v>
      </c>
    </row>
    <row r="50" spans="1:6">
      <c r="A50" s="317">
        <v>45434</v>
      </c>
      <c r="B50" s="90">
        <v>774.69999999999993</v>
      </c>
      <c r="C50" s="318">
        <v>9.2600000000000087</v>
      </c>
      <c r="D50" s="90">
        <v>7.7469999999999999</v>
      </c>
      <c r="E50" s="90">
        <v>1.5130000000000088</v>
      </c>
      <c r="F50" s="320">
        <v>1513.0000000000089</v>
      </c>
    </row>
    <row r="51" spans="1:6">
      <c r="A51" s="317">
        <v>45435</v>
      </c>
      <c r="B51" s="90">
        <v>1098.4999999999998</v>
      </c>
      <c r="C51" s="318">
        <v>15.199999999999974</v>
      </c>
      <c r="D51" s="90">
        <v>10.984999999999998</v>
      </c>
      <c r="E51" s="90">
        <v>4.2149999999999768</v>
      </c>
      <c r="F51" s="320">
        <v>4214.9999999999764</v>
      </c>
    </row>
    <row r="52" spans="1:6">
      <c r="A52" s="317">
        <v>45436</v>
      </c>
      <c r="B52" s="90">
        <v>586.12</v>
      </c>
      <c r="C52" s="318">
        <v>11.560000000000013</v>
      </c>
      <c r="D52" s="90">
        <v>5.8612000000000002</v>
      </c>
      <c r="E52" s="90">
        <v>5.6988000000000127</v>
      </c>
      <c r="F52" s="320">
        <v>5698.8000000000129</v>
      </c>
    </row>
    <row r="53" spans="1:6">
      <c r="A53" s="317">
        <v>45437</v>
      </c>
      <c r="B53" s="90">
        <v>897.82</v>
      </c>
      <c r="C53" s="318">
        <v>21.400000000000023</v>
      </c>
      <c r="D53" s="90">
        <v>8.9782000000000011</v>
      </c>
      <c r="E53" s="90">
        <v>12.421800000000022</v>
      </c>
      <c r="F53" s="320">
        <v>12421.800000000023</v>
      </c>
    </row>
    <row r="54" spans="1:6">
      <c r="A54" s="317">
        <v>45438</v>
      </c>
      <c r="B54" s="90">
        <v>1133.6600000000001</v>
      </c>
      <c r="C54" s="318">
        <v>16.919999999999966</v>
      </c>
      <c r="D54" s="90">
        <v>11.336600000000001</v>
      </c>
      <c r="E54" s="90">
        <v>5.5833999999999655</v>
      </c>
      <c r="F54" s="320">
        <v>5583.3999999999651</v>
      </c>
    </row>
    <row r="55" spans="1:6">
      <c r="A55" s="317">
        <v>45439</v>
      </c>
      <c r="B55" s="90">
        <v>892.8599999999999</v>
      </c>
      <c r="C55" s="318">
        <v>11.05999999999997</v>
      </c>
      <c r="D55" s="90">
        <v>8.9285999999999994</v>
      </c>
      <c r="E55" s="90">
        <v>2.1313999999999709</v>
      </c>
      <c r="F55" s="320">
        <v>2131.399999999971</v>
      </c>
    </row>
    <row r="56" spans="1:6">
      <c r="A56" s="317">
        <v>45440</v>
      </c>
      <c r="B56" s="90">
        <v>961.5</v>
      </c>
      <c r="C56" s="318">
        <v>12.159999999999972</v>
      </c>
      <c r="D56" s="90">
        <v>9.6150000000000002</v>
      </c>
      <c r="E56" s="90">
        <v>2.5449999999999715</v>
      </c>
      <c r="F56" s="320">
        <v>2544.9999999999714</v>
      </c>
    </row>
    <row r="57" spans="1:6">
      <c r="A57" s="317">
        <v>45441</v>
      </c>
      <c r="B57" s="90">
        <v>766.93999999999994</v>
      </c>
      <c r="C57" s="318">
        <v>8.6000000000000192</v>
      </c>
      <c r="D57" s="90">
        <v>7.6693999999999996</v>
      </c>
      <c r="E57" s="90">
        <v>0.93060000000001963</v>
      </c>
      <c r="F57" s="320">
        <v>930.60000000001969</v>
      </c>
    </row>
    <row r="58" spans="1:6">
      <c r="A58" s="317">
        <v>45442</v>
      </c>
      <c r="B58" s="90">
        <v>880.44000000000017</v>
      </c>
      <c r="C58" s="318">
        <v>7.7399999999999771</v>
      </c>
      <c r="D58" s="90">
        <v>8.8044000000000011</v>
      </c>
      <c r="E58" s="90">
        <v>-1.064400000000024</v>
      </c>
      <c r="F58" s="320">
        <v>-1064.400000000024</v>
      </c>
    </row>
    <row r="59" spans="1:6">
      <c r="A59" s="317">
        <v>45443</v>
      </c>
      <c r="B59" s="90">
        <v>945.44000000000017</v>
      </c>
      <c r="C59" s="318">
        <v>11.039999999999985</v>
      </c>
      <c r="D59" s="90">
        <v>9.4544000000000015</v>
      </c>
      <c r="E59" s="90">
        <v>1.5855999999999835</v>
      </c>
      <c r="F59" s="320">
        <v>1585.5999999999835</v>
      </c>
    </row>
    <row r="60" spans="1:6">
      <c r="A60" s="317">
        <v>45444</v>
      </c>
      <c r="B60" s="90">
        <v>133.02000000000001</v>
      </c>
      <c r="C60" s="318">
        <v>0.70000000000000995</v>
      </c>
      <c r="D60" s="90">
        <v>1.3302</v>
      </c>
      <c r="E60" s="90">
        <v>-0.6301999999999901</v>
      </c>
      <c r="F60" s="320">
        <v>-630.19999999999015</v>
      </c>
    </row>
    <row r="61" spans="1:6">
      <c r="A61" s="317">
        <v>45445</v>
      </c>
      <c r="B61" s="90">
        <v>924.58000000000015</v>
      </c>
      <c r="C61" s="318">
        <v>4.9399999999999871</v>
      </c>
      <c r="D61" s="90">
        <v>9.2458000000000009</v>
      </c>
      <c r="E61" s="90">
        <v>-4.3058000000000138</v>
      </c>
      <c r="F61" s="320">
        <v>-4305.8000000000138</v>
      </c>
    </row>
    <row r="62" spans="1:6">
      <c r="A62" s="317">
        <v>45446</v>
      </c>
      <c r="B62" s="90">
        <v>822.2</v>
      </c>
      <c r="C62" s="318">
        <v>5.600000000000005</v>
      </c>
      <c r="D62" s="90">
        <v>8.2220000000000013</v>
      </c>
      <c r="E62" s="90">
        <v>-2.6219999999999963</v>
      </c>
      <c r="F62" s="320">
        <v>-2621.9999999999964</v>
      </c>
    </row>
    <row r="63" spans="1:6">
      <c r="A63" s="317">
        <v>45447</v>
      </c>
      <c r="B63" s="90">
        <v>651.45999999999992</v>
      </c>
      <c r="C63" s="318">
        <v>6.0599999999999881</v>
      </c>
      <c r="D63" s="90">
        <v>6.5145999999999997</v>
      </c>
      <c r="E63" s="90">
        <v>-0.45460000000001166</v>
      </c>
      <c r="F63" s="320">
        <v>-454.60000000001168</v>
      </c>
    </row>
    <row r="64" spans="1:6">
      <c r="A64" s="317">
        <v>45448</v>
      </c>
      <c r="B64" s="90">
        <v>683.66000000000008</v>
      </c>
      <c r="C64" s="318">
        <v>9.3799999999999883</v>
      </c>
      <c r="D64" s="90">
        <v>6.8366000000000007</v>
      </c>
      <c r="E64" s="90">
        <v>2.5433999999999877</v>
      </c>
      <c r="F64" s="320">
        <v>2543.3999999999878</v>
      </c>
    </row>
    <row r="65" spans="1:6">
      <c r="A65" s="317">
        <v>45449</v>
      </c>
      <c r="B65" s="90">
        <v>653.25999999999988</v>
      </c>
      <c r="C65" s="318">
        <v>13.859999999999989</v>
      </c>
      <c r="D65" s="90">
        <v>6.5325999999999986</v>
      </c>
      <c r="E65" s="90">
        <v>7.3273999999999901</v>
      </c>
      <c r="F65" s="320">
        <v>7327.3999999999905</v>
      </c>
    </row>
    <row r="66" spans="1:6">
      <c r="A66" s="317">
        <v>45450</v>
      </c>
      <c r="B66" s="90">
        <v>403.81999999999994</v>
      </c>
      <c r="C66" s="318">
        <v>7.7799999999999869</v>
      </c>
      <c r="D66" s="90">
        <v>4.0381999999999998</v>
      </c>
      <c r="E66" s="90">
        <v>3.7417999999999871</v>
      </c>
      <c r="F66" s="320">
        <v>3741.799999999987</v>
      </c>
    </row>
    <row r="67" spans="1:6">
      <c r="A67" s="317">
        <v>45451</v>
      </c>
      <c r="B67" s="90">
        <v>609.66000000000008</v>
      </c>
      <c r="C67" s="318">
        <v>12.660000000000036</v>
      </c>
      <c r="D67" s="90">
        <v>6.0966000000000014</v>
      </c>
      <c r="E67" s="90">
        <v>6.5634000000000343</v>
      </c>
      <c r="F67" s="320">
        <v>6563.4000000000342</v>
      </c>
    </row>
    <row r="68" spans="1:6">
      <c r="A68" s="317">
        <v>45452</v>
      </c>
      <c r="B68" s="90">
        <v>673</v>
      </c>
      <c r="C68" s="318">
        <v>17.29999999999999</v>
      </c>
      <c r="D68" s="90">
        <v>6.73</v>
      </c>
      <c r="E68" s="90">
        <v>10.56999999999999</v>
      </c>
      <c r="F68" s="320">
        <v>10569.999999999989</v>
      </c>
    </row>
    <row r="69" spans="1:6">
      <c r="A69" s="317">
        <v>45453</v>
      </c>
      <c r="B69" s="90">
        <v>469.58</v>
      </c>
      <c r="C69" s="318">
        <v>12.160000000000011</v>
      </c>
      <c r="D69" s="90">
        <v>4.6958000000000002</v>
      </c>
      <c r="E69" s="90">
        <v>7.4642000000000106</v>
      </c>
      <c r="F69" s="320">
        <v>7464.2000000000107</v>
      </c>
    </row>
    <row r="70" spans="1:6">
      <c r="A70" s="317">
        <v>45454</v>
      </c>
      <c r="B70" s="90">
        <v>481.34000000000003</v>
      </c>
      <c r="C70" s="318">
        <v>7.879999999999999</v>
      </c>
      <c r="D70" s="90">
        <v>4.8134000000000006</v>
      </c>
      <c r="E70" s="90">
        <v>3.0665999999999984</v>
      </c>
      <c r="F70" s="320">
        <v>3066.5999999999985</v>
      </c>
    </row>
    <row r="71" spans="1:6">
      <c r="A71" s="317">
        <v>45455</v>
      </c>
      <c r="B71" s="90">
        <v>696.46</v>
      </c>
      <c r="C71" s="318">
        <v>14.260000000000019</v>
      </c>
      <c r="D71" s="90">
        <v>6.9646000000000008</v>
      </c>
      <c r="E71" s="90">
        <v>7.2954000000000185</v>
      </c>
      <c r="F71" s="320">
        <v>7295.4000000000187</v>
      </c>
    </row>
    <row r="72" spans="1:6">
      <c r="A72" s="317">
        <v>45456</v>
      </c>
      <c r="B72" s="90">
        <v>666</v>
      </c>
      <c r="C72" s="318">
        <v>10.700000000000014</v>
      </c>
      <c r="D72" s="90">
        <v>6.66</v>
      </c>
      <c r="E72" s="90">
        <v>4.0400000000000134</v>
      </c>
      <c r="F72" s="320">
        <v>4040.0000000000132</v>
      </c>
    </row>
    <row r="73" spans="1:6">
      <c r="A73" s="317">
        <v>45457</v>
      </c>
      <c r="B73" s="90">
        <v>611.99999999999989</v>
      </c>
      <c r="C73" s="318">
        <v>10.259999999999994</v>
      </c>
      <c r="D73" s="90">
        <v>6.1199999999999992</v>
      </c>
      <c r="E73" s="90">
        <v>4.1399999999999952</v>
      </c>
      <c r="F73" s="320">
        <v>4139.9999999999955</v>
      </c>
    </row>
    <row r="74" spans="1:6">
      <c r="A74" s="317">
        <v>45458</v>
      </c>
      <c r="B74" s="90">
        <v>769.24000000000012</v>
      </c>
      <c r="C74" s="318">
        <v>7.3600000000000314</v>
      </c>
      <c r="D74" s="90">
        <v>7.692400000000001</v>
      </c>
      <c r="E74" s="90">
        <v>-0.33239999999996961</v>
      </c>
      <c r="F74" s="320">
        <v>-332.39999999996962</v>
      </c>
    </row>
    <row r="75" spans="1:6">
      <c r="A75" s="317">
        <v>45459</v>
      </c>
      <c r="B75" s="90">
        <v>561.41999999999996</v>
      </c>
      <c r="C75" s="318">
        <v>9.0199999999999854</v>
      </c>
      <c r="D75" s="90">
        <v>5.6141999999999994</v>
      </c>
      <c r="E75" s="90">
        <v>3.4057999999999859</v>
      </c>
      <c r="F75" s="320">
        <v>3405.7999999999861</v>
      </c>
    </row>
    <row r="76" spans="1:6">
      <c r="A76" s="317">
        <v>45460</v>
      </c>
      <c r="B76" s="90">
        <v>701.18</v>
      </c>
      <c r="C76" s="318">
        <v>11.179999999999978</v>
      </c>
      <c r="D76" s="90">
        <v>7.0118</v>
      </c>
      <c r="E76" s="90">
        <v>4.1681999999999784</v>
      </c>
      <c r="F76" s="320">
        <v>4168.199999999978</v>
      </c>
    </row>
    <row r="77" spans="1:6">
      <c r="A77" s="317">
        <v>45461</v>
      </c>
      <c r="B77" s="90">
        <v>680.63999999999987</v>
      </c>
      <c r="C77" s="318">
        <v>10.900000000000002</v>
      </c>
      <c r="D77" s="90">
        <v>6.8063999999999991</v>
      </c>
      <c r="E77" s="90">
        <v>4.093600000000003</v>
      </c>
      <c r="F77" s="320">
        <v>4093.6000000000031</v>
      </c>
    </row>
    <row r="78" spans="1:6">
      <c r="A78" s="317">
        <v>45462</v>
      </c>
      <c r="B78" s="90">
        <v>736.78</v>
      </c>
      <c r="C78" s="318">
        <v>10.919999999999987</v>
      </c>
      <c r="D78" s="90">
        <v>7.3677999999999999</v>
      </c>
      <c r="E78" s="90">
        <v>3.5521999999999876</v>
      </c>
      <c r="F78" s="320">
        <v>3552.1999999999875</v>
      </c>
    </row>
    <row r="79" spans="1:6">
      <c r="A79" s="317">
        <v>45463</v>
      </c>
      <c r="B79" s="90">
        <v>619.04000000000008</v>
      </c>
      <c r="C79" s="318">
        <v>6.4399999999999871</v>
      </c>
      <c r="D79" s="90">
        <v>6.1904000000000012</v>
      </c>
      <c r="E79" s="90">
        <v>0.24959999999998583</v>
      </c>
      <c r="F79" s="320">
        <v>249.59999999998584</v>
      </c>
    </row>
    <row r="80" spans="1:6">
      <c r="A80" s="317">
        <v>45464</v>
      </c>
      <c r="B80" s="90">
        <v>592.86000000000013</v>
      </c>
      <c r="C80" s="318">
        <v>9.34</v>
      </c>
      <c r="D80" s="90">
        <v>5.9286000000000012</v>
      </c>
      <c r="E80" s="90">
        <v>3.4113999999999987</v>
      </c>
      <c r="F80" s="320">
        <v>3411.3999999999987</v>
      </c>
    </row>
    <row r="81" spans="1:6">
      <c r="A81" s="317">
        <v>45465</v>
      </c>
      <c r="B81" s="90">
        <v>821.0200000000001</v>
      </c>
      <c r="C81" s="318">
        <v>17.379999999999995</v>
      </c>
      <c r="D81" s="90">
        <v>8.2102000000000004</v>
      </c>
      <c r="E81" s="90">
        <v>9.1697999999999951</v>
      </c>
      <c r="F81" s="320">
        <v>9169.7999999999956</v>
      </c>
    </row>
    <row r="82" spans="1:6">
      <c r="A82" s="317">
        <v>45466</v>
      </c>
      <c r="B82" s="90">
        <v>647.58000000000004</v>
      </c>
      <c r="C82" s="318">
        <v>8.4200000000000124</v>
      </c>
      <c r="D82" s="90">
        <v>6.4758000000000004</v>
      </c>
      <c r="E82" s="90">
        <v>1.9442000000000119</v>
      </c>
      <c r="F82" s="320">
        <v>1944.2000000000119</v>
      </c>
    </row>
    <row r="83" spans="1:6">
      <c r="A83" s="317">
        <v>45467</v>
      </c>
      <c r="B83" s="90">
        <v>809.37999999999988</v>
      </c>
      <c r="C83" s="318">
        <v>12.839999999999982</v>
      </c>
      <c r="D83" s="90">
        <v>8.0937999999999981</v>
      </c>
      <c r="E83" s="90">
        <v>4.746199999999984</v>
      </c>
      <c r="F83" s="320">
        <v>4746.1999999999844</v>
      </c>
    </row>
    <row r="84" spans="1:6">
      <c r="A84" s="317">
        <v>45468</v>
      </c>
      <c r="B84" s="90">
        <v>734.40000000000009</v>
      </c>
      <c r="C84" s="318">
        <v>11.960000000000012</v>
      </c>
      <c r="D84" s="90">
        <v>7.3440000000000012</v>
      </c>
      <c r="E84" s="90">
        <v>4.6160000000000103</v>
      </c>
      <c r="F84" s="320">
        <v>4616.00000000001</v>
      </c>
    </row>
    <row r="85" spans="1:6">
      <c r="A85" s="317">
        <v>45469</v>
      </c>
      <c r="B85" s="90">
        <v>652.46</v>
      </c>
      <c r="C85" s="318">
        <v>10.980000000000022</v>
      </c>
      <c r="D85" s="90">
        <v>6.5246000000000004</v>
      </c>
      <c r="E85" s="90">
        <v>4.4554000000000213</v>
      </c>
      <c r="F85" s="320">
        <v>4455.4000000000215</v>
      </c>
    </row>
    <row r="86" spans="1:6">
      <c r="A86" s="317">
        <v>45470</v>
      </c>
      <c r="B86" s="90">
        <v>974.48000000000013</v>
      </c>
      <c r="C86" s="318">
        <v>9.7800000000000047</v>
      </c>
      <c r="D86" s="90">
        <v>9.7448000000000015</v>
      </c>
      <c r="E86" s="90">
        <v>3.5200000000003229E-2</v>
      </c>
      <c r="F86" s="320">
        <v>35.200000000003229</v>
      </c>
    </row>
    <row r="87" spans="1:6">
      <c r="A87" s="317">
        <v>45471</v>
      </c>
      <c r="B87" s="90">
        <v>717.08000000000015</v>
      </c>
      <c r="C87" s="318">
        <v>6.2199999999999882</v>
      </c>
      <c r="D87" s="90">
        <v>7.1708000000000016</v>
      </c>
      <c r="E87" s="90">
        <v>-0.95080000000001341</v>
      </c>
      <c r="F87" s="320">
        <v>-950.80000000001337</v>
      </c>
    </row>
    <row r="88" spans="1:6">
      <c r="A88" s="317">
        <v>45472</v>
      </c>
      <c r="B88" s="90">
        <v>586.28000000000009</v>
      </c>
      <c r="C88" s="318">
        <v>4.639999999999997</v>
      </c>
      <c r="D88" s="90">
        <v>5.8628000000000009</v>
      </c>
      <c r="E88" s="90">
        <v>-1.2228000000000039</v>
      </c>
      <c r="F88" s="320">
        <v>-1222.8000000000038</v>
      </c>
    </row>
    <row r="89" spans="1:6">
      <c r="A89" s="317">
        <v>45473</v>
      </c>
      <c r="B89" s="90">
        <v>796.34000000000026</v>
      </c>
      <c r="C89" s="318">
        <v>8.1799999999999855</v>
      </c>
      <c r="D89" s="90">
        <v>7.9634000000000027</v>
      </c>
      <c r="E89" s="90">
        <v>0.21659999999998281</v>
      </c>
      <c r="F89" s="320">
        <v>216.5999999999828</v>
      </c>
    </row>
    <row r="90" spans="1:6">
      <c r="A90" s="317">
        <v>45474</v>
      </c>
      <c r="B90" s="90">
        <v>835.86000000000013</v>
      </c>
      <c r="C90" s="318">
        <v>10.840000000000011</v>
      </c>
      <c r="D90" s="90">
        <v>8.3586000000000009</v>
      </c>
      <c r="E90" s="90">
        <v>2.4814000000000096</v>
      </c>
      <c r="F90" s="320">
        <v>2481.4000000000096</v>
      </c>
    </row>
    <row r="91" spans="1:6">
      <c r="A91" s="317">
        <v>45475</v>
      </c>
      <c r="B91" s="90">
        <v>695.62</v>
      </c>
      <c r="C91" s="318">
        <v>8.3000000000000078</v>
      </c>
      <c r="D91" s="90">
        <v>6.9561999999999999</v>
      </c>
      <c r="E91" s="90">
        <v>1.3438000000000079</v>
      </c>
      <c r="F91" s="320">
        <v>1343.8000000000079</v>
      </c>
    </row>
    <row r="92" spans="1:6">
      <c r="A92" s="317">
        <v>45476</v>
      </c>
      <c r="B92" s="90">
        <v>899.25999999999988</v>
      </c>
      <c r="C92" s="318">
        <v>9.8800000000000026</v>
      </c>
      <c r="D92" s="90">
        <v>8.9925999999999995</v>
      </c>
      <c r="E92" s="90">
        <v>0.88740000000000308</v>
      </c>
      <c r="F92" s="320">
        <v>887.40000000000305</v>
      </c>
    </row>
    <row r="93" spans="1:6">
      <c r="A93" s="317">
        <v>45477</v>
      </c>
      <c r="B93" s="90">
        <v>740.04000000000008</v>
      </c>
      <c r="C93" s="318">
        <v>7.6200000000000259</v>
      </c>
      <c r="D93" s="90">
        <v>7.4004000000000012</v>
      </c>
      <c r="E93" s="90">
        <v>0.21960000000002466</v>
      </c>
      <c r="F93" s="320">
        <v>219.60000000002466</v>
      </c>
    </row>
    <row r="94" spans="1:6">
      <c r="A94" s="317">
        <v>45478</v>
      </c>
      <c r="B94" s="90">
        <v>706.62</v>
      </c>
      <c r="C94" s="318">
        <v>5.7800000000000047</v>
      </c>
      <c r="D94" s="90">
        <v>7.0662000000000003</v>
      </c>
      <c r="E94" s="90">
        <v>-1.2861999999999956</v>
      </c>
      <c r="F94" s="320">
        <v>-1286.1999999999955</v>
      </c>
    </row>
    <row r="95" spans="1:6">
      <c r="A95" s="317">
        <v>45481</v>
      </c>
      <c r="B95" s="90">
        <v>520.02</v>
      </c>
      <c r="C95" s="318">
        <v>7.1999999999999993</v>
      </c>
      <c r="D95" s="90">
        <v>5.2001999999999997</v>
      </c>
      <c r="E95" s="90">
        <v>1.9997999999999996</v>
      </c>
      <c r="F95" s="320">
        <v>1999.7999999999995</v>
      </c>
    </row>
    <row r="96" spans="1:6">
      <c r="A96" s="317">
        <v>45482</v>
      </c>
      <c r="B96" s="90">
        <v>1073.1000000000001</v>
      </c>
      <c r="C96" s="318">
        <v>18.100000000000033</v>
      </c>
      <c r="D96" s="90">
        <v>10.731000000000002</v>
      </c>
      <c r="E96" s="90">
        <v>7.3690000000000317</v>
      </c>
      <c r="F96" s="320">
        <v>7369.0000000000318</v>
      </c>
    </row>
    <row r="97" spans="1:6">
      <c r="A97" s="317">
        <v>45483</v>
      </c>
      <c r="B97" s="90">
        <v>971.7</v>
      </c>
      <c r="C97" s="318">
        <v>15.75999999999998</v>
      </c>
      <c r="D97" s="90">
        <v>9.7170000000000005</v>
      </c>
      <c r="E97" s="90">
        <v>6.0429999999999797</v>
      </c>
      <c r="F97" s="320">
        <v>6042.99999999998</v>
      </c>
    </row>
    <row r="98" spans="1:6">
      <c r="A98" s="317">
        <v>45484</v>
      </c>
      <c r="B98" s="90">
        <v>600.42000000000007</v>
      </c>
      <c r="C98" s="318">
        <v>9.5800000000000018</v>
      </c>
      <c r="D98" s="90">
        <v>6.0042000000000009</v>
      </c>
      <c r="E98" s="90">
        <v>3.575800000000001</v>
      </c>
      <c r="F98" s="320">
        <v>3575.8000000000011</v>
      </c>
    </row>
    <row r="99" spans="1:6">
      <c r="A99" s="317">
        <v>45485</v>
      </c>
      <c r="B99" s="90">
        <v>976.12</v>
      </c>
      <c r="C99" s="318">
        <v>18.380000000000017</v>
      </c>
      <c r="D99" s="90">
        <v>9.7612000000000005</v>
      </c>
      <c r="E99" s="90">
        <v>8.6188000000000162</v>
      </c>
      <c r="F99" s="320">
        <v>8618.8000000000156</v>
      </c>
    </row>
    <row r="100" spans="1:6">
      <c r="A100" s="317">
        <v>45486</v>
      </c>
      <c r="B100" s="90">
        <v>856.63999999999987</v>
      </c>
      <c r="C100" s="318">
        <v>15.779999999999955</v>
      </c>
      <c r="D100" s="90">
        <v>8.5663999999999998</v>
      </c>
      <c r="E100" s="90">
        <v>7.2135999999999552</v>
      </c>
      <c r="F100" s="320">
        <v>7213.5999999999549</v>
      </c>
    </row>
    <row r="101" spans="1:6">
      <c r="A101" s="317">
        <v>45487</v>
      </c>
      <c r="B101" s="90">
        <v>903.94</v>
      </c>
      <c r="C101" s="318">
        <v>18.080000000000002</v>
      </c>
      <c r="D101" s="90">
        <v>9.0394000000000005</v>
      </c>
      <c r="E101" s="90">
        <v>9.0406000000000013</v>
      </c>
      <c r="F101" s="320">
        <v>9040.6000000000022</v>
      </c>
    </row>
    <row r="102" spans="1:6">
      <c r="A102" s="317">
        <v>45488</v>
      </c>
      <c r="B102" s="90">
        <v>691.8599999999999</v>
      </c>
      <c r="C102" s="318">
        <v>15.479999999999997</v>
      </c>
      <c r="D102" s="90">
        <v>6.9185999999999988</v>
      </c>
      <c r="E102" s="90">
        <v>8.561399999999999</v>
      </c>
      <c r="F102" s="320">
        <v>8561.4</v>
      </c>
    </row>
    <row r="103" spans="1:6">
      <c r="A103" s="317">
        <v>45489</v>
      </c>
      <c r="B103" s="90">
        <v>530.42000000000007</v>
      </c>
      <c r="C103" s="318">
        <v>9.559999999999981</v>
      </c>
      <c r="D103" s="90">
        <v>5.3042000000000007</v>
      </c>
      <c r="E103" s="90">
        <v>4.2557999999999803</v>
      </c>
      <c r="F103" s="320">
        <v>4255.7999999999802</v>
      </c>
    </row>
    <row r="104" spans="1:6">
      <c r="A104" s="317">
        <v>45490</v>
      </c>
      <c r="B104" s="90">
        <v>522.02</v>
      </c>
      <c r="C104" s="318">
        <v>20.239999999999988</v>
      </c>
      <c r="D104" s="90">
        <v>5.2202000000000002</v>
      </c>
      <c r="E104" s="90">
        <v>15.019799999999988</v>
      </c>
      <c r="F104" s="320">
        <v>15019.799999999988</v>
      </c>
    </row>
    <row r="105" spans="1:6">
      <c r="A105" s="317">
        <v>45491</v>
      </c>
      <c r="B105" s="90">
        <v>498.2600000000001</v>
      </c>
      <c r="C105" s="318">
        <v>8.98</v>
      </c>
      <c r="D105" s="90">
        <v>4.9826000000000015</v>
      </c>
      <c r="E105" s="90">
        <v>3.997399999999999</v>
      </c>
      <c r="F105" s="320">
        <v>3997.3999999999987</v>
      </c>
    </row>
    <row r="106" spans="1:6">
      <c r="A106" s="317">
        <v>45492</v>
      </c>
      <c r="B106" s="90">
        <v>823.96</v>
      </c>
      <c r="C106" s="318">
        <v>11.739999999999988</v>
      </c>
      <c r="D106" s="90">
        <v>8.2396000000000011</v>
      </c>
      <c r="E106" s="90">
        <v>3.5003999999999866</v>
      </c>
      <c r="F106" s="320">
        <v>3500.3999999999864</v>
      </c>
    </row>
    <row r="107" spans="1:6">
      <c r="A107" s="317">
        <v>45493</v>
      </c>
      <c r="B107" s="90">
        <v>729.5200000000001</v>
      </c>
      <c r="C107" s="318">
        <v>10.680000000000014</v>
      </c>
      <c r="D107" s="90">
        <v>7.2952000000000012</v>
      </c>
      <c r="E107" s="90">
        <v>3.3848000000000127</v>
      </c>
      <c r="F107" s="320">
        <v>3384.8000000000129</v>
      </c>
    </row>
    <row r="108" spans="1:6">
      <c r="A108" s="317">
        <v>45494</v>
      </c>
      <c r="B108" s="90">
        <v>871.2600000000001</v>
      </c>
      <c r="C108" s="318">
        <v>18.080000000000034</v>
      </c>
      <c r="D108" s="90">
        <v>8.7126000000000019</v>
      </c>
      <c r="E108" s="90">
        <v>9.3674000000000319</v>
      </c>
      <c r="F108" s="320">
        <v>9367.4000000000324</v>
      </c>
    </row>
    <row r="109" spans="1:6">
      <c r="A109" s="317">
        <v>45495</v>
      </c>
      <c r="B109" s="90">
        <v>753.9</v>
      </c>
      <c r="C109" s="318">
        <v>10.699999999999996</v>
      </c>
      <c r="D109" s="90">
        <v>7.5389999999999997</v>
      </c>
      <c r="E109" s="90">
        <v>3.160999999999996</v>
      </c>
      <c r="F109" s="320">
        <v>3160.9999999999959</v>
      </c>
    </row>
    <row r="110" spans="1:6">
      <c r="A110" s="317">
        <v>45496</v>
      </c>
      <c r="B110" s="90">
        <v>569.54</v>
      </c>
      <c r="C110" s="318">
        <v>7.0599999999999952</v>
      </c>
      <c r="D110" s="90">
        <v>5.6953999999999994</v>
      </c>
      <c r="E110" s="90">
        <v>1.3645999999999958</v>
      </c>
      <c r="F110" s="320">
        <v>1364.5999999999958</v>
      </c>
    </row>
    <row r="111" spans="1:6">
      <c r="A111" s="89">
        <v>64832</v>
      </c>
      <c r="B111" s="90">
        <v>36.72</v>
      </c>
      <c r="C111" s="318">
        <v>0.21999999999999886</v>
      </c>
      <c r="D111" s="90">
        <v>0.36719999999999997</v>
      </c>
      <c r="E111" s="90">
        <v>-0.14720000000000111</v>
      </c>
      <c r="F111" s="320">
        <v>-147.2000000000011</v>
      </c>
    </row>
    <row r="112" spans="1:6">
      <c r="A112" s="89">
        <v>64833</v>
      </c>
      <c r="B112" s="90">
        <v>38.299999999999997</v>
      </c>
      <c r="C112" s="318">
        <v>0.25999999999999801</v>
      </c>
      <c r="D112" s="90">
        <v>0.38300000000000001</v>
      </c>
      <c r="E112" s="90">
        <v>-0.123000000000002</v>
      </c>
      <c r="F112" s="320">
        <v>-123.00000000000199</v>
      </c>
    </row>
    <row r="113" spans="1:6">
      <c r="A113" s="89">
        <v>64834</v>
      </c>
      <c r="B113" s="90">
        <v>35.799999999999997</v>
      </c>
      <c r="C113" s="318">
        <v>0</v>
      </c>
      <c r="D113" s="90">
        <v>0.35799999999999998</v>
      </c>
      <c r="E113" s="90">
        <v>-0.35799999999999998</v>
      </c>
      <c r="F113" s="320">
        <v>-358</v>
      </c>
    </row>
    <row r="114" spans="1:6">
      <c r="A114" s="89">
        <v>64835</v>
      </c>
      <c r="B114" s="90">
        <v>35.440000000000005</v>
      </c>
      <c r="C114" s="318">
        <v>0.66000000000000369</v>
      </c>
      <c r="D114" s="90">
        <v>0.35440000000000005</v>
      </c>
      <c r="E114" s="90">
        <v>0.30560000000000365</v>
      </c>
      <c r="F114" s="320">
        <v>305.60000000000366</v>
      </c>
    </row>
    <row r="115" spans="1:6">
      <c r="A115" s="89">
        <v>64836</v>
      </c>
      <c r="B115" s="90">
        <v>36.120000000000005</v>
      </c>
      <c r="C115" s="318">
        <v>0.68000000000000682</v>
      </c>
      <c r="D115" s="90">
        <v>0.36120000000000008</v>
      </c>
      <c r="E115" s="90">
        <v>0.31880000000000674</v>
      </c>
      <c r="F115" s="320">
        <v>318.80000000000672</v>
      </c>
    </row>
    <row r="116" spans="1:6">
      <c r="A116" s="89">
        <v>64837</v>
      </c>
      <c r="B116" s="90">
        <v>38.94</v>
      </c>
      <c r="C116" s="318">
        <v>0.59999999999999432</v>
      </c>
      <c r="D116" s="90">
        <v>0.38939999999999997</v>
      </c>
      <c r="E116" s="90">
        <v>0.21059999999999435</v>
      </c>
      <c r="F116" s="320">
        <v>210.59999999999434</v>
      </c>
    </row>
    <row r="117" spans="1:6">
      <c r="A117" s="89">
        <v>64838</v>
      </c>
      <c r="B117" s="90">
        <v>35.200000000000003</v>
      </c>
      <c r="C117" s="318">
        <v>0.34000000000000341</v>
      </c>
      <c r="D117" s="90">
        <v>0.35200000000000004</v>
      </c>
      <c r="E117" s="90">
        <v>-1.1999999999996624E-2</v>
      </c>
      <c r="F117" s="320">
        <v>-11.999999999996625</v>
      </c>
    </row>
    <row r="118" spans="1:6">
      <c r="A118" s="89">
        <v>64839</v>
      </c>
      <c r="B118" s="90">
        <v>36.239999999999995</v>
      </c>
      <c r="C118" s="318">
        <v>0.87999999999999545</v>
      </c>
      <c r="D118" s="90">
        <v>0.36239999999999994</v>
      </c>
      <c r="E118" s="90">
        <v>0.51759999999999551</v>
      </c>
      <c r="F118" s="320">
        <v>517.59999999999548</v>
      </c>
    </row>
    <row r="119" spans="1:6">
      <c r="A119" s="89">
        <v>64840</v>
      </c>
      <c r="B119" s="90">
        <v>24.360000000000003</v>
      </c>
      <c r="C119" s="318">
        <v>0.70000000000000284</v>
      </c>
      <c r="D119" s="90">
        <v>0.24360000000000004</v>
      </c>
      <c r="E119" s="90">
        <v>0.4564000000000028</v>
      </c>
      <c r="F119" s="320">
        <v>456.40000000000282</v>
      </c>
    </row>
    <row r="120" spans="1:6">
      <c r="A120" s="89">
        <v>64841</v>
      </c>
      <c r="B120" s="90">
        <v>36.539999999999992</v>
      </c>
      <c r="C120" s="318">
        <v>0.81999999999999318</v>
      </c>
      <c r="D120" s="90">
        <v>0.36539999999999995</v>
      </c>
      <c r="E120" s="90">
        <v>0.45459999999999323</v>
      </c>
      <c r="F120" s="320">
        <v>454.59999999999326</v>
      </c>
    </row>
    <row r="121" spans="1:6">
      <c r="A121" s="89">
        <v>64842</v>
      </c>
      <c r="B121" s="90">
        <v>35.340000000000003</v>
      </c>
      <c r="C121" s="318">
        <v>0.26000000000000512</v>
      </c>
      <c r="D121" s="90">
        <v>0.35340000000000005</v>
      </c>
      <c r="E121" s="90">
        <v>-9.3399999999994932E-2</v>
      </c>
      <c r="F121" s="320">
        <v>-93.399999999994932</v>
      </c>
    </row>
    <row r="122" spans="1:6">
      <c r="A122" s="89">
        <v>64843</v>
      </c>
      <c r="B122" s="90">
        <v>34.74</v>
      </c>
      <c r="C122" s="318">
        <v>0.16000000000000369</v>
      </c>
      <c r="D122" s="90">
        <v>0.34740000000000004</v>
      </c>
      <c r="E122" s="90">
        <v>-0.18739999999999635</v>
      </c>
      <c r="F122" s="320">
        <v>-187.39999999999634</v>
      </c>
    </row>
    <row r="123" spans="1:6">
      <c r="A123" s="89">
        <v>64844</v>
      </c>
      <c r="B123" s="90">
        <v>39.299999999999997</v>
      </c>
      <c r="C123" s="318">
        <v>0.19999999999999574</v>
      </c>
      <c r="D123" s="90">
        <v>0.39299999999999996</v>
      </c>
      <c r="E123" s="90">
        <v>-0.19300000000000422</v>
      </c>
      <c r="F123" s="320">
        <v>-193.00000000000423</v>
      </c>
    </row>
    <row r="124" spans="1:6">
      <c r="A124" s="89">
        <v>64845</v>
      </c>
      <c r="B124" s="90">
        <v>37.08</v>
      </c>
      <c r="C124" s="318">
        <v>0.57999999999999829</v>
      </c>
      <c r="D124" s="90">
        <v>0.37079999999999996</v>
      </c>
      <c r="E124" s="90">
        <v>0.20919999999999833</v>
      </c>
      <c r="F124" s="320">
        <v>209.19999999999834</v>
      </c>
    </row>
    <row r="125" spans="1:6">
      <c r="A125" s="89">
        <v>64846</v>
      </c>
      <c r="B125" s="90">
        <v>34.539999999999992</v>
      </c>
      <c r="C125" s="318">
        <v>0.4199999999999946</v>
      </c>
      <c r="D125" s="90">
        <v>0.34539999999999993</v>
      </c>
      <c r="E125" s="90">
        <v>7.4599999999994671E-2</v>
      </c>
      <c r="F125" s="320">
        <v>74.599999999994665</v>
      </c>
    </row>
    <row r="126" spans="1:6">
      <c r="A126" s="89">
        <v>64847</v>
      </c>
      <c r="B126" s="90">
        <v>34.880000000000003</v>
      </c>
      <c r="C126" s="318">
        <v>0.28000000000000114</v>
      </c>
      <c r="D126" s="90">
        <v>0.34880000000000005</v>
      </c>
      <c r="E126" s="90">
        <v>-6.8799999999998918E-2</v>
      </c>
      <c r="F126" s="320">
        <v>-68.799999999998917</v>
      </c>
    </row>
    <row r="127" spans="1:6">
      <c r="A127" s="317">
        <v>45497</v>
      </c>
      <c r="B127" s="90">
        <v>596.04000000000008</v>
      </c>
      <c r="C127" s="318">
        <v>5.8800000000000168</v>
      </c>
      <c r="D127" s="90">
        <v>5.9604000000000008</v>
      </c>
      <c r="E127" s="90">
        <v>-8.039999999998404E-2</v>
      </c>
      <c r="F127" s="320">
        <v>-80.399999999984033</v>
      </c>
    </row>
    <row r="128" spans="1:6">
      <c r="A128" s="89">
        <v>64848</v>
      </c>
      <c r="B128" s="90">
        <v>37.900000000000006</v>
      </c>
      <c r="C128" s="318">
        <v>0.68000000000000682</v>
      </c>
      <c r="D128" s="90">
        <v>0.37900000000000006</v>
      </c>
      <c r="E128" s="90">
        <v>0.30100000000000676</v>
      </c>
      <c r="F128" s="320">
        <v>301.00000000000676</v>
      </c>
    </row>
    <row r="129" spans="1:6">
      <c r="A129" s="89">
        <v>64859</v>
      </c>
      <c r="B129" s="90">
        <v>35.36</v>
      </c>
      <c r="C129" s="318">
        <v>0.32000000000000028</v>
      </c>
      <c r="D129" s="90">
        <v>0.35360000000000003</v>
      </c>
      <c r="E129" s="90">
        <v>-3.3599999999999741E-2</v>
      </c>
      <c r="F129" s="320">
        <v>-33.599999999999739</v>
      </c>
    </row>
    <row r="130" spans="1:6">
      <c r="A130" s="89">
        <v>64860</v>
      </c>
      <c r="B130" s="90">
        <v>37.36</v>
      </c>
      <c r="C130" s="318">
        <v>0.39999999999999858</v>
      </c>
      <c r="D130" s="90">
        <v>0.37359999999999999</v>
      </c>
      <c r="E130" s="90">
        <v>2.6399999999998591E-2</v>
      </c>
      <c r="F130" s="320">
        <v>26.399999999998592</v>
      </c>
    </row>
    <row r="131" spans="1:6">
      <c r="A131" s="89">
        <v>64861</v>
      </c>
      <c r="B131" s="90">
        <v>33.72</v>
      </c>
      <c r="C131" s="318">
        <v>0.37999999999999545</v>
      </c>
      <c r="D131" s="90">
        <v>0.3372</v>
      </c>
      <c r="E131" s="90">
        <v>4.2799999999995453E-2</v>
      </c>
      <c r="F131" s="320">
        <v>42.79999999999545</v>
      </c>
    </row>
    <row r="132" spans="1:6">
      <c r="A132" s="89">
        <v>64862</v>
      </c>
      <c r="B132" s="90">
        <v>34.28</v>
      </c>
      <c r="C132" s="318">
        <v>0.39999999999999858</v>
      </c>
      <c r="D132" s="90">
        <v>0.34279999999999999</v>
      </c>
      <c r="E132" s="90">
        <v>5.7199999999998585E-2</v>
      </c>
      <c r="F132" s="320">
        <v>57.199999999998582</v>
      </c>
    </row>
    <row r="133" spans="1:6">
      <c r="A133" s="89">
        <v>64863</v>
      </c>
      <c r="B133" s="90">
        <v>35.040000000000006</v>
      </c>
      <c r="C133" s="318">
        <v>0.54000000000000625</v>
      </c>
      <c r="D133" s="90">
        <v>0.35040000000000004</v>
      </c>
      <c r="E133" s="90">
        <v>0.18960000000000621</v>
      </c>
      <c r="F133" s="320">
        <v>189.60000000000622</v>
      </c>
    </row>
    <row r="134" spans="1:6">
      <c r="A134" s="89">
        <v>64864</v>
      </c>
      <c r="B134" s="90">
        <v>32.799999999999997</v>
      </c>
      <c r="C134" s="318">
        <v>0.25999999999999801</v>
      </c>
      <c r="D134" s="90">
        <v>0.32799999999999996</v>
      </c>
      <c r="E134" s="90">
        <v>-6.8000000000001948E-2</v>
      </c>
      <c r="F134" s="320">
        <v>-68.000000000001947</v>
      </c>
    </row>
    <row r="135" spans="1:6">
      <c r="A135" s="89">
        <v>64865</v>
      </c>
      <c r="B135" s="90">
        <v>24.04</v>
      </c>
      <c r="C135" s="318">
        <v>0</v>
      </c>
      <c r="D135" s="90">
        <v>0.2404</v>
      </c>
      <c r="E135" s="90">
        <v>-0.2404</v>
      </c>
      <c r="F135" s="320">
        <v>-240.4</v>
      </c>
    </row>
    <row r="136" spans="1:6">
      <c r="A136" s="89">
        <v>64866</v>
      </c>
      <c r="B136" s="90">
        <v>37.58</v>
      </c>
      <c r="C136" s="318">
        <v>0.60000000000000142</v>
      </c>
      <c r="D136" s="90">
        <v>0.37579999999999997</v>
      </c>
      <c r="E136" s="90">
        <v>0.22420000000000145</v>
      </c>
      <c r="F136" s="320">
        <v>224.20000000000147</v>
      </c>
    </row>
    <row r="137" spans="1:6">
      <c r="A137" s="89">
        <v>64867</v>
      </c>
      <c r="B137" s="90">
        <v>34.700000000000003</v>
      </c>
      <c r="C137" s="318">
        <v>4.0000000000006253E-2</v>
      </c>
      <c r="D137" s="90">
        <v>0.34700000000000003</v>
      </c>
      <c r="E137" s="90">
        <v>-0.30699999999999378</v>
      </c>
      <c r="F137" s="320">
        <v>-306.9999999999938</v>
      </c>
    </row>
    <row r="138" spans="1:6">
      <c r="A138" s="89">
        <v>64868</v>
      </c>
      <c r="B138" s="90">
        <v>33.459999999999994</v>
      </c>
      <c r="C138" s="318">
        <v>0</v>
      </c>
      <c r="D138" s="90">
        <v>0.33459999999999995</v>
      </c>
      <c r="E138" s="90">
        <v>-0.33459999999999995</v>
      </c>
      <c r="F138" s="320">
        <v>-334.59999999999997</v>
      </c>
    </row>
    <row r="139" spans="1:6">
      <c r="A139" s="89">
        <v>64869</v>
      </c>
      <c r="B139" s="90">
        <v>34.979999999999997</v>
      </c>
      <c r="C139" s="318">
        <v>0.85999999999999943</v>
      </c>
      <c r="D139" s="90">
        <v>0.3498</v>
      </c>
      <c r="E139" s="90">
        <v>0.51019999999999943</v>
      </c>
      <c r="F139" s="320">
        <v>510.19999999999942</v>
      </c>
    </row>
    <row r="140" spans="1:6">
      <c r="A140" s="89">
        <v>64870</v>
      </c>
      <c r="B140" s="90">
        <v>39.179999999999993</v>
      </c>
      <c r="C140" s="318">
        <v>0.63999999999999346</v>
      </c>
      <c r="D140" s="90">
        <v>0.39179999999999993</v>
      </c>
      <c r="E140" s="90">
        <v>0.24819999999999354</v>
      </c>
      <c r="F140" s="320">
        <v>248.19999999999354</v>
      </c>
    </row>
    <row r="141" spans="1:6">
      <c r="A141" s="89">
        <v>64871</v>
      </c>
      <c r="B141" s="90">
        <v>38.42</v>
      </c>
      <c r="C141" s="318">
        <v>0.17999999999999972</v>
      </c>
      <c r="D141" s="90">
        <v>0.38420000000000004</v>
      </c>
      <c r="E141" s="90">
        <v>-0.20420000000000033</v>
      </c>
      <c r="F141" s="320">
        <v>-204.20000000000033</v>
      </c>
    </row>
    <row r="142" spans="1:6">
      <c r="A142" s="89">
        <v>64910</v>
      </c>
      <c r="B142" s="90">
        <v>39.320000000000007</v>
      </c>
      <c r="C142" s="318">
        <v>0.34000000000001052</v>
      </c>
      <c r="D142" s="90">
        <v>0.3932000000000001</v>
      </c>
      <c r="E142" s="90">
        <v>-5.3199999999989589E-2</v>
      </c>
      <c r="F142" s="320">
        <v>-53.199999999989586</v>
      </c>
    </row>
    <row r="143" spans="1:6">
      <c r="A143" s="89">
        <v>64911</v>
      </c>
      <c r="B143" s="90">
        <v>33.86</v>
      </c>
      <c r="C143" s="318">
        <v>0.24000000000000199</v>
      </c>
      <c r="D143" s="90">
        <v>0.33860000000000001</v>
      </c>
      <c r="E143" s="90">
        <v>-9.8599999999998023E-2</v>
      </c>
      <c r="F143" s="320">
        <v>-98.599999999998019</v>
      </c>
    </row>
    <row r="144" spans="1:6">
      <c r="A144" s="89">
        <v>64912</v>
      </c>
      <c r="B144" s="90">
        <v>34.04</v>
      </c>
      <c r="C144" s="318">
        <v>0</v>
      </c>
      <c r="D144" s="90">
        <v>0.34039999999999998</v>
      </c>
      <c r="E144" s="90">
        <v>-0.34039999999999998</v>
      </c>
      <c r="F144" s="320">
        <v>-340.4</v>
      </c>
    </row>
    <row r="145" spans="1:6">
      <c r="A145" s="317">
        <v>45498</v>
      </c>
      <c r="B145" s="90">
        <v>541.09960000000001</v>
      </c>
      <c r="C145" s="318">
        <v>4.819600000000019</v>
      </c>
      <c r="D145" s="90">
        <v>5.4109959999999999</v>
      </c>
      <c r="E145" s="90">
        <v>-0.59139599999998094</v>
      </c>
      <c r="F145" s="320">
        <v>-591.39599999998097</v>
      </c>
    </row>
    <row r="146" spans="1:6">
      <c r="A146" s="89">
        <v>64913</v>
      </c>
      <c r="B146" s="90">
        <v>38.120000000000005</v>
      </c>
      <c r="C146" s="318">
        <v>0.96000000000000796</v>
      </c>
      <c r="D146" s="90">
        <v>0.38120000000000004</v>
      </c>
      <c r="E146" s="90">
        <v>0.57880000000000797</v>
      </c>
      <c r="F146" s="320">
        <v>578.80000000000803</v>
      </c>
    </row>
    <row r="147" spans="1:6">
      <c r="A147" s="89">
        <v>64914</v>
      </c>
      <c r="B147" s="90">
        <v>34.979999999999997</v>
      </c>
      <c r="C147" s="318">
        <v>0.21999999999999886</v>
      </c>
      <c r="D147" s="90">
        <v>0.3498</v>
      </c>
      <c r="E147" s="90">
        <v>-0.12980000000000114</v>
      </c>
      <c r="F147" s="320">
        <v>-129.80000000000115</v>
      </c>
    </row>
    <row r="148" spans="1:6">
      <c r="A148" s="89">
        <v>64915</v>
      </c>
      <c r="B148" s="90">
        <v>34.14</v>
      </c>
      <c r="C148" s="318">
        <v>2.0000000000003126E-2</v>
      </c>
      <c r="D148" s="90">
        <v>0.34140000000000004</v>
      </c>
      <c r="E148" s="90">
        <v>-0.32139999999999691</v>
      </c>
      <c r="F148" s="320">
        <v>-321.39999999999691</v>
      </c>
    </row>
    <row r="149" spans="1:6">
      <c r="A149" s="89">
        <v>64916</v>
      </c>
      <c r="B149" s="90">
        <v>39.06</v>
      </c>
      <c r="C149" s="318">
        <v>0.70000000000000284</v>
      </c>
      <c r="D149" s="90">
        <v>0.39060000000000006</v>
      </c>
      <c r="E149" s="90">
        <v>0.30940000000000278</v>
      </c>
      <c r="F149" s="320">
        <v>309.40000000000276</v>
      </c>
    </row>
    <row r="150" spans="1:6">
      <c r="A150" s="89">
        <v>64917</v>
      </c>
      <c r="B150" s="90">
        <v>23.799999999999997</v>
      </c>
      <c r="C150" s="318">
        <v>0.23999999999999844</v>
      </c>
      <c r="D150" s="90">
        <v>0.23799999999999999</v>
      </c>
      <c r="E150" s="90">
        <v>1.9999999999984475E-3</v>
      </c>
      <c r="F150" s="320">
        <v>1.9999999999984475</v>
      </c>
    </row>
    <row r="151" spans="1:6">
      <c r="A151" s="89">
        <v>64918</v>
      </c>
      <c r="B151" s="90">
        <v>39.700000000000003</v>
      </c>
      <c r="C151" s="318">
        <v>0.40000000000000568</v>
      </c>
      <c r="D151" s="90">
        <v>0.39700000000000002</v>
      </c>
      <c r="E151" s="90">
        <v>3.0000000000056648E-3</v>
      </c>
      <c r="F151" s="320">
        <v>3.0000000000056648</v>
      </c>
    </row>
    <row r="152" spans="1:6">
      <c r="A152" s="89">
        <v>64919</v>
      </c>
      <c r="B152" s="90">
        <v>37.58</v>
      </c>
      <c r="C152" s="318">
        <v>0.32000000000000028</v>
      </c>
      <c r="D152" s="90">
        <v>0.37579999999999997</v>
      </c>
      <c r="E152" s="90">
        <v>-5.5799999999999683E-2</v>
      </c>
      <c r="F152" s="320">
        <v>-55.799999999999685</v>
      </c>
    </row>
    <row r="153" spans="1:6">
      <c r="A153" s="89">
        <v>64920</v>
      </c>
      <c r="B153" s="90">
        <v>38.9</v>
      </c>
      <c r="C153" s="318">
        <v>0.29999999999999716</v>
      </c>
      <c r="D153" s="90">
        <v>0.38900000000000001</v>
      </c>
      <c r="E153" s="90">
        <v>-8.9000000000002855E-2</v>
      </c>
      <c r="F153" s="320">
        <v>-89.000000000002856</v>
      </c>
    </row>
    <row r="154" spans="1:6">
      <c r="A154" s="89">
        <v>64921</v>
      </c>
      <c r="B154" s="90">
        <v>33.319999999999993</v>
      </c>
      <c r="C154" s="318">
        <v>0.21999999999999176</v>
      </c>
      <c r="D154" s="90">
        <v>0.33319999999999994</v>
      </c>
      <c r="E154" s="90">
        <v>-0.11320000000000818</v>
      </c>
      <c r="F154" s="320">
        <v>-113.20000000000819</v>
      </c>
    </row>
    <row r="155" spans="1:6">
      <c r="A155" s="89">
        <v>64922</v>
      </c>
      <c r="B155" s="90">
        <v>37.119999999999997</v>
      </c>
      <c r="C155" s="318">
        <v>7.9999999999998295E-2</v>
      </c>
      <c r="D155" s="90">
        <v>0.37119999999999997</v>
      </c>
      <c r="E155" s="90">
        <v>-0.29120000000000168</v>
      </c>
      <c r="F155" s="320">
        <v>-291.20000000000169</v>
      </c>
    </row>
    <row r="156" spans="1:6">
      <c r="A156" s="89">
        <v>64923</v>
      </c>
      <c r="B156" s="90">
        <v>37.540000000000006</v>
      </c>
      <c r="C156" s="318">
        <v>0.24000000000000909</v>
      </c>
      <c r="D156" s="90">
        <v>0.37540000000000007</v>
      </c>
      <c r="E156" s="90">
        <v>-0.13539999999999097</v>
      </c>
      <c r="F156" s="320">
        <v>-135.39999999999097</v>
      </c>
    </row>
    <row r="157" spans="1:6">
      <c r="A157" s="89">
        <v>64924</v>
      </c>
      <c r="B157" s="90">
        <v>34.659599999999998</v>
      </c>
      <c r="C157" s="318">
        <v>0.25959999999999894</v>
      </c>
      <c r="D157" s="90">
        <v>0.34659599999999996</v>
      </c>
      <c r="E157" s="90">
        <v>-8.6996000000001017E-2</v>
      </c>
      <c r="F157" s="320">
        <v>-86.996000000001018</v>
      </c>
    </row>
    <row r="158" spans="1:6">
      <c r="A158" s="89">
        <v>64925</v>
      </c>
      <c r="B158" s="90">
        <v>37.44</v>
      </c>
      <c r="C158" s="318">
        <v>0.19999999999999574</v>
      </c>
      <c r="D158" s="90">
        <v>0.37440000000000001</v>
      </c>
      <c r="E158" s="90">
        <v>-0.17440000000000427</v>
      </c>
      <c r="F158" s="320">
        <v>-174.40000000000427</v>
      </c>
    </row>
    <row r="159" spans="1:6">
      <c r="A159" s="89">
        <v>64926</v>
      </c>
      <c r="B159" s="90">
        <v>36.28</v>
      </c>
      <c r="C159" s="318">
        <v>0.38000000000000256</v>
      </c>
      <c r="D159" s="90">
        <v>0.36280000000000001</v>
      </c>
      <c r="E159" s="90">
        <v>1.7200000000002547E-2</v>
      </c>
      <c r="F159" s="320">
        <v>17.200000000002547</v>
      </c>
    </row>
    <row r="160" spans="1:6">
      <c r="A160" s="89">
        <v>64927</v>
      </c>
      <c r="B160" s="90">
        <v>38.460000000000008</v>
      </c>
      <c r="C160" s="318">
        <v>0.28000000000000824</v>
      </c>
      <c r="D160" s="90">
        <v>0.38460000000000011</v>
      </c>
      <c r="E160" s="90">
        <v>-0.10459999999999187</v>
      </c>
      <c r="F160" s="320">
        <v>-104.59999999999187</v>
      </c>
    </row>
    <row r="161" spans="1:6">
      <c r="A161" s="317">
        <v>45499</v>
      </c>
      <c r="B161" s="90">
        <v>788.23999999999978</v>
      </c>
      <c r="C161" s="318">
        <v>9.0400000000000098</v>
      </c>
      <c r="D161" s="90">
        <v>7.8823999999999979</v>
      </c>
      <c r="E161" s="90">
        <v>1.157600000000012</v>
      </c>
      <c r="F161" s="320">
        <v>1157.600000000012</v>
      </c>
    </row>
    <row r="162" spans="1:6">
      <c r="A162" s="89">
        <v>64928</v>
      </c>
      <c r="B162" s="90">
        <v>36.9</v>
      </c>
      <c r="C162" s="318">
        <v>0.28000000000000114</v>
      </c>
      <c r="D162" s="90">
        <v>0.36899999999999999</v>
      </c>
      <c r="E162" s="90">
        <v>-8.8999999999998858E-2</v>
      </c>
      <c r="F162" s="320">
        <v>-88.999999999998863</v>
      </c>
    </row>
    <row r="163" spans="1:6">
      <c r="A163" s="89">
        <v>64929</v>
      </c>
      <c r="B163" s="90">
        <v>36.239999999999995</v>
      </c>
      <c r="C163" s="318">
        <v>0.87999999999999545</v>
      </c>
      <c r="D163" s="90">
        <v>0.36239999999999994</v>
      </c>
      <c r="E163" s="90">
        <v>0.51759999999999551</v>
      </c>
      <c r="F163" s="320">
        <v>517.59999999999548</v>
      </c>
    </row>
    <row r="164" spans="1:6">
      <c r="A164" s="89">
        <v>64930</v>
      </c>
      <c r="B164" s="90">
        <v>39.68</v>
      </c>
      <c r="C164" s="318">
        <v>0.74000000000000199</v>
      </c>
      <c r="D164" s="90">
        <v>0.39679999999999999</v>
      </c>
      <c r="E164" s="90">
        <v>0.343200000000002</v>
      </c>
      <c r="F164" s="320">
        <v>343.20000000000198</v>
      </c>
    </row>
    <row r="165" spans="1:6">
      <c r="A165" s="89">
        <v>64931</v>
      </c>
      <c r="B165" s="90">
        <v>36.54</v>
      </c>
      <c r="C165" s="318">
        <v>0.92000000000000171</v>
      </c>
      <c r="D165" s="90">
        <v>0.3654</v>
      </c>
      <c r="E165" s="90">
        <v>0.55460000000000176</v>
      </c>
      <c r="F165" s="320">
        <v>554.60000000000173</v>
      </c>
    </row>
    <row r="166" spans="1:6">
      <c r="A166" s="89">
        <v>64932</v>
      </c>
      <c r="B166" s="90">
        <v>35.799999999999997</v>
      </c>
      <c r="C166" s="318">
        <v>0.14000000000000057</v>
      </c>
      <c r="D166" s="90">
        <v>0.35799999999999998</v>
      </c>
      <c r="E166" s="90">
        <v>-0.21799999999999942</v>
      </c>
      <c r="F166" s="320">
        <v>-217.9999999999994</v>
      </c>
    </row>
    <row r="167" spans="1:6">
      <c r="A167" s="89">
        <v>64933</v>
      </c>
      <c r="B167" s="90">
        <v>36.840000000000003</v>
      </c>
      <c r="C167" s="318">
        <v>1.0400000000000063</v>
      </c>
      <c r="D167" s="90">
        <v>0.36840000000000006</v>
      </c>
      <c r="E167" s="90">
        <v>0.67160000000000619</v>
      </c>
      <c r="F167" s="320">
        <v>671.60000000000616</v>
      </c>
    </row>
    <row r="168" spans="1:6">
      <c r="A168" s="89">
        <v>64934</v>
      </c>
      <c r="B168" s="90">
        <v>34.08</v>
      </c>
      <c r="C168" s="318">
        <v>0.35999999999999943</v>
      </c>
      <c r="D168" s="90">
        <v>0.34079999999999999</v>
      </c>
      <c r="E168" s="90">
        <v>1.919999999999944E-2</v>
      </c>
      <c r="F168" s="320">
        <v>19.199999999999442</v>
      </c>
    </row>
    <row r="169" spans="1:6">
      <c r="A169" s="89">
        <v>64935</v>
      </c>
      <c r="B169" s="90">
        <v>22.72</v>
      </c>
      <c r="C169" s="318">
        <v>0.19999999999999929</v>
      </c>
      <c r="D169" s="90">
        <v>0.22719999999999999</v>
      </c>
      <c r="E169" s="90">
        <v>-2.7200000000000696E-2</v>
      </c>
      <c r="F169" s="320">
        <v>-27.200000000000696</v>
      </c>
    </row>
    <row r="170" spans="1:6">
      <c r="A170" s="89">
        <v>64936</v>
      </c>
      <c r="B170" s="90">
        <v>36.08</v>
      </c>
      <c r="C170" s="318">
        <v>0.46000000000000085</v>
      </c>
      <c r="D170" s="90">
        <v>0.36080000000000001</v>
      </c>
      <c r="E170" s="90">
        <v>9.9200000000000843E-2</v>
      </c>
      <c r="F170" s="320">
        <v>99.200000000000841</v>
      </c>
    </row>
    <row r="171" spans="1:6">
      <c r="A171" s="89">
        <v>64937</v>
      </c>
      <c r="B171" s="90">
        <v>35.120000000000005</v>
      </c>
      <c r="C171" s="318">
        <v>0.50000000000000711</v>
      </c>
      <c r="D171" s="90">
        <v>0.35120000000000007</v>
      </c>
      <c r="E171" s="90">
        <v>0.14880000000000704</v>
      </c>
      <c r="F171" s="320">
        <v>148.80000000000703</v>
      </c>
    </row>
    <row r="172" spans="1:6">
      <c r="A172" s="89">
        <v>64938</v>
      </c>
      <c r="B172" s="90">
        <v>37.599999999999994</v>
      </c>
      <c r="C172" s="318">
        <v>0.19999999999999574</v>
      </c>
      <c r="D172" s="90">
        <v>0.37599999999999995</v>
      </c>
      <c r="E172" s="90">
        <v>-0.17600000000000421</v>
      </c>
      <c r="F172" s="320">
        <v>-176.00000000000421</v>
      </c>
    </row>
    <row r="173" spans="1:6">
      <c r="A173" s="89">
        <v>64939</v>
      </c>
      <c r="B173" s="90">
        <v>36.980000000000004</v>
      </c>
      <c r="C173" s="318">
        <v>0.86000000000000654</v>
      </c>
      <c r="D173" s="90">
        <v>0.36980000000000007</v>
      </c>
      <c r="E173" s="90">
        <v>0.49020000000000646</v>
      </c>
      <c r="F173" s="320">
        <v>490.20000000000647</v>
      </c>
    </row>
    <row r="174" spans="1:6">
      <c r="A174" s="89">
        <v>64940</v>
      </c>
      <c r="B174" s="90">
        <v>37.58</v>
      </c>
      <c r="C174" s="318">
        <v>0.61999999999999744</v>
      </c>
      <c r="D174" s="90">
        <v>0.37579999999999997</v>
      </c>
      <c r="E174" s="90">
        <v>0.24419999999999747</v>
      </c>
      <c r="F174" s="320">
        <v>244.19999999999749</v>
      </c>
    </row>
    <row r="175" spans="1:6">
      <c r="A175" s="89">
        <v>64941</v>
      </c>
      <c r="B175" s="90">
        <v>36.9</v>
      </c>
      <c r="C175" s="318">
        <v>0.33999999999999631</v>
      </c>
      <c r="D175" s="90">
        <v>0.36899999999999999</v>
      </c>
      <c r="E175" s="90">
        <v>-2.9000000000003689E-2</v>
      </c>
      <c r="F175" s="320">
        <v>-29.000000000003688</v>
      </c>
    </row>
    <row r="176" spans="1:6">
      <c r="A176" s="89">
        <v>64942</v>
      </c>
      <c r="B176" s="90">
        <v>37.46</v>
      </c>
      <c r="C176" s="318">
        <v>7.9999999999998295E-2</v>
      </c>
      <c r="D176" s="90">
        <v>0.37460000000000004</v>
      </c>
      <c r="E176" s="90">
        <v>-0.29460000000000175</v>
      </c>
      <c r="F176" s="320">
        <v>-294.60000000000173</v>
      </c>
    </row>
    <row r="177" spans="1:6">
      <c r="A177" s="89">
        <v>64943</v>
      </c>
      <c r="B177" s="90">
        <v>38.14</v>
      </c>
      <c r="C177" s="318">
        <v>0</v>
      </c>
      <c r="D177" s="90">
        <v>0.38140000000000002</v>
      </c>
      <c r="E177" s="90">
        <v>-0.38140000000000002</v>
      </c>
      <c r="F177" s="320">
        <v>-381.40000000000003</v>
      </c>
    </row>
    <row r="178" spans="1:6">
      <c r="A178" s="89">
        <v>64944</v>
      </c>
      <c r="B178" s="90">
        <v>36.760000000000005</v>
      </c>
      <c r="C178" s="318">
        <v>0.28000000000000824</v>
      </c>
      <c r="D178" s="90">
        <v>0.36760000000000004</v>
      </c>
      <c r="E178" s="90">
        <v>-8.7599999999991796E-2</v>
      </c>
      <c r="F178" s="320">
        <v>-87.599999999991795</v>
      </c>
    </row>
    <row r="179" spans="1:6">
      <c r="A179" s="89">
        <v>64945</v>
      </c>
      <c r="B179" s="90">
        <v>39.22</v>
      </c>
      <c r="C179" s="318">
        <v>0.57999999999999829</v>
      </c>
      <c r="D179" s="90">
        <v>0.39219999999999999</v>
      </c>
      <c r="E179" s="90">
        <v>0.1877999999999983</v>
      </c>
      <c r="F179" s="320">
        <v>187.79999999999831</v>
      </c>
    </row>
    <row r="180" spans="1:6">
      <c r="A180" s="89">
        <v>64946</v>
      </c>
      <c r="B180" s="90">
        <v>39.22</v>
      </c>
      <c r="C180" s="318">
        <v>0.21999999999999886</v>
      </c>
      <c r="D180" s="90">
        <v>0.39219999999999999</v>
      </c>
      <c r="E180" s="90">
        <v>-0.17220000000000113</v>
      </c>
      <c r="F180" s="320">
        <v>-172.20000000000113</v>
      </c>
    </row>
    <row r="181" spans="1:6">
      <c r="A181" s="89">
        <v>64960</v>
      </c>
      <c r="B181" s="90">
        <v>38.06</v>
      </c>
      <c r="C181" s="318">
        <v>0.17999999999999972</v>
      </c>
      <c r="D181" s="90">
        <v>0.38060000000000005</v>
      </c>
      <c r="E181" s="90">
        <v>-0.20060000000000033</v>
      </c>
      <c r="F181" s="320">
        <v>-200.60000000000034</v>
      </c>
    </row>
    <row r="182" spans="1:6">
      <c r="A182" s="89">
        <v>64965</v>
      </c>
      <c r="B182" s="90">
        <v>22.880000000000003</v>
      </c>
      <c r="C182" s="318">
        <v>0.10000000000000142</v>
      </c>
      <c r="D182" s="90">
        <v>0.22880000000000003</v>
      </c>
      <c r="E182" s="90">
        <v>-0.12879999999999861</v>
      </c>
      <c r="F182" s="320">
        <v>-128.79999999999862</v>
      </c>
    </row>
    <row r="183" spans="1:6">
      <c r="A183" s="89">
        <v>64966</v>
      </c>
      <c r="B183" s="90">
        <v>37.44</v>
      </c>
      <c r="C183" s="318">
        <v>5.9999999999995168E-2</v>
      </c>
      <c r="D183" s="90">
        <v>0.37440000000000001</v>
      </c>
      <c r="E183" s="90">
        <v>-0.31440000000000484</v>
      </c>
      <c r="F183" s="320">
        <v>-314.40000000000487</v>
      </c>
    </row>
    <row r="184" spans="1:6">
      <c r="A184" s="317">
        <v>45500</v>
      </c>
      <c r="B184" s="90">
        <v>590.14</v>
      </c>
      <c r="C184" s="318">
        <v>-0.40000000000000568</v>
      </c>
      <c r="D184" s="90">
        <v>5.9013999999999998</v>
      </c>
      <c r="E184" s="90">
        <v>-6.3014000000000054</v>
      </c>
      <c r="F184" s="320">
        <v>-6301.4000000000051</v>
      </c>
    </row>
    <row r="185" spans="1:6">
      <c r="A185" s="89">
        <v>64967</v>
      </c>
      <c r="B185" s="90">
        <v>34.599999999999994</v>
      </c>
      <c r="C185" s="318">
        <v>-0.54000000000000625</v>
      </c>
      <c r="D185" s="90">
        <v>0.34599999999999997</v>
      </c>
      <c r="E185" s="90">
        <v>-0.88600000000000623</v>
      </c>
      <c r="F185" s="320">
        <v>-886.00000000000625</v>
      </c>
    </row>
    <row r="186" spans="1:6">
      <c r="A186" s="89">
        <v>64968</v>
      </c>
      <c r="B186" s="90">
        <v>35.24</v>
      </c>
      <c r="C186" s="318">
        <v>0</v>
      </c>
      <c r="D186" s="90">
        <v>0.35240000000000005</v>
      </c>
      <c r="E186" s="90">
        <v>-0.35240000000000005</v>
      </c>
      <c r="F186" s="320">
        <v>-352.40000000000003</v>
      </c>
    </row>
    <row r="187" spans="1:6">
      <c r="A187" s="89">
        <v>64969</v>
      </c>
      <c r="B187" s="90">
        <v>35.58</v>
      </c>
      <c r="C187" s="318">
        <v>0</v>
      </c>
      <c r="D187" s="90">
        <v>0.35580000000000001</v>
      </c>
      <c r="E187" s="90">
        <v>-0.35580000000000001</v>
      </c>
      <c r="F187" s="320">
        <v>-355.8</v>
      </c>
    </row>
    <row r="188" spans="1:6">
      <c r="A188" s="89">
        <v>64970</v>
      </c>
      <c r="B188" s="90">
        <v>35.399999999999991</v>
      </c>
      <c r="C188" s="318">
        <v>0</v>
      </c>
      <c r="D188" s="90">
        <v>0.35399999999999993</v>
      </c>
      <c r="E188" s="90">
        <v>-0.35399999999999993</v>
      </c>
      <c r="F188" s="320">
        <v>-353.99999999999994</v>
      </c>
    </row>
    <row r="189" spans="1:6">
      <c r="A189" s="89">
        <v>64971</v>
      </c>
      <c r="B189" s="90">
        <v>35.479999999999997</v>
      </c>
      <c r="C189" s="318">
        <v>0</v>
      </c>
      <c r="D189" s="90">
        <v>0.35479999999999995</v>
      </c>
      <c r="E189" s="90">
        <v>-0.35479999999999995</v>
      </c>
      <c r="F189" s="320">
        <v>-354.79999999999995</v>
      </c>
    </row>
    <row r="190" spans="1:6">
      <c r="A190" s="89">
        <v>64972</v>
      </c>
      <c r="B190" s="90">
        <v>34.239999999999995</v>
      </c>
      <c r="C190" s="318">
        <v>0</v>
      </c>
      <c r="D190" s="90">
        <v>0.34239999999999998</v>
      </c>
      <c r="E190" s="90">
        <v>-0.34239999999999998</v>
      </c>
      <c r="F190" s="320">
        <v>-342.4</v>
      </c>
    </row>
    <row r="191" spans="1:6">
      <c r="A191" s="89">
        <v>64973</v>
      </c>
      <c r="B191" s="90">
        <v>34.58</v>
      </c>
      <c r="C191" s="318">
        <v>0</v>
      </c>
      <c r="D191" s="90">
        <v>0.3458</v>
      </c>
      <c r="E191" s="90">
        <v>-0.3458</v>
      </c>
      <c r="F191" s="320">
        <v>-345.8</v>
      </c>
    </row>
    <row r="192" spans="1:6">
      <c r="A192" s="89">
        <v>64974</v>
      </c>
      <c r="B192" s="90">
        <v>19.940000000000001</v>
      </c>
      <c r="C192" s="318">
        <v>0</v>
      </c>
      <c r="D192" s="90">
        <v>0.19940000000000002</v>
      </c>
      <c r="E192" s="90">
        <v>-0.19940000000000002</v>
      </c>
      <c r="F192" s="320">
        <v>-199.40000000000003</v>
      </c>
    </row>
    <row r="193" spans="1:6">
      <c r="A193" s="89">
        <v>64975</v>
      </c>
      <c r="B193" s="90">
        <v>31.46</v>
      </c>
      <c r="C193" s="318">
        <v>6.0000000000002274E-2</v>
      </c>
      <c r="D193" s="90">
        <v>0.31459999999999999</v>
      </c>
      <c r="E193" s="90">
        <v>-0.25459999999999772</v>
      </c>
      <c r="F193" s="320">
        <v>-254.59999999999772</v>
      </c>
    </row>
    <row r="194" spans="1:6">
      <c r="A194" s="89">
        <v>64976</v>
      </c>
      <c r="B194" s="90">
        <v>31.800000000000004</v>
      </c>
      <c r="C194" s="318">
        <v>0</v>
      </c>
      <c r="D194" s="90">
        <v>0.31800000000000006</v>
      </c>
      <c r="E194" s="90">
        <v>-0.31800000000000006</v>
      </c>
      <c r="F194" s="320">
        <v>-318.00000000000006</v>
      </c>
    </row>
    <row r="195" spans="1:6">
      <c r="A195" s="89">
        <v>64977</v>
      </c>
      <c r="B195" s="90">
        <v>32.340000000000003</v>
      </c>
      <c r="C195" s="318">
        <v>0</v>
      </c>
      <c r="D195" s="90">
        <v>0.32340000000000002</v>
      </c>
      <c r="E195" s="90">
        <v>-0.32340000000000002</v>
      </c>
      <c r="F195" s="320">
        <v>-323.40000000000003</v>
      </c>
    </row>
    <row r="196" spans="1:6">
      <c r="A196" s="89">
        <v>64978</v>
      </c>
      <c r="B196" s="90">
        <v>36.74</v>
      </c>
      <c r="C196" s="318">
        <v>0</v>
      </c>
      <c r="D196" s="90">
        <v>0.3674</v>
      </c>
      <c r="E196" s="90">
        <v>-0.3674</v>
      </c>
      <c r="F196" s="320">
        <v>-367.4</v>
      </c>
    </row>
    <row r="197" spans="1:6">
      <c r="A197" s="89">
        <v>64979</v>
      </c>
      <c r="B197" s="90">
        <v>37.82</v>
      </c>
      <c r="C197" s="318">
        <v>7.9999999999998295E-2</v>
      </c>
      <c r="D197" s="90">
        <v>0.37820000000000004</v>
      </c>
      <c r="E197" s="90">
        <v>-0.29820000000000174</v>
      </c>
      <c r="F197" s="320">
        <v>-298.20000000000175</v>
      </c>
    </row>
    <row r="198" spans="1:6">
      <c r="A198" s="89">
        <v>64980</v>
      </c>
      <c r="B198" s="90">
        <v>39.019999999999996</v>
      </c>
      <c r="C198" s="318">
        <v>0</v>
      </c>
      <c r="D198" s="90">
        <v>0.39019999999999999</v>
      </c>
      <c r="E198" s="90">
        <v>-0.39019999999999999</v>
      </c>
      <c r="F198" s="320">
        <v>-390.2</v>
      </c>
    </row>
    <row r="199" spans="1:6">
      <c r="A199" s="89">
        <v>64981</v>
      </c>
      <c r="B199" s="90">
        <v>38.900000000000006</v>
      </c>
      <c r="C199" s="318">
        <v>0</v>
      </c>
      <c r="D199" s="90">
        <v>0.38900000000000007</v>
      </c>
      <c r="E199" s="90">
        <v>-0.38900000000000007</v>
      </c>
      <c r="F199" s="320">
        <v>-389.00000000000006</v>
      </c>
    </row>
    <row r="200" spans="1:6">
      <c r="A200" s="89">
        <v>64982</v>
      </c>
      <c r="B200" s="90">
        <v>38.459999999999994</v>
      </c>
      <c r="C200" s="318">
        <v>0</v>
      </c>
      <c r="D200" s="90">
        <v>0.38459999999999994</v>
      </c>
      <c r="E200" s="90">
        <v>-0.38459999999999994</v>
      </c>
      <c r="F200" s="320">
        <v>-384.59999999999997</v>
      </c>
    </row>
    <row r="201" spans="1:6">
      <c r="A201" s="89">
        <v>64983</v>
      </c>
      <c r="B201" s="90">
        <v>38.540000000000006</v>
      </c>
      <c r="C201" s="318">
        <v>0</v>
      </c>
      <c r="D201" s="90">
        <v>0.38540000000000008</v>
      </c>
      <c r="E201" s="90">
        <v>-0.38540000000000008</v>
      </c>
      <c r="F201" s="320">
        <v>-385.40000000000009</v>
      </c>
    </row>
    <row r="202" spans="1:6">
      <c r="A202" s="317">
        <v>45501</v>
      </c>
      <c r="B202" s="90">
        <v>723.69999999999993</v>
      </c>
      <c r="C202" s="318">
        <v>3.1399999999999828</v>
      </c>
      <c r="D202" s="90">
        <v>7.2369999999999992</v>
      </c>
      <c r="E202" s="90">
        <v>-4.0970000000000164</v>
      </c>
      <c r="F202" s="320">
        <v>-4097.0000000000164</v>
      </c>
    </row>
    <row r="203" spans="1:6">
      <c r="A203" s="89">
        <v>64984</v>
      </c>
      <c r="B203" s="90">
        <v>38.540000000000006</v>
      </c>
      <c r="C203" s="318">
        <v>0.86000000000000654</v>
      </c>
      <c r="D203" s="90">
        <v>0.38540000000000008</v>
      </c>
      <c r="E203" s="90">
        <v>0.47460000000000646</v>
      </c>
      <c r="F203" s="320">
        <v>474.60000000000645</v>
      </c>
    </row>
    <row r="204" spans="1:6">
      <c r="A204" s="89">
        <v>64985</v>
      </c>
      <c r="B204" s="90">
        <v>40.299999999999997</v>
      </c>
      <c r="C204" s="318">
        <v>5.9999999999995168E-2</v>
      </c>
      <c r="D204" s="90">
        <v>0.40299999999999997</v>
      </c>
      <c r="E204" s="90">
        <v>-0.3430000000000048</v>
      </c>
      <c r="F204" s="320">
        <v>-343.00000000000477</v>
      </c>
    </row>
    <row r="205" spans="1:6">
      <c r="A205" s="89">
        <v>64986</v>
      </c>
      <c r="B205" s="90">
        <v>36.179999999999993</v>
      </c>
      <c r="C205" s="318">
        <v>9.9999999999994316E-2</v>
      </c>
      <c r="D205" s="90">
        <v>0.36179999999999995</v>
      </c>
      <c r="E205" s="90">
        <v>-0.26180000000000564</v>
      </c>
      <c r="F205" s="320">
        <v>-261.80000000000564</v>
      </c>
    </row>
    <row r="206" spans="1:6">
      <c r="A206" s="89">
        <v>64987</v>
      </c>
      <c r="B206" s="90">
        <v>36.08</v>
      </c>
      <c r="C206" s="318">
        <v>0.69999999999999574</v>
      </c>
      <c r="D206" s="90">
        <v>0.36080000000000001</v>
      </c>
      <c r="E206" s="90">
        <v>0.33919999999999573</v>
      </c>
      <c r="F206" s="320">
        <v>339.19999999999573</v>
      </c>
    </row>
    <row r="207" spans="1:6">
      <c r="A207" s="89">
        <v>64988</v>
      </c>
      <c r="B207" s="90">
        <v>39.06</v>
      </c>
      <c r="C207" s="318">
        <v>6.0000000000002274E-2</v>
      </c>
      <c r="D207" s="90">
        <v>0.39060000000000006</v>
      </c>
      <c r="E207" s="90">
        <v>-0.33059999999999778</v>
      </c>
      <c r="F207" s="320">
        <v>-330.59999999999781</v>
      </c>
    </row>
    <row r="208" spans="1:6">
      <c r="A208" s="89">
        <v>64989</v>
      </c>
      <c r="B208" s="90">
        <v>33.44</v>
      </c>
      <c r="C208" s="318">
        <v>0</v>
      </c>
      <c r="D208" s="90">
        <v>0.33439999999999998</v>
      </c>
      <c r="E208" s="90">
        <v>-0.33439999999999998</v>
      </c>
      <c r="F208" s="320">
        <v>-334.4</v>
      </c>
    </row>
    <row r="209" spans="1:6">
      <c r="A209" s="89">
        <v>64990</v>
      </c>
      <c r="B209" s="90">
        <v>32.400000000000006</v>
      </c>
      <c r="C209" s="318">
        <v>0</v>
      </c>
      <c r="D209" s="90">
        <v>0.32400000000000007</v>
      </c>
      <c r="E209" s="90">
        <v>-0.32400000000000007</v>
      </c>
      <c r="F209" s="320">
        <v>-324.00000000000006</v>
      </c>
    </row>
    <row r="210" spans="1:6">
      <c r="A210" s="89">
        <v>64991</v>
      </c>
      <c r="B210" s="90">
        <v>34.199999999999996</v>
      </c>
      <c r="C210" s="318">
        <v>0</v>
      </c>
      <c r="D210" s="90">
        <v>0.34199999999999997</v>
      </c>
      <c r="E210" s="90">
        <v>-0.34199999999999997</v>
      </c>
      <c r="F210" s="320">
        <v>-341.99999999999994</v>
      </c>
    </row>
    <row r="211" spans="1:6">
      <c r="A211" s="89">
        <v>64992</v>
      </c>
      <c r="B211" s="90">
        <v>36.760000000000005</v>
      </c>
      <c r="C211" s="318">
        <v>0</v>
      </c>
      <c r="D211" s="90">
        <v>0.36760000000000004</v>
      </c>
      <c r="E211" s="90">
        <v>-0.36760000000000004</v>
      </c>
      <c r="F211" s="320">
        <v>-367.6</v>
      </c>
    </row>
    <row r="212" spans="1:6">
      <c r="A212" s="89">
        <v>64993</v>
      </c>
      <c r="B212" s="90">
        <v>36.159999999999997</v>
      </c>
      <c r="C212" s="318">
        <v>0</v>
      </c>
      <c r="D212" s="90">
        <v>0.36159999999999998</v>
      </c>
      <c r="E212" s="90">
        <v>-0.36159999999999998</v>
      </c>
      <c r="F212" s="320">
        <v>-361.59999999999997</v>
      </c>
    </row>
    <row r="213" spans="1:6">
      <c r="A213" s="89">
        <v>64994</v>
      </c>
      <c r="B213" s="90">
        <v>34.040000000000006</v>
      </c>
      <c r="C213" s="318">
        <v>0</v>
      </c>
      <c r="D213" s="90">
        <v>0.34040000000000009</v>
      </c>
      <c r="E213" s="90">
        <v>-0.34040000000000009</v>
      </c>
      <c r="F213" s="320">
        <v>-340.40000000000009</v>
      </c>
    </row>
    <row r="214" spans="1:6">
      <c r="A214" s="89">
        <v>33001</v>
      </c>
      <c r="B214" s="90">
        <v>32.14</v>
      </c>
      <c r="C214" s="318">
        <v>0</v>
      </c>
      <c r="D214" s="90">
        <v>0.32140000000000002</v>
      </c>
      <c r="E214" s="90">
        <v>-0.32140000000000002</v>
      </c>
      <c r="F214" s="320">
        <v>-321.40000000000003</v>
      </c>
    </row>
    <row r="215" spans="1:6">
      <c r="A215" s="89">
        <v>33002</v>
      </c>
      <c r="B215" s="90">
        <v>34.159999999999997</v>
      </c>
      <c r="C215" s="318">
        <v>0</v>
      </c>
      <c r="D215" s="90">
        <v>0.34159999999999996</v>
      </c>
      <c r="E215" s="90">
        <v>-0.34159999999999996</v>
      </c>
      <c r="F215" s="320">
        <v>-341.59999999999997</v>
      </c>
    </row>
    <row r="216" spans="1:6">
      <c r="A216" s="89">
        <v>33003</v>
      </c>
      <c r="B216" s="90">
        <v>38.5</v>
      </c>
      <c r="C216" s="318">
        <v>0</v>
      </c>
      <c r="D216" s="90">
        <v>0.38500000000000001</v>
      </c>
      <c r="E216" s="90">
        <v>-0.38500000000000001</v>
      </c>
      <c r="F216" s="320">
        <v>-385</v>
      </c>
    </row>
    <row r="217" spans="1:6">
      <c r="A217" s="89">
        <v>33004</v>
      </c>
      <c r="B217" s="90">
        <v>39.64</v>
      </c>
      <c r="C217" s="318">
        <v>6.0000000000002274E-2</v>
      </c>
      <c r="D217" s="90">
        <v>0.39640000000000003</v>
      </c>
      <c r="E217" s="90">
        <v>-0.33639999999999776</v>
      </c>
      <c r="F217" s="320">
        <v>-336.39999999999776</v>
      </c>
    </row>
    <row r="218" spans="1:6">
      <c r="A218" s="89">
        <v>33005</v>
      </c>
      <c r="B218" s="90">
        <v>40.039999999999992</v>
      </c>
      <c r="C218" s="318">
        <v>0.25999999999999091</v>
      </c>
      <c r="D218" s="90">
        <v>0.40039999999999992</v>
      </c>
      <c r="E218" s="90">
        <v>-0.14040000000000902</v>
      </c>
      <c r="F218" s="320">
        <v>-140.40000000000902</v>
      </c>
    </row>
    <row r="219" spans="1:6">
      <c r="A219" s="89">
        <v>33006</v>
      </c>
      <c r="B219" s="90">
        <v>23.299999999999997</v>
      </c>
      <c r="C219" s="318">
        <v>5.9999999999998721E-2</v>
      </c>
      <c r="D219" s="90">
        <v>0.23299999999999998</v>
      </c>
      <c r="E219" s="90">
        <v>-0.17300000000000126</v>
      </c>
      <c r="F219" s="320">
        <v>-173.00000000000125</v>
      </c>
    </row>
    <row r="220" spans="1:6">
      <c r="A220" s="89">
        <v>33007</v>
      </c>
      <c r="B220" s="90">
        <v>38.14</v>
      </c>
      <c r="C220" s="318">
        <v>0.24000000000000199</v>
      </c>
      <c r="D220" s="90">
        <v>0.38140000000000002</v>
      </c>
      <c r="E220" s="90">
        <v>-0.14139999999999803</v>
      </c>
      <c r="F220" s="320">
        <v>-141.39999999999802</v>
      </c>
    </row>
    <row r="221" spans="1:6">
      <c r="A221" s="89">
        <v>33008</v>
      </c>
      <c r="B221" s="90">
        <v>40.94</v>
      </c>
      <c r="C221" s="318">
        <v>0.19999999999999574</v>
      </c>
      <c r="D221" s="90">
        <v>0.40939999999999999</v>
      </c>
      <c r="E221" s="90">
        <v>-0.20940000000000425</v>
      </c>
      <c r="F221" s="320">
        <v>-209.40000000000424</v>
      </c>
    </row>
    <row r="222" spans="1:6">
      <c r="A222" s="89">
        <v>33009</v>
      </c>
      <c r="B222" s="90">
        <v>39.68</v>
      </c>
      <c r="C222" s="318">
        <v>0.53999999999999915</v>
      </c>
      <c r="D222" s="90">
        <v>0.39679999999999999</v>
      </c>
      <c r="E222" s="90">
        <v>0.14319999999999916</v>
      </c>
      <c r="F222" s="320">
        <v>143.19999999999916</v>
      </c>
    </row>
    <row r="223" spans="1:6">
      <c r="A223" s="317">
        <v>45502</v>
      </c>
      <c r="B223" s="90">
        <v>322.08</v>
      </c>
      <c r="C223" s="318">
        <v>1.6799999999999926</v>
      </c>
      <c r="D223" s="90">
        <v>3.2208000000000001</v>
      </c>
      <c r="E223" s="90">
        <v>-1.5408000000000075</v>
      </c>
      <c r="F223" s="320">
        <v>-1540.8000000000075</v>
      </c>
    </row>
    <row r="224" spans="1:6">
      <c r="A224" s="89">
        <v>33010</v>
      </c>
      <c r="B224" s="90">
        <v>34.36</v>
      </c>
      <c r="C224" s="318">
        <v>3.9999999999999147E-2</v>
      </c>
      <c r="D224" s="90">
        <v>0.34360000000000002</v>
      </c>
      <c r="E224" s="90">
        <v>-0.30360000000000087</v>
      </c>
      <c r="F224" s="320">
        <v>-303.60000000000088</v>
      </c>
    </row>
    <row r="225" spans="1:6">
      <c r="A225" s="89">
        <v>33011</v>
      </c>
      <c r="B225" s="90">
        <v>33.879999999999995</v>
      </c>
      <c r="C225" s="318">
        <v>5.9999999999995168E-2</v>
      </c>
      <c r="D225" s="90">
        <v>0.33879999999999993</v>
      </c>
      <c r="E225" s="90">
        <v>-0.27880000000000477</v>
      </c>
      <c r="F225" s="320">
        <v>-278.80000000000479</v>
      </c>
    </row>
    <row r="226" spans="1:6">
      <c r="A226" s="89">
        <v>33012</v>
      </c>
      <c r="B226" s="90">
        <v>36.5</v>
      </c>
      <c r="C226" s="318">
        <v>0.11999999999999744</v>
      </c>
      <c r="D226" s="90">
        <v>0.36499999999999999</v>
      </c>
      <c r="E226" s="90">
        <v>-0.24500000000000255</v>
      </c>
      <c r="F226" s="320">
        <v>-245.00000000000256</v>
      </c>
    </row>
    <row r="227" spans="1:6">
      <c r="A227" s="89">
        <v>33013</v>
      </c>
      <c r="B227" s="90">
        <v>36.14</v>
      </c>
      <c r="C227" s="318">
        <v>0.11999999999999744</v>
      </c>
      <c r="D227" s="90">
        <v>0.3614</v>
      </c>
      <c r="E227" s="90">
        <v>-0.24140000000000256</v>
      </c>
      <c r="F227" s="320">
        <v>-241.40000000000256</v>
      </c>
    </row>
    <row r="228" spans="1:6">
      <c r="A228" s="89">
        <v>33014</v>
      </c>
      <c r="B228" s="90">
        <v>37.14</v>
      </c>
      <c r="C228" s="318">
        <v>0.67999999999999972</v>
      </c>
      <c r="D228" s="90">
        <v>0.37140000000000001</v>
      </c>
      <c r="E228" s="90">
        <v>0.30859999999999971</v>
      </c>
      <c r="F228" s="320">
        <v>308.59999999999968</v>
      </c>
    </row>
    <row r="229" spans="1:6">
      <c r="A229" s="89">
        <v>33015</v>
      </c>
      <c r="B229" s="90">
        <v>35.58</v>
      </c>
      <c r="C229" s="318">
        <v>0</v>
      </c>
      <c r="D229" s="90">
        <v>0.35580000000000001</v>
      </c>
      <c r="E229" s="90">
        <v>-0.35580000000000001</v>
      </c>
      <c r="F229" s="320">
        <v>-355.8</v>
      </c>
    </row>
    <row r="230" spans="1:6">
      <c r="A230" s="89">
        <v>33016</v>
      </c>
      <c r="B230" s="90">
        <v>36.160000000000004</v>
      </c>
      <c r="C230" s="318">
        <v>0</v>
      </c>
      <c r="D230" s="90">
        <v>0.36160000000000003</v>
      </c>
      <c r="E230" s="90">
        <v>-0.36160000000000003</v>
      </c>
      <c r="F230" s="320">
        <v>-361.6</v>
      </c>
    </row>
    <row r="231" spans="1:6">
      <c r="A231" s="89">
        <v>33017</v>
      </c>
      <c r="B231" s="90">
        <v>37.900000000000006</v>
      </c>
      <c r="C231" s="318">
        <v>0</v>
      </c>
      <c r="D231" s="90">
        <v>0.37900000000000006</v>
      </c>
      <c r="E231" s="90">
        <v>-0.37900000000000006</v>
      </c>
      <c r="F231" s="320">
        <v>-379.00000000000006</v>
      </c>
    </row>
    <row r="232" spans="1:6">
      <c r="A232" s="89">
        <v>33018</v>
      </c>
      <c r="B232" s="90">
        <v>34.42</v>
      </c>
      <c r="C232" s="318">
        <v>0.66000000000000369</v>
      </c>
      <c r="D232" s="90">
        <v>0.34420000000000001</v>
      </c>
      <c r="E232" s="90">
        <v>0.31580000000000369</v>
      </c>
      <c r="F232" s="320">
        <v>315.80000000000371</v>
      </c>
    </row>
    <row r="233" spans="1:6">
      <c r="A233" s="317">
        <v>45504</v>
      </c>
      <c r="B233" s="90">
        <v>861.2800000000002</v>
      </c>
      <c r="C233" s="318">
        <v>11.580000000000002</v>
      </c>
      <c r="D233" s="90">
        <v>8.6128000000000018</v>
      </c>
      <c r="E233" s="90">
        <v>2.9672000000000001</v>
      </c>
      <c r="F233" s="320">
        <v>2967.2000000000003</v>
      </c>
    </row>
    <row r="234" spans="1:6">
      <c r="A234" s="89">
        <v>33019</v>
      </c>
      <c r="B234" s="90">
        <v>38.1</v>
      </c>
      <c r="C234" s="318">
        <v>0.5</v>
      </c>
      <c r="D234" s="90">
        <v>0.38100000000000001</v>
      </c>
      <c r="E234" s="90">
        <v>0.11899999999999999</v>
      </c>
      <c r="F234" s="320">
        <v>119</v>
      </c>
    </row>
    <row r="235" spans="1:6">
      <c r="A235" s="89">
        <v>33020</v>
      </c>
      <c r="B235" s="90">
        <v>38.58</v>
      </c>
      <c r="C235" s="318">
        <v>0.53999999999999915</v>
      </c>
      <c r="D235" s="90">
        <v>0.38579999999999998</v>
      </c>
      <c r="E235" s="90">
        <v>0.15419999999999917</v>
      </c>
      <c r="F235" s="320">
        <v>154.19999999999916</v>
      </c>
    </row>
    <row r="236" spans="1:6">
      <c r="A236" s="89">
        <v>33021</v>
      </c>
      <c r="B236" s="90">
        <v>37.840000000000003</v>
      </c>
      <c r="C236" s="318">
        <v>0.30000000000000426</v>
      </c>
      <c r="D236" s="90">
        <v>0.37840000000000007</v>
      </c>
      <c r="E236" s="90">
        <v>-7.8399999999995806E-2</v>
      </c>
      <c r="F236" s="320">
        <v>-78.399999999995799</v>
      </c>
    </row>
    <row r="237" spans="1:6">
      <c r="A237" s="89">
        <v>33022</v>
      </c>
      <c r="B237" s="90">
        <v>36.78</v>
      </c>
      <c r="C237" s="318">
        <v>0.32000000000000028</v>
      </c>
      <c r="D237" s="90">
        <v>0.36780000000000002</v>
      </c>
      <c r="E237" s="90">
        <v>-4.7799999999999732E-2</v>
      </c>
      <c r="F237" s="320">
        <v>-47.799999999999734</v>
      </c>
    </row>
    <row r="238" spans="1:6">
      <c r="A238" s="89">
        <v>33023</v>
      </c>
      <c r="B238" s="90">
        <v>36.460000000000008</v>
      </c>
      <c r="C238" s="318">
        <v>0</v>
      </c>
      <c r="D238" s="90">
        <v>0.36460000000000009</v>
      </c>
      <c r="E238" s="90">
        <v>-0.36460000000000009</v>
      </c>
      <c r="F238" s="320">
        <v>-364.60000000000008</v>
      </c>
    </row>
    <row r="239" spans="1:6">
      <c r="A239" s="89">
        <v>33024</v>
      </c>
      <c r="B239" s="90">
        <v>37.58</v>
      </c>
      <c r="C239" s="318">
        <v>0.23999999999999488</v>
      </c>
      <c r="D239" s="90">
        <v>0.37579999999999997</v>
      </c>
      <c r="E239" s="90">
        <v>-0.13580000000000508</v>
      </c>
      <c r="F239" s="320">
        <v>-135.80000000000507</v>
      </c>
    </row>
    <row r="240" spans="1:6">
      <c r="A240" s="89">
        <v>33025</v>
      </c>
      <c r="B240" s="90">
        <v>36.74</v>
      </c>
      <c r="C240" s="318">
        <v>2.0000000000003126E-2</v>
      </c>
      <c r="D240" s="90">
        <v>0.3674</v>
      </c>
      <c r="E240" s="90">
        <v>-0.34739999999999688</v>
      </c>
      <c r="F240" s="320">
        <v>-347.39999999999685</v>
      </c>
    </row>
    <row r="241" spans="1:6">
      <c r="A241" s="89">
        <v>33026</v>
      </c>
      <c r="B241" s="90">
        <v>38.22</v>
      </c>
      <c r="C241" s="318">
        <v>0.21999999999999886</v>
      </c>
      <c r="D241" s="90">
        <v>0.38219999999999998</v>
      </c>
      <c r="E241" s="90">
        <v>-0.16220000000000112</v>
      </c>
      <c r="F241" s="320">
        <v>-162.20000000000113</v>
      </c>
    </row>
    <row r="242" spans="1:6">
      <c r="A242" s="89">
        <v>33027</v>
      </c>
      <c r="B242" s="90">
        <v>38.42</v>
      </c>
      <c r="C242" s="318">
        <v>0.5</v>
      </c>
      <c r="D242" s="90">
        <v>0.38420000000000004</v>
      </c>
      <c r="E242" s="90">
        <v>0.11579999999999996</v>
      </c>
      <c r="F242" s="320">
        <v>115.79999999999995</v>
      </c>
    </row>
    <row r="243" spans="1:6">
      <c r="A243" s="89">
        <v>33028</v>
      </c>
      <c r="B243" s="90">
        <v>35.18</v>
      </c>
      <c r="C243" s="318">
        <v>0</v>
      </c>
      <c r="D243" s="90">
        <v>0.3518</v>
      </c>
      <c r="E243" s="90">
        <v>-0.3518</v>
      </c>
      <c r="F243" s="320">
        <v>-351.8</v>
      </c>
    </row>
    <row r="244" spans="1:6">
      <c r="A244" s="89">
        <v>33029</v>
      </c>
      <c r="B244" s="90">
        <v>24.840000000000003</v>
      </c>
      <c r="C244" s="318">
        <v>0.58000000000000185</v>
      </c>
      <c r="D244" s="90">
        <v>0.24840000000000004</v>
      </c>
      <c r="E244" s="90">
        <v>0.33160000000000178</v>
      </c>
      <c r="F244" s="320">
        <v>331.60000000000178</v>
      </c>
    </row>
    <row r="245" spans="1:6">
      <c r="A245" s="89">
        <v>33030</v>
      </c>
      <c r="B245" s="90">
        <v>24.72</v>
      </c>
      <c r="C245" s="318">
        <v>0.29999999999999716</v>
      </c>
      <c r="D245" s="90">
        <v>0.2472</v>
      </c>
      <c r="E245" s="90">
        <v>5.2799999999997155E-2</v>
      </c>
      <c r="F245" s="320">
        <v>52.799999999997155</v>
      </c>
    </row>
    <row r="246" spans="1:6">
      <c r="A246" s="89">
        <v>33031</v>
      </c>
      <c r="B246" s="90">
        <v>37.879999999999995</v>
      </c>
      <c r="C246" s="318">
        <v>0.39999999999999858</v>
      </c>
      <c r="D246" s="90">
        <v>0.37879999999999997</v>
      </c>
      <c r="E246" s="90">
        <v>2.1199999999998609E-2</v>
      </c>
      <c r="F246" s="320">
        <v>21.19999999999861</v>
      </c>
    </row>
    <row r="247" spans="1:6">
      <c r="A247" s="89">
        <v>33032</v>
      </c>
      <c r="B247" s="90">
        <v>35.840000000000003</v>
      </c>
      <c r="C247" s="318">
        <v>0.24000000000000199</v>
      </c>
      <c r="D247" s="90">
        <v>0.35840000000000005</v>
      </c>
      <c r="E247" s="90">
        <v>-0.11839999999999806</v>
      </c>
      <c r="F247" s="320">
        <v>-118.39999999999806</v>
      </c>
    </row>
    <row r="248" spans="1:6">
      <c r="A248" s="89">
        <v>33033</v>
      </c>
      <c r="B248" s="90">
        <v>36.4</v>
      </c>
      <c r="C248" s="318">
        <v>0</v>
      </c>
      <c r="D248" s="90">
        <v>0.36399999999999999</v>
      </c>
      <c r="E248" s="90">
        <v>-0.36399999999999999</v>
      </c>
      <c r="F248" s="320">
        <v>-364</v>
      </c>
    </row>
    <row r="249" spans="1:6">
      <c r="A249" s="89">
        <v>33034</v>
      </c>
      <c r="B249" s="90">
        <v>36.72</v>
      </c>
      <c r="C249" s="318">
        <v>0.17999999999999972</v>
      </c>
      <c r="D249" s="90">
        <v>0.36719999999999997</v>
      </c>
      <c r="E249" s="90">
        <v>-0.18720000000000026</v>
      </c>
      <c r="F249" s="320">
        <v>-187.20000000000024</v>
      </c>
    </row>
    <row r="250" spans="1:6">
      <c r="A250" s="89">
        <v>33035</v>
      </c>
      <c r="B250" s="90">
        <v>34.239999999999995</v>
      </c>
      <c r="C250" s="318">
        <v>0.51999999999999602</v>
      </c>
      <c r="D250" s="90">
        <v>0.34239999999999998</v>
      </c>
      <c r="E250" s="90">
        <v>0.17759999999999604</v>
      </c>
      <c r="F250" s="320">
        <v>177.59999999999604</v>
      </c>
    </row>
    <row r="251" spans="1:6">
      <c r="A251" s="89">
        <v>33036</v>
      </c>
      <c r="B251" s="90">
        <v>36.200000000000003</v>
      </c>
      <c r="C251" s="318">
        <v>1</v>
      </c>
      <c r="D251" s="90">
        <v>0.36200000000000004</v>
      </c>
      <c r="E251" s="90">
        <v>0.6379999999999999</v>
      </c>
      <c r="F251" s="320">
        <v>637.99999999999989</v>
      </c>
    </row>
    <row r="252" spans="1:6">
      <c r="A252" s="89">
        <v>33037</v>
      </c>
      <c r="B252" s="90">
        <v>38.04</v>
      </c>
      <c r="C252" s="318">
        <v>0.93999999999999773</v>
      </c>
      <c r="D252" s="90">
        <v>0.38040000000000002</v>
      </c>
      <c r="E252" s="90">
        <v>0.55959999999999765</v>
      </c>
      <c r="F252" s="320">
        <v>559.59999999999764</v>
      </c>
    </row>
    <row r="253" spans="1:6">
      <c r="A253" s="89">
        <v>33038</v>
      </c>
      <c r="B253" s="90">
        <v>36.700000000000003</v>
      </c>
      <c r="C253" s="318">
        <v>1.3800000000000026</v>
      </c>
      <c r="D253" s="90">
        <v>0.36700000000000005</v>
      </c>
      <c r="E253" s="90">
        <v>1.0130000000000026</v>
      </c>
      <c r="F253" s="320">
        <v>1013.0000000000026</v>
      </c>
    </row>
    <row r="254" spans="1:6">
      <c r="A254" s="89">
        <v>33039</v>
      </c>
      <c r="B254" s="90">
        <v>36.54</v>
      </c>
      <c r="C254" s="318">
        <v>0.24000000000000199</v>
      </c>
      <c r="D254" s="90">
        <v>0.3654</v>
      </c>
      <c r="E254" s="90">
        <v>-0.12539999999999801</v>
      </c>
      <c r="F254" s="320">
        <v>-125.39999999999802</v>
      </c>
    </row>
    <row r="255" spans="1:6">
      <c r="A255" s="89">
        <v>33040</v>
      </c>
      <c r="B255" s="90">
        <v>35.86</v>
      </c>
      <c r="C255" s="318">
        <v>1.0600000000000023</v>
      </c>
      <c r="D255" s="90">
        <v>0.35859999999999997</v>
      </c>
      <c r="E255" s="90">
        <v>0.70140000000000224</v>
      </c>
      <c r="F255" s="320">
        <v>701.40000000000225</v>
      </c>
    </row>
    <row r="256" spans="1:6">
      <c r="A256" s="89">
        <v>33041</v>
      </c>
      <c r="B256" s="90">
        <v>35.78</v>
      </c>
      <c r="C256" s="318">
        <v>1.3999999999999986</v>
      </c>
      <c r="D256" s="90">
        <v>0.35780000000000001</v>
      </c>
      <c r="E256" s="90">
        <v>1.0421999999999985</v>
      </c>
      <c r="F256" s="320">
        <v>1042.1999999999985</v>
      </c>
    </row>
    <row r="257" spans="1:6">
      <c r="A257" s="89">
        <v>33042</v>
      </c>
      <c r="B257" s="90">
        <v>37.620000000000005</v>
      </c>
      <c r="C257" s="318">
        <v>0.70000000000000284</v>
      </c>
      <c r="D257" s="90">
        <v>0.37620000000000003</v>
      </c>
      <c r="E257" s="90">
        <v>0.32380000000000281</v>
      </c>
      <c r="F257" s="320">
        <v>323.8000000000028</v>
      </c>
    </row>
    <row r="258" spans="1:6">
      <c r="A258" s="317">
        <v>45505</v>
      </c>
      <c r="B258" s="90">
        <v>589</v>
      </c>
      <c r="C258" s="318">
        <v>6.4599999999999937</v>
      </c>
      <c r="D258" s="90">
        <v>5.89</v>
      </c>
      <c r="E258" s="90">
        <v>0.56999999999999407</v>
      </c>
      <c r="F258" s="320">
        <v>569.99999999999409</v>
      </c>
    </row>
    <row r="259" spans="1:6">
      <c r="A259" s="89">
        <v>33043</v>
      </c>
      <c r="B259" s="90">
        <v>34.92</v>
      </c>
      <c r="C259" s="318">
        <v>0.21999999999999886</v>
      </c>
      <c r="D259" s="90">
        <v>0.34920000000000001</v>
      </c>
      <c r="E259" s="90">
        <v>-0.12920000000000115</v>
      </c>
      <c r="F259" s="320">
        <v>-129.20000000000115</v>
      </c>
    </row>
    <row r="260" spans="1:6">
      <c r="A260" s="89">
        <v>33044</v>
      </c>
      <c r="B260" s="90">
        <v>34.6</v>
      </c>
      <c r="C260" s="318">
        <v>0.20000000000000284</v>
      </c>
      <c r="D260" s="90">
        <v>0.34600000000000003</v>
      </c>
      <c r="E260" s="90">
        <v>-0.14599999999999719</v>
      </c>
      <c r="F260" s="320">
        <v>-145.99999999999719</v>
      </c>
    </row>
    <row r="261" spans="1:6">
      <c r="A261" s="89">
        <v>33045</v>
      </c>
      <c r="B261" s="90">
        <v>36.54</v>
      </c>
      <c r="C261" s="318">
        <v>0.64000000000000057</v>
      </c>
      <c r="D261" s="90">
        <v>0.3654</v>
      </c>
      <c r="E261" s="90">
        <v>0.27460000000000057</v>
      </c>
      <c r="F261" s="320">
        <v>274.60000000000059</v>
      </c>
    </row>
    <row r="262" spans="1:6">
      <c r="A262" s="89">
        <v>33046</v>
      </c>
      <c r="B262" s="90">
        <v>37.14</v>
      </c>
      <c r="C262" s="318">
        <v>0.84000000000000341</v>
      </c>
      <c r="D262" s="90">
        <v>0.37140000000000001</v>
      </c>
      <c r="E262" s="90">
        <v>0.4686000000000034</v>
      </c>
      <c r="F262" s="320">
        <v>468.60000000000338</v>
      </c>
    </row>
    <row r="263" spans="1:6">
      <c r="A263" s="89">
        <v>33047</v>
      </c>
      <c r="B263" s="90">
        <v>35.019999999999996</v>
      </c>
      <c r="C263" s="318">
        <v>0.39999999999999858</v>
      </c>
      <c r="D263" s="90">
        <v>0.35019999999999996</v>
      </c>
      <c r="E263" s="90">
        <v>4.9799999999998623E-2</v>
      </c>
      <c r="F263" s="320">
        <v>49.799999999998626</v>
      </c>
    </row>
    <row r="264" spans="1:6">
      <c r="A264" s="89">
        <v>33048</v>
      </c>
      <c r="B264" s="90">
        <v>37.319999999999993</v>
      </c>
      <c r="C264" s="318">
        <v>0.13999999999999346</v>
      </c>
      <c r="D264" s="90">
        <v>0.37319999999999992</v>
      </c>
      <c r="E264" s="90">
        <v>-0.23320000000000646</v>
      </c>
      <c r="F264" s="320">
        <v>-233.20000000000647</v>
      </c>
    </row>
    <row r="265" spans="1:6">
      <c r="A265" s="89">
        <v>33049</v>
      </c>
      <c r="B265" s="90">
        <v>35.68</v>
      </c>
      <c r="C265" s="318">
        <v>0.33999999999999631</v>
      </c>
      <c r="D265" s="90">
        <v>0.35680000000000001</v>
      </c>
      <c r="E265" s="90">
        <v>-1.6800000000003701E-2</v>
      </c>
      <c r="F265" s="320">
        <v>-16.800000000003699</v>
      </c>
    </row>
    <row r="266" spans="1:6">
      <c r="A266" s="89">
        <v>33050</v>
      </c>
      <c r="B266" s="90">
        <v>34.74</v>
      </c>
      <c r="C266" s="318">
        <v>0.5</v>
      </c>
      <c r="D266" s="90">
        <v>0.34740000000000004</v>
      </c>
      <c r="E266" s="90">
        <v>0.15259999999999996</v>
      </c>
      <c r="F266" s="320">
        <v>152.59999999999997</v>
      </c>
    </row>
    <row r="267" spans="1:6">
      <c r="A267" s="89">
        <v>33051</v>
      </c>
      <c r="B267" s="90">
        <v>34.980000000000004</v>
      </c>
      <c r="C267" s="318">
        <v>0.14000000000000057</v>
      </c>
      <c r="D267" s="90">
        <v>0.34980000000000006</v>
      </c>
      <c r="E267" s="90">
        <v>-0.20979999999999949</v>
      </c>
      <c r="F267" s="320">
        <v>-209.7999999999995</v>
      </c>
    </row>
    <row r="268" spans="1:6">
      <c r="A268" s="89">
        <v>33052</v>
      </c>
      <c r="B268" s="90">
        <v>35.36</v>
      </c>
      <c r="C268" s="318">
        <v>0.25999999999999801</v>
      </c>
      <c r="D268" s="90">
        <v>0.35360000000000003</v>
      </c>
      <c r="E268" s="90">
        <v>-9.3600000000002015E-2</v>
      </c>
      <c r="F268" s="320">
        <v>-93.600000000002012</v>
      </c>
    </row>
    <row r="269" spans="1:6">
      <c r="A269" s="89">
        <v>33053</v>
      </c>
      <c r="B269" s="90">
        <v>22.22</v>
      </c>
      <c r="C269" s="318">
        <v>0</v>
      </c>
      <c r="D269" s="90">
        <v>0.22219999999999998</v>
      </c>
      <c r="E269" s="90">
        <v>-0.22219999999999998</v>
      </c>
      <c r="F269" s="320">
        <v>-222.2</v>
      </c>
    </row>
    <row r="270" spans="1:6">
      <c r="A270" s="89">
        <v>33054</v>
      </c>
      <c r="B270" s="90">
        <v>36.92</v>
      </c>
      <c r="C270" s="318">
        <v>0.39999999999999858</v>
      </c>
      <c r="D270" s="90">
        <v>0.36920000000000003</v>
      </c>
      <c r="E270" s="90">
        <v>3.0799999999998551E-2</v>
      </c>
      <c r="F270" s="320">
        <v>30.799999999998551</v>
      </c>
    </row>
    <row r="271" spans="1:6">
      <c r="A271" s="89">
        <v>33055</v>
      </c>
      <c r="B271" s="90">
        <v>39.880000000000003</v>
      </c>
      <c r="C271" s="318">
        <v>0.22000000000000597</v>
      </c>
      <c r="D271" s="90">
        <v>0.39880000000000004</v>
      </c>
      <c r="E271" s="90">
        <v>-0.17879999999999407</v>
      </c>
      <c r="F271" s="320">
        <v>-178.79999999999407</v>
      </c>
    </row>
    <row r="272" spans="1:6">
      <c r="A272" s="89">
        <v>33056</v>
      </c>
      <c r="B272" s="90">
        <v>34.559999999999995</v>
      </c>
      <c r="C272" s="318">
        <v>0.55999999999999517</v>
      </c>
      <c r="D272" s="90">
        <v>0.34559999999999996</v>
      </c>
      <c r="E272" s="90">
        <v>0.21439999999999521</v>
      </c>
      <c r="F272" s="320">
        <v>214.3999999999952</v>
      </c>
    </row>
    <row r="273" spans="1:6">
      <c r="A273" s="89">
        <v>33057</v>
      </c>
      <c r="B273" s="90">
        <v>37.040000000000006</v>
      </c>
      <c r="C273" s="318">
        <v>0.36000000000000654</v>
      </c>
      <c r="D273" s="90">
        <v>0.37040000000000006</v>
      </c>
      <c r="E273" s="90">
        <v>-1.0399999999993526E-2</v>
      </c>
      <c r="F273" s="320">
        <v>-10.399999999993526</v>
      </c>
    </row>
    <row r="274" spans="1:6">
      <c r="A274" s="89">
        <v>33058</v>
      </c>
      <c r="B274" s="90">
        <v>23.58</v>
      </c>
      <c r="C274" s="318">
        <v>0.57999999999999829</v>
      </c>
      <c r="D274" s="90">
        <v>0.23579999999999998</v>
      </c>
      <c r="E274" s="90">
        <v>0.34419999999999829</v>
      </c>
      <c r="F274" s="320">
        <v>344.19999999999828</v>
      </c>
    </row>
    <row r="275" spans="1:6">
      <c r="A275" s="89">
        <v>33059</v>
      </c>
      <c r="B275" s="90">
        <v>38.5</v>
      </c>
      <c r="C275" s="318">
        <v>0.65999999999999659</v>
      </c>
      <c r="D275" s="90">
        <v>0.38500000000000001</v>
      </c>
      <c r="E275" s="90">
        <v>0.27499999999999658</v>
      </c>
      <c r="F275" s="320">
        <v>274.99999999999659</v>
      </c>
    </row>
    <row r="276" spans="1:6">
      <c r="A276" s="317">
        <v>45506</v>
      </c>
      <c r="B276" s="90">
        <v>906.8599999999999</v>
      </c>
      <c r="C276" s="318">
        <v>17.239999999999995</v>
      </c>
      <c r="D276" s="90">
        <v>9.0686</v>
      </c>
      <c r="E276" s="90">
        <v>8.1713999999999949</v>
      </c>
      <c r="F276" s="320">
        <v>8171.3999999999951</v>
      </c>
    </row>
    <row r="277" spans="1:6">
      <c r="A277" s="89">
        <v>33060</v>
      </c>
      <c r="B277" s="90">
        <v>37.659999999999997</v>
      </c>
      <c r="C277" s="318">
        <v>1.019999999999996</v>
      </c>
      <c r="D277" s="90">
        <v>0.37659999999999999</v>
      </c>
      <c r="E277" s="90">
        <v>0.64339999999999598</v>
      </c>
      <c r="F277" s="320">
        <v>643.399999999996</v>
      </c>
    </row>
    <row r="278" spans="1:6">
      <c r="A278" s="89">
        <v>33061</v>
      </c>
      <c r="B278" s="90">
        <v>37.22</v>
      </c>
      <c r="C278" s="318">
        <v>0.51999999999999602</v>
      </c>
      <c r="D278" s="90">
        <v>0.37219999999999998</v>
      </c>
      <c r="E278" s="90">
        <v>0.14779999999999605</v>
      </c>
      <c r="F278" s="320">
        <v>147.79999999999603</v>
      </c>
    </row>
    <row r="279" spans="1:6">
      <c r="A279" s="89">
        <v>33062</v>
      </c>
      <c r="B279" s="90">
        <v>37.879999999999995</v>
      </c>
      <c r="C279" s="318">
        <v>0.89999999999999858</v>
      </c>
      <c r="D279" s="90">
        <v>0.37879999999999997</v>
      </c>
      <c r="E279" s="90">
        <v>0.52119999999999855</v>
      </c>
      <c r="F279" s="320">
        <v>521.19999999999857</v>
      </c>
    </row>
    <row r="280" spans="1:6">
      <c r="A280" s="89">
        <v>33063</v>
      </c>
      <c r="B280" s="90">
        <v>35.6</v>
      </c>
      <c r="C280" s="318">
        <v>0.64000000000000057</v>
      </c>
      <c r="D280" s="90">
        <v>0.35600000000000004</v>
      </c>
      <c r="E280" s="90">
        <v>0.28400000000000053</v>
      </c>
      <c r="F280" s="320">
        <v>284.00000000000051</v>
      </c>
    </row>
    <row r="281" spans="1:6">
      <c r="A281" s="89">
        <v>33064</v>
      </c>
      <c r="B281" s="90">
        <v>35.42</v>
      </c>
      <c r="C281" s="318">
        <v>0.78000000000000114</v>
      </c>
      <c r="D281" s="90">
        <v>0.35420000000000001</v>
      </c>
      <c r="E281" s="90">
        <v>0.42580000000000112</v>
      </c>
      <c r="F281" s="320">
        <v>425.80000000000115</v>
      </c>
    </row>
    <row r="282" spans="1:6">
      <c r="A282" s="89">
        <v>33065</v>
      </c>
      <c r="B282" s="90">
        <v>37.82</v>
      </c>
      <c r="C282" s="318">
        <v>0.71999999999999886</v>
      </c>
      <c r="D282" s="90">
        <v>0.37820000000000004</v>
      </c>
      <c r="E282" s="90">
        <v>0.34179999999999883</v>
      </c>
      <c r="F282" s="320">
        <v>341.79999999999882</v>
      </c>
    </row>
    <row r="283" spans="1:6">
      <c r="A283" s="89">
        <v>33066</v>
      </c>
      <c r="B283" s="90">
        <v>36.72</v>
      </c>
      <c r="C283" s="318">
        <v>0.56000000000000227</v>
      </c>
      <c r="D283" s="90">
        <v>0.36719999999999997</v>
      </c>
      <c r="E283" s="90">
        <v>0.1928000000000023</v>
      </c>
      <c r="F283" s="320">
        <v>192.80000000000231</v>
      </c>
    </row>
    <row r="284" spans="1:6">
      <c r="A284" s="89">
        <v>33067</v>
      </c>
      <c r="B284" s="90">
        <v>36.86</v>
      </c>
      <c r="C284" s="318">
        <v>0.64000000000000057</v>
      </c>
      <c r="D284" s="90">
        <v>0.36859999999999998</v>
      </c>
      <c r="E284" s="90">
        <v>0.27140000000000059</v>
      </c>
      <c r="F284" s="320">
        <v>271.4000000000006</v>
      </c>
    </row>
    <row r="285" spans="1:6">
      <c r="A285" s="89">
        <v>33068</v>
      </c>
      <c r="B285" s="90">
        <v>37.380000000000003</v>
      </c>
      <c r="C285" s="318">
        <v>0.64000000000000057</v>
      </c>
      <c r="D285" s="90">
        <v>0.37380000000000002</v>
      </c>
      <c r="E285" s="90">
        <v>0.26620000000000055</v>
      </c>
      <c r="F285" s="320">
        <v>266.20000000000056</v>
      </c>
    </row>
    <row r="286" spans="1:6">
      <c r="A286" s="89">
        <v>33069</v>
      </c>
      <c r="B286" s="90">
        <v>23.040000000000003</v>
      </c>
      <c r="C286" s="318">
        <v>0.16000000000000369</v>
      </c>
      <c r="D286" s="90">
        <v>0.23040000000000002</v>
      </c>
      <c r="E286" s="90">
        <v>-7.0399999999996327E-2</v>
      </c>
      <c r="F286" s="320">
        <v>-70.399999999996325</v>
      </c>
    </row>
    <row r="287" spans="1:6">
      <c r="A287" s="89">
        <v>33070</v>
      </c>
      <c r="B287" s="90">
        <v>38.08</v>
      </c>
      <c r="C287" s="318">
        <v>0.29999999999999716</v>
      </c>
      <c r="D287" s="90">
        <v>0.38079999999999997</v>
      </c>
      <c r="E287" s="90">
        <v>-8.0800000000002814E-2</v>
      </c>
      <c r="F287" s="320">
        <v>-80.800000000002811</v>
      </c>
    </row>
    <row r="288" spans="1:6">
      <c r="A288" s="89">
        <v>33071</v>
      </c>
      <c r="B288" s="90">
        <v>37.480000000000004</v>
      </c>
      <c r="C288" s="318">
        <v>1.0200000000000031</v>
      </c>
      <c r="D288" s="90">
        <v>0.37480000000000002</v>
      </c>
      <c r="E288" s="90">
        <v>0.6452000000000031</v>
      </c>
      <c r="F288" s="320">
        <v>645.20000000000312</v>
      </c>
    </row>
    <row r="289" spans="1:6">
      <c r="A289" s="89">
        <v>33072</v>
      </c>
      <c r="B289" s="90">
        <v>25.46</v>
      </c>
      <c r="C289" s="318">
        <v>1.1799999999999997</v>
      </c>
      <c r="D289" s="90">
        <v>0.25459999999999999</v>
      </c>
      <c r="E289" s="90">
        <v>0.92539999999999978</v>
      </c>
      <c r="F289" s="320">
        <v>925.39999999999975</v>
      </c>
    </row>
    <row r="290" spans="1:6">
      <c r="A290" s="89">
        <v>33073</v>
      </c>
      <c r="B290" s="90">
        <v>38.700000000000003</v>
      </c>
      <c r="C290" s="318">
        <v>0.44000000000000483</v>
      </c>
      <c r="D290" s="90">
        <v>0.38700000000000001</v>
      </c>
      <c r="E290" s="90">
        <v>5.3000000000004821E-2</v>
      </c>
      <c r="F290" s="320">
        <v>53.000000000004817</v>
      </c>
    </row>
    <row r="291" spans="1:6">
      <c r="A291" s="89">
        <v>33074</v>
      </c>
      <c r="B291" s="90">
        <v>38.619999999999997</v>
      </c>
      <c r="C291" s="318">
        <v>1.5799999999999983</v>
      </c>
      <c r="D291" s="90">
        <v>0.38619999999999999</v>
      </c>
      <c r="E291" s="90">
        <v>1.1937999999999982</v>
      </c>
      <c r="F291" s="320">
        <v>1193.7999999999981</v>
      </c>
    </row>
    <row r="292" spans="1:6">
      <c r="A292" s="89">
        <v>33075</v>
      </c>
      <c r="B292" s="90">
        <v>38.340000000000003</v>
      </c>
      <c r="C292" s="318">
        <v>0.98000000000000398</v>
      </c>
      <c r="D292" s="90">
        <v>0.38340000000000002</v>
      </c>
      <c r="E292" s="90">
        <v>0.59660000000000402</v>
      </c>
      <c r="F292" s="320">
        <v>596.600000000004</v>
      </c>
    </row>
    <row r="293" spans="1:6">
      <c r="A293" s="89">
        <v>33076</v>
      </c>
      <c r="B293" s="90">
        <v>37.379999999999995</v>
      </c>
      <c r="C293" s="318">
        <v>0.99999999999999289</v>
      </c>
      <c r="D293" s="90">
        <v>0.37379999999999997</v>
      </c>
      <c r="E293" s="90">
        <v>0.62619999999999298</v>
      </c>
      <c r="F293" s="320">
        <v>626.199999999993</v>
      </c>
    </row>
    <row r="294" spans="1:6">
      <c r="A294" s="89">
        <v>33077</v>
      </c>
      <c r="B294" s="90">
        <v>34.879999999999995</v>
      </c>
      <c r="C294" s="318">
        <v>0.63999999999999346</v>
      </c>
      <c r="D294" s="90">
        <v>0.34879999999999994</v>
      </c>
      <c r="E294" s="90">
        <v>0.29119999999999352</v>
      </c>
      <c r="F294" s="320">
        <v>291.19999999999351</v>
      </c>
    </row>
    <row r="295" spans="1:6">
      <c r="A295" s="89">
        <v>33078</v>
      </c>
      <c r="B295" s="90">
        <v>36.840000000000003</v>
      </c>
      <c r="C295" s="318">
        <v>1.0200000000000031</v>
      </c>
      <c r="D295" s="90">
        <v>0.36840000000000006</v>
      </c>
      <c r="E295" s="90">
        <v>0.65160000000000307</v>
      </c>
      <c r="F295" s="320">
        <v>651.60000000000309</v>
      </c>
    </row>
    <row r="296" spans="1:6">
      <c r="A296" s="89">
        <v>33079</v>
      </c>
      <c r="B296" s="90">
        <v>24.1</v>
      </c>
      <c r="C296" s="318">
        <v>6.0000000000002274E-2</v>
      </c>
      <c r="D296" s="90">
        <v>0.24100000000000002</v>
      </c>
      <c r="E296" s="90">
        <v>-0.18099999999999775</v>
      </c>
      <c r="F296" s="320">
        <v>-180.99999999999775</v>
      </c>
    </row>
    <row r="297" spans="1:6">
      <c r="A297" s="89">
        <v>33080</v>
      </c>
      <c r="B297" s="90">
        <v>34.92</v>
      </c>
      <c r="C297" s="318">
        <v>0.66000000000000369</v>
      </c>
      <c r="D297" s="90">
        <v>0.34920000000000001</v>
      </c>
      <c r="E297" s="90">
        <v>0.31080000000000368</v>
      </c>
      <c r="F297" s="320">
        <v>310.80000000000371</v>
      </c>
    </row>
    <row r="298" spans="1:6">
      <c r="A298" s="89">
        <v>33081</v>
      </c>
      <c r="B298" s="90">
        <v>36.619999999999997</v>
      </c>
      <c r="C298" s="318">
        <v>0.32000000000000028</v>
      </c>
      <c r="D298" s="90">
        <v>0.36619999999999997</v>
      </c>
      <c r="E298" s="90">
        <v>-4.6199999999999686E-2</v>
      </c>
      <c r="F298" s="320">
        <v>-46.199999999999683</v>
      </c>
    </row>
    <row r="299" spans="1:6">
      <c r="A299" s="89">
        <v>33082</v>
      </c>
      <c r="B299" s="90">
        <v>38.5</v>
      </c>
      <c r="C299" s="318">
        <v>0.57999999999999829</v>
      </c>
      <c r="D299" s="90">
        <v>0.38500000000000001</v>
      </c>
      <c r="E299" s="90">
        <v>0.19499999999999829</v>
      </c>
      <c r="F299" s="320">
        <v>194.99999999999829</v>
      </c>
    </row>
    <row r="300" spans="1:6">
      <c r="A300" s="89">
        <v>33083</v>
      </c>
      <c r="B300" s="90">
        <v>20.740000000000002</v>
      </c>
      <c r="C300" s="318">
        <v>2.0000000000003126E-2</v>
      </c>
      <c r="D300" s="90">
        <v>0.20740000000000003</v>
      </c>
      <c r="E300" s="90">
        <v>-0.1873999999999969</v>
      </c>
      <c r="F300" s="320">
        <v>-187.39999999999691</v>
      </c>
    </row>
    <row r="301" spans="1:6">
      <c r="A301" s="89">
        <v>33084</v>
      </c>
      <c r="B301" s="90">
        <v>35.679999999999993</v>
      </c>
      <c r="C301" s="318">
        <v>0.29999999999999005</v>
      </c>
      <c r="D301" s="90">
        <v>0.35679999999999995</v>
      </c>
      <c r="E301" s="90">
        <v>-5.6800000000009898E-2</v>
      </c>
      <c r="F301" s="320">
        <v>-56.800000000009895</v>
      </c>
    </row>
    <row r="302" spans="1:6">
      <c r="A302" s="89">
        <v>33085</v>
      </c>
      <c r="B302" s="90">
        <v>34.92</v>
      </c>
      <c r="C302" s="318">
        <v>0.56000000000000227</v>
      </c>
      <c r="D302" s="90">
        <v>0.34920000000000001</v>
      </c>
      <c r="E302" s="90">
        <v>0.21080000000000226</v>
      </c>
      <c r="F302" s="320">
        <v>210.80000000000226</v>
      </c>
    </row>
    <row r="303" spans="1:6">
      <c r="A303" s="317">
        <v>45507</v>
      </c>
      <c r="B303" s="90">
        <v>593.46</v>
      </c>
      <c r="C303" s="318">
        <v>12.219999999999985</v>
      </c>
      <c r="D303" s="90">
        <v>5.9346000000000005</v>
      </c>
      <c r="E303" s="90">
        <v>6.2853999999999841</v>
      </c>
      <c r="F303" s="320">
        <v>6285.3999999999842</v>
      </c>
    </row>
    <row r="304" spans="1:6">
      <c r="A304" s="89">
        <v>33086</v>
      </c>
      <c r="B304" s="90">
        <v>36.799999999999997</v>
      </c>
      <c r="C304" s="318">
        <v>0.87999999999999545</v>
      </c>
      <c r="D304" s="90">
        <v>0.36799999999999999</v>
      </c>
      <c r="E304" s="90">
        <v>0.51199999999999546</v>
      </c>
      <c r="F304" s="320">
        <v>511.99999999999545</v>
      </c>
    </row>
    <row r="305" spans="1:6">
      <c r="A305" s="89">
        <v>33087</v>
      </c>
      <c r="B305" s="90">
        <v>35.22</v>
      </c>
      <c r="C305" s="318">
        <v>0.87999999999999545</v>
      </c>
      <c r="D305" s="90">
        <v>0.35220000000000001</v>
      </c>
      <c r="E305" s="90">
        <v>0.52779999999999538</v>
      </c>
      <c r="F305" s="320">
        <v>527.79999999999541</v>
      </c>
    </row>
    <row r="306" spans="1:6">
      <c r="A306" s="89">
        <v>33088</v>
      </c>
      <c r="B306" s="90">
        <v>37.300000000000004</v>
      </c>
      <c r="C306" s="318">
        <v>0.62000000000000455</v>
      </c>
      <c r="D306" s="90">
        <v>0.37300000000000005</v>
      </c>
      <c r="E306" s="90">
        <v>0.24700000000000449</v>
      </c>
      <c r="F306" s="320">
        <v>247.00000000000449</v>
      </c>
    </row>
    <row r="307" spans="1:6">
      <c r="A307" s="89">
        <v>33089</v>
      </c>
      <c r="B307" s="90">
        <v>36.519999999999996</v>
      </c>
      <c r="C307" s="318">
        <v>0.63999999999999346</v>
      </c>
      <c r="D307" s="90">
        <v>0.36519999999999997</v>
      </c>
      <c r="E307" s="90">
        <v>0.27479999999999349</v>
      </c>
      <c r="F307" s="320">
        <v>274.79999999999347</v>
      </c>
    </row>
    <row r="308" spans="1:6">
      <c r="A308" s="89">
        <v>33090</v>
      </c>
      <c r="B308" s="90">
        <v>35.78</v>
      </c>
      <c r="C308" s="318">
        <v>0.64000000000000057</v>
      </c>
      <c r="D308" s="90">
        <v>0.35780000000000001</v>
      </c>
      <c r="E308" s="90">
        <v>0.28220000000000056</v>
      </c>
      <c r="F308" s="320">
        <v>282.20000000000056</v>
      </c>
    </row>
    <row r="309" spans="1:6">
      <c r="A309" s="89">
        <v>33091</v>
      </c>
      <c r="B309" s="90">
        <v>36.76</v>
      </c>
      <c r="C309" s="318">
        <v>0.97999999999999687</v>
      </c>
      <c r="D309" s="90">
        <v>0.36759999999999998</v>
      </c>
      <c r="E309" s="90">
        <v>0.61239999999999695</v>
      </c>
      <c r="F309" s="320">
        <v>612.39999999999691</v>
      </c>
    </row>
    <row r="310" spans="1:6">
      <c r="A310" s="89">
        <v>33092</v>
      </c>
      <c r="B310" s="90">
        <v>36.119999999999997</v>
      </c>
      <c r="C310" s="318">
        <v>0.79999999999999716</v>
      </c>
      <c r="D310" s="90">
        <v>0.36119999999999997</v>
      </c>
      <c r="E310" s="90">
        <v>0.43879999999999719</v>
      </c>
      <c r="F310" s="320">
        <v>438.79999999999717</v>
      </c>
    </row>
    <row r="311" spans="1:6">
      <c r="A311" s="89">
        <v>33093</v>
      </c>
      <c r="B311" s="90">
        <v>37.200000000000003</v>
      </c>
      <c r="C311" s="318">
        <v>0.62000000000000455</v>
      </c>
      <c r="D311" s="90">
        <v>0.37200000000000005</v>
      </c>
      <c r="E311" s="90">
        <v>0.24800000000000449</v>
      </c>
      <c r="F311" s="320">
        <v>248.00000000000449</v>
      </c>
    </row>
    <row r="312" spans="1:6">
      <c r="A312" s="89">
        <v>33094</v>
      </c>
      <c r="B312" s="90">
        <v>35.700000000000003</v>
      </c>
      <c r="C312" s="318">
        <v>0.62000000000000455</v>
      </c>
      <c r="D312" s="90">
        <v>0.35700000000000004</v>
      </c>
      <c r="E312" s="90">
        <v>0.26300000000000451</v>
      </c>
      <c r="F312" s="320">
        <v>263.00000000000449</v>
      </c>
    </row>
    <row r="313" spans="1:6">
      <c r="A313" s="89">
        <v>33095</v>
      </c>
      <c r="B313" s="90">
        <v>25.240000000000002</v>
      </c>
      <c r="C313" s="318">
        <v>0.80000000000000071</v>
      </c>
      <c r="D313" s="90">
        <v>0.25240000000000001</v>
      </c>
      <c r="E313" s="90">
        <v>0.54760000000000075</v>
      </c>
      <c r="F313" s="320">
        <v>547.6000000000007</v>
      </c>
    </row>
    <row r="314" spans="1:6">
      <c r="A314" s="89">
        <v>33096</v>
      </c>
      <c r="B314" s="90">
        <v>24.82</v>
      </c>
      <c r="C314" s="318">
        <v>0.48000000000000043</v>
      </c>
      <c r="D314" s="90">
        <v>0.2482</v>
      </c>
      <c r="E314" s="90">
        <v>0.23180000000000042</v>
      </c>
      <c r="F314" s="320">
        <v>231.80000000000041</v>
      </c>
    </row>
    <row r="315" spans="1:6">
      <c r="A315" s="89">
        <v>33097</v>
      </c>
      <c r="B315" s="90">
        <v>35.36</v>
      </c>
      <c r="C315" s="318">
        <v>0.71999999999999886</v>
      </c>
      <c r="D315" s="90">
        <v>0.35360000000000003</v>
      </c>
      <c r="E315" s="90">
        <v>0.36639999999999884</v>
      </c>
      <c r="F315" s="320">
        <v>366.39999999999884</v>
      </c>
    </row>
    <row r="316" spans="1:6">
      <c r="A316" s="89">
        <v>33098</v>
      </c>
      <c r="B316" s="90">
        <v>36.159999999999997</v>
      </c>
      <c r="C316" s="318">
        <v>0.57999999999999829</v>
      </c>
      <c r="D316" s="90">
        <v>0.36159999999999998</v>
      </c>
      <c r="E316" s="90">
        <v>0.21839999999999832</v>
      </c>
      <c r="F316" s="320">
        <v>218.39999999999833</v>
      </c>
    </row>
    <row r="317" spans="1:6">
      <c r="A317" s="89">
        <v>33099</v>
      </c>
      <c r="B317" s="90">
        <v>37.099999999999994</v>
      </c>
      <c r="C317" s="318">
        <v>0.49999999999999289</v>
      </c>
      <c r="D317" s="90">
        <v>0.37099999999999994</v>
      </c>
      <c r="E317" s="90">
        <v>0.12899999999999295</v>
      </c>
      <c r="F317" s="320">
        <v>128.99999999999295</v>
      </c>
    </row>
    <row r="318" spans="1:6">
      <c r="A318" s="89">
        <v>33100</v>
      </c>
      <c r="B318" s="90">
        <v>36.22</v>
      </c>
      <c r="C318" s="318">
        <v>0.53999999999999915</v>
      </c>
      <c r="D318" s="90">
        <v>0.36220000000000002</v>
      </c>
      <c r="E318" s="90">
        <v>0.17779999999999913</v>
      </c>
      <c r="F318" s="320">
        <v>177.79999999999913</v>
      </c>
    </row>
    <row r="319" spans="1:6">
      <c r="A319" s="89">
        <v>33101</v>
      </c>
      <c r="B319" s="90">
        <v>36.299999999999997</v>
      </c>
      <c r="C319" s="318">
        <v>0.71999999999999886</v>
      </c>
      <c r="D319" s="90">
        <v>0.36299999999999999</v>
      </c>
      <c r="E319" s="90">
        <v>0.35699999999999887</v>
      </c>
      <c r="F319" s="320">
        <v>356.99999999999886</v>
      </c>
    </row>
    <row r="320" spans="1:6">
      <c r="A320" s="89">
        <v>33102</v>
      </c>
      <c r="B320" s="90">
        <v>34.86</v>
      </c>
      <c r="C320" s="318">
        <v>1.2000000000000028</v>
      </c>
      <c r="D320" s="90">
        <v>0.34860000000000002</v>
      </c>
      <c r="E320" s="90">
        <v>0.85140000000000282</v>
      </c>
      <c r="F320" s="320">
        <v>851.40000000000282</v>
      </c>
    </row>
    <row r="321" spans="1:6">
      <c r="A321" s="317">
        <v>45509</v>
      </c>
      <c r="B321" s="90">
        <v>1000.1999999999999</v>
      </c>
      <c r="C321" s="318">
        <v>17.839999999999986</v>
      </c>
      <c r="D321" s="90">
        <v>10.001999999999999</v>
      </c>
      <c r="E321" s="90">
        <v>7.8379999999999868</v>
      </c>
      <c r="F321" s="320">
        <v>7837.9999999999864</v>
      </c>
    </row>
    <row r="322" spans="1:6">
      <c r="A322" s="89">
        <v>33103</v>
      </c>
      <c r="B322" s="90">
        <v>38.86</v>
      </c>
      <c r="C322" s="318">
        <v>0.85999999999999943</v>
      </c>
      <c r="D322" s="90">
        <v>0.3886</v>
      </c>
      <c r="E322" s="90">
        <v>0.47139999999999943</v>
      </c>
      <c r="F322" s="320">
        <v>471.39999999999941</v>
      </c>
    </row>
    <row r="323" spans="1:6">
      <c r="A323" s="89">
        <v>33104</v>
      </c>
      <c r="B323" s="90">
        <v>38.96</v>
      </c>
      <c r="C323" s="318">
        <v>1.0600000000000023</v>
      </c>
      <c r="D323" s="90">
        <v>0.3896</v>
      </c>
      <c r="E323" s="90">
        <v>0.67040000000000233</v>
      </c>
      <c r="F323" s="320">
        <v>670.40000000000236</v>
      </c>
    </row>
    <row r="324" spans="1:6">
      <c r="A324" s="89">
        <v>33105</v>
      </c>
      <c r="B324" s="90">
        <v>34.379999999999995</v>
      </c>
      <c r="C324" s="318">
        <v>0.53999999999999204</v>
      </c>
      <c r="D324" s="90">
        <v>0.34379999999999994</v>
      </c>
      <c r="E324" s="90">
        <v>0.1961999999999921</v>
      </c>
      <c r="F324" s="320">
        <v>196.19999999999212</v>
      </c>
    </row>
    <row r="325" spans="1:6">
      <c r="A325" s="89">
        <v>33106</v>
      </c>
      <c r="B325" s="90">
        <v>35.08</v>
      </c>
      <c r="C325" s="318">
        <v>0.39999999999999858</v>
      </c>
      <c r="D325" s="90">
        <v>0.3508</v>
      </c>
      <c r="E325" s="90">
        <v>4.9199999999998578E-2</v>
      </c>
      <c r="F325" s="320">
        <v>49.199999999998582</v>
      </c>
    </row>
    <row r="326" spans="1:6">
      <c r="A326" s="89">
        <v>33107</v>
      </c>
      <c r="B326" s="90">
        <v>37.32</v>
      </c>
      <c r="C326" s="318">
        <v>0.82000000000000028</v>
      </c>
      <c r="D326" s="90">
        <v>0.37320000000000003</v>
      </c>
      <c r="E326" s="90">
        <v>0.44680000000000025</v>
      </c>
      <c r="F326" s="320">
        <v>446.80000000000024</v>
      </c>
    </row>
    <row r="327" spans="1:6">
      <c r="A327" s="89">
        <v>33108</v>
      </c>
      <c r="B327" s="90">
        <v>36.380000000000003</v>
      </c>
      <c r="C327" s="318">
        <v>0.5</v>
      </c>
      <c r="D327" s="90">
        <v>0.36380000000000001</v>
      </c>
      <c r="E327" s="90">
        <v>0.13619999999999999</v>
      </c>
      <c r="F327" s="320">
        <v>136.19999999999999</v>
      </c>
    </row>
    <row r="328" spans="1:6">
      <c r="A328" s="89">
        <v>33109</v>
      </c>
      <c r="B328" s="90">
        <v>36.380000000000003</v>
      </c>
      <c r="C328" s="318">
        <v>0.74000000000000199</v>
      </c>
      <c r="D328" s="90">
        <v>0.36380000000000001</v>
      </c>
      <c r="E328" s="90">
        <v>0.37620000000000198</v>
      </c>
      <c r="F328" s="320">
        <v>376.20000000000198</v>
      </c>
    </row>
    <row r="329" spans="1:6">
      <c r="A329" s="89">
        <v>33110</v>
      </c>
      <c r="B329" s="90">
        <v>25.72</v>
      </c>
      <c r="C329" s="318">
        <v>0.55999999999999872</v>
      </c>
      <c r="D329" s="90">
        <v>0.25719999999999998</v>
      </c>
      <c r="E329" s="90">
        <v>0.30279999999999874</v>
      </c>
      <c r="F329" s="320">
        <v>302.79999999999876</v>
      </c>
    </row>
    <row r="330" spans="1:6">
      <c r="A330" s="89">
        <v>33111</v>
      </c>
      <c r="B330" s="90">
        <v>26.160000000000004</v>
      </c>
      <c r="C330" s="318">
        <v>0.64000000000000412</v>
      </c>
      <c r="D330" s="90">
        <v>0.26160000000000005</v>
      </c>
      <c r="E330" s="90">
        <v>0.37840000000000407</v>
      </c>
      <c r="F330" s="320">
        <v>378.40000000000407</v>
      </c>
    </row>
    <row r="331" spans="1:6">
      <c r="A331" s="89">
        <v>33112</v>
      </c>
      <c r="B331" s="90">
        <v>36.980000000000004</v>
      </c>
      <c r="C331" s="318">
        <v>0.42000000000000171</v>
      </c>
      <c r="D331" s="90">
        <v>0.36980000000000007</v>
      </c>
      <c r="E331" s="90">
        <v>5.0200000000001632E-2</v>
      </c>
      <c r="F331" s="320">
        <v>50.20000000000163</v>
      </c>
    </row>
    <row r="332" spans="1:6">
      <c r="A332" s="89">
        <v>33113</v>
      </c>
      <c r="B332" s="90">
        <v>37.92</v>
      </c>
      <c r="C332" s="318">
        <v>0.94000000000000483</v>
      </c>
      <c r="D332" s="90">
        <v>0.37920000000000004</v>
      </c>
      <c r="E332" s="90">
        <v>0.56080000000000485</v>
      </c>
      <c r="F332" s="320">
        <v>560.80000000000484</v>
      </c>
    </row>
    <row r="333" spans="1:6">
      <c r="A333" s="89">
        <v>33114</v>
      </c>
      <c r="B333" s="90">
        <v>37.28</v>
      </c>
      <c r="C333" s="318">
        <v>0.96000000000000085</v>
      </c>
      <c r="D333" s="90">
        <v>0.37280000000000002</v>
      </c>
      <c r="E333" s="90">
        <v>0.58720000000000083</v>
      </c>
      <c r="F333" s="320">
        <v>587.20000000000084</v>
      </c>
    </row>
    <row r="334" spans="1:6">
      <c r="A334" s="89">
        <v>33115</v>
      </c>
      <c r="B334" s="90">
        <v>35.92</v>
      </c>
      <c r="C334" s="318">
        <v>0.5</v>
      </c>
      <c r="D334" s="90">
        <v>0.35920000000000002</v>
      </c>
      <c r="E334" s="90">
        <v>0.14079999999999998</v>
      </c>
      <c r="F334" s="320">
        <v>140.79999999999998</v>
      </c>
    </row>
    <row r="335" spans="1:6">
      <c r="A335" s="89">
        <v>33116</v>
      </c>
      <c r="B335" s="90">
        <v>36.22</v>
      </c>
      <c r="C335" s="318">
        <v>0.5</v>
      </c>
      <c r="D335" s="90">
        <v>0.36220000000000002</v>
      </c>
      <c r="E335" s="90">
        <v>0.13779999999999998</v>
      </c>
      <c r="F335" s="320">
        <v>137.79999999999998</v>
      </c>
    </row>
    <row r="336" spans="1:6">
      <c r="A336" s="89">
        <v>33117</v>
      </c>
      <c r="B336" s="90">
        <v>36.519999999999996</v>
      </c>
      <c r="C336" s="318">
        <v>0.35999999999999943</v>
      </c>
      <c r="D336" s="90">
        <v>0.36519999999999997</v>
      </c>
      <c r="E336" s="90">
        <v>-5.2000000000005375E-3</v>
      </c>
      <c r="F336" s="320">
        <v>-5.2000000000005375</v>
      </c>
    </row>
    <row r="337" spans="1:6">
      <c r="A337" s="89">
        <v>33118</v>
      </c>
      <c r="B337" s="90">
        <v>35.54</v>
      </c>
      <c r="C337" s="318">
        <v>0.5</v>
      </c>
      <c r="D337" s="90">
        <v>0.35539999999999999</v>
      </c>
      <c r="E337" s="90">
        <v>0.14460000000000001</v>
      </c>
      <c r="F337" s="320">
        <v>144.6</v>
      </c>
    </row>
    <row r="338" spans="1:6">
      <c r="A338" s="89">
        <v>33119</v>
      </c>
      <c r="B338" s="90">
        <v>38.22</v>
      </c>
      <c r="C338" s="318">
        <v>0.56000000000000227</v>
      </c>
      <c r="D338" s="90">
        <v>0.38219999999999998</v>
      </c>
      <c r="E338" s="90">
        <v>0.17780000000000229</v>
      </c>
      <c r="F338" s="320">
        <v>177.80000000000229</v>
      </c>
    </row>
    <row r="339" spans="1:6">
      <c r="A339" s="89">
        <v>33120</v>
      </c>
      <c r="B339" s="90">
        <v>37.040000000000006</v>
      </c>
      <c r="C339" s="318">
        <v>0.52000000000000313</v>
      </c>
      <c r="D339" s="90">
        <v>0.37040000000000006</v>
      </c>
      <c r="E339" s="90">
        <v>0.14960000000000306</v>
      </c>
      <c r="F339" s="320">
        <v>149.60000000000306</v>
      </c>
    </row>
    <row r="340" spans="1:6">
      <c r="A340" s="89">
        <v>33121</v>
      </c>
      <c r="B340" s="90">
        <v>35.5</v>
      </c>
      <c r="C340" s="318">
        <v>0.75999999999999801</v>
      </c>
      <c r="D340" s="90">
        <v>0.35499999999999998</v>
      </c>
      <c r="E340" s="90">
        <v>0.40499999999999803</v>
      </c>
      <c r="F340" s="320">
        <v>404.99999999999801</v>
      </c>
    </row>
    <row r="341" spans="1:6">
      <c r="A341" s="89">
        <v>33122</v>
      </c>
      <c r="B341" s="90">
        <v>37.840000000000003</v>
      </c>
      <c r="C341" s="318">
        <v>0.5</v>
      </c>
      <c r="D341" s="90">
        <v>0.37840000000000007</v>
      </c>
      <c r="E341" s="90">
        <v>0.12159999999999993</v>
      </c>
      <c r="F341" s="320">
        <v>121.59999999999994</v>
      </c>
    </row>
    <row r="342" spans="1:6">
      <c r="A342" s="89">
        <v>33123</v>
      </c>
      <c r="B342" s="90">
        <v>36.76</v>
      </c>
      <c r="C342" s="318">
        <v>1.3799999999999955</v>
      </c>
      <c r="D342" s="90">
        <v>0.36759999999999998</v>
      </c>
      <c r="E342" s="90">
        <v>1.0123999999999955</v>
      </c>
      <c r="F342" s="320">
        <v>1012.3999999999955</v>
      </c>
    </row>
    <row r="343" spans="1:6">
      <c r="A343" s="89">
        <v>33124</v>
      </c>
      <c r="B343" s="90">
        <v>39.14</v>
      </c>
      <c r="C343" s="318">
        <v>0.5</v>
      </c>
      <c r="D343" s="90">
        <v>0.39140000000000003</v>
      </c>
      <c r="E343" s="90">
        <v>0.10859999999999997</v>
      </c>
      <c r="F343" s="320">
        <v>108.59999999999998</v>
      </c>
    </row>
    <row r="344" spans="1:6">
      <c r="A344" s="89">
        <v>33125</v>
      </c>
      <c r="B344" s="90">
        <v>23.659999999999997</v>
      </c>
      <c r="C344" s="318">
        <v>0.27999999999999758</v>
      </c>
      <c r="D344" s="90">
        <v>0.23659999999999998</v>
      </c>
      <c r="E344" s="90">
        <v>4.3399999999997607E-2</v>
      </c>
      <c r="F344" s="320">
        <v>43.399999999997604</v>
      </c>
    </row>
    <row r="345" spans="1:6">
      <c r="A345" s="89">
        <v>33126</v>
      </c>
      <c r="B345" s="90">
        <v>39.06</v>
      </c>
      <c r="C345" s="318">
        <v>0.56000000000000227</v>
      </c>
      <c r="D345" s="90">
        <v>0.39060000000000006</v>
      </c>
      <c r="E345" s="90">
        <v>0.16940000000000222</v>
      </c>
      <c r="F345" s="320">
        <v>169.40000000000222</v>
      </c>
    </row>
    <row r="346" spans="1:6">
      <c r="A346" s="89">
        <v>33127</v>
      </c>
      <c r="B346" s="90">
        <v>36.86</v>
      </c>
      <c r="C346" s="318">
        <v>0.51999999999999602</v>
      </c>
      <c r="D346" s="90">
        <v>0.36859999999999998</v>
      </c>
      <c r="E346" s="90">
        <v>0.15139999999999604</v>
      </c>
      <c r="F346" s="320">
        <v>151.39999999999603</v>
      </c>
    </row>
    <row r="347" spans="1:6">
      <c r="A347" s="89">
        <v>33128</v>
      </c>
      <c r="B347" s="90">
        <v>35.76</v>
      </c>
      <c r="C347" s="318">
        <v>0.51999999999999602</v>
      </c>
      <c r="D347" s="90">
        <v>0.35759999999999997</v>
      </c>
      <c r="E347" s="90">
        <v>0.16239999999999605</v>
      </c>
      <c r="F347" s="320">
        <v>162.39999999999606</v>
      </c>
    </row>
    <row r="348" spans="1:6">
      <c r="A348" s="89">
        <v>33129</v>
      </c>
      <c r="B348" s="90">
        <v>38.959999999999994</v>
      </c>
      <c r="C348" s="318">
        <v>0.89999999999999147</v>
      </c>
      <c r="D348" s="90">
        <v>0.38959999999999995</v>
      </c>
      <c r="E348" s="90">
        <v>0.51039999999999153</v>
      </c>
      <c r="F348" s="320">
        <v>510.39999999999151</v>
      </c>
    </row>
    <row r="349" spans="1:6">
      <c r="A349" s="89">
        <v>33130</v>
      </c>
      <c r="B349" s="90">
        <v>35.78</v>
      </c>
      <c r="C349" s="318">
        <v>0.53999999999999915</v>
      </c>
      <c r="D349" s="90">
        <v>0.35780000000000001</v>
      </c>
      <c r="E349" s="90">
        <v>0.18219999999999914</v>
      </c>
      <c r="F349" s="320">
        <v>182.19999999999914</v>
      </c>
    </row>
    <row r="350" spans="1:6">
      <c r="A350" s="317">
        <v>45510</v>
      </c>
      <c r="B350" s="90">
        <v>957.7399999999999</v>
      </c>
      <c r="C350" s="318">
        <v>22.960000000000008</v>
      </c>
      <c r="D350" s="90">
        <v>9.577399999999999</v>
      </c>
      <c r="E350" s="90">
        <v>13.382600000000009</v>
      </c>
      <c r="F350" s="320">
        <v>13382.600000000009</v>
      </c>
    </row>
    <row r="351" spans="1:6">
      <c r="A351" s="89">
        <v>33131</v>
      </c>
      <c r="B351" s="90">
        <v>38.94</v>
      </c>
      <c r="C351" s="318">
        <v>0.5</v>
      </c>
      <c r="D351" s="90">
        <v>0.38939999999999997</v>
      </c>
      <c r="E351" s="90">
        <v>0.11060000000000003</v>
      </c>
      <c r="F351" s="320">
        <v>110.60000000000004</v>
      </c>
    </row>
    <row r="352" spans="1:6">
      <c r="A352" s="89">
        <v>33132</v>
      </c>
      <c r="B352" s="90">
        <v>36.839999999999996</v>
      </c>
      <c r="C352" s="318">
        <v>0.75999999999999801</v>
      </c>
      <c r="D352" s="90">
        <v>0.36839999999999995</v>
      </c>
      <c r="E352" s="90">
        <v>0.39159999999999806</v>
      </c>
      <c r="F352" s="320">
        <v>391.59999999999803</v>
      </c>
    </row>
    <row r="353" spans="1:6">
      <c r="A353" s="89">
        <v>33133</v>
      </c>
      <c r="B353" s="90">
        <v>36.08</v>
      </c>
      <c r="C353" s="318">
        <v>0.67999999999999972</v>
      </c>
      <c r="D353" s="90">
        <v>0.36080000000000001</v>
      </c>
      <c r="E353" s="90">
        <v>0.31919999999999971</v>
      </c>
      <c r="F353" s="320">
        <v>319.1999999999997</v>
      </c>
    </row>
    <row r="354" spans="1:6">
      <c r="A354" s="89">
        <v>33134</v>
      </c>
      <c r="B354" s="90">
        <v>35.08</v>
      </c>
      <c r="C354" s="318">
        <v>0.57999999999999829</v>
      </c>
      <c r="D354" s="90">
        <v>0.3508</v>
      </c>
      <c r="E354" s="90">
        <v>0.22919999999999829</v>
      </c>
      <c r="F354" s="320">
        <v>229.19999999999828</v>
      </c>
    </row>
    <row r="355" spans="1:6">
      <c r="A355" s="89">
        <v>33135</v>
      </c>
      <c r="B355" s="90">
        <v>35.840000000000003</v>
      </c>
      <c r="C355" s="318">
        <v>0.84000000000000341</v>
      </c>
      <c r="D355" s="90">
        <v>0.35840000000000005</v>
      </c>
      <c r="E355" s="90">
        <v>0.48160000000000336</v>
      </c>
      <c r="F355" s="320">
        <v>481.60000000000338</v>
      </c>
    </row>
    <row r="356" spans="1:6">
      <c r="A356" s="89">
        <v>33136</v>
      </c>
      <c r="B356" s="90">
        <v>34.980000000000004</v>
      </c>
      <c r="C356" s="318">
        <v>0.40000000000000568</v>
      </c>
      <c r="D356" s="90">
        <v>0.34980000000000006</v>
      </c>
      <c r="E356" s="90">
        <v>5.0200000000005629E-2</v>
      </c>
      <c r="F356" s="320">
        <v>50.20000000000563</v>
      </c>
    </row>
    <row r="357" spans="1:6">
      <c r="A357" s="89">
        <v>33137</v>
      </c>
      <c r="B357" s="90">
        <v>36.96</v>
      </c>
      <c r="C357" s="318">
        <v>1.0200000000000031</v>
      </c>
      <c r="D357" s="90">
        <v>0.36960000000000004</v>
      </c>
      <c r="E357" s="90">
        <v>0.65040000000000309</v>
      </c>
      <c r="F357" s="320">
        <v>650.40000000000305</v>
      </c>
    </row>
    <row r="358" spans="1:6">
      <c r="A358" s="89">
        <v>33138</v>
      </c>
      <c r="B358" s="90">
        <v>33.659999999999997</v>
      </c>
      <c r="C358" s="318">
        <v>0.67999999999999972</v>
      </c>
      <c r="D358" s="90">
        <v>0.33659999999999995</v>
      </c>
      <c r="E358" s="90">
        <v>0.34339999999999976</v>
      </c>
      <c r="F358" s="320">
        <v>343.39999999999975</v>
      </c>
    </row>
    <row r="359" spans="1:6">
      <c r="A359" s="89">
        <v>33139</v>
      </c>
      <c r="B359" s="90">
        <v>36.739999999999995</v>
      </c>
      <c r="C359" s="318">
        <v>0.61999999999999744</v>
      </c>
      <c r="D359" s="90">
        <v>0.36739999999999995</v>
      </c>
      <c r="E359" s="90">
        <v>0.25259999999999749</v>
      </c>
      <c r="F359" s="320">
        <v>252.59999999999749</v>
      </c>
    </row>
    <row r="360" spans="1:6">
      <c r="A360" s="89">
        <v>33140</v>
      </c>
      <c r="B360" s="90">
        <v>36.659999999999997</v>
      </c>
      <c r="C360" s="318">
        <v>0.79999999999999716</v>
      </c>
      <c r="D360" s="90">
        <v>0.36659999999999998</v>
      </c>
      <c r="E360" s="90">
        <v>0.43339999999999718</v>
      </c>
      <c r="F360" s="320">
        <v>433.39999999999719</v>
      </c>
    </row>
    <row r="361" spans="1:6">
      <c r="A361" s="89">
        <v>33141</v>
      </c>
      <c r="B361" s="90">
        <v>37.980000000000004</v>
      </c>
      <c r="C361" s="318">
        <v>0.64000000000000057</v>
      </c>
      <c r="D361" s="90">
        <v>0.37980000000000003</v>
      </c>
      <c r="E361" s="90">
        <v>0.26020000000000054</v>
      </c>
      <c r="F361" s="320">
        <v>260.20000000000056</v>
      </c>
    </row>
    <row r="362" spans="1:6">
      <c r="A362" s="89">
        <v>33142</v>
      </c>
      <c r="B362" s="90">
        <v>36.519999999999996</v>
      </c>
      <c r="C362" s="318">
        <v>0</v>
      </c>
      <c r="D362" s="90">
        <v>0.36519999999999997</v>
      </c>
      <c r="E362" s="90">
        <v>-0.36519999999999997</v>
      </c>
      <c r="F362" s="320">
        <v>-365.2</v>
      </c>
    </row>
    <row r="363" spans="1:6">
      <c r="A363" s="89">
        <v>33143</v>
      </c>
      <c r="B363" s="90">
        <v>38.840000000000003</v>
      </c>
      <c r="C363" s="318">
        <v>0.52000000000000313</v>
      </c>
      <c r="D363" s="90">
        <v>0.38840000000000002</v>
      </c>
      <c r="E363" s="90">
        <v>0.1316000000000031</v>
      </c>
      <c r="F363" s="320">
        <v>131.60000000000309</v>
      </c>
    </row>
    <row r="364" spans="1:6">
      <c r="A364" s="89">
        <v>33144</v>
      </c>
      <c r="B364" s="90">
        <v>35.82</v>
      </c>
      <c r="C364" s="318">
        <v>1.1199999999999974</v>
      </c>
      <c r="D364" s="90">
        <v>0.35820000000000002</v>
      </c>
      <c r="E364" s="90">
        <v>0.76179999999999737</v>
      </c>
      <c r="F364" s="320">
        <v>761.79999999999734</v>
      </c>
    </row>
    <row r="365" spans="1:6">
      <c r="A365" s="89">
        <v>33145</v>
      </c>
      <c r="B365" s="90">
        <v>33.200000000000003</v>
      </c>
      <c r="C365" s="318">
        <v>0.78000000000000114</v>
      </c>
      <c r="D365" s="90">
        <v>0.33200000000000002</v>
      </c>
      <c r="E365" s="90">
        <v>0.44800000000000112</v>
      </c>
      <c r="F365" s="320">
        <v>448.00000000000114</v>
      </c>
    </row>
    <row r="366" spans="1:6">
      <c r="A366" s="89">
        <v>33146</v>
      </c>
      <c r="B366" s="90">
        <v>25.18</v>
      </c>
      <c r="C366" s="318">
        <v>0.82000000000000028</v>
      </c>
      <c r="D366" s="90">
        <v>0.25180000000000002</v>
      </c>
      <c r="E366" s="90">
        <v>0.56820000000000026</v>
      </c>
      <c r="F366" s="320">
        <v>568.20000000000027</v>
      </c>
    </row>
    <row r="367" spans="1:6">
      <c r="A367" s="89">
        <v>33147</v>
      </c>
      <c r="B367" s="90">
        <v>37.26</v>
      </c>
      <c r="C367" s="318">
        <v>2.4399999999999977</v>
      </c>
      <c r="D367" s="90">
        <v>0.37259999999999999</v>
      </c>
      <c r="E367" s="90">
        <v>2.0673999999999979</v>
      </c>
      <c r="F367" s="320">
        <v>2067.3999999999978</v>
      </c>
    </row>
    <row r="368" spans="1:6">
      <c r="A368" s="89">
        <v>33148</v>
      </c>
      <c r="B368" s="90">
        <v>36.400000000000006</v>
      </c>
      <c r="C368" s="318">
        <v>1.7600000000000051</v>
      </c>
      <c r="D368" s="90">
        <v>0.36400000000000005</v>
      </c>
      <c r="E368" s="90">
        <v>1.396000000000005</v>
      </c>
      <c r="F368" s="320">
        <v>1396.000000000005</v>
      </c>
    </row>
    <row r="369" spans="1:6">
      <c r="A369" s="89">
        <v>33149</v>
      </c>
      <c r="B369" s="90">
        <v>25.520000000000003</v>
      </c>
      <c r="C369" s="318">
        <v>0.62000000000000455</v>
      </c>
      <c r="D369" s="90">
        <v>0.25520000000000004</v>
      </c>
      <c r="E369" s="90">
        <v>0.36480000000000451</v>
      </c>
      <c r="F369" s="320">
        <v>364.8000000000045</v>
      </c>
    </row>
    <row r="370" spans="1:6">
      <c r="A370" s="89">
        <v>33150</v>
      </c>
      <c r="B370" s="90">
        <v>36.5</v>
      </c>
      <c r="C370" s="318">
        <v>0.92000000000000171</v>
      </c>
      <c r="D370" s="90">
        <v>0.36499999999999999</v>
      </c>
      <c r="E370" s="90">
        <v>0.55500000000000171</v>
      </c>
      <c r="F370" s="320">
        <v>555.00000000000171</v>
      </c>
    </row>
    <row r="371" spans="1:6">
      <c r="A371" s="89">
        <v>33151</v>
      </c>
      <c r="B371" s="90">
        <v>36.479999999999997</v>
      </c>
      <c r="C371" s="318">
        <v>0.55999999999999517</v>
      </c>
      <c r="D371" s="90">
        <v>0.36479999999999996</v>
      </c>
      <c r="E371" s="90">
        <v>0.19519999999999521</v>
      </c>
      <c r="F371" s="320">
        <v>195.19999999999521</v>
      </c>
    </row>
    <row r="372" spans="1:6">
      <c r="A372" s="89">
        <v>33152</v>
      </c>
      <c r="B372" s="90">
        <v>38.019999999999996</v>
      </c>
      <c r="C372" s="318">
        <v>2.3999999999999986</v>
      </c>
      <c r="D372" s="90">
        <v>0.38019999999999998</v>
      </c>
      <c r="E372" s="90">
        <v>2.0197999999999987</v>
      </c>
      <c r="F372" s="320">
        <v>2019.7999999999988</v>
      </c>
    </row>
    <row r="373" spans="1:6">
      <c r="A373" s="89">
        <v>33153</v>
      </c>
      <c r="B373" s="90">
        <v>35.86</v>
      </c>
      <c r="C373" s="318">
        <v>0.70000000000000284</v>
      </c>
      <c r="D373" s="90">
        <v>0.35859999999999997</v>
      </c>
      <c r="E373" s="90">
        <v>0.34140000000000287</v>
      </c>
      <c r="F373" s="320">
        <v>341.40000000000288</v>
      </c>
    </row>
    <row r="374" spans="1:6">
      <c r="A374" s="89">
        <v>33154</v>
      </c>
      <c r="B374" s="90">
        <v>33.64</v>
      </c>
      <c r="C374" s="318">
        <v>0.39999999999999858</v>
      </c>
      <c r="D374" s="90">
        <v>0.33640000000000003</v>
      </c>
      <c r="E374" s="90">
        <v>6.3599999999998547E-2</v>
      </c>
      <c r="F374" s="320">
        <v>63.599999999998545</v>
      </c>
    </row>
    <row r="375" spans="1:6">
      <c r="A375" s="89">
        <v>33155</v>
      </c>
      <c r="B375" s="90">
        <v>36.08</v>
      </c>
      <c r="C375" s="318">
        <v>1.3999999999999986</v>
      </c>
      <c r="D375" s="90">
        <v>0.36080000000000001</v>
      </c>
      <c r="E375" s="90">
        <v>1.0391999999999986</v>
      </c>
      <c r="F375" s="320">
        <v>1039.1999999999987</v>
      </c>
    </row>
    <row r="376" spans="1:6">
      <c r="A376" s="89">
        <v>33156</v>
      </c>
      <c r="B376" s="90">
        <v>36.159999999999997</v>
      </c>
      <c r="C376" s="318">
        <v>0.57999999999999829</v>
      </c>
      <c r="D376" s="90">
        <v>0.36159999999999998</v>
      </c>
      <c r="E376" s="90">
        <v>0.21839999999999832</v>
      </c>
      <c r="F376" s="320">
        <v>218.39999999999833</v>
      </c>
    </row>
    <row r="377" spans="1:6">
      <c r="A377" s="89">
        <v>33157</v>
      </c>
      <c r="B377" s="90">
        <v>36.5</v>
      </c>
      <c r="C377" s="318">
        <v>0.42000000000000171</v>
      </c>
      <c r="D377" s="90">
        <v>0.36499999999999999</v>
      </c>
      <c r="E377" s="90">
        <v>5.5000000000001714E-2</v>
      </c>
      <c r="F377" s="320">
        <v>55.000000000001712</v>
      </c>
    </row>
    <row r="378" spans="1:6">
      <c r="A378" s="317">
        <v>45511</v>
      </c>
      <c r="B378" s="90">
        <v>636.18000000000006</v>
      </c>
      <c r="C378" s="318">
        <v>14.180000000000007</v>
      </c>
      <c r="D378" s="90">
        <v>6.3618000000000006</v>
      </c>
      <c r="E378" s="90">
        <v>7.8182000000000063</v>
      </c>
      <c r="F378" s="320">
        <v>7818.2000000000062</v>
      </c>
    </row>
    <row r="379" spans="1:6">
      <c r="A379" s="89">
        <v>33158</v>
      </c>
      <c r="B379" s="90">
        <v>36.78</v>
      </c>
      <c r="C379" s="318">
        <v>0.57999999999999829</v>
      </c>
      <c r="D379" s="90">
        <v>0.36780000000000002</v>
      </c>
      <c r="E379" s="90">
        <v>0.21219999999999828</v>
      </c>
      <c r="F379" s="320">
        <v>212.19999999999828</v>
      </c>
    </row>
    <row r="380" spans="1:6">
      <c r="A380" s="89">
        <v>33159</v>
      </c>
      <c r="B380" s="90">
        <v>35.760000000000005</v>
      </c>
      <c r="C380" s="318">
        <v>0.5800000000000054</v>
      </c>
      <c r="D380" s="90">
        <v>0.35760000000000008</v>
      </c>
      <c r="E380" s="90">
        <v>0.22240000000000532</v>
      </c>
      <c r="F380" s="320">
        <v>222.40000000000532</v>
      </c>
    </row>
    <row r="381" spans="1:6">
      <c r="A381" s="89">
        <v>33160</v>
      </c>
      <c r="B381" s="90">
        <v>36.64</v>
      </c>
      <c r="C381" s="318">
        <v>0.98000000000000398</v>
      </c>
      <c r="D381" s="90">
        <v>0.3664</v>
      </c>
      <c r="E381" s="90">
        <v>0.61360000000000392</v>
      </c>
      <c r="F381" s="320">
        <v>613.60000000000389</v>
      </c>
    </row>
    <row r="382" spans="1:6">
      <c r="A382" s="89">
        <v>33161</v>
      </c>
      <c r="B382" s="90">
        <v>35.28</v>
      </c>
      <c r="C382" s="318">
        <v>0.66000000000000369</v>
      </c>
      <c r="D382" s="90">
        <v>0.3528</v>
      </c>
      <c r="E382" s="90">
        <v>0.30720000000000369</v>
      </c>
      <c r="F382" s="320">
        <v>307.20000000000368</v>
      </c>
    </row>
    <row r="383" spans="1:6">
      <c r="A383" s="89">
        <v>33162</v>
      </c>
      <c r="B383" s="90">
        <v>36.659999999999997</v>
      </c>
      <c r="C383" s="318">
        <v>0.97999999999999687</v>
      </c>
      <c r="D383" s="90">
        <v>0.36659999999999998</v>
      </c>
      <c r="E383" s="90">
        <v>0.61339999999999684</v>
      </c>
      <c r="F383" s="320">
        <v>613.39999999999679</v>
      </c>
    </row>
    <row r="384" spans="1:6">
      <c r="A384" s="89">
        <v>33163</v>
      </c>
      <c r="B384" s="90">
        <v>23.68</v>
      </c>
      <c r="C384" s="318">
        <v>0.30000000000000071</v>
      </c>
      <c r="D384" s="90">
        <v>0.23680000000000001</v>
      </c>
      <c r="E384" s="90">
        <v>6.32000000000007E-2</v>
      </c>
      <c r="F384" s="320">
        <v>63.200000000000699</v>
      </c>
    </row>
    <row r="385" spans="1:6">
      <c r="A385" s="89">
        <v>33164</v>
      </c>
      <c r="B385" s="90">
        <v>37.680000000000007</v>
      </c>
      <c r="C385" s="318">
        <v>0.78000000000000824</v>
      </c>
      <c r="D385" s="90">
        <v>0.37680000000000008</v>
      </c>
      <c r="E385" s="90">
        <v>0.40320000000000816</v>
      </c>
      <c r="F385" s="320">
        <v>403.20000000000817</v>
      </c>
    </row>
    <row r="386" spans="1:6">
      <c r="A386" s="89">
        <v>33165</v>
      </c>
      <c r="B386" s="90">
        <v>36.44</v>
      </c>
      <c r="C386" s="318">
        <v>1.019999999999996</v>
      </c>
      <c r="D386" s="90">
        <v>0.3644</v>
      </c>
      <c r="E386" s="90">
        <v>0.65559999999999596</v>
      </c>
      <c r="F386" s="320">
        <v>655.59999999999593</v>
      </c>
    </row>
    <row r="387" spans="1:6">
      <c r="A387" s="89">
        <v>33166</v>
      </c>
      <c r="B387" s="90">
        <v>34.299999999999997</v>
      </c>
      <c r="C387" s="318">
        <v>0.39999999999999858</v>
      </c>
      <c r="D387" s="90">
        <v>0.34299999999999997</v>
      </c>
      <c r="E387" s="90">
        <v>5.6999999999998607E-2</v>
      </c>
      <c r="F387" s="320">
        <v>56.999999999998607</v>
      </c>
    </row>
    <row r="388" spans="1:6">
      <c r="A388" s="89">
        <v>33167</v>
      </c>
      <c r="B388" s="90">
        <v>35.86</v>
      </c>
      <c r="C388" s="318">
        <v>0.67999999999999972</v>
      </c>
      <c r="D388" s="90">
        <v>0.35859999999999997</v>
      </c>
      <c r="E388" s="90">
        <v>0.32139999999999974</v>
      </c>
      <c r="F388" s="320">
        <v>321.39999999999975</v>
      </c>
    </row>
    <row r="389" spans="1:6">
      <c r="A389" s="89">
        <v>33168</v>
      </c>
      <c r="B389" s="90">
        <v>33.599999999999994</v>
      </c>
      <c r="C389" s="318">
        <v>0.47999999999999687</v>
      </c>
      <c r="D389" s="90">
        <v>0.33599999999999997</v>
      </c>
      <c r="E389" s="90">
        <v>0.14399999999999691</v>
      </c>
      <c r="F389" s="320">
        <v>143.9999999999969</v>
      </c>
    </row>
    <row r="390" spans="1:6">
      <c r="A390" s="89">
        <v>33169</v>
      </c>
      <c r="B390" s="90">
        <v>24.400000000000002</v>
      </c>
      <c r="C390" s="318">
        <v>1.0200000000000031</v>
      </c>
      <c r="D390" s="90">
        <v>0.24400000000000002</v>
      </c>
      <c r="E390" s="90">
        <v>0.77600000000000313</v>
      </c>
      <c r="F390" s="320">
        <v>776.00000000000318</v>
      </c>
    </row>
    <row r="391" spans="1:6">
      <c r="A391" s="89">
        <v>33170</v>
      </c>
      <c r="B391" s="90">
        <v>35.300000000000004</v>
      </c>
      <c r="C391" s="318">
        <v>0.64000000000000767</v>
      </c>
      <c r="D391" s="90">
        <v>0.35300000000000004</v>
      </c>
      <c r="E391" s="90">
        <v>0.28700000000000764</v>
      </c>
      <c r="F391" s="320">
        <v>287.00000000000762</v>
      </c>
    </row>
    <row r="392" spans="1:6">
      <c r="A392" s="89">
        <v>33171</v>
      </c>
      <c r="B392" s="90">
        <v>37.739999999999995</v>
      </c>
      <c r="C392" s="318">
        <v>0.81999999999999318</v>
      </c>
      <c r="D392" s="90">
        <v>0.37739999999999996</v>
      </c>
      <c r="E392" s="90">
        <v>0.44259999999999322</v>
      </c>
      <c r="F392" s="320">
        <v>442.5999999999932</v>
      </c>
    </row>
    <row r="393" spans="1:6">
      <c r="A393" s="89">
        <v>33172</v>
      </c>
      <c r="B393" s="90">
        <v>35.519999999999996</v>
      </c>
      <c r="C393" s="318">
        <v>1.0399999999999991</v>
      </c>
      <c r="D393" s="90">
        <v>0.35519999999999996</v>
      </c>
      <c r="E393" s="90">
        <v>0.68479999999999919</v>
      </c>
      <c r="F393" s="320">
        <v>684.79999999999916</v>
      </c>
    </row>
    <row r="394" spans="1:6">
      <c r="A394" s="89">
        <v>33173</v>
      </c>
      <c r="B394" s="90">
        <v>23.559999999999995</v>
      </c>
      <c r="C394" s="318">
        <v>0.63999999999999346</v>
      </c>
      <c r="D394" s="90">
        <v>0.23559999999999995</v>
      </c>
      <c r="E394" s="90">
        <v>0.40439999999999354</v>
      </c>
      <c r="F394" s="320">
        <v>404.39999999999355</v>
      </c>
    </row>
    <row r="395" spans="1:6">
      <c r="A395" s="89">
        <v>33174</v>
      </c>
      <c r="B395" s="90">
        <v>36.299999999999997</v>
      </c>
      <c r="C395" s="318">
        <v>0.93999999999999773</v>
      </c>
      <c r="D395" s="90">
        <v>0.36299999999999999</v>
      </c>
      <c r="E395" s="90">
        <v>0.57699999999999774</v>
      </c>
      <c r="F395" s="320">
        <v>576.99999999999773</v>
      </c>
    </row>
    <row r="396" spans="1:6">
      <c r="A396" s="89">
        <v>33175</v>
      </c>
      <c r="B396" s="90">
        <v>22.979999999999997</v>
      </c>
      <c r="C396" s="318">
        <v>0.41999999999999815</v>
      </c>
      <c r="D396" s="90">
        <v>0.22979999999999998</v>
      </c>
      <c r="E396" s="90">
        <v>0.19019999999999818</v>
      </c>
      <c r="F396" s="320">
        <v>190.19999999999817</v>
      </c>
    </row>
    <row r="397" spans="1:6">
      <c r="A397" s="89">
        <v>33177</v>
      </c>
      <c r="B397" s="90">
        <v>37.700000000000003</v>
      </c>
      <c r="C397" s="318">
        <v>1.220000000000006</v>
      </c>
      <c r="D397" s="90">
        <v>0.37700000000000006</v>
      </c>
      <c r="E397" s="90">
        <v>0.84300000000000597</v>
      </c>
      <c r="F397" s="320">
        <v>843.00000000000591</v>
      </c>
    </row>
    <row r="398" spans="1:6">
      <c r="A398" s="317">
        <v>45512</v>
      </c>
      <c r="B398" s="90">
        <v>975.88000000000011</v>
      </c>
      <c r="C398" s="318">
        <v>14.779999999999966</v>
      </c>
      <c r="D398" s="90">
        <v>9.7588000000000008</v>
      </c>
      <c r="E398" s="90">
        <v>5.0211999999999648</v>
      </c>
      <c r="F398" s="320">
        <v>5021.1999999999643</v>
      </c>
    </row>
    <row r="399" spans="1:6">
      <c r="A399" s="89">
        <v>33176</v>
      </c>
      <c r="B399" s="90">
        <v>36.1</v>
      </c>
      <c r="C399" s="318">
        <v>0.74000000000000199</v>
      </c>
      <c r="D399" s="90">
        <v>0.36100000000000004</v>
      </c>
      <c r="E399" s="90">
        <v>0.37900000000000195</v>
      </c>
      <c r="F399" s="320">
        <v>379.00000000000193</v>
      </c>
    </row>
    <row r="400" spans="1:6">
      <c r="A400" s="89">
        <v>33178</v>
      </c>
      <c r="B400" s="90">
        <v>38.94</v>
      </c>
      <c r="C400" s="318">
        <v>0.83999999999999631</v>
      </c>
      <c r="D400" s="90">
        <v>0.38939999999999997</v>
      </c>
      <c r="E400" s="90">
        <v>0.45059999999999634</v>
      </c>
      <c r="F400" s="320">
        <v>450.59999999999633</v>
      </c>
    </row>
    <row r="401" spans="1:6">
      <c r="A401" s="89">
        <v>33179</v>
      </c>
      <c r="B401" s="90">
        <v>34.839999999999996</v>
      </c>
      <c r="C401" s="318">
        <v>0.75999999999999801</v>
      </c>
      <c r="D401" s="90">
        <v>0.34839999999999999</v>
      </c>
      <c r="E401" s="90">
        <v>0.41159999999999802</v>
      </c>
      <c r="F401" s="320">
        <v>411.59999999999803</v>
      </c>
    </row>
    <row r="402" spans="1:6">
      <c r="A402" s="89">
        <v>33180</v>
      </c>
      <c r="B402" s="90">
        <v>33.44</v>
      </c>
      <c r="C402" s="318">
        <v>0.51999999999999602</v>
      </c>
      <c r="D402" s="90">
        <v>0.33439999999999998</v>
      </c>
      <c r="E402" s="90">
        <v>0.18559999999999605</v>
      </c>
      <c r="F402" s="320">
        <v>185.59999999999604</v>
      </c>
    </row>
    <row r="403" spans="1:6">
      <c r="A403" s="89">
        <v>33181</v>
      </c>
      <c r="B403" s="90">
        <v>38.94</v>
      </c>
      <c r="C403" s="318">
        <v>0.64000000000000057</v>
      </c>
      <c r="D403" s="90">
        <v>0.38939999999999997</v>
      </c>
      <c r="E403" s="90">
        <v>0.2506000000000006</v>
      </c>
      <c r="F403" s="320">
        <v>250.60000000000059</v>
      </c>
    </row>
    <row r="404" spans="1:6">
      <c r="A404" s="89">
        <v>33182</v>
      </c>
      <c r="B404" s="90">
        <v>38.06</v>
      </c>
      <c r="C404" s="318">
        <v>0.44000000000000483</v>
      </c>
      <c r="D404" s="90">
        <v>0.38060000000000005</v>
      </c>
      <c r="E404" s="90">
        <v>5.9400000000004782E-2</v>
      </c>
      <c r="F404" s="320">
        <v>59.400000000004781</v>
      </c>
    </row>
    <row r="405" spans="1:6">
      <c r="A405" s="89">
        <v>33183</v>
      </c>
      <c r="B405" s="90">
        <v>33.86</v>
      </c>
      <c r="C405" s="318">
        <v>0.53999999999999915</v>
      </c>
      <c r="D405" s="90">
        <v>0.33860000000000001</v>
      </c>
      <c r="E405" s="90">
        <v>0.20139999999999914</v>
      </c>
      <c r="F405" s="320">
        <v>201.39999999999912</v>
      </c>
    </row>
    <row r="406" spans="1:6">
      <c r="A406" s="89">
        <v>33184</v>
      </c>
      <c r="B406" s="90">
        <v>36.480000000000004</v>
      </c>
      <c r="C406" s="318">
        <v>0.46000000000000085</v>
      </c>
      <c r="D406" s="90">
        <v>0.36480000000000007</v>
      </c>
      <c r="E406" s="90">
        <v>9.5200000000000784E-2</v>
      </c>
      <c r="F406" s="320">
        <v>95.200000000000784</v>
      </c>
    </row>
    <row r="407" spans="1:6">
      <c r="A407" s="89">
        <v>33185</v>
      </c>
      <c r="B407" s="90">
        <v>23.199999999999996</v>
      </c>
      <c r="C407" s="318">
        <v>0.11999999999999744</v>
      </c>
      <c r="D407" s="90">
        <v>0.23199999999999996</v>
      </c>
      <c r="E407" s="90">
        <v>-0.11200000000000251</v>
      </c>
      <c r="F407" s="320">
        <v>-112.00000000000252</v>
      </c>
    </row>
    <row r="408" spans="1:6">
      <c r="A408" s="89">
        <v>33186</v>
      </c>
      <c r="B408" s="90">
        <v>36.539999999999992</v>
      </c>
      <c r="C408" s="318">
        <v>0.57999999999999119</v>
      </c>
      <c r="D408" s="90">
        <v>0.36539999999999995</v>
      </c>
      <c r="E408" s="90">
        <v>0.21459999999999124</v>
      </c>
      <c r="F408" s="320">
        <v>214.59999999999124</v>
      </c>
    </row>
    <row r="409" spans="1:6">
      <c r="A409" s="89">
        <v>33187</v>
      </c>
      <c r="B409" s="90">
        <v>33.64</v>
      </c>
      <c r="C409" s="318">
        <v>0.48000000000000398</v>
      </c>
      <c r="D409" s="90">
        <v>0.33640000000000003</v>
      </c>
      <c r="E409" s="90">
        <v>0.14360000000000395</v>
      </c>
      <c r="F409" s="320">
        <v>143.60000000000394</v>
      </c>
    </row>
    <row r="410" spans="1:6">
      <c r="A410" s="89">
        <v>33188</v>
      </c>
      <c r="B410" s="90">
        <v>36.5</v>
      </c>
      <c r="C410" s="318">
        <v>0.5</v>
      </c>
      <c r="D410" s="90">
        <v>0.36499999999999999</v>
      </c>
      <c r="E410" s="90">
        <v>0.13500000000000001</v>
      </c>
      <c r="F410" s="320">
        <v>135</v>
      </c>
    </row>
    <row r="411" spans="1:6">
      <c r="A411" s="89">
        <v>33189</v>
      </c>
      <c r="B411" s="90">
        <v>34.400000000000006</v>
      </c>
      <c r="C411" s="318">
        <v>0.50000000000000711</v>
      </c>
      <c r="D411" s="90">
        <v>0.34400000000000008</v>
      </c>
      <c r="E411" s="90">
        <v>0.15600000000000702</v>
      </c>
      <c r="F411" s="320">
        <v>156.00000000000702</v>
      </c>
    </row>
    <row r="412" spans="1:6">
      <c r="A412" s="89">
        <v>33190</v>
      </c>
      <c r="B412" s="90">
        <v>34.700000000000003</v>
      </c>
      <c r="C412" s="318">
        <v>0.46000000000000085</v>
      </c>
      <c r="D412" s="90">
        <v>0.34700000000000003</v>
      </c>
      <c r="E412" s="90">
        <v>0.11300000000000082</v>
      </c>
      <c r="F412" s="320">
        <v>113.00000000000082</v>
      </c>
    </row>
    <row r="413" spans="1:6">
      <c r="A413" s="89">
        <v>33191</v>
      </c>
      <c r="B413" s="90">
        <v>34.299999999999997</v>
      </c>
      <c r="C413" s="318">
        <v>0.73999999999999488</v>
      </c>
      <c r="D413" s="90">
        <v>0.34299999999999997</v>
      </c>
      <c r="E413" s="90">
        <v>0.39699999999999491</v>
      </c>
      <c r="F413" s="320">
        <v>396.99999999999488</v>
      </c>
    </row>
    <row r="414" spans="1:6">
      <c r="A414" s="89">
        <v>33192</v>
      </c>
      <c r="B414" s="90">
        <v>34.659999999999997</v>
      </c>
      <c r="C414" s="318">
        <v>0.45999999999999375</v>
      </c>
      <c r="D414" s="90">
        <v>0.34659999999999996</v>
      </c>
      <c r="E414" s="90">
        <v>0.11339999999999378</v>
      </c>
      <c r="F414" s="320">
        <v>113.39999999999378</v>
      </c>
    </row>
    <row r="415" spans="1:6">
      <c r="A415" s="89">
        <v>33193</v>
      </c>
      <c r="B415" s="90">
        <v>35.36</v>
      </c>
      <c r="C415" s="318">
        <v>0.61999999999999744</v>
      </c>
      <c r="D415" s="90">
        <v>0.35360000000000003</v>
      </c>
      <c r="E415" s="90">
        <v>0.26639999999999742</v>
      </c>
      <c r="F415" s="320">
        <v>266.39999999999742</v>
      </c>
    </row>
    <row r="416" spans="1:6">
      <c r="A416" s="89">
        <v>33194</v>
      </c>
      <c r="B416" s="90">
        <v>21.22</v>
      </c>
      <c r="C416" s="318">
        <v>0.14000000000000057</v>
      </c>
      <c r="D416" s="90">
        <v>0.2122</v>
      </c>
      <c r="E416" s="90">
        <v>-7.2199999999999431E-2</v>
      </c>
      <c r="F416" s="320">
        <v>-72.199999999999434</v>
      </c>
    </row>
    <row r="417" spans="1:6">
      <c r="A417" s="89">
        <v>33195</v>
      </c>
      <c r="B417" s="90">
        <v>33.959999999999994</v>
      </c>
      <c r="C417" s="318">
        <v>0.61999999999999034</v>
      </c>
      <c r="D417" s="90">
        <v>0.33959999999999996</v>
      </c>
      <c r="E417" s="90">
        <v>0.28039999999999038</v>
      </c>
      <c r="F417" s="320">
        <v>280.39999999999037</v>
      </c>
    </row>
    <row r="418" spans="1:6">
      <c r="A418" s="89">
        <v>33196</v>
      </c>
      <c r="B418" s="90">
        <v>24.379999999999995</v>
      </c>
      <c r="C418" s="318">
        <v>0.77999999999999403</v>
      </c>
      <c r="D418" s="90">
        <v>0.24379999999999996</v>
      </c>
      <c r="E418" s="90">
        <v>0.53619999999999401</v>
      </c>
      <c r="F418" s="320">
        <v>536.19999999999402</v>
      </c>
    </row>
    <row r="419" spans="1:6">
      <c r="A419" s="89">
        <v>33197</v>
      </c>
      <c r="B419" s="90">
        <v>37.46</v>
      </c>
      <c r="C419" s="318">
        <v>1.0600000000000023</v>
      </c>
      <c r="D419" s="90">
        <v>0.37460000000000004</v>
      </c>
      <c r="E419" s="90">
        <v>0.68540000000000223</v>
      </c>
      <c r="F419" s="320">
        <v>685.40000000000225</v>
      </c>
    </row>
    <row r="420" spans="1:6">
      <c r="A420" s="89">
        <v>33198</v>
      </c>
      <c r="B420" s="90">
        <v>35.08</v>
      </c>
      <c r="C420" s="318">
        <v>0.37999999999999545</v>
      </c>
      <c r="D420" s="90">
        <v>0.3508</v>
      </c>
      <c r="E420" s="90">
        <v>2.9199999999995452E-2</v>
      </c>
      <c r="F420" s="320">
        <v>29.199999999995452</v>
      </c>
    </row>
    <row r="421" spans="1:6">
      <c r="A421" s="89">
        <v>33199</v>
      </c>
      <c r="B421" s="90">
        <v>35.619999999999997</v>
      </c>
      <c r="C421" s="318">
        <v>0.93999999999999773</v>
      </c>
      <c r="D421" s="90">
        <v>0.35619999999999996</v>
      </c>
      <c r="E421" s="90">
        <v>0.58379999999999777</v>
      </c>
      <c r="F421" s="320">
        <v>583.79999999999779</v>
      </c>
    </row>
    <row r="422" spans="1:6">
      <c r="A422" s="89">
        <v>33200</v>
      </c>
      <c r="B422" s="90">
        <v>23.319999999999997</v>
      </c>
      <c r="C422" s="318">
        <v>1.9999999999996021E-2</v>
      </c>
      <c r="D422" s="90">
        <v>0.23319999999999996</v>
      </c>
      <c r="E422" s="90">
        <v>-0.21320000000000394</v>
      </c>
      <c r="F422" s="320">
        <v>-213.20000000000394</v>
      </c>
    </row>
    <row r="423" spans="1:6">
      <c r="A423" s="89">
        <v>33201</v>
      </c>
      <c r="B423" s="90">
        <v>35</v>
      </c>
      <c r="C423" s="318">
        <v>0.53999999999999915</v>
      </c>
      <c r="D423" s="90">
        <v>0.35000000000000003</v>
      </c>
      <c r="E423" s="90">
        <v>0.18999999999999911</v>
      </c>
      <c r="F423" s="320">
        <v>189.99999999999912</v>
      </c>
    </row>
    <row r="424" spans="1:6">
      <c r="A424" s="89">
        <v>33202</v>
      </c>
      <c r="B424" s="90">
        <v>31.32</v>
      </c>
      <c r="C424" s="318">
        <v>0.53999999999999915</v>
      </c>
      <c r="D424" s="90">
        <v>0.31320000000000003</v>
      </c>
      <c r="E424" s="90">
        <v>0.22679999999999911</v>
      </c>
      <c r="F424" s="320">
        <v>226.7999999999991</v>
      </c>
    </row>
    <row r="425" spans="1:6">
      <c r="A425" s="89">
        <v>33203</v>
      </c>
      <c r="B425" s="90">
        <v>34.36</v>
      </c>
      <c r="C425" s="318">
        <v>-0.57999999999999829</v>
      </c>
      <c r="D425" s="90">
        <v>0.34360000000000002</v>
      </c>
      <c r="E425" s="90">
        <v>-0.92359999999999831</v>
      </c>
      <c r="F425" s="320">
        <v>-923.59999999999832</v>
      </c>
    </row>
    <row r="426" spans="1:6">
      <c r="A426" s="89">
        <v>33204</v>
      </c>
      <c r="B426" s="90">
        <v>35.14</v>
      </c>
      <c r="C426" s="318">
        <v>0.35999999999999943</v>
      </c>
      <c r="D426" s="90">
        <v>0.35139999999999999</v>
      </c>
      <c r="E426" s="90">
        <v>8.5999999999994414E-3</v>
      </c>
      <c r="F426" s="320">
        <v>8.5999999999994419</v>
      </c>
    </row>
    <row r="427" spans="1:6">
      <c r="A427" s="89">
        <v>33205</v>
      </c>
      <c r="B427" s="90">
        <v>35.06</v>
      </c>
      <c r="C427" s="318">
        <v>0.5800000000000054</v>
      </c>
      <c r="D427" s="90">
        <v>0.35060000000000002</v>
      </c>
      <c r="E427" s="90">
        <v>0.22940000000000538</v>
      </c>
      <c r="F427" s="320">
        <v>229.40000000000538</v>
      </c>
    </row>
    <row r="428" spans="1:6">
      <c r="A428" s="317">
        <v>45513</v>
      </c>
      <c r="B428" s="90">
        <v>802.52</v>
      </c>
      <c r="C428" s="318">
        <v>15.139999999999976</v>
      </c>
      <c r="D428" s="90">
        <v>8.0251999999999999</v>
      </c>
      <c r="E428" s="90">
        <v>7.1147999999999758</v>
      </c>
      <c r="F428" s="320">
        <v>7114.7999999999756</v>
      </c>
    </row>
    <row r="429" spans="1:6">
      <c r="A429" s="89">
        <v>33206</v>
      </c>
      <c r="B429" s="90">
        <v>36.58</v>
      </c>
      <c r="C429" s="318">
        <v>0.51999999999999602</v>
      </c>
      <c r="D429" s="90">
        <v>0.36580000000000001</v>
      </c>
      <c r="E429" s="90">
        <v>0.15419999999999601</v>
      </c>
      <c r="F429" s="320">
        <v>154.19999999999601</v>
      </c>
    </row>
    <row r="430" spans="1:6">
      <c r="A430" s="89">
        <v>33207</v>
      </c>
      <c r="B430" s="90">
        <v>36.480000000000004</v>
      </c>
      <c r="C430" s="318">
        <v>0.62000000000000455</v>
      </c>
      <c r="D430" s="90">
        <v>0.36480000000000007</v>
      </c>
      <c r="E430" s="90">
        <v>0.25520000000000448</v>
      </c>
      <c r="F430" s="320">
        <v>255.20000000000448</v>
      </c>
    </row>
    <row r="431" spans="1:6">
      <c r="A431" s="89">
        <v>33208</v>
      </c>
      <c r="B431" s="90">
        <v>35.4</v>
      </c>
      <c r="C431" s="318">
        <v>0.60000000000000142</v>
      </c>
      <c r="D431" s="90">
        <v>0.35399999999999998</v>
      </c>
      <c r="E431" s="90">
        <v>0.24600000000000144</v>
      </c>
      <c r="F431" s="320">
        <v>246.00000000000145</v>
      </c>
    </row>
    <row r="432" spans="1:6">
      <c r="A432" s="89">
        <v>33209</v>
      </c>
      <c r="B432" s="90">
        <v>35</v>
      </c>
      <c r="C432" s="318">
        <v>0.60000000000000142</v>
      </c>
      <c r="D432" s="90">
        <v>0.35000000000000003</v>
      </c>
      <c r="E432" s="90">
        <v>0.25000000000000139</v>
      </c>
      <c r="F432" s="320">
        <v>250.00000000000139</v>
      </c>
    </row>
    <row r="433" spans="1:6">
      <c r="A433" s="89">
        <v>33210</v>
      </c>
      <c r="B433" s="90">
        <v>34.299999999999997</v>
      </c>
      <c r="C433" s="318">
        <v>0.59999999999999432</v>
      </c>
      <c r="D433" s="90">
        <v>0.34299999999999997</v>
      </c>
      <c r="E433" s="90">
        <v>0.25699999999999434</v>
      </c>
      <c r="F433" s="320">
        <v>256.99999999999432</v>
      </c>
    </row>
    <row r="434" spans="1:6">
      <c r="A434" s="89">
        <v>33211</v>
      </c>
      <c r="B434" s="90">
        <v>38.92</v>
      </c>
      <c r="C434" s="318">
        <v>0.74000000000000199</v>
      </c>
      <c r="D434" s="90">
        <v>0.38920000000000005</v>
      </c>
      <c r="E434" s="90">
        <v>0.35080000000000194</v>
      </c>
      <c r="F434" s="320">
        <v>350.80000000000194</v>
      </c>
    </row>
    <row r="435" spans="1:6">
      <c r="A435" s="89">
        <v>33212</v>
      </c>
      <c r="B435" s="90">
        <v>37.659999999999997</v>
      </c>
      <c r="C435" s="318">
        <v>0.67999999999999972</v>
      </c>
      <c r="D435" s="90">
        <v>0.37659999999999999</v>
      </c>
      <c r="E435" s="90">
        <v>0.30339999999999973</v>
      </c>
      <c r="F435" s="320">
        <v>303.39999999999975</v>
      </c>
    </row>
    <row r="436" spans="1:6">
      <c r="A436" s="89">
        <v>33213</v>
      </c>
      <c r="B436" s="90">
        <v>38.340000000000003</v>
      </c>
      <c r="C436" s="318">
        <v>0.68000000000000682</v>
      </c>
      <c r="D436" s="90">
        <v>0.38340000000000002</v>
      </c>
      <c r="E436" s="90">
        <v>0.2966000000000068</v>
      </c>
      <c r="F436" s="320">
        <v>296.60000000000679</v>
      </c>
    </row>
    <row r="437" spans="1:6">
      <c r="A437" s="89">
        <v>33214</v>
      </c>
      <c r="B437" s="90">
        <v>34.959999999999994</v>
      </c>
      <c r="C437" s="318">
        <v>0.95999999999999375</v>
      </c>
      <c r="D437" s="90">
        <v>0.34959999999999997</v>
      </c>
      <c r="E437" s="90">
        <v>0.61039999999999384</v>
      </c>
      <c r="F437" s="320">
        <v>610.39999999999384</v>
      </c>
    </row>
    <row r="438" spans="1:6">
      <c r="A438" s="89">
        <v>33215</v>
      </c>
      <c r="B438" s="90">
        <v>23.72</v>
      </c>
      <c r="C438" s="318">
        <v>0.32000000000000028</v>
      </c>
      <c r="D438" s="90">
        <v>0.23719999999999999</v>
      </c>
      <c r="E438" s="90">
        <v>8.280000000000029E-2</v>
      </c>
      <c r="F438" s="320">
        <v>82.800000000000296</v>
      </c>
    </row>
    <row r="439" spans="1:6">
      <c r="A439" s="89">
        <v>33216</v>
      </c>
      <c r="B439" s="90">
        <v>34.1</v>
      </c>
      <c r="C439" s="318">
        <v>0.56000000000000227</v>
      </c>
      <c r="D439" s="90">
        <v>0.34100000000000003</v>
      </c>
      <c r="E439" s="90">
        <v>0.21900000000000225</v>
      </c>
      <c r="F439" s="320">
        <v>219.00000000000225</v>
      </c>
    </row>
    <row r="440" spans="1:6">
      <c r="A440" s="89">
        <v>33217</v>
      </c>
      <c r="B440" s="90">
        <v>24.04</v>
      </c>
      <c r="C440" s="318">
        <v>0.64000000000000057</v>
      </c>
      <c r="D440" s="90">
        <v>0.2404</v>
      </c>
      <c r="E440" s="90">
        <v>0.39960000000000057</v>
      </c>
      <c r="F440" s="320">
        <v>399.60000000000059</v>
      </c>
    </row>
    <row r="441" spans="1:6">
      <c r="A441" s="89">
        <v>33218</v>
      </c>
      <c r="B441" s="90">
        <v>35.519999999999996</v>
      </c>
      <c r="C441" s="318">
        <v>0.67999999999999261</v>
      </c>
      <c r="D441" s="90">
        <v>0.35519999999999996</v>
      </c>
      <c r="E441" s="90">
        <v>0.32479999999999265</v>
      </c>
      <c r="F441" s="320">
        <v>324.79999999999268</v>
      </c>
    </row>
    <row r="442" spans="1:6">
      <c r="A442" s="89">
        <v>33219</v>
      </c>
      <c r="B442" s="90">
        <v>23.36</v>
      </c>
      <c r="C442" s="318">
        <v>0.51999999999999957</v>
      </c>
      <c r="D442" s="90">
        <v>0.2336</v>
      </c>
      <c r="E442" s="90">
        <v>0.28639999999999954</v>
      </c>
      <c r="F442" s="320">
        <v>286.39999999999952</v>
      </c>
    </row>
    <row r="443" spans="1:6">
      <c r="A443" s="89">
        <v>33220</v>
      </c>
      <c r="B443" s="90">
        <v>38.46</v>
      </c>
      <c r="C443" s="318">
        <v>0.85999999999999943</v>
      </c>
      <c r="D443" s="90">
        <v>0.3846</v>
      </c>
      <c r="E443" s="90">
        <v>0.47539999999999943</v>
      </c>
      <c r="F443" s="320">
        <v>475.39999999999941</v>
      </c>
    </row>
    <row r="444" spans="1:6">
      <c r="A444" s="89">
        <v>33221</v>
      </c>
      <c r="B444" s="90">
        <v>36.14</v>
      </c>
      <c r="C444" s="318">
        <v>0.85999999999999943</v>
      </c>
      <c r="D444" s="90">
        <v>0.3614</v>
      </c>
      <c r="E444" s="90">
        <v>0.49859999999999943</v>
      </c>
      <c r="F444" s="320">
        <v>498.59999999999945</v>
      </c>
    </row>
    <row r="445" spans="1:6">
      <c r="A445" s="89">
        <v>33222</v>
      </c>
      <c r="B445" s="90">
        <v>37.379999999999995</v>
      </c>
      <c r="C445" s="318">
        <v>0.95999999999999375</v>
      </c>
      <c r="D445" s="90">
        <v>0.37379999999999997</v>
      </c>
      <c r="E445" s="90">
        <v>0.58619999999999384</v>
      </c>
      <c r="F445" s="320">
        <v>586.19999999999379</v>
      </c>
    </row>
    <row r="446" spans="1:6">
      <c r="A446" s="89">
        <v>33223</v>
      </c>
      <c r="B446" s="90">
        <v>36.519999999999996</v>
      </c>
      <c r="C446" s="318">
        <v>1.1399999999999935</v>
      </c>
      <c r="D446" s="90">
        <v>0.36519999999999997</v>
      </c>
      <c r="E446" s="90">
        <v>0.77479999999999349</v>
      </c>
      <c r="F446" s="320">
        <v>774.79999999999347</v>
      </c>
    </row>
    <row r="447" spans="1:6">
      <c r="A447" s="89">
        <v>33224</v>
      </c>
      <c r="B447" s="90">
        <v>36.119999999999997</v>
      </c>
      <c r="C447" s="318">
        <v>0.53999999999999915</v>
      </c>
      <c r="D447" s="90">
        <v>0.36119999999999997</v>
      </c>
      <c r="E447" s="90">
        <v>0.17879999999999918</v>
      </c>
      <c r="F447" s="320">
        <v>178.79999999999919</v>
      </c>
    </row>
    <row r="448" spans="1:6">
      <c r="A448" s="89">
        <v>33225</v>
      </c>
      <c r="B448" s="90">
        <v>38.659999999999997</v>
      </c>
      <c r="C448" s="318">
        <v>0.47999999999999687</v>
      </c>
      <c r="D448" s="90">
        <v>0.3866</v>
      </c>
      <c r="E448" s="90">
        <v>9.3399999999996874E-2</v>
      </c>
      <c r="F448" s="320">
        <v>93.399999999996879</v>
      </c>
    </row>
    <row r="449" spans="1:6">
      <c r="A449" s="89">
        <v>33226</v>
      </c>
      <c r="B449" s="90">
        <v>35.840000000000003</v>
      </c>
      <c r="C449" s="318">
        <v>0.46000000000000085</v>
      </c>
      <c r="D449" s="90">
        <v>0.35840000000000005</v>
      </c>
      <c r="E449" s="90">
        <v>0.1016000000000008</v>
      </c>
      <c r="F449" s="320">
        <v>101.6000000000008</v>
      </c>
    </row>
    <row r="450" spans="1:6">
      <c r="A450" s="89">
        <v>33227</v>
      </c>
      <c r="B450" s="90">
        <v>36.1</v>
      </c>
      <c r="C450" s="318">
        <v>0.53999999999999915</v>
      </c>
      <c r="D450" s="90">
        <v>0.36100000000000004</v>
      </c>
      <c r="E450" s="90">
        <v>0.1789999999999991</v>
      </c>
      <c r="F450" s="320">
        <v>178.99999999999909</v>
      </c>
    </row>
    <row r="451" spans="1:6">
      <c r="A451" s="89">
        <v>33228</v>
      </c>
      <c r="B451" s="90">
        <v>38.92</v>
      </c>
      <c r="C451" s="318">
        <v>0.57999999999999829</v>
      </c>
      <c r="D451" s="90">
        <v>0.38920000000000005</v>
      </c>
      <c r="E451" s="90">
        <v>0.19079999999999825</v>
      </c>
      <c r="F451" s="320">
        <v>190.79999999999825</v>
      </c>
    </row>
    <row r="452" spans="1:6">
      <c r="A452" s="317">
        <v>45514</v>
      </c>
      <c r="B452" s="90">
        <v>984.1</v>
      </c>
      <c r="C452" s="318">
        <v>16.79999999999999</v>
      </c>
      <c r="D452" s="90">
        <v>9.8410000000000011</v>
      </c>
      <c r="E452" s="90">
        <v>6.958999999999989</v>
      </c>
      <c r="F452" s="320">
        <v>6958.9999999999891</v>
      </c>
    </row>
    <row r="453" spans="1:6">
      <c r="A453" s="89">
        <v>33229</v>
      </c>
      <c r="B453" s="90">
        <v>37.08</v>
      </c>
      <c r="C453" s="318">
        <v>0.39999999999999858</v>
      </c>
      <c r="D453" s="90">
        <v>0.37079999999999996</v>
      </c>
      <c r="E453" s="90">
        <v>2.9199999999998616E-2</v>
      </c>
      <c r="F453" s="320">
        <v>29.199999999998617</v>
      </c>
    </row>
    <row r="454" spans="1:6">
      <c r="A454" s="89">
        <v>33230</v>
      </c>
      <c r="B454" s="90">
        <v>35.379999999999995</v>
      </c>
      <c r="C454" s="318">
        <v>0.55999999999999517</v>
      </c>
      <c r="D454" s="90">
        <v>0.35379999999999995</v>
      </c>
      <c r="E454" s="90">
        <v>0.20619999999999522</v>
      </c>
      <c r="F454" s="320">
        <v>206.19999999999521</v>
      </c>
    </row>
    <row r="455" spans="1:6">
      <c r="A455" s="89">
        <v>33231</v>
      </c>
      <c r="B455" s="90">
        <v>37.020000000000003</v>
      </c>
      <c r="C455" s="318">
        <v>0.52000000000000313</v>
      </c>
      <c r="D455" s="90">
        <v>0.37020000000000003</v>
      </c>
      <c r="E455" s="90">
        <v>0.1498000000000031</v>
      </c>
      <c r="F455" s="320">
        <v>149.80000000000311</v>
      </c>
    </row>
    <row r="456" spans="1:6">
      <c r="A456" s="89">
        <v>33232</v>
      </c>
      <c r="B456" s="90">
        <v>38.159999999999997</v>
      </c>
      <c r="C456" s="318">
        <v>0.5</v>
      </c>
      <c r="D456" s="90">
        <v>0.38159999999999999</v>
      </c>
      <c r="E456" s="90">
        <v>0.11840000000000001</v>
      </c>
      <c r="F456" s="320">
        <v>118.4</v>
      </c>
    </row>
    <row r="457" spans="1:6">
      <c r="A457" s="89">
        <v>33233</v>
      </c>
      <c r="B457" s="90">
        <v>37.659999999999997</v>
      </c>
      <c r="C457" s="318">
        <v>0.5</v>
      </c>
      <c r="D457" s="90">
        <v>0.37659999999999999</v>
      </c>
      <c r="E457" s="90">
        <v>0.12340000000000001</v>
      </c>
      <c r="F457" s="320">
        <v>123.4</v>
      </c>
    </row>
    <row r="458" spans="1:6">
      <c r="A458" s="89">
        <v>33234</v>
      </c>
      <c r="B458" s="90">
        <v>35.14</v>
      </c>
      <c r="C458" s="318">
        <v>0.48000000000000398</v>
      </c>
      <c r="D458" s="90">
        <v>0.35139999999999999</v>
      </c>
      <c r="E458" s="90">
        <v>0.12860000000000399</v>
      </c>
      <c r="F458" s="320">
        <v>128.600000000004</v>
      </c>
    </row>
    <row r="459" spans="1:6">
      <c r="A459" s="89">
        <v>33235</v>
      </c>
      <c r="B459" s="90">
        <v>22.620000000000005</v>
      </c>
      <c r="C459" s="318">
        <v>0.32000000000000384</v>
      </c>
      <c r="D459" s="90">
        <v>0.22620000000000004</v>
      </c>
      <c r="E459" s="90">
        <v>9.3800000000003797E-2</v>
      </c>
      <c r="F459" s="320">
        <v>93.800000000003791</v>
      </c>
    </row>
    <row r="460" spans="1:6">
      <c r="A460" s="89">
        <v>33236</v>
      </c>
      <c r="B460" s="90">
        <v>35.239999999999995</v>
      </c>
      <c r="C460" s="318">
        <v>0.49999999999999289</v>
      </c>
      <c r="D460" s="90">
        <v>0.35239999999999994</v>
      </c>
      <c r="E460" s="90">
        <v>0.14759999999999296</v>
      </c>
      <c r="F460" s="320">
        <v>147.59999999999295</v>
      </c>
    </row>
    <row r="461" spans="1:6">
      <c r="A461" s="89">
        <v>33237</v>
      </c>
      <c r="B461" s="90">
        <v>37.379999999999995</v>
      </c>
      <c r="C461" s="318">
        <v>0.53999999999999204</v>
      </c>
      <c r="D461" s="90">
        <v>0.37379999999999997</v>
      </c>
      <c r="E461" s="90">
        <v>0.16619999999999208</v>
      </c>
      <c r="F461" s="320">
        <v>166.19999999999209</v>
      </c>
    </row>
    <row r="462" spans="1:6">
      <c r="A462" s="89">
        <v>33238</v>
      </c>
      <c r="B462" s="90">
        <v>37.319999999999993</v>
      </c>
      <c r="C462" s="318">
        <v>0.67999999999999261</v>
      </c>
      <c r="D462" s="90">
        <v>0.37319999999999992</v>
      </c>
      <c r="E462" s="90">
        <v>0.30679999999999269</v>
      </c>
      <c r="F462" s="320">
        <v>306.79999999999268</v>
      </c>
    </row>
    <row r="463" spans="1:6">
      <c r="A463" s="89">
        <v>33239</v>
      </c>
      <c r="B463" s="90">
        <v>23.359999999999996</v>
      </c>
      <c r="C463" s="318">
        <v>0.31999999999999673</v>
      </c>
      <c r="D463" s="90">
        <v>0.23359999999999997</v>
      </c>
      <c r="E463" s="90">
        <v>8.6399999999996757E-2</v>
      </c>
      <c r="F463" s="320">
        <v>86.399999999996751</v>
      </c>
    </row>
    <row r="464" spans="1:6">
      <c r="A464" s="89">
        <v>33240</v>
      </c>
      <c r="B464" s="90">
        <v>37.120000000000005</v>
      </c>
      <c r="C464" s="318">
        <v>0.68000000000000682</v>
      </c>
      <c r="D464" s="90">
        <v>0.37120000000000003</v>
      </c>
      <c r="E464" s="90">
        <v>0.30880000000000679</v>
      </c>
      <c r="F464" s="320">
        <v>308.80000000000678</v>
      </c>
    </row>
    <row r="465" spans="1:6">
      <c r="A465" s="89">
        <v>33241</v>
      </c>
      <c r="B465" s="90">
        <v>24.759999999999998</v>
      </c>
      <c r="C465" s="318">
        <v>0.25999999999999801</v>
      </c>
      <c r="D465" s="90">
        <v>0.24759999999999999</v>
      </c>
      <c r="E465" s="90">
        <v>1.2399999999998024E-2</v>
      </c>
      <c r="F465" s="320">
        <v>12.399999999998023</v>
      </c>
    </row>
    <row r="466" spans="1:6">
      <c r="A466" s="89">
        <v>33242</v>
      </c>
      <c r="B466" s="90">
        <v>33.5</v>
      </c>
      <c r="C466" s="318">
        <v>0.84000000000000341</v>
      </c>
      <c r="D466" s="90">
        <v>0.33500000000000002</v>
      </c>
      <c r="E466" s="90">
        <v>0.50500000000000345</v>
      </c>
      <c r="F466" s="320">
        <v>505.00000000000347</v>
      </c>
    </row>
    <row r="467" spans="1:6">
      <c r="A467" s="89">
        <v>33243</v>
      </c>
      <c r="B467" s="90">
        <v>36.659999999999997</v>
      </c>
      <c r="C467" s="318">
        <v>0.57999999999999829</v>
      </c>
      <c r="D467" s="90">
        <v>0.36659999999999998</v>
      </c>
      <c r="E467" s="90">
        <v>0.21339999999999831</v>
      </c>
      <c r="F467" s="320">
        <v>213.3999999999983</v>
      </c>
    </row>
    <row r="468" spans="1:6">
      <c r="A468" s="89">
        <v>33244</v>
      </c>
      <c r="B468" s="90">
        <v>37.159999999999997</v>
      </c>
      <c r="C468" s="318">
        <v>0.5</v>
      </c>
      <c r="D468" s="90">
        <v>0.37159999999999999</v>
      </c>
      <c r="E468" s="90">
        <v>0.12840000000000001</v>
      </c>
      <c r="F468" s="320">
        <v>128.4</v>
      </c>
    </row>
    <row r="469" spans="1:6">
      <c r="A469" s="89">
        <v>33245</v>
      </c>
      <c r="B469" s="90">
        <v>37.200000000000003</v>
      </c>
      <c r="C469" s="318">
        <v>0.46000000000000085</v>
      </c>
      <c r="D469" s="90">
        <v>0.37200000000000005</v>
      </c>
      <c r="E469" s="90">
        <v>8.80000000000008E-2</v>
      </c>
      <c r="F469" s="320">
        <v>88.000000000000796</v>
      </c>
    </row>
    <row r="470" spans="1:6">
      <c r="A470" s="89">
        <v>33246</v>
      </c>
      <c r="B470" s="90">
        <v>37.06</v>
      </c>
      <c r="C470" s="318">
        <v>0.46000000000000085</v>
      </c>
      <c r="D470" s="90">
        <v>0.37060000000000004</v>
      </c>
      <c r="E470" s="90">
        <v>8.9400000000000812E-2</v>
      </c>
      <c r="F470" s="320">
        <v>89.400000000000816</v>
      </c>
    </row>
    <row r="471" spans="1:6">
      <c r="A471" s="89">
        <v>33247</v>
      </c>
      <c r="B471" s="90">
        <v>36.06</v>
      </c>
      <c r="C471" s="318">
        <v>0.42000000000000171</v>
      </c>
      <c r="D471" s="90">
        <v>0.36060000000000003</v>
      </c>
      <c r="E471" s="90">
        <v>5.9400000000001674E-2</v>
      </c>
      <c r="F471" s="320">
        <v>59.400000000001675</v>
      </c>
    </row>
    <row r="472" spans="1:6">
      <c r="A472" s="89">
        <v>33248</v>
      </c>
      <c r="B472" s="90">
        <v>36.340000000000003</v>
      </c>
      <c r="C472" s="318">
        <v>0.46000000000000085</v>
      </c>
      <c r="D472" s="90">
        <v>0.36340000000000006</v>
      </c>
      <c r="E472" s="90">
        <v>9.6600000000000796E-2</v>
      </c>
      <c r="F472" s="320">
        <v>96.60000000000079</v>
      </c>
    </row>
    <row r="473" spans="1:6">
      <c r="A473" s="89">
        <v>33249</v>
      </c>
      <c r="B473" s="90">
        <v>36.480000000000004</v>
      </c>
      <c r="C473" s="318">
        <v>0.56000000000000227</v>
      </c>
      <c r="D473" s="90">
        <v>0.36480000000000007</v>
      </c>
      <c r="E473" s="90">
        <v>0.19520000000000221</v>
      </c>
      <c r="F473" s="320">
        <v>195.20000000000221</v>
      </c>
    </row>
    <row r="474" spans="1:6">
      <c r="A474" s="89">
        <v>33250</v>
      </c>
      <c r="B474" s="90">
        <v>36.08</v>
      </c>
      <c r="C474" s="318">
        <v>0.83999999999999631</v>
      </c>
      <c r="D474" s="90">
        <v>0.36080000000000001</v>
      </c>
      <c r="E474" s="90">
        <v>0.4791999999999963</v>
      </c>
      <c r="F474" s="320">
        <v>479.19999999999629</v>
      </c>
    </row>
    <row r="475" spans="1:6">
      <c r="A475" s="89">
        <v>33251</v>
      </c>
      <c r="B475" s="90">
        <v>37.700000000000003</v>
      </c>
      <c r="C475" s="318">
        <v>1.1799999999999997</v>
      </c>
      <c r="D475" s="90">
        <v>0.37700000000000006</v>
      </c>
      <c r="E475" s="90">
        <v>0.80299999999999971</v>
      </c>
      <c r="F475" s="320">
        <v>802.99999999999966</v>
      </c>
    </row>
    <row r="476" spans="1:6">
      <c r="A476" s="89">
        <v>33252</v>
      </c>
      <c r="B476" s="90">
        <v>38.72</v>
      </c>
      <c r="C476" s="318">
        <v>1.7800000000000011</v>
      </c>
      <c r="D476" s="90">
        <v>0.38719999999999999</v>
      </c>
      <c r="E476" s="90">
        <v>1.3928000000000011</v>
      </c>
      <c r="F476" s="320">
        <v>1392.8000000000011</v>
      </c>
    </row>
    <row r="477" spans="1:6">
      <c r="A477" s="89">
        <v>33253</v>
      </c>
      <c r="B477" s="90">
        <v>22.1</v>
      </c>
      <c r="C477" s="318">
        <v>0.44000000000000128</v>
      </c>
      <c r="D477" s="90">
        <v>0.22100000000000003</v>
      </c>
      <c r="E477" s="90">
        <v>0.21900000000000125</v>
      </c>
      <c r="F477" s="320">
        <v>219.00000000000125</v>
      </c>
    </row>
    <row r="478" spans="1:6">
      <c r="A478" s="89">
        <v>33254</v>
      </c>
      <c r="B478" s="90">
        <v>22.700000000000003</v>
      </c>
      <c r="C478" s="318">
        <v>0.24000000000000199</v>
      </c>
      <c r="D478" s="90">
        <v>0.22700000000000004</v>
      </c>
      <c r="E478" s="90">
        <v>1.3000000000001954E-2</v>
      </c>
      <c r="F478" s="320">
        <v>13.000000000001954</v>
      </c>
    </row>
    <row r="479" spans="1:6">
      <c r="A479" s="89">
        <v>33255</v>
      </c>
      <c r="B479" s="90">
        <v>37.620000000000005</v>
      </c>
      <c r="C479" s="318">
        <v>0.52000000000000313</v>
      </c>
      <c r="D479" s="90">
        <v>0.37620000000000003</v>
      </c>
      <c r="E479" s="90">
        <v>0.14380000000000309</v>
      </c>
      <c r="F479" s="320">
        <v>143.80000000000308</v>
      </c>
    </row>
    <row r="480" spans="1:6">
      <c r="A480" s="89">
        <v>33256</v>
      </c>
      <c r="B480" s="90">
        <v>23.18</v>
      </c>
      <c r="C480" s="318">
        <v>0.69999999999999929</v>
      </c>
      <c r="D480" s="90">
        <v>0.23180000000000001</v>
      </c>
      <c r="E480" s="90">
        <v>0.46819999999999928</v>
      </c>
      <c r="F480" s="320">
        <v>468.19999999999931</v>
      </c>
    </row>
    <row r="481" spans="1:6">
      <c r="A481" s="89">
        <v>33257</v>
      </c>
      <c r="B481" s="90">
        <v>37.299999999999997</v>
      </c>
      <c r="C481" s="318">
        <v>0.55999999999999517</v>
      </c>
      <c r="D481" s="90">
        <v>0.373</v>
      </c>
      <c r="E481" s="90">
        <v>0.18699999999999517</v>
      </c>
      <c r="F481" s="320">
        <v>186.99999999999517</v>
      </c>
    </row>
    <row r="482" spans="1:6">
      <c r="A482" s="317">
        <v>45515</v>
      </c>
      <c r="B482" s="90">
        <v>1067.32</v>
      </c>
      <c r="C482" s="318">
        <v>20.999999999999979</v>
      </c>
      <c r="D482" s="90">
        <v>10.6732</v>
      </c>
      <c r="E482" s="90">
        <v>10.326799999999979</v>
      </c>
      <c r="F482" s="320">
        <v>10326.799999999979</v>
      </c>
    </row>
    <row r="483" spans="1:6">
      <c r="A483" s="89">
        <v>33258</v>
      </c>
      <c r="B483" s="90">
        <v>38.479999999999997</v>
      </c>
      <c r="C483" s="318">
        <v>0.59999999999999432</v>
      </c>
      <c r="D483" s="90">
        <v>0.38479999999999998</v>
      </c>
      <c r="E483" s="90">
        <v>0.21519999999999434</v>
      </c>
      <c r="F483" s="320">
        <v>215.19999999999433</v>
      </c>
    </row>
    <row r="484" spans="1:6">
      <c r="A484" s="89">
        <v>33259</v>
      </c>
      <c r="B484" s="90">
        <v>36.1</v>
      </c>
      <c r="C484" s="318">
        <v>0.46000000000000085</v>
      </c>
      <c r="D484" s="90">
        <v>0.36100000000000004</v>
      </c>
      <c r="E484" s="90">
        <v>9.900000000000081E-2</v>
      </c>
      <c r="F484" s="320">
        <v>99.00000000000081</v>
      </c>
    </row>
    <row r="485" spans="1:6">
      <c r="A485" s="89">
        <v>33260</v>
      </c>
      <c r="B485" s="90">
        <v>37.299999999999997</v>
      </c>
      <c r="C485" s="318">
        <v>0.45999999999999375</v>
      </c>
      <c r="D485" s="90">
        <v>0.373</v>
      </c>
      <c r="E485" s="90">
        <v>8.6999999999993749E-2</v>
      </c>
      <c r="F485" s="320">
        <v>86.999999999993747</v>
      </c>
    </row>
    <row r="486" spans="1:6">
      <c r="A486" s="89">
        <v>33261</v>
      </c>
      <c r="B486" s="90">
        <v>36.44</v>
      </c>
      <c r="C486" s="318">
        <v>0.59999999999999432</v>
      </c>
      <c r="D486" s="90">
        <v>0.3644</v>
      </c>
      <c r="E486" s="90">
        <v>0.23559999999999431</v>
      </c>
      <c r="F486" s="320">
        <v>235.59999999999431</v>
      </c>
    </row>
    <row r="487" spans="1:6">
      <c r="A487" s="89">
        <v>33262</v>
      </c>
      <c r="B487" s="90">
        <v>37.019999999999996</v>
      </c>
      <c r="C487" s="318">
        <v>0.55999999999999517</v>
      </c>
      <c r="D487" s="90">
        <v>0.37019999999999997</v>
      </c>
      <c r="E487" s="90">
        <v>0.18979999999999519</v>
      </c>
      <c r="F487" s="320">
        <v>189.79999999999521</v>
      </c>
    </row>
    <row r="488" spans="1:6">
      <c r="A488" s="89">
        <v>33263</v>
      </c>
      <c r="B488" s="90">
        <v>24.22</v>
      </c>
      <c r="C488" s="318">
        <v>0.41999999999999815</v>
      </c>
      <c r="D488" s="90">
        <v>0.2422</v>
      </c>
      <c r="E488" s="90">
        <v>0.17779999999999815</v>
      </c>
      <c r="F488" s="320">
        <v>177.79999999999816</v>
      </c>
    </row>
    <row r="489" spans="1:6">
      <c r="A489" s="89">
        <v>33264</v>
      </c>
      <c r="B489" s="90">
        <v>36.480000000000004</v>
      </c>
      <c r="C489" s="318">
        <v>1.0400000000000063</v>
      </c>
      <c r="D489" s="90">
        <v>0.36480000000000007</v>
      </c>
      <c r="E489" s="90">
        <v>0.67520000000000624</v>
      </c>
      <c r="F489" s="320">
        <v>675.20000000000618</v>
      </c>
    </row>
    <row r="490" spans="1:6">
      <c r="A490" s="89">
        <v>33265</v>
      </c>
      <c r="B490" s="90">
        <v>37.200000000000003</v>
      </c>
      <c r="C490" s="318">
        <v>0.78000000000000114</v>
      </c>
      <c r="D490" s="90">
        <v>0.37200000000000005</v>
      </c>
      <c r="E490" s="90">
        <v>0.40800000000000108</v>
      </c>
      <c r="F490" s="320">
        <v>408.00000000000108</v>
      </c>
    </row>
    <row r="491" spans="1:6">
      <c r="A491" s="89">
        <v>33266</v>
      </c>
      <c r="B491" s="90">
        <v>24.340000000000003</v>
      </c>
      <c r="C491" s="318">
        <v>0.56000000000000227</v>
      </c>
      <c r="D491" s="90">
        <v>0.24340000000000003</v>
      </c>
      <c r="E491" s="90">
        <v>0.31660000000000221</v>
      </c>
      <c r="F491" s="320">
        <v>316.60000000000224</v>
      </c>
    </row>
    <row r="492" spans="1:6">
      <c r="A492" s="89">
        <v>33267</v>
      </c>
      <c r="B492" s="90">
        <v>38.36</v>
      </c>
      <c r="C492" s="318">
        <v>0.70000000000000284</v>
      </c>
      <c r="D492" s="90">
        <v>0.3836</v>
      </c>
      <c r="E492" s="90">
        <v>0.31640000000000285</v>
      </c>
      <c r="F492" s="320">
        <v>316.40000000000282</v>
      </c>
    </row>
    <row r="493" spans="1:6">
      <c r="A493" s="89">
        <v>33268</v>
      </c>
      <c r="B493" s="90">
        <v>36.78</v>
      </c>
      <c r="C493" s="318">
        <v>1.1400000000000006</v>
      </c>
      <c r="D493" s="90">
        <v>0.36780000000000002</v>
      </c>
      <c r="E493" s="90">
        <v>0.77220000000000055</v>
      </c>
      <c r="F493" s="320">
        <v>772.2000000000005</v>
      </c>
    </row>
    <row r="494" spans="1:6">
      <c r="A494" s="89">
        <v>33269</v>
      </c>
      <c r="B494" s="90">
        <v>22.58</v>
      </c>
      <c r="C494" s="318">
        <v>0.31999999999999673</v>
      </c>
      <c r="D494" s="90">
        <v>0.2258</v>
      </c>
      <c r="E494" s="90">
        <v>9.4199999999996731E-2</v>
      </c>
      <c r="F494" s="320">
        <v>94.199999999996734</v>
      </c>
    </row>
    <row r="495" spans="1:6">
      <c r="A495" s="89">
        <v>33270</v>
      </c>
      <c r="B495" s="90">
        <v>36.659999999999997</v>
      </c>
      <c r="C495" s="318">
        <v>1.019999999999996</v>
      </c>
      <c r="D495" s="90">
        <v>0.36659999999999998</v>
      </c>
      <c r="E495" s="90">
        <v>0.65339999999999598</v>
      </c>
      <c r="F495" s="320">
        <v>653.399999999996</v>
      </c>
    </row>
    <row r="496" spans="1:6">
      <c r="A496" s="89">
        <v>33271</v>
      </c>
      <c r="B496" s="90">
        <v>34.22</v>
      </c>
      <c r="C496" s="318">
        <v>0.93999999999999773</v>
      </c>
      <c r="D496" s="90">
        <v>0.3422</v>
      </c>
      <c r="E496" s="90">
        <v>0.59779999999999767</v>
      </c>
      <c r="F496" s="320">
        <v>597.79999999999768</v>
      </c>
    </row>
    <row r="497" spans="1:6">
      <c r="A497" s="89">
        <v>33272</v>
      </c>
      <c r="B497" s="90">
        <v>33.78</v>
      </c>
      <c r="C497" s="318">
        <v>0.62000000000000455</v>
      </c>
      <c r="D497" s="90">
        <v>0.33780000000000004</v>
      </c>
      <c r="E497" s="90">
        <v>0.2822000000000045</v>
      </c>
      <c r="F497" s="320">
        <v>282.20000000000448</v>
      </c>
    </row>
    <row r="498" spans="1:6">
      <c r="A498" s="89">
        <v>33273</v>
      </c>
      <c r="B498" s="90">
        <v>38.119999999999997</v>
      </c>
      <c r="C498" s="318">
        <v>1.1799999999999997</v>
      </c>
      <c r="D498" s="90">
        <v>0.38119999999999998</v>
      </c>
      <c r="E498" s="90">
        <v>0.79879999999999973</v>
      </c>
      <c r="F498" s="320">
        <v>798.79999999999973</v>
      </c>
    </row>
    <row r="499" spans="1:6">
      <c r="A499" s="89">
        <v>33274</v>
      </c>
      <c r="B499" s="90">
        <v>37.840000000000003</v>
      </c>
      <c r="C499" s="318">
        <v>0.96000000000000085</v>
      </c>
      <c r="D499" s="90">
        <v>0.37840000000000007</v>
      </c>
      <c r="E499" s="90">
        <v>0.58160000000000078</v>
      </c>
      <c r="F499" s="320">
        <v>581.60000000000082</v>
      </c>
    </row>
    <row r="500" spans="1:6">
      <c r="A500" s="89">
        <v>33275</v>
      </c>
      <c r="B500" s="90">
        <v>37.18</v>
      </c>
      <c r="C500" s="318">
        <v>0.97999999999999687</v>
      </c>
      <c r="D500" s="90">
        <v>0.37180000000000002</v>
      </c>
      <c r="E500" s="90">
        <v>0.60819999999999685</v>
      </c>
      <c r="F500" s="320">
        <v>608.19999999999686</v>
      </c>
    </row>
    <row r="501" spans="1:6">
      <c r="A501" s="89">
        <v>33276</v>
      </c>
      <c r="B501" s="90">
        <v>37.68</v>
      </c>
      <c r="C501" s="318">
        <v>0.82000000000000028</v>
      </c>
      <c r="D501" s="90">
        <v>0.37680000000000002</v>
      </c>
      <c r="E501" s="90">
        <v>0.44320000000000026</v>
      </c>
      <c r="F501" s="320">
        <v>443.20000000000027</v>
      </c>
    </row>
    <row r="502" spans="1:6">
      <c r="A502" s="89">
        <v>33277</v>
      </c>
      <c r="B502" s="90">
        <v>24.200000000000003</v>
      </c>
      <c r="C502" s="318">
        <v>0.56000000000000227</v>
      </c>
      <c r="D502" s="90">
        <v>0.24200000000000002</v>
      </c>
      <c r="E502" s="90">
        <v>0.31800000000000228</v>
      </c>
      <c r="F502" s="320">
        <v>318.00000000000227</v>
      </c>
    </row>
    <row r="503" spans="1:6">
      <c r="A503" s="89">
        <v>33278</v>
      </c>
      <c r="B503" s="90">
        <v>37.739999999999995</v>
      </c>
      <c r="C503" s="318">
        <v>0.53999999999999204</v>
      </c>
      <c r="D503" s="90">
        <v>0.37739999999999996</v>
      </c>
      <c r="E503" s="90">
        <v>0.16259999999999208</v>
      </c>
      <c r="F503" s="320">
        <v>162.59999999999209</v>
      </c>
    </row>
    <row r="504" spans="1:6">
      <c r="A504" s="89">
        <v>33279</v>
      </c>
      <c r="B504" s="90">
        <v>38.340000000000003</v>
      </c>
      <c r="C504" s="318">
        <v>0.54000000000000625</v>
      </c>
      <c r="D504" s="90">
        <v>0.38340000000000002</v>
      </c>
      <c r="E504" s="90">
        <v>0.15660000000000623</v>
      </c>
      <c r="F504" s="320">
        <v>156.60000000000625</v>
      </c>
    </row>
    <row r="505" spans="1:6">
      <c r="A505" s="89">
        <v>33280</v>
      </c>
      <c r="B505" s="90">
        <v>36.760000000000005</v>
      </c>
      <c r="C505" s="318">
        <v>0.60000000000000853</v>
      </c>
      <c r="D505" s="90">
        <v>0.36760000000000004</v>
      </c>
      <c r="E505" s="90">
        <v>0.23240000000000849</v>
      </c>
      <c r="F505" s="320">
        <v>232.40000000000848</v>
      </c>
    </row>
    <row r="506" spans="1:6">
      <c r="A506" s="89">
        <v>33281</v>
      </c>
      <c r="B506" s="90">
        <v>37.86</v>
      </c>
      <c r="C506" s="318">
        <v>0.60000000000000142</v>
      </c>
      <c r="D506" s="90">
        <v>0.37859999999999999</v>
      </c>
      <c r="E506" s="90">
        <v>0.22140000000000143</v>
      </c>
      <c r="F506" s="320">
        <v>221.40000000000143</v>
      </c>
    </row>
    <row r="507" spans="1:6">
      <c r="A507" s="89">
        <v>33282</v>
      </c>
      <c r="B507" s="90">
        <v>37.28</v>
      </c>
      <c r="C507" s="318">
        <v>0.80000000000000426</v>
      </c>
      <c r="D507" s="90">
        <v>0.37280000000000002</v>
      </c>
      <c r="E507" s="90">
        <v>0.42720000000000424</v>
      </c>
      <c r="F507" s="320">
        <v>427.20000000000425</v>
      </c>
    </row>
    <row r="508" spans="1:6">
      <c r="A508" s="89">
        <v>33283</v>
      </c>
      <c r="B508" s="90">
        <v>37.56</v>
      </c>
      <c r="C508" s="318">
        <v>0.5</v>
      </c>
      <c r="D508" s="90">
        <v>0.37560000000000004</v>
      </c>
      <c r="E508" s="90">
        <v>0.12439999999999996</v>
      </c>
      <c r="F508" s="320">
        <v>124.39999999999995</v>
      </c>
    </row>
    <row r="509" spans="1:6">
      <c r="A509" s="89">
        <v>33284</v>
      </c>
      <c r="B509" s="90">
        <v>23.98</v>
      </c>
      <c r="C509" s="318">
        <v>0.5</v>
      </c>
      <c r="D509" s="90">
        <v>0.23980000000000001</v>
      </c>
      <c r="E509" s="90">
        <v>0.26019999999999999</v>
      </c>
      <c r="F509" s="320">
        <v>260.2</v>
      </c>
    </row>
    <row r="510" spans="1:6">
      <c r="A510" s="89">
        <v>33285</v>
      </c>
      <c r="B510" s="90">
        <v>36.96</v>
      </c>
      <c r="C510" s="318">
        <v>0.61999999999999744</v>
      </c>
      <c r="D510" s="90">
        <v>0.36960000000000004</v>
      </c>
      <c r="E510" s="90">
        <v>0.2503999999999974</v>
      </c>
      <c r="F510" s="320">
        <v>250.39999999999739</v>
      </c>
    </row>
    <row r="511" spans="1:6">
      <c r="A511" s="89">
        <v>33286</v>
      </c>
      <c r="B511" s="90">
        <v>35.879999999999995</v>
      </c>
      <c r="C511" s="318">
        <v>0.47999999999999687</v>
      </c>
      <c r="D511" s="90">
        <v>0.35879999999999995</v>
      </c>
      <c r="E511" s="90">
        <v>0.12119999999999692</v>
      </c>
      <c r="F511" s="320">
        <v>121.19999999999692</v>
      </c>
    </row>
    <row r="512" spans="1:6">
      <c r="A512" s="89">
        <v>33287</v>
      </c>
      <c r="B512" s="90">
        <v>35.379999999999995</v>
      </c>
      <c r="C512" s="318">
        <v>0.59999999999999432</v>
      </c>
      <c r="D512" s="90">
        <v>0.35379999999999995</v>
      </c>
      <c r="E512" s="90">
        <v>0.24619999999999437</v>
      </c>
      <c r="F512" s="320">
        <v>246.19999999999436</v>
      </c>
    </row>
    <row r="513" spans="1:6">
      <c r="A513" s="89">
        <v>33288</v>
      </c>
      <c r="B513" s="90">
        <v>24.599999999999994</v>
      </c>
      <c r="C513" s="318">
        <v>0.49999999999999289</v>
      </c>
      <c r="D513" s="90">
        <v>0.24599999999999994</v>
      </c>
      <c r="E513" s="90">
        <v>0.25399999999999295</v>
      </c>
      <c r="F513" s="320">
        <v>253.99999999999295</v>
      </c>
    </row>
    <row r="514" spans="1:6">
      <c r="A514" s="317">
        <v>45516</v>
      </c>
      <c r="B514" s="90">
        <v>888.26000000000022</v>
      </c>
      <c r="C514" s="318">
        <v>17.539999999999971</v>
      </c>
      <c r="D514" s="90">
        <v>8.8826000000000018</v>
      </c>
      <c r="E514" s="90">
        <v>8.6573999999999689</v>
      </c>
      <c r="F514" s="320">
        <v>8657.3999999999687</v>
      </c>
    </row>
    <row r="515" spans="1:6">
      <c r="A515" s="89">
        <v>33289</v>
      </c>
      <c r="B515" s="90">
        <v>36.68</v>
      </c>
      <c r="C515" s="318">
        <v>0.5</v>
      </c>
      <c r="D515" s="90">
        <v>0.36680000000000001</v>
      </c>
      <c r="E515" s="90">
        <v>0.13319999999999999</v>
      </c>
      <c r="F515" s="320">
        <v>133.19999999999999</v>
      </c>
    </row>
    <row r="516" spans="1:6">
      <c r="A516" s="89">
        <v>33290</v>
      </c>
      <c r="B516" s="90">
        <v>36.1</v>
      </c>
      <c r="C516" s="318">
        <v>0.82000000000000028</v>
      </c>
      <c r="D516" s="90">
        <v>0.36100000000000004</v>
      </c>
      <c r="E516" s="90">
        <v>0.45900000000000024</v>
      </c>
      <c r="F516" s="320">
        <v>459.00000000000023</v>
      </c>
    </row>
    <row r="517" spans="1:6">
      <c r="A517" s="89">
        <v>33291</v>
      </c>
      <c r="B517" s="90">
        <v>34.940000000000005</v>
      </c>
      <c r="C517" s="318">
        <v>0.54000000000000625</v>
      </c>
      <c r="D517" s="90">
        <v>0.34940000000000004</v>
      </c>
      <c r="E517" s="90">
        <v>0.19060000000000621</v>
      </c>
      <c r="F517" s="320">
        <v>190.60000000000622</v>
      </c>
    </row>
    <row r="518" spans="1:6">
      <c r="A518" s="89">
        <v>33292</v>
      </c>
      <c r="B518" s="90">
        <v>37.340000000000003</v>
      </c>
      <c r="C518" s="318">
        <v>0.72000000000000597</v>
      </c>
      <c r="D518" s="90">
        <v>0.37340000000000007</v>
      </c>
      <c r="E518" s="90">
        <v>0.3466000000000059</v>
      </c>
      <c r="F518" s="320">
        <v>346.60000000000588</v>
      </c>
    </row>
    <row r="519" spans="1:6">
      <c r="A519" s="89">
        <v>33293</v>
      </c>
      <c r="B519" s="90">
        <v>36.700000000000003</v>
      </c>
      <c r="C519" s="318">
        <v>0.94000000000000483</v>
      </c>
      <c r="D519" s="90">
        <v>0.36700000000000005</v>
      </c>
      <c r="E519" s="90">
        <v>0.57300000000000484</v>
      </c>
      <c r="F519" s="320">
        <v>573.00000000000489</v>
      </c>
    </row>
    <row r="520" spans="1:6">
      <c r="A520" s="89">
        <v>33294</v>
      </c>
      <c r="B520" s="90">
        <v>37.94</v>
      </c>
      <c r="C520" s="318">
        <v>0.53999999999999915</v>
      </c>
      <c r="D520" s="90">
        <v>0.37939999999999996</v>
      </c>
      <c r="E520" s="90">
        <v>0.16059999999999919</v>
      </c>
      <c r="F520" s="320">
        <v>160.5999999999992</v>
      </c>
    </row>
    <row r="521" spans="1:6">
      <c r="A521" s="89">
        <v>33295</v>
      </c>
      <c r="B521" s="90">
        <v>24.5</v>
      </c>
      <c r="C521" s="318">
        <v>0.42000000000000171</v>
      </c>
      <c r="D521" s="90">
        <v>0.245</v>
      </c>
      <c r="E521" s="90">
        <v>0.17500000000000171</v>
      </c>
      <c r="F521" s="320">
        <v>175.00000000000171</v>
      </c>
    </row>
    <row r="522" spans="1:6">
      <c r="A522" s="89">
        <v>33296</v>
      </c>
      <c r="B522" s="90">
        <v>38.700000000000003</v>
      </c>
      <c r="C522" s="318">
        <v>0.84000000000000341</v>
      </c>
      <c r="D522" s="90">
        <v>0.38700000000000001</v>
      </c>
      <c r="E522" s="90">
        <v>0.4530000000000034</v>
      </c>
      <c r="F522" s="320">
        <v>453.00000000000341</v>
      </c>
    </row>
    <row r="523" spans="1:6">
      <c r="A523" s="89">
        <v>33297</v>
      </c>
      <c r="B523" s="90">
        <v>23.54</v>
      </c>
      <c r="C523" s="318">
        <v>0.30000000000000071</v>
      </c>
      <c r="D523" s="90">
        <v>0.2354</v>
      </c>
      <c r="E523" s="90">
        <v>6.4600000000000712E-2</v>
      </c>
      <c r="F523" s="320">
        <v>64.600000000000719</v>
      </c>
    </row>
    <row r="524" spans="1:6">
      <c r="A524" s="89">
        <v>33298</v>
      </c>
      <c r="B524" s="90">
        <v>31.679999999999996</v>
      </c>
      <c r="C524" s="318">
        <v>0.55999999999999517</v>
      </c>
      <c r="D524" s="90">
        <v>0.31679999999999997</v>
      </c>
      <c r="E524" s="90">
        <v>0.2431999999999952</v>
      </c>
      <c r="F524" s="320">
        <v>243.19999999999519</v>
      </c>
    </row>
    <row r="525" spans="1:6">
      <c r="A525" s="89">
        <v>33299</v>
      </c>
      <c r="B525" s="90">
        <v>24.340000000000003</v>
      </c>
      <c r="C525" s="318">
        <v>0</v>
      </c>
      <c r="D525" s="90">
        <v>0.24340000000000003</v>
      </c>
      <c r="E525" s="90">
        <v>-0.24340000000000003</v>
      </c>
      <c r="F525" s="320">
        <v>-243.40000000000003</v>
      </c>
    </row>
    <row r="526" spans="1:6">
      <c r="A526" s="89">
        <v>33300</v>
      </c>
      <c r="B526" s="90">
        <v>35.659999999999997</v>
      </c>
      <c r="C526" s="318">
        <v>0.13999999999999346</v>
      </c>
      <c r="D526" s="90">
        <v>0.35659999999999997</v>
      </c>
      <c r="E526" s="90">
        <v>-0.21660000000000651</v>
      </c>
      <c r="F526" s="320">
        <v>-216.6000000000065</v>
      </c>
    </row>
    <row r="527" spans="1:6">
      <c r="A527" s="89">
        <v>33301</v>
      </c>
      <c r="B527" s="90">
        <v>37.86</v>
      </c>
      <c r="C527" s="318">
        <v>0.97999999999999687</v>
      </c>
      <c r="D527" s="90">
        <v>0.37859999999999999</v>
      </c>
      <c r="E527" s="90">
        <v>0.60139999999999683</v>
      </c>
      <c r="F527" s="320">
        <v>601.39999999999679</v>
      </c>
    </row>
    <row r="528" spans="1:6">
      <c r="A528" s="89">
        <v>33302</v>
      </c>
      <c r="B528" s="90">
        <v>37.299999999999997</v>
      </c>
      <c r="C528" s="318">
        <v>0.69999999999999574</v>
      </c>
      <c r="D528" s="90">
        <v>0.373</v>
      </c>
      <c r="E528" s="90">
        <v>0.32699999999999574</v>
      </c>
      <c r="F528" s="320">
        <v>326.99999999999574</v>
      </c>
    </row>
    <row r="529" spans="1:6">
      <c r="A529" s="89">
        <v>33303</v>
      </c>
      <c r="B529" s="90">
        <v>34.72</v>
      </c>
      <c r="C529" s="318">
        <v>0.5</v>
      </c>
      <c r="D529" s="90">
        <v>0.34720000000000001</v>
      </c>
      <c r="E529" s="90">
        <v>0.15279999999999999</v>
      </c>
      <c r="F529" s="320">
        <v>152.79999999999998</v>
      </c>
    </row>
    <row r="530" spans="1:6">
      <c r="A530" s="89">
        <v>33304</v>
      </c>
      <c r="B530" s="90">
        <v>35.86</v>
      </c>
      <c r="C530" s="318">
        <v>0.89999999999999858</v>
      </c>
      <c r="D530" s="90">
        <v>0.35859999999999997</v>
      </c>
      <c r="E530" s="90">
        <v>0.54139999999999855</v>
      </c>
      <c r="F530" s="320">
        <v>541.3999999999985</v>
      </c>
    </row>
    <row r="531" spans="1:6">
      <c r="A531" s="89">
        <v>33305</v>
      </c>
      <c r="B531" s="90">
        <v>38.840000000000003</v>
      </c>
      <c r="C531" s="318">
        <v>1</v>
      </c>
      <c r="D531" s="90">
        <v>0.38840000000000002</v>
      </c>
      <c r="E531" s="90">
        <v>0.61159999999999992</v>
      </c>
      <c r="F531" s="320">
        <v>611.59999999999991</v>
      </c>
    </row>
    <row r="532" spans="1:6">
      <c r="A532" s="89">
        <v>33306</v>
      </c>
      <c r="B532" s="90">
        <v>35.019999999999996</v>
      </c>
      <c r="C532" s="318">
        <v>0.59999999999999432</v>
      </c>
      <c r="D532" s="90">
        <v>0.35019999999999996</v>
      </c>
      <c r="E532" s="90">
        <v>0.24979999999999436</v>
      </c>
      <c r="F532" s="320">
        <v>249.79999999999436</v>
      </c>
    </row>
    <row r="533" spans="1:6">
      <c r="A533" s="89">
        <v>33307</v>
      </c>
      <c r="B533" s="90">
        <v>37.200000000000003</v>
      </c>
      <c r="C533" s="318">
        <v>0.85999999999999943</v>
      </c>
      <c r="D533" s="90">
        <v>0.37200000000000005</v>
      </c>
      <c r="E533" s="90">
        <v>0.48799999999999938</v>
      </c>
      <c r="F533" s="320">
        <v>487.99999999999937</v>
      </c>
    </row>
    <row r="534" spans="1:6">
      <c r="A534" s="89">
        <v>33308</v>
      </c>
      <c r="B534" s="90">
        <v>37.44</v>
      </c>
      <c r="C534" s="318">
        <v>1.4199999999999946</v>
      </c>
      <c r="D534" s="90">
        <v>0.37440000000000001</v>
      </c>
      <c r="E534" s="90">
        <v>1.0455999999999945</v>
      </c>
      <c r="F534" s="320">
        <v>1045.5999999999945</v>
      </c>
    </row>
    <row r="535" spans="1:6">
      <c r="A535" s="89">
        <v>33309</v>
      </c>
      <c r="B535" s="90">
        <v>24.74</v>
      </c>
      <c r="C535" s="318">
        <v>0.69999999999999929</v>
      </c>
      <c r="D535" s="90">
        <v>0.24739999999999998</v>
      </c>
      <c r="E535" s="90">
        <v>0.45259999999999934</v>
      </c>
      <c r="F535" s="320">
        <v>452.59999999999934</v>
      </c>
    </row>
    <row r="536" spans="1:6">
      <c r="A536" s="89">
        <v>33310</v>
      </c>
      <c r="B536" s="90">
        <v>23.72</v>
      </c>
      <c r="C536" s="318">
        <v>0.29999999999999716</v>
      </c>
      <c r="D536" s="90">
        <v>0.23719999999999999</v>
      </c>
      <c r="E536" s="90">
        <v>6.2799999999997164E-2</v>
      </c>
      <c r="F536" s="320">
        <v>62.799999999997162</v>
      </c>
    </row>
    <row r="537" spans="1:6">
      <c r="A537" s="89">
        <v>33311</v>
      </c>
      <c r="B537" s="90">
        <v>37.019999999999996</v>
      </c>
      <c r="C537" s="318">
        <v>0.73999999999999488</v>
      </c>
      <c r="D537" s="90">
        <v>0.37019999999999997</v>
      </c>
      <c r="E537" s="90">
        <v>0.36979999999999491</v>
      </c>
      <c r="F537" s="320">
        <v>369.7999999999949</v>
      </c>
    </row>
    <row r="538" spans="1:6">
      <c r="A538" s="89">
        <v>33312</v>
      </c>
      <c r="B538" s="90">
        <v>37.94</v>
      </c>
      <c r="C538" s="318">
        <v>1.5</v>
      </c>
      <c r="D538" s="90">
        <v>0.37939999999999996</v>
      </c>
      <c r="E538" s="90">
        <v>1.1206</v>
      </c>
      <c r="F538" s="320">
        <v>1120.6000000000001</v>
      </c>
    </row>
    <row r="539" spans="1:6">
      <c r="A539" s="89">
        <v>33313</v>
      </c>
      <c r="B539" s="90">
        <v>37.099999999999994</v>
      </c>
      <c r="C539" s="318">
        <v>0.47999999999999687</v>
      </c>
      <c r="D539" s="90">
        <v>0.37099999999999994</v>
      </c>
      <c r="E539" s="90">
        <v>0.10899999999999693</v>
      </c>
      <c r="F539" s="320">
        <v>108.99999999999693</v>
      </c>
    </row>
    <row r="540" spans="1:6">
      <c r="A540" s="89">
        <v>33316</v>
      </c>
      <c r="B540" s="90">
        <v>35.379999999999995</v>
      </c>
      <c r="C540" s="318">
        <v>0.53999999999999204</v>
      </c>
      <c r="D540" s="90">
        <v>0.35379999999999995</v>
      </c>
      <c r="E540" s="90">
        <v>0.18619999999999209</v>
      </c>
      <c r="F540" s="320">
        <v>186.19999999999209</v>
      </c>
    </row>
    <row r="541" spans="1:6">
      <c r="A541" s="317">
        <v>45517</v>
      </c>
      <c r="B541" s="90">
        <v>1227.24</v>
      </c>
      <c r="C541" s="318">
        <v>23.100000000000016</v>
      </c>
      <c r="D541" s="90">
        <v>12.272400000000001</v>
      </c>
      <c r="E541" s="90">
        <v>10.827600000000015</v>
      </c>
      <c r="F541" s="320">
        <v>10827.600000000015</v>
      </c>
    </row>
    <row r="542" spans="1:6">
      <c r="A542" s="89">
        <v>33315</v>
      </c>
      <c r="B542" s="90">
        <v>37.04</v>
      </c>
      <c r="C542" s="318">
        <v>0.57999999999999829</v>
      </c>
      <c r="D542" s="90">
        <v>0.37040000000000001</v>
      </c>
      <c r="E542" s="90">
        <v>0.20959999999999829</v>
      </c>
      <c r="F542" s="320">
        <v>209.59999999999829</v>
      </c>
    </row>
    <row r="543" spans="1:6">
      <c r="A543" s="89">
        <v>33317</v>
      </c>
      <c r="B543" s="90">
        <v>23.96</v>
      </c>
      <c r="C543" s="318">
        <v>0.22000000000000242</v>
      </c>
      <c r="D543" s="90">
        <v>0.23960000000000001</v>
      </c>
      <c r="E543" s="90">
        <v>-1.9599999999997592E-2</v>
      </c>
      <c r="F543" s="320">
        <v>-19.599999999997593</v>
      </c>
    </row>
    <row r="544" spans="1:6">
      <c r="A544" s="89">
        <v>33318</v>
      </c>
      <c r="B544" s="90">
        <v>36.24</v>
      </c>
      <c r="C544" s="318">
        <v>0.5800000000000054</v>
      </c>
      <c r="D544" s="90">
        <v>0.3624</v>
      </c>
      <c r="E544" s="90">
        <v>0.2176000000000054</v>
      </c>
      <c r="F544" s="320">
        <v>217.60000000000539</v>
      </c>
    </row>
    <row r="545" spans="1:6">
      <c r="A545" s="89">
        <v>33319</v>
      </c>
      <c r="B545" s="90">
        <v>37.400000000000006</v>
      </c>
      <c r="C545" s="318">
        <v>0.48000000000000398</v>
      </c>
      <c r="D545" s="90">
        <v>0.37400000000000005</v>
      </c>
      <c r="E545" s="90">
        <v>0.10600000000000392</v>
      </c>
      <c r="F545" s="320">
        <v>106.00000000000392</v>
      </c>
    </row>
    <row r="546" spans="1:6">
      <c r="A546" s="89">
        <v>33320</v>
      </c>
      <c r="B546" s="90">
        <v>36.620000000000005</v>
      </c>
      <c r="C546" s="318">
        <v>0.64000000000000767</v>
      </c>
      <c r="D546" s="90">
        <v>0.36620000000000003</v>
      </c>
      <c r="E546" s="90">
        <v>0.27380000000000765</v>
      </c>
      <c r="F546" s="320">
        <v>273.80000000000763</v>
      </c>
    </row>
    <row r="547" spans="1:6">
      <c r="A547" s="89">
        <v>33321</v>
      </c>
      <c r="B547" s="90">
        <v>35.239999999999995</v>
      </c>
      <c r="C547" s="318">
        <v>0.45999999999999375</v>
      </c>
      <c r="D547" s="90">
        <v>0.35239999999999994</v>
      </c>
      <c r="E547" s="90">
        <v>0.10759999999999381</v>
      </c>
      <c r="F547" s="320">
        <v>107.59999999999381</v>
      </c>
    </row>
    <row r="548" spans="1:6">
      <c r="A548" s="89">
        <v>33322</v>
      </c>
      <c r="B548" s="90">
        <v>23.86</v>
      </c>
      <c r="C548" s="318">
        <v>0.30000000000000071</v>
      </c>
      <c r="D548" s="90">
        <v>0.23860000000000001</v>
      </c>
      <c r="E548" s="90">
        <v>6.1400000000000704E-2</v>
      </c>
      <c r="F548" s="320">
        <v>61.400000000000702</v>
      </c>
    </row>
    <row r="549" spans="1:6">
      <c r="A549" s="89">
        <v>33323</v>
      </c>
      <c r="B549" s="90">
        <v>36.299999999999997</v>
      </c>
      <c r="C549" s="318">
        <v>0.55999999999999517</v>
      </c>
      <c r="D549" s="90">
        <v>0.36299999999999999</v>
      </c>
      <c r="E549" s="90">
        <v>0.19699999999999518</v>
      </c>
      <c r="F549" s="320">
        <v>196.99999999999517</v>
      </c>
    </row>
    <row r="550" spans="1:6">
      <c r="A550" s="89">
        <v>33324</v>
      </c>
      <c r="B550" s="90">
        <v>36.86</v>
      </c>
      <c r="C550" s="318">
        <v>0.57999999999999829</v>
      </c>
      <c r="D550" s="90">
        <v>0.36859999999999998</v>
      </c>
      <c r="E550" s="90">
        <v>0.21139999999999831</v>
      </c>
      <c r="F550" s="320">
        <v>211.3999999999983</v>
      </c>
    </row>
    <row r="551" spans="1:6">
      <c r="A551" s="89">
        <v>33325</v>
      </c>
      <c r="B551" s="90">
        <v>23.2</v>
      </c>
      <c r="C551" s="318">
        <v>0.25999999999999801</v>
      </c>
      <c r="D551" s="90">
        <v>0.23199999999999998</v>
      </c>
      <c r="E551" s="90">
        <v>2.7999999999998026E-2</v>
      </c>
      <c r="F551" s="320">
        <v>27.999999999998025</v>
      </c>
    </row>
    <row r="552" spans="1:6">
      <c r="A552" s="89">
        <v>33326</v>
      </c>
      <c r="B552" s="90">
        <v>40.08</v>
      </c>
      <c r="C552" s="318">
        <v>0.69999999999999574</v>
      </c>
      <c r="D552" s="90">
        <v>0.40079999999999999</v>
      </c>
      <c r="E552" s="90">
        <v>0.29919999999999575</v>
      </c>
      <c r="F552" s="320">
        <v>299.19999999999573</v>
      </c>
    </row>
    <row r="553" spans="1:6">
      <c r="A553" s="89">
        <v>33327</v>
      </c>
      <c r="B553" s="90">
        <v>38.519999999999996</v>
      </c>
      <c r="C553" s="318">
        <v>0.59999999999999432</v>
      </c>
      <c r="D553" s="90">
        <v>0.38519999999999999</v>
      </c>
      <c r="E553" s="90">
        <v>0.21479999999999433</v>
      </c>
      <c r="F553" s="320">
        <v>214.79999999999433</v>
      </c>
    </row>
    <row r="554" spans="1:6">
      <c r="A554" s="89">
        <v>33328</v>
      </c>
      <c r="B554" s="90">
        <v>37.68</v>
      </c>
      <c r="C554" s="318">
        <v>0.74000000000000199</v>
      </c>
      <c r="D554" s="90">
        <v>0.37680000000000002</v>
      </c>
      <c r="E554" s="90">
        <v>0.36320000000000197</v>
      </c>
      <c r="F554" s="320">
        <v>363.20000000000198</v>
      </c>
    </row>
    <row r="555" spans="1:6">
      <c r="A555" s="89">
        <v>33329</v>
      </c>
      <c r="B555" s="90">
        <v>35.540000000000006</v>
      </c>
      <c r="C555" s="318">
        <v>0.78000000000000824</v>
      </c>
      <c r="D555" s="90">
        <v>0.35540000000000005</v>
      </c>
      <c r="E555" s="90">
        <v>0.42460000000000819</v>
      </c>
      <c r="F555" s="320">
        <v>424.60000000000821</v>
      </c>
    </row>
    <row r="556" spans="1:6">
      <c r="A556" s="89">
        <v>33330</v>
      </c>
      <c r="B556" s="90">
        <v>36.659999999999997</v>
      </c>
      <c r="C556" s="318">
        <v>0.93999999999999773</v>
      </c>
      <c r="D556" s="90">
        <v>0.36659999999999998</v>
      </c>
      <c r="E556" s="90">
        <v>0.57339999999999769</v>
      </c>
      <c r="F556" s="320">
        <v>573.3999999999977</v>
      </c>
    </row>
    <row r="557" spans="1:6">
      <c r="A557" s="89">
        <v>33331</v>
      </c>
      <c r="B557" s="90">
        <v>37.159999999999997</v>
      </c>
      <c r="C557" s="318">
        <v>0.67999999999999972</v>
      </c>
      <c r="D557" s="90">
        <v>0.37159999999999999</v>
      </c>
      <c r="E557" s="90">
        <v>0.30839999999999973</v>
      </c>
      <c r="F557" s="320">
        <v>308.39999999999975</v>
      </c>
    </row>
    <row r="558" spans="1:6">
      <c r="A558" s="89">
        <v>33332</v>
      </c>
      <c r="B558" s="90">
        <v>38.799999999999997</v>
      </c>
      <c r="C558" s="318">
        <v>0.64000000000000057</v>
      </c>
      <c r="D558" s="90">
        <v>0.38799999999999996</v>
      </c>
      <c r="E558" s="90">
        <v>0.25200000000000061</v>
      </c>
      <c r="F558" s="320">
        <v>252.00000000000063</v>
      </c>
    </row>
    <row r="559" spans="1:6">
      <c r="A559" s="89">
        <v>33333</v>
      </c>
      <c r="B559" s="90">
        <v>37.82</v>
      </c>
      <c r="C559" s="318">
        <v>0.82000000000000028</v>
      </c>
      <c r="D559" s="90">
        <v>0.37820000000000004</v>
      </c>
      <c r="E559" s="90">
        <v>0.44180000000000025</v>
      </c>
      <c r="F559" s="320">
        <v>441.80000000000024</v>
      </c>
    </row>
    <row r="560" spans="1:6">
      <c r="A560" s="89">
        <v>33334</v>
      </c>
      <c r="B560" s="90">
        <v>40.020000000000003</v>
      </c>
      <c r="C560" s="318">
        <v>0.76000000000000512</v>
      </c>
      <c r="D560" s="90">
        <v>0.40020000000000006</v>
      </c>
      <c r="E560" s="90">
        <v>0.35980000000000506</v>
      </c>
      <c r="F560" s="320">
        <v>359.80000000000507</v>
      </c>
    </row>
    <row r="561" spans="1:6">
      <c r="A561" s="89">
        <v>33335</v>
      </c>
      <c r="B561" s="90">
        <v>37.26</v>
      </c>
      <c r="C561" s="318">
        <v>0.96000000000000085</v>
      </c>
      <c r="D561" s="90">
        <v>0.37259999999999999</v>
      </c>
      <c r="E561" s="90">
        <v>0.58740000000000081</v>
      </c>
      <c r="F561" s="320">
        <v>587.40000000000077</v>
      </c>
    </row>
    <row r="562" spans="1:6">
      <c r="A562" s="89">
        <v>33336</v>
      </c>
      <c r="B562" s="90">
        <v>23.72</v>
      </c>
      <c r="C562" s="318">
        <v>0.39999999999999858</v>
      </c>
      <c r="D562" s="90">
        <v>0.23719999999999999</v>
      </c>
      <c r="E562" s="90">
        <v>0.16279999999999858</v>
      </c>
      <c r="F562" s="320">
        <v>162.79999999999859</v>
      </c>
    </row>
    <row r="563" spans="1:6">
      <c r="A563" s="89">
        <v>33337</v>
      </c>
      <c r="B563" s="90">
        <v>38.32</v>
      </c>
      <c r="C563" s="318">
        <v>0.53999999999999915</v>
      </c>
      <c r="D563" s="90">
        <v>0.38319999999999999</v>
      </c>
      <c r="E563" s="90">
        <v>0.15679999999999916</v>
      </c>
      <c r="F563" s="320">
        <v>156.79999999999916</v>
      </c>
    </row>
    <row r="564" spans="1:6">
      <c r="A564" s="89">
        <v>33338</v>
      </c>
      <c r="B564" s="90">
        <v>25.06</v>
      </c>
      <c r="C564" s="318">
        <v>0.35999999999999943</v>
      </c>
      <c r="D564" s="90">
        <v>0.25059999999999999</v>
      </c>
      <c r="E564" s="90">
        <v>0.10939999999999944</v>
      </c>
      <c r="F564" s="320">
        <v>109.39999999999944</v>
      </c>
    </row>
    <row r="565" spans="1:6">
      <c r="A565" s="89">
        <v>33339</v>
      </c>
      <c r="B565" s="90">
        <v>39.180000000000007</v>
      </c>
      <c r="C565" s="318">
        <v>0.56000000000000938</v>
      </c>
      <c r="D565" s="90">
        <v>0.39180000000000009</v>
      </c>
      <c r="E565" s="90">
        <v>0.16820000000000929</v>
      </c>
      <c r="F565" s="320">
        <v>168.20000000000928</v>
      </c>
    </row>
    <row r="566" spans="1:6">
      <c r="A566" s="89">
        <v>33340</v>
      </c>
      <c r="B566" s="90">
        <v>24.9</v>
      </c>
      <c r="C566" s="318">
        <v>0.29999999999999716</v>
      </c>
      <c r="D566" s="90">
        <v>0.249</v>
      </c>
      <c r="E566" s="90">
        <v>5.0999999999997159E-2</v>
      </c>
      <c r="F566" s="320">
        <v>50.999999999997158</v>
      </c>
    </row>
    <row r="567" spans="1:6">
      <c r="A567" s="89">
        <v>33341</v>
      </c>
      <c r="B567" s="90">
        <v>38.18</v>
      </c>
      <c r="C567" s="318">
        <v>0.46000000000000085</v>
      </c>
      <c r="D567" s="90">
        <v>0.38180000000000003</v>
      </c>
      <c r="E567" s="90">
        <v>7.8200000000000824E-2</v>
      </c>
      <c r="F567" s="320">
        <v>78.200000000000827</v>
      </c>
    </row>
    <row r="568" spans="1:6">
      <c r="A568" s="89">
        <v>33342</v>
      </c>
      <c r="B568" s="90">
        <v>39.44</v>
      </c>
      <c r="C568" s="318">
        <v>1.259999999999998</v>
      </c>
      <c r="D568" s="90">
        <v>0.39439999999999997</v>
      </c>
      <c r="E568" s="90">
        <v>0.86559999999999804</v>
      </c>
      <c r="F568" s="320">
        <v>865.59999999999809</v>
      </c>
    </row>
    <row r="569" spans="1:6">
      <c r="A569" s="89">
        <v>33343</v>
      </c>
      <c r="B569" s="90">
        <v>36.819999999999993</v>
      </c>
      <c r="C569" s="318">
        <v>0.75999999999999091</v>
      </c>
      <c r="D569" s="90">
        <v>0.36819999999999992</v>
      </c>
      <c r="E569" s="90">
        <v>0.39179999999999099</v>
      </c>
      <c r="F569" s="320">
        <v>391.79999999999097</v>
      </c>
    </row>
    <row r="570" spans="1:6">
      <c r="A570" s="89">
        <v>33344</v>
      </c>
      <c r="B570" s="90">
        <v>35.6</v>
      </c>
      <c r="C570" s="318">
        <v>0.96000000000000085</v>
      </c>
      <c r="D570" s="90">
        <v>0.35600000000000004</v>
      </c>
      <c r="E570" s="90">
        <v>0.60400000000000076</v>
      </c>
      <c r="F570" s="320">
        <v>604.0000000000008</v>
      </c>
    </row>
    <row r="571" spans="1:6">
      <c r="A571" s="89">
        <v>33345</v>
      </c>
      <c r="B571" s="90">
        <v>36.160000000000004</v>
      </c>
      <c r="C571" s="318">
        <v>1.1600000000000037</v>
      </c>
      <c r="D571" s="90">
        <v>0.36160000000000003</v>
      </c>
      <c r="E571" s="90">
        <v>0.79840000000000366</v>
      </c>
      <c r="F571" s="320">
        <v>798.40000000000362</v>
      </c>
    </row>
    <row r="572" spans="1:6">
      <c r="A572" s="89">
        <v>33346</v>
      </c>
      <c r="B572" s="90">
        <v>38.14</v>
      </c>
      <c r="C572" s="318">
        <v>0.52000000000000313</v>
      </c>
      <c r="D572" s="90">
        <v>0.38140000000000002</v>
      </c>
      <c r="E572" s="90">
        <v>0.13860000000000311</v>
      </c>
      <c r="F572" s="320">
        <v>138.60000000000312</v>
      </c>
    </row>
    <row r="573" spans="1:6">
      <c r="A573" s="89">
        <v>33347</v>
      </c>
      <c r="B573" s="90">
        <v>33.74</v>
      </c>
      <c r="C573" s="318">
        <v>1.2800000000000011</v>
      </c>
      <c r="D573" s="90">
        <v>0.33740000000000003</v>
      </c>
      <c r="E573" s="90">
        <v>0.9426000000000011</v>
      </c>
      <c r="F573" s="320">
        <v>942.60000000000116</v>
      </c>
    </row>
    <row r="574" spans="1:6">
      <c r="A574" s="89">
        <v>33348</v>
      </c>
      <c r="B574" s="90">
        <v>39.340000000000003</v>
      </c>
      <c r="C574" s="318">
        <v>1.220000000000006</v>
      </c>
      <c r="D574" s="90">
        <v>0.39340000000000003</v>
      </c>
      <c r="E574" s="90">
        <v>0.826600000000006</v>
      </c>
      <c r="F574" s="320">
        <v>826.60000000000605</v>
      </c>
    </row>
    <row r="575" spans="1:6">
      <c r="A575" s="89">
        <v>33349</v>
      </c>
      <c r="B575" s="90">
        <v>35.94</v>
      </c>
      <c r="C575" s="318">
        <v>0.5</v>
      </c>
      <c r="D575" s="90">
        <v>0.3594</v>
      </c>
      <c r="E575" s="90">
        <v>0.1406</v>
      </c>
      <c r="F575" s="320">
        <v>140.6</v>
      </c>
    </row>
    <row r="576" spans="1:6">
      <c r="A576" s="89">
        <v>33350</v>
      </c>
      <c r="B576" s="90">
        <v>36.44</v>
      </c>
      <c r="C576" s="318">
        <v>0.53999999999999915</v>
      </c>
      <c r="D576" s="90">
        <v>0.3644</v>
      </c>
      <c r="E576" s="90">
        <v>0.17559999999999915</v>
      </c>
      <c r="F576" s="320">
        <v>175.59999999999914</v>
      </c>
    </row>
    <row r="577" spans="1:6">
      <c r="A577" s="317">
        <v>45518</v>
      </c>
      <c r="B577" s="90">
        <v>946.87999999999988</v>
      </c>
      <c r="C577" s="318">
        <v>17.039999999999992</v>
      </c>
      <c r="D577" s="90">
        <v>9.4687999999999999</v>
      </c>
      <c r="E577" s="90">
        <v>7.5711999999999922</v>
      </c>
      <c r="F577" s="320">
        <v>7571.1999999999925</v>
      </c>
    </row>
    <row r="578" spans="1:6">
      <c r="A578" s="89">
        <v>33351</v>
      </c>
      <c r="B578" s="90">
        <v>37.78</v>
      </c>
      <c r="C578" s="318">
        <v>0.46000000000000085</v>
      </c>
      <c r="D578" s="90">
        <v>0.37780000000000002</v>
      </c>
      <c r="E578" s="90">
        <v>8.2200000000000828E-2</v>
      </c>
      <c r="F578" s="320">
        <v>82.200000000000827</v>
      </c>
    </row>
    <row r="579" spans="1:6">
      <c r="A579" s="89">
        <v>33352</v>
      </c>
      <c r="B579" s="90">
        <v>37.9</v>
      </c>
      <c r="C579" s="318">
        <v>0.87999999999999545</v>
      </c>
      <c r="D579" s="90">
        <v>0.379</v>
      </c>
      <c r="E579" s="90">
        <v>0.50099999999999545</v>
      </c>
      <c r="F579" s="320">
        <v>500.99999999999545</v>
      </c>
    </row>
    <row r="580" spans="1:6">
      <c r="A580" s="89">
        <v>33353</v>
      </c>
      <c r="B580" s="90">
        <v>23.6</v>
      </c>
      <c r="C580" s="318">
        <v>0.28000000000000114</v>
      </c>
      <c r="D580" s="90">
        <v>0.23600000000000002</v>
      </c>
      <c r="E580" s="90">
        <v>4.4000000000001122E-2</v>
      </c>
      <c r="F580" s="320">
        <v>44.000000000001123</v>
      </c>
    </row>
    <row r="581" spans="1:6">
      <c r="A581" s="89">
        <v>33354</v>
      </c>
      <c r="B581" s="90">
        <v>34.879999999999995</v>
      </c>
      <c r="C581" s="318">
        <v>0.49999999999999289</v>
      </c>
      <c r="D581" s="90">
        <v>0.34879999999999994</v>
      </c>
      <c r="E581" s="90">
        <v>0.15119999999999295</v>
      </c>
      <c r="F581" s="320">
        <v>151.19999999999294</v>
      </c>
    </row>
    <row r="582" spans="1:6">
      <c r="A582" s="89">
        <v>33355</v>
      </c>
      <c r="B582" s="90">
        <v>37.5</v>
      </c>
      <c r="C582" s="318">
        <v>0.46000000000000085</v>
      </c>
      <c r="D582" s="90">
        <v>0.375</v>
      </c>
      <c r="E582" s="90">
        <v>8.5000000000000853E-2</v>
      </c>
      <c r="F582" s="320">
        <v>85.000000000000853</v>
      </c>
    </row>
    <row r="583" spans="1:6">
      <c r="A583" s="89">
        <v>33356</v>
      </c>
      <c r="B583" s="90">
        <v>34.880000000000003</v>
      </c>
      <c r="C583" s="318">
        <v>0.35999999999999943</v>
      </c>
      <c r="D583" s="90">
        <v>0.34880000000000005</v>
      </c>
      <c r="E583" s="90">
        <v>1.1199999999999377E-2</v>
      </c>
      <c r="F583" s="320">
        <v>11.199999999999378</v>
      </c>
    </row>
    <row r="584" spans="1:6">
      <c r="A584" s="89">
        <v>33357</v>
      </c>
      <c r="B584" s="90">
        <v>24.880000000000003</v>
      </c>
      <c r="C584" s="318">
        <v>0.52000000000000313</v>
      </c>
      <c r="D584" s="90">
        <v>0.24880000000000002</v>
      </c>
      <c r="E584" s="90">
        <v>0.27120000000000311</v>
      </c>
      <c r="F584" s="320">
        <v>271.20000000000312</v>
      </c>
    </row>
    <row r="585" spans="1:6">
      <c r="A585" s="89">
        <v>33358</v>
      </c>
      <c r="B585" s="90">
        <v>35.42</v>
      </c>
      <c r="C585" s="318">
        <v>0.52000000000000313</v>
      </c>
      <c r="D585" s="90">
        <v>0.35420000000000001</v>
      </c>
      <c r="E585" s="90">
        <v>0.16580000000000311</v>
      </c>
      <c r="F585" s="320">
        <v>165.80000000000311</v>
      </c>
    </row>
    <row r="586" spans="1:6">
      <c r="A586" s="89">
        <v>33359</v>
      </c>
      <c r="B586" s="90">
        <v>37.56</v>
      </c>
      <c r="C586" s="318">
        <v>0.56000000000000227</v>
      </c>
      <c r="D586" s="90">
        <v>0.37560000000000004</v>
      </c>
      <c r="E586" s="90">
        <v>0.18440000000000223</v>
      </c>
      <c r="F586" s="320">
        <v>184.40000000000222</v>
      </c>
    </row>
    <row r="587" spans="1:6">
      <c r="A587" s="89">
        <v>33360</v>
      </c>
      <c r="B587" s="90">
        <v>35.76</v>
      </c>
      <c r="C587" s="318">
        <v>0.47999999999999687</v>
      </c>
      <c r="D587" s="90">
        <v>0.35759999999999997</v>
      </c>
      <c r="E587" s="90">
        <v>0.1223999999999969</v>
      </c>
      <c r="F587" s="320">
        <v>122.39999999999689</v>
      </c>
    </row>
    <row r="588" spans="1:6">
      <c r="A588" s="89">
        <v>33361</v>
      </c>
      <c r="B588" s="90">
        <v>38.819999999999993</v>
      </c>
      <c r="C588" s="318">
        <v>0.83999999999999631</v>
      </c>
      <c r="D588" s="90">
        <v>0.38819999999999993</v>
      </c>
      <c r="E588" s="90">
        <v>0.45179999999999637</v>
      </c>
      <c r="F588" s="320">
        <v>451.79999999999637</v>
      </c>
    </row>
    <row r="589" spans="1:6">
      <c r="A589" s="89">
        <v>33362</v>
      </c>
      <c r="B589" s="90">
        <v>35.660000000000004</v>
      </c>
      <c r="C589" s="318">
        <v>0.56000000000000227</v>
      </c>
      <c r="D589" s="90">
        <v>0.35660000000000003</v>
      </c>
      <c r="E589" s="90">
        <v>0.20340000000000225</v>
      </c>
      <c r="F589" s="320">
        <v>203.40000000000225</v>
      </c>
    </row>
    <row r="590" spans="1:6">
      <c r="A590" s="89">
        <v>33363</v>
      </c>
      <c r="B590" s="90">
        <v>33.06</v>
      </c>
      <c r="C590" s="318">
        <v>0.48000000000000398</v>
      </c>
      <c r="D590" s="90">
        <v>0.3306</v>
      </c>
      <c r="E590" s="90">
        <v>0.14940000000000397</v>
      </c>
      <c r="F590" s="320">
        <v>149.40000000000398</v>
      </c>
    </row>
    <row r="591" spans="1:6">
      <c r="A591" s="89">
        <v>33364</v>
      </c>
      <c r="B591" s="90">
        <v>38.400000000000006</v>
      </c>
      <c r="C591" s="318">
        <v>0.90000000000000568</v>
      </c>
      <c r="D591" s="90">
        <v>0.38400000000000006</v>
      </c>
      <c r="E591" s="90">
        <v>0.51600000000000557</v>
      </c>
      <c r="F591" s="320">
        <v>516.00000000000557</v>
      </c>
    </row>
    <row r="592" spans="1:6">
      <c r="A592" s="89">
        <v>33365</v>
      </c>
      <c r="B592" s="90">
        <v>22.020000000000003</v>
      </c>
      <c r="C592" s="318">
        <v>0.10000000000000142</v>
      </c>
      <c r="D592" s="90">
        <v>0.22020000000000003</v>
      </c>
      <c r="E592" s="90">
        <v>-0.12019999999999861</v>
      </c>
      <c r="F592" s="320">
        <v>-120.19999999999861</v>
      </c>
    </row>
    <row r="593" spans="1:6">
      <c r="A593" s="89">
        <v>33366</v>
      </c>
      <c r="B593" s="90">
        <v>39.54</v>
      </c>
      <c r="C593" s="318">
        <v>0.92000000000000171</v>
      </c>
      <c r="D593" s="90">
        <v>0.39539999999999997</v>
      </c>
      <c r="E593" s="90">
        <v>0.52460000000000173</v>
      </c>
      <c r="F593" s="320">
        <v>524.60000000000173</v>
      </c>
    </row>
    <row r="594" spans="1:6">
      <c r="A594" s="89">
        <v>33367</v>
      </c>
      <c r="B594" s="90">
        <v>39.08</v>
      </c>
      <c r="C594" s="318">
        <v>0.85999999999999943</v>
      </c>
      <c r="D594" s="90">
        <v>0.39079999999999998</v>
      </c>
      <c r="E594" s="90">
        <v>0.46919999999999945</v>
      </c>
      <c r="F594" s="320">
        <v>469.19999999999948</v>
      </c>
    </row>
    <row r="595" spans="1:6">
      <c r="A595" s="89">
        <v>33369</v>
      </c>
      <c r="B595" s="90">
        <v>35.94</v>
      </c>
      <c r="C595" s="318">
        <v>0.79999999999999716</v>
      </c>
      <c r="D595" s="90">
        <v>0.3594</v>
      </c>
      <c r="E595" s="90">
        <v>0.44059999999999716</v>
      </c>
      <c r="F595" s="320">
        <v>440.59999999999718</v>
      </c>
    </row>
    <row r="596" spans="1:6">
      <c r="A596" s="89">
        <v>33370</v>
      </c>
      <c r="B596" s="90">
        <v>38.379999999999995</v>
      </c>
      <c r="C596" s="318">
        <v>0.99999999999999289</v>
      </c>
      <c r="D596" s="90">
        <v>0.38379999999999997</v>
      </c>
      <c r="E596" s="90">
        <v>0.61619999999999298</v>
      </c>
      <c r="F596" s="320">
        <v>616.199999999993</v>
      </c>
    </row>
    <row r="597" spans="1:6">
      <c r="A597" s="89">
        <v>33371</v>
      </c>
      <c r="B597" s="90">
        <v>38.659999999999997</v>
      </c>
      <c r="C597" s="318">
        <v>0.9199999999999946</v>
      </c>
      <c r="D597" s="90">
        <v>0.3866</v>
      </c>
      <c r="E597" s="90">
        <v>0.53339999999999455</v>
      </c>
      <c r="F597" s="320">
        <v>533.39999999999452</v>
      </c>
    </row>
    <row r="598" spans="1:6">
      <c r="A598" s="89">
        <v>33372</v>
      </c>
      <c r="B598" s="90">
        <v>31.4</v>
      </c>
      <c r="C598" s="318">
        <v>0.57999999999999829</v>
      </c>
      <c r="D598" s="90">
        <v>0.314</v>
      </c>
      <c r="E598" s="90">
        <v>0.26599999999999829</v>
      </c>
      <c r="F598" s="320">
        <v>265.99999999999829</v>
      </c>
    </row>
    <row r="599" spans="1:6">
      <c r="A599" s="89">
        <v>33373</v>
      </c>
      <c r="B599" s="90">
        <v>37.54</v>
      </c>
      <c r="C599" s="318">
        <v>1.0600000000000023</v>
      </c>
      <c r="D599" s="90">
        <v>0.37540000000000001</v>
      </c>
      <c r="E599" s="90">
        <v>0.68460000000000232</v>
      </c>
      <c r="F599" s="320">
        <v>684.6000000000023</v>
      </c>
    </row>
    <row r="600" spans="1:6">
      <c r="A600" s="89">
        <v>33374</v>
      </c>
      <c r="B600" s="90">
        <v>35.299999999999997</v>
      </c>
      <c r="C600" s="318">
        <v>0.47999999999999687</v>
      </c>
      <c r="D600" s="90">
        <v>0.35299999999999998</v>
      </c>
      <c r="E600" s="90">
        <v>0.12699999999999689</v>
      </c>
      <c r="F600" s="320">
        <v>126.99999999999689</v>
      </c>
    </row>
    <row r="601" spans="1:6">
      <c r="A601" s="89">
        <v>33375</v>
      </c>
      <c r="B601" s="90">
        <v>34.74</v>
      </c>
      <c r="C601" s="318">
        <v>0.60000000000000142</v>
      </c>
      <c r="D601" s="90">
        <v>0.34740000000000004</v>
      </c>
      <c r="E601" s="90">
        <v>0.25260000000000138</v>
      </c>
      <c r="F601" s="320">
        <v>252.60000000000139</v>
      </c>
    </row>
    <row r="602" spans="1:6">
      <c r="A602" s="89">
        <v>33376</v>
      </c>
      <c r="B602" s="90">
        <v>34.04</v>
      </c>
      <c r="C602" s="318">
        <v>0.42000000000000171</v>
      </c>
      <c r="D602" s="90">
        <v>0.34039999999999998</v>
      </c>
      <c r="E602" s="90">
        <v>7.9600000000001725E-2</v>
      </c>
      <c r="F602" s="320">
        <v>79.600000000001728</v>
      </c>
    </row>
    <row r="603" spans="1:6">
      <c r="A603" s="89">
        <v>33377</v>
      </c>
      <c r="B603" s="90">
        <v>40.299999999999997</v>
      </c>
      <c r="C603" s="318">
        <v>1.0399999999999991</v>
      </c>
      <c r="D603" s="90">
        <v>0.40299999999999997</v>
      </c>
      <c r="E603" s="90">
        <v>0.63699999999999912</v>
      </c>
      <c r="F603" s="320">
        <v>636.99999999999909</v>
      </c>
    </row>
    <row r="604" spans="1:6">
      <c r="A604" s="89">
        <v>33378</v>
      </c>
      <c r="B604" s="90">
        <v>33.840000000000003</v>
      </c>
      <c r="C604" s="318">
        <v>0.46000000000000085</v>
      </c>
      <c r="D604" s="90">
        <v>0.33840000000000003</v>
      </c>
      <c r="E604" s="90">
        <v>0.12160000000000082</v>
      </c>
      <c r="F604" s="320">
        <v>121.60000000000082</v>
      </c>
    </row>
    <row r="605" spans="1:6">
      <c r="A605" s="317">
        <v>45519</v>
      </c>
      <c r="B605" s="90">
        <v>1154.5000000000002</v>
      </c>
      <c r="C605" s="318">
        <v>22.3</v>
      </c>
      <c r="D605" s="90">
        <v>11.545000000000002</v>
      </c>
      <c r="E605" s="90">
        <v>10.754999999999999</v>
      </c>
      <c r="F605" s="320">
        <v>10754.999999999998</v>
      </c>
    </row>
    <row r="606" spans="1:6">
      <c r="A606" s="89">
        <v>33379</v>
      </c>
      <c r="B606" s="90">
        <v>38.159999999999997</v>
      </c>
      <c r="C606" s="318">
        <v>0.89999999999999858</v>
      </c>
      <c r="D606" s="90">
        <v>0.38159999999999999</v>
      </c>
      <c r="E606" s="90">
        <v>0.51839999999999864</v>
      </c>
      <c r="F606" s="320">
        <v>518.39999999999861</v>
      </c>
    </row>
    <row r="607" spans="1:6">
      <c r="A607" s="89">
        <v>33380</v>
      </c>
      <c r="B607" s="90">
        <v>35.44</v>
      </c>
      <c r="C607" s="318">
        <v>0.61999999999999744</v>
      </c>
      <c r="D607" s="90">
        <v>0.35439999999999999</v>
      </c>
      <c r="E607" s="90">
        <v>0.26559999999999745</v>
      </c>
      <c r="F607" s="320">
        <v>265.59999999999746</v>
      </c>
    </row>
    <row r="608" spans="1:6">
      <c r="A608" s="89">
        <v>33381</v>
      </c>
      <c r="B608" s="90">
        <v>36.42</v>
      </c>
      <c r="C608" s="318">
        <v>0.60000000000000142</v>
      </c>
      <c r="D608" s="90">
        <v>0.36420000000000002</v>
      </c>
      <c r="E608" s="90">
        <v>0.2358000000000014</v>
      </c>
      <c r="F608" s="320">
        <v>235.8000000000014</v>
      </c>
    </row>
    <row r="609" spans="1:6">
      <c r="A609" s="89">
        <v>33382</v>
      </c>
      <c r="B609" s="90">
        <v>38.64</v>
      </c>
      <c r="C609" s="318">
        <v>0.89999999999999858</v>
      </c>
      <c r="D609" s="90">
        <v>0.38640000000000002</v>
      </c>
      <c r="E609" s="90">
        <v>0.5135999999999985</v>
      </c>
      <c r="F609" s="320">
        <v>513.59999999999854</v>
      </c>
    </row>
    <row r="610" spans="1:6">
      <c r="A610" s="89">
        <v>33383</v>
      </c>
      <c r="B610" s="90">
        <v>37.44</v>
      </c>
      <c r="C610" s="318">
        <v>0.55999999999999517</v>
      </c>
      <c r="D610" s="90">
        <v>0.37440000000000001</v>
      </c>
      <c r="E610" s="90">
        <v>0.18559999999999516</v>
      </c>
      <c r="F610" s="320">
        <v>185.59999999999516</v>
      </c>
    </row>
    <row r="611" spans="1:6">
      <c r="A611" s="89">
        <v>33384</v>
      </c>
      <c r="B611" s="90">
        <v>35.680000000000007</v>
      </c>
      <c r="C611" s="318">
        <v>0.60000000000000853</v>
      </c>
      <c r="D611" s="90">
        <v>0.35680000000000006</v>
      </c>
      <c r="E611" s="90">
        <v>0.24320000000000846</v>
      </c>
      <c r="F611" s="320">
        <v>243.20000000000846</v>
      </c>
    </row>
    <row r="612" spans="1:6">
      <c r="A612" s="89">
        <v>33385</v>
      </c>
      <c r="B612" s="90">
        <v>35.54</v>
      </c>
      <c r="C612" s="318">
        <v>0.64000000000000057</v>
      </c>
      <c r="D612" s="90">
        <v>0.35539999999999999</v>
      </c>
      <c r="E612" s="90">
        <v>0.28460000000000057</v>
      </c>
      <c r="F612" s="320">
        <v>284.60000000000059</v>
      </c>
    </row>
    <row r="613" spans="1:6">
      <c r="A613" s="89">
        <v>33386</v>
      </c>
      <c r="B613" s="90">
        <v>24.54</v>
      </c>
      <c r="C613" s="318">
        <v>0.61999999999999744</v>
      </c>
      <c r="D613" s="90">
        <v>0.24540000000000001</v>
      </c>
      <c r="E613" s="90">
        <v>0.37459999999999744</v>
      </c>
      <c r="F613" s="320">
        <v>374.59999999999741</v>
      </c>
    </row>
    <row r="614" spans="1:6">
      <c r="A614" s="89">
        <v>33387</v>
      </c>
      <c r="B614" s="90">
        <v>35.42</v>
      </c>
      <c r="C614" s="318">
        <v>0.5</v>
      </c>
      <c r="D614" s="90">
        <v>0.35420000000000001</v>
      </c>
      <c r="E614" s="90">
        <v>0.14579999999999999</v>
      </c>
      <c r="F614" s="320">
        <v>145.79999999999998</v>
      </c>
    </row>
    <row r="615" spans="1:6">
      <c r="A615" s="89">
        <v>33388</v>
      </c>
      <c r="B615" s="90">
        <v>36.980000000000004</v>
      </c>
      <c r="C615" s="318">
        <v>0.82000000000000739</v>
      </c>
      <c r="D615" s="90">
        <v>0.36980000000000007</v>
      </c>
      <c r="E615" s="90">
        <v>0.45020000000000732</v>
      </c>
      <c r="F615" s="320">
        <v>450.20000000000732</v>
      </c>
    </row>
    <row r="616" spans="1:6">
      <c r="A616" s="89">
        <v>33389</v>
      </c>
      <c r="B616" s="90">
        <v>38.72</v>
      </c>
      <c r="C616" s="318">
        <v>1</v>
      </c>
      <c r="D616" s="90">
        <v>0.38719999999999999</v>
      </c>
      <c r="E616" s="90">
        <v>0.61280000000000001</v>
      </c>
      <c r="F616" s="320">
        <v>612.79999999999995</v>
      </c>
    </row>
    <row r="617" spans="1:6">
      <c r="A617" s="89">
        <v>33390</v>
      </c>
      <c r="B617" s="90">
        <v>24.160000000000004</v>
      </c>
      <c r="C617" s="318">
        <v>0.50000000000000355</v>
      </c>
      <c r="D617" s="90">
        <v>0.24160000000000004</v>
      </c>
      <c r="E617" s="90">
        <v>0.25840000000000352</v>
      </c>
      <c r="F617" s="320">
        <v>258.4000000000035</v>
      </c>
    </row>
    <row r="618" spans="1:6">
      <c r="A618" s="89">
        <v>33391</v>
      </c>
      <c r="B618" s="90">
        <v>36.880000000000003</v>
      </c>
      <c r="C618" s="318">
        <v>0.78000000000000114</v>
      </c>
      <c r="D618" s="90">
        <v>0.36880000000000002</v>
      </c>
      <c r="E618" s="90">
        <v>0.41120000000000112</v>
      </c>
      <c r="F618" s="320">
        <v>411.20000000000113</v>
      </c>
    </row>
    <row r="619" spans="1:6">
      <c r="A619" s="89">
        <v>33392</v>
      </c>
      <c r="B619" s="90">
        <v>38</v>
      </c>
      <c r="C619" s="318">
        <v>0.67999999999999972</v>
      </c>
      <c r="D619" s="90">
        <v>0.38</v>
      </c>
      <c r="E619" s="90">
        <v>0.29999999999999971</v>
      </c>
      <c r="F619" s="320">
        <v>299.99999999999972</v>
      </c>
    </row>
    <row r="620" spans="1:6">
      <c r="A620" s="89">
        <v>33393</v>
      </c>
      <c r="B620" s="90">
        <v>36.06</v>
      </c>
      <c r="C620" s="318">
        <v>0.78000000000000114</v>
      </c>
      <c r="D620" s="90">
        <v>0.36060000000000003</v>
      </c>
      <c r="E620" s="90">
        <v>0.41940000000000111</v>
      </c>
      <c r="F620" s="320">
        <v>419.40000000000111</v>
      </c>
    </row>
    <row r="621" spans="1:6">
      <c r="A621" s="89">
        <v>33394</v>
      </c>
      <c r="B621" s="90">
        <v>37.619999999999997</v>
      </c>
      <c r="C621" s="318">
        <v>0.53999999999999915</v>
      </c>
      <c r="D621" s="90">
        <v>0.37619999999999998</v>
      </c>
      <c r="E621" s="90">
        <v>0.16379999999999917</v>
      </c>
      <c r="F621" s="320">
        <v>163.79999999999916</v>
      </c>
    </row>
    <row r="622" spans="1:6">
      <c r="A622" s="89">
        <v>33395</v>
      </c>
      <c r="B622" s="90">
        <v>24</v>
      </c>
      <c r="C622" s="318">
        <v>0.23999999999999844</v>
      </c>
      <c r="D622" s="90">
        <v>0.24</v>
      </c>
      <c r="E622" s="90">
        <v>-1.5543122344752192E-15</v>
      </c>
      <c r="F622" s="320">
        <v>-1.5543122344752192E-12</v>
      </c>
    </row>
    <row r="623" spans="1:6">
      <c r="A623" s="89">
        <v>33396</v>
      </c>
      <c r="B623" s="90">
        <v>36.599999999999994</v>
      </c>
      <c r="C623" s="318">
        <v>0.63999999999999346</v>
      </c>
      <c r="D623" s="90">
        <v>0.36599999999999994</v>
      </c>
      <c r="E623" s="90">
        <v>0.27399999999999353</v>
      </c>
      <c r="F623" s="320">
        <v>273.99999999999352</v>
      </c>
    </row>
    <row r="624" spans="1:6">
      <c r="A624" s="89">
        <v>33397</v>
      </c>
      <c r="B624" s="90">
        <v>39.179999999999993</v>
      </c>
      <c r="C624" s="318">
        <v>0.9199999999999946</v>
      </c>
      <c r="D624" s="90">
        <v>0.39179999999999993</v>
      </c>
      <c r="E624" s="90">
        <v>0.52819999999999467</v>
      </c>
      <c r="F624" s="320">
        <v>528.1999999999947</v>
      </c>
    </row>
    <row r="625" spans="1:6">
      <c r="A625" s="89">
        <v>33398</v>
      </c>
      <c r="B625" s="90">
        <v>38.120000000000005</v>
      </c>
      <c r="C625" s="318">
        <v>0.88000000000000256</v>
      </c>
      <c r="D625" s="90">
        <v>0.38120000000000004</v>
      </c>
      <c r="E625" s="90">
        <v>0.49880000000000252</v>
      </c>
      <c r="F625" s="320">
        <v>498.80000000000251</v>
      </c>
    </row>
    <row r="626" spans="1:6">
      <c r="A626" s="89">
        <v>33399</v>
      </c>
      <c r="B626" s="90">
        <v>36.840000000000003</v>
      </c>
      <c r="C626" s="318">
        <v>0.60000000000000142</v>
      </c>
      <c r="D626" s="90">
        <v>0.36840000000000006</v>
      </c>
      <c r="E626" s="90">
        <v>0.23160000000000136</v>
      </c>
      <c r="F626" s="320">
        <v>231.60000000000136</v>
      </c>
    </row>
    <row r="627" spans="1:6">
      <c r="A627" s="89">
        <v>33400</v>
      </c>
      <c r="B627" s="90">
        <v>23.519999999999996</v>
      </c>
      <c r="C627" s="318">
        <v>0.33999999999999631</v>
      </c>
      <c r="D627" s="90">
        <v>0.23519999999999996</v>
      </c>
      <c r="E627" s="90">
        <v>0.10479999999999634</v>
      </c>
      <c r="F627" s="320">
        <v>104.79999999999634</v>
      </c>
    </row>
    <row r="628" spans="1:6">
      <c r="A628" s="89">
        <v>33401</v>
      </c>
      <c r="B628" s="90">
        <v>36.659999999999997</v>
      </c>
      <c r="C628" s="318">
        <v>0.55999999999999517</v>
      </c>
      <c r="D628" s="90">
        <v>0.36659999999999998</v>
      </c>
      <c r="E628" s="90">
        <v>0.19339999999999519</v>
      </c>
      <c r="F628" s="320">
        <v>193.39999999999517</v>
      </c>
    </row>
    <row r="629" spans="1:6">
      <c r="A629" s="89">
        <v>33402</v>
      </c>
      <c r="B629" s="90">
        <v>23.6</v>
      </c>
      <c r="C629" s="318">
        <v>0.42000000000000171</v>
      </c>
      <c r="D629" s="90">
        <v>0.23600000000000002</v>
      </c>
      <c r="E629" s="90">
        <v>0.18400000000000169</v>
      </c>
      <c r="F629" s="320">
        <v>184.00000000000168</v>
      </c>
    </row>
    <row r="630" spans="1:6">
      <c r="A630" s="89">
        <v>33403</v>
      </c>
      <c r="B630" s="90">
        <v>23.98</v>
      </c>
      <c r="C630" s="318">
        <v>0.40000000000000213</v>
      </c>
      <c r="D630" s="90">
        <v>0.23980000000000001</v>
      </c>
      <c r="E630" s="90">
        <v>0.16020000000000212</v>
      </c>
      <c r="F630" s="320">
        <v>160.20000000000212</v>
      </c>
    </row>
    <row r="631" spans="1:6">
      <c r="A631" s="89">
        <v>33404</v>
      </c>
      <c r="B631" s="90">
        <v>36.28</v>
      </c>
      <c r="C631" s="318">
        <v>0.62000000000000455</v>
      </c>
      <c r="D631" s="90">
        <v>0.36280000000000001</v>
      </c>
      <c r="E631" s="90">
        <v>0.25720000000000454</v>
      </c>
      <c r="F631" s="320">
        <v>257.20000000000454</v>
      </c>
    </row>
    <row r="632" spans="1:6">
      <c r="A632" s="89">
        <v>33405</v>
      </c>
      <c r="B632" s="90">
        <v>38.539999999999992</v>
      </c>
      <c r="C632" s="318">
        <v>0.81999999999999318</v>
      </c>
      <c r="D632" s="90">
        <v>0.38539999999999991</v>
      </c>
      <c r="E632" s="90">
        <v>0.43459999999999327</v>
      </c>
      <c r="F632" s="320">
        <v>434.59999999999326</v>
      </c>
    </row>
    <row r="633" spans="1:6">
      <c r="A633" s="89">
        <v>33406</v>
      </c>
      <c r="B633" s="90">
        <v>39.799999999999997</v>
      </c>
      <c r="C633" s="318">
        <v>1.1999999999999957</v>
      </c>
      <c r="D633" s="90">
        <v>0.39799999999999996</v>
      </c>
      <c r="E633" s="90">
        <v>0.80199999999999583</v>
      </c>
      <c r="F633" s="320">
        <v>801.99999999999579</v>
      </c>
    </row>
    <row r="634" spans="1:6">
      <c r="A634" s="89">
        <v>33407</v>
      </c>
      <c r="B634" s="90">
        <v>36.320000000000007</v>
      </c>
      <c r="C634" s="318">
        <v>0.82000000000000739</v>
      </c>
      <c r="D634" s="90">
        <v>0.36320000000000008</v>
      </c>
      <c r="E634" s="90">
        <v>0.45680000000000731</v>
      </c>
      <c r="F634" s="320">
        <v>456.80000000000729</v>
      </c>
    </row>
    <row r="635" spans="1:6">
      <c r="A635" s="89">
        <v>33408</v>
      </c>
      <c r="B635" s="90">
        <v>40.379999999999995</v>
      </c>
      <c r="C635" s="318">
        <v>0.77999999999999403</v>
      </c>
      <c r="D635" s="90">
        <v>0.40379999999999994</v>
      </c>
      <c r="E635" s="90">
        <v>0.37619999999999409</v>
      </c>
      <c r="F635" s="320">
        <v>376.19999999999408</v>
      </c>
    </row>
    <row r="636" spans="1:6">
      <c r="A636" s="89">
        <v>33409</v>
      </c>
      <c r="B636" s="90">
        <v>37.879999999999995</v>
      </c>
      <c r="C636" s="318">
        <v>0.61999999999999744</v>
      </c>
      <c r="D636" s="90">
        <v>0.37879999999999997</v>
      </c>
      <c r="E636" s="90">
        <v>0.24119999999999747</v>
      </c>
      <c r="F636" s="320">
        <v>241.19999999999746</v>
      </c>
    </row>
    <row r="637" spans="1:6">
      <c r="A637" s="89">
        <v>33410</v>
      </c>
      <c r="B637" s="90">
        <v>38.180000000000007</v>
      </c>
      <c r="C637" s="318">
        <v>0.60000000000000853</v>
      </c>
      <c r="D637" s="90">
        <v>0.38180000000000008</v>
      </c>
      <c r="E637" s="90">
        <v>0.21820000000000844</v>
      </c>
      <c r="F637" s="320">
        <v>218.20000000000843</v>
      </c>
    </row>
    <row r="638" spans="1:6">
      <c r="A638" s="89">
        <v>33411</v>
      </c>
      <c r="B638" s="90">
        <v>38.92</v>
      </c>
      <c r="C638" s="318">
        <v>0.80000000000000426</v>
      </c>
      <c r="D638" s="90">
        <v>0.38920000000000005</v>
      </c>
      <c r="E638" s="90">
        <v>0.41080000000000422</v>
      </c>
      <c r="F638" s="320">
        <v>410.80000000000422</v>
      </c>
    </row>
    <row r="639" spans="1:6">
      <c r="A639" s="317">
        <v>45520</v>
      </c>
      <c r="B639" s="90">
        <v>885.32000000000016</v>
      </c>
      <c r="C639" s="318">
        <v>17.560000000000016</v>
      </c>
      <c r="D639" s="90">
        <v>8.8532000000000011</v>
      </c>
      <c r="E639" s="90">
        <v>8.7068000000000154</v>
      </c>
      <c r="F639" s="320">
        <v>8706.8000000000156</v>
      </c>
    </row>
    <row r="640" spans="1:6">
      <c r="A640" s="89">
        <v>33412</v>
      </c>
      <c r="B640" s="90">
        <v>37.299999999999997</v>
      </c>
      <c r="C640" s="318">
        <v>0.57999999999999829</v>
      </c>
      <c r="D640" s="90">
        <v>0.373</v>
      </c>
      <c r="E640" s="90">
        <v>0.2069999999999983</v>
      </c>
      <c r="F640" s="320">
        <v>206.99999999999829</v>
      </c>
    </row>
    <row r="641" spans="1:6">
      <c r="A641" s="89">
        <v>33413</v>
      </c>
      <c r="B641" s="90">
        <v>39.959999999999994</v>
      </c>
      <c r="C641" s="318">
        <v>1.8399999999999963</v>
      </c>
      <c r="D641" s="90">
        <v>0.39959999999999996</v>
      </c>
      <c r="E641" s="90">
        <v>1.4403999999999963</v>
      </c>
      <c r="F641" s="320">
        <v>1440.3999999999965</v>
      </c>
    </row>
    <row r="642" spans="1:6">
      <c r="A642" s="89">
        <v>33414</v>
      </c>
      <c r="B642" s="90">
        <v>37.319999999999993</v>
      </c>
      <c r="C642" s="318">
        <v>0.81999999999999318</v>
      </c>
      <c r="D642" s="90">
        <v>0.37319999999999992</v>
      </c>
      <c r="E642" s="90">
        <v>0.44679999999999326</v>
      </c>
      <c r="F642" s="320">
        <v>446.79999999999325</v>
      </c>
    </row>
    <row r="643" spans="1:6">
      <c r="A643" s="89">
        <v>33415</v>
      </c>
      <c r="B643" s="90">
        <v>23.240000000000002</v>
      </c>
      <c r="C643" s="318">
        <v>0.68000000000000327</v>
      </c>
      <c r="D643" s="90">
        <v>0.23240000000000002</v>
      </c>
      <c r="E643" s="90">
        <v>0.44760000000000322</v>
      </c>
      <c r="F643" s="320">
        <v>447.60000000000321</v>
      </c>
    </row>
    <row r="644" spans="1:6">
      <c r="A644" s="89">
        <v>33416</v>
      </c>
      <c r="B644" s="90">
        <v>39.96</v>
      </c>
      <c r="C644" s="318">
        <v>0.82000000000000028</v>
      </c>
      <c r="D644" s="90">
        <v>0.39960000000000001</v>
      </c>
      <c r="E644" s="90">
        <v>0.42040000000000027</v>
      </c>
      <c r="F644" s="320">
        <v>420.40000000000026</v>
      </c>
    </row>
    <row r="645" spans="1:6">
      <c r="A645" s="89">
        <v>33417</v>
      </c>
      <c r="B645" s="90">
        <v>37.700000000000003</v>
      </c>
      <c r="C645" s="318">
        <v>0.42000000000000171</v>
      </c>
      <c r="D645" s="90">
        <v>0.37700000000000006</v>
      </c>
      <c r="E645" s="90">
        <v>4.3000000000001648E-2</v>
      </c>
      <c r="F645" s="320">
        <v>43.000000000001648</v>
      </c>
    </row>
    <row r="646" spans="1:6">
      <c r="A646" s="89">
        <v>33418</v>
      </c>
      <c r="B646" s="90">
        <v>40.200000000000003</v>
      </c>
      <c r="C646" s="318">
        <v>1.0400000000000063</v>
      </c>
      <c r="D646" s="90">
        <v>0.40200000000000002</v>
      </c>
      <c r="E646" s="90">
        <v>0.63800000000000623</v>
      </c>
      <c r="F646" s="320">
        <v>638.00000000000625</v>
      </c>
    </row>
    <row r="647" spans="1:6">
      <c r="A647" s="89">
        <v>33419</v>
      </c>
      <c r="B647" s="90">
        <v>36.180000000000007</v>
      </c>
      <c r="C647" s="318">
        <v>0.5800000000000054</v>
      </c>
      <c r="D647" s="90">
        <v>0.36180000000000007</v>
      </c>
      <c r="E647" s="90">
        <v>0.21820000000000533</v>
      </c>
      <c r="F647" s="320">
        <v>218.20000000000533</v>
      </c>
    </row>
    <row r="648" spans="1:6">
      <c r="A648" s="89">
        <v>33420</v>
      </c>
      <c r="B648" s="90">
        <v>37.120000000000005</v>
      </c>
      <c r="C648" s="318">
        <v>0.32000000000000739</v>
      </c>
      <c r="D648" s="90">
        <v>0.37120000000000003</v>
      </c>
      <c r="E648" s="90">
        <v>-5.119999999999264E-2</v>
      </c>
      <c r="F648" s="320">
        <v>-51.199999999992642</v>
      </c>
    </row>
    <row r="649" spans="1:6">
      <c r="A649" s="89">
        <v>33421</v>
      </c>
      <c r="B649" s="90">
        <v>36.22</v>
      </c>
      <c r="C649" s="318">
        <v>0.93999999999999773</v>
      </c>
      <c r="D649" s="90">
        <v>0.36220000000000002</v>
      </c>
      <c r="E649" s="90">
        <v>0.57779999999999765</v>
      </c>
      <c r="F649" s="320">
        <v>577.79999999999768</v>
      </c>
    </row>
    <row r="650" spans="1:6">
      <c r="A650" s="89">
        <v>33422</v>
      </c>
      <c r="B650" s="90">
        <v>37.840000000000003</v>
      </c>
      <c r="C650" s="318">
        <v>0.46000000000000085</v>
      </c>
      <c r="D650" s="90">
        <v>0.37840000000000007</v>
      </c>
      <c r="E650" s="90">
        <v>8.1600000000000783E-2</v>
      </c>
      <c r="F650" s="320">
        <v>81.60000000000079</v>
      </c>
    </row>
    <row r="651" spans="1:6">
      <c r="A651" s="89">
        <v>33423</v>
      </c>
      <c r="B651" s="90">
        <v>24.520000000000003</v>
      </c>
      <c r="C651" s="318">
        <v>0.60000000000000142</v>
      </c>
      <c r="D651" s="90">
        <v>0.24520000000000003</v>
      </c>
      <c r="E651" s="90">
        <v>0.35480000000000139</v>
      </c>
      <c r="F651" s="320">
        <v>354.80000000000138</v>
      </c>
    </row>
    <row r="652" spans="1:6">
      <c r="A652" s="89">
        <v>33424</v>
      </c>
      <c r="B652" s="90">
        <v>23.239999999999995</v>
      </c>
      <c r="C652" s="318">
        <v>0.51999999999999602</v>
      </c>
      <c r="D652" s="90">
        <v>0.23239999999999994</v>
      </c>
      <c r="E652" s="90">
        <v>0.28759999999999608</v>
      </c>
      <c r="F652" s="320">
        <v>287.5999999999961</v>
      </c>
    </row>
    <row r="653" spans="1:6">
      <c r="A653" s="89">
        <v>33425</v>
      </c>
      <c r="B653" s="90">
        <v>40.14</v>
      </c>
      <c r="C653" s="318">
        <v>0.98000000000000398</v>
      </c>
      <c r="D653" s="90">
        <v>0.40140000000000003</v>
      </c>
      <c r="E653" s="90">
        <v>0.578600000000004</v>
      </c>
      <c r="F653" s="320">
        <v>578.600000000004</v>
      </c>
    </row>
    <row r="654" spans="1:6">
      <c r="A654" s="89">
        <v>33426</v>
      </c>
      <c r="B654" s="90">
        <v>37.1</v>
      </c>
      <c r="C654" s="318">
        <v>0.48000000000000398</v>
      </c>
      <c r="D654" s="90">
        <v>0.371</v>
      </c>
      <c r="E654" s="90">
        <v>0.10900000000000398</v>
      </c>
      <c r="F654" s="320">
        <v>109.00000000000398</v>
      </c>
    </row>
    <row r="655" spans="1:6">
      <c r="A655" s="89">
        <v>33427</v>
      </c>
      <c r="B655" s="90">
        <v>37.739999999999995</v>
      </c>
      <c r="C655" s="318">
        <v>0.59999999999999432</v>
      </c>
      <c r="D655" s="90">
        <v>0.37739999999999996</v>
      </c>
      <c r="E655" s="90">
        <v>0.22259999999999436</v>
      </c>
      <c r="F655" s="320">
        <v>222.59999999999437</v>
      </c>
    </row>
    <row r="656" spans="1:6">
      <c r="A656" s="89">
        <v>33428</v>
      </c>
      <c r="B656" s="90">
        <v>36.58</v>
      </c>
      <c r="C656" s="318">
        <v>0.51999999999999602</v>
      </c>
      <c r="D656" s="90">
        <v>0.36580000000000001</v>
      </c>
      <c r="E656" s="90">
        <v>0.15419999999999601</v>
      </c>
      <c r="F656" s="320">
        <v>154.19999999999601</v>
      </c>
    </row>
    <row r="657" spans="1:6">
      <c r="A657" s="89">
        <v>33429</v>
      </c>
      <c r="B657" s="90">
        <v>26.26</v>
      </c>
      <c r="C657" s="318">
        <v>0.58000000000000185</v>
      </c>
      <c r="D657" s="90">
        <v>0.2626</v>
      </c>
      <c r="E657" s="90">
        <v>0.31740000000000185</v>
      </c>
      <c r="F657" s="320">
        <v>317.40000000000185</v>
      </c>
    </row>
    <row r="658" spans="1:6">
      <c r="A658" s="89">
        <v>33430</v>
      </c>
      <c r="B658" s="90">
        <v>37.159999999999997</v>
      </c>
      <c r="C658" s="318">
        <v>0.87999999999999545</v>
      </c>
      <c r="D658" s="90">
        <v>0.37159999999999999</v>
      </c>
      <c r="E658" s="90">
        <v>0.50839999999999552</v>
      </c>
      <c r="F658" s="320">
        <v>508.39999999999554</v>
      </c>
    </row>
    <row r="659" spans="1:6">
      <c r="A659" s="89">
        <v>33431</v>
      </c>
      <c r="B659" s="90">
        <v>35.980000000000004</v>
      </c>
      <c r="C659" s="318">
        <v>0.60000000000000142</v>
      </c>
      <c r="D659" s="90">
        <v>0.35980000000000006</v>
      </c>
      <c r="E659" s="90">
        <v>0.24020000000000136</v>
      </c>
      <c r="F659" s="320">
        <v>240.20000000000135</v>
      </c>
    </row>
    <row r="660" spans="1:6">
      <c r="A660" s="89">
        <v>33432</v>
      </c>
      <c r="B660" s="90">
        <v>37.06</v>
      </c>
      <c r="C660" s="318">
        <v>0.60000000000000142</v>
      </c>
      <c r="D660" s="90">
        <v>0.37060000000000004</v>
      </c>
      <c r="E660" s="90">
        <v>0.22940000000000138</v>
      </c>
      <c r="F660" s="320">
        <v>229.40000000000137</v>
      </c>
    </row>
    <row r="661" spans="1:6">
      <c r="A661" s="89">
        <v>33433</v>
      </c>
      <c r="B661" s="90">
        <v>36.96</v>
      </c>
      <c r="C661" s="318">
        <v>0.78000000000000114</v>
      </c>
      <c r="D661" s="90">
        <v>0.36960000000000004</v>
      </c>
      <c r="E661" s="90">
        <v>0.4104000000000011</v>
      </c>
      <c r="F661" s="320">
        <v>410.40000000000111</v>
      </c>
    </row>
    <row r="662" spans="1:6">
      <c r="A662" s="89">
        <v>33434</v>
      </c>
      <c r="B662" s="90">
        <v>36.620000000000005</v>
      </c>
      <c r="C662" s="318">
        <v>0.54000000000000625</v>
      </c>
      <c r="D662" s="90">
        <v>0.36620000000000003</v>
      </c>
      <c r="E662" s="90">
        <v>0.17380000000000623</v>
      </c>
      <c r="F662" s="320">
        <v>173.80000000000624</v>
      </c>
    </row>
    <row r="663" spans="1:6">
      <c r="A663" s="89">
        <v>33435</v>
      </c>
      <c r="B663" s="90">
        <v>36.42</v>
      </c>
      <c r="C663" s="318">
        <v>0.80000000000000426</v>
      </c>
      <c r="D663" s="90">
        <v>0.36420000000000002</v>
      </c>
      <c r="E663" s="90">
        <v>0.43580000000000424</v>
      </c>
      <c r="F663" s="320">
        <v>435.80000000000422</v>
      </c>
    </row>
    <row r="664" spans="1:6">
      <c r="A664" s="89">
        <v>33436</v>
      </c>
      <c r="B664" s="90">
        <v>36.5</v>
      </c>
      <c r="C664" s="318">
        <v>0.57999999999999829</v>
      </c>
      <c r="D664" s="90">
        <v>0.36499999999999999</v>
      </c>
      <c r="E664" s="90">
        <v>0.2149999999999983</v>
      </c>
      <c r="F664" s="320">
        <v>214.99999999999829</v>
      </c>
    </row>
    <row r="665" spans="1:6">
      <c r="A665" s="317">
        <v>45521</v>
      </c>
      <c r="B665" s="90">
        <v>852.36000000000013</v>
      </c>
      <c r="C665" s="318">
        <v>12.500000000000007</v>
      </c>
      <c r="D665" s="90">
        <v>8.5236000000000018</v>
      </c>
      <c r="E665" s="90">
        <v>3.9764000000000053</v>
      </c>
      <c r="F665" s="320">
        <v>3976.4000000000051</v>
      </c>
    </row>
    <row r="666" spans="1:6">
      <c r="A666" s="89">
        <v>33437</v>
      </c>
      <c r="B666" s="90">
        <v>36.18</v>
      </c>
      <c r="C666" s="318">
        <v>0.5</v>
      </c>
      <c r="D666" s="90">
        <v>0.36180000000000001</v>
      </c>
      <c r="E666" s="90">
        <v>0.13819999999999999</v>
      </c>
      <c r="F666" s="320">
        <v>138.19999999999999</v>
      </c>
    </row>
    <row r="667" spans="1:6">
      <c r="A667" s="89">
        <v>33438</v>
      </c>
      <c r="B667" s="90">
        <v>38.08</v>
      </c>
      <c r="C667" s="318">
        <v>0.65999999999999659</v>
      </c>
      <c r="D667" s="90">
        <v>0.38079999999999997</v>
      </c>
      <c r="E667" s="90">
        <v>0.27919999999999662</v>
      </c>
      <c r="F667" s="320">
        <v>279.19999999999663</v>
      </c>
    </row>
    <row r="668" spans="1:6">
      <c r="A668" s="89">
        <v>33439</v>
      </c>
      <c r="B668" s="90">
        <v>39.58</v>
      </c>
      <c r="C668" s="318">
        <v>0.51999999999999602</v>
      </c>
      <c r="D668" s="90">
        <v>0.39579999999999999</v>
      </c>
      <c r="E668" s="90">
        <v>0.12419999999999604</v>
      </c>
      <c r="F668" s="320">
        <v>124.19999999999604</v>
      </c>
    </row>
    <row r="669" spans="1:6">
      <c r="A669" s="89">
        <v>33440</v>
      </c>
      <c r="B669" s="90">
        <v>39.78</v>
      </c>
      <c r="C669" s="318">
        <v>0.52000000000000313</v>
      </c>
      <c r="D669" s="90">
        <v>0.39780000000000004</v>
      </c>
      <c r="E669" s="90">
        <v>0.12220000000000308</v>
      </c>
      <c r="F669" s="320">
        <v>122.20000000000309</v>
      </c>
    </row>
    <row r="670" spans="1:6">
      <c r="A670" s="89">
        <v>33441</v>
      </c>
      <c r="B670" s="90">
        <v>38.180000000000007</v>
      </c>
      <c r="C670" s="318">
        <v>0.62000000000000455</v>
      </c>
      <c r="D670" s="90">
        <v>0.38180000000000008</v>
      </c>
      <c r="E670" s="90">
        <v>0.23820000000000446</v>
      </c>
      <c r="F670" s="320">
        <v>238.20000000000445</v>
      </c>
    </row>
    <row r="671" spans="1:6">
      <c r="A671" s="89">
        <v>33442</v>
      </c>
      <c r="B671" s="90">
        <v>24.42</v>
      </c>
      <c r="C671" s="318">
        <v>0.16000000000000014</v>
      </c>
      <c r="D671" s="90">
        <v>0.24420000000000003</v>
      </c>
      <c r="E671" s="90">
        <v>-8.4199999999999886E-2</v>
      </c>
      <c r="F671" s="320">
        <v>-84.199999999999889</v>
      </c>
    </row>
    <row r="672" spans="1:6">
      <c r="A672" s="89">
        <v>33443</v>
      </c>
      <c r="B672" s="90">
        <v>35.299999999999997</v>
      </c>
      <c r="C672" s="318">
        <v>0.33999999999999631</v>
      </c>
      <c r="D672" s="90">
        <v>0.35299999999999998</v>
      </c>
      <c r="E672" s="90">
        <v>-1.3000000000003675E-2</v>
      </c>
      <c r="F672" s="320">
        <v>-13.000000000003675</v>
      </c>
    </row>
    <row r="673" spans="1:6">
      <c r="A673" s="89">
        <v>33444</v>
      </c>
      <c r="B673" s="90">
        <v>34.44</v>
      </c>
      <c r="C673" s="318">
        <v>0.32000000000000028</v>
      </c>
      <c r="D673" s="90">
        <v>0.34439999999999998</v>
      </c>
      <c r="E673" s="90">
        <v>-2.43999999999997E-2</v>
      </c>
      <c r="F673" s="320">
        <v>-24.3999999999997</v>
      </c>
    </row>
    <row r="674" spans="1:6">
      <c r="A674" s="89">
        <v>33445</v>
      </c>
      <c r="B674" s="90">
        <v>35.64</v>
      </c>
      <c r="C674" s="318">
        <v>0.39999999999999858</v>
      </c>
      <c r="D674" s="90">
        <v>0.35639999999999999</v>
      </c>
      <c r="E674" s="90">
        <v>4.3599999999998584E-2</v>
      </c>
      <c r="F674" s="320">
        <v>43.599999999998587</v>
      </c>
    </row>
    <row r="675" spans="1:6">
      <c r="A675" s="89">
        <v>33446</v>
      </c>
      <c r="B675" s="90">
        <v>23.220000000000002</v>
      </c>
      <c r="C675" s="318">
        <v>0</v>
      </c>
      <c r="D675" s="90">
        <v>0.23220000000000002</v>
      </c>
      <c r="E675" s="90">
        <v>-0.23220000000000002</v>
      </c>
      <c r="F675" s="320">
        <v>-232.20000000000002</v>
      </c>
    </row>
    <row r="676" spans="1:6">
      <c r="A676" s="89">
        <v>33447</v>
      </c>
      <c r="B676" s="90">
        <v>39.099999999999994</v>
      </c>
      <c r="C676" s="318">
        <v>0.43999999999999773</v>
      </c>
      <c r="D676" s="90">
        <v>0.39099999999999996</v>
      </c>
      <c r="E676" s="90">
        <v>4.8999999999997768E-2</v>
      </c>
      <c r="F676" s="320">
        <v>48.999999999997769</v>
      </c>
    </row>
    <row r="677" spans="1:6">
      <c r="A677" s="89">
        <v>33448</v>
      </c>
      <c r="B677" s="90">
        <v>36.78</v>
      </c>
      <c r="C677" s="318">
        <v>0.39999999999999858</v>
      </c>
      <c r="D677" s="90">
        <v>0.36780000000000002</v>
      </c>
      <c r="E677" s="90">
        <v>3.2199999999998563E-2</v>
      </c>
      <c r="F677" s="320">
        <v>32.19999999999856</v>
      </c>
    </row>
    <row r="678" spans="1:6">
      <c r="A678" s="89">
        <v>33449</v>
      </c>
      <c r="B678" s="90">
        <v>23.860000000000003</v>
      </c>
      <c r="C678" s="318">
        <v>0.46000000000000441</v>
      </c>
      <c r="D678" s="90">
        <v>0.23860000000000003</v>
      </c>
      <c r="E678" s="90">
        <v>0.22140000000000437</v>
      </c>
      <c r="F678" s="320">
        <v>221.40000000000438</v>
      </c>
    </row>
    <row r="679" spans="1:6">
      <c r="A679" s="89">
        <v>33450</v>
      </c>
      <c r="B679" s="90">
        <v>37.299999999999997</v>
      </c>
      <c r="C679" s="318">
        <v>1.019999999999996</v>
      </c>
      <c r="D679" s="90">
        <v>0.373</v>
      </c>
      <c r="E679" s="90">
        <v>0.64699999999999602</v>
      </c>
      <c r="F679" s="320">
        <v>646.99999999999602</v>
      </c>
    </row>
    <row r="680" spans="1:6">
      <c r="A680" s="89">
        <v>33451</v>
      </c>
      <c r="B680" s="90">
        <v>38.099999999999994</v>
      </c>
      <c r="C680" s="318">
        <v>0.4199999999999946</v>
      </c>
      <c r="D680" s="90">
        <v>0.38099999999999995</v>
      </c>
      <c r="E680" s="90">
        <v>3.899999999999465E-2</v>
      </c>
      <c r="F680" s="320">
        <v>38.99999999999465</v>
      </c>
    </row>
    <row r="681" spans="1:6">
      <c r="A681" s="89">
        <v>33452</v>
      </c>
      <c r="B681" s="90">
        <v>38.599999999999994</v>
      </c>
      <c r="C681" s="318">
        <v>0</v>
      </c>
      <c r="D681" s="90">
        <v>0.38599999999999995</v>
      </c>
      <c r="E681" s="90">
        <v>-0.38599999999999995</v>
      </c>
      <c r="F681" s="320">
        <v>-385.99999999999994</v>
      </c>
    </row>
    <row r="682" spans="1:6">
      <c r="A682" s="89">
        <v>33453</v>
      </c>
      <c r="B682" s="90">
        <v>37.160000000000004</v>
      </c>
      <c r="C682" s="318">
        <v>0.80000000000000426</v>
      </c>
      <c r="D682" s="90">
        <v>0.37160000000000004</v>
      </c>
      <c r="E682" s="90">
        <v>0.42840000000000422</v>
      </c>
      <c r="F682" s="320">
        <v>428.40000000000424</v>
      </c>
    </row>
    <row r="683" spans="1:6">
      <c r="A683" s="89">
        <v>33454</v>
      </c>
      <c r="B683" s="90">
        <v>36.680000000000007</v>
      </c>
      <c r="C683" s="318">
        <v>1.0000000000000071</v>
      </c>
      <c r="D683" s="90">
        <v>0.36680000000000007</v>
      </c>
      <c r="E683" s="90">
        <v>0.63320000000000709</v>
      </c>
      <c r="F683" s="320">
        <v>633.20000000000709</v>
      </c>
    </row>
    <row r="684" spans="1:6">
      <c r="A684" s="89">
        <v>33455</v>
      </c>
      <c r="B684" s="90">
        <v>38.120000000000005</v>
      </c>
      <c r="C684" s="318">
        <v>0.44000000000000483</v>
      </c>
      <c r="D684" s="90">
        <v>0.38120000000000004</v>
      </c>
      <c r="E684" s="90">
        <v>5.8800000000004793E-2</v>
      </c>
      <c r="F684" s="320">
        <v>58.800000000004793</v>
      </c>
    </row>
    <row r="685" spans="1:6">
      <c r="A685" s="89">
        <v>33456</v>
      </c>
      <c r="B685" s="90">
        <v>34.339999999999996</v>
      </c>
      <c r="C685" s="318">
        <v>0.63999999999999346</v>
      </c>
      <c r="D685" s="90">
        <v>0.34339999999999998</v>
      </c>
      <c r="E685" s="90">
        <v>0.29659999999999348</v>
      </c>
      <c r="F685" s="320">
        <v>296.59999999999349</v>
      </c>
    </row>
    <row r="686" spans="1:6">
      <c r="A686" s="89">
        <v>33457</v>
      </c>
      <c r="B686" s="90">
        <v>36.300000000000004</v>
      </c>
      <c r="C686" s="318">
        <v>0.62000000000000455</v>
      </c>
      <c r="D686" s="90">
        <v>0.36300000000000004</v>
      </c>
      <c r="E686" s="90">
        <v>0.2570000000000045</v>
      </c>
      <c r="F686" s="320">
        <v>257.00000000000449</v>
      </c>
    </row>
    <row r="687" spans="1:6">
      <c r="A687" s="89">
        <v>33458</v>
      </c>
      <c r="B687" s="90">
        <v>37.28</v>
      </c>
      <c r="C687" s="318">
        <v>0.64000000000000057</v>
      </c>
      <c r="D687" s="90">
        <v>0.37280000000000002</v>
      </c>
      <c r="E687" s="90">
        <v>0.26720000000000055</v>
      </c>
      <c r="F687" s="320">
        <v>267.20000000000056</v>
      </c>
    </row>
    <row r="688" spans="1:6">
      <c r="A688" s="89">
        <v>33459</v>
      </c>
      <c r="B688" s="90">
        <v>36.480000000000004</v>
      </c>
      <c r="C688" s="318">
        <v>0.76000000000000512</v>
      </c>
      <c r="D688" s="90">
        <v>0.36480000000000007</v>
      </c>
      <c r="E688" s="90">
        <v>0.39520000000000505</v>
      </c>
      <c r="F688" s="320">
        <v>395.20000000000505</v>
      </c>
    </row>
    <row r="689" spans="1:6">
      <c r="A689" s="89">
        <v>33460</v>
      </c>
      <c r="B689" s="90">
        <v>37.44</v>
      </c>
      <c r="C689" s="318">
        <v>0.82000000000000028</v>
      </c>
      <c r="D689" s="90">
        <v>0.37440000000000001</v>
      </c>
      <c r="E689" s="90">
        <v>0.44560000000000027</v>
      </c>
      <c r="F689" s="320">
        <v>445.60000000000025</v>
      </c>
    </row>
    <row r="690" spans="1:6">
      <c r="A690" s="317">
        <v>45522</v>
      </c>
      <c r="B690" s="90">
        <v>217.38000000000002</v>
      </c>
      <c r="C690" s="318">
        <v>2.9600000000000151</v>
      </c>
      <c r="D690" s="90">
        <v>2.1738000000000004</v>
      </c>
      <c r="E690" s="90">
        <v>0.78620000000001466</v>
      </c>
      <c r="F690" s="320">
        <v>786.20000000001471</v>
      </c>
    </row>
    <row r="691" spans="1:6">
      <c r="A691" s="89">
        <v>33461</v>
      </c>
      <c r="B691" s="90">
        <v>34.700000000000003</v>
      </c>
      <c r="C691" s="318">
        <v>0.46000000000000085</v>
      </c>
      <c r="D691" s="90">
        <v>0.34700000000000003</v>
      </c>
      <c r="E691" s="90">
        <v>0.11300000000000082</v>
      </c>
      <c r="F691" s="320">
        <v>113.00000000000082</v>
      </c>
    </row>
    <row r="692" spans="1:6">
      <c r="A692" s="89">
        <v>33462</v>
      </c>
      <c r="B692" s="90">
        <v>38.300000000000004</v>
      </c>
      <c r="C692" s="318">
        <v>0.52000000000000313</v>
      </c>
      <c r="D692" s="90">
        <v>0.38300000000000006</v>
      </c>
      <c r="E692" s="90">
        <v>0.13700000000000306</v>
      </c>
      <c r="F692" s="320">
        <v>137.00000000000307</v>
      </c>
    </row>
    <row r="693" spans="1:6">
      <c r="A693" s="89">
        <v>33463</v>
      </c>
      <c r="B693" s="90">
        <v>36.700000000000003</v>
      </c>
      <c r="C693" s="318">
        <v>0.42000000000000171</v>
      </c>
      <c r="D693" s="90">
        <v>0.36700000000000005</v>
      </c>
      <c r="E693" s="90">
        <v>5.3000000000001657E-2</v>
      </c>
      <c r="F693" s="320">
        <v>53.000000000001656</v>
      </c>
    </row>
    <row r="694" spans="1:6">
      <c r="A694" s="89">
        <v>33464</v>
      </c>
      <c r="B694" s="90">
        <v>35.760000000000005</v>
      </c>
      <c r="C694" s="318">
        <v>0.54000000000000625</v>
      </c>
      <c r="D694" s="90">
        <v>0.35760000000000008</v>
      </c>
      <c r="E694" s="90">
        <v>0.18240000000000617</v>
      </c>
      <c r="F694" s="320">
        <v>182.40000000000617</v>
      </c>
    </row>
    <row r="695" spans="1:6">
      <c r="A695" s="89">
        <v>33465</v>
      </c>
      <c r="B695" s="90">
        <v>35.260000000000005</v>
      </c>
      <c r="C695" s="318">
        <v>0.42000000000000171</v>
      </c>
      <c r="D695" s="90">
        <v>0.35260000000000008</v>
      </c>
      <c r="E695" s="90">
        <v>6.7400000000001625E-2</v>
      </c>
      <c r="F695" s="320">
        <v>67.400000000001626</v>
      </c>
    </row>
    <row r="696" spans="1:6">
      <c r="A696" s="89">
        <v>33466</v>
      </c>
      <c r="B696" s="90">
        <v>36.660000000000004</v>
      </c>
      <c r="C696" s="318">
        <v>0.60000000000000142</v>
      </c>
      <c r="D696" s="90">
        <v>0.36660000000000004</v>
      </c>
      <c r="E696" s="90">
        <v>0.23340000000000138</v>
      </c>
      <c r="F696" s="320">
        <v>233.4000000000014</v>
      </c>
    </row>
    <row r="697" spans="1:6">
      <c r="A697" s="317">
        <v>45523</v>
      </c>
      <c r="B697" s="90">
        <v>222.88</v>
      </c>
      <c r="C697" s="318">
        <v>6.0400000000000134</v>
      </c>
      <c r="D697" s="90">
        <v>2.2288000000000001</v>
      </c>
      <c r="E697" s="90">
        <v>3.8112000000000132</v>
      </c>
      <c r="F697" s="320">
        <v>3811.2000000000135</v>
      </c>
    </row>
    <row r="698" spans="1:6">
      <c r="A698" s="89">
        <v>33467</v>
      </c>
      <c r="B698" s="90">
        <v>39.28</v>
      </c>
      <c r="C698" s="318">
        <v>1.3400000000000034</v>
      </c>
      <c r="D698" s="90">
        <v>0.39280000000000004</v>
      </c>
      <c r="E698" s="90">
        <v>0.94720000000000337</v>
      </c>
      <c r="F698" s="320">
        <v>947.20000000000334</v>
      </c>
    </row>
    <row r="699" spans="1:6">
      <c r="A699" s="89">
        <v>33468</v>
      </c>
      <c r="B699" s="90">
        <v>37.96</v>
      </c>
      <c r="C699" s="318">
        <v>0.92000000000000171</v>
      </c>
      <c r="D699" s="90">
        <v>0.37959999999999999</v>
      </c>
      <c r="E699" s="90">
        <v>0.54040000000000177</v>
      </c>
      <c r="F699" s="320">
        <v>540.4000000000018</v>
      </c>
    </row>
    <row r="700" spans="1:6">
      <c r="A700" s="89">
        <v>33469</v>
      </c>
      <c r="B700" s="90">
        <v>38.64</v>
      </c>
      <c r="C700" s="318">
        <v>1.2800000000000011</v>
      </c>
      <c r="D700" s="90">
        <v>0.38640000000000002</v>
      </c>
      <c r="E700" s="90">
        <v>0.89360000000000106</v>
      </c>
      <c r="F700" s="320">
        <v>893.60000000000105</v>
      </c>
    </row>
    <row r="701" spans="1:6">
      <c r="A701" s="89">
        <v>33470</v>
      </c>
      <c r="B701" s="90">
        <v>35.680000000000007</v>
      </c>
      <c r="C701" s="318">
        <v>1.1200000000000045</v>
      </c>
      <c r="D701" s="90">
        <v>0.35680000000000006</v>
      </c>
      <c r="E701" s="90">
        <v>0.76320000000000454</v>
      </c>
      <c r="F701" s="320">
        <v>763.20000000000459</v>
      </c>
    </row>
    <row r="702" spans="1:6">
      <c r="A702" s="89">
        <v>33471</v>
      </c>
      <c r="B702" s="90">
        <v>38.08</v>
      </c>
      <c r="C702" s="318">
        <v>0.93999999999999773</v>
      </c>
      <c r="D702" s="90">
        <v>0.38079999999999997</v>
      </c>
      <c r="E702" s="90">
        <v>0.5591999999999977</v>
      </c>
      <c r="F702" s="320">
        <v>559.19999999999766</v>
      </c>
    </row>
    <row r="703" spans="1:6">
      <c r="A703" s="89">
        <v>33472</v>
      </c>
      <c r="B703" s="90">
        <v>33.24</v>
      </c>
      <c r="C703" s="318">
        <v>0.44000000000000483</v>
      </c>
      <c r="D703" s="90">
        <v>0.33240000000000003</v>
      </c>
      <c r="E703" s="90">
        <v>0.1076000000000048</v>
      </c>
      <c r="F703" s="320">
        <v>107.6000000000048</v>
      </c>
    </row>
    <row r="704" spans="1:6">
      <c r="A704" s="317">
        <v>45524</v>
      </c>
      <c r="B704" s="90">
        <v>1113.54</v>
      </c>
      <c r="C704" s="318">
        <v>20.840000000000035</v>
      </c>
      <c r="D704" s="90">
        <v>11.135400000000001</v>
      </c>
      <c r="E704" s="90">
        <v>9.7046000000000348</v>
      </c>
      <c r="F704" s="320">
        <v>9704.6000000000349</v>
      </c>
    </row>
    <row r="705" spans="1:6">
      <c r="A705" s="89">
        <v>33473</v>
      </c>
      <c r="B705" s="90">
        <v>36.340000000000003</v>
      </c>
      <c r="C705" s="318">
        <v>0.74000000000000199</v>
      </c>
      <c r="D705" s="90">
        <v>0.36340000000000006</v>
      </c>
      <c r="E705" s="90">
        <v>0.37660000000000193</v>
      </c>
      <c r="F705" s="320">
        <v>376.60000000000196</v>
      </c>
    </row>
    <row r="706" spans="1:6">
      <c r="A706" s="89">
        <v>33474</v>
      </c>
      <c r="B706" s="90">
        <v>34.58</v>
      </c>
      <c r="C706" s="318">
        <v>0.57999999999999829</v>
      </c>
      <c r="D706" s="90">
        <v>0.3458</v>
      </c>
      <c r="E706" s="90">
        <v>0.2341999999999983</v>
      </c>
      <c r="F706" s="320">
        <v>234.19999999999831</v>
      </c>
    </row>
    <row r="707" spans="1:6">
      <c r="A707" s="89">
        <v>33475</v>
      </c>
      <c r="B707" s="90">
        <v>37.58</v>
      </c>
      <c r="C707" s="318">
        <v>0.73999999999999488</v>
      </c>
      <c r="D707" s="90">
        <v>0.37579999999999997</v>
      </c>
      <c r="E707" s="90">
        <v>0.36419999999999492</v>
      </c>
      <c r="F707" s="320">
        <v>364.19999999999493</v>
      </c>
    </row>
    <row r="708" spans="1:6">
      <c r="A708" s="89">
        <v>33476</v>
      </c>
      <c r="B708" s="90">
        <v>32.64</v>
      </c>
      <c r="C708" s="318">
        <v>0.66000000000000014</v>
      </c>
      <c r="D708" s="90">
        <v>0.32640000000000002</v>
      </c>
      <c r="E708" s="90">
        <v>0.33360000000000012</v>
      </c>
      <c r="F708" s="320">
        <v>333.60000000000014</v>
      </c>
    </row>
    <row r="709" spans="1:6">
      <c r="A709" s="89">
        <v>33477</v>
      </c>
      <c r="B709" s="90">
        <v>37.24</v>
      </c>
      <c r="C709" s="318">
        <v>0.39999999999999858</v>
      </c>
      <c r="D709" s="90">
        <v>0.37240000000000001</v>
      </c>
      <c r="E709" s="90">
        <v>2.759999999999857E-2</v>
      </c>
      <c r="F709" s="320">
        <v>27.59999999999857</v>
      </c>
    </row>
    <row r="710" spans="1:6">
      <c r="A710" s="89">
        <v>33478</v>
      </c>
      <c r="B710" s="90">
        <v>24.5</v>
      </c>
      <c r="C710" s="318">
        <v>0.28000000000000114</v>
      </c>
      <c r="D710" s="90">
        <v>0.245</v>
      </c>
      <c r="E710" s="90">
        <v>3.5000000000001141E-2</v>
      </c>
      <c r="F710" s="320">
        <v>35.000000000001144</v>
      </c>
    </row>
    <row r="711" spans="1:6">
      <c r="A711" s="89">
        <v>33479</v>
      </c>
      <c r="B711" s="90">
        <v>37.180000000000007</v>
      </c>
      <c r="C711" s="318">
        <v>0.74000000000000909</v>
      </c>
      <c r="D711" s="90">
        <v>0.37180000000000007</v>
      </c>
      <c r="E711" s="90">
        <v>0.36820000000000902</v>
      </c>
      <c r="F711" s="320">
        <v>368.20000000000903</v>
      </c>
    </row>
    <row r="712" spans="1:6">
      <c r="A712" s="89">
        <v>33480</v>
      </c>
      <c r="B712" s="90">
        <v>37.300000000000004</v>
      </c>
      <c r="C712" s="318">
        <v>0.86000000000000654</v>
      </c>
      <c r="D712" s="90">
        <v>0.37300000000000005</v>
      </c>
      <c r="E712" s="90">
        <v>0.48700000000000648</v>
      </c>
      <c r="F712" s="320">
        <v>487.00000000000648</v>
      </c>
    </row>
    <row r="713" spans="1:6">
      <c r="A713" s="89">
        <v>33481</v>
      </c>
      <c r="B713" s="90">
        <v>36.96</v>
      </c>
      <c r="C713" s="318">
        <v>0.56000000000000227</v>
      </c>
      <c r="D713" s="90">
        <v>0.36960000000000004</v>
      </c>
      <c r="E713" s="90">
        <v>0.19040000000000223</v>
      </c>
      <c r="F713" s="320">
        <v>190.40000000000222</v>
      </c>
    </row>
    <row r="714" spans="1:6">
      <c r="A714" s="89">
        <v>33482</v>
      </c>
      <c r="B714" s="90">
        <v>34.58</v>
      </c>
      <c r="C714" s="318">
        <v>0.51999999999999602</v>
      </c>
      <c r="D714" s="90">
        <v>0.3458</v>
      </c>
      <c r="E714" s="90">
        <v>0.17419999999999602</v>
      </c>
      <c r="F714" s="320">
        <v>174.19999999999604</v>
      </c>
    </row>
    <row r="715" spans="1:6">
      <c r="A715" s="89">
        <v>33483</v>
      </c>
      <c r="B715" s="90">
        <v>37.320000000000007</v>
      </c>
      <c r="C715" s="318">
        <v>0.56000000000000938</v>
      </c>
      <c r="D715" s="90">
        <v>0.37320000000000009</v>
      </c>
      <c r="E715" s="90">
        <v>0.18680000000000929</v>
      </c>
      <c r="F715" s="320">
        <v>186.80000000000931</v>
      </c>
    </row>
    <row r="716" spans="1:6">
      <c r="A716" s="89">
        <v>33484</v>
      </c>
      <c r="B716" s="90">
        <v>37.76</v>
      </c>
      <c r="C716" s="318">
        <v>0.67999999999999972</v>
      </c>
      <c r="D716" s="90">
        <v>0.37759999999999999</v>
      </c>
      <c r="E716" s="90">
        <v>0.30239999999999972</v>
      </c>
      <c r="F716" s="320">
        <v>302.39999999999975</v>
      </c>
    </row>
    <row r="717" spans="1:6">
      <c r="A717" s="89">
        <v>33485</v>
      </c>
      <c r="B717" s="90">
        <v>35.64</v>
      </c>
      <c r="C717" s="318">
        <v>0.98000000000000398</v>
      </c>
      <c r="D717" s="90">
        <v>0.35639999999999999</v>
      </c>
      <c r="E717" s="90">
        <v>0.62360000000000393</v>
      </c>
      <c r="F717" s="320">
        <v>623.60000000000389</v>
      </c>
    </row>
    <row r="718" spans="1:6">
      <c r="A718" s="89">
        <v>33486</v>
      </c>
      <c r="B718" s="90">
        <v>37.08</v>
      </c>
      <c r="C718" s="318">
        <v>0.61999999999999744</v>
      </c>
      <c r="D718" s="90">
        <v>0.37079999999999996</v>
      </c>
      <c r="E718" s="90">
        <v>0.24919999999999748</v>
      </c>
      <c r="F718" s="320">
        <v>249.19999999999749</v>
      </c>
    </row>
    <row r="719" spans="1:6">
      <c r="A719" s="89">
        <v>33487</v>
      </c>
      <c r="B719" s="90">
        <v>38.58</v>
      </c>
      <c r="C719" s="318">
        <v>0.61999999999999744</v>
      </c>
      <c r="D719" s="90">
        <v>0.38579999999999998</v>
      </c>
      <c r="E719" s="90">
        <v>0.23419999999999747</v>
      </c>
      <c r="F719" s="320">
        <v>234.19999999999746</v>
      </c>
    </row>
    <row r="720" spans="1:6">
      <c r="A720" s="89">
        <v>33488</v>
      </c>
      <c r="B720" s="90">
        <v>24.44</v>
      </c>
      <c r="C720" s="318">
        <v>0.5400000000000027</v>
      </c>
      <c r="D720" s="90">
        <v>0.24440000000000001</v>
      </c>
      <c r="E720" s="90">
        <v>0.29560000000000269</v>
      </c>
      <c r="F720" s="320">
        <v>295.60000000000269</v>
      </c>
    </row>
    <row r="721" spans="1:6">
      <c r="A721" s="89">
        <v>33489</v>
      </c>
      <c r="B721" s="90">
        <v>36.340000000000003</v>
      </c>
      <c r="C721" s="318">
        <v>0.86000000000000654</v>
      </c>
      <c r="D721" s="90">
        <v>0.36340000000000006</v>
      </c>
      <c r="E721" s="90">
        <v>0.49660000000000648</v>
      </c>
      <c r="F721" s="320">
        <v>496.6000000000065</v>
      </c>
    </row>
    <row r="722" spans="1:6">
      <c r="A722" s="89">
        <v>33490</v>
      </c>
      <c r="B722" s="90">
        <v>35.299999999999997</v>
      </c>
      <c r="C722" s="318">
        <v>0.83999999999999631</v>
      </c>
      <c r="D722" s="90">
        <v>0.35299999999999998</v>
      </c>
      <c r="E722" s="90">
        <v>0.48699999999999632</v>
      </c>
      <c r="F722" s="320">
        <v>486.99999999999631</v>
      </c>
    </row>
    <row r="723" spans="1:6">
      <c r="A723" s="89">
        <v>33491</v>
      </c>
      <c r="B723" s="90">
        <v>25.7</v>
      </c>
      <c r="C723" s="318">
        <v>0.80000000000000071</v>
      </c>
      <c r="D723" s="90">
        <v>0.25700000000000001</v>
      </c>
      <c r="E723" s="90">
        <v>0.5430000000000007</v>
      </c>
      <c r="F723" s="320">
        <v>543.00000000000068</v>
      </c>
    </row>
    <row r="724" spans="1:6">
      <c r="A724" s="89">
        <v>33492</v>
      </c>
      <c r="B724" s="90">
        <v>38.340000000000003</v>
      </c>
      <c r="C724" s="318">
        <v>0.84000000000000341</v>
      </c>
      <c r="D724" s="90">
        <v>0.38340000000000002</v>
      </c>
      <c r="E724" s="90">
        <v>0.45660000000000339</v>
      </c>
      <c r="F724" s="320">
        <v>456.60000000000338</v>
      </c>
    </row>
    <row r="725" spans="1:6">
      <c r="A725" s="89">
        <v>33493</v>
      </c>
      <c r="B725" s="90">
        <v>37.5</v>
      </c>
      <c r="C725" s="318">
        <v>0.61999999999999744</v>
      </c>
      <c r="D725" s="90">
        <v>0.375</v>
      </c>
      <c r="E725" s="90">
        <v>0.24499999999999744</v>
      </c>
      <c r="F725" s="320">
        <v>244.99999999999744</v>
      </c>
    </row>
    <row r="726" spans="1:6">
      <c r="A726" s="89">
        <v>33494</v>
      </c>
      <c r="B726" s="90">
        <v>36.58</v>
      </c>
      <c r="C726" s="318">
        <v>0.79999999999999716</v>
      </c>
      <c r="D726" s="90">
        <v>0.36580000000000001</v>
      </c>
      <c r="E726" s="90">
        <v>0.43419999999999714</v>
      </c>
      <c r="F726" s="320">
        <v>434.19999999999715</v>
      </c>
    </row>
    <row r="727" spans="1:6">
      <c r="A727" s="89">
        <v>33495</v>
      </c>
      <c r="B727" s="90">
        <v>24</v>
      </c>
      <c r="C727" s="318">
        <v>0.67999999999999972</v>
      </c>
      <c r="D727" s="90">
        <v>0.24</v>
      </c>
      <c r="E727" s="90">
        <v>0.43999999999999972</v>
      </c>
      <c r="F727" s="320">
        <v>439.99999999999972</v>
      </c>
    </row>
    <row r="728" spans="1:6">
      <c r="A728" s="89">
        <v>33496</v>
      </c>
      <c r="B728" s="90">
        <v>33.24</v>
      </c>
      <c r="C728" s="318">
        <v>0.52000000000000313</v>
      </c>
      <c r="D728" s="90">
        <v>0.33240000000000003</v>
      </c>
      <c r="E728" s="90">
        <v>0.1876000000000031</v>
      </c>
      <c r="F728" s="320">
        <v>187.60000000000309</v>
      </c>
    </row>
    <row r="729" spans="1:6">
      <c r="A729" s="89">
        <v>33497</v>
      </c>
      <c r="B729" s="90">
        <v>35.32</v>
      </c>
      <c r="C729" s="318">
        <v>0.74000000000000199</v>
      </c>
      <c r="D729" s="90">
        <v>0.35320000000000001</v>
      </c>
      <c r="E729" s="90">
        <v>0.38680000000000198</v>
      </c>
      <c r="F729" s="320">
        <v>386.800000000002</v>
      </c>
    </row>
    <row r="730" spans="1:6">
      <c r="A730" s="89">
        <v>33498</v>
      </c>
      <c r="B730" s="90">
        <v>35.660000000000004</v>
      </c>
      <c r="C730" s="318">
        <v>0.52000000000000313</v>
      </c>
      <c r="D730" s="90">
        <v>0.35660000000000003</v>
      </c>
      <c r="E730" s="90">
        <v>0.1634000000000031</v>
      </c>
      <c r="F730" s="320">
        <v>163.4000000000031</v>
      </c>
    </row>
    <row r="731" spans="1:6">
      <c r="A731" s="89">
        <v>33499</v>
      </c>
      <c r="B731" s="90">
        <v>35.92</v>
      </c>
      <c r="C731" s="318">
        <v>0.71999999999999886</v>
      </c>
      <c r="D731" s="90">
        <v>0.35920000000000002</v>
      </c>
      <c r="E731" s="90">
        <v>0.36079999999999884</v>
      </c>
      <c r="F731" s="320">
        <v>360.79999999999882</v>
      </c>
    </row>
    <row r="732" spans="1:6">
      <c r="A732" s="89">
        <v>33500</v>
      </c>
      <c r="B732" s="90">
        <v>38.32</v>
      </c>
      <c r="C732" s="318">
        <v>0.57999999999999829</v>
      </c>
      <c r="D732" s="90">
        <v>0.38319999999999999</v>
      </c>
      <c r="E732" s="90">
        <v>0.19679999999999831</v>
      </c>
      <c r="F732" s="320">
        <v>196.79999999999831</v>
      </c>
    </row>
    <row r="733" spans="1:6">
      <c r="A733" s="89">
        <v>33501</v>
      </c>
      <c r="B733" s="90">
        <v>35.22</v>
      </c>
      <c r="C733" s="318">
        <v>0.47999999999999687</v>
      </c>
      <c r="D733" s="90">
        <v>0.35220000000000001</v>
      </c>
      <c r="E733" s="90">
        <v>0.12779999999999686</v>
      </c>
      <c r="F733" s="320">
        <v>127.79999999999686</v>
      </c>
    </row>
    <row r="734" spans="1:6">
      <c r="A734" s="89">
        <v>33502</v>
      </c>
      <c r="B734" s="90">
        <v>34.980000000000004</v>
      </c>
      <c r="C734" s="318">
        <v>0.5800000000000054</v>
      </c>
      <c r="D734" s="90">
        <v>0.34980000000000006</v>
      </c>
      <c r="E734" s="90">
        <v>0.23020000000000534</v>
      </c>
      <c r="F734" s="320">
        <v>230.20000000000533</v>
      </c>
    </row>
    <row r="735" spans="1:6">
      <c r="A735" s="89">
        <v>33503</v>
      </c>
      <c r="B735" s="90">
        <v>35.06</v>
      </c>
      <c r="C735" s="318">
        <v>0.5</v>
      </c>
      <c r="D735" s="90">
        <v>0.35060000000000002</v>
      </c>
      <c r="E735" s="90">
        <v>0.14939999999999998</v>
      </c>
      <c r="F735" s="320">
        <v>149.39999999999998</v>
      </c>
    </row>
    <row r="736" spans="1:6">
      <c r="A736" s="89">
        <v>33504</v>
      </c>
      <c r="B736" s="90">
        <v>36.340000000000003</v>
      </c>
      <c r="C736" s="318">
        <v>0.68000000000000682</v>
      </c>
      <c r="D736" s="90">
        <v>0.36340000000000006</v>
      </c>
      <c r="E736" s="90">
        <v>0.31660000000000676</v>
      </c>
      <c r="F736" s="320">
        <v>316.60000000000679</v>
      </c>
    </row>
    <row r="737" spans="1:6">
      <c r="A737" s="317">
        <v>45526</v>
      </c>
      <c r="B737" s="90">
        <v>1186.1199999999997</v>
      </c>
      <c r="C737" s="318">
        <v>29.460000000000015</v>
      </c>
      <c r="D737" s="90">
        <v>11.861199999999997</v>
      </c>
      <c r="E737" s="90">
        <v>17.598800000000018</v>
      </c>
      <c r="F737" s="320">
        <v>17598.800000000017</v>
      </c>
    </row>
    <row r="738" spans="1:6">
      <c r="A738" s="89">
        <v>33505</v>
      </c>
      <c r="B738" s="90">
        <v>36.92</v>
      </c>
      <c r="C738" s="318">
        <v>0.70000000000000284</v>
      </c>
      <c r="D738" s="90">
        <v>0.36920000000000003</v>
      </c>
      <c r="E738" s="90">
        <v>0.33080000000000281</v>
      </c>
      <c r="F738" s="320">
        <v>330.8000000000028</v>
      </c>
    </row>
    <row r="739" spans="1:6">
      <c r="A739" s="89">
        <v>33506</v>
      </c>
      <c r="B739" s="90">
        <v>36.04</v>
      </c>
      <c r="C739" s="318">
        <v>0.69999999999999574</v>
      </c>
      <c r="D739" s="90">
        <v>0.3604</v>
      </c>
      <c r="E739" s="90">
        <v>0.33959999999999574</v>
      </c>
      <c r="F739" s="320">
        <v>339.59999999999576</v>
      </c>
    </row>
    <row r="740" spans="1:6">
      <c r="A740" s="89">
        <v>33507</v>
      </c>
      <c r="B740" s="90">
        <v>25.32</v>
      </c>
      <c r="C740" s="318">
        <v>0.67999999999999972</v>
      </c>
      <c r="D740" s="90">
        <v>0.25319999999999998</v>
      </c>
      <c r="E740" s="90">
        <v>0.42679999999999974</v>
      </c>
      <c r="F740" s="320">
        <v>426.79999999999973</v>
      </c>
    </row>
    <row r="741" spans="1:6">
      <c r="A741" s="89">
        <v>33508</v>
      </c>
      <c r="B741" s="90">
        <v>35.099999999999994</v>
      </c>
      <c r="C741" s="318">
        <v>0.65999999999999659</v>
      </c>
      <c r="D741" s="90">
        <v>0.35099999999999992</v>
      </c>
      <c r="E741" s="90">
        <v>0.30899999999999667</v>
      </c>
      <c r="F741" s="320">
        <v>308.99999999999665</v>
      </c>
    </row>
    <row r="742" spans="1:6">
      <c r="A742" s="89">
        <v>33509</v>
      </c>
      <c r="B742" s="90">
        <v>25.660000000000004</v>
      </c>
      <c r="C742" s="318">
        <v>0.5800000000000054</v>
      </c>
      <c r="D742" s="90">
        <v>0.25660000000000005</v>
      </c>
      <c r="E742" s="90">
        <v>0.32340000000000535</v>
      </c>
      <c r="F742" s="320">
        <v>323.40000000000538</v>
      </c>
    </row>
    <row r="743" spans="1:6">
      <c r="A743" s="89">
        <v>33510</v>
      </c>
      <c r="B743" s="90">
        <v>34.700000000000003</v>
      </c>
      <c r="C743" s="318">
        <v>0.5800000000000054</v>
      </c>
      <c r="D743" s="90">
        <v>0.34700000000000003</v>
      </c>
      <c r="E743" s="90">
        <v>0.23300000000000537</v>
      </c>
      <c r="F743" s="320">
        <v>233.00000000000537</v>
      </c>
    </row>
    <row r="744" spans="1:6">
      <c r="A744" s="89">
        <v>33511</v>
      </c>
      <c r="B744" s="90">
        <v>36.58</v>
      </c>
      <c r="C744" s="318">
        <v>0.64000000000000057</v>
      </c>
      <c r="D744" s="90">
        <v>0.36580000000000001</v>
      </c>
      <c r="E744" s="90">
        <v>0.27420000000000055</v>
      </c>
      <c r="F744" s="320">
        <v>274.20000000000056</v>
      </c>
    </row>
    <row r="745" spans="1:6">
      <c r="A745" s="89">
        <v>33512</v>
      </c>
      <c r="B745" s="90">
        <v>35.880000000000003</v>
      </c>
      <c r="C745" s="318">
        <v>0.52000000000000313</v>
      </c>
      <c r="D745" s="90">
        <v>0.35880000000000001</v>
      </c>
      <c r="E745" s="90">
        <v>0.16120000000000312</v>
      </c>
      <c r="F745" s="320">
        <v>161.20000000000312</v>
      </c>
    </row>
    <row r="746" spans="1:6">
      <c r="A746" s="89">
        <v>33513</v>
      </c>
      <c r="B746" s="90">
        <v>36.959999999999994</v>
      </c>
      <c r="C746" s="318">
        <v>1.5799999999999912</v>
      </c>
      <c r="D746" s="90">
        <v>0.36959999999999993</v>
      </c>
      <c r="E746" s="90">
        <v>1.2103999999999913</v>
      </c>
      <c r="F746" s="320">
        <v>1210.3999999999912</v>
      </c>
    </row>
    <row r="747" spans="1:6">
      <c r="A747" s="89">
        <v>33514</v>
      </c>
      <c r="B747" s="90">
        <v>38.86</v>
      </c>
      <c r="C747" s="318">
        <v>0.88000000000000256</v>
      </c>
      <c r="D747" s="90">
        <v>0.3886</v>
      </c>
      <c r="E747" s="90">
        <v>0.49140000000000256</v>
      </c>
      <c r="F747" s="320">
        <v>491.40000000000254</v>
      </c>
    </row>
    <row r="748" spans="1:6">
      <c r="A748" s="89">
        <v>33515</v>
      </c>
      <c r="B748" s="90">
        <v>26.119999999999997</v>
      </c>
      <c r="C748" s="318">
        <v>0.47999999999999687</v>
      </c>
      <c r="D748" s="90">
        <v>0.26119999999999999</v>
      </c>
      <c r="E748" s="90">
        <v>0.21879999999999689</v>
      </c>
      <c r="F748" s="320">
        <v>218.79999999999688</v>
      </c>
    </row>
    <row r="749" spans="1:6">
      <c r="A749" s="89">
        <v>33516</v>
      </c>
      <c r="B749" s="90">
        <v>40.020000000000003</v>
      </c>
      <c r="C749" s="318">
        <v>0.74000000000000199</v>
      </c>
      <c r="D749" s="90">
        <v>0.40020000000000006</v>
      </c>
      <c r="E749" s="90">
        <v>0.33980000000000193</v>
      </c>
      <c r="F749" s="320">
        <v>339.80000000000194</v>
      </c>
    </row>
    <row r="750" spans="1:6">
      <c r="A750" s="89">
        <v>33517</v>
      </c>
      <c r="B750" s="90">
        <v>36.179999999999993</v>
      </c>
      <c r="C750" s="318">
        <v>0.75999999999999091</v>
      </c>
      <c r="D750" s="90">
        <v>0.36179999999999995</v>
      </c>
      <c r="E750" s="90">
        <v>0.39819999999999095</v>
      </c>
      <c r="F750" s="320">
        <v>398.19999999999095</v>
      </c>
    </row>
    <row r="751" spans="1:6">
      <c r="A751" s="89">
        <v>33518</v>
      </c>
      <c r="B751" s="90">
        <v>37.980000000000004</v>
      </c>
      <c r="C751" s="318">
        <v>1.220000000000006</v>
      </c>
      <c r="D751" s="90">
        <v>0.37980000000000003</v>
      </c>
      <c r="E751" s="90">
        <v>0.84020000000000594</v>
      </c>
      <c r="F751" s="320">
        <v>840.20000000000596</v>
      </c>
    </row>
    <row r="752" spans="1:6">
      <c r="A752" s="89">
        <v>33519</v>
      </c>
      <c r="B752" s="90">
        <v>38.64</v>
      </c>
      <c r="C752" s="318">
        <v>0.79999999999999716</v>
      </c>
      <c r="D752" s="90">
        <v>0.38640000000000002</v>
      </c>
      <c r="E752" s="90">
        <v>0.41359999999999714</v>
      </c>
      <c r="F752" s="320">
        <v>413.59999999999712</v>
      </c>
    </row>
    <row r="753" spans="1:6">
      <c r="A753" s="89">
        <v>33520</v>
      </c>
      <c r="B753" s="90">
        <v>38.04</v>
      </c>
      <c r="C753" s="318">
        <v>0.82000000000000028</v>
      </c>
      <c r="D753" s="90">
        <v>0.38040000000000002</v>
      </c>
      <c r="E753" s="90">
        <v>0.43960000000000027</v>
      </c>
      <c r="F753" s="320">
        <v>439.60000000000025</v>
      </c>
    </row>
    <row r="754" spans="1:6">
      <c r="A754" s="89">
        <v>33521</v>
      </c>
      <c r="B754" s="90">
        <v>37.100000000000009</v>
      </c>
      <c r="C754" s="318">
        <v>0.6600000000000108</v>
      </c>
      <c r="D754" s="90">
        <v>0.37100000000000011</v>
      </c>
      <c r="E754" s="90">
        <v>0.28900000000001069</v>
      </c>
      <c r="F754" s="320">
        <v>289.00000000001069</v>
      </c>
    </row>
    <row r="755" spans="1:6">
      <c r="A755" s="89">
        <v>33522</v>
      </c>
      <c r="B755" s="90">
        <v>37.04</v>
      </c>
      <c r="C755" s="318">
        <v>0.71999999999999886</v>
      </c>
      <c r="D755" s="90">
        <v>0.37040000000000001</v>
      </c>
      <c r="E755" s="90">
        <v>0.34959999999999886</v>
      </c>
      <c r="F755" s="320">
        <v>349.59999999999883</v>
      </c>
    </row>
    <row r="756" spans="1:6">
      <c r="A756" s="89">
        <v>33523</v>
      </c>
      <c r="B756" s="90">
        <v>37.18</v>
      </c>
      <c r="C756" s="318">
        <v>0.85999999999999943</v>
      </c>
      <c r="D756" s="90">
        <v>0.37180000000000002</v>
      </c>
      <c r="E756" s="90">
        <v>0.48819999999999941</v>
      </c>
      <c r="F756" s="320">
        <v>488.19999999999942</v>
      </c>
    </row>
    <row r="757" spans="1:6">
      <c r="A757" s="89">
        <v>33524</v>
      </c>
      <c r="B757" s="90">
        <v>24.060000000000002</v>
      </c>
      <c r="C757" s="318">
        <v>0.36000000000000298</v>
      </c>
      <c r="D757" s="90">
        <v>0.24060000000000004</v>
      </c>
      <c r="E757" s="90">
        <v>0.11940000000000295</v>
      </c>
      <c r="F757" s="320">
        <v>119.40000000000295</v>
      </c>
    </row>
    <row r="758" spans="1:6">
      <c r="A758" s="89">
        <v>33525</v>
      </c>
      <c r="B758" s="90">
        <v>24.92</v>
      </c>
      <c r="C758" s="318">
        <v>0.60000000000000142</v>
      </c>
      <c r="D758" s="90">
        <v>0.24920000000000003</v>
      </c>
      <c r="E758" s="90">
        <v>0.35080000000000139</v>
      </c>
      <c r="F758" s="320">
        <v>350.80000000000138</v>
      </c>
    </row>
    <row r="759" spans="1:6">
      <c r="A759" s="89">
        <v>33526</v>
      </c>
      <c r="B759" s="90">
        <v>36.239999999999995</v>
      </c>
      <c r="C759" s="318">
        <v>0.61999999999999744</v>
      </c>
      <c r="D759" s="90">
        <v>0.36239999999999994</v>
      </c>
      <c r="E759" s="90">
        <v>0.2575999999999975</v>
      </c>
      <c r="F759" s="320">
        <v>257.59999999999752</v>
      </c>
    </row>
    <row r="760" spans="1:6">
      <c r="A760" s="89">
        <v>33527</v>
      </c>
      <c r="B760" s="90">
        <v>37.019999999999996</v>
      </c>
      <c r="C760" s="318">
        <v>0.9199999999999946</v>
      </c>
      <c r="D760" s="90">
        <v>0.37019999999999997</v>
      </c>
      <c r="E760" s="90">
        <v>0.54979999999999463</v>
      </c>
      <c r="F760" s="320">
        <v>549.79999999999461</v>
      </c>
    </row>
    <row r="761" spans="1:6">
      <c r="A761" s="89">
        <v>33528</v>
      </c>
      <c r="B761" s="90">
        <v>36.980000000000004</v>
      </c>
      <c r="C761" s="318">
        <v>0.62000000000000455</v>
      </c>
      <c r="D761" s="90">
        <v>0.36980000000000007</v>
      </c>
      <c r="E761" s="90">
        <v>0.25020000000000447</v>
      </c>
      <c r="F761" s="320">
        <v>250.20000000000448</v>
      </c>
    </row>
    <row r="762" spans="1:6">
      <c r="A762" s="89">
        <v>33529</v>
      </c>
      <c r="B762" s="90">
        <v>35.380000000000003</v>
      </c>
      <c r="C762" s="318">
        <v>0.82000000000000028</v>
      </c>
      <c r="D762" s="90">
        <v>0.35380000000000006</v>
      </c>
      <c r="E762" s="90">
        <v>0.46620000000000023</v>
      </c>
      <c r="F762" s="320">
        <v>466.20000000000022</v>
      </c>
    </row>
    <row r="763" spans="1:6">
      <c r="A763" s="89">
        <v>33530</v>
      </c>
      <c r="B763" s="90">
        <v>36.94</v>
      </c>
      <c r="C763" s="318">
        <v>1.0599999999999952</v>
      </c>
      <c r="D763" s="90">
        <v>0.36940000000000001</v>
      </c>
      <c r="E763" s="90">
        <v>0.69059999999999522</v>
      </c>
      <c r="F763" s="320">
        <v>690.59999999999525</v>
      </c>
    </row>
    <row r="764" spans="1:6">
      <c r="A764" s="89">
        <v>33531</v>
      </c>
      <c r="B764" s="90">
        <v>34.900000000000006</v>
      </c>
      <c r="C764" s="318">
        <v>0.64000000000000767</v>
      </c>
      <c r="D764" s="90">
        <v>0.34900000000000009</v>
      </c>
      <c r="E764" s="90">
        <v>0.29100000000000759</v>
      </c>
      <c r="F764" s="320">
        <v>291.00000000000756</v>
      </c>
    </row>
    <row r="765" spans="1:6">
      <c r="A765" s="89">
        <v>33532</v>
      </c>
      <c r="B765" s="90">
        <v>39.14</v>
      </c>
      <c r="C765" s="318">
        <v>1.5200000000000031</v>
      </c>
      <c r="D765" s="90">
        <v>0.39140000000000003</v>
      </c>
      <c r="E765" s="90">
        <v>1.1286000000000032</v>
      </c>
      <c r="F765" s="320">
        <v>1128.6000000000031</v>
      </c>
    </row>
    <row r="766" spans="1:6">
      <c r="A766" s="89">
        <v>33533</v>
      </c>
      <c r="B766" s="90">
        <v>37.78</v>
      </c>
      <c r="C766" s="318">
        <v>2.1200000000000045</v>
      </c>
      <c r="D766" s="90">
        <v>0.37780000000000002</v>
      </c>
      <c r="E766" s="90">
        <v>1.7422000000000044</v>
      </c>
      <c r="F766" s="320">
        <v>1742.2000000000044</v>
      </c>
    </row>
    <row r="767" spans="1:6">
      <c r="A767" s="89">
        <v>33534</v>
      </c>
      <c r="B767" s="90">
        <v>37.480000000000004</v>
      </c>
      <c r="C767" s="318">
        <v>1.1400000000000006</v>
      </c>
      <c r="D767" s="90">
        <v>0.37480000000000002</v>
      </c>
      <c r="E767" s="90">
        <v>0.76520000000000055</v>
      </c>
      <c r="F767" s="320">
        <v>765.2000000000005</v>
      </c>
    </row>
    <row r="768" spans="1:6">
      <c r="A768" s="89">
        <v>33535</v>
      </c>
      <c r="B768" s="90">
        <v>37.099999999999994</v>
      </c>
      <c r="C768" s="318">
        <v>0.73999999999999488</v>
      </c>
      <c r="D768" s="90">
        <v>0.37099999999999994</v>
      </c>
      <c r="E768" s="90">
        <v>0.36899999999999494</v>
      </c>
      <c r="F768" s="320">
        <v>368.99999999999494</v>
      </c>
    </row>
    <row r="769" spans="1:6">
      <c r="A769" s="89">
        <v>33536</v>
      </c>
      <c r="B769" s="90">
        <v>36.840000000000003</v>
      </c>
      <c r="C769" s="318">
        <v>1.1800000000000068</v>
      </c>
      <c r="D769" s="90">
        <v>0.36840000000000006</v>
      </c>
      <c r="E769" s="90">
        <v>0.81160000000000676</v>
      </c>
      <c r="F769" s="320">
        <v>811.60000000000673</v>
      </c>
    </row>
    <row r="770" spans="1:6">
      <c r="A770" s="89">
        <v>33537</v>
      </c>
      <c r="B770" s="90">
        <v>24</v>
      </c>
      <c r="C770" s="318">
        <v>0.76000000000000156</v>
      </c>
      <c r="D770" s="90">
        <v>0.24</v>
      </c>
      <c r="E770" s="90">
        <v>0.52000000000000157</v>
      </c>
      <c r="F770" s="320">
        <v>520.00000000000159</v>
      </c>
    </row>
    <row r="771" spans="1:6">
      <c r="A771" s="89">
        <v>33538</v>
      </c>
      <c r="B771" s="90">
        <v>37.019999999999996</v>
      </c>
      <c r="C771" s="318">
        <v>1.779999999999994</v>
      </c>
      <c r="D771" s="90">
        <v>0.37019999999999997</v>
      </c>
      <c r="E771" s="90">
        <v>1.4097999999999939</v>
      </c>
      <c r="F771" s="320">
        <v>1409.799999999994</v>
      </c>
    </row>
    <row r="772" spans="1:6">
      <c r="A772" s="317">
        <v>45527</v>
      </c>
      <c r="B772" s="90">
        <v>1107.4999999999998</v>
      </c>
      <c r="C772" s="318">
        <v>30.579999999999984</v>
      </c>
      <c r="D772" s="90">
        <v>11.074999999999998</v>
      </c>
      <c r="E772" s="90">
        <v>19.504999999999988</v>
      </c>
      <c r="F772" s="320">
        <v>19504.999999999989</v>
      </c>
    </row>
    <row r="773" spans="1:6">
      <c r="A773" s="89">
        <v>33539</v>
      </c>
      <c r="B773" s="90">
        <v>35.58</v>
      </c>
      <c r="C773" s="318">
        <v>0.87999999999999545</v>
      </c>
      <c r="D773" s="90">
        <v>0.35580000000000001</v>
      </c>
      <c r="E773" s="90">
        <v>0.52419999999999545</v>
      </c>
      <c r="F773" s="320">
        <v>524.1999999999955</v>
      </c>
    </row>
    <row r="774" spans="1:6">
      <c r="A774" s="89">
        <v>33540</v>
      </c>
      <c r="B774" s="90">
        <v>23.2</v>
      </c>
      <c r="C774" s="318">
        <v>0.59999999999999787</v>
      </c>
      <c r="D774" s="90">
        <v>0.23199999999999998</v>
      </c>
      <c r="E774" s="90">
        <v>0.36799999999999788</v>
      </c>
      <c r="F774" s="320">
        <v>367.9999999999979</v>
      </c>
    </row>
    <row r="775" spans="1:6">
      <c r="A775" s="89">
        <v>33541</v>
      </c>
      <c r="B775" s="90">
        <v>32.540000000000006</v>
      </c>
      <c r="C775" s="318">
        <v>0.46000000000000796</v>
      </c>
      <c r="D775" s="90">
        <v>0.32540000000000008</v>
      </c>
      <c r="E775" s="90">
        <v>0.13460000000000788</v>
      </c>
      <c r="F775" s="320">
        <v>134.60000000000787</v>
      </c>
    </row>
    <row r="776" spans="1:6">
      <c r="A776" s="89">
        <v>33542</v>
      </c>
      <c r="B776" s="90">
        <v>36.86</v>
      </c>
      <c r="C776" s="318">
        <v>0.78000000000000114</v>
      </c>
      <c r="D776" s="90">
        <v>0.36859999999999998</v>
      </c>
      <c r="E776" s="90">
        <v>0.41140000000000115</v>
      </c>
      <c r="F776" s="320">
        <v>411.40000000000117</v>
      </c>
    </row>
    <row r="777" spans="1:6">
      <c r="A777" s="89">
        <v>33543</v>
      </c>
      <c r="B777" s="90">
        <v>36.64</v>
      </c>
      <c r="C777" s="318">
        <v>0.71999999999999886</v>
      </c>
      <c r="D777" s="90">
        <v>0.3664</v>
      </c>
      <c r="E777" s="90">
        <v>0.35359999999999886</v>
      </c>
      <c r="F777" s="320">
        <v>353.59999999999889</v>
      </c>
    </row>
    <row r="778" spans="1:6">
      <c r="A778" s="89">
        <v>33544</v>
      </c>
      <c r="B778" s="90">
        <v>37.36</v>
      </c>
      <c r="C778" s="318">
        <v>1.0399999999999991</v>
      </c>
      <c r="D778" s="90">
        <v>0.37359999999999999</v>
      </c>
      <c r="E778" s="90">
        <v>0.66639999999999922</v>
      </c>
      <c r="F778" s="320">
        <v>666.39999999999918</v>
      </c>
    </row>
    <row r="779" spans="1:6">
      <c r="A779" s="89">
        <v>33545</v>
      </c>
      <c r="B779" s="90">
        <v>36.94</v>
      </c>
      <c r="C779" s="318">
        <v>0.97999999999999687</v>
      </c>
      <c r="D779" s="90">
        <v>0.36940000000000001</v>
      </c>
      <c r="E779" s="90">
        <v>0.61059999999999692</v>
      </c>
      <c r="F779" s="320">
        <v>610.59999999999695</v>
      </c>
    </row>
    <row r="780" spans="1:6">
      <c r="A780" s="89">
        <v>33546</v>
      </c>
      <c r="B780" s="90">
        <v>36.739999999999995</v>
      </c>
      <c r="C780" s="318">
        <v>0.57999999999999829</v>
      </c>
      <c r="D780" s="90">
        <v>0.36739999999999995</v>
      </c>
      <c r="E780" s="90">
        <v>0.21259999999999835</v>
      </c>
      <c r="F780" s="320">
        <v>212.59999999999835</v>
      </c>
    </row>
    <row r="781" spans="1:6">
      <c r="A781" s="89">
        <v>33547</v>
      </c>
      <c r="B781" s="90">
        <v>37.260000000000005</v>
      </c>
      <c r="C781" s="318">
        <v>0.90000000000000568</v>
      </c>
      <c r="D781" s="90">
        <v>0.37260000000000004</v>
      </c>
      <c r="E781" s="90">
        <v>0.52740000000000564</v>
      </c>
      <c r="F781" s="320">
        <v>527.40000000000566</v>
      </c>
    </row>
    <row r="782" spans="1:6">
      <c r="A782" s="89">
        <v>33548</v>
      </c>
      <c r="B782" s="90">
        <v>22.62</v>
      </c>
      <c r="C782" s="318">
        <v>0.32000000000000028</v>
      </c>
      <c r="D782" s="90">
        <v>0.22620000000000001</v>
      </c>
      <c r="E782" s="90">
        <v>9.3800000000000272E-2</v>
      </c>
      <c r="F782" s="320">
        <v>93.800000000000267</v>
      </c>
    </row>
    <row r="783" spans="1:6">
      <c r="A783" s="89">
        <v>33549</v>
      </c>
      <c r="B783" s="90">
        <v>39.159999999999997</v>
      </c>
      <c r="C783" s="318">
        <v>0.59999999999999432</v>
      </c>
      <c r="D783" s="90">
        <v>0.39159999999999995</v>
      </c>
      <c r="E783" s="90">
        <v>0.20839999999999437</v>
      </c>
      <c r="F783" s="320">
        <v>208.39999999999438</v>
      </c>
    </row>
    <row r="784" spans="1:6">
      <c r="A784" s="89">
        <v>33550</v>
      </c>
      <c r="B784" s="90">
        <v>35.92</v>
      </c>
      <c r="C784" s="318">
        <v>0.82000000000000028</v>
      </c>
      <c r="D784" s="90">
        <v>0.35920000000000002</v>
      </c>
      <c r="E784" s="90">
        <v>0.46080000000000026</v>
      </c>
      <c r="F784" s="320">
        <v>460.80000000000024</v>
      </c>
    </row>
    <row r="785" spans="1:6">
      <c r="A785" s="89">
        <v>33551</v>
      </c>
      <c r="B785" s="90">
        <v>36.92</v>
      </c>
      <c r="C785" s="318">
        <v>0.62000000000000455</v>
      </c>
      <c r="D785" s="90">
        <v>0.36920000000000003</v>
      </c>
      <c r="E785" s="90">
        <v>0.25080000000000452</v>
      </c>
      <c r="F785" s="320">
        <v>250.80000000000453</v>
      </c>
    </row>
    <row r="786" spans="1:6">
      <c r="A786" s="89">
        <v>33552</v>
      </c>
      <c r="B786" s="90">
        <v>33.78</v>
      </c>
      <c r="C786" s="318">
        <v>1.1200000000000045</v>
      </c>
      <c r="D786" s="90">
        <v>0.33780000000000004</v>
      </c>
      <c r="E786" s="90">
        <v>0.78220000000000445</v>
      </c>
      <c r="F786" s="320">
        <v>782.20000000000448</v>
      </c>
    </row>
    <row r="787" spans="1:6">
      <c r="A787" s="89">
        <v>33553</v>
      </c>
      <c r="B787" s="90">
        <v>35.659999999999997</v>
      </c>
      <c r="C787" s="318">
        <v>1.0999999999999943</v>
      </c>
      <c r="D787" s="90">
        <v>0.35659999999999997</v>
      </c>
      <c r="E787" s="90">
        <v>0.74339999999999429</v>
      </c>
      <c r="F787" s="320">
        <v>743.39999999999429</v>
      </c>
    </row>
    <row r="788" spans="1:6">
      <c r="A788" s="89">
        <v>33554</v>
      </c>
      <c r="B788" s="90">
        <v>36.260000000000005</v>
      </c>
      <c r="C788" s="318">
        <v>1.0600000000000023</v>
      </c>
      <c r="D788" s="90">
        <v>0.36260000000000003</v>
      </c>
      <c r="E788" s="90">
        <v>0.69740000000000224</v>
      </c>
      <c r="F788" s="320">
        <v>697.40000000000225</v>
      </c>
    </row>
    <row r="789" spans="1:6">
      <c r="A789" s="89">
        <v>33555</v>
      </c>
      <c r="B789" s="90">
        <v>22.979999999999997</v>
      </c>
      <c r="C789" s="318">
        <v>0.37999999999999545</v>
      </c>
      <c r="D789" s="90">
        <v>0.22979999999999998</v>
      </c>
      <c r="E789" s="90">
        <v>0.15019999999999548</v>
      </c>
      <c r="F789" s="320">
        <v>150.19999999999547</v>
      </c>
    </row>
    <row r="790" spans="1:6">
      <c r="A790" s="89">
        <v>33556</v>
      </c>
      <c r="B790" s="90">
        <v>24.519999999999996</v>
      </c>
      <c r="C790" s="318">
        <v>0.53999999999999559</v>
      </c>
      <c r="D790" s="90">
        <v>0.24519999999999997</v>
      </c>
      <c r="E790" s="90">
        <v>0.29479999999999562</v>
      </c>
      <c r="F790" s="320">
        <v>294.79999999999563</v>
      </c>
    </row>
    <row r="791" spans="1:6">
      <c r="A791" s="89">
        <v>33557</v>
      </c>
      <c r="B791" s="90">
        <v>35.739999999999995</v>
      </c>
      <c r="C791" s="318">
        <v>0.97999999999999687</v>
      </c>
      <c r="D791" s="90">
        <v>0.35739999999999994</v>
      </c>
      <c r="E791" s="90">
        <v>0.62259999999999693</v>
      </c>
      <c r="F791" s="320">
        <v>622.59999999999695</v>
      </c>
    </row>
    <row r="792" spans="1:6">
      <c r="A792" s="89">
        <v>33558</v>
      </c>
      <c r="B792" s="90">
        <v>36.5</v>
      </c>
      <c r="C792" s="318">
        <v>1.3800000000000026</v>
      </c>
      <c r="D792" s="90">
        <v>0.36499999999999999</v>
      </c>
      <c r="E792" s="90">
        <v>1.0150000000000026</v>
      </c>
      <c r="F792" s="320">
        <v>1015.0000000000026</v>
      </c>
    </row>
    <row r="793" spans="1:6">
      <c r="A793" s="89">
        <v>33559</v>
      </c>
      <c r="B793" s="90">
        <v>37.04</v>
      </c>
      <c r="C793" s="318">
        <v>1.4200000000000017</v>
      </c>
      <c r="D793" s="90">
        <v>0.37040000000000001</v>
      </c>
      <c r="E793" s="90">
        <v>1.0496000000000016</v>
      </c>
      <c r="F793" s="320">
        <v>1049.6000000000017</v>
      </c>
    </row>
    <row r="794" spans="1:6">
      <c r="A794" s="89">
        <v>33560</v>
      </c>
      <c r="B794" s="90">
        <v>38.26</v>
      </c>
      <c r="C794" s="318">
        <v>1.8200000000000003</v>
      </c>
      <c r="D794" s="90">
        <v>0.3826</v>
      </c>
      <c r="E794" s="90">
        <v>1.4374000000000002</v>
      </c>
      <c r="F794" s="320">
        <v>1437.4000000000003</v>
      </c>
    </row>
    <row r="795" spans="1:6">
      <c r="A795" s="89">
        <v>33561</v>
      </c>
      <c r="B795" s="90">
        <v>37.799999999999997</v>
      </c>
      <c r="C795" s="318">
        <v>1.0599999999999952</v>
      </c>
      <c r="D795" s="90">
        <v>0.378</v>
      </c>
      <c r="E795" s="90">
        <v>0.68199999999999517</v>
      </c>
      <c r="F795" s="320">
        <v>681.99999999999511</v>
      </c>
    </row>
    <row r="796" spans="1:6">
      <c r="A796" s="89">
        <v>33562</v>
      </c>
      <c r="B796" s="90">
        <v>38.159999999999997</v>
      </c>
      <c r="C796" s="318">
        <v>1.6799999999999997</v>
      </c>
      <c r="D796" s="90">
        <v>0.38159999999999999</v>
      </c>
      <c r="E796" s="90">
        <v>1.2983999999999998</v>
      </c>
      <c r="F796" s="320">
        <v>1298.3999999999999</v>
      </c>
    </row>
    <row r="797" spans="1:6">
      <c r="A797" s="89">
        <v>33563</v>
      </c>
      <c r="B797" s="90">
        <v>37.299999999999997</v>
      </c>
      <c r="C797" s="318">
        <v>1.259999999999998</v>
      </c>
      <c r="D797" s="90">
        <v>0.373</v>
      </c>
      <c r="E797" s="90">
        <v>0.88699999999999801</v>
      </c>
      <c r="F797" s="320">
        <v>886.99999999999807</v>
      </c>
    </row>
    <row r="798" spans="1:6">
      <c r="A798" s="89">
        <v>33564</v>
      </c>
      <c r="B798" s="90">
        <v>37.28</v>
      </c>
      <c r="C798" s="318">
        <v>0.71999999999999886</v>
      </c>
      <c r="D798" s="90">
        <v>0.37280000000000002</v>
      </c>
      <c r="E798" s="90">
        <v>0.34719999999999884</v>
      </c>
      <c r="F798" s="320">
        <v>347.19999999999885</v>
      </c>
    </row>
    <row r="799" spans="1:6">
      <c r="A799" s="89">
        <v>33565</v>
      </c>
      <c r="B799" s="90">
        <v>36.28</v>
      </c>
      <c r="C799" s="318">
        <v>0.67999999999999972</v>
      </c>
      <c r="D799" s="90">
        <v>0.36280000000000001</v>
      </c>
      <c r="E799" s="90">
        <v>0.3171999999999997</v>
      </c>
      <c r="F799" s="320">
        <v>317.1999999999997</v>
      </c>
    </row>
    <row r="800" spans="1:6">
      <c r="A800" s="89">
        <v>33566</v>
      </c>
      <c r="B800" s="90">
        <v>24.479999999999997</v>
      </c>
      <c r="C800" s="318">
        <v>0.57999999999999829</v>
      </c>
      <c r="D800" s="90">
        <v>0.24479999999999996</v>
      </c>
      <c r="E800" s="90">
        <v>0.33519999999999833</v>
      </c>
      <c r="F800" s="320">
        <v>335.19999999999834</v>
      </c>
    </row>
    <row r="801" spans="1:6">
      <c r="A801" s="89">
        <v>33567</v>
      </c>
      <c r="B801" s="90">
        <v>37.799999999999997</v>
      </c>
      <c r="C801" s="318">
        <v>2.6599999999999966</v>
      </c>
      <c r="D801" s="90">
        <v>0.378</v>
      </c>
      <c r="E801" s="90">
        <v>2.2819999999999965</v>
      </c>
      <c r="F801" s="320">
        <v>2281.9999999999964</v>
      </c>
    </row>
    <row r="802" spans="1:6">
      <c r="A802" s="89">
        <v>33568</v>
      </c>
      <c r="B802" s="90">
        <v>36.04</v>
      </c>
      <c r="C802" s="318">
        <v>1.2199999999999989</v>
      </c>
      <c r="D802" s="90">
        <v>0.3604</v>
      </c>
      <c r="E802" s="90">
        <v>0.85959999999999881</v>
      </c>
      <c r="F802" s="320">
        <v>859.59999999999877</v>
      </c>
    </row>
    <row r="803" spans="1:6">
      <c r="A803" s="89">
        <v>33569</v>
      </c>
      <c r="B803" s="90">
        <v>38.700000000000003</v>
      </c>
      <c r="C803" s="318">
        <v>0.90000000000000568</v>
      </c>
      <c r="D803" s="90">
        <v>0.38700000000000001</v>
      </c>
      <c r="E803" s="90">
        <v>0.51300000000000567</v>
      </c>
      <c r="F803" s="320">
        <v>513.00000000000568</v>
      </c>
    </row>
    <row r="804" spans="1:6">
      <c r="A804" s="89">
        <v>33570</v>
      </c>
      <c r="B804" s="90">
        <v>35.18</v>
      </c>
      <c r="C804" s="318">
        <v>0.71999999999999886</v>
      </c>
      <c r="D804" s="90">
        <v>0.3518</v>
      </c>
      <c r="E804" s="90">
        <v>0.36819999999999886</v>
      </c>
      <c r="F804" s="320">
        <v>368.19999999999885</v>
      </c>
    </row>
    <row r="805" spans="1:6">
      <c r="A805" s="16" t="s">
        <v>28</v>
      </c>
      <c r="B805" s="90">
        <v>103776.71960000003</v>
      </c>
      <c r="C805" s="318">
        <v>1577.015599999997</v>
      </c>
      <c r="D805" s="90">
        <v>1037.7671960000009</v>
      </c>
      <c r="E805" s="90">
        <v>539.24840399999425</v>
      </c>
      <c r="F805" s="320">
        <v>539248.40399999428</v>
      </c>
    </row>
  </sheetData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F455"/>
  <sheetViews>
    <sheetView topLeftCell="A75" workbookViewId="0">
      <selection activeCell="E89" sqref="E89"/>
    </sheetView>
  </sheetViews>
  <sheetFormatPr defaultRowHeight="14.4"/>
  <cols>
    <col min="1" max="1" width="13.109375" bestFit="1" customWidth="1"/>
    <col min="2" max="2" width="10.109375" bestFit="1" customWidth="1"/>
    <col min="3" max="3" width="9.6640625" bestFit="1" customWidth="1"/>
    <col min="4" max="4" width="9.5546875" bestFit="1" customWidth="1"/>
    <col min="5" max="5" width="10.33203125" customWidth="1"/>
    <col min="6" max="6" width="10.6640625" bestFit="1" customWidth="1"/>
  </cols>
  <sheetData>
    <row r="3" spans="1:6" s="319" customFormat="1" ht="43.2">
      <c r="A3" s="15" t="s">
        <v>27</v>
      </c>
      <c r="B3" s="321" t="s">
        <v>180</v>
      </c>
      <c r="C3" s="321" t="s">
        <v>181</v>
      </c>
      <c r="D3" s="321" t="s">
        <v>182</v>
      </c>
      <c r="E3" s="321" t="s">
        <v>183</v>
      </c>
      <c r="F3" s="321" t="s">
        <v>184</v>
      </c>
    </row>
    <row r="4" spans="1:6">
      <c r="A4" s="317">
        <v>45385</v>
      </c>
      <c r="B4" s="90">
        <v>489.16</v>
      </c>
      <c r="C4" s="90">
        <v>5.2399999999999949</v>
      </c>
      <c r="D4" s="90">
        <v>4.8916000000000004</v>
      </c>
      <c r="E4" s="90">
        <v>0.34839999999999449</v>
      </c>
      <c r="F4" s="320">
        <v>348.39999999999452</v>
      </c>
    </row>
    <row r="5" spans="1:6">
      <c r="A5" s="317">
        <v>45386</v>
      </c>
      <c r="B5" s="90">
        <v>644.25999999999976</v>
      </c>
      <c r="C5" s="90">
        <v>7.4399999999999906</v>
      </c>
      <c r="D5" s="90">
        <v>6.4425999999999979</v>
      </c>
      <c r="E5" s="90">
        <v>0.99739999999999274</v>
      </c>
      <c r="F5" s="320">
        <v>997.3999999999927</v>
      </c>
    </row>
    <row r="6" spans="1:6">
      <c r="A6" s="317">
        <v>45387</v>
      </c>
      <c r="B6" s="90">
        <v>564.36</v>
      </c>
      <c r="C6" s="90">
        <v>5.9600000000000364</v>
      </c>
      <c r="D6" s="90">
        <v>5.6436000000000002</v>
      </c>
      <c r="E6" s="90">
        <v>0.31640000000003621</v>
      </c>
      <c r="F6" s="320">
        <v>316.40000000003619</v>
      </c>
    </row>
    <row r="7" spans="1:6">
      <c r="A7" s="317">
        <v>45388</v>
      </c>
      <c r="B7" s="90">
        <v>684.51999999999987</v>
      </c>
      <c r="C7" s="90">
        <v>7.1200000000000045</v>
      </c>
      <c r="D7" s="90">
        <v>6.8451999999999984</v>
      </c>
      <c r="E7" s="90">
        <v>0.27480000000000615</v>
      </c>
      <c r="F7" s="320">
        <v>274.80000000000615</v>
      </c>
    </row>
    <row r="8" spans="1:6">
      <c r="A8" s="317">
        <v>45389</v>
      </c>
      <c r="B8" s="90">
        <v>723</v>
      </c>
      <c r="C8" s="90">
        <v>5.6400000000000006</v>
      </c>
      <c r="D8" s="90">
        <v>7.23</v>
      </c>
      <c r="E8" s="90">
        <v>-1.5899999999999999</v>
      </c>
      <c r="F8" s="320">
        <v>-1589.9999999999998</v>
      </c>
    </row>
    <row r="9" spans="1:6">
      <c r="A9" s="317">
        <v>45390</v>
      </c>
      <c r="B9" s="90">
        <v>568.8599999999999</v>
      </c>
      <c r="C9" s="90">
        <v>5.4800000000000182</v>
      </c>
      <c r="D9" s="90">
        <v>5.6885999999999992</v>
      </c>
      <c r="E9" s="90">
        <v>-0.20859999999998102</v>
      </c>
      <c r="F9" s="320">
        <v>-208.59999999998104</v>
      </c>
    </row>
    <row r="10" spans="1:6">
      <c r="A10" s="317">
        <v>45391</v>
      </c>
      <c r="B10" s="90">
        <v>676.96</v>
      </c>
      <c r="C10" s="90">
        <v>7.0799999999999841</v>
      </c>
      <c r="D10" s="90">
        <v>6.7696000000000005</v>
      </c>
      <c r="E10" s="90">
        <v>0.31039999999998358</v>
      </c>
      <c r="F10" s="320">
        <v>310.39999999998361</v>
      </c>
    </row>
    <row r="11" spans="1:6">
      <c r="A11" s="317">
        <v>45392</v>
      </c>
      <c r="B11" s="90">
        <v>625.62</v>
      </c>
      <c r="C11" s="90">
        <v>6.6200000000000045</v>
      </c>
      <c r="D11" s="90">
        <v>6.2561999999999998</v>
      </c>
      <c r="E11" s="90">
        <v>0.36380000000000479</v>
      </c>
      <c r="F11" s="320">
        <v>363.80000000000479</v>
      </c>
    </row>
    <row r="12" spans="1:6">
      <c r="A12" s="317">
        <v>45393</v>
      </c>
      <c r="B12" s="90">
        <v>642.59999999999991</v>
      </c>
      <c r="C12" s="90">
        <v>8.4199999999999662</v>
      </c>
      <c r="D12" s="90">
        <v>6.4259999999999993</v>
      </c>
      <c r="E12" s="90">
        <v>1.9939999999999669</v>
      </c>
      <c r="F12" s="320">
        <v>1993.9999999999668</v>
      </c>
    </row>
    <row r="13" spans="1:6">
      <c r="A13" s="317">
        <v>45394</v>
      </c>
      <c r="B13" s="90">
        <v>686.95999999999992</v>
      </c>
      <c r="C13" s="90">
        <v>7.4200000000000017</v>
      </c>
      <c r="D13" s="90">
        <v>6.8695999999999993</v>
      </c>
      <c r="E13" s="90">
        <v>0.55040000000000244</v>
      </c>
      <c r="F13" s="320">
        <v>550.40000000000248</v>
      </c>
    </row>
    <row r="14" spans="1:6">
      <c r="A14" s="317">
        <v>45395</v>
      </c>
      <c r="B14" s="90">
        <v>607.38000000000011</v>
      </c>
      <c r="C14" s="90">
        <v>5.4600000000000009</v>
      </c>
      <c r="D14" s="90">
        <v>6.0738000000000012</v>
      </c>
      <c r="E14" s="90">
        <v>-0.61380000000000035</v>
      </c>
      <c r="F14" s="320">
        <v>-613.8000000000003</v>
      </c>
    </row>
    <row r="15" spans="1:6">
      <c r="A15" s="317">
        <v>45396</v>
      </c>
      <c r="B15" s="90">
        <v>721.80000000000007</v>
      </c>
      <c r="C15" s="90">
        <v>6.7199999999999989</v>
      </c>
      <c r="D15" s="90">
        <v>7.2180000000000009</v>
      </c>
      <c r="E15" s="90">
        <v>-0.498000000000002</v>
      </c>
      <c r="F15" s="320">
        <v>-498.00000000000199</v>
      </c>
    </row>
    <row r="16" spans="1:6">
      <c r="A16" s="317">
        <v>45397</v>
      </c>
      <c r="B16" s="90">
        <v>679.5200000000001</v>
      </c>
      <c r="C16" s="90">
        <v>7.8800000000000168</v>
      </c>
      <c r="D16" s="90">
        <v>6.7952000000000012</v>
      </c>
      <c r="E16" s="90">
        <v>1.0848000000000155</v>
      </c>
      <c r="F16" s="320">
        <v>1084.8000000000156</v>
      </c>
    </row>
    <row r="17" spans="1:6">
      <c r="A17" s="317">
        <v>45398</v>
      </c>
      <c r="B17" s="90">
        <v>546.67999999999995</v>
      </c>
      <c r="C17" s="90">
        <v>5.7999999999999901</v>
      </c>
      <c r="D17" s="90">
        <v>5.4667999999999992</v>
      </c>
      <c r="E17" s="90">
        <v>0.33319999999999084</v>
      </c>
      <c r="F17" s="320">
        <v>333.19999999999084</v>
      </c>
    </row>
    <row r="18" spans="1:6">
      <c r="A18" s="317">
        <v>45399</v>
      </c>
      <c r="B18" s="90">
        <v>582.66000000000008</v>
      </c>
      <c r="C18" s="90">
        <v>6.5800000000000267</v>
      </c>
      <c r="D18" s="90">
        <v>5.8266000000000009</v>
      </c>
      <c r="E18" s="90">
        <v>0.75340000000002583</v>
      </c>
      <c r="F18" s="320">
        <v>753.40000000002578</v>
      </c>
    </row>
    <row r="19" spans="1:6">
      <c r="A19" s="317">
        <v>45400</v>
      </c>
      <c r="B19" s="90">
        <v>603.08000000000015</v>
      </c>
      <c r="C19" s="90">
        <v>5.0400000000000134</v>
      </c>
      <c r="D19" s="90">
        <v>6.0308000000000019</v>
      </c>
      <c r="E19" s="90">
        <v>-0.99079999999998858</v>
      </c>
      <c r="F19" s="320">
        <v>-990.79999999998859</v>
      </c>
    </row>
    <row r="20" spans="1:6">
      <c r="A20" s="317">
        <v>45401</v>
      </c>
      <c r="B20" s="90">
        <v>520.67999999999995</v>
      </c>
      <c r="C20" s="90">
        <v>4.0799999999999699</v>
      </c>
      <c r="D20" s="90">
        <v>5.2067999999999994</v>
      </c>
      <c r="E20" s="90">
        <v>-1.1268000000000296</v>
      </c>
      <c r="F20" s="320">
        <v>-1126.8000000000295</v>
      </c>
    </row>
    <row r="21" spans="1:6">
      <c r="A21" s="317">
        <v>45402</v>
      </c>
      <c r="B21" s="90">
        <v>583.58000000000004</v>
      </c>
      <c r="C21" s="90">
        <v>6.1399999999999864</v>
      </c>
      <c r="D21" s="90">
        <v>5.8358000000000008</v>
      </c>
      <c r="E21" s="90">
        <v>0.30419999999998559</v>
      </c>
      <c r="F21" s="320">
        <v>304.19999999998561</v>
      </c>
    </row>
    <row r="22" spans="1:6">
      <c r="A22" s="317">
        <v>45403</v>
      </c>
      <c r="B22" s="90">
        <v>416.9</v>
      </c>
      <c r="C22" s="90">
        <v>5.9999999999999787</v>
      </c>
      <c r="D22" s="90">
        <v>4.1689999999999996</v>
      </c>
      <c r="E22" s="90">
        <v>1.8309999999999791</v>
      </c>
      <c r="F22" s="320">
        <v>1830.9999999999791</v>
      </c>
    </row>
    <row r="23" spans="1:6">
      <c r="A23" s="317">
        <v>45404</v>
      </c>
      <c r="B23" s="90">
        <v>707.18000000000006</v>
      </c>
      <c r="C23" s="90">
        <v>7.4200000000000088</v>
      </c>
      <c r="D23" s="90">
        <v>7.0718000000000005</v>
      </c>
      <c r="E23" s="90">
        <v>0.34820000000000828</v>
      </c>
      <c r="F23" s="320">
        <v>348.20000000000829</v>
      </c>
    </row>
    <row r="24" spans="1:6">
      <c r="A24" s="317">
        <v>45405</v>
      </c>
      <c r="B24" s="90">
        <v>550.55999999999995</v>
      </c>
      <c r="C24" s="90">
        <v>7.3399999999999892</v>
      </c>
      <c r="D24" s="90">
        <v>5.5055999999999994</v>
      </c>
      <c r="E24" s="90">
        <v>1.8343999999999898</v>
      </c>
      <c r="F24" s="320">
        <v>1834.3999999999899</v>
      </c>
    </row>
    <row r="25" spans="1:6">
      <c r="A25" s="317">
        <v>45406</v>
      </c>
      <c r="B25" s="90">
        <v>605.04</v>
      </c>
      <c r="C25" s="90">
        <v>7.8799999999999883</v>
      </c>
      <c r="D25" s="90">
        <v>6.0503999999999998</v>
      </c>
      <c r="E25" s="90">
        <v>1.8295999999999886</v>
      </c>
      <c r="F25" s="320">
        <v>1829.5999999999885</v>
      </c>
    </row>
    <row r="26" spans="1:6">
      <c r="A26" s="317">
        <v>45407</v>
      </c>
      <c r="B26" s="90">
        <v>532.42000000000007</v>
      </c>
      <c r="C26" s="90">
        <v>3.9000000000000128</v>
      </c>
      <c r="D26" s="90">
        <v>5.3242000000000012</v>
      </c>
      <c r="E26" s="90">
        <v>-1.4241999999999884</v>
      </c>
      <c r="F26" s="320">
        <v>-1424.1999999999884</v>
      </c>
    </row>
    <row r="27" spans="1:6">
      <c r="A27" s="317">
        <v>45408</v>
      </c>
      <c r="B27" s="90">
        <v>578.86</v>
      </c>
      <c r="C27" s="90">
        <v>5.1200000000000045</v>
      </c>
      <c r="D27" s="90">
        <v>5.7886000000000006</v>
      </c>
      <c r="E27" s="90">
        <v>-0.66859999999999609</v>
      </c>
      <c r="F27" s="320">
        <v>-668.59999999999604</v>
      </c>
    </row>
    <row r="28" spans="1:6">
      <c r="A28" s="317">
        <v>45409</v>
      </c>
      <c r="B28" s="90">
        <v>596.67999999999995</v>
      </c>
      <c r="C28" s="90">
        <v>6.8000000000000043</v>
      </c>
      <c r="D28" s="90">
        <v>5.9667999999999992</v>
      </c>
      <c r="E28" s="90">
        <v>0.83320000000000505</v>
      </c>
      <c r="F28" s="320">
        <v>833.20000000000505</v>
      </c>
    </row>
    <row r="29" spans="1:6">
      <c r="A29" s="317">
        <v>45410</v>
      </c>
      <c r="B29" s="90">
        <v>566.2600000000001</v>
      </c>
      <c r="C29" s="90">
        <v>7.4600000000000009</v>
      </c>
      <c r="D29" s="90">
        <v>5.6626000000000012</v>
      </c>
      <c r="E29" s="90">
        <v>1.7973999999999997</v>
      </c>
      <c r="F29" s="320">
        <v>1797.3999999999996</v>
      </c>
    </row>
    <row r="30" spans="1:6">
      <c r="A30" s="317">
        <v>45411</v>
      </c>
      <c r="B30" s="90">
        <v>573.62000000000012</v>
      </c>
      <c r="C30" s="90">
        <v>6.1800000000000423</v>
      </c>
      <c r="D30" s="90">
        <v>5.7362000000000011</v>
      </c>
      <c r="E30" s="90">
        <v>0.44380000000004127</v>
      </c>
      <c r="F30" s="320">
        <v>443.80000000004128</v>
      </c>
    </row>
    <row r="31" spans="1:6">
      <c r="A31" s="317">
        <v>45412</v>
      </c>
      <c r="B31" s="90">
        <v>597.69999999999993</v>
      </c>
      <c r="C31" s="90">
        <v>7.2600000000000051</v>
      </c>
      <c r="D31" s="90">
        <v>5.9769999999999994</v>
      </c>
      <c r="E31" s="90">
        <v>1.2830000000000057</v>
      </c>
      <c r="F31" s="320">
        <v>1283.0000000000057</v>
      </c>
    </row>
    <row r="32" spans="1:6">
      <c r="A32" s="317">
        <v>45413</v>
      </c>
      <c r="B32" s="90">
        <v>524.17999999999995</v>
      </c>
      <c r="C32" s="90">
        <v>5.0600000000000023</v>
      </c>
      <c r="D32" s="90">
        <v>5.2417999999999996</v>
      </c>
      <c r="E32" s="90">
        <v>-0.1817999999999973</v>
      </c>
      <c r="F32" s="320">
        <v>-181.79999999999728</v>
      </c>
    </row>
    <row r="33" spans="1:6">
      <c r="A33" s="317">
        <v>45414</v>
      </c>
      <c r="B33" s="90">
        <v>486.5</v>
      </c>
      <c r="C33" s="90">
        <v>6.4200000000000159</v>
      </c>
      <c r="D33" s="90">
        <v>4.8650000000000002</v>
      </c>
      <c r="E33" s="90">
        <v>1.5550000000000157</v>
      </c>
      <c r="F33" s="320">
        <v>1555.0000000000157</v>
      </c>
    </row>
    <row r="34" spans="1:6">
      <c r="A34" s="317">
        <v>45415</v>
      </c>
      <c r="B34" s="90">
        <v>256.87999999999994</v>
      </c>
      <c r="C34" s="90">
        <v>2.9799999999999898</v>
      </c>
      <c r="D34" s="90">
        <v>2.5687999999999995</v>
      </c>
      <c r="E34" s="90">
        <v>0.41119999999999024</v>
      </c>
      <c r="F34" s="320">
        <v>411.19999999999027</v>
      </c>
    </row>
    <row r="35" spans="1:6">
      <c r="A35" s="317">
        <v>45416</v>
      </c>
      <c r="B35" s="90">
        <v>675.88</v>
      </c>
      <c r="C35" s="90">
        <v>7.4199999999999946</v>
      </c>
      <c r="D35" s="90">
        <v>6.7587999999999999</v>
      </c>
      <c r="E35" s="90">
        <v>0.66119999999999468</v>
      </c>
      <c r="F35" s="320">
        <v>661.1999999999947</v>
      </c>
    </row>
    <row r="36" spans="1:6">
      <c r="A36" s="317">
        <v>45417</v>
      </c>
      <c r="B36" s="90">
        <v>315.22000000000003</v>
      </c>
      <c r="C36" s="90">
        <v>3.6600000000000037</v>
      </c>
      <c r="D36" s="90">
        <v>3.1522000000000006</v>
      </c>
      <c r="E36" s="90">
        <v>0.50780000000000314</v>
      </c>
      <c r="F36" s="320">
        <v>507.80000000000314</v>
      </c>
    </row>
    <row r="37" spans="1:6">
      <c r="A37" s="317">
        <v>45418</v>
      </c>
      <c r="B37" s="90">
        <v>683.64</v>
      </c>
      <c r="C37" s="90">
        <v>8.0200000000000031</v>
      </c>
      <c r="D37" s="90">
        <v>6.8364000000000003</v>
      </c>
      <c r="E37" s="90">
        <v>1.1836000000000029</v>
      </c>
      <c r="F37" s="320">
        <v>1183.6000000000029</v>
      </c>
    </row>
    <row r="38" spans="1:6">
      <c r="A38" s="317">
        <v>45419</v>
      </c>
      <c r="B38" s="90">
        <v>676.89999999999986</v>
      </c>
      <c r="C38" s="90">
        <v>6.6800000000000139</v>
      </c>
      <c r="D38" s="90">
        <v>6.7689999999999984</v>
      </c>
      <c r="E38" s="90">
        <v>-8.8999999999984425E-2</v>
      </c>
      <c r="F38" s="320">
        <v>-88.999999999984425</v>
      </c>
    </row>
    <row r="39" spans="1:6">
      <c r="A39" s="317">
        <v>45420</v>
      </c>
      <c r="B39" s="90">
        <v>692.04</v>
      </c>
      <c r="C39" s="90">
        <v>7.1400000000000077</v>
      </c>
      <c r="D39" s="90">
        <v>6.9203999999999999</v>
      </c>
      <c r="E39" s="90">
        <v>0.21960000000000779</v>
      </c>
      <c r="F39" s="320">
        <v>219.60000000000778</v>
      </c>
    </row>
    <row r="40" spans="1:6">
      <c r="A40" s="317">
        <v>45421</v>
      </c>
      <c r="B40" s="90">
        <v>448.68</v>
      </c>
      <c r="C40" s="90">
        <v>4.5399999999999991</v>
      </c>
      <c r="D40" s="90">
        <v>4.4868000000000006</v>
      </c>
      <c r="E40" s="90">
        <v>5.3199999999998582E-2</v>
      </c>
      <c r="F40" s="320">
        <v>53.199999999998582</v>
      </c>
    </row>
    <row r="41" spans="1:6">
      <c r="A41" s="317">
        <v>45424</v>
      </c>
      <c r="B41" s="90">
        <v>328.56000000000006</v>
      </c>
      <c r="C41" s="90">
        <v>4.1199999999999974</v>
      </c>
      <c r="D41" s="90">
        <v>3.2856000000000005</v>
      </c>
      <c r="E41" s="90">
        <v>0.83439999999999692</v>
      </c>
      <c r="F41" s="320">
        <v>834.39999999999691</v>
      </c>
    </row>
    <row r="42" spans="1:6">
      <c r="A42" s="317">
        <v>45425</v>
      </c>
      <c r="B42" s="90">
        <v>588.24</v>
      </c>
      <c r="C42" s="90">
        <v>6.0799999999999983</v>
      </c>
      <c r="D42" s="90">
        <v>5.8824000000000005</v>
      </c>
      <c r="E42" s="90">
        <v>0.19759999999999778</v>
      </c>
      <c r="F42" s="320">
        <v>197.59999999999778</v>
      </c>
    </row>
    <row r="43" spans="1:6">
      <c r="A43" s="317">
        <v>45426</v>
      </c>
      <c r="B43" s="90">
        <v>603.36</v>
      </c>
      <c r="C43" s="90">
        <v>5.8399999999999821</v>
      </c>
      <c r="D43" s="90">
        <v>6.0335999999999999</v>
      </c>
      <c r="E43" s="90">
        <v>-0.19360000000001776</v>
      </c>
      <c r="F43" s="320">
        <v>-193.60000000001776</v>
      </c>
    </row>
    <row r="44" spans="1:6">
      <c r="A44" s="317">
        <v>45427</v>
      </c>
      <c r="B44" s="90">
        <v>601.28000000000009</v>
      </c>
      <c r="C44" s="90">
        <v>6.18</v>
      </c>
      <c r="D44" s="90">
        <v>6.0128000000000013</v>
      </c>
      <c r="E44" s="90">
        <v>0.16719999999999846</v>
      </c>
      <c r="F44" s="320">
        <v>167.19999999999845</v>
      </c>
    </row>
    <row r="45" spans="1:6">
      <c r="A45" s="317">
        <v>45428</v>
      </c>
      <c r="B45" s="90">
        <v>484.16</v>
      </c>
      <c r="C45" s="90">
        <v>6.4200000000000088</v>
      </c>
      <c r="D45" s="90">
        <v>4.8416000000000006</v>
      </c>
      <c r="E45" s="90">
        <v>1.5784000000000082</v>
      </c>
      <c r="F45" s="320">
        <v>1578.4000000000083</v>
      </c>
    </row>
    <row r="46" spans="1:6">
      <c r="A46" s="317">
        <v>45429</v>
      </c>
      <c r="B46" s="90">
        <v>673.59999999999991</v>
      </c>
      <c r="C46" s="90">
        <v>6.5599999999999739</v>
      </c>
      <c r="D46" s="90">
        <v>6.7359999999999989</v>
      </c>
      <c r="E46" s="90">
        <v>-0.17600000000002503</v>
      </c>
      <c r="F46" s="320">
        <v>-176.00000000002501</v>
      </c>
    </row>
    <row r="47" spans="1:6">
      <c r="A47" s="317">
        <v>45430</v>
      </c>
      <c r="B47" s="90">
        <v>644.98</v>
      </c>
      <c r="C47" s="90">
        <v>7.0399999999999991</v>
      </c>
      <c r="D47" s="90">
        <v>6.4498000000000006</v>
      </c>
      <c r="E47" s="90">
        <v>0.5901999999999985</v>
      </c>
      <c r="F47" s="320">
        <v>590.19999999999845</v>
      </c>
    </row>
    <row r="48" spans="1:6">
      <c r="A48" s="317">
        <v>45431</v>
      </c>
      <c r="B48" s="90">
        <v>565.71999999999991</v>
      </c>
      <c r="C48" s="90">
        <v>6.5999999999999801</v>
      </c>
      <c r="D48" s="90">
        <v>5.6571999999999996</v>
      </c>
      <c r="E48" s="90">
        <v>0.94279999999998054</v>
      </c>
      <c r="F48" s="320">
        <v>942.79999999998051</v>
      </c>
    </row>
    <row r="49" spans="1:6">
      <c r="A49" s="317">
        <v>45433</v>
      </c>
      <c r="B49" s="90">
        <v>421.44</v>
      </c>
      <c r="C49" s="90">
        <v>3.7000000000000171</v>
      </c>
      <c r="D49" s="90">
        <v>4.2144000000000004</v>
      </c>
      <c r="E49" s="90">
        <v>-0.51439999999998332</v>
      </c>
      <c r="F49" s="320">
        <v>-514.39999999998327</v>
      </c>
    </row>
    <row r="50" spans="1:6">
      <c r="A50" s="317">
        <v>45434</v>
      </c>
      <c r="B50" s="90">
        <v>517.94000000000005</v>
      </c>
      <c r="C50" s="90">
        <v>5.2000000000000028</v>
      </c>
      <c r="D50" s="90">
        <v>5.1794000000000002</v>
      </c>
      <c r="E50" s="90">
        <v>2.0600000000002616E-2</v>
      </c>
      <c r="F50" s="320">
        <v>20.600000000002616</v>
      </c>
    </row>
    <row r="51" spans="1:6">
      <c r="A51" s="317">
        <v>45435</v>
      </c>
      <c r="B51" s="90">
        <v>681.5200000000001</v>
      </c>
      <c r="C51" s="90">
        <v>7.980000000000004</v>
      </c>
      <c r="D51" s="90">
        <v>6.8152000000000008</v>
      </c>
      <c r="E51" s="90">
        <v>1.1648000000000032</v>
      </c>
      <c r="F51" s="320">
        <v>1164.8000000000031</v>
      </c>
    </row>
    <row r="52" spans="1:6">
      <c r="A52" s="317">
        <v>45436</v>
      </c>
      <c r="B52" s="90">
        <v>461.98</v>
      </c>
      <c r="C52" s="90">
        <v>7.7800000000000082</v>
      </c>
      <c r="D52" s="90">
        <v>4.6198000000000006</v>
      </c>
      <c r="E52" s="90">
        <v>3.1602000000000077</v>
      </c>
      <c r="F52" s="320">
        <v>3160.2000000000075</v>
      </c>
    </row>
    <row r="53" spans="1:6">
      <c r="A53" s="317">
        <v>45437</v>
      </c>
      <c r="B53" s="90">
        <v>575.44000000000005</v>
      </c>
      <c r="C53" s="90">
        <v>9.8400000000000247</v>
      </c>
      <c r="D53" s="90">
        <v>5.7544000000000004</v>
      </c>
      <c r="E53" s="90">
        <v>4.0856000000000243</v>
      </c>
      <c r="F53" s="320">
        <v>4085.6000000000245</v>
      </c>
    </row>
    <row r="54" spans="1:6">
      <c r="A54" s="317">
        <v>45438</v>
      </c>
      <c r="B54" s="90">
        <v>648.33999999999992</v>
      </c>
      <c r="C54" s="90">
        <v>6.599999999999973</v>
      </c>
      <c r="D54" s="90">
        <v>6.4833999999999996</v>
      </c>
      <c r="E54" s="90">
        <v>0.11659999999997339</v>
      </c>
      <c r="F54" s="320">
        <v>116.59999999997339</v>
      </c>
    </row>
    <row r="55" spans="1:6">
      <c r="A55" s="317">
        <v>45439</v>
      </c>
      <c r="B55" s="90">
        <v>659.18000000000006</v>
      </c>
      <c r="C55" s="90">
        <v>7.3800000000000026</v>
      </c>
      <c r="D55" s="90">
        <v>6.591800000000001</v>
      </c>
      <c r="E55" s="90">
        <v>0.78820000000000157</v>
      </c>
      <c r="F55" s="320">
        <v>788.20000000000152</v>
      </c>
    </row>
    <row r="56" spans="1:6">
      <c r="A56" s="317">
        <v>45440</v>
      </c>
      <c r="B56" s="90">
        <v>674.16000000000008</v>
      </c>
      <c r="C56" s="90">
        <v>6.5800000000000054</v>
      </c>
      <c r="D56" s="90">
        <v>6.7416000000000009</v>
      </c>
      <c r="E56" s="90">
        <v>-0.16159999999999553</v>
      </c>
      <c r="F56" s="320">
        <v>-161.59999999999553</v>
      </c>
    </row>
    <row r="57" spans="1:6">
      <c r="A57" s="317">
        <v>45441</v>
      </c>
      <c r="B57" s="90">
        <v>563.78</v>
      </c>
      <c r="C57" s="90">
        <v>5.2599999999999909</v>
      </c>
      <c r="D57" s="90">
        <v>5.6377999999999995</v>
      </c>
      <c r="E57" s="90">
        <v>-0.37780000000000857</v>
      </c>
      <c r="F57" s="320">
        <v>-377.80000000000859</v>
      </c>
    </row>
    <row r="58" spans="1:6">
      <c r="A58" s="317">
        <v>45442</v>
      </c>
      <c r="B58" s="90">
        <v>598.54000000000008</v>
      </c>
      <c r="C58" s="90">
        <v>2.460000000000008</v>
      </c>
      <c r="D58" s="90">
        <v>5.9854000000000012</v>
      </c>
      <c r="E58" s="90">
        <v>-3.5253999999999932</v>
      </c>
      <c r="F58" s="320">
        <v>-3525.3999999999933</v>
      </c>
    </row>
    <row r="59" spans="1:6">
      <c r="A59" s="317">
        <v>45443</v>
      </c>
      <c r="B59" s="90">
        <v>645.81999999999982</v>
      </c>
      <c r="C59" s="90">
        <v>4.3200000000000145</v>
      </c>
      <c r="D59" s="90">
        <v>6.4581999999999979</v>
      </c>
      <c r="E59" s="90">
        <v>-2.1381999999999834</v>
      </c>
      <c r="F59" s="320">
        <v>-2138.1999999999834</v>
      </c>
    </row>
    <row r="60" spans="1:6">
      <c r="A60" s="317">
        <v>45444</v>
      </c>
      <c r="B60" s="90">
        <v>153.68</v>
      </c>
      <c r="C60" s="90">
        <v>0.78000000000000114</v>
      </c>
      <c r="D60" s="90">
        <v>1.5368000000000002</v>
      </c>
      <c r="E60" s="90">
        <v>-0.75679999999999903</v>
      </c>
      <c r="F60" s="320">
        <v>-756.79999999999905</v>
      </c>
    </row>
    <row r="61" spans="1:6">
      <c r="A61" s="317">
        <v>45445</v>
      </c>
      <c r="B61" s="90">
        <v>450.94</v>
      </c>
      <c r="C61" s="90">
        <v>2.8000000000000114</v>
      </c>
      <c r="D61" s="90">
        <v>4.5094000000000003</v>
      </c>
      <c r="E61" s="90">
        <v>-1.7093999999999889</v>
      </c>
      <c r="F61" s="320">
        <v>-1709.3999999999889</v>
      </c>
    </row>
    <row r="62" spans="1:6">
      <c r="A62" s="317">
        <v>45446</v>
      </c>
      <c r="B62" s="90">
        <v>600.94000000000005</v>
      </c>
      <c r="C62" s="90">
        <v>3.9599999999999866</v>
      </c>
      <c r="D62" s="90">
        <v>6.0094000000000003</v>
      </c>
      <c r="E62" s="90">
        <v>-2.0494000000000137</v>
      </c>
      <c r="F62" s="320">
        <v>-2049.4000000000137</v>
      </c>
    </row>
    <row r="63" spans="1:6">
      <c r="A63" s="317">
        <v>45447</v>
      </c>
      <c r="B63" s="90">
        <v>581.52</v>
      </c>
      <c r="C63" s="90">
        <v>3.0199999999999889</v>
      </c>
      <c r="D63" s="90">
        <v>5.8151999999999999</v>
      </c>
      <c r="E63" s="90">
        <v>-2.795200000000011</v>
      </c>
      <c r="F63" s="320">
        <v>-2795.2000000000112</v>
      </c>
    </row>
    <row r="64" spans="1:6">
      <c r="A64" s="317">
        <v>45448</v>
      </c>
      <c r="B64" s="90">
        <v>587.72</v>
      </c>
      <c r="C64" s="90">
        <v>4.7799999999999798</v>
      </c>
      <c r="D64" s="90">
        <v>5.8772000000000002</v>
      </c>
      <c r="E64" s="90">
        <v>-1.0972000000000204</v>
      </c>
      <c r="F64" s="320">
        <v>-1097.2000000000203</v>
      </c>
    </row>
    <row r="65" spans="1:6">
      <c r="A65" s="317">
        <v>45449</v>
      </c>
      <c r="B65" s="90">
        <v>633.34</v>
      </c>
      <c r="C65" s="90">
        <v>9.1600000000000179</v>
      </c>
      <c r="D65" s="90">
        <v>6.3334000000000001</v>
      </c>
      <c r="E65" s="90">
        <v>2.8266000000000178</v>
      </c>
      <c r="F65" s="320">
        <v>2826.6000000000176</v>
      </c>
    </row>
    <row r="66" spans="1:6">
      <c r="A66" s="317">
        <v>45450</v>
      </c>
      <c r="B66" s="90">
        <v>341.43999999999994</v>
      </c>
      <c r="C66" s="90">
        <v>5.980000000000004</v>
      </c>
      <c r="D66" s="90">
        <v>3.4143999999999997</v>
      </c>
      <c r="E66" s="90">
        <v>2.5656000000000043</v>
      </c>
      <c r="F66" s="320">
        <v>2565.6000000000045</v>
      </c>
    </row>
    <row r="67" spans="1:6">
      <c r="A67" s="317">
        <v>45451</v>
      </c>
      <c r="B67" s="90">
        <v>214.26000000000002</v>
      </c>
      <c r="C67" s="90">
        <v>2.9600000000000009</v>
      </c>
      <c r="D67" s="90">
        <v>2.1426000000000003</v>
      </c>
      <c r="E67" s="90">
        <v>0.81740000000000057</v>
      </c>
      <c r="F67" s="320">
        <v>817.40000000000055</v>
      </c>
    </row>
    <row r="68" spans="1:6">
      <c r="A68" s="317">
        <v>45452</v>
      </c>
      <c r="B68" s="90">
        <v>417.90000000000003</v>
      </c>
      <c r="C68" s="90">
        <v>9.4600000000000009</v>
      </c>
      <c r="D68" s="90">
        <v>4.1790000000000003</v>
      </c>
      <c r="E68" s="90">
        <v>5.2810000000000006</v>
      </c>
      <c r="F68" s="320">
        <v>5281.0000000000009</v>
      </c>
    </row>
    <row r="69" spans="1:6">
      <c r="A69" s="317">
        <v>45453</v>
      </c>
      <c r="B69" s="90">
        <v>380.50000000000006</v>
      </c>
      <c r="C69" s="90">
        <v>8.7800000000000082</v>
      </c>
      <c r="D69" s="90">
        <v>3.8050000000000006</v>
      </c>
      <c r="E69" s="90">
        <v>4.9750000000000076</v>
      </c>
      <c r="F69" s="320">
        <v>4975.0000000000073</v>
      </c>
    </row>
    <row r="70" spans="1:6">
      <c r="A70" s="317">
        <v>45454</v>
      </c>
      <c r="B70" s="90">
        <v>219.33999999999997</v>
      </c>
      <c r="C70" s="90">
        <v>3.5400000000000063</v>
      </c>
      <c r="D70" s="90">
        <v>2.1934</v>
      </c>
      <c r="E70" s="90">
        <v>1.3466000000000062</v>
      </c>
      <c r="F70" s="320">
        <v>1346.6000000000063</v>
      </c>
    </row>
    <row r="71" spans="1:6">
      <c r="A71" s="317">
        <v>45455</v>
      </c>
      <c r="B71" s="90">
        <v>380.58</v>
      </c>
      <c r="C71" s="90">
        <v>7.0600000000000023</v>
      </c>
      <c r="D71" s="90">
        <v>3.8058000000000001</v>
      </c>
      <c r="E71" s="90">
        <v>3.2542000000000022</v>
      </c>
      <c r="F71" s="320">
        <v>3254.2000000000021</v>
      </c>
    </row>
    <row r="72" spans="1:6">
      <c r="A72" s="317">
        <v>45456</v>
      </c>
      <c r="B72" s="90">
        <v>415.36</v>
      </c>
      <c r="C72" s="90">
        <v>6.2999999999999972</v>
      </c>
      <c r="D72" s="90">
        <v>4.1536</v>
      </c>
      <c r="E72" s="90">
        <v>2.1463999999999972</v>
      </c>
      <c r="F72" s="320">
        <v>2146.3999999999974</v>
      </c>
    </row>
    <row r="73" spans="1:6">
      <c r="A73" s="317">
        <v>45457</v>
      </c>
      <c r="B73" s="90">
        <v>384.70000000000005</v>
      </c>
      <c r="C73" s="90">
        <v>5.8999999999999915</v>
      </c>
      <c r="D73" s="90">
        <v>3.8470000000000004</v>
      </c>
      <c r="E73" s="90">
        <v>2.0529999999999911</v>
      </c>
      <c r="F73" s="320">
        <v>2052.9999999999909</v>
      </c>
    </row>
    <row r="74" spans="1:6">
      <c r="A74" s="317">
        <v>45458</v>
      </c>
      <c r="B74" s="90">
        <v>332.58000000000004</v>
      </c>
      <c r="C74" s="90">
        <v>3.779999999999994</v>
      </c>
      <c r="D74" s="90">
        <v>3.3258000000000005</v>
      </c>
      <c r="E74" s="90">
        <v>0.4541999999999935</v>
      </c>
      <c r="F74" s="320">
        <v>454.19999999999351</v>
      </c>
    </row>
    <row r="75" spans="1:6">
      <c r="A75" s="317">
        <v>45459</v>
      </c>
      <c r="B75" s="90">
        <v>187.26</v>
      </c>
      <c r="C75" s="90">
        <v>2.7199999999999918</v>
      </c>
      <c r="D75" s="90">
        <v>1.8726</v>
      </c>
      <c r="E75" s="90">
        <v>0.84739999999999172</v>
      </c>
      <c r="F75" s="320">
        <v>847.39999999999168</v>
      </c>
    </row>
    <row r="76" spans="1:6">
      <c r="A76" s="317">
        <v>45460</v>
      </c>
      <c r="B76" s="90">
        <v>448.6</v>
      </c>
      <c r="C76" s="90">
        <v>4.6000000000000085</v>
      </c>
      <c r="D76" s="90">
        <v>4.4860000000000007</v>
      </c>
      <c r="E76" s="90">
        <v>0.11400000000000787</v>
      </c>
      <c r="F76" s="320">
        <v>114.00000000000787</v>
      </c>
    </row>
    <row r="77" spans="1:6">
      <c r="A77" s="317">
        <v>45461</v>
      </c>
      <c r="B77" s="90">
        <v>408.28000000000009</v>
      </c>
      <c r="C77" s="90">
        <v>4.4000000000000128</v>
      </c>
      <c r="D77" s="90">
        <v>4.0828000000000007</v>
      </c>
      <c r="E77" s="90">
        <v>0.31720000000001214</v>
      </c>
      <c r="F77" s="320">
        <v>317.20000000001215</v>
      </c>
    </row>
    <row r="78" spans="1:6">
      <c r="A78" s="317">
        <v>45462</v>
      </c>
      <c r="B78" s="90">
        <v>338.76</v>
      </c>
      <c r="C78" s="90">
        <v>3.5000000000000071</v>
      </c>
      <c r="D78" s="90">
        <v>3.3875999999999999</v>
      </c>
      <c r="E78" s="90">
        <v>0.11240000000000716</v>
      </c>
      <c r="F78" s="320">
        <v>112.40000000000717</v>
      </c>
    </row>
    <row r="79" spans="1:6">
      <c r="A79" s="317">
        <v>45463</v>
      </c>
      <c r="B79" s="90">
        <v>378.20000000000005</v>
      </c>
      <c r="C79" s="90">
        <v>2.8200000000000074</v>
      </c>
      <c r="D79" s="90">
        <v>3.7820000000000005</v>
      </c>
      <c r="E79" s="90">
        <v>-0.96199999999999308</v>
      </c>
      <c r="F79" s="320">
        <v>-961.99999999999307</v>
      </c>
    </row>
    <row r="80" spans="1:6">
      <c r="A80" s="317">
        <v>45464</v>
      </c>
      <c r="B80" s="90">
        <v>378.02</v>
      </c>
      <c r="C80" s="90">
        <v>4.6400000000000148</v>
      </c>
      <c r="D80" s="90">
        <v>3.7801999999999998</v>
      </c>
      <c r="E80" s="90">
        <v>0.859800000000015</v>
      </c>
      <c r="F80" s="320">
        <v>859.80000000001496</v>
      </c>
    </row>
    <row r="81" spans="1:6">
      <c r="A81" s="317">
        <v>45465</v>
      </c>
      <c r="B81" s="90">
        <v>443.94</v>
      </c>
      <c r="C81" s="90">
        <v>7.6200000000000188</v>
      </c>
      <c r="D81" s="90">
        <v>4.4394</v>
      </c>
      <c r="E81" s="90">
        <v>3.1806000000000187</v>
      </c>
      <c r="F81" s="320">
        <v>3180.6000000000186</v>
      </c>
    </row>
    <row r="82" spans="1:6">
      <c r="A82" s="317">
        <v>45466</v>
      </c>
      <c r="B82" s="90">
        <v>363.08000000000004</v>
      </c>
      <c r="C82" s="90">
        <v>5.1399999999999935</v>
      </c>
      <c r="D82" s="90">
        <v>3.6308000000000007</v>
      </c>
      <c r="E82" s="90">
        <v>1.5091999999999928</v>
      </c>
      <c r="F82" s="320">
        <v>1509.1999999999928</v>
      </c>
    </row>
    <row r="83" spans="1:6">
      <c r="A83" s="317">
        <v>45467</v>
      </c>
      <c r="B83" s="90">
        <v>298.64</v>
      </c>
      <c r="C83" s="90">
        <v>3.0800000000000125</v>
      </c>
      <c r="D83" s="90">
        <v>2.9863999999999997</v>
      </c>
      <c r="E83" s="90">
        <v>9.3600000000012784E-2</v>
      </c>
      <c r="F83" s="320">
        <v>93.600000000012784</v>
      </c>
    </row>
    <row r="84" spans="1:6">
      <c r="A84" s="317">
        <v>45468</v>
      </c>
      <c r="B84" s="90">
        <v>378.90000000000003</v>
      </c>
      <c r="C84" s="90">
        <v>5.1000000000000085</v>
      </c>
      <c r="D84" s="90">
        <v>3.7890000000000006</v>
      </c>
      <c r="E84" s="90">
        <v>1.3110000000000079</v>
      </c>
      <c r="F84" s="320">
        <v>1311.000000000008</v>
      </c>
    </row>
    <row r="85" spans="1:6">
      <c r="A85" s="317">
        <v>45469</v>
      </c>
      <c r="B85" s="90">
        <v>372.18</v>
      </c>
      <c r="C85" s="90">
        <v>5.0399999999999991</v>
      </c>
      <c r="D85" s="90">
        <v>3.7218</v>
      </c>
      <c r="E85" s="90">
        <v>1.3181999999999992</v>
      </c>
      <c r="F85" s="320">
        <v>1318.1999999999991</v>
      </c>
    </row>
    <row r="86" spans="1:6">
      <c r="A86" s="317">
        <v>45470</v>
      </c>
      <c r="B86" s="90">
        <v>411.56</v>
      </c>
      <c r="C86" s="90">
        <v>4.6800000000000068</v>
      </c>
      <c r="D86" s="90">
        <v>4.1155999999999997</v>
      </c>
      <c r="E86" s="90">
        <v>0.56440000000000712</v>
      </c>
      <c r="F86" s="320">
        <v>564.40000000000714</v>
      </c>
    </row>
    <row r="87" spans="1:6">
      <c r="A87" s="89">
        <v>29760</v>
      </c>
      <c r="B87" s="90">
        <v>38.819999999999993</v>
      </c>
      <c r="C87" s="90">
        <v>0.75999999999999091</v>
      </c>
      <c r="D87" s="90">
        <v>0.38819999999999993</v>
      </c>
      <c r="E87" s="90">
        <v>0.37179999999999097</v>
      </c>
      <c r="F87" s="320">
        <v>371.79999999999097</v>
      </c>
    </row>
    <row r="88" spans="1:6">
      <c r="A88" s="89">
        <v>29761</v>
      </c>
      <c r="B88" s="90">
        <v>36.78</v>
      </c>
      <c r="C88" s="90">
        <v>0.52000000000000313</v>
      </c>
      <c r="D88" s="90">
        <v>0.36780000000000002</v>
      </c>
      <c r="E88" s="90">
        <v>0.15220000000000311</v>
      </c>
      <c r="F88" s="320">
        <v>152.20000000000312</v>
      </c>
    </row>
    <row r="89" spans="1:6">
      <c r="A89" s="89">
        <v>29762</v>
      </c>
      <c r="B89" s="90">
        <v>37.72</v>
      </c>
      <c r="C89" s="90">
        <v>0.51999999999999602</v>
      </c>
      <c r="D89" s="90">
        <v>0.37719999999999998</v>
      </c>
      <c r="E89" s="90">
        <v>0.14279999999999604</v>
      </c>
      <c r="F89" s="320">
        <v>142.79999999999603</v>
      </c>
    </row>
    <row r="90" spans="1:6">
      <c r="A90" s="89">
        <v>29763</v>
      </c>
      <c r="B90" s="90">
        <v>36.340000000000003</v>
      </c>
      <c r="C90" s="90">
        <v>0.5800000000000054</v>
      </c>
      <c r="D90" s="90">
        <v>0.36340000000000006</v>
      </c>
      <c r="E90" s="90">
        <v>0.21660000000000534</v>
      </c>
      <c r="F90" s="320">
        <v>216.60000000000534</v>
      </c>
    </row>
    <row r="91" spans="1:6">
      <c r="A91" s="89">
        <v>29764</v>
      </c>
      <c r="B91" s="90">
        <v>36.320000000000007</v>
      </c>
      <c r="C91" s="90">
        <v>0.10000000000000853</v>
      </c>
      <c r="D91" s="90">
        <v>0.36320000000000008</v>
      </c>
      <c r="E91" s="90">
        <v>-0.26319999999999155</v>
      </c>
      <c r="F91" s="320">
        <v>-263.19999999999158</v>
      </c>
    </row>
    <row r="92" spans="1:6">
      <c r="A92" s="89">
        <v>29766</v>
      </c>
      <c r="B92" s="90">
        <v>37.14</v>
      </c>
      <c r="C92" s="90">
        <v>0.46000000000000085</v>
      </c>
      <c r="D92" s="90">
        <v>0.37140000000000001</v>
      </c>
      <c r="E92" s="90">
        <v>8.8600000000000845E-2</v>
      </c>
      <c r="F92" s="320">
        <v>88.600000000000847</v>
      </c>
    </row>
    <row r="93" spans="1:6">
      <c r="A93" s="89">
        <v>29767</v>
      </c>
      <c r="B93" s="90">
        <v>37.119999999999997</v>
      </c>
      <c r="C93" s="90">
        <v>0.35999999999999943</v>
      </c>
      <c r="D93" s="90">
        <v>0.37119999999999997</v>
      </c>
      <c r="E93" s="90">
        <v>-1.1200000000000543E-2</v>
      </c>
      <c r="F93" s="320">
        <v>-11.200000000000543</v>
      </c>
    </row>
    <row r="94" spans="1:6">
      <c r="A94" s="89">
        <v>29768</v>
      </c>
      <c r="B94" s="90">
        <v>35.879999999999995</v>
      </c>
      <c r="C94" s="90">
        <v>0.23999999999999488</v>
      </c>
      <c r="D94" s="90">
        <v>0.35879999999999995</v>
      </c>
      <c r="E94" s="90">
        <v>-0.11880000000000507</v>
      </c>
      <c r="F94" s="320">
        <v>-118.80000000000507</v>
      </c>
    </row>
    <row r="95" spans="1:6">
      <c r="A95" s="89">
        <v>29769</v>
      </c>
      <c r="B95" s="90">
        <v>38.24</v>
      </c>
      <c r="C95" s="90">
        <v>0.42000000000000171</v>
      </c>
      <c r="D95" s="90">
        <v>0.38240000000000002</v>
      </c>
      <c r="E95" s="90">
        <v>3.7600000000001688E-2</v>
      </c>
      <c r="F95" s="320">
        <v>37.600000000001685</v>
      </c>
    </row>
    <row r="96" spans="1:6">
      <c r="A96" s="89">
        <v>29771</v>
      </c>
      <c r="B96" s="90">
        <v>39</v>
      </c>
      <c r="C96" s="90">
        <v>0.46000000000000085</v>
      </c>
      <c r="D96" s="90">
        <v>0.39</v>
      </c>
      <c r="E96" s="90">
        <v>7.0000000000000839E-2</v>
      </c>
      <c r="F96" s="320">
        <v>70.000000000000838</v>
      </c>
    </row>
    <row r="97" spans="1:6">
      <c r="A97" s="89">
        <v>29772</v>
      </c>
      <c r="B97" s="90">
        <v>38.200000000000003</v>
      </c>
      <c r="C97" s="90">
        <v>0.26000000000000512</v>
      </c>
      <c r="D97" s="90">
        <v>0.38200000000000006</v>
      </c>
      <c r="E97" s="90">
        <v>-0.12199999999999495</v>
      </c>
      <c r="F97" s="320">
        <v>-121.99999999999494</v>
      </c>
    </row>
    <row r="98" spans="1:6">
      <c r="A98" s="317">
        <v>45471</v>
      </c>
      <c r="B98" s="90">
        <v>411.53999999999996</v>
      </c>
      <c r="C98" s="90">
        <v>1.8599999999999994</v>
      </c>
      <c r="D98" s="90">
        <v>4.1153999999999993</v>
      </c>
      <c r="E98" s="90">
        <v>-2.2553999999999998</v>
      </c>
      <c r="F98" s="320">
        <v>-2255.3999999999996</v>
      </c>
    </row>
    <row r="99" spans="1:6">
      <c r="A99" s="89">
        <v>29773</v>
      </c>
      <c r="B99" s="90">
        <v>37.620000000000005</v>
      </c>
      <c r="C99" s="90">
        <v>0.36000000000000654</v>
      </c>
      <c r="D99" s="90">
        <v>0.37620000000000003</v>
      </c>
      <c r="E99" s="90">
        <v>-1.6199999999993497E-2</v>
      </c>
      <c r="F99" s="320">
        <v>-16.199999999993498</v>
      </c>
    </row>
    <row r="100" spans="1:6">
      <c r="A100" s="89">
        <v>29774</v>
      </c>
      <c r="B100" s="90">
        <v>35.64</v>
      </c>
      <c r="C100" s="90">
        <v>0.29999999999999716</v>
      </c>
      <c r="D100" s="90">
        <v>0.35639999999999999</v>
      </c>
      <c r="E100" s="90">
        <v>-5.6400000000002837E-2</v>
      </c>
      <c r="F100" s="320">
        <v>-56.400000000002834</v>
      </c>
    </row>
    <row r="101" spans="1:6">
      <c r="A101" s="89">
        <v>29775</v>
      </c>
      <c r="B101" s="90">
        <v>35.06</v>
      </c>
      <c r="C101" s="90">
        <v>0.14000000000000057</v>
      </c>
      <c r="D101" s="90">
        <v>0.35060000000000002</v>
      </c>
      <c r="E101" s="90">
        <v>-0.21059999999999945</v>
      </c>
      <c r="F101" s="320">
        <v>-210.59999999999945</v>
      </c>
    </row>
    <row r="102" spans="1:6">
      <c r="A102" s="89">
        <v>29776</v>
      </c>
      <c r="B102" s="90">
        <v>37.78</v>
      </c>
      <c r="C102" s="90">
        <v>0.12000000000000455</v>
      </c>
      <c r="D102" s="90">
        <v>0.37780000000000002</v>
      </c>
      <c r="E102" s="90">
        <v>-0.25779999999999548</v>
      </c>
      <c r="F102" s="320">
        <v>-257.79999999999546</v>
      </c>
    </row>
    <row r="103" spans="1:6">
      <c r="A103" s="89">
        <v>29777</v>
      </c>
      <c r="B103" s="90">
        <v>37.799999999999997</v>
      </c>
      <c r="C103" s="90">
        <v>0.21999999999999886</v>
      </c>
      <c r="D103" s="90">
        <v>0.378</v>
      </c>
      <c r="E103" s="90">
        <v>-0.15800000000000114</v>
      </c>
      <c r="F103" s="320">
        <v>-158.00000000000114</v>
      </c>
    </row>
    <row r="104" spans="1:6">
      <c r="A104" s="89">
        <v>29778</v>
      </c>
      <c r="B104" s="90">
        <v>37.519999999999996</v>
      </c>
      <c r="C104" s="90">
        <v>0.27999999999999403</v>
      </c>
      <c r="D104" s="90">
        <v>0.37519999999999998</v>
      </c>
      <c r="E104" s="90">
        <v>-9.5200000000005947E-2</v>
      </c>
      <c r="F104" s="320">
        <v>-95.200000000005943</v>
      </c>
    </row>
    <row r="105" spans="1:6">
      <c r="A105" s="89">
        <v>29779</v>
      </c>
      <c r="B105" s="90">
        <v>38.82</v>
      </c>
      <c r="C105" s="90">
        <v>0</v>
      </c>
      <c r="D105" s="90">
        <v>0.38819999999999999</v>
      </c>
      <c r="E105" s="90">
        <v>-0.38819999999999999</v>
      </c>
      <c r="F105" s="320">
        <v>-388.2</v>
      </c>
    </row>
    <row r="106" spans="1:6">
      <c r="A106" s="89">
        <v>29780</v>
      </c>
      <c r="B106" s="90">
        <v>37.94</v>
      </c>
      <c r="C106" s="90">
        <v>9.9999999999994316E-2</v>
      </c>
      <c r="D106" s="90">
        <v>0.37939999999999996</v>
      </c>
      <c r="E106" s="90">
        <v>-0.27940000000000564</v>
      </c>
      <c r="F106" s="320">
        <v>-279.40000000000566</v>
      </c>
    </row>
    <row r="107" spans="1:6">
      <c r="A107" s="89">
        <v>29781</v>
      </c>
      <c r="B107" s="90">
        <v>36.520000000000003</v>
      </c>
      <c r="C107" s="90">
        <v>0</v>
      </c>
      <c r="D107" s="90">
        <v>0.36520000000000002</v>
      </c>
      <c r="E107" s="90">
        <v>-0.36520000000000002</v>
      </c>
      <c r="F107" s="320">
        <v>-365.20000000000005</v>
      </c>
    </row>
    <row r="108" spans="1:6">
      <c r="A108" s="89">
        <v>29782</v>
      </c>
      <c r="B108" s="90">
        <v>38.840000000000003</v>
      </c>
      <c r="C108" s="90">
        <v>0</v>
      </c>
      <c r="D108" s="90">
        <v>0.38840000000000002</v>
      </c>
      <c r="E108" s="90">
        <v>-0.38840000000000002</v>
      </c>
      <c r="F108" s="320">
        <v>-388.40000000000003</v>
      </c>
    </row>
    <row r="109" spans="1:6">
      <c r="A109" s="89">
        <v>29783</v>
      </c>
      <c r="B109" s="90">
        <v>38</v>
      </c>
      <c r="C109" s="90">
        <v>0.34000000000000341</v>
      </c>
      <c r="D109" s="90">
        <v>0.38</v>
      </c>
      <c r="E109" s="90">
        <v>-3.9999999999996594E-2</v>
      </c>
      <c r="F109" s="320">
        <v>-39.999999999996597</v>
      </c>
    </row>
    <row r="110" spans="1:6">
      <c r="A110" s="317">
        <v>45472</v>
      </c>
      <c r="B110" s="90">
        <v>225.78</v>
      </c>
      <c r="C110" s="90">
        <v>2.2999999999999829</v>
      </c>
      <c r="D110" s="90">
        <v>2.2578</v>
      </c>
      <c r="E110" s="90">
        <v>4.2199999999982918E-2</v>
      </c>
      <c r="F110" s="320">
        <v>42.199999999982921</v>
      </c>
    </row>
    <row r="111" spans="1:6">
      <c r="A111" s="89">
        <v>29784</v>
      </c>
      <c r="B111" s="90">
        <v>36.86</v>
      </c>
      <c r="C111" s="90">
        <v>0.33999999999999631</v>
      </c>
      <c r="D111" s="90">
        <v>0.36859999999999998</v>
      </c>
      <c r="E111" s="90">
        <v>-2.8600000000003678E-2</v>
      </c>
      <c r="F111" s="320">
        <v>-28.600000000003678</v>
      </c>
    </row>
    <row r="112" spans="1:6">
      <c r="A112" s="89">
        <v>29785</v>
      </c>
      <c r="B112" s="90">
        <v>38.9</v>
      </c>
      <c r="C112" s="90">
        <v>0.47999999999999687</v>
      </c>
      <c r="D112" s="90">
        <v>0.38900000000000001</v>
      </c>
      <c r="E112" s="90">
        <v>9.0999999999996861E-2</v>
      </c>
      <c r="F112" s="320">
        <v>90.999999999996859</v>
      </c>
    </row>
    <row r="113" spans="1:6">
      <c r="A113" s="89">
        <v>29786</v>
      </c>
      <c r="B113" s="90">
        <v>36.340000000000003</v>
      </c>
      <c r="C113" s="90">
        <v>0.28000000000000114</v>
      </c>
      <c r="D113" s="90">
        <v>0.36340000000000006</v>
      </c>
      <c r="E113" s="90">
        <v>-8.3399999999998919E-2</v>
      </c>
      <c r="F113" s="320">
        <v>-83.399999999998926</v>
      </c>
    </row>
    <row r="114" spans="1:6">
      <c r="A114" s="89">
        <v>29787</v>
      </c>
      <c r="B114" s="90">
        <v>38.379999999999995</v>
      </c>
      <c r="C114" s="90">
        <v>0.27999999999999403</v>
      </c>
      <c r="D114" s="90">
        <v>0.38379999999999997</v>
      </c>
      <c r="E114" s="90">
        <v>-0.10380000000000594</v>
      </c>
      <c r="F114" s="320">
        <v>-103.80000000000594</v>
      </c>
    </row>
    <row r="115" spans="1:6">
      <c r="A115" s="89">
        <v>29789</v>
      </c>
      <c r="B115" s="90">
        <v>36.700000000000003</v>
      </c>
      <c r="C115" s="90">
        <v>0.34000000000000341</v>
      </c>
      <c r="D115" s="90">
        <v>0.36700000000000005</v>
      </c>
      <c r="E115" s="90">
        <v>-2.6999999999996638E-2</v>
      </c>
      <c r="F115" s="320">
        <v>-26.999999999996639</v>
      </c>
    </row>
    <row r="116" spans="1:6">
      <c r="A116" s="89">
        <v>29790</v>
      </c>
      <c r="B116" s="90">
        <v>38.599999999999994</v>
      </c>
      <c r="C116" s="90">
        <v>0.57999999999999119</v>
      </c>
      <c r="D116" s="90">
        <v>0.38599999999999995</v>
      </c>
      <c r="E116" s="90">
        <v>0.19399999999999124</v>
      </c>
      <c r="F116" s="320">
        <v>193.99999999999125</v>
      </c>
    </row>
    <row r="117" spans="1:6">
      <c r="A117" s="317">
        <v>45473</v>
      </c>
      <c r="B117" s="90">
        <v>299.44</v>
      </c>
      <c r="C117" s="90">
        <v>3.1800000000000068</v>
      </c>
      <c r="D117" s="90">
        <v>2.9944000000000002</v>
      </c>
      <c r="E117" s="90">
        <v>0.18560000000000665</v>
      </c>
      <c r="F117" s="320">
        <v>185.60000000000664</v>
      </c>
    </row>
    <row r="118" spans="1:6">
      <c r="A118" s="89">
        <v>29791</v>
      </c>
      <c r="B118" s="90">
        <v>37.08</v>
      </c>
      <c r="C118" s="90">
        <v>0.35999999999999943</v>
      </c>
      <c r="D118" s="90">
        <v>0.37079999999999996</v>
      </c>
      <c r="E118" s="90">
        <v>-1.0800000000000531E-2</v>
      </c>
      <c r="F118" s="320">
        <v>-10.800000000000532</v>
      </c>
    </row>
    <row r="119" spans="1:6">
      <c r="A119" s="89">
        <v>29792</v>
      </c>
      <c r="B119" s="90">
        <v>37.340000000000003</v>
      </c>
      <c r="C119" s="90">
        <v>0.30000000000000426</v>
      </c>
      <c r="D119" s="90">
        <v>0.37340000000000007</v>
      </c>
      <c r="E119" s="90">
        <v>-7.3399999999995802E-2</v>
      </c>
      <c r="F119" s="320">
        <v>-73.399999999995799</v>
      </c>
    </row>
    <row r="120" spans="1:6">
      <c r="A120" s="89">
        <v>29793</v>
      </c>
      <c r="B120" s="90">
        <v>37.28</v>
      </c>
      <c r="C120" s="90">
        <v>0.30000000000000426</v>
      </c>
      <c r="D120" s="90">
        <v>0.37280000000000002</v>
      </c>
      <c r="E120" s="90">
        <v>-7.2799999999995757E-2</v>
      </c>
      <c r="F120" s="320">
        <v>-72.799999999995762</v>
      </c>
    </row>
    <row r="121" spans="1:6">
      <c r="A121" s="89">
        <v>29794</v>
      </c>
      <c r="B121" s="90">
        <v>36.06</v>
      </c>
      <c r="C121" s="90">
        <v>0.40000000000000568</v>
      </c>
      <c r="D121" s="90">
        <v>0.36060000000000003</v>
      </c>
      <c r="E121" s="90">
        <v>3.9400000000005653E-2</v>
      </c>
      <c r="F121" s="320">
        <v>39.400000000005654</v>
      </c>
    </row>
    <row r="122" spans="1:6">
      <c r="A122" s="89">
        <v>29795</v>
      </c>
      <c r="B122" s="90">
        <v>39.040000000000006</v>
      </c>
      <c r="C122" s="90">
        <v>0.50000000000000711</v>
      </c>
      <c r="D122" s="90">
        <v>0.39040000000000008</v>
      </c>
      <c r="E122" s="90">
        <v>0.10960000000000703</v>
      </c>
      <c r="F122" s="320">
        <v>109.60000000000703</v>
      </c>
    </row>
    <row r="123" spans="1:6">
      <c r="A123" s="89">
        <v>29796</v>
      </c>
      <c r="B123" s="90">
        <v>37.819999999999993</v>
      </c>
      <c r="C123" s="90">
        <v>0.35999999999999233</v>
      </c>
      <c r="D123" s="90">
        <v>0.37819999999999993</v>
      </c>
      <c r="E123" s="90">
        <v>-1.8200000000007599E-2</v>
      </c>
      <c r="F123" s="320">
        <v>-18.200000000007599</v>
      </c>
    </row>
    <row r="124" spans="1:6">
      <c r="A124" s="89">
        <v>29797</v>
      </c>
      <c r="B124" s="90">
        <v>39.319999999999993</v>
      </c>
      <c r="C124" s="90">
        <v>0.53999999999999204</v>
      </c>
      <c r="D124" s="90">
        <v>0.39319999999999994</v>
      </c>
      <c r="E124" s="90">
        <v>0.1467999999999921</v>
      </c>
      <c r="F124" s="320">
        <v>146.79999999999211</v>
      </c>
    </row>
    <row r="125" spans="1:6">
      <c r="A125" s="89">
        <v>29798</v>
      </c>
      <c r="B125" s="90">
        <v>35.5</v>
      </c>
      <c r="C125" s="90">
        <v>0.42000000000000171</v>
      </c>
      <c r="D125" s="90">
        <v>0.35499999999999998</v>
      </c>
      <c r="E125" s="90">
        <v>6.5000000000001723E-2</v>
      </c>
      <c r="F125" s="320">
        <v>65.00000000000172</v>
      </c>
    </row>
    <row r="126" spans="1:6">
      <c r="A126" s="317">
        <v>45474</v>
      </c>
      <c r="B126" s="90">
        <v>292.59999999999997</v>
      </c>
      <c r="C126" s="90">
        <v>3.2399999999999807</v>
      </c>
      <c r="D126" s="90">
        <v>2.9259999999999997</v>
      </c>
      <c r="E126" s="90">
        <v>0.31399999999998096</v>
      </c>
      <c r="F126" s="320">
        <v>313.99999999998096</v>
      </c>
    </row>
    <row r="127" spans="1:6">
      <c r="A127" s="89">
        <v>29801</v>
      </c>
      <c r="B127" s="90">
        <v>36.019999999999996</v>
      </c>
      <c r="C127" s="90">
        <v>0.4199999999999946</v>
      </c>
      <c r="D127" s="90">
        <v>0.36019999999999996</v>
      </c>
      <c r="E127" s="90">
        <v>5.9799999999994635E-2</v>
      </c>
      <c r="F127" s="320">
        <v>59.799999999994633</v>
      </c>
    </row>
    <row r="128" spans="1:6">
      <c r="A128" s="89">
        <v>29802</v>
      </c>
      <c r="B128" s="90">
        <v>34.519999999999996</v>
      </c>
      <c r="C128" s="90">
        <v>0.4199999999999946</v>
      </c>
      <c r="D128" s="90">
        <v>0.34519999999999995</v>
      </c>
      <c r="E128" s="90">
        <v>7.4799999999994649E-2</v>
      </c>
      <c r="F128" s="320">
        <v>74.799999999994654</v>
      </c>
    </row>
    <row r="129" spans="1:6">
      <c r="A129" s="89">
        <v>29803</v>
      </c>
      <c r="B129" s="90">
        <v>37.54</v>
      </c>
      <c r="C129" s="90">
        <v>0.24000000000000199</v>
      </c>
      <c r="D129" s="90">
        <v>0.37540000000000001</v>
      </c>
      <c r="E129" s="90">
        <v>-0.13539999999999802</v>
      </c>
      <c r="F129" s="320">
        <v>-135.39999999999802</v>
      </c>
    </row>
    <row r="130" spans="1:6">
      <c r="A130" s="89">
        <v>29804</v>
      </c>
      <c r="B130" s="90">
        <v>35.019999999999996</v>
      </c>
      <c r="C130" s="90">
        <v>0.23999999999999488</v>
      </c>
      <c r="D130" s="90">
        <v>0.35019999999999996</v>
      </c>
      <c r="E130" s="90">
        <v>-0.11020000000000507</v>
      </c>
      <c r="F130" s="320">
        <v>-110.20000000000508</v>
      </c>
    </row>
    <row r="131" spans="1:6">
      <c r="A131" s="89">
        <v>29805</v>
      </c>
      <c r="B131" s="90">
        <v>37.480000000000004</v>
      </c>
      <c r="C131" s="90">
        <v>0.28000000000000114</v>
      </c>
      <c r="D131" s="90">
        <v>0.37480000000000002</v>
      </c>
      <c r="E131" s="90">
        <v>-9.4799999999998885E-2</v>
      </c>
      <c r="F131" s="320">
        <v>-94.799999999998889</v>
      </c>
    </row>
    <row r="132" spans="1:6">
      <c r="A132" s="89">
        <v>29806</v>
      </c>
      <c r="B132" s="90">
        <v>37.299999999999997</v>
      </c>
      <c r="C132" s="90">
        <v>0.5</v>
      </c>
      <c r="D132" s="90">
        <v>0.373</v>
      </c>
      <c r="E132" s="90">
        <v>0.127</v>
      </c>
      <c r="F132" s="320">
        <v>127</v>
      </c>
    </row>
    <row r="133" spans="1:6">
      <c r="A133" s="89">
        <v>29807</v>
      </c>
      <c r="B133" s="90">
        <v>38.64</v>
      </c>
      <c r="C133" s="90">
        <v>0.79999999999999716</v>
      </c>
      <c r="D133" s="90">
        <v>0.38640000000000002</v>
      </c>
      <c r="E133" s="90">
        <v>0.41359999999999714</v>
      </c>
      <c r="F133" s="320">
        <v>413.59999999999712</v>
      </c>
    </row>
    <row r="134" spans="1:6">
      <c r="A134" s="89">
        <v>29808</v>
      </c>
      <c r="B134" s="90">
        <v>36.08</v>
      </c>
      <c r="C134" s="90">
        <v>0.33999999999999631</v>
      </c>
      <c r="D134" s="90">
        <v>0.36080000000000001</v>
      </c>
      <c r="E134" s="90">
        <v>-2.0800000000003704E-2</v>
      </c>
      <c r="F134" s="320">
        <v>-20.800000000003706</v>
      </c>
    </row>
    <row r="135" spans="1:6">
      <c r="A135" s="317">
        <v>45475</v>
      </c>
      <c r="B135" s="90">
        <v>299.58000000000004</v>
      </c>
      <c r="C135" s="90">
        <v>3.8999999999999986</v>
      </c>
      <c r="D135" s="90">
        <v>2.9958000000000005</v>
      </c>
      <c r="E135" s="90">
        <v>0.90419999999999812</v>
      </c>
      <c r="F135" s="320">
        <v>904.19999999999811</v>
      </c>
    </row>
    <row r="136" spans="1:6">
      <c r="A136" s="89">
        <v>29809</v>
      </c>
      <c r="B136" s="90">
        <v>35.76</v>
      </c>
      <c r="C136" s="90">
        <v>0.25999999999999801</v>
      </c>
      <c r="D136" s="90">
        <v>0.35759999999999997</v>
      </c>
      <c r="E136" s="90">
        <v>-9.7600000000001963E-2</v>
      </c>
      <c r="F136" s="320">
        <v>-97.60000000000197</v>
      </c>
    </row>
    <row r="137" spans="1:6">
      <c r="A137" s="89">
        <v>29810</v>
      </c>
      <c r="B137" s="90">
        <v>37.36</v>
      </c>
      <c r="C137" s="90">
        <v>0.38000000000000256</v>
      </c>
      <c r="D137" s="90">
        <v>0.37359999999999999</v>
      </c>
      <c r="E137" s="90">
        <v>6.4000000000025703E-3</v>
      </c>
      <c r="F137" s="320">
        <v>6.4000000000025707</v>
      </c>
    </row>
    <row r="138" spans="1:6">
      <c r="A138" s="89">
        <v>29811</v>
      </c>
      <c r="B138" s="90">
        <v>37.04</v>
      </c>
      <c r="C138" s="90">
        <v>0.29999999999999716</v>
      </c>
      <c r="D138" s="90">
        <v>0.37040000000000001</v>
      </c>
      <c r="E138" s="90">
        <v>-7.0400000000002849E-2</v>
      </c>
      <c r="F138" s="320">
        <v>-70.400000000002848</v>
      </c>
    </row>
    <row r="139" spans="1:6">
      <c r="A139" s="89">
        <v>29812</v>
      </c>
      <c r="B139" s="90">
        <v>40.619999999999997</v>
      </c>
      <c r="C139" s="90">
        <v>0.83999999999999631</v>
      </c>
      <c r="D139" s="90">
        <v>0.40620000000000001</v>
      </c>
      <c r="E139" s="90">
        <v>0.4337999999999963</v>
      </c>
      <c r="F139" s="320">
        <v>433.79999999999632</v>
      </c>
    </row>
    <row r="140" spans="1:6">
      <c r="A140" s="89">
        <v>29813</v>
      </c>
      <c r="B140" s="90">
        <v>40.04</v>
      </c>
      <c r="C140" s="90">
        <v>0.32000000000000028</v>
      </c>
      <c r="D140" s="90">
        <v>0.40039999999999998</v>
      </c>
      <c r="E140" s="90">
        <v>-8.0399999999999694E-2</v>
      </c>
      <c r="F140" s="320">
        <v>-80.399999999999693</v>
      </c>
    </row>
    <row r="141" spans="1:6">
      <c r="A141" s="89">
        <v>29814</v>
      </c>
      <c r="B141" s="90">
        <v>35.56</v>
      </c>
      <c r="C141" s="90">
        <v>1.1400000000000006</v>
      </c>
      <c r="D141" s="90">
        <v>0.35560000000000003</v>
      </c>
      <c r="E141" s="90">
        <v>0.78440000000000054</v>
      </c>
      <c r="F141" s="320">
        <v>784.40000000000055</v>
      </c>
    </row>
    <row r="142" spans="1:6">
      <c r="A142" s="89">
        <v>29815</v>
      </c>
      <c r="B142" s="90">
        <v>35.86</v>
      </c>
      <c r="C142" s="90">
        <v>0.32000000000000028</v>
      </c>
      <c r="D142" s="90">
        <v>0.35859999999999997</v>
      </c>
      <c r="E142" s="90">
        <v>-3.859999999999969E-2</v>
      </c>
      <c r="F142" s="320">
        <v>-38.599999999999689</v>
      </c>
    </row>
    <row r="143" spans="1:6">
      <c r="A143" s="89">
        <v>29816</v>
      </c>
      <c r="B143" s="90">
        <v>37.340000000000003</v>
      </c>
      <c r="C143" s="90">
        <v>0.34000000000000341</v>
      </c>
      <c r="D143" s="90">
        <v>0.37340000000000007</v>
      </c>
      <c r="E143" s="90">
        <v>-3.3399999999996655E-2</v>
      </c>
      <c r="F143" s="320">
        <v>-33.399999999996652</v>
      </c>
    </row>
    <row r="144" spans="1:6">
      <c r="A144" s="317">
        <v>45476</v>
      </c>
      <c r="B144" s="90">
        <v>380.58</v>
      </c>
      <c r="C144" s="90">
        <v>3.0399999999999849</v>
      </c>
      <c r="D144" s="90">
        <v>3.8058000000000001</v>
      </c>
      <c r="E144" s="90">
        <v>-0.76580000000001514</v>
      </c>
      <c r="F144" s="320">
        <v>-765.80000000001519</v>
      </c>
    </row>
    <row r="145" spans="1:6">
      <c r="A145" s="89">
        <v>29817</v>
      </c>
      <c r="B145" s="90">
        <v>38.58</v>
      </c>
      <c r="C145" s="90">
        <v>0.10000000000000142</v>
      </c>
      <c r="D145" s="90">
        <v>0.38579999999999998</v>
      </c>
      <c r="E145" s="90">
        <v>-0.28579999999999856</v>
      </c>
      <c r="F145" s="320">
        <v>-285.79999999999853</v>
      </c>
    </row>
    <row r="146" spans="1:6">
      <c r="A146" s="89">
        <v>29818</v>
      </c>
      <c r="B146" s="90">
        <v>35.5</v>
      </c>
      <c r="C146" s="90">
        <v>0.25999999999999801</v>
      </c>
      <c r="D146" s="90">
        <v>0.35499999999999998</v>
      </c>
      <c r="E146" s="90">
        <v>-9.5000000000001972E-2</v>
      </c>
      <c r="F146" s="320">
        <v>-95.000000000001975</v>
      </c>
    </row>
    <row r="147" spans="1:6">
      <c r="A147" s="89">
        <v>29819</v>
      </c>
      <c r="B147" s="90">
        <v>38.64</v>
      </c>
      <c r="C147" s="90">
        <v>0.25999999999999801</v>
      </c>
      <c r="D147" s="90">
        <v>0.38640000000000002</v>
      </c>
      <c r="E147" s="90">
        <v>-0.12640000000000201</v>
      </c>
      <c r="F147" s="320">
        <v>-126.40000000000201</v>
      </c>
    </row>
    <row r="148" spans="1:6">
      <c r="A148" s="89">
        <v>29820</v>
      </c>
      <c r="B148" s="90">
        <v>37.28</v>
      </c>
      <c r="C148" s="90">
        <v>0.56000000000000227</v>
      </c>
      <c r="D148" s="90">
        <v>0.37280000000000002</v>
      </c>
      <c r="E148" s="90">
        <v>0.18720000000000225</v>
      </c>
      <c r="F148" s="320">
        <v>187.20000000000226</v>
      </c>
    </row>
    <row r="149" spans="1:6">
      <c r="A149" s="89">
        <v>29821</v>
      </c>
      <c r="B149" s="90">
        <v>39.739999999999995</v>
      </c>
      <c r="C149" s="90">
        <v>0.35999999999999233</v>
      </c>
      <c r="D149" s="90">
        <v>0.39739999999999998</v>
      </c>
      <c r="E149" s="90">
        <v>-3.7400000000007649E-2</v>
      </c>
      <c r="F149" s="320">
        <v>-37.400000000007651</v>
      </c>
    </row>
    <row r="150" spans="1:6">
      <c r="A150" s="89">
        <v>29822</v>
      </c>
      <c r="B150" s="90">
        <v>40.200000000000003</v>
      </c>
      <c r="C150" s="90">
        <v>0.24000000000000199</v>
      </c>
      <c r="D150" s="90">
        <v>0.40200000000000002</v>
      </c>
      <c r="E150" s="90">
        <v>-0.16199999999999803</v>
      </c>
      <c r="F150" s="320">
        <v>-161.99999999999804</v>
      </c>
    </row>
    <row r="151" spans="1:6">
      <c r="A151" s="89">
        <v>29823</v>
      </c>
      <c r="B151" s="90">
        <v>36.619999999999997</v>
      </c>
      <c r="C151" s="90">
        <v>0.32000000000000028</v>
      </c>
      <c r="D151" s="90">
        <v>0.36619999999999997</v>
      </c>
      <c r="E151" s="90">
        <v>-4.6199999999999686E-2</v>
      </c>
      <c r="F151" s="320">
        <v>-46.199999999999683</v>
      </c>
    </row>
    <row r="152" spans="1:6">
      <c r="A152" s="89">
        <v>29824</v>
      </c>
      <c r="B152" s="90">
        <v>36.839999999999996</v>
      </c>
      <c r="C152" s="90">
        <v>0</v>
      </c>
      <c r="D152" s="90">
        <v>0.36839999999999995</v>
      </c>
      <c r="E152" s="90">
        <v>-0.36839999999999995</v>
      </c>
      <c r="F152" s="320">
        <v>-368.4</v>
      </c>
    </row>
    <row r="153" spans="1:6">
      <c r="A153" s="89">
        <v>29825</v>
      </c>
      <c r="B153" s="90">
        <v>38.799999999999997</v>
      </c>
      <c r="C153" s="90">
        <v>0.27999999999999403</v>
      </c>
      <c r="D153" s="90">
        <v>0.38799999999999996</v>
      </c>
      <c r="E153" s="90">
        <v>-0.10800000000000592</v>
      </c>
      <c r="F153" s="320">
        <v>-108.00000000000593</v>
      </c>
    </row>
    <row r="154" spans="1:6">
      <c r="A154" s="89">
        <v>29826</v>
      </c>
      <c r="B154" s="90">
        <v>38.379999999999995</v>
      </c>
      <c r="C154" s="90">
        <v>0.65999999999999659</v>
      </c>
      <c r="D154" s="90">
        <v>0.38379999999999997</v>
      </c>
      <c r="E154" s="90">
        <v>0.27619999999999661</v>
      </c>
      <c r="F154" s="320">
        <v>276.19999999999663</v>
      </c>
    </row>
    <row r="155" spans="1:6">
      <c r="A155" s="317">
        <v>45477</v>
      </c>
      <c r="B155" s="90">
        <v>376.40000000000003</v>
      </c>
      <c r="C155" s="90">
        <v>2.4000000000000199</v>
      </c>
      <c r="D155" s="90">
        <v>3.7640000000000002</v>
      </c>
      <c r="E155" s="90">
        <v>-1.3639999999999803</v>
      </c>
      <c r="F155" s="320">
        <v>-1363.9999999999804</v>
      </c>
    </row>
    <row r="156" spans="1:6">
      <c r="A156" s="89">
        <v>29828</v>
      </c>
      <c r="B156" s="90">
        <v>38.520000000000003</v>
      </c>
      <c r="C156" s="90">
        <v>0.12000000000000455</v>
      </c>
      <c r="D156" s="90">
        <v>0.38520000000000004</v>
      </c>
      <c r="E156" s="90">
        <v>-0.26519999999999549</v>
      </c>
      <c r="F156" s="320">
        <v>-265.1999999999955</v>
      </c>
    </row>
    <row r="157" spans="1:6">
      <c r="A157" s="89">
        <v>29829</v>
      </c>
      <c r="B157" s="90">
        <v>37.040000000000006</v>
      </c>
      <c r="C157" s="90">
        <v>0.14000000000000767</v>
      </c>
      <c r="D157" s="90">
        <v>0.37040000000000006</v>
      </c>
      <c r="E157" s="90">
        <v>-0.23039999999999239</v>
      </c>
      <c r="F157" s="320">
        <v>-230.39999999999239</v>
      </c>
    </row>
    <row r="158" spans="1:6">
      <c r="A158" s="89">
        <v>29830</v>
      </c>
      <c r="B158" s="90">
        <v>36.119999999999997</v>
      </c>
      <c r="C158" s="90">
        <v>0.46000000000000085</v>
      </c>
      <c r="D158" s="90">
        <v>0.36119999999999997</v>
      </c>
      <c r="E158" s="90">
        <v>9.8800000000000887E-2</v>
      </c>
      <c r="F158" s="320">
        <v>98.800000000000892</v>
      </c>
    </row>
    <row r="159" spans="1:6">
      <c r="A159" s="89">
        <v>29831</v>
      </c>
      <c r="B159" s="90">
        <v>39.94</v>
      </c>
      <c r="C159" s="90">
        <v>0</v>
      </c>
      <c r="D159" s="90">
        <v>0.39939999999999998</v>
      </c>
      <c r="E159" s="90">
        <v>-0.39939999999999998</v>
      </c>
      <c r="F159" s="320">
        <v>-399.4</v>
      </c>
    </row>
    <row r="160" spans="1:6">
      <c r="A160" s="89">
        <v>29832</v>
      </c>
      <c r="B160" s="90">
        <v>37.480000000000004</v>
      </c>
      <c r="C160" s="90">
        <v>0</v>
      </c>
      <c r="D160" s="90">
        <v>0.37480000000000002</v>
      </c>
      <c r="E160" s="90">
        <v>-0.37480000000000002</v>
      </c>
      <c r="F160" s="320">
        <v>-374.8</v>
      </c>
    </row>
    <row r="161" spans="1:6">
      <c r="A161" s="89">
        <v>29833</v>
      </c>
      <c r="B161" s="90">
        <v>39.9</v>
      </c>
      <c r="C161" s="90">
        <v>0.39999999999999858</v>
      </c>
      <c r="D161" s="90">
        <v>0.39900000000000002</v>
      </c>
      <c r="E161" s="90">
        <v>9.999999999985576E-4</v>
      </c>
      <c r="F161" s="320">
        <v>0.9999999999985576</v>
      </c>
    </row>
    <row r="162" spans="1:6">
      <c r="A162" s="89">
        <v>29834</v>
      </c>
      <c r="B162" s="90">
        <v>34.660000000000004</v>
      </c>
      <c r="C162" s="90">
        <v>0.18000000000000682</v>
      </c>
      <c r="D162" s="90">
        <v>0.34660000000000002</v>
      </c>
      <c r="E162" s="90">
        <v>-0.1665999999999932</v>
      </c>
      <c r="F162" s="320">
        <v>-166.5999999999932</v>
      </c>
    </row>
    <row r="163" spans="1:6">
      <c r="A163" s="89">
        <v>29835</v>
      </c>
      <c r="B163" s="90">
        <v>37.260000000000005</v>
      </c>
      <c r="C163" s="90">
        <v>0.28000000000000824</v>
      </c>
      <c r="D163" s="90">
        <v>0.37260000000000004</v>
      </c>
      <c r="E163" s="90">
        <v>-9.25999999999918E-2</v>
      </c>
      <c r="F163" s="320">
        <v>-92.599999999991795</v>
      </c>
    </row>
    <row r="164" spans="1:6">
      <c r="A164" s="89">
        <v>29836</v>
      </c>
      <c r="B164" s="90">
        <v>38.179999999999993</v>
      </c>
      <c r="C164" s="90">
        <v>0.37999999999999545</v>
      </c>
      <c r="D164" s="90">
        <v>0.38179999999999992</v>
      </c>
      <c r="E164" s="90">
        <v>-1.8000000000044647E-3</v>
      </c>
      <c r="F164" s="320">
        <v>-1.8000000000044647</v>
      </c>
    </row>
    <row r="165" spans="1:6">
      <c r="A165" s="89">
        <v>29837</v>
      </c>
      <c r="B165" s="90">
        <v>37.299999999999997</v>
      </c>
      <c r="C165" s="90">
        <v>0.43999999999999773</v>
      </c>
      <c r="D165" s="90">
        <v>0.373</v>
      </c>
      <c r="E165" s="90">
        <v>6.6999999999997728E-2</v>
      </c>
      <c r="F165" s="320">
        <v>66.999999999997726</v>
      </c>
    </row>
    <row r="166" spans="1:6">
      <c r="A166" s="317">
        <v>45478</v>
      </c>
      <c r="B166" s="90">
        <v>376.85999999999996</v>
      </c>
      <c r="C166" s="90">
        <v>3.2999999999999972</v>
      </c>
      <c r="D166" s="90">
        <v>3.7685999999999997</v>
      </c>
      <c r="E166" s="90">
        <v>-0.46860000000000257</v>
      </c>
      <c r="F166" s="320">
        <v>-468.60000000000258</v>
      </c>
    </row>
    <row r="167" spans="1:6">
      <c r="A167" s="89">
        <v>29838</v>
      </c>
      <c r="B167" s="90">
        <v>39.700000000000003</v>
      </c>
      <c r="C167" s="90">
        <v>0.96000000000000085</v>
      </c>
      <c r="D167" s="90">
        <v>0.39700000000000002</v>
      </c>
      <c r="E167" s="90">
        <v>0.56300000000000083</v>
      </c>
      <c r="F167" s="320">
        <v>563.0000000000008</v>
      </c>
    </row>
    <row r="168" spans="1:6">
      <c r="A168" s="89">
        <v>29840</v>
      </c>
      <c r="B168" s="90">
        <v>37.36</v>
      </c>
      <c r="C168" s="90">
        <v>0.32000000000000028</v>
      </c>
      <c r="D168" s="90">
        <v>0.37359999999999999</v>
      </c>
      <c r="E168" s="90">
        <v>-5.3599999999999703E-2</v>
      </c>
      <c r="F168" s="320">
        <v>-53.599999999999703</v>
      </c>
    </row>
    <row r="169" spans="1:6">
      <c r="A169" s="89">
        <v>29841</v>
      </c>
      <c r="B169" s="90">
        <v>37.479999999999997</v>
      </c>
      <c r="C169" s="90">
        <v>0.19999999999999574</v>
      </c>
      <c r="D169" s="90">
        <v>0.37479999999999997</v>
      </c>
      <c r="E169" s="90">
        <v>-0.17480000000000423</v>
      </c>
      <c r="F169" s="320">
        <v>-174.80000000000422</v>
      </c>
    </row>
    <row r="170" spans="1:6">
      <c r="A170" s="89">
        <v>29842</v>
      </c>
      <c r="B170" s="90">
        <v>35.680000000000007</v>
      </c>
      <c r="C170" s="90">
        <v>0.50000000000000711</v>
      </c>
      <c r="D170" s="90">
        <v>0.35680000000000006</v>
      </c>
      <c r="E170" s="90">
        <v>0.14320000000000704</v>
      </c>
      <c r="F170" s="320">
        <v>143.20000000000704</v>
      </c>
    </row>
    <row r="171" spans="1:6">
      <c r="A171" s="89">
        <v>29843</v>
      </c>
      <c r="B171" s="90">
        <v>37.799999999999997</v>
      </c>
      <c r="C171" s="90">
        <v>0.23999999999999488</v>
      </c>
      <c r="D171" s="90">
        <v>0.378</v>
      </c>
      <c r="E171" s="90">
        <v>-0.13800000000000512</v>
      </c>
      <c r="F171" s="320">
        <v>-138.00000000000512</v>
      </c>
    </row>
    <row r="172" spans="1:6">
      <c r="A172" s="89">
        <v>29844</v>
      </c>
      <c r="B172" s="90">
        <v>40.620000000000005</v>
      </c>
      <c r="C172" s="90">
        <v>0.62000000000000455</v>
      </c>
      <c r="D172" s="90">
        <v>0.40620000000000006</v>
      </c>
      <c r="E172" s="90">
        <v>0.21380000000000449</v>
      </c>
      <c r="F172" s="320">
        <v>213.80000000000447</v>
      </c>
    </row>
    <row r="173" spans="1:6">
      <c r="A173" s="89">
        <v>29845</v>
      </c>
      <c r="B173" s="90">
        <v>37.44</v>
      </c>
      <c r="C173" s="90">
        <v>0.19999999999999574</v>
      </c>
      <c r="D173" s="90">
        <v>0.37440000000000001</v>
      </c>
      <c r="E173" s="90">
        <v>-0.17440000000000427</v>
      </c>
      <c r="F173" s="320">
        <v>-174.40000000000427</v>
      </c>
    </row>
    <row r="174" spans="1:6">
      <c r="A174" s="89">
        <v>29846</v>
      </c>
      <c r="B174" s="90">
        <v>36.72</v>
      </c>
      <c r="C174" s="90">
        <v>0.25999999999999801</v>
      </c>
      <c r="D174" s="90">
        <v>0.36719999999999997</v>
      </c>
      <c r="E174" s="90">
        <v>-0.10720000000000196</v>
      </c>
      <c r="F174" s="320">
        <v>-107.20000000000196</v>
      </c>
    </row>
    <row r="175" spans="1:6">
      <c r="A175" s="89">
        <v>29847</v>
      </c>
      <c r="B175" s="90">
        <v>37.64</v>
      </c>
      <c r="C175" s="90">
        <v>0</v>
      </c>
      <c r="D175" s="90">
        <v>0.37640000000000001</v>
      </c>
      <c r="E175" s="90">
        <v>-0.37640000000000001</v>
      </c>
      <c r="F175" s="320">
        <v>-376.40000000000003</v>
      </c>
    </row>
    <row r="176" spans="1:6">
      <c r="A176" s="89">
        <v>29848</v>
      </c>
      <c r="B176" s="90">
        <v>36.42</v>
      </c>
      <c r="C176" s="90">
        <v>0</v>
      </c>
      <c r="D176" s="90">
        <v>0.36420000000000002</v>
      </c>
      <c r="E176" s="90">
        <v>-0.36420000000000002</v>
      </c>
      <c r="F176" s="320">
        <v>-364.20000000000005</v>
      </c>
    </row>
    <row r="177" spans="1:6">
      <c r="A177" s="317">
        <v>45481</v>
      </c>
      <c r="B177" s="90">
        <v>191.94</v>
      </c>
      <c r="C177" s="90">
        <v>3.3000000000000114</v>
      </c>
      <c r="D177" s="90">
        <v>1.9194</v>
      </c>
      <c r="E177" s="90">
        <v>1.3806000000000114</v>
      </c>
      <c r="F177" s="320">
        <v>1380.6000000000113</v>
      </c>
    </row>
    <row r="178" spans="1:6">
      <c r="A178" s="89">
        <v>29849</v>
      </c>
      <c r="B178" s="90">
        <v>38.760000000000005</v>
      </c>
      <c r="C178" s="90">
        <v>0.50000000000000711</v>
      </c>
      <c r="D178" s="90">
        <v>0.38760000000000006</v>
      </c>
      <c r="E178" s="90">
        <v>0.11240000000000705</v>
      </c>
      <c r="F178" s="320">
        <v>112.40000000000705</v>
      </c>
    </row>
    <row r="179" spans="1:6">
      <c r="A179" s="89">
        <v>29850</v>
      </c>
      <c r="B179" s="90">
        <v>39.04</v>
      </c>
      <c r="C179" s="90">
        <v>0.21999999999999886</v>
      </c>
      <c r="D179" s="90">
        <v>0.39040000000000002</v>
      </c>
      <c r="E179" s="90">
        <v>-0.17040000000000116</v>
      </c>
      <c r="F179" s="320">
        <v>-170.40000000000117</v>
      </c>
    </row>
    <row r="180" spans="1:6">
      <c r="A180" s="89">
        <v>29856</v>
      </c>
      <c r="B180" s="90">
        <v>37.880000000000003</v>
      </c>
      <c r="C180" s="90">
        <v>0.44000000000000483</v>
      </c>
      <c r="D180" s="90">
        <v>0.37880000000000003</v>
      </c>
      <c r="E180" s="90">
        <v>6.1200000000004806E-2</v>
      </c>
      <c r="F180" s="320">
        <v>61.200000000004806</v>
      </c>
    </row>
    <row r="181" spans="1:6">
      <c r="A181" s="89">
        <v>29857</v>
      </c>
      <c r="B181" s="90">
        <v>38.4</v>
      </c>
      <c r="C181" s="90">
        <v>1.6799999999999997</v>
      </c>
      <c r="D181" s="90">
        <v>0.38400000000000001</v>
      </c>
      <c r="E181" s="90">
        <v>1.2959999999999998</v>
      </c>
      <c r="F181" s="320">
        <v>1295.9999999999998</v>
      </c>
    </row>
    <row r="182" spans="1:6">
      <c r="A182" s="89">
        <v>29858</v>
      </c>
      <c r="B182" s="90">
        <v>37.86</v>
      </c>
      <c r="C182" s="90">
        <v>0.46000000000000085</v>
      </c>
      <c r="D182" s="90">
        <v>0.37859999999999999</v>
      </c>
      <c r="E182" s="90">
        <v>8.1400000000000861E-2</v>
      </c>
      <c r="F182" s="320">
        <v>81.400000000000858</v>
      </c>
    </row>
    <row r="183" spans="1:6">
      <c r="A183" s="317">
        <v>45482</v>
      </c>
      <c r="B183" s="90">
        <v>294.52000000000004</v>
      </c>
      <c r="C183" s="90">
        <v>6.8200000000000216</v>
      </c>
      <c r="D183" s="90">
        <v>2.9452000000000003</v>
      </c>
      <c r="E183" s="90">
        <v>3.8748000000000213</v>
      </c>
      <c r="F183" s="320">
        <v>3874.8000000000216</v>
      </c>
    </row>
    <row r="184" spans="1:6">
      <c r="A184" s="89">
        <v>29859</v>
      </c>
      <c r="B184" s="90">
        <v>35.380000000000003</v>
      </c>
      <c r="C184" s="90">
        <v>0.46000000000000085</v>
      </c>
      <c r="D184" s="90">
        <v>0.35380000000000006</v>
      </c>
      <c r="E184" s="90">
        <v>0.10620000000000079</v>
      </c>
      <c r="F184" s="320">
        <v>106.2000000000008</v>
      </c>
    </row>
    <row r="185" spans="1:6">
      <c r="A185" s="89">
        <v>29860</v>
      </c>
      <c r="B185" s="90">
        <v>36.340000000000003</v>
      </c>
      <c r="C185" s="90">
        <v>0.44000000000000483</v>
      </c>
      <c r="D185" s="90">
        <v>0.36340000000000006</v>
      </c>
      <c r="E185" s="90">
        <v>7.6600000000004775E-2</v>
      </c>
      <c r="F185" s="320">
        <v>76.600000000004769</v>
      </c>
    </row>
    <row r="186" spans="1:6">
      <c r="A186" s="89">
        <v>29861</v>
      </c>
      <c r="B186" s="90">
        <v>36.78</v>
      </c>
      <c r="C186" s="90">
        <v>1.4200000000000017</v>
      </c>
      <c r="D186" s="90">
        <v>0.36780000000000002</v>
      </c>
      <c r="E186" s="90">
        <v>1.0522000000000018</v>
      </c>
      <c r="F186" s="320">
        <v>1052.2000000000019</v>
      </c>
    </row>
    <row r="187" spans="1:6">
      <c r="A187" s="89">
        <v>29862</v>
      </c>
      <c r="B187" s="90">
        <v>33.78</v>
      </c>
      <c r="C187" s="90">
        <v>1.6200000000000045</v>
      </c>
      <c r="D187" s="90">
        <v>0.33780000000000004</v>
      </c>
      <c r="E187" s="90">
        <v>1.2822000000000044</v>
      </c>
      <c r="F187" s="320">
        <v>1282.2000000000044</v>
      </c>
    </row>
    <row r="188" spans="1:6">
      <c r="A188" s="89">
        <v>29863</v>
      </c>
      <c r="B188" s="90">
        <v>37.64</v>
      </c>
      <c r="C188" s="90">
        <v>0.34000000000000341</v>
      </c>
      <c r="D188" s="90">
        <v>0.37640000000000001</v>
      </c>
      <c r="E188" s="90">
        <v>-3.6399999999996602E-2</v>
      </c>
      <c r="F188" s="320">
        <v>-36.399999999996602</v>
      </c>
    </row>
    <row r="189" spans="1:6">
      <c r="A189" s="89">
        <v>29864</v>
      </c>
      <c r="B189" s="90">
        <v>39.599999999999994</v>
      </c>
      <c r="C189" s="90">
        <v>0.69999999999999574</v>
      </c>
      <c r="D189" s="90">
        <v>0.39599999999999996</v>
      </c>
      <c r="E189" s="90">
        <v>0.30399999999999577</v>
      </c>
      <c r="F189" s="320">
        <v>303.99999999999579</v>
      </c>
    </row>
    <row r="190" spans="1:6">
      <c r="A190" s="89">
        <v>29865</v>
      </c>
      <c r="B190" s="90">
        <v>38.180000000000007</v>
      </c>
      <c r="C190" s="90">
        <v>0.96000000000000796</v>
      </c>
      <c r="D190" s="90">
        <v>0.38180000000000008</v>
      </c>
      <c r="E190" s="90">
        <v>0.57820000000000782</v>
      </c>
      <c r="F190" s="320">
        <v>578.20000000000778</v>
      </c>
    </row>
    <row r="191" spans="1:6">
      <c r="A191" s="89">
        <v>29866</v>
      </c>
      <c r="B191" s="90">
        <v>36.82</v>
      </c>
      <c r="C191" s="90">
        <v>0.88000000000000256</v>
      </c>
      <c r="D191" s="90">
        <v>0.36820000000000003</v>
      </c>
      <c r="E191" s="90">
        <v>0.51180000000000248</v>
      </c>
      <c r="F191" s="320">
        <v>511.80000000000246</v>
      </c>
    </row>
    <row r="192" spans="1:6">
      <c r="A192" s="317">
        <v>45483</v>
      </c>
      <c r="B192" s="90">
        <v>450.61999999999995</v>
      </c>
      <c r="C192" s="90">
        <v>5.3000000000000043</v>
      </c>
      <c r="D192" s="90">
        <v>4.5061999999999998</v>
      </c>
      <c r="E192" s="90">
        <v>0.7938000000000045</v>
      </c>
      <c r="F192" s="320">
        <v>793.8000000000045</v>
      </c>
    </row>
    <row r="193" spans="1:6">
      <c r="A193" s="89">
        <v>29868</v>
      </c>
      <c r="B193" s="90">
        <v>36.819999999999993</v>
      </c>
      <c r="C193" s="90">
        <v>0.43999999999999062</v>
      </c>
      <c r="D193" s="90">
        <v>0.36819999999999992</v>
      </c>
      <c r="E193" s="90">
        <v>7.1799999999990705E-2</v>
      </c>
      <c r="F193" s="320">
        <v>71.799999999990703</v>
      </c>
    </row>
    <row r="194" spans="1:6">
      <c r="A194" s="89">
        <v>29869</v>
      </c>
      <c r="B194" s="90">
        <v>35.26</v>
      </c>
      <c r="C194" s="90">
        <v>0.28000000000000114</v>
      </c>
      <c r="D194" s="90">
        <v>0.35259999999999997</v>
      </c>
      <c r="E194" s="90">
        <v>-7.2599999999998832E-2</v>
      </c>
      <c r="F194" s="320">
        <v>-72.599999999998829</v>
      </c>
    </row>
    <row r="195" spans="1:6">
      <c r="A195" s="89">
        <v>29870</v>
      </c>
      <c r="B195" s="90">
        <v>38.24</v>
      </c>
      <c r="C195" s="90">
        <v>0.52000000000000313</v>
      </c>
      <c r="D195" s="90">
        <v>0.38240000000000002</v>
      </c>
      <c r="E195" s="90">
        <v>0.13760000000000311</v>
      </c>
      <c r="F195" s="320">
        <v>137.60000000000312</v>
      </c>
    </row>
    <row r="196" spans="1:6">
      <c r="A196" s="89">
        <v>29871</v>
      </c>
      <c r="B196" s="90">
        <v>36.22</v>
      </c>
      <c r="C196" s="90">
        <v>0.39999999999999858</v>
      </c>
      <c r="D196" s="90">
        <v>0.36220000000000002</v>
      </c>
      <c r="E196" s="90">
        <v>3.7799999999998557E-2</v>
      </c>
      <c r="F196" s="320">
        <v>37.799999999998555</v>
      </c>
    </row>
    <row r="197" spans="1:6">
      <c r="A197" s="89">
        <v>29872</v>
      </c>
      <c r="B197" s="90">
        <v>40.68</v>
      </c>
      <c r="C197" s="90">
        <v>0.56000000000000227</v>
      </c>
      <c r="D197" s="90">
        <v>0.40679999999999999</v>
      </c>
      <c r="E197" s="90">
        <v>0.15320000000000228</v>
      </c>
      <c r="F197" s="320">
        <v>153.20000000000229</v>
      </c>
    </row>
    <row r="198" spans="1:6">
      <c r="A198" s="89">
        <v>29873</v>
      </c>
      <c r="B198" s="90">
        <v>40.620000000000005</v>
      </c>
      <c r="C198" s="90">
        <v>0.60000000000000142</v>
      </c>
      <c r="D198" s="90">
        <v>0.40620000000000006</v>
      </c>
      <c r="E198" s="90">
        <v>0.19380000000000136</v>
      </c>
      <c r="F198" s="320">
        <v>193.80000000000135</v>
      </c>
    </row>
    <row r="199" spans="1:6">
      <c r="A199" s="89">
        <v>29874</v>
      </c>
      <c r="B199" s="90">
        <v>36.44</v>
      </c>
      <c r="C199" s="90">
        <v>0.46000000000000085</v>
      </c>
      <c r="D199" s="90">
        <v>0.3644</v>
      </c>
      <c r="E199" s="90">
        <v>9.5600000000000851E-2</v>
      </c>
      <c r="F199" s="320">
        <v>95.600000000000847</v>
      </c>
    </row>
    <row r="200" spans="1:6">
      <c r="A200" s="89">
        <v>29875</v>
      </c>
      <c r="B200" s="90">
        <v>35</v>
      </c>
      <c r="C200" s="90">
        <v>0.43999999999999773</v>
      </c>
      <c r="D200" s="90">
        <v>0.35000000000000003</v>
      </c>
      <c r="E200" s="90">
        <v>8.9999999999997693E-2</v>
      </c>
      <c r="F200" s="320">
        <v>89.999999999997698</v>
      </c>
    </row>
    <row r="201" spans="1:6">
      <c r="A201" s="89">
        <v>29876</v>
      </c>
      <c r="B201" s="90">
        <v>37.14</v>
      </c>
      <c r="C201" s="90">
        <v>0.29999999999999716</v>
      </c>
      <c r="D201" s="90">
        <v>0.37140000000000001</v>
      </c>
      <c r="E201" s="90">
        <v>-7.140000000000285E-2</v>
      </c>
      <c r="F201" s="320">
        <v>-71.400000000002848</v>
      </c>
    </row>
    <row r="202" spans="1:6">
      <c r="A202" s="89">
        <v>29877</v>
      </c>
      <c r="B202" s="90">
        <v>38.320000000000007</v>
      </c>
      <c r="C202" s="90">
        <v>0.42000000000000881</v>
      </c>
      <c r="D202" s="90">
        <v>0.3832000000000001</v>
      </c>
      <c r="E202" s="90">
        <v>3.6800000000008715E-2</v>
      </c>
      <c r="F202" s="320">
        <v>36.800000000008716</v>
      </c>
    </row>
    <row r="203" spans="1:6">
      <c r="A203" s="89">
        <v>29878</v>
      </c>
      <c r="B203" s="90">
        <v>38.180000000000007</v>
      </c>
      <c r="C203" s="90">
        <v>0.30000000000000426</v>
      </c>
      <c r="D203" s="90">
        <v>0.38180000000000008</v>
      </c>
      <c r="E203" s="90">
        <v>-8.179999999999582E-2</v>
      </c>
      <c r="F203" s="320">
        <v>-81.799999999995819</v>
      </c>
    </row>
    <row r="204" spans="1:6">
      <c r="A204" s="89">
        <v>29879</v>
      </c>
      <c r="B204" s="90">
        <v>37.699999999999996</v>
      </c>
      <c r="C204" s="90">
        <v>0.57999999999999829</v>
      </c>
      <c r="D204" s="90">
        <v>0.37699999999999995</v>
      </c>
      <c r="E204" s="90">
        <v>0.20299999999999835</v>
      </c>
      <c r="F204" s="320">
        <v>202.99999999999835</v>
      </c>
    </row>
    <row r="205" spans="1:6">
      <c r="A205" s="317">
        <v>45484</v>
      </c>
      <c r="B205" s="90">
        <v>400.35999999999996</v>
      </c>
      <c r="C205" s="90">
        <v>5.5399999999999636</v>
      </c>
      <c r="D205" s="90">
        <v>4.0035999999999996</v>
      </c>
      <c r="E205" s="90">
        <v>1.536399999999964</v>
      </c>
      <c r="F205" s="320">
        <v>1536.3999999999639</v>
      </c>
    </row>
    <row r="206" spans="1:6">
      <c r="A206" s="89">
        <v>29880</v>
      </c>
      <c r="B206" s="90">
        <v>34.94</v>
      </c>
      <c r="C206" s="90">
        <v>0.39999999999999858</v>
      </c>
      <c r="D206" s="90">
        <v>0.34939999999999999</v>
      </c>
      <c r="E206" s="90">
        <v>5.0599999999998591E-2</v>
      </c>
      <c r="F206" s="320">
        <v>50.599999999998587</v>
      </c>
    </row>
    <row r="207" spans="1:6">
      <c r="A207" s="89">
        <v>29881</v>
      </c>
      <c r="B207" s="90">
        <v>38.459999999999994</v>
      </c>
      <c r="C207" s="90">
        <v>0.43999999999999062</v>
      </c>
      <c r="D207" s="90">
        <v>0.38459999999999994</v>
      </c>
      <c r="E207" s="90">
        <v>5.5399999999990679E-2</v>
      </c>
      <c r="F207" s="320">
        <v>55.399999999990676</v>
      </c>
    </row>
    <row r="208" spans="1:6">
      <c r="A208" s="89">
        <v>29882</v>
      </c>
      <c r="B208" s="90">
        <v>35.540000000000006</v>
      </c>
      <c r="C208" s="90">
        <v>0.52000000000000313</v>
      </c>
      <c r="D208" s="90">
        <v>0.35540000000000005</v>
      </c>
      <c r="E208" s="90">
        <v>0.16460000000000308</v>
      </c>
      <c r="F208" s="320">
        <v>164.60000000000306</v>
      </c>
    </row>
    <row r="209" spans="1:6">
      <c r="A209" s="89">
        <v>29883</v>
      </c>
      <c r="B209" s="90">
        <v>35.099999999999994</v>
      </c>
      <c r="C209" s="90">
        <v>0.45999999999999375</v>
      </c>
      <c r="D209" s="90">
        <v>0.35099999999999992</v>
      </c>
      <c r="E209" s="90">
        <v>0.10899999999999382</v>
      </c>
      <c r="F209" s="320">
        <v>108.99999999999382</v>
      </c>
    </row>
    <row r="210" spans="1:6">
      <c r="A210" s="89">
        <v>29884</v>
      </c>
      <c r="B210" s="90">
        <v>37.5</v>
      </c>
      <c r="C210" s="90">
        <v>0.47999999999999687</v>
      </c>
      <c r="D210" s="90">
        <v>0.375</v>
      </c>
      <c r="E210" s="90">
        <v>0.10499999999999687</v>
      </c>
      <c r="F210" s="320">
        <v>104.99999999999687</v>
      </c>
    </row>
    <row r="211" spans="1:6">
      <c r="A211" s="89">
        <v>29885</v>
      </c>
      <c r="B211" s="90">
        <v>38.020000000000003</v>
      </c>
      <c r="C211" s="90">
        <v>0.48000000000000398</v>
      </c>
      <c r="D211" s="90">
        <v>0.38020000000000004</v>
      </c>
      <c r="E211" s="90">
        <v>9.9800000000003941E-2</v>
      </c>
      <c r="F211" s="320">
        <v>99.800000000003948</v>
      </c>
    </row>
    <row r="212" spans="1:6">
      <c r="A212" s="89">
        <v>29886</v>
      </c>
      <c r="B212" s="90">
        <v>35.339999999999996</v>
      </c>
      <c r="C212" s="90">
        <v>0.59999999999999432</v>
      </c>
      <c r="D212" s="90">
        <v>0.35339999999999999</v>
      </c>
      <c r="E212" s="90">
        <v>0.24659999999999432</v>
      </c>
      <c r="F212" s="320">
        <v>246.59999999999431</v>
      </c>
    </row>
    <row r="213" spans="1:6">
      <c r="A213" s="89">
        <v>29887</v>
      </c>
      <c r="B213" s="90">
        <v>36.459999999999994</v>
      </c>
      <c r="C213" s="90">
        <v>0.55999999999999517</v>
      </c>
      <c r="D213" s="90">
        <v>0.36459999999999992</v>
      </c>
      <c r="E213" s="90">
        <v>0.19539999999999524</v>
      </c>
      <c r="F213" s="320">
        <v>195.39999999999523</v>
      </c>
    </row>
    <row r="214" spans="1:6">
      <c r="A214" s="89">
        <v>29888</v>
      </c>
      <c r="B214" s="90">
        <v>37.459999999999994</v>
      </c>
      <c r="C214" s="90">
        <v>0.55999999999999517</v>
      </c>
      <c r="D214" s="90">
        <v>0.37459999999999993</v>
      </c>
      <c r="E214" s="90">
        <v>0.18539999999999524</v>
      </c>
      <c r="F214" s="320">
        <v>185.39999999999523</v>
      </c>
    </row>
    <row r="215" spans="1:6">
      <c r="A215" s="89">
        <v>29889</v>
      </c>
      <c r="B215" s="90">
        <v>32.839999999999996</v>
      </c>
      <c r="C215" s="90">
        <v>0.45999999999999375</v>
      </c>
      <c r="D215" s="90">
        <v>0.32839999999999997</v>
      </c>
      <c r="E215" s="90">
        <v>0.13159999999999378</v>
      </c>
      <c r="F215" s="320">
        <v>131.59999999999377</v>
      </c>
    </row>
    <row r="216" spans="1:6">
      <c r="A216" s="89">
        <v>29890</v>
      </c>
      <c r="B216" s="90">
        <v>38.699999999999996</v>
      </c>
      <c r="C216" s="90">
        <v>0.57999999999999829</v>
      </c>
      <c r="D216" s="90">
        <v>0.38699999999999996</v>
      </c>
      <c r="E216" s="90">
        <v>0.19299999999999834</v>
      </c>
      <c r="F216" s="320">
        <v>192.99999999999835</v>
      </c>
    </row>
    <row r="217" spans="1:6">
      <c r="A217" s="317">
        <v>45485</v>
      </c>
      <c r="B217" s="90">
        <v>191.54000000000002</v>
      </c>
      <c r="C217" s="90">
        <v>3.220000000000006</v>
      </c>
      <c r="D217" s="90">
        <v>1.9154000000000002</v>
      </c>
      <c r="E217" s="90">
        <v>1.3046000000000058</v>
      </c>
      <c r="F217" s="320">
        <v>1304.6000000000058</v>
      </c>
    </row>
    <row r="218" spans="1:6">
      <c r="A218" s="89">
        <v>29891</v>
      </c>
      <c r="B218" s="90">
        <v>38.299999999999997</v>
      </c>
      <c r="C218" s="90">
        <v>0.53999999999999915</v>
      </c>
      <c r="D218" s="90">
        <v>0.38300000000000001</v>
      </c>
      <c r="E218" s="90">
        <v>0.15699999999999914</v>
      </c>
      <c r="F218" s="320">
        <v>156.99999999999915</v>
      </c>
    </row>
    <row r="219" spans="1:6">
      <c r="A219" s="89">
        <v>29892</v>
      </c>
      <c r="B219" s="90">
        <v>38.26</v>
      </c>
      <c r="C219" s="90">
        <v>0.60000000000000142</v>
      </c>
      <c r="D219" s="90">
        <v>0.3826</v>
      </c>
      <c r="E219" s="90">
        <v>0.21740000000000143</v>
      </c>
      <c r="F219" s="320">
        <v>217.40000000000143</v>
      </c>
    </row>
    <row r="220" spans="1:6">
      <c r="A220" s="89">
        <v>29893</v>
      </c>
      <c r="B220" s="90">
        <v>40.160000000000004</v>
      </c>
      <c r="C220" s="90">
        <v>0.68000000000000682</v>
      </c>
      <c r="D220" s="90">
        <v>0.40160000000000007</v>
      </c>
      <c r="E220" s="90">
        <v>0.27840000000000675</v>
      </c>
      <c r="F220" s="320">
        <v>278.40000000000674</v>
      </c>
    </row>
    <row r="221" spans="1:6">
      <c r="A221" s="89">
        <v>29894</v>
      </c>
      <c r="B221" s="90">
        <v>37.18</v>
      </c>
      <c r="C221" s="90">
        <v>0.79999999999999716</v>
      </c>
      <c r="D221" s="90">
        <v>0.37180000000000002</v>
      </c>
      <c r="E221" s="90">
        <v>0.42819999999999714</v>
      </c>
      <c r="F221" s="320">
        <v>428.19999999999715</v>
      </c>
    </row>
    <row r="222" spans="1:6">
      <c r="A222" s="89">
        <v>29895</v>
      </c>
      <c r="B222" s="90">
        <v>37.64</v>
      </c>
      <c r="C222" s="90">
        <v>0.60000000000000142</v>
      </c>
      <c r="D222" s="90">
        <v>0.37640000000000001</v>
      </c>
      <c r="E222" s="90">
        <v>0.22360000000000141</v>
      </c>
      <c r="F222" s="320">
        <v>223.60000000000142</v>
      </c>
    </row>
    <row r="223" spans="1:6">
      <c r="A223" s="317">
        <v>45486</v>
      </c>
      <c r="B223" s="90">
        <v>374.38</v>
      </c>
      <c r="C223" s="90">
        <v>6.2800000000000082</v>
      </c>
      <c r="D223" s="90">
        <v>3.7438000000000002</v>
      </c>
      <c r="E223" s="90">
        <v>2.536200000000008</v>
      </c>
      <c r="F223" s="320">
        <v>2536.200000000008</v>
      </c>
    </row>
    <row r="224" spans="1:6">
      <c r="A224" s="89">
        <v>29896</v>
      </c>
      <c r="B224" s="90">
        <v>38.299999999999997</v>
      </c>
      <c r="C224" s="90">
        <v>0.57999999999999829</v>
      </c>
      <c r="D224" s="90">
        <v>0.38300000000000001</v>
      </c>
      <c r="E224" s="90">
        <v>0.19699999999999829</v>
      </c>
      <c r="F224" s="320">
        <v>196.99999999999829</v>
      </c>
    </row>
    <row r="225" spans="1:6">
      <c r="A225" s="89">
        <v>29897</v>
      </c>
      <c r="B225" s="90">
        <v>38.160000000000004</v>
      </c>
      <c r="C225" s="90">
        <v>0.50000000000000711</v>
      </c>
      <c r="D225" s="90">
        <v>0.38160000000000005</v>
      </c>
      <c r="E225" s="90">
        <v>0.11840000000000706</v>
      </c>
      <c r="F225" s="320">
        <v>118.40000000000705</v>
      </c>
    </row>
    <row r="226" spans="1:6">
      <c r="A226" s="89">
        <v>29898</v>
      </c>
      <c r="B226" s="90">
        <v>37.340000000000003</v>
      </c>
      <c r="C226" s="90">
        <v>0.5800000000000054</v>
      </c>
      <c r="D226" s="90">
        <v>0.37340000000000007</v>
      </c>
      <c r="E226" s="90">
        <v>0.20660000000000533</v>
      </c>
      <c r="F226" s="320">
        <v>206.60000000000534</v>
      </c>
    </row>
    <row r="227" spans="1:6">
      <c r="A227" s="89">
        <v>29899</v>
      </c>
      <c r="B227" s="90">
        <v>38.4</v>
      </c>
      <c r="C227" s="90">
        <v>0.53999999999999915</v>
      </c>
      <c r="D227" s="90">
        <v>0.38400000000000001</v>
      </c>
      <c r="E227" s="90">
        <v>0.15599999999999914</v>
      </c>
      <c r="F227" s="320">
        <v>155.99999999999915</v>
      </c>
    </row>
    <row r="228" spans="1:6">
      <c r="A228" s="89">
        <v>29900</v>
      </c>
      <c r="B228" s="90">
        <v>37.22</v>
      </c>
      <c r="C228" s="90">
        <v>0.57999999999999829</v>
      </c>
      <c r="D228" s="90">
        <v>0.37219999999999998</v>
      </c>
      <c r="E228" s="90">
        <v>0.20779999999999832</v>
      </c>
      <c r="F228" s="320">
        <v>207.79999999999831</v>
      </c>
    </row>
    <row r="229" spans="1:6">
      <c r="A229" s="89">
        <v>29901</v>
      </c>
      <c r="B229" s="90">
        <v>38.459999999999994</v>
      </c>
      <c r="C229" s="90">
        <v>0.79999999999999716</v>
      </c>
      <c r="D229" s="90">
        <v>0.38459999999999994</v>
      </c>
      <c r="E229" s="90">
        <v>0.41539999999999722</v>
      </c>
      <c r="F229" s="320">
        <v>415.39999999999719</v>
      </c>
    </row>
    <row r="230" spans="1:6">
      <c r="A230" s="89">
        <v>29902</v>
      </c>
      <c r="B230" s="90">
        <v>37.520000000000003</v>
      </c>
      <c r="C230" s="90">
        <v>0.72000000000000597</v>
      </c>
      <c r="D230" s="90">
        <v>0.37520000000000003</v>
      </c>
      <c r="E230" s="90">
        <v>0.34480000000000594</v>
      </c>
      <c r="F230" s="320">
        <v>344.80000000000592</v>
      </c>
    </row>
    <row r="231" spans="1:6">
      <c r="A231" s="89">
        <v>29903</v>
      </c>
      <c r="B231" s="90">
        <v>36.26</v>
      </c>
      <c r="C231" s="90">
        <v>0.67999999999999972</v>
      </c>
      <c r="D231" s="90">
        <v>0.36259999999999998</v>
      </c>
      <c r="E231" s="90">
        <v>0.31739999999999974</v>
      </c>
      <c r="F231" s="320">
        <v>317.39999999999975</v>
      </c>
    </row>
    <row r="232" spans="1:6">
      <c r="A232" s="89">
        <v>29904</v>
      </c>
      <c r="B232" s="90">
        <v>36.480000000000004</v>
      </c>
      <c r="C232" s="90">
        <v>0.62000000000000455</v>
      </c>
      <c r="D232" s="90">
        <v>0.36480000000000007</v>
      </c>
      <c r="E232" s="90">
        <v>0.25520000000000448</v>
      </c>
      <c r="F232" s="320">
        <v>255.20000000000448</v>
      </c>
    </row>
    <row r="233" spans="1:6">
      <c r="A233" s="89">
        <v>29905</v>
      </c>
      <c r="B233" s="90">
        <v>36.239999999999995</v>
      </c>
      <c r="C233" s="90">
        <v>0.67999999999999261</v>
      </c>
      <c r="D233" s="90">
        <v>0.36239999999999994</v>
      </c>
      <c r="E233" s="90">
        <v>0.31759999999999267</v>
      </c>
      <c r="F233" s="320">
        <v>317.59999999999269</v>
      </c>
    </row>
    <row r="234" spans="1:6">
      <c r="A234" s="317">
        <v>45487</v>
      </c>
      <c r="B234" s="90">
        <v>298.20000000000005</v>
      </c>
      <c r="C234" s="90">
        <v>3.3200000000000287</v>
      </c>
      <c r="D234" s="90">
        <v>2.9820000000000007</v>
      </c>
      <c r="E234" s="90">
        <v>0.33800000000002806</v>
      </c>
      <c r="F234" s="320">
        <v>338.00000000002808</v>
      </c>
    </row>
    <row r="235" spans="1:6">
      <c r="A235" s="89">
        <v>29906</v>
      </c>
      <c r="B235" s="90">
        <v>37.460000000000008</v>
      </c>
      <c r="C235" s="90">
        <v>0.32000000000000739</v>
      </c>
      <c r="D235" s="90">
        <v>0.3746000000000001</v>
      </c>
      <c r="E235" s="90">
        <v>-5.459999999999271E-2</v>
      </c>
      <c r="F235" s="320">
        <v>-54.599999999992711</v>
      </c>
    </row>
    <row r="236" spans="1:6">
      <c r="A236" s="89">
        <v>29907</v>
      </c>
      <c r="B236" s="90">
        <v>36.120000000000005</v>
      </c>
      <c r="C236" s="90">
        <v>0.40000000000000568</v>
      </c>
      <c r="D236" s="90">
        <v>0.36120000000000008</v>
      </c>
      <c r="E236" s="90">
        <v>3.8800000000005608E-2</v>
      </c>
      <c r="F236" s="320">
        <v>38.80000000000561</v>
      </c>
    </row>
    <row r="237" spans="1:6">
      <c r="A237" s="89">
        <v>29908</v>
      </c>
      <c r="B237" s="90">
        <v>38.36</v>
      </c>
      <c r="C237" s="90">
        <v>0.28000000000000114</v>
      </c>
      <c r="D237" s="90">
        <v>0.3836</v>
      </c>
      <c r="E237" s="90">
        <v>-0.10359999999999886</v>
      </c>
      <c r="F237" s="320">
        <v>-103.59999999999886</v>
      </c>
    </row>
    <row r="238" spans="1:6">
      <c r="A238" s="89">
        <v>29909</v>
      </c>
      <c r="B238" s="90">
        <v>35.340000000000003</v>
      </c>
      <c r="C238" s="90">
        <v>0.32000000000000028</v>
      </c>
      <c r="D238" s="90">
        <v>0.35340000000000005</v>
      </c>
      <c r="E238" s="90">
        <v>-3.3399999999999763E-2</v>
      </c>
      <c r="F238" s="320">
        <v>-33.399999999999764</v>
      </c>
    </row>
    <row r="239" spans="1:6">
      <c r="A239" s="89">
        <v>29910</v>
      </c>
      <c r="B239" s="90">
        <v>37.700000000000003</v>
      </c>
      <c r="C239" s="90">
        <v>0.20000000000000284</v>
      </c>
      <c r="D239" s="90">
        <v>0.37700000000000006</v>
      </c>
      <c r="E239" s="90">
        <v>-0.17699999999999722</v>
      </c>
      <c r="F239" s="320">
        <v>-176.99999999999721</v>
      </c>
    </row>
    <row r="240" spans="1:6">
      <c r="A240" s="89">
        <v>29911</v>
      </c>
      <c r="B240" s="90">
        <v>38.56</v>
      </c>
      <c r="C240" s="90">
        <v>0.56000000000000227</v>
      </c>
      <c r="D240" s="90">
        <v>0.38560000000000005</v>
      </c>
      <c r="E240" s="90">
        <v>0.17440000000000222</v>
      </c>
      <c r="F240" s="320">
        <v>174.40000000000222</v>
      </c>
    </row>
    <row r="241" spans="1:6">
      <c r="A241" s="89">
        <v>29912</v>
      </c>
      <c r="B241" s="90">
        <v>38.900000000000006</v>
      </c>
      <c r="C241" s="90">
        <v>0.62000000000000455</v>
      </c>
      <c r="D241" s="90">
        <v>0.38900000000000007</v>
      </c>
      <c r="E241" s="90">
        <v>0.23100000000000448</v>
      </c>
      <c r="F241" s="320">
        <v>231.00000000000449</v>
      </c>
    </row>
    <row r="242" spans="1:6">
      <c r="A242" s="89">
        <v>29913</v>
      </c>
      <c r="B242" s="90">
        <v>35.760000000000005</v>
      </c>
      <c r="C242" s="90">
        <v>0.62000000000000455</v>
      </c>
      <c r="D242" s="90">
        <v>0.35760000000000008</v>
      </c>
      <c r="E242" s="90">
        <v>0.26240000000000446</v>
      </c>
      <c r="F242" s="320">
        <v>262.40000000000447</v>
      </c>
    </row>
    <row r="243" spans="1:6">
      <c r="A243" s="317">
        <v>45488</v>
      </c>
      <c r="B243" s="90">
        <v>227.79999999999998</v>
      </c>
      <c r="C243" s="90">
        <v>3.7999999999999901</v>
      </c>
      <c r="D243" s="90">
        <v>2.278</v>
      </c>
      <c r="E243" s="90">
        <v>1.52199999999999</v>
      </c>
      <c r="F243" s="320">
        <v>1521.99999999999</v>
      </c>
    </row>
    <row r="244" spans="1:6">
      <c r="A244" s="89">
        <v>29914</v>
      </c>
      <c r="B244" s="90">
        <v>37.900000000000006</v>
      </c>
      <c r="C244" s="90">
        <v>0.76000000000000512</v>
      </c>
      <c r="D244" s="90">
        <v>0.37900000000000006</v>
      </c>
      <c r="E244" s="90">
        <v>0.38100000000000506</v>
      </c>
      <c r="F244" s="320">
        <v>381.00000000000506</v>
      </c>
    </row>
    <row r="245" spans="1:6">
      <c r="A245" s="89">
        <v>29915</v>
      </c>
      <c r="B245" s="90">
        <v>39.659999999999997</v>
      </c>
      <c r="C245" s="90">
        <v>0.71999999999999886</v>
      </c>
      <c r="D245" s="90">
        <v>0.39659999999999995</v>
      </c>
      <c r="E245" s="90">
        <v>0.32339999999999891</v>
      </c>
      <c r="F245" s="320">
        <v>323.3999999999989</v>
      </c>
    </row>
    <row r="246" spans="1:6">
      <c r="A246" s="89">
        <v>29916</v>
      </c>
      <c r="B246" s="90">
        <v>36.64</v>
      </c>
      <c r="C246" s="90">
        <v>0.61999999999999744</v>
      </c>
      <c r="D246" s="90">
        <v>0.3664</v>
      </c>
      <c r="E246" s="90">
        <v>0.25359999999999744</v>
      </c>
      <c r="F246" s="320">
        <v>253.59999999999744</v>
      </c>
    </row>
    <row r="247" spans="1:6">
      <c r="A247" s="89">
        <v>29917</v>
      </c>
      <c r="B247" s="90">
        <v>38.519999999999996</v>
      </c>
      <c r="C247" s="90">
        <v>0.59999999999999432</v>
      </c>
      <c r="D247" s="90">
        <v>0.38519999999999999</v>
      </c>
      <c r="E247" s="90">
        <v>0.21479999999999433</v>
      </c>
      <c r="F247" s="320">
        <v>214.79999999999433</v>
      </c>
    </row>
    <row r="248" spans="1:6">
      <c r="A248" s="89">
        <v>29918</v>
      </c>
      <c r="B248" s="90">
        <v>37.179999999999993</v>
      </c>
      <c r="C248" s="90">
        <v>0.59999999999999432</v>
      </c>
      <c r="D248" s="90">
        <v>0.37179999999999991</v>
      </c>
      <c r="E248" s="90">
        <v>0.22819999999999441</v>
      </c>
      <c r="F248" s="320">
        <v>228.19999999999442</v>
      </c>
    </row>
    <row r="249" spans="1:6">
      <c r="A249" s="89">
        <v>29919</v>
      </c>
      <c r="B249" s="90">
        <v>37.9</v>
      </c>
      <c r="C249" s="90">
        <v>0.5</v>
      </c>
      <c r="D249" s="90">
        <v>0.379</v>
      </c>
      <c r="E249" s="90">
        <v>0.121</v>
      </c>
      <c r="F249" s="320">
        <v>121</v>
      </c>
    </row>
    <row r="250" spans="1:6">
      <c r="A250" s="317">
        <v>45489</v>
      </c>
      <c r="B250" s="90">
        <v>147.04</v>
      </c>
      <c r="C250" s="90">
        <v>2.5999999999999943</v>
      </c>
      <c r="D250" s="90">
        <v>1.4703999999999999</v>
      </c>
      <c r="E250" s="90">
        <v>1.1295999999999944</v>
      </c>
      <c r="F250" s="320">
        <v>1129.5999999999945</v>
      </c>
    </row>
    <row r="251" spans="1:6">
      <c r="A251" s="89">
        <v>29920</v>
      </c>
      <c r="B251" s="90">
        <v>36.160000000000004</v>
      </c>
      <c r="C251" s="90">
        <v>0.56000000000000227</v>
      </c>
      <c r="D251" s="90">
        <v>0.36160000000000003</v>
      </c>
      <c r="E251" s="90">
        <v>0.19840000000000224</v>
      </c>
      <c r="F251" s="320">
        <v>198.40000000000225</v>
      </c>
    </row>
    <row r="252" spans="1:6">
      <c r="A252" s="89">
        <v>29921</v>
      </c>
      <c r="B252" s="90">
        <v>37.5</v>
      </c>
      <c r="C252" s="90">
        <v>0.93999999999999773</v>
      </c>
      <c r="D252" s="90">
        <v>0.375</v>
      </c>
      <c r="E252" s="90">
        <v>0.56499999999999773</v>
      </c>
      <c r="F252" s="320">
        <v>564.99999999999773</v>
      </c>
    </row>
    <row r="253" spans="1:6">
      <c r="A253" s="89">
        <v>29922</v>
      </c>
      <c r="B253" s="90">
        <v>37.099999999999994</v>
      </c>
      <c r="C253" s="90">
        <v>0.55999999999999517</v>
      </c>
      <c r="D253" s="90">
        <v>0.37099999999999994</v>
      </c>
      <c r="E253" s="90">
        <v>0.18899999999999523</v>
      </c>
      <c r="F253" s="320">
        <v>188.99999999999523</v>
      </c>
    </row>
    <row r="254" spans="1:6">
      <c r="A254" s="89">
        <v>29923</v>
      </c>
      <c r="B254" s="90">
        <v>36.28</v>
      </c>
      <c r="C254" s="90">
        <v>0.53999999999999915</v>
      </c>
      <c r="D254" s="90">
        <v>0.36280000000000001</v>
      </c>
      <c r="E254" s="90">
        <v>0.17719999999999914</v>
      </c>
      <c r="F254" s="320">
        <v>177.19999999999914</v>
      </c>
    </row>
    <row r="255" spans="1:6">
      <c r="A255" s="317">
        <v>45490</v>
      </c>
      <c r="B255" s="90">
        <v>295.82</v>
      </c>
      <c r="C255" s="90">
        <v>7.960000000000008</v>
      </c>
      <c r="D255" s="90">
        <v>2.9582000000000002</v>
      </c>
      <c r="E255" s="90">
        <v>5.0018000000000082</v>
      </c>
      <c r="F255" s="320">
        <v>5001.8000000000084</v>
      </c>
    </row>
    <row r="256" spans="1:6">
      <c r="A256" s="89">
        <v>29924</v>
      </c>
      <c r="B256" s="90">
        <v>37.799999999999997</v>
      </c>
      <c r="C256" s="90">
        <v>0.75999999999999801</v>
      </c>
      <c r="D256" s="90">
        <v>0.378</v>
      </c>
      <c r="E256" s="90">
        <v>0.38199999999999801</v>
      </c>
      <c r="F256" s="320">
        <v>381.99999999999801</v>
      </c>
    </row>
    <row r="257" spans="1:6">
      <c r="A257" s="89">
        <v>29925</v>
      </c>
      <c r="B257" s="90">
        <v>36.519999999999996</v>
      </c>
      <c r="C257" s="90">
        <v>0.57999999999999829</v>
      </c>
      <c r="D257" s="90">
        <v>0.36519999999999997</v>
      </c>
      <c r="E257" s="90">
        <v>0.21479999999999833</v>
      </c>
      <c r="F257" s="320">
        <v>214.79999999999833</v>
      </c>
    </row>
    <row r="258" spans="1:6">
      <c r="A258" s="89">
        <v>29926</v>
      </c>
      <c r="B258" s="90">
        <v>37.32</v>
      </c>
      <c r="C258" s="90">
        <v>1.1000000000000014</v>
      </c>
      <c r="D258" s="90">
        <v>0.37320000000000003</v>
      </c>
      <c r="E258" s="90">
        <v>0.72680000000000144</v>
      </c>
      <c r="F258" s="320">
        <v>726.80000000000143</v>
      </c>
    </row>
    <row r="259" spans="1:6">
      <c r="A259" s="89">
        <v>29927</v>
      </c>
      <c r="B259" s="90">
        <v>33.019999999999996</v>
      </c>
      <c r="C259" s="90">
        <v>0.47999999999999687</v>
      </c>
      <c r="D259" s="90">
        <v>0.33019999999999999</v>
      </c>
      <c r="E259" s="90">
        <v>0.14979999999999688</v>
      </c>
      <c r="F259" s="320">
        <v>149.79999999999688</v>
      </c>
    </row>
    <row r="260" spans="1:6">
      <c r="A260" s="89">
        <v>29928</v>
      </c>
      <c r="B260" s="90">
        <v>36.86</v>
      </c>
      <c r="C260" s="90">
        <v>1.3999999999999986</v>
      </c>
      <c r="D260" s="90">
        <v>0.36859999999999998</v>
      </c>
      <c r="E260" s="90">
        <v>1.0313999999999985</v>
      </c>
      <c r="F260" s="320">
        <v>1031.3999999999985</v>
      </c>
    </row>
    <row r="261" spans="1:6">
      <c r="A261" s="89">
        <v>29929</v>
      </c>
      <c r="B261" s="90">
        <v>37.620000000000005</v>
      </c>
      <c r="C261" s="90">
        <v>1.460000000000008</v>
      </c>
      <c r="D261" s="90">
        <v>0.37620000000000003</v>
      </c>
      <c r="E261" s="90">
        <v>1.0838000000000079</v>
      </c>
      <c r="F261" s="320">
        <v>1083.8000000000079</v>
      </c>
    </row>
    <row r="262" spans="1:6">
      <c r="A262" s="89">
        <v>29930</v>
      </c>
      <c r="B262" s="90">
        <v>37.5</v>
      </c>
      <c r="C262" s="90">
        <v>0.89999999999999858</v>
      </c>
      <c r="D262" s="90">
        <v>0.375</v>
      </c>
      <c r="E262" s="90">
        <v>0.52499999999999858</v>
      </c>
      <c r="F262" s="320">
        <v>524.99999999999864</v>
      </c>
    </row>
    <row r="263" spans="1:6">
      <c r="A263" s="89">
        <v>29931</v>
      </c>
      <c r="B263" s="90">
        <v>39.180000000000007</v>
      </c>
      <c r="C263" s="90">
        <v>1.2800000000000082</v>
      </c>
      <c r="D263" s="90">
        <v>0.39180000000000009</v>
      </c>
      <c r="E263" s="90">
        <v>0.88820000000000809</v>
      </c>
      <c r="F263" s="320">
        <v>888.20000000000812</v>
      </c>
    </row>
    <row r="264" spans="1:6">
      <c r="A264" s="317">
        <v>45491</v>
      </c>
      <c r="B264" s="90">
        <v>343.32</v>
      </c>
      <c r="C264" s="90">
        <v>5.2800000000000153</v>
      </c>
      <c r="D264" s="90">
        <v>3.4331999999999998</v>
      </c>
      <c r="E264" s="90">
        <v>1.8468000000000155</v>
      </c>
      <c r="F264" s="320">
        <v>1846.8000000000156</v>
      </c>
    </row>
    <row r="265" spans="1:6">
      <c r="A265" s="89">
        <v>29932</v>
      </c>
      <c r="B265" s="90">
        <v>38.9</v>
      </c>
      <c r="C265" s="90">
        <v>0.78000000000000114</v>
      </c>
      <c r="D265" s="90">
        <v>0.38900000000000001</v>
      </c>
      <c r="E265" s="90">
        <v>0.39100000000000112</v>
      </c>
      <c r="F265" s="320">
        <v>391.00000000000114</v>
      </c>
    </row>
    <row r="266" spans="1:6">
      <c r="A266" s="89">
        <v>29933</v>
      </c>
      <c r="B266" s="90">
        <v>39.74</v>
      </c>
      <c r="C266" s="90">
        <v>0.56000000000000227</v>
      </c>
      <c r="D266" s="90">
        <v>0.39740000000000003</v>
      </c>
      <c r="E266" s="90">
        <v>0.16260000000000224</v>
      </c>
      <c r="F266" s="320">
        <v>162.60000000000224</v>
      </c>
    </row>
    <row r="267" spans="1:6">
      <c r="A267" s="89">
        <v>29934</v>
      </c>
      <c r="B267" s="90">
        <v>40.120000000000005</v>
      </c>
      <c r="C267" s="90">
        <v>1.5400000000000063</v>
      </c>
      <c r="D267" s="90">
        <v>0.40120000000000006</v>
      </c>
      <c r="E267" s="90">
        <v>1.1388000000000063</v>
      </c>
      <c r="F267" s="320">
        <v>1138.8000000000063</v>
      </c>
    </row>
    <row r="268" spans="1:6">
      <c r="A268" s="89">
        <v>29935</v>
      </c>
      <c r="B268" s="90">
        <v>35.799999999999997</v>
      </c>
      <c r="C268" s="90">
        <v>7.9999999999998295E-2</v>
      </c>
      <c r="D268" s="90">
        <v>0.35799999999999998</v>
      </c>
      <c r="E268" s="90">
        <v>-0.27800000000000169</v>
      </c>
      <c r="F268" s="320">
        <v>-278.00000000000171</v>
      </c>
    </row>
    <row r="269" spans="1:6">
      <c r="A269" s="89">
        <v>29936</v>
      </c>
      <c r="B269" s="90">
        <v>36.120000000000005</v>
      </c>
      <c r="C269" s="90">
        <v>0.60000000000000142</v>
      </c>
      <c r="D269" s="90">
        <v>0.36120000000000008</v>
      </c>
      <c r="E269" s="90">
        <v>0.23880000000000134</v>
      </c>
      <c r="F269" s="320">
        <v>238.80000000000135</v>
      </c>
    </row>
    <row r="270" spans="1:6">
      <c r="A270" s="89">
        <v>29937</v>
      </c>
      <c r="B270" s="90">
        <v>40.099999999999994</v>
      </c>
      <c r="C270" s="90">
        <v>0.45999999999999375</v>
      </c>
      <c r="D270" s="90">
        <v>0.40099999999999997</v>
      </c>
      <c r="E270" s="90">
        <v>5.899999999999378E-2</v>
      </c>
      <c r="F270" s="320">
        <v>58.999999999993783</v>
      </c>
    </row>
    <row r="271" spans="1:6">
      <c r="A271" s="89">
        <v>29938</v>
      </c>
      <c r="B271" s="90">
        <v>39.120000000000005</v>
      </c>
      <c r="C271" s="90">
        <v>0.40000000000000568</v>
      </c>
      <c r="D271" s="90">
        <v>0.39120000000000005</v>
      </c>
      <c r="E271" s="90">
        <v>8.8000000000056366E-3</v>
      </c>
      <c r="F271" s="320">
        <v>8.8000000000056371</v>
      </c>
    </row>
    <row r="272" spans="1:6">
      <c r="A272" s="89">
        <v>29939</v>
      </c>
      <c r="B272" s="90">
        <v>38.120000000000005</v>
      </c>
      <c r="C272" s="90">
        <v>0.50000000000000711</v>
      </c>
      <c r="D272" s="90">
        <v>0.38120000000000004</v>
      </c>
      <c r="E272" s="90">
        <v>0.11880000000000707</v>
      </c>
      <c r="F272" s="320">
        <v>118.80000000000706</v>
      </c>
    </row>
    <row r="273" spans="1:6">
      <c r="A273" s="89">
        <v>29940</v>
      </c>
      <c r="B273" s="90">
        <v>35.299999999999997</v>
      </c>
      <c r="C273" s="90">
        <v>0.35999999999999943</v>
      </c>
      <c r="D273" s="90">
        <v>0.35299999999999998</v>
      </c>
      <c r="E273" s="90">
        <v>6.9999999999994511E-3</v>
      </c>
      <c r="F273" s="320">
        <v>6.9999999999994511</v>
      </c>
    </row>
    <row r="274" spans="1:6">
      <c r="A274" s="317">
        <v>45492</v>
      </c>
      <c r="B274" s="90">
        <v>364.34</v>
      </c>
      <c r="C274" s="90">
        <v>2.6599999999999824</v>
      </c>
      <c r="D274" s="90">
        <v>3.6433999999999997</v>
      </c>
      <c r="E274" s="90">
        <v>-0.98340000000001737</v>
      </c>
      <c r="F274" s="320">
        <v>-983.40000000001737</v>
      </c>
    </row>
    <row r="275" spans="1:6">
      <c r="A275" s="89">
        <v>29941</v>
      </c>
      <c r="B275" s="90">
        <v>35.899999999999991</v>
      </c>
      <c r="C275" s="90">
        <v>0.17999999999999261</v>
      </c>
      <c r="D275" s="90">
        <v>0.35899999999999993</v>
      </c>
      <c r="E275" s="90">
        <v>-0.17900000000000732</v>
      </c>
      <c r="F275" s="320">
        <v>-179.00000000000733</v>
      </c>
    </row>
    <row r="276" spans="1:6">
      <c r="A276" s="89">
        <v>29942</v>
      </c>
      <c r="B276" s="90">
        <v>36.58</v>
      </c>
      <c r="C276" s="90">
        <v>7.9999999999998295E-2</v>
      </c>
      <c r="D276" s="90">
        <v>0.36580000000000001</v>
      </c>
      <c r="E276" s="90">
        <v>-0.28580000000000172</v>
      </c>
      <c r="F276" s="320">
        <v>-285.80000000000172</v>
      </c>
    </row>
    <row r="277" spans="1:6">
      <c r="A277" s="89">
        <v>29943</v>
      </c>
      <c r="B277" s="90">
        <v>35.739999999999995</v>
      </c>
      <c r="C277" s="90">
        <v>0.15999999999999659</v>
      </c>
      <c r="D277" s="90">
        <v>0.35739999999999994</v>
      </c>
      <c r="E277" s="90">
        <v>-0.19740000000000335</v>
      </c>
      <c r="F277" s="320">
        <v>-197.40000000000336</v>
      </c>
    </row>
    <row r="278" spans="1:6">
      <c r="A278" s="89">
        <v>29944</v>
      </c>
      <c r="B278" s="90">
        <v>36.119999999999997</v>
      </c>
      <c r="C278" s="90">
        <v>0.17999999999999972</v>
      </c>
      <c r="D278" s="90">
        <v>0.36119999999999997</v>
      </c>
      <c r="E278" s="90">
        <v>-0.18120000000000025</v>
      </c>
      <c r="F278" s="320">
        <v>-181.20000000000024</v>
      </c>
    </row>
    <row r="279" spans="1:6">
      <c r="A279" s="89">
        <v>29945</v>
      </c>
      <c r="B279" s="90">
        <v>37.04</v>
      </c>
      <c r="C279" s="90">
        <v>0.39999999999999858</v>
      </c>
      <c r="D279" s="90">
        <v>0.37040000000000001</v>
      </c>
      <c r="E279" s="90">
        <v>2.9599999999998572E-2</v>
      </c>
      <c r="F279" s="320">
        <v>29.599999999998573</v>
      </c>
    </row>
    <row r="280" spans="1:6">
      <c r="A280" s="89">
        <v>29946</v>
      </c>
      <c r="B280" s="90">
        <v>35.6</v>
      </c>
      <c r="C280" s="90">
        <v>0.32000000000000028</v>
      </c>
      <c r="D280" s="90">
        <v>0.35600000000000004</v>
      </c>
      <c r="E280" s="90">
        <v>-3.5999999999999754E-2</v>
      </c>
      <c r="F280" s="320">
        <v>-35.999999999999751</v>
      </c>
    </row>
    <row r="281" spans="1:6">
      <c r="A281" s="89">
        <v>29947</v>
      </c>
      <c r="B281" s="90">
        <v>37.36</v>
      </c>
      <c r="C281" s="90">
        <v>0.24000000000000199</v>
      </c>
      <c r="D281" s="90">
        <v>0.37359999999999999</v>
      </c>
      <c r="E281" s="90">
        <v>-0.133599999999998</v>
      </c>
      <c r="F281" s="320">
        <v>-133.599999999998</v>
      </c>
    </row>
    <row r="282" spans="1:6">
      <c r="A282" s="89">
        <v>29948</v>
      </c>
      <c r="B282" s="90">
        <v>35.94</v>
      </c>
      <c r="C282" s="90">
        <v>0.17999999999999972</v>
      </c>
      <c r="D282" s="90">
        <v>0.3594</v>
      </c>
      <c r="E282" s="90">
        <v>-0.17940000000000028</v>
      </c>
      <c r="F282" s="320">
        <v>-179.40000000000029</v>
      </c>
    </row>
    <row r="283" spans="1:6">
      <c r="A283" s="89">
        <v>29949</v>
      </c>
      <c r="B283" s="90">
        <v>36.26</v>
      </c>
      <c r="C283" s="90">
        <v>0.4199999999999946</v>
      </c>
      <c r="D283" s="90">
        <v>0.36259999999999998</v>
      </c>
      <c r="E283" s="90">
        <v>5.7399999999994622E-2</v>
      </c>
      <c r="F283" s="320">
        <v>57.39999999999462</v>
      </c>
    </row>
    <row r="284" spans="1:6">
      <c r="A284" s="89">
        <v>29950</v>
      </c>
      <c r="B284" s="90">
        <v>37.799999999999997</v>
      </c>
      <c r="C284" s="90">
        <v>0.5</v>
      </c>
      <c r="D284" s="90">
        <v>0.378</v>
      </c>
      <c r="E284" s="90">
        <v>0.122</v>
      </c>
      <c r="F284" s="320">
        <v>122</v>
      </c>
    </row>
    <row r="285" spans="1:6">
      <c r="A285" s="317">
        <v>45493</v>
      </c>
      <c r="B285" s="90">
        <v>193.76</v>
      </c>
      <c r="C285" s="90">
        <v>4.9399999999999906</v>
      </c>
      <c r="D285" s="90">
        <v>1.9376</v>
      </c>
      <c r="E285" s="90">
        <v>3.0023999999999909</v>
      </c>
      <c r="F285" s="320">
        <v>3002.399999999991</v>
      </c>
    </row>
    <row r="286" spans="1:6">
      <c r="A286" s="89">
        <v>29960</v>
      </c>
      <c r="B286" s="90">
        <v>38.24</v>
      </c>
      <c r="C286" s="90">
        <v>1.1400000000000006</v>
      </c>
      <c r="D286" s="90">
        <v>0.38240000000000002</v>
      </c>
      <c r="E286" s="90">
        <v>0.7576000000000005</v>
      </c>
      <c r="F286" s="320">
        <v>757.60000000000048</v>
      </c>
    </row>
    <row r="287" spans="1:6">
      <c r="A287" s="89">
        <v>29961</v>
      </c>
      <c r="B287" s="90">
        <v>38.6</v>
      </c>
      <c r="C287" s="90">
        <v>0.98000000000000398</v>
      </c>
      <c r="D287" s="90">
        <v>0.38600000000000001</v>
      </c>
      <c r="E287" s="90">
        <v>0.59400000000000397</v>
      </c>
      <c r="F287" s="320">
        <v>594.00000000000398</v>
      </c>
    </row>
    <row r="288" spans="1:6">
      <c r="A288" s="89">
        <v>29962</v>
      </c>
      <c r="B288" s="90">
        <v>39.159999999999997</v>
      </c>
      <c r="C288" s="90">
        <v>0.87999999999999545</v>
      </c>
      <c r="D288" s="90">
        <v>0.39159999999999995</v>
      </c>
      <c r="E288" s="90">
        <v>0.4883999999999955</v>
      </c>
      <c r="F288" s="320">
        <v>488.39999999999549</v>
      </c>
    </row>
    <row r="289" spans="1:6">
      <c r="A289" s="89">
        <v>29963</v>
      </c>
      <c r="B289" s="90">
        <v>39.179999999999993</v>
      </c>
      <c r="C289" s="90">
        <v>1.3399999999999892</v>
      </c>
      <c r="D289" s="90">
        <v>0.39179999999999993</v>
      </c>
      <c r="E289" s="90">
        <v>0.94819999999998927</v>
      </c>
      <c r="F289" s="320">
        <v>948.19999999998925</v>
      </c>
    </row>
    <row r="290" spans="1:6">
      <c r="A290" s="89">
        <v>29964</v>
      </c>
      <c r="B290" s="90">
        <v>38.58</v>
      </c>
      <c r="C290" s="90">
        <v>0.60000000000000142</v>
      </c>
      <c r="D290" s="90">
        <v>0.38579999999999998</v>
      </c>
      <c r="E290" s="90">
        <v>0.21420000000000144</v>
      </c>
      <c r="F290" s="320">
        <v>214.20000000000144</v>
      </c>
    </row>
    <row r="291" spans="1:6">
      <c r="A291" s="317">
        <v>45494</v>
      </c>
      <c r="B291" s="90">
        <v>296.88000000000005</v>
      </c>
      <c r="C291" s="90">
        <v>6.240000000000002</v>
      </c>
      <c r="D291" s="90">
        <v>2.9688000000000008</v>
      </c>
      <c r="E291" s="90">
        <v>3.2712000000000012</v>
      </c>
      <c r="F291" s="320">
        <v>3271.2000000000012</v>
      </c>
    </row>
    <row r="292" spans="1:6">
      <c r="A292" s="89">
        <v>29965</v>
      </c>
      <c r="B292" s="90">
        <v>40.68</v>
      </c>
      <c r="C292" s="90">
        <v>1.240000000000002</v>
      </c>
      <c r="D292" s="90">
        <v>0.40679999999999999</v>
      </c>
      <c r="E292" s="90">
        <v>0.83320000000000194</v>
      </c>
      <c r="F292" s="320">
        <v>833.20000000000198</v>
      </c>
    </row>
    <row r="293" spans="1:6">
      <c r="A293" s="89">
        <v>29966</v>
      </c>
      <c r="B293" s="90">
        <v>37.379999999999995</v>
      </c>
      <c r="C293" s="90">
        <v>1.3799999999999955</v>
      </c>
      <c r="D293" s="90">
        <v>0.37379999999999997</v>
      </c>
      <c r="E293" s="90">
        <v>1.0061999999999955</v>
      </c>
      <c r="F293" s="320">
        <v>1006.1999999999955</v>
      </c>
    </row>
    <row r="294" spans="1:6">
      <c r="A294" s="89">
        <v>29967</v>
      </c>
      <c r="B294" s="90">
        <v>35.6</v>
      </c>
      <c r="C294" s="90">
        <v>1.240000000000002</v>
      </c>
      <c r="D294" s="90">
        <v>0.35600000000000004</v>
      </c>
      <c r="E294" s="90">
        <v>0.8840000000000019</v>
      </c>
      <c r="F294" s="320">
        <v>884.00000000000193</v>
      </c>
    </row>
    <row r="295" spans="1:6">
      <c r="A295" s="89">
        <v>29968</v>
      </c>
      <c r="B295" s="90">
        <v>37.340000000000003</v>
      </c>
      <c r="C295" s="90">
        <v>0.98000000000000398</v>
      </c>
      <c r="D295" s="90">
        <v>0.37340000000000007</v>
      </c>
      <c r="E295" s="90">
        <v>0.60660000000000391</v>
      </c>
      <c r="F295" s="320">
        <v>606.60000000000389</v>
      </c>
    </row>
    <row r="296" spans="1:6">
      <c r="A296" s="89">
        <v>29969</v>
      </c>
      <c r="B296" s="90">
        <v>35.36</v>
      </c>
      <c r="C296" s="90">
        <v>0.33999999999999631</v>
      </c>
      <c r="D296" s="90">
        <v>0.35360000000000003</v>
      </c>
      <c r="E296" s="90">
        <v>-1.360000000000372E-2</v>
      </c>
      <c r="F296" s="320">
        <v>-13.600000000003721</v>
      </c>
    </row>
    <row r="297" spans="1:6">
      <c r="A297" s="89">
        <v>29970</v>
      </c>
      <c r="B297" s="90">
        <v>35.5</v>
      </c>
      <c r="C297" s="90">
        <v>0.24000000000000199</v>
      </c>
      <c r="D297" s="90">
        <v>0.35499999999999998</v>
      </c>
      <c r="E297" s="90">
        <v>-0.11499999999999799</v>
      </c>
      <c r="F297" s="320">
        <v>-114.999999999998</v>
      </c>
    </row>
    <row r="298" spans="1:6">
      <c r="A298" s="89">
        <v>29971</v>
      </c>
      <c r="B298" s="90">
        <v>38.42</v>
      </c>
      <c r="C298" s="90">
        <v>0.35999999999999943</v>
      </c>
      <c r="D298" s="90">
        <v>0.38420000000000004</v>
      </c>
      <c r="E298" s="90">
        <v>-2.420000000000061E-2</v>
      </c>
      <c r="F298" s="320">
        <v>-24.20000000000061</v>
      </c>
    </row>
    <row r="299" spans="1:6">
      <c r="A299" s="89">
        <v>29972</v>
      </c>
      <c r="B299" s="90">
        <v>36.6</v>
      </c>
      <c r="C299" s="90">
        <v>0.46000000000000085</v>
      </c>
      <c r="D299" s="90">
        <v>0.36600000000000005</v>
      </c>
      <c r="E299" s="90">
        <v>9.4000000000000805E-2</v>
      </c>
      <c r="F299" s="320">
        <v>94.00000000000081</v>
      </c>
    </row>
    <row r="300" spans="1:6">
      <c r="A300" s="317">
        <v>45495</v>
      </c>
      <c r="B300" s="90">
        <v>264.34000000000003</v>
      </c>
      <c r="C300" s="90">
        <v>2.8000000000000114</v>
      </c>
      <c r="D300" s="90">
        <v>2.6434000000000002</v>
      </c>
      <c r="E300" s="90">
        <v>0.15660000000001117</v>
      </c>
      <c r="F300" s="320">
        <v>156.60000000001116</v>
      </c>
    </row>
    <row r="301" spans="1:6">
      <c r="A301" s="89">
        <v>29973</v>
      </c>
      <c r="B301" s="90">
        <v>38.86</v>
      </c>
      <c r="C301" s="90">
        <v>0.74000000000000199</v>
      </c>
      <c r="D301" s="90">
        <v>0.3886</v>
      </c>
      <c r="E301" s="90">
        <v>0.35140000000000199</v>
      </c>
      <c r="F301" s="320">
        <v>351.40000000000197</v>
      </c>
    </row>
    <row r="302" spans="1:6">
      <c r="A302" s="89">
        <v>29974</v>
      </c>
      <c r="B302" s="90">
        <v>36.980000000000004</v>
      </c>
      <c r="C302" s="90">
        <v>0.42000000000000171</v>
      </c>
      <c r="D302" s="90">
        <v>0.36980000000000007</v>
      </c>
      <c r="E302" s="90">
        <v>5.0200000000001632E-2</v>
      </c>
      <c r="F302" s="320">
        <v>50.20000000000163</v>
      </c>
    </row>
    <row r="303" spans="1:6">
      <c r="A303" s="89">
        <v>29975</v>
      </c>
      <c r="B303" s="90">
        <v>36.980000000000004</v>
      </c>
      <c r="C303" s="90">
        <v>4.0000000000006253E-2</v>
      </c>
      <c r="D303" s="90">
        <v>0.36980000000000007</v>
      </c>
      <c r="E303" s="90">
        <v>-0.32979999999999382</v>
      </c>
      <c r="F303" s="320">
        <v>-329.79999999999382</v>
      </c>
    </row>
    <row r="304" spans="1:6">
      <c r="A304" s="89">
        <v>29976</v>
      </c>
      <c r="B304" s="90">
        <v>35.660000000000004</v>
      </c>
      <c r="C304" s="90">
        <v>0.20000000000000284</v>
      </c>
      <c r="D304" s="90">
        <v>0.35660000000000003</v>
      </c>
      <c r="E304" s="90">
        <v>-0.15659999999999719</v>
      </c>
      <c r="F304" s="320">
        <v>-156.59999999999718</v>
      </c>
    </row>
    <row r="305" spans="1:6">
      <c r="A305" s="89">
        <v>29977</v>
      </c>
      <c r="B305" s="90">
        <v>39.239999999999995</v>
      </c>
      <c r="C305" s="90">
        <v>0.61999999999999744</v>
      </c>
      <c r="D305" s="90">
        <v>0.39239999999999997</v>
      </c>
      <c r="E305" s="90">
        <v>0.22759999999999747</v>
      </c>
      <c r="F305" s="320">
        <v>227.59999999999746</v>
      </c>
    </row>
    <row r="306" spans="1:6">
      <c r="A306" s="89">
        <v>29978</v>
      </c>
      <c r="B306" s="90">
        <v>40.94</v>
      </c>
      <c r="C306" s="90">
        <v>0.29999999999999716</v>
      </c>
      <c r="D306" s="90">
        <v>0.40939999999999999</v>
      </c>
      <c r="E306" s="90">
        <v>-0.10940000000000283</v>
      </c>
      <c r="F306" s="320">
        <v>-109.40000000000283</v>
      </c>
    </row>
    <row r="307" spans="1:6">
      <c r="A307" s="89">
        <v>29979</v>
      </c>
      <c r="B307" s="90">
        <v>35.680000000000007</v>
      </c>
      <c r="C307" s="90">
        <v>0.48000000000000398</v>
      </c>
      <c r="D307" s="90">
        <v>0.35680000000000006</v>
      </c>
      <c r="E307" s="90">
        <v>0.12320000000000392</v>
      </c>
      <c r="F307" s="320">
        <v>123.20000000000391</v>
      </c>
    </row>
    <row r="308" spans="1:6">
      <c r="A308" s="317">
        <v>45496</v>
      </c>
      <c r="B308" s="90">
        <v>176.7</v>
      </c>
      <c r="C308" s="90">
        <v>0.95999999999999375</v>
      </c>
      <c r="D308" s="90">
        <v>1.7669999999999999</v>
      </c>
      <c r="E308" s="90">
        <v>-0.80700000000000616</v>
      </c>
      <c r="F308" s="320">
        <v>-807.00000000000614</v>
      </c>
    </row>
    <row r="309" spans="1:6">
      <c r="A309" s="89">
        <v>29980</v>
      </c>
      <c r="B309" s="90">
        <v>33.380000000000003</v>
      </c>
      <c r="C309" s="90">
        <v>0.10000000000000142</v>
      </c>
      <c r="D309" s="90">
        <v>0.33380000000000004</v>
      </c>
      <c r="E309" s="90">
        <v>-0.23379999999999862</v>
      </c>
      <c r="F309" s="320">
        <v>-233.79999999999862</v>
      </c>
    </row>
    <row r="310" spans="1:6">
      <c r="A310" s="89">
        <v>29981</v>
      </c>
      <c r="B310" s="90">
        <v>35.120000000000005</v>
      </c>
      <c r="C310" s="90">
        <v>0.10000000000000142</v>
      </c>
      <c r="D310" s="90">
        <v>0.35120000000000007</v>
      </c>
      <c r="E310" s="90">
        <v>-0.25119999999999865</v>
      </c>
      <c r="F310" s="320">
        <v>-251.19999999999865</v>
      </c>
    </row>
    <row r="311" spans="1:6">
      <c r="A311" s="89">
        <v>29982</v>
      </c>
      <c r="B311" s="90">
        <v>37.619999999999997</v>
      </c>
      <c r="C311" s="90">
        <v>5.9999999999995168E-2</v>
      </c>
      <c r="D311" s="90">
        <v>0.37619999999999998</v>
      </c>
      <c r="E311" s="90">
        <v>-0.31620000000000481</v>
      </c>
      <c r="F311" s="320">
        <v>-316.20000000000482</v>
      </c>
    </row>
    <row r="312" spans="1:6">
      <c r="A312" s="89">
        <v>29983</v>
      </c>
      <c r="B312" s="90">
        <v>34.58</v>
      </c>
      <c r="C312" s="90">
        <v>5.9999999999995168E-2</v>
      </c>
      <c r="D312" s="90">
        <v>0.3458</v>
      </c>
      <c r="E312" s="90">
        <v>-0.28580000000000483</v>
      </c>
      <c r="F312" s="320">
        <v>-285.80000000000484</v>
      </c>
    </row>
    <row r="313" spans="1:6">
      <c r="A313" s="89">
        <v>29984</v>
      </c>
      <c r="B313" s="90">
        <v>36</v>
      </c>
      <c r="C313" s="90">
        <v>0.64000000000000057</v>
      </c>
      <c r="D313" s="90">
        <v>0.36</v>
      </c>
      <c r="E313" s="90">
        <v>0.28000000000000058</v>
      </c>
      <c r="F313" s="320">
        <v>280.00000000000057</v>
      </c>
    </row>
    <row r="314" spans="1:6">
      <c r="A314" s="317">
        <v>45497</v>
      </c>
      <c r="B314" s="90">
        <v>150.26</v>
      </c>
      <c r="C314" s="90">
        <v>1.1999999999999957</v>
      </c>
      <c r="D314" s="90">
        <v>1.5025999999999999</v>
      </c>
      <c r="E314" s="90">
        <v>-0.3026000000000042</v>
      </c>
      <c r="F314" s="320">
        <v>-302.60000000000417</v>
      </c>
    </row>
    <row r="315" spans="1:6">
      <c r="A315" s="89">
        <v>29985</v>
      </c>
      <c r="B315" s="90">
        <v>37.519999999999996</v>
      </c>
      <c r="C315" s="90">
        <v>0.31999999999999318</v>
      </c>
      <c r="D315" s="90">
        <v>0.37519999999999998</v>
      </c>
      <c r="E315" s="90">
        <v>-5.5200000000006799E-2</v>
      </c>
      <c r="F315" s="320">
        <v>-55.200000000006796</v>
      </c>
    </row>
    <row r="316" spans="1:6">
      <c r="A316" s="89">
        <v>29986</v>
      </c>
      <c r="B316" s="90">
        <v>37.74</v>
      </c>
      <c r="C316" s="90">
        <v>0.39999999999999858</v>
      </c>
      <c r="D316" s="90">
        <v>0.37740000000000001</v>
      </c>
      <c r="E316" s="90">
        <v>2.2599999999998566E-2</v>
      </c>
      <c r="F316" s="320">
        <v>22.599999999998566</v>
      </c>
    </row>
    <row r="317" spans="1:6">
      <c r="A317" s="89">
        <v>29987</v>
      </c>
      <c r="B317" s="90">
        <v>35.14</v>
      </c>
      <c r="C317" s="90">
        <v>6.0000000000002274E-2</v>
      </c>
      <c r="D317" s="90">
        <v>0.35139999999999999</v>
      </c>
      <c r="E317" s="90">
        <v>-0.29139999999999772</v>
      </c>
      <c r="F317" s="320">
        <v>-291.3999999999977</v>
      </c>
    </row>
    <row r="318" spans="1:6">
      <c r="A318" s="89">
        <v>29988</v>
      </c>
      <c r="B318" s="90">
        <v>39.86</v>
      </c>
      <c r="C318" s="90">
        <v>0.42000000000000171</v>
      </c>
      <c r="D318" s="90">
        <v>0.39860000000000001</v>
      </c>
      <c r="E318" s="90">
        <v>2.1400000000001695E-2</v>
      </c>
      <c r="F318" s="320">
        <v>21.400000000001697</v>
      </c>
    </row>
    <row r="319" spans="1:6">
      <c r="A319" s="317">
        <v>45498</v>
      </c>
      <c r="B319" s="90">
        <v>314.24</v>
      </c>
      <c r="C319" s="90">
        <v>1.9799999999999898</v>
      </c>
      <c r="D319" s="90">
        <v>3.1424000000000003</v>
      </c>
      <c r="E319" s="90">
        <v>-1.1624000000000105</v>
      </c>
      <c r="F319" s="320">
        <v>-1162.4000000000106</v>
      </c>
    </row>
    <row r="320" spans="1:6">
      <c r="A320" s="89">
        <v>29989</v>
      </c>
      <c r="B320" s="90">
        <v>39.4</v>
      </c>
      <c r="C320" s="90">
        <v>0.47999999999999687</v>
      </c>
      <c r="D320" s="90">
        <v>0.39400000000000002</v>
      </c>
      <c r="E320" s="90">
        <v>8.5999999999996857E-2</v>
      </c>
      <c r="F320" s="320">
        <v>85.999999999996859</v>
      </c>
    </row>
    <row r="321" spans="1:6">
      <c r="A321" s="89">
        <v>29990</v>
      </c>
      <c r="B321" s="90">
        <v>39.659999999999997</v>
      </c>
      <c r="C321" s="90">
        <v>0.29999999999999716</v>
      </c>
      <c r="D321" s="90">
        <v>0.39659999999999995</v>
      </c>
      <c r="E321" s="90">
        <v>-9.6600000000002795E-2</v>
      </c>
      <c r="F321" s="320">
        <v>-96.600000000002794</v>
      </c>
    </row>
    <row r="322" spans="1:6">
      <c r="A322" s="89">
        <v>29991</v>
      </c>
      <c r="B322" s="90">
        <v>39.08</v>
      </c>
      <c r="C322" s="90">
        <v>0.5</v>
      </c>
      <c r="D322" s="90">
        <v>0.39079999999999998</v>
      </c>
      <c r="E322" s="90">
        <v>0.10920000000000002</v>
      </c>
      <c r="F322" s="320">
        <v>109.20000000000002</v>
      </c>
    </row>
    <row r="323" spans="1:6">
      <c r="A323" s="89">
        <v>29992</v>
      </c>
      <c r="B323" s="90">
        <v>38.799999999999997</v>
      </c>
      <c r="C323" s="90">
        <v>0.23999999999999488</v>
      </c>
      <c r="D323" s="90">
        <v>0.38799999999999996</v>
      </c>
      <c r="E323" s="90">
        <v>-0.14800000000000507</v>
      </c>
      <c r="F323" s="320">
        <v>-148.00000000000506</v>
      </c>
    </row>
    <row r="324" spans="1:6">
      <c r="A324" s="89">
        <v>29993</v>
      </c>
      <c r="B324" s="90">
        <v>39.1</v>
      </c>
      <c r="C324" s="90">
        <v>0.10000000000000142</v>
      </c>
      <c r="D324" s="90">
        <v>0.39100000000000001</v>
      </c>
      <c r="E324" s="90">
        <v>-0.29099999999999859</v>
      </c>
      <c r="F324" s="320">
        <v>-290.99999999999858</v>
      </c>
    </row>
    <row r="325" spans="1:6">
      <c r="A325" s="89">
        <v>29994</v>
      </c>
      <c r="B325" s="90">
        <v>40.72</v>
      </c>
      <c r="C325" s="90">
        <v>3.9999999999999147E-2</v>
      </c>
      <c r="D325" s="90">
        <v>0.40720000000000001</v>
      </c>
      <c r="E325" s="90">
        <v>-0.36720000000000086</v>
      </c>
      <c r="F325" s="320">
        <v>-367.20000000000084</v>
      </c>
    </row>
    <row r="326" spans="1:6">
      <c r="A326" s="89">
        <v>29995</v>
      </c>
      <c r="B326" s="90">
        <v>39.099999999999994</v>
      </c>
      <c r="C326" s="90">
        <v>9.9999999999994316E-2</v>
      </c>
      <c r="D326" s="90">
        <v>0.39099999999999996</v>
      </c>
      <c r="E326" s="90">
        <v>-0.29100000000000564</v>
      </c>
      <c r="F326" s="320">
        <v>-291.00000000000563</v>
      </c>
    </row>
    <row r="327" spans="1:6">
      <c r="A327" s="89">
        <v>29996</v>
      </c>
      <c r="B327" s="90">
        <v>38.380000000000003</v>
      </c>
      <c r="C327" s="90">
        <v>0.22000000000000597</v>
      </c>
      <c r="D327" s="90">
        <v>0.38380000000000003</v>
      </c>
      <c r="E327" s="90">
        <v>-0.16379999999999406</v>
      </c>
      <c r="F327" s="320">
        <v>-163.79999999999407</v>
      </c>
    </row>
    <row r="328" spans="1:6">
      <c r="A328" s="317">
        <v>45499</v>
      </c>
      <c r="B328" s="90">
        <v>187.57999999999998</v>
      </c>
      <c r="C328" s="90">
        <v>1.3799999999999955</v>
      </c>
      <c r="D328" s="90">
        <v>1.8757999999999999</v>
      </c>
      <c r="E328" s="90">
        <v>-0.49580000000000446</v>
      </c>
      <c r="F328" s="320">
        <v>-495.80000000000445</v>
      </c>
    </row>
    <row r="329" spans="1:6">
      <c r="A329" s="89">
        <v>29997</v>
      </c>
      <c r="B329" s="90">
        <v>38.26</v>
      </c>
      <c r="C329" s="90">
        <v>0.11999999999999744</v>
      </c>
      <c r="D329" s="90">
        <v>0.3826</v>
      </c>
      <c r="E329" s="90">
        <v>-0.26260000000000255</v>
      </c>
      <c r="F329" s="320">
        <v>-262.60000000000258</v>
      </c>
    </row>
    <row r="330" spans="1:6">
      <c r="A330" s="89">
        <v>29998</v>
      </c>
      <c r="B330" s="90">
        <v>37.260000000000005</v>
      </c>
      <c r="C330" s="90">
        <v>8.00000000000054E-2</v>
      </c>
      <c r="D330" s="90">
        <v>0.37260000000000004</v>
      </c>
      <c r="E330" s="90">
        <v>-0.29259999999999464</v>
      </c>
      <c r="F330" s="320">
        <v>-292.59999999999462</v>
      </c>
    </row>
    <row r="331" spans="1:6">
      <c r="A331" s="89">
        <v>29999</v>
      </c>
      <c r="B331" s="90">
        <v>37.519999999999996</v>
      </c>
      <c r="C331" s="90">
        <v>0.45999999999999375</v>
      </c>
      <c r="D331" s="90">
        <v>0.37519999999999998</v>
      </c>
      <c r="E331" s="90">
        <v>8.4799999999993769E-2</v>
      </c>
      <c r="F331" s="320">
        <v>84.799999999993773</v>
      </c>
    </row>
    <row r="332" spans="1:6">
      <c r="A332" s="89">
        <v>30000</v>
      </c>
      <c r="B332" s="90">
        <v>37.72</v>
      </c>
      <c r="C332" s="90">
        <v>0.71999999999999886</v>
      </c>
      <c r="D332" s="90">
        <v>0.37719999999999998</v>
      </c>
      <c r="E332" s="90">
        <v>0.34279999999999888</v>
      </c>
      <c r="F332" s="320">
        <v>342.79999999999887</v>
      </c>
    </row>
    <row r="333" spans="1:6">
      <c r="A333" s="89">
        <v>50007</v>
      </c>
      <c r="B333" s="90">
        <v>36.820000000000007</v>
      </c>
      <c r="C333" s="90">
        <v>0</v>
      </c>
      <c r="D333" s="90">
        <v>0.36820000000000008</v>
      </c>
      <c r="E333" s="90">
        <v>-0.36820000000000008</v>
      </c>
      <c r="F333" s="320">
        <v>-368.2000000000001</v>
      </c>
    </row>
    <row r="334" spans="1:6">
      <c r="A334" s="317">
        <v>45500</v>
      </c>
      <c r="B334" s="90">
        <v>254.81999999999996</v>
      </c>
      <c r="C334" s="90">
        <v>-0.20000000000000284</v>
      </c>
      <c r="D334" s="90">
        <v>2.5481999999999996</v>
      </c>
      <c r="E334" s="90">
        <v>-2.7482000000000024</v>
      </c>
      <c r="F334" s="320">
        <v>-2748.2000000000025</v>
      </c>
    </row>
    <row r="335" spans="1:6">
      <c r="A335" s="89">
        <v>50009</v>
      </c>
      <c r="B335" s="90">
        <v>37.08</v>
      </c>
      <c r="C335" s="90">
        <v>0</v>
      </c>
      <c r="D335" s="90">
        <v>0.37079999999999996</v>
      </c>
      <c r="E335" s="90">
        <v>-0.37079999999999996</v>
      </c>
      <c r="F335" s="320">
        <v>-370.79999999999995</v>
      </c>
    </row>
    <row r="336" spans="1:6">
      <c r="A336" s="89">
        <v>50010</v>
      </c>
      <c r="B336" s="90">
        <v>35.119999999999997</v>
      </c>
      <c r="C336" s="90">
        <v>0</v>
      </c>
      <c r="D336" s="90">
        <v>0.35119999999999996</v>
      </c>
      <c r="E336" s="90">
        <v>-0.35119999999999996</v>
      </c>
      <c r="F336" s="320">
        <v>-351.19999999999993</v>
      </c>
    </row>
    <row r="337" spans="1:6">
      <c r="A337" s="89">
        <v>50011</v>
      </c>
      <c r="B337" s="90">
        <v>35.459999999999994</v>
      </c>
      <c r="C337" s="90">
        <v>0</v>
      </c>
      <c r="D337" s="90">
        <v>0.35459999999999997</v>
      </c>
      <c r="E337" s="90">
        <v>-0.35459999999999997</v>
      </c>
      <c r="F337" s="320">
        <v>-354.59999999999997</v>
      </c>
    </row>
    <row r="338" spans="1:6">
      <c r="A338" s="89">
        <v>50012</v>
      </c>
      <c r="B338" s="90">
        <v>33.92</v>
      </c>
      <c r="C338" s="90">
        <v>0</v>
      </c>
      <c r="D338" s="90">
        <v>0.3392</v>
      </c>
      <c r="E338" s="90">
        <v>-0.3392</v>
      </c>
      <c r="F338" s="320">
        <v>-339.2</v>
      </c>
    </row>
    <row r="339" spans="1:6">
      <c r="A339" s="89">
        <v>50013</v>
      </c>
      <c r="B339" s="90">
        <v>37.019999999999996</v>
      </c>
      <c r="C339" s="90">
        <v>0</v>
      </c>
      <c r="D339" s="90">
        <v>0.37019999999999997</v>
      </c>
      <c r="E339" s="90">
        <v>-0.37019999999999997</v>
      </c>
      <c r="F339" s="320">
        <v>-370.2</v>
      </c>
    </row>
    <row r="340" spans="1:6">
      <c r="A340" s="89">
        <v>50014</v>
      </c>
      <c r="B340" s="90">
        <v>38.24</v>
      </c>
      <c r="C340" s="90">
        <v>0</v>
      </c>
      <c r="D340" s="90">
        <v>0.38240000000000002</v>
      </c>
      <c r="E340" s="90">
        <v>-0.38240000000000002</v>
      </c>
      <c r="F340" s="320">
        <v>-382.40000000000003</v>
      </c>
    </row>
    <row r="341" spans="1:6">
      <c r="A341" s="89">
        <v>50015</v>
      </c>
      <c r="B341" s="90">
        <v>37.979999999999997</v>
      </c>
      <c r="C341" s="90">
        <v>-0.20000000000000284</v>
      </c>
      <c r="D341" s="90">
        <v>0.37979999999999997</v>
      </c>
      <c r="E341" s="90">
        <v>-0.57980000000000276</v>
      </c>
      <c r="F341" s="320">
        <v>-579.8000000000028</v>
      </c>
    </row>
    <row r="342" spans="1:6">
      <c r="A342" s="317">
        <v>45501</v>
      </c>
      <c r="B342" s="90">
        <v>222.18</v>
      </c>
      <c r="C342" s="90">
        <v>0.66000000000000369</v>
      </c>
      <c r="D342" s="90">
        <v>2.2218</v>
      </c>
      <c r="E342" s="90">
        <v>-1.5617999999999963</v>
      </c>
      <c r="F342" s="320">
        <v>-1561.7999999999963</v>
      </c>
    </row>
    <row r="343" spans="1:6">
      <c r="A343" s="89">
        <v>50016</v>
      </c>
      <c r="B343" s="90">
        <v>36.760000000000005</v>
      </c>
      <c r="C343" s="90">
        <v>0</v>
      </c>
      <c r="D343" s="90">
        <v>0.36760000000000004</v>
      </c>
      <c r="E343" s="90">
        <v>-0.36760000000000004</v>
      </c>
      <c r="F343" s="320">
        <v>-367.6</v>
      </c>
    </row>
    <row r="344" spans="1:6">
      <c r="A344" s="89">
        <v>50017</v>
      </c>
      <c r="B344" s="90">
        <v>36.200000000000003</v>
      </c>
      <c r="C344" s="90">
        <v>0</v>
      </c>
      <c r="D344" s="90">
        <v>0.36200000000000004</v>
      </c>
      <c r="E344" s="90">
        <v>-0.36200000000000004</v>
      </c>
      <c r="F344" s="320">
        <v>-362.00000000000006</v>
      </c>
    </row>
    <row r="345" spans="1:6">
      <c r="A345" s="89">
        <v>50018</v>
      </c>
      <c r="B345" s="90">
        <v>35</v>
      </c>
      <c r="C345" s="90">
        <v>0</v>
      </c>
      <c r="D345" s="90">
        <v>0.35000000000000003</v>
      </c>
      <c r="E345" s="90">
        <v>-0.35000000000000003</v>
      </c>
      <c r="F345" s="320">
        <v>-350.00000000000006</v>
      </c>
    </row>
    <row r="346" spans="1:6">
      <c r="A346" s="89">
        <v>50019</v>
      </c>
      <c r="B346" s="90">
        <v>37.42</v>
      </c>
      <c r="C346" s="90">
        <v>-7.9999999999998295E-2</v>
      </c>
      <c r="D346" s="90">
        <v>0.37420000000000003</v>
      </c>
      <c r="E346" s="90">
        <v>-0.45419999999999833</v>
      </c>
      <c r="F346" s="320">
        <v>-454.19999999999834</v>
      </c>
    </row>
    <row r="347" spans="1:6">
      <c r="A347" s="89">
        <v>50020</v>
      </c>
      <c r="B347" s="90">
        <v>36.92</v>
      </c>
      <c r="C347" s="90">
        <v>0</v>
      </c>
      <c r="D347" s="90">
        <v>0.36920000000000003</v>
      </c>
      <c r="E347" s="90">
        <v>-0.36920000000000003</v>
      </c>
      <c r="F347" s="320">
        <v>-369.20000000000005</v>
      </c>
    </row>
    <row r="348" spans="1:6">
      <c r="A348" s="89">
        <v>50021</v>
      </c>
      <c r="B348" s="90">
        <v>39.880000000000003</v>
      </c>
      <c r="C348" s="90">
        <v>0.74000000000000199</v>
      </c>
      <c r="D348" s="90">
        <v>0.39880000000000004</v>
      </c>
      <c r="E348" s="90">
        <v>0.34120000000000195</v>
      </c>
      <c r="F348" s="320">
        <v>341.20000000000192</v>
      </c>
    </row>
    <row r="349" spans="1:6">
      <c r="A349" s="317">
        <v>45502</v>
      </c>
      <c r="B349" s="90">
        <v>71.86</v>
      </c>
      <c r="C349" s="90">
        <v>0.57999999999999829</v>
      </c>
      <c r="D349" s="90">
        <v>0.71860000000000002</v>
      </c>
      <c r="E349" s="90">
        <v>-0.13860000000000172</v>
      </c>
      <c r="F349" s="320">
        <v>-138.60000000000173</v>
      </c>
    </row>
    <row r="350" spans="1:6">
      <c r="A350" s="89">
        <v>50022</v>
      </c>
      <c r="B350" s="90">
        <v>36.94</v>
      </c>
      <c r="C350" s="90">
        <v>0.57999999999999829</v>
      </c>
      <c r="D350" s="90">
        <v>0.36940000000000001</v>
      </c>
      <c r="E350" s="90">
        <v>0.21059999999999829</v>
      </c>
      <c r="F350" s="320">
        <v>210.59999999999829</v>
      </c>
    </row>
    <row r="351" spans="1:6">
      <c r="A351" s="89">
        <v>50023</v>
      </c>
      <c r="B351" s="90">
        <v>34.92</v>
      </c>
      <c r="C351" s="90">
        <v>0</v>
      </c>
      <c r="D351" s="90">
        <v>0.34920000000000001</v>
      </c>
      <c r="E351" s="90">
        <v>-0.34920000000000001</v>
      </c>
      <c r="F351" s="320">
        <v>-349.2</v>
      </c>
    </row>
    <row r="352" spans="1:6">
      <c r="A352" s="317">
        <v>45504</v>
      </c>
      <c r="B352" s="90">
        <v>339.04</v>
      </c>
      <c r="C352" s="90">
        <v>4.8000000000000327</v>
      </c>
      <c r="D352" s="90">
        <v>3.3904000000000001</v>
      </c>
      <c r="E352" s="90">
        <v>1.4096000000000326</v>
      </c>
      <c r="F352" s="320">
        <v>1409.6000000000327</v>
      </c>
    </row>
    <row r="353" spans="1:6">
      <c r="A353" s="89">
        <v>50024</v>
      </c>
      <c r="B353" s="90">
        <v>36.320000000000007</v>
      </c>
      <c r="C353" s="90">
        <v>0.26000000000000512</v>
      </c>
      <c r="D353" s="90">
        <v>0.36320000000000008</v>
      </c>
      <c r="E353" s="90">
        <v>-0.10319999999999496</v>
      </c>
      <c r="F353" s="320">
        <v>-103.19999999999496</v>
      </c>
    </row>
    <row r="354" spans="1:6">
      <c r="A354" s="89">
        <v>50025</v>
      </c>
      <c r="B354" s="90">
        <v>38.400000000000006</v>
      </c>
      <c r="C354" s="90">
        <v>0.60000000000000853</v>
      </c>
      <c r="D354" s="90">
        <v>0.38400000000000006</v>
      </c>
      <c r="E354" s="90">
        <v>0.21600000000000846</v>
      </c>
      <c r="F354" s="320">
        <v>216.00000000000847</v>
      </c>
    </row>
    <row r="355" spans="1:6">
      <c r="A355" s="89">
        <v>50026</v>
      </c>
      <c r="B355" s="90">
        <v>39.540000000000006</v>
      </c>
      <c r="C355" s="90">
        <v>0.12000000000000455</v>
      </c>
      <c r="D355" s="90">
        <v>0.39540000000000008</v>
      </c>
      <c r="E355" s="90">
        <v>-0.27539999999999554</v>
      </c>
      <c r="F355" s="320">
        <v>-275.39999999999554</v>
      </c>
    </row>
    <row r="356" spans="1:6">
      <c r="A356" s="89">
        <v>50027</v>
      </c>
      <c r="B356" s="90">
        <v>40.480000000000004</v>
      </c>
      <c r="C356" s="90">
        <v>0.22000000000000597</v>
      </c>
      <c r="D356" s="90">
        <v>0.40480000000000005</v>
      </c>
      <c r="E356" s="90">
        <v>-0.18479999999999408</v>
      </c>
      <c r="F356" s="320">
        <v>-184.79999999999407</v>
      </c>
    </row>
    <row r="357" spans="1:6">
      <c r="A357" s="89">
        <v>50028</v>
      </c>
      <c r="B357" s="90">
        <v>36.24</v>
      </c>
      <c r="C357" s="90">
        <v>0</v>
      </c>
      <c r="D357" s="90">
        <v>0.3624</v>
      </c>
      <c r="E357" s="90">
        <v>-0.3624</v>
      </c>
      <c r="F357" s="320">
        <v>-362.4</v>
      </c>
    </row>
    <row r="358" spans="1:6">
      <c r="A358" s="89">
        <v>50029</v>
      </c>
      <c r="B358" s="90">
        <v>34.879999999999995</v>
      </c>
      <c r="C358" s="90">
        <v>0.37999999999999545</v>
      </c>
      <c r="D358" s="90">
        <v>0.34879999999999994</v>
      </c>
      <c r="E358" s="90">
        <v>3.1199999999995509E-2</v>
      </c>
      <c r="F358" s="320">
        <v>31.199999999995509</v>
      </c>
    </row>
    <row r="359" spans="1:6">
      <c r="A359" s="89">
        <v>50030</v>
      </c>
      <c r="B359" s="90">
        <v>36.200000000000003</v>
      </c>
      <c r="C359" s="90">
        <v>0.70000000000000284</v>
      </c>
      <c r="D359" s="90">
        <v>0.36200000000000004</v>
      </c>
      <c r="E359" s="90">
        <v>0.3380000000000028</v>
      </c>
      <c r="F359" s="320">
        <v>338.00000000000279</v>
      </c>
    </row>
    <row r="360" spans="1:6">
      <c r="A360" s="89">
        <v>50031</v>
      </c>
      <c r="B360" s="90">
        <v>38.980000000000004</v>
      </c>
      <c r="C360" s="90">
        <v>0.50000000000000711</v>
      </c>
      <c r="D360" s="90">
        <v>0.38980000000000004</v>
      </c>
      <c r="E360" s="90">
        <v>0.11020000000000707</v>
      </c>
      <c r="F360" s="320">
        <v>110.20000000000707</v>
      </c>
    </row>
    <row r="361" spans="1:6">
      <c r="A361" s="89">
        <v>50032</v>
      </c>
      <c r="B361" s="90">
        <v>38</v>
      </c>
      <c r="C361" s="90">
        <v>2.0200000000000031</v>
      </c>
      <c r="D361" s="90">
        <v>0.38</v>
      </c>
      <c r="E361" s="90">
        <v>1.6400000000000032</v>
      </c>
      <c r="F361" s="320">
        <v>1640.0000000000032</v>
      </c>
    </row>
    <row r="362" spans="1:6">
      <c r="A362" s="317">
        <v>45505</v>
      </c>
      <c r="B362" s="90">
        <v>181.8</v>
      </c>
      <c r="C362" s="90">
        <v>1.7000000000000028</v>
      </c>
      <c r="D362" s="90">
        <v>1.8180000000000001</v>
      </c>
      <c r="E362" s="90">
        <v>-0.11799999999999722</v>
      </c>
      <c r="F362" s="320">
        <v>-117.99999999999721</v>
      </c>
    </row>
    <row r="363" spans="1:6">
      <c r="A363" s="89">
        <v>50033</v>
      </c>
      <c r="B363" s="90">
        <v>36.480000000000004</v>
      </c>
      <c r="C363" s="90">
        <v>0.14000000000000057</v>
      </c>
      <c r="D363" s="90">
        <v>0.36480000000000007</v>
      </c>
      <c r="E363" s="90">
        <v>-0.2247999999999995</v>
      </c>
      <c r="F363" s="320">
        <v>-224.7999999999995</v>
      </c>
    </row>
    <row r="364" spans="1:6">
      <c r="A364" s="89">
        <v>50034</v>
      </c>
      <c r="B364" s="90">
        <v>36.42</v>
      </c>
      <c r="C364" s="90">
        <v>0.62000000000000455</v>
      </c>
      <c r="D364" s="90">
        <v>0.36420000000000002</v>
      </c>
      <c r="E364" s="90">
        <v>0.25580000000000452</v>
      </c>
      <c r="F364" s="320">
        <v>255.80000000000453</v>
      </c>
    </row>
    <row r="365" spans="1:6">
      <c r="A365" s="89">
        <v>50035</v>
      </c>
      <c r="B365" s="90">
        <v>34.94</v>
      </c>
      <c r="C365" s="90">
        <v>0.14000000000000057</v>
      </c>
      <c r="D365" s="90">
        <v>0.34939999999999999</v>
      </c>
      <c r="E365" s="90">
        <v>-0.20939999999999942</v>
      </c>
      <c r="F365" s="320">
        <v>-209.39999999999941</v>
      </c>
    </row>
    <row r="366" spans="1:6">
      <c r="A366" s="89">
        <v>50036</v>
      </c>
      <c r="B366" s="90">
        <v>38.519999999999996</v>
      </c>
      <c r="C366" s="90">
        <v>0.29999999999999716</v>
      </c>
      <c r="D366" s="90">
        <v>0.38519999999999999</v>
      </c>
      <c r="E366" s="90">
        <v>-8.5200000000002829E-2</v>
      </c>
      <c r="F366" s="320">
        <v>-85.200000000002831</v>
      </c>
    </row>
    <row r="367" spans="1:6">
      <c r="A367" s="89">
        <v>50037</v>
      </c>
      <c r="B367" s="90">
        <v>35.44</v>
      </c>
      <c r="C367" s="90">
        <v>0.5</v>
      </c>
      <c r="D367" s="90">
        <v>0.35439999999999999</v>
      </c>
      <c r="E367" s="90">
        <v>0.14560000000000001</v>
      </c>
      <c r="F367" s="320">
        <v>145.6</v>
      </c>
    </row>
    <row r="368" spans="1:6">
      <c r="A368" s="317">
        <v>45506</v>
      </c>
      <c r="B368" s="90">
        <v>299.44</v>
      </c>
      <c r="C368" s="90">
        <v>4.839999999999975</v>
      </c>
      <c r="D368" s="90">
        <v>2.9944000000000002</v>
      </c>
      <c r="E368" s="90">
        <v>1.8455999999999748</v>
      </c>
      <c r="F368" s="320">
        <v>1845.5999999999749</v>
      </c>
    </row>
    <row r="369" spans="1:6">
      <c r="A369" s="89">
        <v>50038</v>
      </c>
      <c r="B369" s="90">
        <v>36.86</v>
      </c>
      <c r="C369" s="90">
        <v>0.61999999999999744</v>
      </c>
      <c r="D369" s="90">
        <v>0.36859999999999998</v>
      </c>
      <c r="E369" s="90">
        <v>0.25139999999999746</v>
      </c>
      <c r="F369" s="320">
        <v>251.39999999999745</v>
      </c>
    </row>
    <row r="370" spans="1:6">
      <c r="A370" s="89">
        <v>50039</v>
      </c>
      <c r="B370" s="90">
        <v>39.44</v>
      </c>
      <c r="C370" s="90">
        <v>0.59999999999999432</v>
      </c>
      <c r="D370" s="90">
        <v>0.39439999999999997</v>
      </c>
      <c r="E370" s="90">
        <v>0.20559999999999434</v>
      </c>
      <c r="F370" s="320">
        <v>205.59999999999434</v>
      </c>
    </row>
    <row r="371" spans="1:6">
      <c r="A371" s="89">
        <v>50040</v>
      </c>
      <c r="B371" s="90">
        <v>39.18</v>
      </c>
      <c r="C371" s="90">
        <v>0.60000000000000142</v>
      </c>
      <c r="D371" s="90">
        <v>0.39179999999999998</v>
      </c>
      <c r="E371" s="90">
        <v>0.20820000000000144</v>
      </c>
      <c r="F371" s="320">
        <v>208.20000000000144</v>
      </c>
    </row>
    <row r="372" spans="1:6">
      <c r="A372" s="89">
        <v>50041</v>
      </c>
      <c r="B372" s="90">
        <v>36.459999999999994</v>
      </c>
      <c r="C372" s="90">
        <v>1.0799999999999912</v>
      </c>
      <c r="D372" s="90">
        <v>0.36459999999999992</v>
      </c>
      <c r="E372" s="90">
        <v>0.71539999999999127</v>
      </c>
      <c r="F372" s="320">
        <v>715.39999999999122</v>
      </c>
    </row>
    <row r="373" spans="1:6">
      <c r="A373" s="89">
        <v>50042</v>
      </c>
      <c r="B373" s="90">
        <v>38.799999999999997</v>
      </c>
      <c r="C373" s="90">
        <v>0.39999999999999858</v>
      </c>
      <c r="D373" s="90">
        <v>0.38799999999999996</v>
      </c>
      <c r="E373" s="90">
        <v>1.1999999999998623E-2</v>
      </c>
      <c r="F373" s="320">
        <v>11.999999999998623</v>
      </c>
    </row>
    <row r="374" spans="1:6">
      <c r="A374" s="89">
        <v>50043</v>
      </c>
      <c r="B374" s="90">
        <v>36.479999999999997</v>
      </c>
      <c r="C374" s="90">
        <v>0.63999999999999346</v>
      </c>
      <c r="D374" s="90">
        <v>0.36479999999999996</v>
      </c>
      <c r="E374" s="90">
        <v>0.27519999999999351</v>
      </c>
      <c r="F374" s="320">
        <v>275.19999999999351</v>
      </c>
    </row>
    <row r="375" spans="1:6">
      <c r="A375" s="89">
        <v>50044</v>
      </c>
      <c r="B375" s="90">
        <v>35.760000000000005</v>
      </c>
      <c r="C375" s="90">
        <v>0.44000000000000483</v>
      </c>
      <c r="D375" s="90">
        <v>0.35760000000000008</v>
      </c>
      <c r="E375" s="90">
        <v>8.2400000000004747E-2</v>
      </c>
      <c r="F375" s="320">
        <v>82.400000000004752</v>
      </c>
    </row>
    <row r="376" spans="1:6">
      <c r="A376" s="89">
        <v>50045</v>
      </c>
      <c r="B376" s="90">
        <v>36.459999999999994</v>
      </c>
      <c r="C376" s="90">
        <v>0.45999999999999375</v>
      </c>
      <c r="D376" s="90">
        <v>0.36459999999999992</v>
      </c>
      <c r="E376" s="90">
        <v>9.5399999999993823E-2</v>
      </c>
      <c r="F376" s="320">
        <v>95.399999999993824</v>
      </c>
    </row>
    <row r="377" spans="1:6">
      <c r="A377" s="317">
        <v>45507</v>
      </c>
      <c r="B377" s="90">
        <v>257.17999999999995</v>
      </c>
      <c r="C377" s="90">
        <v>2.3200000000000074</v>
      </c>
      <c r="D377" s="90">
        <v>2.5717999999999996</v>
      </c>
      <c r="E377" s="90">
        <v>-0.25179999999999225</v>
      </c>
      <c r="F377" s="320">
        <v>-251.79999999999225</v>
      </c>
    </row>
    <row r="378" spans="1:6">
      <c r="A378" s="89">
        <v>50046</v>
      </c>
      <c r="B378" s="90">
        <v>35.600000000000009</v>
      </c>
      <c r="C378" s="90">
        <v>0.60000000000000853</v>
      </c>
      <c r="D378" s="90">
        <v>0.35600000000000009</v>
      </c>
      <c r="E378" s="90">
        <v>0.24400000000000843</v>
      </c>
      <c r="F378" s="320">
        <v>244.00000000000844</v>
      </c>
    </row>
    <row r="379" spans="1:6">
      <c r="A379" s="89">
        <v>50047</v>
      </c>
      <c r="B379" s="90">
        <v>37.020000000000003</v>
      </c>
      <c r="C379" s="90">
        <v>0.44000000000000483</v>
      </c>
      <c r="D379" s="90">
        <v>0.37020000000000003</v>
      </c>
      <c r="E379" s="90">
        <v>6.9800000000004803E-2</v>
      </c>
      <c r="F379" s="320">
        <v>69.8000000000048</v>
      </c>
    </row>
    <row r="380" spans="1:6">
      <c r="A380" s="89">
        <v>50048</v>
      </c>
      <c r="B380" s="90">
        <v>36.839999999999996</v>
      </c>
      <c r="C380" s="90">
        <v>-1.4200000000000017</v>
      </c>
      <c r="D380" s="90">
        <v>0.36839999999999995</v>
      </c>
      <c r="E380" s="90">
        <v>-1.7884000000000015</v>
      </c>
      <c r="F380" s="320">
        <v>-1788.4000000000015</v>
      </c>
    </row>
    <row r="381" spans="1:6">
      <c r="A381" s="89">
        <v>50049</v>
      </c>
      <c r="B381" s="90">
        <v>35.799999999999997</v>
      </c>
      <c r="C381" s="90">
        <v>0.47999999999999687</v>
      </c>
      <c r="D381" s="90">
        <v>0.35799999999999998</v>
      </c>
      <c r="E381" s="90">
        <v>0.12199999999999689</v>
      </c>
      <c r="F381" s="320">
        <v>121.99999999999689</v>
      </c>
    </row>
    <row r="382" spans="1:6">
      <c r="A382" s="89">
        <v>50050</v>
      </c>
      <c r="B382" s="90">
        <v>38.14</v>
      </c>
      <c r="C382" s="90">
        <v>0.74000000000000199</v>
      </c>
      <c r="D382" s="90">
        <v>0.38140000000000002</v>
      </c>
      <c r="E382" s="90">
        <v>0.35860000000000197</v>
      </c>
      <c r="F382" s="320">
        <v>358.60000000000196</v>
      </c>
    </row>
    <row r="383" spans="1:6">
      <c r="A383" s="89">
        <v>50051</v>
      </c>
      <c r="B383" s="90">
        <v>37.019999999999996</v>
      </c>
      <c r="C383" s="90">
        <v>0.97999999999999687</v>
      </c>
      <c r="D383" s="90">
        <v>0.37019999999999997</v>
      </c>
      <c r="E383" s="90">
        <v>0.6097999999999969</v>
      </c>
      <c r="F383" s="320">
        <v>609.79999999999688</v>
      </c>
    </row>
    <row r="384" spans="1:6">
      <c r="A384" s="89">
        <v>50052</v>
      </c>
      <c r="B384" s="90">
        <v>36.76</v>
      </c>
      <c r="C384" s="90">
        <v>0.5</v>
      </c>
      <c r="D384" s="90">
        <v>0.36759999999999998</v>
      </c>
      <c r="E384" s="90">
        <v>0.13240000000000002</v>
      </c>
      <c r="F384" s="320">
        <v>132.4</v>
      </c>
    </row>
    <row r="385" spans="1:6">
      <c r="A385" s="317">
        <v>45509</v>
      </c>
      <c r="B385" s="90">
        <v>374.2</v>
      </c>
      <c r="C385" s="90">
        <v>5.6999999999999886</v>
      </c>
      <c r="D385" s="90">
        <v>3.742</v>
      </c>
      <c r="E385" s="90">
        <v>1.9579999999999886</v>
      </c>
      <c r="F385" s="320">
        <v>1957.9999999999886</v>
      </c>
    </row>
    <row r="386" spans="1:6">
      <c r="A386" s="89">
        <v>50053</v>
      </c>
      <c r="B386" s="90">
        <v>37.92</v>
      </c>
      <c r="C386" s="90">
        <v>0.66000000000000369</v>
      </c>
      <c r="D386" s="90">
        <v>0.37920000000000004</v>
      </c>
      <c r="E386" s="90">
        <v>0.28080000000000366</v>
      </c>
      <c r="F386" s="320">
        <v>280.80000000000365</v>
      </c>
    </row>
    <row r="387" spans="1:6">
      <c r="A387" s="89">
        <v>50054</v>
      </c>
      <c r="B387" s="90">
        <v>36.72</v>
      </c>
      <c r="C387" s="90">
        <v>0.29999999999999716</v>
      </c>
      <c r="D387" s="90">
        <v>0.36719999999999997</v>
      </c>
      <c r="E387" s="90">
        <v>-6.7200000000002813E-2</v>
      </c>
      <c r="F387" s="320">
        <v>-67.200000000002817</v>
      </c>
    </row>
    <row r="388" spans="1:6">
      <c r="A388" s="89">
        <v>50055</v>
      </c>
      <c r="B388" s="90">
        <v>36.159999999999997</v>
      </c>
      <c r="C388" s="90">
        <v>0.35999999999999943</v>
      </c>
      <c r="D388" s="90">
        <v>0.36159999999999998</v>
      </c>
      <c r="E388" s="90">
        <v>-1.6000000000005454E-3</v>
      </c>
      <c r="F388" s="320">
        <v>-1.6000000000005454</v>
      </c>
    </row>
    <row r="389" spans="1:6">
      <c r="A389" s="89">
        <v>50056</v>
      </c>
      <c r="B389" s="90">
        <v>37.519999999999996</v>
      </c>
      <c r="C389" s="90">
        <v>0.77999999999999403</v>
      </c>
      <c r="D389" s="90">
        <v>0.37519999999999998</v>
      </c>
      <c r="E389" s="90">
        <v>0.40479999999999405</v>
      </c>
      <c r="F389" s="320">
        <v>404.79999999999404</v>
      </c>
    </row>
    <row r="390" spans="1:6">
      <c r="A390" s="89">
        <v>50057</v>
      </c>
      <c r="B390" s="90">
        <v>37</v>
      </c>
      <c r="C390" s="90">
        <v>0.42000000000000171</v>
      </c>
      <c r="D390" s="90">
        <v>0.37</v>
      </c>
      <c r="E390" s="90">
        <v>5.000000000000171E-2</v>
      </c>
      <c r="F390" s="320">
        <v>50.000000000001712</v>
      </c>
    </row>
    <row r="391" spans="1:6">
      <c r="A391" s="89">
        <v>50058</v>
      </c>
      <c r="B391" s="90">
        <v>36.799999999999997</v>
      </c>
      <c r="C391" s="90">
        <v>0.47999999999999687</v>
      </c>
      <c r="D391" s="90">
        <v>0.36799999999999999</v>
      </c>
      <c r="E391" s="90">
        <v>0.11199999999999688</v>
      </c>
      <c r="F391" s="320">
        <v>111.99999999999687</v>
      </c>
    </row>
    <row r="392" spans="1:6">
      <c r="A392" s="89">
        <v>50059</v>
      </c>
      <c r="B392" s="90">
        <v>38.06</v>
      </c>
      <c r="C392" s="90">
        <v>1</v>
      </c>
      <c r="D392" s="90">
        <v>0.38060000000000005</v>
      </c>
      <c r="E392" s="90">
        <v>0.61939999999999995</v>
      </c>
      <c r="F392" s="320">
        <v>619.4</v>
      </c>
    </row>
    <row r="393" spans="1:6">
      <c r="A393" s="89">
        <v>50060</v>
      </c>
      <c r="B393" s="90">
        <v>38.519999999999996</v>
      </c>
      <c r="C393" s="90">
        <v>0.55999999999999517</v>
      </c>
      <c r="D393" s="90">
        <v>0.38519999999999999</v>
      </c>
      <c r="E393" s="90">
        <v>0.17479999999999518</v>
      </c>
      <c r="F393" s="320">
        <v>174.79999999999518</v>
      </c>
    </row>
    <row r="394" spans="1:6">
      <c r="A394" s="89">
        <v>50061</v>
      </c>
      <c r="B394" s="90">
        <v>35.92</v>
      </c>
      <c r="C394" s="90">
        <v>0.44000000000000483</v>
      </c>
      <c r="D394" s="90">
        <v>0.35920000000000002</v>
      </c>
      <c r="E394" s="90">
        <v>8.0800000000004812E-2</v>
      </c>
      <c r="F394" s="320">
        <v>80.800000000004815</v>
      </c>
    </row>
    <row r="395" spans="1:6">
      <c r="A395" s="89">
        <v>50062</v>
      </c>
      <c r="B395" s="90">
        <v>39.58</v>
      </c>
      <c r="C395" s="90">
        <v>0.69999999999999574</v>
      </c>
      <c r="D395" s="90">
        <v>0.39579999999999999</v>
      </c>
      <c r="E395" s="90">
        <v>0.30419999999999575</v>
      </c>
      <c r="F395" s="320">
        <v>304.19999999999573</v>
      </c>
    </row>
    <row r="396" spans="1:6">
      <c r="A396" s="317">
        <v>45510</v>
      </c>
      <c r="B396" s="90">
        <v>413.42</v>
      </c>
      <c r="C396" s="90">
        <v>10.300000000000004</v>
      </c>
      <c r="D396" s="90">
        <v>4.1341999999999999</v>
      </c>
      <c r="E396" s="90">
        <v>6.1658000000000044</v>
      </c>
      <c r="F396" s="320">
        <v>6165.8000000000047</v>
      </c>
    </row>
    <row r="397" spans="1:6">
      <c r="A397" s="89">
        <v>50063</v>
      </c>
      <c r="B397" s="90">
        <v>36.96</v>
      </c>
      <c r="C397" s="90">
        <v>0.57999999999999829</v>
      </c>
      <c r="D397" s="90">
        <v>0.36960000000000004</v>
      </c>
      <c r="E397" s="90">
        <v>0.21039999999999826</v>
      </c>
      <c r="F397" s="320">
        <v>210.39999999999824</v>
      </c>
    </row>
    <row r="398" spans="1:6">
      <c r="A398" s="89">
        <v>50064</v>
      </c>
      <c r="B398" s="90">
        <v>39.36</v>
      </c>
      <c r="C398" s="90">
        <v>0.71999999999999886</v>
      </c>
      <c r="D398" s="90">
        <v>0.39360000000000001</v>
      </c>
      <c r="E398" s="90">
        <v>0.32639999999999886</v>
      </c>
      <c r="F398" s="320">
        <v>326.39999999999884</v>
      </c>
    </row>
    <row r="399" spans="1:6">
      <c r="A399" s="89">
        <v>50065</v>
      </c>
      <c r="B399" s="90">
        <v>38.979999999999997</v>
      </c>
      <c r="C399" s="90">
        <v>0.45999999999999375</v>
      </c>
      <c r="D399" s="90">
        <v>0.38979999999999998</v>
      </c>
      <c r="E399" s="90">
        <v>7.0199999999993767E-2</v>
      </c>
      <c r="F399" s="320">
        <v>70.199999999993764</v>
      </c>
    </row>
    <row r="400" spans="1:6">
      <c r="A400" s="89">
        <v>50066</v>
      </c>
      <c r="B400" s="90">
        <v>37.379999999999995</v>
      </c>
      <c r="C400" s="90">
        <v>0.39999999999999858</v>
      </c>
      <c r="D400" s="90">
        <v>0.37379999999999997</v>
      </c>
      <c r="E400" s="90">
        <v>2.6199999999998613E-2</v>
      </c>
      <c r="F400" s="320">
        <v>26.199999999998614</v>
      </c>
    </row>
    <row r="401" spans="1:6">
      <c r="A401" s="89">
        <v>50067</v>
      </c>
      <c r="B401" s="90">
        <v>34.839999999999996</v>
      </c>
      <c r="C401" s="90">
        <v>0.55999999999999517</v>
      </c>
      <c r="D401" s="90">
        <v>0.34839999999999999</v>
      </c>
      <c r="E401" s="90">
        <v>0.21159999999999518</v>
      </c>
      <c r="F401" s="320">
        <v>211.59999999999519</v>
      </c>
    </row>
    <row r="402" spans="1:6">
      <c r="A402" s="89">
        <v>50068</v>
      </c>
      <c r="B402" s="90">
        <v>35.9</v>
      </c>
      <c r="C402" s="90">
        <v>1.1000000000000014</v>
      </c>
      <c r="D402" s="90">
        <v>0.35899999999999999</v>
      </c>
      <c r="E402" s="90">
        <v>0.74100000000000144</v>
      </c>
      <c r="F402" s="320">
        <v>741.00000000000148</v>
      </c>
    </row>
    <row r="403" spans="1:6">
      <c r="A403" s="89">
        <v>50069</v>
      </c>
      <c r="B403" s="90">
        <v>39</v>
      </c>
      <c r="C403" s="90">
        <v>0.85999999999999943</v>
      </c>
      <c r="D403" s="90">
        <v>0.39</v>
      </c>
      <c r="E403" s="90">
        <v>0.46999999999999942</v>
      </c>
      <c r="F403" s="320">
        <v>469.99999999999943</v>
      </c>
    </row>
    <row r="404" spans="1:6">
      <c r="A404" s="89">
        <v>50070</v>
      </c>
      <c r="B404" s="90">
        <v>38.980000000000004</v>
      </c>
      <c r="C404" s="90">
        <v>0.86000000000000654</v>
      </c>
      <c r="D404" s="90">
        <v>0.38980000000000004</v>
      </c>
      <c r="E404" s="90">
        <v>0.4702000000000065</v>
      </c>
      <c r="F404" s="320">
        <v>470.20000000000653</v>
      </c>
    </row>
    <row r="405" spans="1:6">
      <c r="A405" s="89">
        <v>50071</v>
      </c>
      <c r="B405" s="90">
        <v>38.42</v>
      </c>
      <c r="C405" s="90">
        <v>2.4600000000000009</v>
      </c>
      <c r="D405" s="90">
        <v>0.38420000000000004</v>
      </c>
      <c r="E405" s="90">
        <v>2.075800000000001</v>
      </c>
      <c r="F405" s="320">
        <v>2075.8000000000011</v>
      </c>
    </row>
    <row r="406" spans="1:6">
      <c r="A406" s="89">
        <v>50072</v>
      </c>
      <c r="B406" s="90">
        <v>37.28</v>
      </c>
      <c r="C406" s="90">
        <v>1.7000000000000028</v>
      </c>
      <c r="D406" s="90">
        <v>0.37280000000000002</v>
      </c>
      <c r="E406" s="90">
        <v>1.3272000000000028</v>
      </c>
      <c r="F406" s="320">
        <v>1327.2000000000028</v>
      </c>
    </row>
    <row r="407" spans="1:6">
      <c r="A407" s="89">
        <v>50073</v>
      </c>
      <c r="B407" s="90">
        <v>36.320000000000007</v>
      </c>
      <c r="C407" s="90">
        <v>0.60000000000000853</v>
      </c>
      <c r="D407" s="90">
        <v>0.36320000000000008</v>
      </c>
      <c r="E407" s="90">
        <v>0.23680000000000845</v>
      </c>
      <c r="F407" s="320">
        <v>236.80000000000845</v>
      </c>
    </row>
    <row r="408" spans="1:6">
      <c r="A408" s="317">
        <v>45511</v>
      </c>
      <c r="B408" s="90">
        <v>343.46</v>
      </c>
      <c r="C408" s="90">
        <v>5.8400000000000105</v>
      </c>
      <c r="D408" s="90">
        <v>3.4345999999999997</v>
      </c>
      <c r="E408" s="90">
        <v>2.4054000000000109</v>
      </c>
      <c r="F408" s="320">
        <v>2405.400000000011</v>
      </c>
    </row>
    <row r="409" spans="1:6">
      <c r="A409" s="89">
        <v>50074</v>
      </c>
      <c r="B409" s="90">
        <v>37.28</v>
      </c>
      <c r="C409" s="90">
        <v>0.52000000000000313</v>
      </c>
      <c r="D409" s="90">
        <v>0.37280000000000002</v>
      </c>
      <c r="E409" s="90">
        <v>0.14720000000000311</v>
      </c>
      <c r="F409" s="320">
        <v>147.20000000000312</v>
      </c>
    </row>
    <row r="410" spans="1:6">
      <c r="A410" s="89">
        <v>50075</v>
      </c>
      <c r="B410" s="90">
        <v>39.36</v>
      </c>
      <c r="C410" s="90">
        <v>0.53999999999999915</v>
      </c>
      <c r="D410" s="90">
        <v>0.39360000000000001</v>
      </c>
      <c r="E410" s="90">
        <v>0.14639999999999914</v>
      </c>
      <c r="F410" s="320">
        <v>146.39999999999915</v>
      </c>
    </row>
    <row r="411" spans="1:6">
      <c r="A411" s="89">
        <v>50076</v>
      </c>
      <c r="B411" s="90">
        <v>36.559999999999995</v>
      </c>
      <c r="C411" s="90">
        <v>0.61999999999999744</v>
      </c>
      <c r="D411" s="90">
        <v>0.36559999999999998</v>
      </c>
      <c r="E411" s="90">
        <v>0.25439999999999746</v>
      </c>
      <c r="F411" s="320">
        <v>254.39999999999745</v>
      </c>
    </row>
    <row r="412" spans="1:6">
      <c r="A412" s="89">
        <v>50078</v>
      </c>
      <c r="B412" s="90">
        <v>36.6</v>
      </c>
      <c r="C412" s="90">
        <v>0.78000000000000114</v>
      </c>
      <c r="D412" s="90">
        <v>0.36600000000000005</v>
      </c>
      <c r="E412" s="90">
        <v>0.41400000000000109</v>
      </c>
      <c r="F412" s="320">
        <v>414.00000000000108</v>
      </c>
    </row>
    <row r="413" spans="1:6">
      <c r="A413" s="89">
        <v>50079</v>
      </c>
      <c r="B413" s="90">
        <v>39.32</v>
      </c>
      <c r="C413" s="90">
        <v>0.92000000000000171</v>
      </c>
      <c r="D413" s="90">
        <v>0.39319999999999999</v>
      </c>
      <c r="E413" s="90">
        <v>0.52680000000000171</v>
      </c>
      <c r="F413" s="320">
        <v>526.80000000000166</v>
      </c>
    </row>
    <row r="414" spans="1:6">
      <c r="A414" s="89">
        <v>50080</v>
      </c>
      <c r="B414" s="90">
        <v>40</v>
      </c>
      <c r="C414" s="90">
        <v>0.74000000000000199</v>
      </c>
      <c r="D414" s="90">
        <v>0.4</v>
      </c>
      <c r="E414" s="90">
        <v>0.34000000000000197</v>
      </c>
      <c r="F414" s="320">
        <v>340.00000000000199</v>
      </c>
    </row>
    <row r="415" spans="1:6">
      <c r="A415" s="89">
        <v>50081</v>
      </c>
      <c r="B415" s="90">
        <v>37.82</v>
      </c>
      <c r="C415" s="90">
        <v>0.47999999999999687</v>
      </c>
      <c r="D415" s="90">
        <v>0.37820000000000004</v>
      </c>
      <c r="E415" s="90">
        <v>0.10179999999999684</v>
      </c>
      <c r="F415" s="320">
        <v>101.79999999999684</v>
      </c>
    </row>
    <row r="416" spans="1:6">
      <c r="A416" s="89">
        <v>50082</v>
      </c>
      <c r="B416" s="90">
        <v>39.200000000000003</v>
      </c>
      <c r="C416" s="90">
        <v>0.84000000000000341</v>
      </c>
      <c r="D416" s="90">
        <v>0.39200000000000002</v>
      </c>
      <c r="E416" s="90">
        <v>0.4480000000000034</v>
      </c>
      <c r="F416" s="320">
        <v>448.00000000000341</v>
      </c>
    </row>
    <row r="417" spans="1:6">
      <c r="A417" s="89">
        <v>50083</v>
      </c>
      <c r="B417" s="90">
        <v>37.320000000000007</v>
      </c>
      <c r="C417" s="90">
        <v>0.40000000000000568</v>
      </c>
      <c r="D417" s="90">
        <v>0.37320000000000009</v>
      </c>
      <c r="E417" s="90">
        <v>2.6800000000005597E-2</v>
      </c>
      <c r="F417" s="320">
        <v>26.800000000005596</v>
      </c>
    </row>
    <row r="418" spans="1:6">
      <c r="A418" s="317">
        <v>45512</v>
      </c>
      <c r="B418" s="90">
        <v>456.49999999999994</v>
      </c>
      <c r="C418" s="90">
        <v>7.2399999999999736</v>
      </c>
      <c r="D418" s="90">
        <v>4.5649999999999995</v>
      </c>
      <c r="E418" s="90">
        <v>2.6749999999999741</v>
      </c>
      <c r="F418" s="320">
        <v>2674.9999999999741</v>
      </c>
    </row>
    <row r="419" spans="1:6">
      <c r="A419" s="89">
        <v>50084</v>
      </c>
      <c r="B419" s="90">
        <v>40.58</v>
      </c>
      <c r="C419" s="90">
        <v>0.43999999999999773</v>
      </c>
      <c r="D419" s="90">
        <v>0.40579999999999999</v>
      </c>
      <c r="E419" s="90">
        <v>3.4199999999997732E-2</v>
      </c>
      <c r="F419" s="320">
        <v>34.199999999997729</v>
      </c>
    </row>
    <row r="420" spans="1:6">
      <c r="A420" s="89">
        <v>50085</v>
      </c>
      <c r="B420" s="90">
        <v>38.86</v>
      </c>
      <c r="C420" s="90">
        <v>0.51999999999999602</v>
      </c>
      <c r="D420" s="90">
        <v>0.3886</v>
      </c>
      <c r="E420" s="90">
        <v>0.13139999999999602</v>
      </c>
      <c r="F420" s="320">
        <v>131.39999999999603</v>
      </c>
    </row>
    <row r="421" spans="1:6">
      <c r="A421" s="89">
        <v>50086</v>
      </c>
      <c r="B421" s="90">
        <v>39.659999999999997</v>
      </c>
      <c r="C421" s="90">
        <v>0.87999999999999545</v>
      </c>
      <c r="D421" s="90">
        <v>0.39659999999999995</v>
      </c>
      <c r="E421" s="90">
        <v>0.4833999999999955</v>
      </c>
      <c r="F421" s="320">
        <v>483.39999999999549</v>
      </c>
    </row>
    <row r="422" spans="1:6">
      <c r="A422" s="89">
        <v>50087</v>
      </c>
      <c r="B422" s="90">
        <v>37.54</v>
      </c>
      <c r="C422" s="90">
        <v>0.51999999999999602</v>
      </c>
      <c r="D422" s="90">
        <v>0.37540000000000001</v>
      </c>
      <c r="E422" s="90">
        <v>0.14459999999999601</v>
      </c>
      <c r="F422" s="320">
        <v>144.59999999999602</v>
      </c>
    </row>
    <row r="423" spans="1:6">
      <c r="A423" s="89">
        <v>50088</v>
      </c>
      <c r="B423" s="90">
        <v>39.44</v>
      </c>
      <c r="C423" s="90">
        <v>0.64000000000000057</v>
      </c>
      <c r="D423" s="90">
        <v>0.39439999999999997</v>
      </c>
      <c r="E423" s="90">
        <v>0.2456000000000006</v>
      </c>
      <c r="F423" s="320">
        <v>245.60000000000059</v>
      </c>
    </row>
    <row r="424" spans="1:6">
      <c r="A424" s="89">
        <v>50089</v>
      </c>
      <c r="B424" s="90">
        <v>37.08</v>
      </c>
      <c r="C424" s="90">
        <v>0.51999999999999602</v>
      </c>
      <c r="D424" s="90">
        <v>0.37079999999999996</v>
      </c>
      <c r="E424" s="90">
        <v>0.14919999999999606</v>
      </c>
      <c r="F424" s="320">
        <v>149.19999999999607</v>
      </c>
    </row>
    <row r="425" spans="1:6">
      <c r="A425" s="89">
        <v>50090</v>
      </c>
      <c r="B425" s="90">
        <v>37.380000000000003</v>
      </c>
      <c r="C425" s="90">
        <v>0.52000000000000313</v>
      </c>
      <c r="D425" s="90">
        <v>0.37380000000000002</v>
      </c>
      <c r="E425" s="90">
        <v>0.14620000000000311</v>
      </c>
      <c r="F425" s="320">
        <v>146.20000000000312</v>
      </c>
    </row>
    <row r="426" spans="1:6">
      <c r="A426" s="89">
        <v>50091</v>
      </c>
      <c r="B426" s="90">
        <v>37.94</v>
      </c>
      <c r="C426" s="90">
        <v>0.59999999999999432</v>
      </c>
      <c r="D426" s="90">
        <v>0.37939999999999996</v>
      </c>
      <c r="E426" s="90">
        <v>0.22059999999999436</v>
      </c>
      <c r="F426" s="320">
        <v>220.59999999999437</v>
      </c>
    </row>
    <row r="427" spans="1:6">
      <c r="A427" s="89">
        <v>50092</v>
      </c>
      <c r="B427" s="90">
        <v>35.760000000000005</v>
      </c>
      <c r="C427" s="90">
        <v>0.48000000000000398</v>
      </c>
      <c r="D427" s="90">
        <v>0.35760000000000008</v>
      </c>
      <c r="E427" s="90">
        <v>0.12240000000000389</v>
      </c>
      <c r="F427" s="320">
        <v>122.4000000000039</v>
      </c>
    </row>
    <row r="428" spans="1:6">
      <c r="A428" s="89">
        <v>50093</v>
      </c>
      <c r="B428" s="90">
        <v>39.4</v>
      </c>
      <c r="C428" s="90">
        <v>1.1999999999999957</v>
      </c>
      <c r="D428" s="90">
        <v>0.39400000000000002</v>
      </c>
      <c r="E428" s="90">
        <v>0.80599999999999572</v>
      </c>
      <c r="F428" s="320">
        <v>805.99999999999568</v>
      </c>
    </row>
    <row r="429" spans="1:6">
      <c r="A429" s="89">
        <v>50094</v>
      </c>
      <c r="B429" s="90">
        <v>36.5</v>
      </c>
      <c r="C429" s="90">
        <v>0.47999999999999687</v>
      </c>
      <c r="D429" s="90">
        <v>0.36499999999999999</v>
      </c>
      <c r="E429" s="90">
        <v>0.11499999999999688</v>
      </c>
      <c r="F429" s="320">
        <v>114.99999999999689</v>
      </c>
    </row>
    <row r="430" spans="1:6">
      <c r="A430" s="89">
        <v>50095</v>
      </c>
      <c r="B430" s="90">
        <v>36.36</v>
      </c>
      <c r="C430" s="90">
        <v>0.43999999999999773</v>
      </c>
      <c r="D430" s="90">
        <v>0.36359999999999998</v>
      </c>
      <c r="E430" s="90">
        <v>7.6399999999997747E-2</v>
      </c>
      <c r="F430" s="320">
        <v>76.399999999997746</v>
      </c>
    </row>
    <row r="431" spans="1:6">
      <c r="A431" s="317">
        <v>45513</v>
      </c>
      <c r="B431" s="90">
        <v>369.26</v>
      </c>
      <c r="C431" s="90">
        <v>5.6800000000000068</v>
      </c>
      <c r="D431" s="90">
        <v>3.6926000000000001</v>
      </c>
      <c r="E431" s="90">
        <v>1.9874000000000067</v>
      </c>
      <c r="F431" s="320">
        <v>1987.4000000000067</v>
      </c>
    </row>
    <row r="432" spans="1:6">
      <c r="A432" s="89">
        <v>50096</v>
      </c>
      <c r="B432" s="90">
        <v>36.58</v>
      </c>
      <c r="C432" s="90">
        <v>0.46000000000000085</v>
      </c>
      <c r="D432" s="90">
        <v>0.36580000000000001</v>
      </c>
      <c r="E432" s="90">
        <v>9.4200000000000839E-2</v>
      </c>
      <c r="F432" s="320">
        <v>94.200000000000841</v>
      </c>
    </row>
    <row r="433" spans="1:6">
      <c r="A433" s="89">
        <v>50097</v>
      </c>
      <c r="B433" s="90">
        <v>37.679999999999993</v>
      </c>
      <c r="C433" s="90">
        <v>1.1799999999999926</v>
      </c>
      <c r="D433" s="90">
        <v>0.37679999999999991</v>
      </c>
      <c r="E433" s="90">
        <v>0.8031999999999927</v>
      </c>
      <c r="F433" s="320">
        <v>803.19999999999266</v>
      </c>
    </row>
    <row r="434" spans="1:6">
      <c r="A434" s="89">
        <v>50098</v>
      </c>
      <c r="B434" s="90">
        <v>34.14</v>
      </c>
      <c r="C434" s="90">
        <v>0.66000000000000369</v>
      </c>
      <c r="D434" s="90">
        <v>0.34140000000000004</v>
      </c>
      <c r="E434" s="90">
        <v>0.31860000000000366</v>
      </c>
      <c r="F434" s="320">
        <v>318.60000000000366</v>
      </c>
    </row>
    <row r="435" spans="1:6">
      <c r="A435" s="89">
        <v>50099</v>
      </c>
      <c r="B435" s="90">
        <v>37.380000000000003</v>
      </c>
      <c r="C435" s="90">
        <v>0.53999999999999915</v>
      </c>
      <c r="D435" s="90">
        <v>0.37380000000000002</v>
      </c>
      <c r="E435" s="90">
        <v>0.16619999999999913</v>
      </c>
      <c r="F435" s="320">
        <v>166.19999999999914</v>
      </c>
    </row>
    <row r="436" spans="1:6">
      <c r="A436" s="89">
        <v>50100</v>
      </c>
      <c r="B436" s="90">
        <v>37.160000000000004</v>
      </c>
      <c r="C436" s="90">
        <v>0.40000000000000568</v>
      </c>
      <c r="D436" s="90">
        <v>0.37160000000000004</v>
      </c>
      <c r="E436" s="90">
        <v>2.8400000000005643E-2</v>
      </c>
      <c r="F436" s="320">
        <v>28.400000000005644</v>
      </c>
    </row>
    <row r="437" spans="1:6">
      <c r="A437" s="89">
        <v>50101</v>
      </c>
      <c r="B437" s="90">
        <v>38.5</v>
      </c>
      <c r="C437" s="90">
        <v>0.78000000000000114</v>
      </c>
      <c r="D437" s="90">
        <v>0.38500000000000001</v>
      </c>
      <c r="E437" s="90">
        <v>0.39500000000000113</v>
      </c>
      <c r="F437" s="320">
        <v>395.00000000000114</v>
      </c>
    </row>
    <row r="438" spans="1:6">
      <c r="A438" s="89">
        <v>50102</v>
      </c>
      <c r="B438" s="90">
        <v>36.64</v>
      </c>
      <c r="C438" s="90">
        <v>0.39999999999999858</v>
      </c>
      <c r="D438" s="90">
        <v>0.3664</v>
      </c>
      <c r="E438" s="90">
        <v>3.3599999999998575E-2</v>
      </c>
      <c r="F438" s="320">
        <v>33.599999999998573</v>
      </c>
    </row>
    <row r="439" spans="1:6">
      <c r="A439" s="89">
        <v>50103</v>
      </c>
      <c r="B439" s="90">
        <v>37.040000000000006</v>
      </c>
      <c r="C439" s="90">
        <v>0.36000000000000654</v>
      </c>
      <c r="D439" s="90">
        <v>0.37040000000000006</v>
      </c>
      <c r="E439" s="90">
        <v>-1.0399999999993526E-2</v>
      </c>
      <c r="F439" s="320">
        <v>-10.399999999993526</v>
      </c>
    </row>
    <row r="440" spans="1:6">
      <c r="A440" s="89">
        <v>50104</v>
      </c>
      <c r="B440" s="90">
        <v>34.78</v>
      </c>
      <c r="C440" s="90">
        <v>0.46000000000000085</v>
      </c>
      <c r="D440" s="90">
        <v>0.3478</v>
      </c>
      <c r="E440" s="90">
        <v>0.11220000000000085</v>
      </c>
      <c r="F440" s="320">
        <v>112.20000000000086</v>
      </c>
    </row>
    <row r="441" spans="1:6">
      <c r="A441" s="89">
        <v>50105</v>
      </c>
      <c r="B441" s="90">
        <v>39.36</v>
      </c>
      <c r="C441" s="90">
        <v>0.43999999999999773</v>
      </c>
      <c r="D441" s="90">
        <v>0.39360000000000001</v>
      </c>
      <c r="E441" s="90">
        <v>4.6399999999997721E-2</v>
      </c>
      <c r="F441" s="320">
        <v>46.399999999997718</v>
      </c>
    </row>
    <row r="442" spans="1:6">
      <c r="A442" s="317">
        <v>45514</v>
      </c>
      <c r="B442" s="90">
        <v>445.92</v>
      </c>
      <c r="C442" s="90">
        <v>6.5999999999999659</v>
      </c>
      <c r="D442" s="90">
        <v>4.4592000000000001</v>
      </c>
      <c r="E442" s="90">
        <v>2.1407999999999658</v>
      </c>
      <c r="F442" s="320">
        <v>2140.7999999999656</v>
      </c>
    </row>
    <row r="443" spans="1:6">
      <c r="A443" s="89">
        <v>50106</v>
      </c>
      <c r="B443" s="90">
        <v>35.56</v>
      </c>
      <c r="C443" s="90">
        <v>0.53999999999999915</v>
      </c>
      <c r="D443" s="90">
        <v>0.35560000000000003</v>
      </c>
      <c r="E443" s="90">
        <v>0.18439999999999912</v>
      </c>
      <c r="F443" s="320">
        <v>184.39999999999912</v>
      </c>
    </row>
    <row r="444" spans="1:6">
      <c r="A444" s="89">
        <v>50107</v>
      </c>
      <c r="B444" s="90">
        <v>36.26</v>
      </c>
      <c r="C444" s="90">
        <v>0.53999999999999915</v>
      </c>
      <c r="D444" s="90">
        <v>0.36259999999999998</v>
      </c>
      <c r="E444" s="90">
        <v>0.17739999999999917</v>
      </c>
      <c r="F444" s="320">
        <v>177.39999999999918</v>
      </c>
    </row>
    <row r="445" spans="1:6">
      <c r="A445" s="89">
        <v>50108</v>
      </c>
      <c r="B445" s="90">
        <v>39.339999999999996</v>
      </c>
      <c r="C445" s="90">
        <v>0.49999999999999289</v>
      </c>
      <c r="D445" s="90">
        <v>0.39339999999999997</v>
      </c>
      <c r="E445" s="90">
        <v>0.10659999999999292</v>
      </c>
      <c r="F445" s="320">
        <v>106.59999999999292</v>
      </c>
    </row>
    <row r="446" spans="1:6">
      <c r="A446" s="89">
        <v>50109</v>
      </c>
      <c r="B446" s="90">
        <v>37.68</v>
      </c>
      <c r="C446" s="90">
        <v>0.57999999999999829</v>
      </c>
      <c r="D446" s="90">
        <v>0.37680000000000002</v>
      </c>
      <c r="E446" s="90">
        <v>0.20319999999999827</v>
      </c>
      <c r="F446" s="320">
        <v>203.19999999999828</v>
      </c>
    </row>
    <row r="447" spans="1:6">
      <c r="A447" s="89">
        <v>50110</v>
      </c>
      <c r="B447" s="90">
        <v>37.400000000000006</v>
      </c>
      <c r="C447" s="90">
        <v>0.56000000000000227</v>
      </c>
      <c r="D447" s="90">
        <v>0.37400000000000005</v>
      </c>
      <c r="E447" s="90">
        <v>0.18600000000000222</v>
      </c>
      <c r="F447" s="320">
        <v>186.00000000000222</v>
      </c>
    </row>
    <row r="448" spans="1:6">
      <c r="A448" s="89">
        <v>50111</v>
      </c>
      <c r="B448" s="90">
        <v>36.839999999999996</v>
      </c>
      <c r="C448" s="90">
        <v>0.49999999999999289</v>
      </c>
      <c r="D448" s="90">
        <v>0.36839999999999995</v>
      </c>
      <c r="E448" s="90">
        <v>0.13159999999999294</v>
      </c>
      <c r="F448" s="320">
        <v>131.59999999999295</v>
      </c>
    </row>
    <row r="449" spans="1:6">
      <c r="A449" s="89">
        <v>50112</v>
      </c>
      <c r="B449" s="90">
        <v>41.099999999999994</v>
      </c>
      <c r="C449" s="90">
        <v>0.59999999999999432</v>
      </c>
      <c r="D449" s="90">
        <v>0.41099999999999998</v>
      </c>
      <c r="E449" s="90">
        <v>0.18899999999999434</v>
      </c>
      <c r="F449" s="320">
        <v>188.99999999999434</v>
      </c>
    </row>
    <row r="450" spans="1:6">
      <c r="A450" s="89">
        <v>50113</v>
      </c>
      <c r="B450" s="90">
        <v>33.299999999999997</v>
      </c>
      <c r="C450" s="90">
        <v>0.45999999999999375</v>
      </c>
      <c r="D450" s="90">
        <v>0.33299999999999996</v>
      </c>
      <c r="E450" s="90">
        <v>0.12699999999999378</v>
      </c>
      <c r="F450" s="320">
        <v>126.99999999999379</v>
      </c>
    </row>
    <row r="451" spans="1:6">
      <c r="A451" s="89">
        <v>50114</v>
      </c>
      <c r="B451" s="90">
        <v>37.980000000000004</v>
      </c>
      <c r="C451" s="90">
        <v>0.52000000000000313</v>
      </c>
      <c r="D451" s="90">
        <v>0.37980000000000003</v>
      </c>
      <c r="E451" s="90">
        <v>0.1402000000000031</v>
      </c>
      <c r="F451" s="320">
        <v>140.20000000000309</v>
      </c>
    </row>
    <row r="452" spans="1:6">
      <c r="A452" s="89">
        <v>50115</v>
      </c>
      <c r="B452" s="90">
        <v>37.519999999999996</v>
      </c>
      <c r="C452" s="90">
        <v>0.49999999999999289</v>
      </c>
      <c r="D452" s="90">
        <v>0.37519999999999998</v>
      </c>
      <c r="E452" s="90">
        <v>0.12479999999999292</v>
      </c>
      <c r="F452" s="320">
        <v>124.79999999999292</v>
      </c>
    </row>
    <row r="453" spans="1:6">
      <c r="A453" s="89">
        <v>50116</v>
      </c>
      <c r="B453" s="90">
        <v>37.44</v>
      </c>
      <c r="C453" s="90">
        <v>0.51999999999999602</v>
      </c>
      <c r="D453" s="90">
        <v>0.37440000000000001</v>
      </c>
      <c r="E453" s="90">
        <v>0.14559999999999601</v>
      </c>
      <c r="F453" s="320">
        <v>145.59999999999602</v>
      </c>
    </row>
    <row r="454" spans="1:6">
      <c r="A454" s="89">
        <v>50117</v>
      </c>
      <c r="B454" s="90">
        <v>35.5</v>
      </c>
      <c r="C454" s="90">
        <v>0.78000000000000114</v>
      </c>
      <c r="D454" s="90">
        <v>0.35499999999999998</v>
      </c>
      <c r="E454" s="90">
        <v>0.42500000000000115</v>
      </c>
      <c r="F454" s="320">
        <v>425.00000000000114</v>
      </c>
    </row>
    <row r="455" spans="1:6">
      <c r="A455" s="16" t="s">
        <v>28</v>
      </c>
      <c r="B455" s="90">
        <v>54932.580000000024</v>
      </c>
      <c r="C455" s="90">
        <v>633.80000000000007</v>
      </c>
      <c r="D455" s="90">
        <v>549.32580000000007</v>
      </c>
      <c r="E455" s="90">
        <v>84.474200000000678</v>
      </c>
      <c r="F455" s="320">
        <v>84474.200000000681</v>
      </c>
    </row>
  </sheetData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3:E187"/>
  <sheetViews>
    <sheetView workbookViewId="0">
      <selection activeCell="A5" sqref="A5"/>
    </sheetView>
  </sheetViews>
  <sheetFormatPr defaultRowHeight="14.4"/>
  <cols>
    <col min="1" max="1" width="29" bestFit="1" customWidth="1"/>
    <col min="2" max="2" width="22.109375" bestFit="1" customWidth="1"/>
    <col min="3" max="3" width="17.6640625" bestFit="1" customWidth="1"/>
    <col min="4" max="4" width="12.33203125" bestFit="1" customWidth="1"/>
    <col min="5" max="5" width="14" bestFit="1" customWidth="1"/>
  </cols>
  <sheetData>
    <row r="3" spans="1:5">
      <c r="A3" s="15" t="s">
        <v>27</v>
      </c>
      <c r="B3" t="s">
        <v>58</v>
      </c>
      <c r="C3" t="s">
        <v>59</v>
      </c>
      <c r="D3" t="s">
        <v>60</v>
      </c>
      <c r="E3" t="s">
        <v>61</v>
      </c>
    </row>
    <row r="4" spans="1:5" hidden="1">
      <c r="A4" s="16" t="s">
        <v>205</v>
      </c>
      <c r="B4">
        <v>99.68</v>
      </c>
      <c r="C4">
        <v>0.47999999999998977</v>
      </c>
      <c r="D4">
        <v>1.0016</v>
      </c>
      <c r="E4">
        <v>-0.52160000000001028</v>
      </c>
    </row>
    <row r="5" spans="1:5">
      <c r="A5" s="89" t="s">
        <v>26</v>
      </c>
      <c r="B5">
        <v>99.68</v>
      </c>
      <c r="C5">
        <v>0.47999999999998977</v>
      </c>
      <c r="D5">
        <v>1.0016</v>
      </c>
      <c r="E5">
        <v>-0.52160000000001028</v>
      </c>
    </row>
    <row r="6" spans="1:5">
      <c r="A6" s="16" t="s">
        <v>74</v>
      </c>
      <c r="B6">
        <v>36.36</v>
      </c>
      <c r="C6">
        <v>0.32000000000000739</v>
      </c>
      <c r="D6">
        <v>0.36680000000000007</v>
      </c>
      <c r="E6">
        <v>-4.6799999999992681E-2</v>
      </c>
    </row>
    <row r="7" spans="1:5">
      <c r="A7" s="16" t="s">
        <v>174</v>
      </c>
      <c r="B7">
        <v>37.9</v>
      </c>
      <c r="C7">
        <v>0.49999999999999289</v>
      </c>
      <c r="D7">
        <v>0.3839999999999999</v>
      </c>
      <c r="E7">
        <v>0.115999999999993</v>
      </c>
    </row>
    <row r="8" spans="1:5">
      <c r="A8" s="89" t="s">
        <v>24</v>
      </c>
      <c r="B8">
        <v>37.9</v>
      </c>
      <c r="C8">
        <v>0.49999999999999289</v>
      </c>
      <c r="D8">
        <v>0.3839999999999999</v>
      </c>
      <c r="E8">
        <v>0.115999999999993</v>
      </c>
    </row>
    <row r="9" spans="1:5">
      <c r="A9" s="16" t="s">
        <v>97</v>
      </c>
      <c r="B9">
        <v>144.26</v>
      </c>
      <c r="C9">
        <v>1.6999999999999957</v>
      </c>
      <c r="D9">
        <v>1.4595999999999998</v>
      </c>
      <c r="E9">
        <v>0.24039999999999595</v>
      </c>
    </row>
    <row r="10" spans="1:5">
      <c r="A10" s="89" t="s">
        <v>23</v>
      </c>
      <c r="B10">
        <v>33.340000000000003</v>
      </c>
      <c r="C10">
        <v>9.9999999999994316E-2</v>
      </c>
      <c r="D10">
        <v>0.33439999999999998</v>
      </c>
      <c r="E10">
        <v>-0.23440000000000566</v>
      </c>
    </row>
    <row r="11" spans="1:5">
      <c r="A11" s="89" t="s">
        <v>40</v>
      </c>
      <c r="B11">
        <v>110.91999999999999</v>
      </c>
      <c r="C11">
        <v>1.6000000000000014</v>
      </c>
      <c r="D11">
        <v>1.1251999999999998</v>
      </c>
      <c r="E11">
        <v>0.47480000000000167</v>
      </c>
    </row>
    <row r="12" spans="1:5">
      <c r="A12" s="16" t="s">
        <v>175</v>
      </c>
      <c r="B12">
        <v>38.22</v>
      </c>
      <c r="C12">
        <v>0.85999999999999943</v>
      </c>
      <c r="D12">
        <v>0.39079999999999998</v>
      </c>
      <c r="E12">
        <v>0.46919999999999945</v>
      </c>
    </row>
    <row r="13" spans="1:5">
      <c r="A13" s="89" t="s">
        <v>52</v>
      </c>
      <c r="B13">
        <v>38.22</v>
      </c>
      <c r="C13">
        <v>0.85999999999999943</v>
      </c>
      <c r="D13">
        <v>0.39079999999999998</v>
      </c>
      <c r="E13">
        <v>0.46919999999999945</v>
      </c>
    </row>
    <row r="14" spans="1:5">
      <c r="A14" s="16" t="s">
        <v>173</v>
      </c>
      <c r="B14">
        <v>106.84</v>
      </c>
      <c r="C14">
        <v>1.5999999999999943</v>
      </c>
      <c r="D14">
        <v>1.0844</v>
      </c>
      <c r="E14">
        <v>0.51559999999999429</v>
      </c>
    </row>
    <row r="15" spans="1:5">
      <c r="A15" s="89" t="s">
        <v>26</v>
      </c>
      <c r="B15">
        <v>106.84</v>
      </c>
      <c r="C15">
        <v>1.5999999999999943</v>
      </c>
      <c r="D15">
        <v>1.0844</v>
      </c>
      <c r="E15">
        <v>0.51559999999999429</v>
      </c>
    </row>
    <row r="16" spans="1:5">
      <c r="A16" s="16" t="s">
        <v>160</v>
      </c>
      <c r="B16">
        <v>149.34</v>
      </c>
      <c r="C16">
        <v>2.2400000000000091</v>
      </c>
      <c r="D16">
        <v>1.5158000000000003</v>
      </c>
      <c r="E16">
        <v>0.72420000000000884</v>
      </c>
    </row>
    <row r="17" spans="1:5">
      <c r="A17" s="89" t="s">
        <v>25</v>
      </c>
      <c r="B17">
        <v>37.58</v>
      </c>
      <c r="C17">
        <v>0.60000000000000853</v>
      </c>
      <c r="D17">
        <v>0.38180000000000008</v>
      </c>
      <c r="E17">
        <v>0.21820000000000844</v>
      </c>
    </row>
    <row r="18" spans="1:5">
      <c r="A18" s="89" t="s">
        <v>45</v>
      </c>
      <c r="B18">
        <v>73.12</v>
      </c>
      <c r="C18">
        <v>0.78000000000000114</v>
      </c>
      <c r="D18">
        <v>0.7390000000000001</v>
      </c>
      <c r="E18">
        <v>4.1000000000001036E-2</v>
      </c>
    </row>
    <row r="19" spans="1:5">
      <c r="A19" s="89" t="s">
        <v>52</v>
      </c>
      <c r="B19">
        <v>38.64</v>
      </c>
      <c r="C19">
        <v>0.85999999999999943</v>
      </c>
      <c r="D19">
        <v>0.39500000000000002</v>
      </c>
      <c r="E19">
        <v>0.46499999999999941</v>
      </c>
    </row>
    <row r="20" spans="1:5">
      <c r="A20" s="16" t="s">
        <v>88</v>
      </c>
      <c r="B20">
        <v>100.62</v>
      </c>
      <c r="C20">
        <v>1.7999999999999972</v>
      </c>
      <c r="D20">
        <v>1.0242</v>
      </c>
      <c r="E20">
        <v>0.77579999999999716</v>
      </c>
    </row>
    <row r="21" spans="1:5">
      <c r="A21" s="89" t="s">
        <v>23</v>
      </c>
      <c r="B21">
        <v>69.5</v>
      </c>
      <c r="C21">
        <v>1.240000000000002</v>
      </c>
      <c r="D21">
        <v>0.70740000000000014</v>
      </c>
      <c r="E21">
        <v>0.53260000000000185</v>
      </c>
    </row>
    <row r="22" spans="1:5">
      <c r="A22" s="89" t="s">
        <v>45</v>
      </c>
      <c r="B22">
        <v>31.12</v>
      </c>
      <c r="C22">
        <v>0.55999999999999517</v>
      </c>
      <c r="D22">
        <v>0.31679999999999997</v>
      </c>
      <c r="E22">
        <v>0.2431999999999952</v>
      </c>
    </row>
    <row r="23" spans="1:5">
      <c r="A23" s="16" t="s">
        <v>210</v>
      </c>
      <c r="B23">
        <v>69.66</v>
      </c>
      <c r="C23">
        <v>1.7800000000000011</v>
      </c>
      <c r="D23">
        <v>0.71440000000000003</v>
      </c>
      <c r="E23">
        <v>1.0656000000000012</v>
      </c>
    </row>
    <row r="24" spans="1:5">
      <c r="A24" s="89" t="s">
        <v>45</v>
      </c>
      <c r="B24">
        <v>69.66</v>
      </c>
      <c r="C24">
        <v>1.7800000000000011</v>
      </c>
      <c r="D24">
        <v>0.71440000000000003</v>
      </c>
      <c r="E24">
        <v>1.0656000000000012</v>
      </c>
    </row>
    <row r="25" spans="1:5">
      <c r="A25" s="16" t="s">
        <v>86</v>
      </c>
      <c r="B25">
        <v>75.28</v>
      </c>
      <c r="C25">
        <v>2.1799999999999997</v>
      </c>
      <c r="D25">
        <v>0.77460000000000007</v>
      </c>
      <c r="E25">
        <v>1.4053999999999998</v>
      </c>
    </row>
    <row r="26" spans="1:5">
      <c r="A26" s="89" t="s">
        <v>54</v>
      </c>
      <c r="B26">
        <v>36.020000000000003</v>
      </c>
      <c r="C26">
        <v>1.4199999999999946</v>
      </c>
      <c r="D26">
        <v>0.37440000000000001</v>
      </c>
      <c r="E26">
        <v>1.0455999999999945</v>
      </c>
    </row>
    <row r="27" spans="1:5">
      <c r="A27" s="89" t="s">
        <v>44</v>
      </c>
      <c r="B27">
        <v>39.26</v>
      </c>
      <c r="C27">
        <v>0.76000000000000512</v>
      </c>
      <c r="D27">
        <v>0.40020000000000006</v>
      </c>
      <c r="E27">
        <v>0.35980000000000506</v>
      </c>
    </row>
    <row r="28" spans="1:5">
      <c r="A28" s="16" t="s">
        <v>209</v>
      </c>
      <c r="B28">
        <v>142.68</v>
      </c>
      <c r="C28">
        <v>3.2600000000000051</v>
      </c>
      <c r="D28">
        <v>1.4594</v>
      </c>
      <c r="E28">
        <v>1.8006000000000051</v>
      </c>
    </row>
    <row r="29" spans="1:5">
      <c r="A29" s="89" t="s">
        <v>25</v>
      </c>
      <c r="B29">
        <v>73.06</v>
      </c>
      <c r="C29">
        <v>2.0999999999999943</v>
      </c>
      <c r="D29">
        <v>0.75159999999999993</v>
      </c>
      <c r="E29">
        <v>1.3483999999999945</v>
      </c>
    </row>
    <row r="30" spans="1:5">
      <c r="A30" s="89" t="s">
        <v>131</v>
      </c>
      <c r="B30">
        <v>69.62</v>
      </c>
      <c r="C30">
        <v>1.1600000000000108</v>
      </c>
      <c r="D30">
        <v>0.70779999999999998</v>
      </c>
      <c r="E30">
        <v>0.45220000000001082</v>
      </c>
    </row>
    <row r="31" spans="1:5">
      <c r="A31" s="307">
        <v>33512</v>
      </c>
      <c r="B31">
        <v>35.36</v>
      </c>
      <c r="C31">
        <v>0.52000000000000313</v>
      </c>
      <c r="D31">
        <v>0.35880000000000001</v>
      </c>
      <c r="E31">
        <v>0.16120000000000312</v>
      </c>
    </row>
    <row r="32" spans="1:5">
      <c r="A32" s="307">
        <v>33531</v>
      </c>
      <c r="B32">
        <v>34.26</v>
      </c>
      <c r="C32">
        <v>0.64000000000000767</v>
      </c>
      <c r="D32">
        <v>0.34900000000000009</v>
      </c>
      <c r="E32">
        <v>0.29100000000000759</v>
      </c>
    </row>
    <row r="33" spans="1:5">
      <c r="A33" s="16" t="s">
        <v>172</v>
      </c>
      <c r="B33">
        <v>329.59999999999991</v>
      </c>
      <c r="C33">
        <v>5.4400000000000119</v>
      </c>
      <c r="D33">
        <v>3.3504000000000005</v>
      </c>
      <c r="E33">
        <v>2.0896000000000114</v>
      </c>
    </row>
    <row r="34" spans="1:5">
      <c r="A34" s="89" t="s">
        <v>26</v>
      </c>
      <c r="B34">
        <v>111.25999999999999</v>
      </c>
      <c r="C34">
        <v>0.77999999999999403</v>
      </c>
      <c r="D34">
        <v>1.1203999999999998</v>
      </c>
      <c r="E34">
        <v>-0.34040000000000581</v>
      </c>
    </row>
    <row r="35" spans="1:5">
      <c r="A35" s="89" t="s">
        <v>39</v>
      </c>
      <c r="B35">
        <v>109.47999999999999</v>
      </c>
      <c r="C35">
        <v>2.7200000000000131</v>
      </c>
      <c r="D35">
        <v>1.1220000000000001</v>
      </c>
      <c r="E35">
        <v>1.598000000000013</v>
      </c>
    </row>
    <row r="36" spans="1:5">
      <c r="A36" s="89" t="s">
        <v>23</v>
      </c>
      <c r="B36">
        <v>38.44</v>
      </c>
      <c r="C36">
        <v>0.56000000000000227</v>
      </c>
      <c r="D36">
        <v>0.39</v>
      </c>
      <c r="E36">
        <v>0.17000000000000226</v>
      </c>
    </row>
    <row r="37" spans="1:5">
      <c r="A37" s="89" t="s">
        <v>21</v>
      </c>
      <c r="B37">
        <v>35.520000000000003</v>
      </c>
      <c r="C37">
        <v>0.85999999999999943</v>
      </c>
      <c r="D37">
        <v>0.36380000000000001</v>
      </c>
      <c r="E37">
        <v>0.49619999999999942</v>
      </c>
    </row>
    <row r="38" spans="1:5">
      <c r="A38" s="89" t="s">
        <v>40</v>
      </c>
      <c r="B38">
        <v>34.9</v>
      </c>
      <c r="C38">
        <v>0.52000000000000313</v>
      </c>
      <c r="D38">
        <v>0.35420000000000001</v>
      </c>
      <c r="E38">
        <v>0.16580000000000311</v>
      </c>
    </row>
    <row r="39" spans="1:5">
      <c r="A39" s="16" t="s">
        <v>98</v>
      </c>
      <c r="B39">
        <v>1061</v>
      </c>
      <c r="C39">
        <v>13.499999999999964</v>
      </c>
      <c r="D39">
        <v>10.744999999999997</v>
      </c>
      <c r="E39">
        <v>2.754999999999967</v>
      </c>
    </row>
    <row r="40" spans="1:5">
      <c r="A40" s="16" t="s">
        <v>95</v>
      </c>
      <c r="B40">
        <v>1116.4800000000002</v>
      </c>
      <c r="C40">
        <v>14.179999999999968</v>
      </c>
      <c r="D40">
        <v>11.306600000000003</v>
      </c>
      <c r="E40">
        <v>2.8733999999999646</v>
      </c>
    </row>
    <row r="41" spans="1:5">
      <c r="A41" s="16" t="s">
        <v>108</v>
      </c>
      <c r="B41">
        <v>2330.36</v>
      </c>
      <c r="C41">
        <v>27.179999999999971</v>
      </c>
      <c r="D41">
        <v>23.575400000000009</v>
      </c>
      <c r="E41">
        <v>3.6045999999999623</v>
      </c>
    </row>
    <row r="42" spans="1:5">
      <c r="A42" s="89" t="s">
        <v>39</v>
      </c>
      <c r="B42">
        <v>35.44</v>
      </c>
      <c r="C42">
        <v>0.10000000000000853</v>
      </c>
      <c r="D42">
        <v>0.35540000000000005</v>
      </c>
      <c r="E42">
        <v>-0.25539999999999152</v>
      </c>
    </row>
    <row r="43" spans="1:5">
      <c r="A43" s="89" t="s">
        <v>21</v>
      </c>
      <c r="B43">
        <v>33.64</v>
      </c>
      <c r="C43">
        <v>0.51999999999999602</v>
      </c>
      <c r="D43">
        <v>0.34159999999999996</v>
      </c>
      <c r="E43">
        <v>0.17839999999999606</v>
      </c>
    </row>
    <row r="44" spans="1:5">
      <c r="A44" s="89" t="s">
        <v>42</v>
      </c>
      <c r="B44">
        <v>2261.2800000000002</v>
      </c>
      <c r="C44">
        <v>26.559999999999967</v>
      </c>
      <c r="D44">
        <v>22.878400000000006</v>
      </c>
      <c r="E44">
        <v>3.6815999999999605</v>
      </c>
    </row>
    <row r="45" spans="1:5">
      <c r="A45" s="307">
        <v>63206</v>
      </c>
      <c r="B45">
        <v>36.04</v>
      </c>
      <c r="C45">
        <v>0.27999999999999403</v>
      </c>
      <c r="D45">
        <v>0.36319999999999991</v>
      </c>
      <c r="E45">
        <v>-8.320000000000588E-2</v>
      </c>
    </row>
    <row r="46" spans="1:5">
      <c r="A46" s="307">
        <v>63226</v>
      </c>
      <c r="B46">
        <v>36.36</v>
      </c>
      <c r="C46">
        <v>0.43999999999999773</v>
      </c>
      <c r="D46">
        <v>0.36799999999999999</v>
      </c>
      <c r="E46">
        <v>7.1999999999997732E-2</v>
      </c>
    </row>
    <row r="47" spans="1:5">
      <c r="A47" s="307">
        <v>63238</v>
      </c>
      <c r="B47">
        <v>37.76</v>
      </c>
      <c r="C47">
        <v>0.74000000000000199</v>
      </c>
      <c r="D47">
        <v>0.38500000000000001</v>
      </c>
      <c r="E47">
        <v>0.35500000000000198</v>
      </c>
    </row>
    <row r="48" spans="1:5">
      <c r="A48" s="307">
        <v>63254</v>
      </c>
      <c r="B48">
        <v>33.36</v>
      </c>
      <c r="C48">
        <v>0.5</v>
      </c>
      <c r="D48">
        <v>0.33860000000000001</v>
      </c>
      <c r="E48">
        <v>0.16139999999999999</v>
      </c>
    </row>
    <row r="49" spans="1:5">
      <c r="A49" s="307">
        <v>63259</v>
      </c>
      <c r="B49">
        <v>36.4</v>
      </c>
      <c r="C49">
        <v>0.33999999999999631</v>
      </c>
      <c r="D49">
        <v>0.36739999999999995</v>
      </c>
      <c r="E49">
        <v>-2.7400000000003644E-2</v>
      </c>
    </row>
    <row r="50" spans="1:5">
      <c r="A50" s="307">
        <v>63275</v>
      </c>
      <c r="B50">
        <v>35.880000000000003</v>
      </c>
      <c r="C50">
        <v>0</v>
      </c>
      <c r="D50">
        <v>0.35880000000000001</v>
      </c>
      <c r="E50">
        <v>-0.35880000000000001</v>
      </c>
    </row>
    <row r="51" spans="1:5">
      <c r="A51" s="307">
        <v>63285</v>
      </c>
      <c r="B51">
        <v>37.36</v>
      </c>
      <c r="C51">
        <v>0.40000000000000568</v>
      </c>
      <c r="D51">
        <v>0.37760000000000005</v>
      </c>
      <c r="E51">
        <v>2.2400000000005638E-2</v>
      </c>
    </row>
    <row r="52" spans="1:5">
      <c r="A52" s="307">
        <v>63315</v>
      </c>
      <c r="B52">
        <v>35.22</v>
      </c>
      <c r="C52">
        <v>0.87999999999999545</v>
      </c>
      <c r="D52">
        <v>0.36099999999999993</v>
      </c>
      <c r="E52">
        <v>0.51899999999999546</v>
      </c>
    </row>
    <row r="53" spans="1:5">
      <c r="A53" s="307">
        <v>63331</v>
      </c>
      <c r="B53">
        <v>39.020000000000003</v>
      </c>
      <c r="C53">
        <v>3.9999999999992042E-2</v>
      </c>
      <c r="D53">
        <v>0.39059999999999995</v>
      </c>
      <c r="E53">
        <v>-0.35060000000000791</v>
      </c>
    </row>
    <row r="54" spans="1:5">
      <c r="A54" s="307">
        <v>63372</v>
      </c>
      <c r="B54">
        <v>36.200000000000003</v>
      </c>
      <c r="C54">
        <v>0</v>
      </c>
      <c r="D54">
        <v>0.36200000000000004</v>
      </c>
      <c r="E54">
        <v>-0.36200000000000004</v>
      </c>
    </row>
    <row r="55" spans="1:5">
      <c r="A55" s="307">
        <v>63379</v>
      </c>
      <c r="B55">
        <v>35.94</v>
      </c>
      <c r="C55">
        <v>0</v>
      </c>
      <c r="D55">
        <v>0.3594</v>
      </c>
      <c r="E55">
        <v>-0.3594</v>
      </c>
    </row>
    <row r="56" spans="1:5">
      <c r="A56" s="307">
        <v>63414</v>
      </c>
      <c r="B56">
        <v>38.020000000000003</v>
      </c>
      <c r="C56">
        <v>0</v>
      </c>
      <c r="D56">
        <v>0.38019999999999998</v>
      </c>
      <c r="E56">
        <v>-0.38019999999999998</v>
      </c>
    </row>
    <row r="57" spans="1:5">
      <c r="A57" s="307">
        <v>63425</v>
      </c>
      <c r="B57">
        <v>35.72</v>
      </c>
      <c r="C57">
        <v>0.17999999999999972</v>
      </c>
      <c r="D57">
        <v>0.35899999999999999</v>
      </c>
      <c r="E57">
        <v>-0.17900000000000027</v>
      </c>
    </row>
    <row r="58" spans="1:5">
      <c r="A58" s="307">
        <v>63439</v>
      </c>
      <c r="B58">
        <v>34.520000000000003</v>
      </c>
      <c r="C58">
        <v>7.9999999999991189E-2</v>
      </c>
      <c r="D58">
        <v>0.34599999999999997</v>
      </c>
      <c r="E58">
        <v>-0.26600000000000878</v>
      </c>
    </row>
    <row r="59" spans="1:5">
      <c r="A59" s="307">
        <v>63459</v>
      </c>
      <c r="B59">
        <v>35.479999999999997</v>
      </c>
      <c r="C59">
        <v>0.64000000000000057</v>
      </c>
      <c r="D59">
        <v>0.36119999999999997</v>
      </c>
      <c r="E59">
        <v>0.2788000000000006</v>
      </c>
    </row>
    <row r="60" spans="1:5">
      <c r="A60" s="307">
        <v>63475</v>
      </c>
      <c r="B60">
        <v>33.96</v>
      </c>
      <c r="C60">
        <v>0</v>
      </c>
      <c r="D60">
        <v>0.33959999999999996</v>
      </c>
      <c r="E60">
        <v>-0.33959999999999996</v>
      </c>
    </row>
    <row r="61" spans="1:5">
      <c r="A61" s="307">
        <v>63479</v>
      </c>
      <c r="B61">
        <v>37.74</v>
      </c>
      <c r="C61">
        <v>0</v>
      </c>
      <c r="D61">
        <v>0.37740000000000001</v>
      </c>
      <c r="E61">
        <v>-0.37740000000000001</v>
      </c>
    </row>
    <row r="62" spans="1:5">
      <c r="A62" s="307">
        <v>63491</v>
      </c>
      <c r="B62">
        <v>34.840000000000003</v>
      </c>
      <c r="C62">
        <v>0.4199999999999946</v>
      </c>
      <c r="D62">
        <v>0.35259999999999997</v>
      </c>
      <c r="E62">
        <v>6.7399999999994631E-2</v>
      </c>
    </row>
    <row r="63" spans="1:5">
      <c r="A63" s="307">
        <v>63499</v>
      </c>
      <c r="B63">
        <v>34.119999999999997</v>
      </c>
      <c r="C63">
        <v>0.55999999999999517</v>
      </c>
      <c r="D63">
        <v>0.34679999999999994</v>
      </c>
      <c r="E63">
        <v>0.21319999999999523</v>
      </c>
    </row>
    <row r="64" spans="1:5">
      <c r="A64" s="307">
        <v>63522</v>
      </c>
      <c r="B64">
        <v>34.74</v>
      </c>
      <c r="C64">
        <v>0.46000000000000085</v>
      </c>
      <c r="D64">
        <v>0.35200000000000004</v>
      </c>
      <c r="E64">
        <v>0.10800000000000082</v>
      </c>
    </row>
    <row r="65" spans="1:5">
      <c r="A65" s="307">
        <v>63536</v>
      </c>
      <c r="B65">
        <v>33.74</v>
      </c>
      <c r="C65">
        <v>1.1799999999999997</v>
      </c>
      <c r="D65">
        <v>0.34920000000000001</v>
      </c>
      <c r="E65">
        <v>0.83079999999999976</v>
      </c>
    </row>
    <row r="66" spans="1:5">
      <c r="A66" s="307">
        <v>63566</v>
      </c>
      <c r="B66">
        <v>33.76</v>
      </c>
      <c r="C66">
        <v>0.89999999999999858</v>
      </c>
      <c r="D66">
        <v>0.34659999999999996</v>
      </c>
      <c r="E66">
        <v>0.55339999999999856</v>
      </c>
    </row>
    <row r="67" spans="1:5">
      <c r="A67" s="307">
        <v>63580</v>
      </c>
      <c r="B67">
        <v>35.26</v>
      </c>
      <c r="C67">
        <v>0.67999999999999972</v>
      </c>
      <c r="D67">
        <v>0.3594</v>
      </c>
      <c r="E67">
        <v>0.32059999999999972</v>
      </c>
    </row>
    <row r="68" spans="1:5">
      <c r="A68" s="307">
        <v>63589</v>
      </c>
      <c r="B68">
        <v>34.18</v>
      </c>
      <c r="C68">
        <v>0.38000000000000256</v>
      </c>
      <c r="D68">
        <v>0.34560000000000002</v>
      </c>
      <c r="E68">
        <v>3.440000000000254E-2</v>
      </c>
    </row>
    <row r="69" spans="1:5">
      <c r="A69" s="307">
        <v>63616</v>
      </c>
      <c r="B69">
        <v>34.020000000000003</v>
      </c>
      <c r="C69">
        <v>0.83999999999999631</v>
      </c>
      <c r="D69">
        <v>0.34860000000000002</v>
      </c>
      <c r="E69">
        <v>0.49139999999999628</v>
      </c>
    </row>
    <row r="70" spans="1:5">
      <c r="A70" s="307">
        <v>63628</v>
      </c>
      <c r="B70">
        <v>35.979999999999997</v>
      </c>
      <c r="C70">
        <v>0.52000000000000313</v>
      </c>
      <c r="D70">
        <v>0.36499999999999999</v>
      </c>
      <c r="E70">
        <v>0.15500000000000314</v>
      </c>
    </row>
    <row r="71" spans="1:5">
      <c r="A71" s="307">
        <v>63634</v>
      </c>
      <c r="B71">
        <v>34.54</v>
      </c>
      <c r="C71">
        <v>0.66000000000000369</v>
      </c>
      <c r="D71">
        <v>0.35200000000000004</v>
      </c>
      <c r="E71">
        <v>0.30800000000000366</v>
      </c>
    </row>
    <row r="72" spans="1:5">
      <c r="A72" s="307">
        <v>63645</v>
      </c>
      <c r="B72">
        <v>35.799999999999997</v>
      </c>
      <c r="C72">
        <v>0.46000000000000085</v>
      </c>
      <c r="D72">
        <v>0.36259999999999998</v>
      </c>
      <c r="E72">
        <v>9.7400000000000875E-2</v>
      </c>
    </row>
    <row r="73" spans="1:5">
      <c r="A73" s="307">
        <v>63650</v>
      </c>
      <c r="B73">
        <v>38.04</v>
      </c>
      <c r="C73">
        <v>0.46000000000000085</v>
      </c>
      <c r="D73">
        <v>0.38500000000000001</v>
      </c>
      <c r="E73">
        <v>7.5000000000000844E-2</v>
      </c>
    </row>
    <row r="74" spans="1:5">
      <c r="A74" s="307">
        <v>63660</v>
      </c>
      <c r="B74">
        <v>35.020000000000003</v>
      </c>
      <c r="C74">
        <v>0.51999999999999602</v>
      </c>
      <c r="D74">
        <v>0.35539999999999999</v>
      </c>
      <c r="E74">
        <v>0.16459999999999603</v>
      </c>
    </row>
    <row r="75" spans="1:5">
      <c r="A75" s="307">
        <v>63669</v>
      </c>
      <c r="B75">
        <v>36.68</v>
      </c>
      <c r="C75">
        <v>0.52000000000000313</v>
      </c>
      <c r="D75">
        <v>0.37200000000000005</v>
      </c>
      <c r="E75">
        <v>0.14800000000000307</v>
      </c>
    </row>
    <row r="76" spans="1:5">
      <c r="A76" s="307">
        <v>63680</v>
      </c>
      <c r="B76">
        <v>36.26</v>
      </c>
      <c r="C76">
        <v>0.38000000000000256</v>
      </c>
      <c r="D76">
        <v>0.3664</v>
      </c>
      <c r="E76">
        <v>1.3600000000002554E-2</v>
      </c>
    </row>
    <row r="77" spans="1:5">
      <c r="A77" s="307">
        <v>63693</v>
      </c>
      <c r="B77">
        <v>35.700000000000003</v>
      </c>
      <c r="C77">
        <v>0.79999999999999716</v>
      </c>
      <c r="D77">
        <v>0.36499999999999999</v>
      </c>
      <c r="E77">
        <v>0.43499999999999717</v>
      </c>
    </row>
    <row r="78" spans="1:5">
      <c r="A78" s="307">
        <v>63700</v>
      </c>
      <c r="B78">
        <v>37.700000000000003</v>
      </c>
      <c r="C78">
        <v>0.78000000000000114</v>
      </c>
      <c r="D78">
        <v>0.38480000000000003</v>
      </c>
      <c r="E78">
        <v>0.39520000000000111</v>
      </c>
    </row>
    <row r="79" spans="1:5">
      <c r="A79" s="307">
        <v>63709</v>
      </c>
      <c r="B79">
        <v>36.119999999999997</v>
      </c>
      <c r="C79">
        <v>0.32000000000000028</v>
      </c>
      <c r="D79">
        <v>0.3644</v>
      </c>
      <c r="E79">
        <v>-4.4399999999999717E-2</v>
      </c>
    </row>
    <row r="80" spans="1:5">
      <c r="A80" s="307">
        <v>63722</v>
      </c>
      <c r="B80">
        <v>37.24</v>
      </c>
      <c r="C80">
        <v>0.77999999999999403</v>
      </c>
      <c r="D80">
        <v>0.38019999999999998</v>
      </c>
      <c r="E80">
        <v>0.39979999999999405</v>
      </c>
    </row>
    <row r="81" spans="1:5">
      <c r="A81" s="307">
        <v>63728</v>
      </c>
      <c r="B81">
        <v>36.619999999999997</v>
      </c>
      <c r="C81">
        <v>0.22000000000000597</v>
      </c>
      <c r="D81">
        <v>0.36840000000000006</v>
      </c>
      <c r="E81">
        <v>-0.14839999999999409</v>
      </c>
    </row>
    <row r="82" spans="1:5">
      <c r="A82" s="307">
        <v>63739</v>
      </c>
      <c r="B82">
        <v>35.76</v>
      </c>
      <c r="C82">
        <v>0.38000000000000256</v>
      </c>
      <c r="D82">
        <v>0.3614</v>
      </c>
      <c r="E82">
        <v>1.8600000000002559E-2</v>
      </c>
    </row>
    <row r="83" spans="1:5">
      <c r="A83" s="307">
        <v>63750</v>
      </c>
      <c r="B83">
        <v>39.08</v>
      </c>
      <c r="C83">
        <v>0.30000000000000426</v>
      </c>
      <c r="D83">
        <v>0.39380000000000004</v>
      </c>
      <c r="E83">
        <v>-9.3799999999995776E-2</v>
      </c>
    </row>
    <row r="84" spans="1:5">
      <c r="A84" s="307">
        <v>63759</v>
      </c>
      <c r="B84">
        <v>37.22</v>
      </c>
      <c r="C84">
        <v>1.3599999999999994</v>
      </c>
      <c r="D84">
        <v>0.38579999999999998</v>
      </c>
      <c r="E84">
        <v>0.97419999999999951</v>
      </c>
    </row>
    <row r="85" spans="1:5">
      <c r="A85" s="307">
        <v>63770</v>
      </c>
      <c r="B85">
        <v>35.520000000000003</v>
      </c>
      <c r="C85">
        <v>0</v>
      </c>
      <c r="D85">
        <v>0.35519999999999996</v>
      </c>
      <c r="E85">
        <v>-0.35519999999999996</v>
      </c>
    </row>
    <row r="86" spans="1:5">
      <c r="A86" s="307">
        <v>63781</v>
      </c>
      <c r="B86">
        <v>34.520000000000003</v>
      </c>
      <c r="C86">
        <v>0.33999999999999631</v>
      </c>
      <c r="D86">
        <v>0.34860000000000002</v>
      </c>
      <c r="E86">
        <v>-8.6000000000037158E-3</v>
      </c>
    </row>
    <row r="87" spans="1:5">
      <c r="A87" s="307">
        <v>63789</v>
      </c>
      <c r="B87">
        <v>37.64</v>
      </c>
      <c r="C87">
        <v>0.5</v>
      </c>
      <c r="D87">
        <v>0.38140000000000002</v>
      </c>
      <c r="E87">
        <v>0.11859999999999998</v>
      </c>
    </row>
    <row r="88" spans="1:5">
      <c r="A88" s="307">
        <v>63833</v>
      </c>
      <c r="B88">
        <v>37.700000000000003</v>
      </c>
      <c r="C88">
        <v>0.71999999999999886</v>
      </c>
      <c r="D88">
        <v>0.38420000000000004</v>
      </c>
      <c r="E88">
        <v>0.33579999999999882</v>
      </c>
    </row>
    <row r="89" spans="1:5">
      <c r="A89" s="307">
        <v>63840</v>
      </c>
      <c r="B89">
        <v>37.200000000000003</v>
      </c>
      <c r="C89">
        <v>0.53999999999999204</v>
      </c>
      <c r="D89">
        <v>0.37739999999999996</v>
      </c>
      <c r="E89">
        <v>0.16259999999999208</v>
      </c>
    </row>
    <row r="90" spans="1:5">
      <c r="A90" s="307">
        <v>63850</v>
      </c>
      <c r="B90">
        <v>37.86</v>
      </c>
      <c r="C90">
        <v>0.57999999999999829</v>
      </c>
      <c r="D90">
        <v>0.38439999999999996</v>
      </c>
      <c r="E90">
        <v>0.19559999999999833</v>
      </c>
    </row>
    <row r="91" spans="1:5">
      <c r="A91" s="307">
        <v>63860</v>
      </c>
      <c r="B91">
        <v>33.68</v>
      </c>
      <c r="C91">
        <v>0.60000000000000142</v>
      </c>
      <c r="D91">
        <v>0.34279999999999999</v>
      </c>
      <c r="E91">
        <v>0.25720000000000143</v>
      </c>
    </row>
    <row r="92" spans="1:5">
      <c r="A92" s="307">
        <v>63871</v>
      </c>
      <c r="B92">
        <v>35.159999999999997</v>
      </c>
      <c r="C92">
        <v>0.26000000000000512</v>
      </c>
      <c r="D92">
        <v>0.35420000000000001</v>
      </c>
      <c r="E92">
        <v>-9.4199999999994899E-2</v>
      </c>
    </row>
    <row r="93" spans="1:5">
      <c r="A93" s="307">
        <v>63880</v>
      </c>
      <c r="B93">
        <v>38.020000000000003</v>
      </c>
      <c r="C93">
        <v>0.39999999999999858</v>
      </c>
      <c r="D93">
        <v>0.38420000000000004</v>
      </c>
      <c r="E93">
        <v>1.5799999999998537E-2</v>
      </c>
    </row>
    <row r="94" spans="1:5">
      <c r="A94" s="307">
        <v>63915</v>
      </c>
      <c r="B94">
        <v>36.24</v>
      </c>
      <c r="C94">
        <v>0.43999999999999773</v>
      </c>
      <c r="D94">
        <v>0.36680000000000001</v>
      </c>
      <c r="E94">
        <v>7.3199999999997711E-2</v>
      </c>
    </row>
    <row r="95" spans="1:5">
      <c r="A95" s="307">
        <v>63925</v>
      </c>
      <c r="B95">
        <v>36.92</v>
      </c>
      <c r="C95">
        <v>0.14000000000000057</v>
      </c>
      <c r="D95">
        <v>0.37060000000000004</v>
      </c>
      <c r="E95">
        <v>-0.23059999999999947</v>
      </c>
    </row>
    <row r="96" spans="1:5">
      <c r="A96" s="307">
        <v>63966</v>
      </c>
      <c r="B96">
        <v>35.76</v>
      </c>
      <c r="C96">
        <v>0.47999999999999687</v>
      </c>
      <c r="D96">
        <v>0.36239999999999994</v>
      </c>
      <c r="E96">
        <v>0.11759999999999693</v>
      </c>
    </row>
    <row r="97" spans="1:5">
      <c r="A97" s="307">
        <v>63979</v>
      </c>
      <c r="B97">
        <v>35.659999999999997</v>
      </c>
      <c r="C97">
        <v>0.26000000000000512</v>
      </c>
      <c r="D97">
        <v>0.35920000000000002</v>
      </c>
      <c r="E97">
        <v>-9.9199999999994903E-2</v>
      </c>
    </row>
    <row r="98" spans="1:5">
      <c r="A98" s="307">
        <v>63995</v>
      </c>
      <c r="B98">
        <v>35.72</v>
      </c>
      <c r="C98">
        <v>0.26000000000000512</v>
      </c>
      <c r="D98">
        <v>0.35980000000000006</v>
      </c>
      <c r="E98">
        <v>-9.9799999999994948E-2</v>
      </c>
    </row>
    <row r="99" spans="1:5">
      <c r="A99" s="307">
        <v>64003</v>
      </c>
      <c r="B99">
        <v>35.08</v>
      </c>
      <c r="C99">
        <v>0.21999999999999886</v>
      </c>
      <c r="D99">
        <v>0.35299999999999998</v>
      </c>
      <c r="E99">
        <v>-0.13300000000000112</v>
      </c>
    </row>
    <row r="100" spans="1:5">
      <c r="A100" s="307">
        <v>64017</v>
      </c>
      <c r="B100">
        <v>33.04</v>
      </c>
      <c r="C100">
        <v>0</v>
      </c>
      <c r="D100">
        <v>0.33039999999999997</v>
      </c>
      <c r="E100">
        <v>-0.33039999999999997</v>
      </c>
    </row>
    <row r="101" spans="1:5">
      <c r="A101" s="307">
        <v>64027</v>
      </c>
      <c r="B101">
        <v>35.56</v>
      </c>
      <c r="C101">
        <v>0.23999999999999488</v>
      </c>
      <c r="D101">
        <v>0.35799999999999998</v>
      </c>
      <c r="E101">
        <v>-0.1180000000000051</v>
      </c>
    </row>
    <row r="102" spans="1:5">
      <c r="A102" s="307">
        <v>64039</v>
      </c>
      <c r="B102">
        <v>32.340000000000003</v>
      </c>
      <c r="C102">
        <v>0.13999999999999346</v>
      </c>
      <c r="D102">
        <v>0.32479999999999998</v>
      </c>
      <c r="E102">
        <v>-0.18480000000000651</v>
      </c>
    </row>
    <row r="103" spans="1:5">
      <c r="A103" s="307">
        <v>64045</v>
      </c>
      <c r="B103">
        <v>35.68</v>
      </c>
      <c r="C103">
        <v>0.25999999999999801</v>
      </c>
      <c r="D103">
        <v>0.3594</v>
      </c>
      <c r="E103">
        <v>-9.9400000000001987E-2</v>
      </c>
    </row>
    <row r="104" spans="1:5">
      <c r="A104" s="307">
        <v>64072</v>
      </c>
      <c r="B104">
        <v>35.72</v>
      </c>
      <c r="C104">
        <v>0.52000000000000313</v>
      </c>
      <c r="D104">
        <v>0.3624</v>
      </c>
      <c r="E104">
        <v>0.15760000000000313</v>
      </c>
    </row>
    <row r="105" spans="1:5">
      <c r="A105" s="307">
        <v>64079</v>
      </c>
      <c r="B105">
        <v>36.380000000000003</v>
      </c>
      <c r="C105">
        <v>0.39999999999999858</v>
      </c>
      <c r="D105">
        <v>0.36780000000000002</v>
      </c>
      <c r="E105">
        <v>3.2199999999998563E-2</v>
      </c>
    </row>
    <row r="106" spans="1:5">
      <c r="A106" s="307">
        <v>64116</v>
      </c>
      <c r="B106">
        <v>37.68</v>
      </c>
      <c r="C106">
        <v>0.38000000000000256</v>
      </c>
      <c r="D106">
        <v>0.38060000000000005</v>
      </c>
      <c r="E106">
        <v>-5.9999999999749143E-4</v>
      </c>
    </row>
    <row r="107" spans="1:5">
      <c r="A107" s="307">
        <v>64122</v>
      </c>
      <c r="B107">
        <v>34.799999999999997</v>
      </c>
      <c r="C107">
        <v>0.48000000000000398</v>
      </c>
      <c r="D107">
        <v>0.3528</v>
      </c>
      <c r="E107">
        <v>0.12720000000000398</v>
      </c>
    </row>
    <row r="108" spans="1:5">
      <c r="A108" s="16" t="s">
        <v>171</v>
      </c>
      <c r="B108">
        <v>396.59999999999991</v>
      </c>
      <c r="C108">
        <v>7.7800000000000011</v>
      </c>
      <c r="D108">
        <v>4.0438000000000009</v>
      </c>
      <c r="E108">
        <v>3.7362000000000002</v>
      </c>
    </row>
    <row r="109" spans="1:5">
      <c r="A109" s="89" t="s">
        <v>26</v>
      </c>
      <c r="B109">
        <v>179.6</v>
      </c>
      <c r="C109">
        <v>4.1000000000000085</v>
      </c>
      <c r="D109">
        <v>1.8370000000000002</v>
      </c>
      <c r="E109">
        <v>2.2630000000000083</v>
      </c>
    </row>
    <row r="110" spans="1:5">
      <c r="A110" s="89" t="s">
        <v>24</v>
      </c>
      <c r="B110">
        <v>108.19999999999999</v>
      </c>
      <c r="C110">
        <v>1.9400000000000048</v>
      </c>
      <c r="D110">
        <v>1.1014000000000002</v>
      </c>
      <c r="E110">
        <v>0.83860000000000468</v>
      </c>
    </row>
    <row r="111" spans="1:5">
      <c r="A111" s="89" t="s">
        <v>40</v>
      </c>
      <c r="B111">
        <v>37.020000000000003</v>
      </c>
      <c r="C111">
        <v>0.45999999999999375</v>
      </c>
      <c r="D111">
        <v>0.37479999999999997</v>
      </c>
      <c r="E111">
        <v>8.5199999999993781E-2</v>
      </c>
    </row>
    <row r="112" spans="1:5">
      <c r="A112" s="89" t="s">
        <v>45</v>
      </c>
      <c r="B112">
        <v>36.46</v>
      </c>
      <c r="C112">
        <v>0.57999999999999829</v>
      </c>
      <c r="D112">
        <v>0.37040000000000001</v>
      </c>
      <c r="E112">
        <v>0.20959999999999829</v>
      </c>
    </row>
    <row r="113" spans="1:5">
      <c r="A113" s="89" t="s">
        <v>44</v>
      </c>
      <c r="B113">
        <v>35.32</v>
      </c>
      <c r="C113">
        <v>0.69999999999999574</v>
      </c>
      <c r="D113">
        <v>0.36019999999999996</v>
      </c>
      <c r="E113">
        <v>0.33979999999999577</v>
      </c>
    </row>
    <row r="114" spans="1:5">
      <c r="A114" s="16" t="s">
        <v>89</v>
      </c>
      <c r="B114">
        <v>2159.9399999999996</v>
      </c>
      <c r="C114">
        <v>26.000000000000007</v>
      </c>
      <c r="D114">
        <v>21.859400000000001</v>
      </c>
      <c r="E114">
        <v>4.1406000000000063</v>
      </c>
    </row>
    <row r="115" spans="1:5">
      <c r="A115" s="16" t="s">
        <v>99</v>
      </c>
      <c r="B115">
        <v>1798.7040000000002</v>
      </c>
      <c r="C115">
        <v>23.195999999999991</v>
      </c>
      <c r="D115">
        <v>18.218999999999994</v>
      </c>
      <c r="E115">
        <v>4.9769999999999968</v>
      </c>
    </row>
    <row r="116" spans="1:5">
      <c r="A116" s="16" t="s">
        <v>77</v>
      </c>
      <c r="B116">
        <v>2419.0800000000008</v>
      </c>
      <c r="C116">
        <v>29.620000000000037</v>
      </c>
      <c r="D116">
        <v>24.486999999999991</v>
      </c>
      <c r="E116">
        <v>5.1330000000000453</v>
      </c>
    </row>
    <row r="117" spans="1:5">
      <c r="A117" s="16" t="s">
        <v>103</v>
      </c>
      <c r="B117">
        <v>1799.7600000000004</v>
      </c>
      <c r="C117">
        <v>24.700000000000035</v>
      </c>
      <c r="D117">
        <v>18.244600000000002</v>
      </c>
      <c r="E117">
        <v>6.4554000000000329</v>
      </c>
    </row>
    <row r="118" spans="1:5">
      <c r="A118" s="16" t="s">
        <v>93</v>
      </c>
      <c r="B118">
        <v>1557.36</v>
      </c>
      <c r="C118">
        <v>22.260000000000019</v>
      </c>
      <c r="D118">
        <v>15.796200000000004</v>
      </c>
      <c r="E118">
        <v>6.4638000000000151</v>
      </c>
    </row>
    <row r="119" spans="1:5">
      <c r="A119" s="16" t="s">
        <v>208</v>
      </c>
      <c r="B119">
        <v>901.06</v>
      </c>
      <c r="C119">
        <v>16.260000000000005</v>
      </c>
      <c r="D119">
        <v>9.1732000000000014</v>
      </c>
      <c r="E119">
        <v>7.0868000000000038</v>
      </c>
    </row>
    <row r="120" spans="1:5">
      <c r="A120" s="89" t="s">
        <v>26</v>
      </c>
      <c r="B120">
        <v>863.92</v>
      </c>
      <c r="C120">
        <v>15.320000000000007</v>
      </c>
      <c r="D120">
        <v>8.7924000000000007</v>
      </c>
      <c r="E120">
        <v>6.5276000000000067</v>
      </c>
    </row>
    <row r="121" spans="1:5">
      <c r="A121" s="89" t="s">
        <v>20</v>
      </c>
      <c r="B121">
        <v>37.14</v>
      </c>
      <c r="C121">
        <v>0.93999999999999773</v>
      </c>
      <c r="D121">
        <v>0.38079999999999997</v>
      </c>
      <c r="E121">
        <v>0.5591999999999977</v>
      </c>
    </row>
    <row r="122" spans="1:5">
      <c r="A122" s="16" t="s">
        <v>179</v>
      </c>
      <c r="B122">
        <v>1379.74</v>
      </c>
      <c r="C122">
        <v>21.179600000000001</v>
      </c>
      <c r="D122">
        <v>14.009196000000003</v>
      </c>
      <c r="E122">
        <v>7.1704039999999978</v>
      </c>
    </row>
    <row r="123" spans="1:5">
      <c r="A123" s="89" t="s">
        <v>23</v>
      </c>
      <c r="B123">
        <v>298.78000000000003</v>
      </c>
      <c r="C123">
        <v>7.0799999999999912</v>
      </c>
      <c r="D123">
        <v>3.0586000000000002</v>
      </c>
      <c r="E123">
        <v>4.021399999999991</v>
      </c>
    </row>
    <row r="124" spans="1:5">
      <c r="A124" s="89" t="s">
        <v>54</v>
      </c>
      <c r="B124">
        <v>570.16</v>
      </c>
      <c r="C124">
        <v>8.1795999999999935</v>
      </c>
      <c r="D124">
        <v>5.7833960000000006</v>
      </c>
      <c r="E124">
        <v>2.3962039999999929</v>
      </c>
    </row>
    <row r="125" spans="1:5">
      <c r="A125" s="89" t="s">
        <v>44</v>
      </c>
      <c r="B125">
        <v>510.79999999999995</v>
      </c>
      <c r="C125">
        <v>5.9200000000000159</v>
      </c>
      <c r="D125">
        <v>5.1672000000000002</v>
      </c>
      <c r="E125">
        <v>0.75280000000001568</v>
      </c>
    </row>
    <row r="126" spans="1:5">
      <c r="A126" s="16" t="s">
        <v>79</v>
      </c>
      <c r="B126">
        <v>1084.8800000000001</v>
      </c>
      <c r="C126">
        <v>18.399999999999984</v>
      </c>
      <c r="D126">
        <v>11.0328</v>
      </c>
      <c r="E126">
        <v>7.3671999999999844</v>
      </c>
    </row>
    <row r="127" spans="1:5">
      <c r="A127" s="16" t="s">
        <v>100</v>
      </c>
      <c r="B127">
        <v>483.98000000000008</v>
      </c>
      <c r="C127">
        <v>12.960000000000022</v>
      </c>
      <c r="D127">
        <v>4.9693999999999994</v>
      </c>
      <c r="E127">
        <v>7.9906000000000228</v>
      </c>
    </row>
    <row r="128" spans="1:5">
      <c r="A128" s="16" t="s">
        <v>207</v>
      </c>
      <c r="B128">
        <v>915.40000000000009</v>
      </c>
      <c r="C128">
        <v>17.899999999999999</v>
      </c>
      <c r="D128">
        <v>9.3330000000000002</v>
      </c>
      <c r="E128">
        <v>8.5669999999999984</v>
      </c>
    </row>
    <row r="129" spans="1:5">
      <c r="A129" s="89" t="s">
        <v>26</v>
      </c>
      <c r="B129">
        <v>106.06</v>
      </c>
      <c r="C129">
        <v>1.8200000000000003</v>
      </c>
      <c r="D129">
        <v>1.0788000000000002</v>
      </c>
      <c r="E129">
        <v>0.74120000000000008</v>
      </c>
    </row>
    <row r="130" spans="1:5">
      <c r="A130" s="89" t="s">
        <v>10</v>
      </c>
      <c r="B130">
        <v>24.04</v>
      </c>
      <c r="C130">
        <v>0</v>
      </c>
      <c r="D130">
        <v>0.2404</v>
      </c>
      <c r="E130">
        <v>-0.2404</v>
      </c>
    </row>
    <row r="131" spans="1:5">
      <c r="A131" s="89" t="s">
        <v>24</v>
      </c>
      <c r="B131">
        <v>34.64</v>
      </c>
      <c r="C131">
        <v>0.71999999999999886</v>
      </c>
      <c r="D131">
        <v>0.35360000000000003</v>
      </c>
      <c r="E131">
        <v>0.36639999999999884</v>
      </c>
    </row>
    <row r="132" spans="1:5">
      <c r="A132" s="89" t="s">
        <v>20</v>
      </c>
      <c r="B132">
        <v>76</v>
      </c>
      <c r="C132">
        <v>0.49999999999999289</v>
      </c>
      <c r="D132">
        <v>0.76500000000000001</v>
      </c>
      <c r="E132">
        <v>-0.26500000000000712</v>
      </c>
    </row>
    <row r="133" spans="1:5">
      <c r="A133" s="89" t="s">
        <v>40</v>
      </c>
      <c r="B133">
        <v>34.799999999999997</v>
      </c>
      <c r="C133">
        <v>1.0600000000000023</v>
      </c>
      <c r="D133">
        <v>0.35859999999999997</v>
      </c>
      <c r="E133">
        <v>0.70140000000000224</v>
      </c>
    </row>
    <row r="134" spans="1:5">
      <c r="A134" s="89" t="s">
        <v>54</v>
      </c>
      <c r="B134">
        <v>206.05999999999997</v>
      </c>
      <c r="C134">
        <v>4.2800000000000153</v>
      </c>
      <c r="D134">
        <v>2.1034000000000002</v>
      </c>
      <c r="E134">
        <v>2.1766000000000152</v>
      </c>
    </row>
    <row r="135" spans="1:5">
      <c r="A135" s="89" t="s">
        <v>44</v>
      </c>
      <c r="B135">
        <v>360.28000000000003</v>
      </c>
      <c r="C135">
        <v>7.8199999999999932</v>
      </c>
      <c r="D135">
        <v>3.6809999999999996</v>
      </c>
      <c r="E135">
        <v>4.138999999999994</v>
      </c>
    </row>
    <row r="136" spans="1:5">
      <c r="A136" s="89" t="s">
        <v>43</v>
      </c>
      <c r="B136">
        <v>73.52000000000001</v>
      </c>
      <c r="C136">
        <v>1.6999999999999957</v>
      </c>
      <c r="D136">
        <v>0.75219999999999998</v>
      </c>
      <c r="E136">
        <v>0.94779999999999576</v>
      </c>
    </row>
    <row r="137" spans="1:5">
      <c r="A137" s="16" t="s">
        <v>76</v>
      </c>
      <c r="B137">
        <v>1968.1800000000005</v>
      </c>
      <c r="C137">
        <v>28.620000000000005</v>
      </c>
      <c r="D137">
        <v>19.968000000000007</v>
      </c>
      <c r="E137">
        <v>8.6519999999999975</v>
      </c>
    </row>
    <row r="138" spans="1:5">
      <c r="A138" s="16" t="s">
        <v>206</v>
      </c>
      <c r="B138">
        <v>1418.4599999999998</v>
      </c>
      <c r="C138">
        <v>25.679999999999978</v>
      </c>
      <c r="D138">
        <v>14.441400000000002</v>
      </c>
      <c r="E138">
        <v>11.238599999999977</v>
      </c>
    </row>
    <row r="139" spans="1:5">
      <c r="A139" s="89" t="s">
        <v>39</v>
      </c>
      <c r="B139">
        <v>105.46</v>
      </c>
      <c r="C139">
        <v>1.1799999999999997</v>
      </c>
      <c r="D139">
        <v>1.0664</v>
      </c>
      <c r="E139">
        <v>0.1135999999999997</v>
      </c>
    </row>
    <row r="140" spans="1:5">
      <c r="A140" s="89" t="s">
        <v>10</v>
      </c>
      <c r="B140">
        <v>22.22</v>
      </c>
      <c r="C140">
        <v>0</v>
      </c>
      <c r="D140">
        <v>0.22219999999999998</v>
      </c>
      <c r="E140">
        <v>-0.22219999999999998</v>
      </c>
    </row>
    <row r="141" spans="1:5">
      <c r="A141" s="89" t="s">
        <v>8</v>
      </c>
      <c r="B141">
        <v>24.36</v>
      </c>
      <c r="C141">
        <v>0.82000000000000028</v>
      </c>
      <c r="D141">
        <v>0.25180000000000002</v>
      </c>
      <c r="E141">
        <v>0.56820000000000026</v>
      </c>
    </row>
    <row r="142" spans="1:5">
      <c r="A142" s="89" t="s">
        <v>24</v>
      </c>
      <c r="B142">
        <v>1196.3999999999999</v>
      </c>
      <c r="C142">
        <v>22.259999999999984</v>
      </c>
      <c r="D142">
        <v>12.186599999999999</v>
      </c>
      <c r="E142">
        <v>10.073399999999985</v>
      </c>
    </row>
    <row r="143" spans="1:5">
      <c r="A143" s="89" t="s">
        <v>44</v>
      </c>
      <c r="B143">
        <v>70.02000000000001</v>
      </c>
      <c r="C143">
        <v>1.4199999999999946</v>
      </c>
      <c r="D143">
        <v>0.71440000000000003</v>
      </c>
      <c r="E143">
        <v>0.70559999999999456</v>
      </c>
    </row>
    <row r="144" spans="1:5">
      <c r="A144" s="16" t="s">
        <v>82</v>
      </c>
      <c r="B144">
        <v>2559.7399999999993</v>
      </c>
      <c r="C144">
        <v>37.320000000000043</v>
      </c>
      <c r="D144">
        <v>25.970600000000005</v>
      </c>
      <c r="E144">
        <v>11.349400000000038</v>
      </c>
    </row>
    <row r="145" spans="1:5">
      <c r="A145" s="16" t="s">
        <v>96</v>
      </c>
      <c r="B145">
        <v>3159.2199999999993</v>
      </c>
      <c r="C145">
        <v>43.699999999999967</v>
      </c>
      <c r="D145">
        <v>32.029199999999982</v>
      </c>
      <c r="E145">
        <v>11.670799999999986</v>
      </c>
    </row>
    <row r="146" spans="1:5">
      <c r="A146" s="16" t="s">
        <v>105</v>
      </c>
      <c r="B146">
        <v>1446.7600000000004</v>
      </c>
      <c r="C146">
        <v>26.560000000000034</v>
      </c>
      <c r="D146">
        <v>14.7332</v>
      </c>
      <c r="E146">
        <v>11.826800000000034</v>
      </c>
    </row>
    <row r="147" spans="1:5">
      <c r="A147" s="16" t="s">
        <v>202</v>
      </c>
      <c r="B147">
        <v>1990.2599999999998</v>
      </c>
      <c r="C147">
        <v>32.06</v>
      </c>
      <c r="D147">
        <v>20.223200000000002</v>
      </c>
      <c r="E147">
        <v>11.8368</v>
      </c>
    </row>
    <row r="148" spans="1:5">
      <c r="A148" s="89" t="s">
        <v>39</v>
      </c>
      <c r="B148">
        <v>69.94</v>
      </c>
      <c r="C148">
        <v>1.9400000000000048</v>
      </c>
      <c r="D148">
        <v>0.71880000000000011</v>
      </c>
      <c r="E148">
        <v>1.2212000000000047</v>
      </c>
    </row>
    <row r="149" spans="1:5">
      <c r="A149" s="89" t="s">
        <v>23</v>
      </c>
      <c r="B149">
        <v>107.64</v>
      </c>
      <c r="C149">
        <v>0.32000000000000028</v>
      </c>
      <c r="D149">
        <v>1.0796000000000001</v>
      </c>
      <c r="E149">
        <v>-0.75959999999999983</v>
      </c>
    </row>
    <row r="150" spans="1:5">
      <c r="A150" s="89" t="s">
        <v>10</v>
      </c>
      <c r="B150">
        <v>46.980000000000004</v>
      </c>
      <c r="C150">
        <v>0.9599999999999973</v>
      </c>
      <c r="D150">
        <v>0.47939999999999999</v>
      </c>
      <c r="E150">
        <v>0.48059999999999731</v>
      </c>
    </row>
    <row r="151" spans="1:5">
      <c r="A151" s="89" t="s">
        <v>8</v>
      </c>
      <c r="B151">
        <v>401.67999999999995</v>
      </c>
      <c r="C151">
        <v>7.68</v>
      </c>
      <c r="D151">
        <v>4.0936000000000003</v>
      </c>
      <c r="E151">
        <v>3.5863999999999994</v>
      </c>
    </row>
    <row r="152" spans="1:5">
      <c r="A152" s="89" t="s">
        <v>45</v>
      </c>
      <c r="B152">
        <v>138.91999999999999</v>
      </c>
      <c r="C152">
        <v>3.9999999999999929</v>
      </c>
      <c r="D152">
        <v>1.4291999999999998</v>
      </c>
      <c r="E152">
        <v>2.5707999999999931</v>
      </c>
    </row>
    <row r="153" spans="1:5">
      <c r="A153" s="89" t="s">
        <v>42</v>
      </c>
      <c r="B153">
        <v>248.12000000000003</v>
      </c>
      <c r="C153">
        <v>3.4599999999999937</v>
      </c>
      <c r="D153">
        <v>2.5158</v>
      </c>
      <c r="E153">
        <v>0.94419999999999371</v>
      </c>
    </row>
    <row r="154" spans="1:5">
      <c r="A154" s="307">
        <v>64533</v>
      </c>
      <c r="B154">
        <v>37.22</v>
      </c>
      <c r="C154">
        <v>0.62000000000000455</v>
      </c>
      <c r="D154">
        <v>0.37840000000000007</v>
      </c>
      <c r="E154">
        <v>0.24160000000000448</v>
      </c>
    </row>
    <row r="155" spans="1:5">
      <c r="A155" s="307">
        <v>64572</v>
      </c>
      <c r="B155">
        <v>32.06</v>
      </c>
      <c r="C155">
        <v>0.25999999999999801</v>
      </c>
      <c r="D155">
        <v>0.32319999999999999</v>
      </c>
      <c r="E155">
        <v>-6.3200000000001977E-2</v>
      </c>
    </row>
    <row r="156" spans="1:5">
      <c r="A156" s="307">
        <v>64588</v>
      </c>
      <c r="B156">
        <v>38.68</v>
      </c>
      <c r="C156">
        <v>0.51999999999999602</v>
      </c>
      <c r="D156">
        <v>0.39199999999999996</v>
      </c>
      <c r="E156">
        <v>0.12799999999999606</v>
      </c>
    </row>
    <row r="157" spans="1:5">
      <c r="A157" s="307">
        <v>64609</v>
      </c>
      <c r="B157">
        <v>32.520000000000003</v>
      </c>
      <c r="C157">
        <v>0.47999999999999687</v>
      </c>
      <c r="D157">
        <v>0.33</v>
      </c>
      <c r="E157">
        <v>0.14999999999999686</v>
      </c>
    </row>
    <row r="158" spans="1:5">
      <c r="A158" s="307">
        <v>64625</v>
      </c>
      <c r="B158">
        <v>35.68</v>
      </c>
      <c r="C158">
        <v>0.69999999999999574</v>
      </c>
      <c r="D158">
        <v>0.36379999999999996</v>
      </c>
      <c r="E158">
        <v>0.33619999999999578</v>
      </c>
    </row>
    <row r="159" spans="1:5">
      <c r="A159" s="307">
        <v>64633</v>
      </c>
      <c r="B159">
        <v>36.46</v>
      </c>
      <c r="C159">
        <v>0.28000000000000114</v>
      </c>
      <c r="D159">
        <v>0.3674</v>
      </c>
      <c r="E159">
        <v>-8.7399999999998867E-2</v>
      </c>
    </row>
    <row r="160" spans="1:5">
      <c r="A160" s="307">
        <v>64645</v>
      </c>
      <c r="B160">
        <v>35.5</v>
      </c>
      <c r="C160">
        <v>0.60000000000000142</v>
      </c>
      <c r="D160">
        <v>0.36100000000000004</v>
      </c>
      <c r="E160">
        <v>0.23900000000000138</v>
      </c>
    </row>
    <row r="161" spans="1:5">
      <c r="A161" s="89" t="s">
        <v>44</v>
      </c>
      <c r="B161">
        <v>146.94</v>
      </c>
      <c r="C161">
        <v>3.0400000000000063</v>
      </c>
      <c r="D161">
        <v>1.4998000000000002</v>
      </c>
      <c r="E161">
        <v>1.540200000000006</v>
      </c>
    </row>
    <row r="162" spans="1:5">
      <c r="A162" s="89" t="s">
        <v>52</v>
      </c>
      <c r="B162">
        <v>36.58</v>
      </c>
      <c r="C162">
        <v>0.25999999999999801</v>
      </c>
      <c r="D162">
        <v>0.36839999999999995</v>
      </c>
      <c r="E162">
        <v>-0.10840000000000194</v>
      </c>
    </row>
    <row r="163" spans="1:5">
      <c r="A163" s="89" t="s">
        <v>43</v>
      </c>
      <c r="B163">
        <v>793.45999999999992</v>
      </c>
      <c r="C163">
        <v>10.400000000000006</v>
      </c>
      <c r="D163">
        <v>8.0386000000000006</v>
      </c>
      <c r="E163">
        <v>2.3614000000000051</v>
      </c>
    </row>
    <row r="164" spans="1:5">
      <c r="A164" s="16" t="s">
        <v>203</v>
      </c>
      <c r="B164">
        <v>1397.3200000000002</v>
      </c>
      <c r="C164">
        <v>26.840000000000025</v>
      </c>
      <c r="D164">
        <v>14.241599999999998</v>
      </c>
      <c r="E164">
        <v>12.598400000000026</v>
      </c>
    </row>
    <row r="165" spans="1:5">
      <c r="A165" s="89" t="s">
        <v>26</v>
      </c>
      <c r="B165">
        <v>38.340000000000003</v>
      </c>
      <c r="C165">
        <v>0.59999999999999432</v>
      </c>
      <c r="D165">
        <v>0.38939999999999997</v>
      </c>
      <c r="E165">
        <v>0.21059999999999435</v>
      </c>
    </row>
    <row r="166" spans="1:5">
      <c r="A166" s="89" t="s">
        <v>45</v>
      </c>
      <c r="B166">
        <v>1323.0600000000002</v>
      </c>
      <c r="C166">
        <v>25.580000000000034</v>
      </c>
      <c r="D166">
        <v>13.486400000000001</v>
      </c>
      <c r="E166">
        <v>12.093600000000032</v>
      </c>
    </row>
    <row r="167" spans="1:5">
      <c r="A167" s="89" t="s">
        <v>42</v>
      </c>
      <c r="B167">
        <v>35.92</v>
      </c>
      <c r="C167">
        <v>0.65999999999999659</v>
      </c>
      <c r="D167">
        <v>0.36580000000000001</v>
      </c>
      <c r="E167">
        <v>0.29419999999999658</v>
      </c>
    </row>
    <row r="168" spans="1:5">
      <c r="A168" s="307">
        <v>64379</v>
      </c>
      <c r="B168">
        <v>35.92</v>
      </c>
      <c r="C168">
        <v>0.65999999999999659</v>
      </c>
      <c r="D168">
        <v>0.36580000000000001</v>
      </c>
      <c r="E168">
        <v>0.29419999999999658</v>
      </c>
    </row>
    <row r="169" spans="1:5">
      <c r="A169" s="16" t="s">
        <v>107</v>
      </c>
      <c r="B169">
        <v>1756.3400000000001</v>
      </c>
      <c r="C169">
        <v>30.559999999999974</v>
      </c>
      <c r="D169">
        <v>17.869000000000003</v>
      </c>
      <c r="E169">
        <v>12.690999999999971</v>
      </c>
    </row>
    <row r="170" spans="1:5">
      <c r="A170" s="16" t="s">
        <v>106</v>
      </c>
      <c r="B170">
        <v>1212.9400000000003</v>
      </c>
      <c r="C170">
        <v>25.099999999999973</v>
      </c>
      <c r="D170">
        <v>12.3804</v>
      </c>
      <c r="E170">
        <v>12.719599999999973</v>
      </c>
    </row>
    <row r="171" spans="1:5">
      <c r="A171" s="16" t="s">
        <v>91</v>
      </c>
      <c r="B171">
        <v>5052.12</v>
      </c>
      <c r="C171">
        <v>65.619999999999919</v>
      </c>
      <c r="D171">
        <v>51.177399999999999</v>
      </c>
      <c r="E171">
        <v>14.442599999999921</v>
      </c>
    </row>
    <row r="172" spans="1:5">
      <c r="A172" s="16" t="s">
        <v>92</v>
      </c>
      <c r="B172">
        <v>2713.2</v>
      </c>
      <c r="C172">
        <v>42.17999999999995</v>
      </c>
      <c r="D172">
        <v>27.553799999999988</v>
      </c>
      <c r="E172">
        <v>14.626199999999962</v>
      </c>
    </row>
    <row r="173" spans="1:5">
      <c r="A173" s="16" t="s">
        <v>102</v>
      </c>
      <c r="B173">
        <v>2543.92</v>
      </c>
      <c r="C173">
        <v>41.460000000000008</v>
      </c>
      <c r="D173">
        <v>25.853799999999996</v>
      </c>
      <c r="E173">
        <v>15.606200000000012</v>
      </c>
    </row>
    <row r="174" spans="1:5">
      <c r="A174" s="16" t="s">
        <v>90</v>
      </c>
      <c r="B174">
        <v>2238.1799999999998</v>
      </c>
      <c r="C174">
        <v>40.280000000000015</v>
      </c>
      <c r="D174">
        <v>22.784599999999998</v>
      </c>
      <c r="E174">
        <v>17.495400000000018</v>
      </c>
    </row>
    <row r="175" spans="1:5">
      <c r="A175" s="16" t="s">
        <v>69</v>
      </c>
      <c r="B175">
        <v>4346.8600000000015</v>
      </c>
      <c r="C175">
        <v>61.92</v>
      </c>
      <c r="D175">
        <v>44.087800000000016</v>
      </c>
      <c r="E175">
        <v>17.832199999999986</v>
      </c>
    </row>
    <row r="176" spans="1:5">
      <c r="A176" s="16" t="s">
        <v>71</v>
      </c>
      <c r="B176">
        <v>4278.7000000000007</v>
      </c>
      <c r="C176">
        <v>61.259999999999891</v>
      </c>
      <c r="D176">
        <v>43.399599999999971</v>
      </c>
      <c r="E176">
        <v>17.86039999999992</v>
      </c>
    </row>
    <row r="177" spans="1:5">
      <c r="A177" s="16" t="s">
        <v>70</v>
      </c>
      <c r="B177">
        <v>3436.2000000000003</v>
      </c>
      <c r="C177">
        <v>53.559999999999981</v>
      </c>
      <c r="D177">
        <v>34.897600000000011</v>
      </c>
      <c r="E177">
        <v>18.66239999999997</v>
      </c>
    </row>
    <row r="178" spans="1:5">
      <c r="A178" s="16" t="s">
        <v>104</v>
      </c>
      <c r="B178">
        <v>2774.98</v>
      </c>
      <c r="C178">
        <v>47.120000000000054</v>
      </c>
      <c r="D178">
        <v>28.221000000000004</v>
      </c>
      <c r="E178">
        <v>18.899000000000051</v>
      </c>
    </row>
    <row r="179" spans="1:5">
      <c r="A179" s="16" t="s">
        <v>80</v>
      </c>
      <c r="B179">
        <v>4668.7199999999993</v>
      </c>
      <c r="C179">
        <v>66.920000000000044</v>
      </c>
      <c r="D179">
        <v>47.356400000000015</v>
      </c>
      <c r="E179">
        <v>19.563600000000029</v>
      </c>
    </row>
    <row r="180" spans="1:5">
      <c r="A180" s="16" t="s">
        <v>78</v>
      </c>
      <c r="B180">
        <v>3741.98</v>
      </c>
      <c r="C180">
        <v>58.799999999999976</v>
      </c>
      <c r="D180">
        <v>38.007799999999996</v>
      </c>
      <c r="E180">
        <v>20.79219999999998</v>
      </c>
    </row>
    <row r="181" spans="1:5">
      <c r="A181" s="16" t="s">
        <v>101</v>
      </c>
      <c r="B181">
        <v>4653.1799999999994</v>
      </c>
      <c r="C181">
        <v>70.619999999999919</v>
      </c>
      <c r="D181">
        <v>47.238</v>
      </c>
      <c r="E181">
        <v>23.38199999999992</v>
      </c>
    </row>
    <row r="182" spans="1:5">
      <c r="A182" s="16" t="s">
        <v>72</v>
      </c>
      <c r="B182">
        <v>5483.1399999999985</v>
      </c>
      <c r="C182">
        <v>81.599999999999966</v>
      </c>
      <c r="D182">
        <v>55.647400000000005</v>
      </c>
      <c r="E182">
        <v>25.952599999999961</v>
      </c>
    </row>
    <row r="183" spans="1:5">
      <c r="A183" s="16" t="s">
        <v>73</v>
      </c>
      <c r="B183">
        <v>4208.4000000000005</v>
      </c>
      <c r="C183">
        <v>69.040000000000049</v>
      </c>
      <c r="D183">
        <v>42.774400000000007</v>
      </c>
      <c r="E183">
        <v>26.265600000000042</v>
      </c>
    </row>
    <row r="184" spans="1:5">
      <c r="A184" s="16" t="s">
        <v>68</v>
      </c>
      <c r="B184">
        <v>4023.2599999999998</v>
      </c>
      <c r="C184">
        <v>70.38</v>
      </c>
      <c r="D184">
        <v>40.936399999999992</v>
      </c>
      <c r="E184">
        <v>29.443600000000004</v>
      </c>
    </row>
    <row r="185" spans="1:5">
      <c r="A185" s="16" t="s">
        <v>94</v>
      </c>
      <c r="B185">
        <v>4258.7</v>
      </c>
      <c r="C185">
        <v>74.340000000000032</v>
      </c>
      <c r="D185">
        <v>43.330399999999976</v>
      </c>
      <c r="E185">
        <v>31.009600000000056</v>
      </c>
    </row>
    <row r="186" spans="1:5">
      <c r="A186" s="16" t="s">
        <v>75</v>
      </c>
      <c r="B186">
        <v>6134.159999999998</v>
      </c>
      <c r="C186">
        <v>98.200000000000088</v>
      </c>
      <c r="D186">
        <v>62.323599999999999</v>
      </c>
      <c r="E186">
        <v>35.876400000000089</v>
      </c>
    </row>
    <row r="187" spans="1:5">
      <c r="A187" s="16" t="s">
        <v>28</v>
      </c>
      <c r="B187">
        <v>102199.70399999993</v>
      </c>
      <c r="C187">
        <v>1577.0155999999995</v>
      </c>
      <c r="D187">
        <v>1037.7671959999973</v>
      </c>
      <c r="E187">
        <v>539.24840400000244</v>
      </c>
    </row>
  </sheetData>
  <pageMargins left="0.7" right="0.7" top="0.75" bottom="0.75" header="0.3" footer="0.3"/>
  <pageSetup paperSize="9" scale="95" fitToHeight="0"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E33"/>
  <sheetViews>
    <sheetView workbookViewId="0">
      <selection activeCell="E5" sqref="E5:E7"/>
    </sheetView>
  </sheetViews>
  <sheetFormatPr defaultRowHeight="14.4"/>
  <cols>
    <col min="1" max="1" width="28.88671875" bestFit="1" customWidth="1"/>
    <col min="2" max="2" width="22.5546875" bestFit="1" customWidth="1"/>
    <col min="3" max="3" width="17.88671875" bestFit="1" customWidth="1"/>
    <col min="4" max="4" width="12.44140625" bestFit="1" customWidth="1"/>
    <col min="5" max="5" width="14" bestFit="1" customWidth="1"/>
    <col min="6" max="6" width="12.5546875" bestFit="1" customWidth="1"/>
  </cols>
  <sheetData>
    <row r="3" spans="1:5">
      <c r="A3" s="15" t="s">
        <v>27</v>
      </c>
      <c r="B3" t="s">
        <v>58</v>
      </c>
      <c r="C3" t="s">
        <v>59</v>
      </c>
      <c r="D3" t="s">
        <v>60</v>
      </c>
      <c r="E3" t="s">
        <v>61</v>
      </c>
    </row>
    <row r="4" spans="1:5" hidden="1">
      <c r="A4" s="16" t="s">
        <v>82</v>
      </c>
      <c r="B4">
        <v>1935.7600000000004</v>
      </c>
      <c r="C4">
        <v>17.339999999999989</v>
      </c>
      <c r="D4">
        <v>19.531000000000002</v>
      </c>
      <c r="E4">
        <v>-2.1910000000000132</v>
      </c>
    </row>
    <row r="5" spans="1:5">
      <c r="A5" s="16" t="s">
        <v>81</v>
      </c>
      <c r="B5">
        <v>3121.5399999999991</v>
      </c>
      <c r="C5">
        <v>31.340000000000018</v>
      </c>
      <c r="D5">
        <v>31.528799999999993</v>
      </c>
      <c r="E5">
        <v>-0.18879999999997565</v>
      </c>
    </row>
    <row r="6" spans="1:5">
      <c r="A6" s="16" t="s">
        <v>96</v>
      </c>
      <c r="B6">
        <v>220.44</v>
      </c>
      <c r="C6">
        <v>2.1199999999999974</v>
      </c>
      <c r="D6">
        <v>2.2256</v>
      </c>
      <c r="E6">
        <v>-0.10560000000000258</v>
      </c>
    </row>
    <row r="7" spans="1:5">
      <c r="A7" s="16" t="s">
        <v>109</v>
      </c>
      <c r="B7">
        <v>37.28</v>
      </c>
      <c r="C7">
        <v>0.34000000000000341</v>
      </c>
      <c r="D7">
        <v>0.37620000000000003</v>
      </c>
      <c r="E7">
        <v>-3.6199999999996624E-2</v>
      </c>
    </row>
    <row r="8" spans="1:5">
      <c r="A8" s="16" t="s">
        <v>74</v>
      </c>
      <c r="B8">
        <v>2521.7599999999998</v>
      </c>
      <c r="C8">
        <v>25.440000000000047</v>
      </c>
      <c r="D8">
        <v>25.471999999999998</v>
      </c>
      <c r="E8">
        <v>-3.199999999995029E-2</v>
      </c>
    </row>
    <row r="9" spans="1:5">
      <c r="A9" s="16" t="s">
        <v>79</v>
      </c>
      <c r="B9">
        <v>924.87999999999988</v>
      </c>
      <c r="C9">
        <v>9.4400000000000404</v>
      </c>
      <c r="D9">
        <v>9.3432000000000013</v>
      </c>
      <c r="E9">
        <v>9.6800000000039077E-2</v>
      </c>
    </row>
    <row r="10" spans="1:5">
      <c r="A10" s="16" t="s">
        <v>160</v>
      </c>
      <c r="B10">
        <v>72.36</v>
      </c>
      <c r="C10">
        <v>0.87999999999999545</v>
      </c>
      <c r="D10">
        <v>0.73239999999999994</v>
      </c>
      <c r="E10">
        <v>0.14759999999999551</v>
      </c>
    </row>
    <row r="11" spans="1:5">
      <c r="A11" s="16" t="s">
        <v>176</v>
      </c>
      <c r="B11">
        <v>783.16000000000008</v>
      </c>
      <c r="C11">
        <v>8.0800000000000125</v>
      </c>
      <c r="D11">
        <v>7.9123999999999999</v>
      </c>
      <c r="E11">
        <v>0.16760000000001263</v>
      </c>
    </row>
    <row r="12" spans="1:5">
      <c r="A12" s="16" t="s">
        <v>179</v>
      </c>
      <c r="B12">
        <v>35.78</v>
      </c>
      <c r="C12">
        <v>1.0399999999999991</v>
      </c>
      <c r="D12">
        <v>0.36820000000000003</v>
      </c>
      <c r="E12">
        <v>0.67179999999999906</v>
      </c>
    </row>
    <row r="13" spans="1:5">
      <c r="A13" s="16" t="s">
        <v>204</v>
      </c>
      <c r="B13">
        <v>184.06</v>
      </c>
      <c r="C13">
        <v>2.7000000000000099</v>
      </c>
      <c r="D13">
        <v>1.8676000000000001</v>
      </c>
      <c r="E13">
        <v>0.8324000000000098</v>
      </c>
    </row>
    <row r="14" spans="1:5">
      <c r="A14" s="89" t="s">
        <v>13</v>
      </c>
      <c r="B14">
        <v>184.06</v>
      </c>
      <c r="C14">
        <v>2.7000000000000099</v>
      </c>
      <c r="D14">
        <v>1.8676000000000001</v>
      </c>
      <c r="E14">
        <v>0.8324000000000098</v>
      </c>
    </row>
    <row r="15" spans="1:5">
      <c r="A15" s="16" t="s">
        <v>175</v>
      </c>
      <c r="B15">
        <v>259.36</v>
      </c>
      <c r="C15">
        <v>3.5799999999999983</v>
      </c>
      <c r="D15">
        <v>2.6294</v>
      </c>
      <c r="E15">
        <v>0.95059999999999834</v>
      </c>
    </row>
    <row r="16" spans="1:5">
      <c r="A16" s="16" t="s">
        <v>94</v>
      </c>
      <c r="B16">
        <v>261.90000000000003</v>
      </c>
      <c r="C16">
        <v>3.6200000000000188</v>
      </c>
      <c r="D16">
        <v>2.6552000000000002</v>
      </c>
      <c r="E16">
        <v>0.96480000000001853</v>
      </c>
    </row>
    <row r="17" spans="1:5">
      <c r="A17" s="16" t="s">
        <v>207</v>
      </c>
      <c r="B17">
        <v>184.57999999999998</v>
      </c>
      <c r="C17">
        <v>3</v>
      </c>
      <c r="D17">
        <v>1.8757999999999999</v>
      </c>
      <c r="E17">
        <v>1.1242000000000001</v>
      </c>
    </row>
    <row r="18" spans="1:5">
      <c r="A18" s="89" t="s">
        <v>11</v>
      </c>
      <c r="B18">
        <v>184.57999999999998</v>
      </c>
      <c r="C18">
        <v>3</v>
      </c>
      <c r="D18">
        <v>1.8757999999999999</v>
      </c>
      <c r="E18">
        <v>1.1242000000000001</v>
      </c>
    </row>
    <row r="19" spans="1:5">
      <c r="A19" s="16" t="s">
        <v>69</v>
      </c>
      <c r="B19">
        <v>373.64</v>
      </c>
      <c r="C19">
        <v>5.18</v>
      </c>
      <c r="D19">
        <v>3.7882000000000007</v>
      </c>
      <c r="E19">
        <v>1.391799999999999</v>
      </c>
    </row>
    <row r="20" spans="1:5">
      <c r="A20" s="16" t="s">
        <v>107</v>
      </c>
      <c r="B20">
        <v>145.95999999999998</v>
      </c>
      <c r="C20">
        <v>2.980000000000004</v>
      </c>
      <c r="D20">
        <v>1.4894000000000001</v>
      </c>
      <c r="E20">
        <v>1.4906000000000039</v>
      </c>
    </row>
    <row r="21" spans="1:5">
      <c r="A21" s="89" t="s">
        <v>11</v>
      </c>
      <c r="B21">
        <v>34.78</v>
      </c>
      <c r="C21">
        <v>0.23999999999999488</v>
      </c>
      <c r="D21">
        <v>0.35019999999999996</v>
      </c>
      <c r="E21">
        <v>-0.11020000000000507</v>
      </c>
    </row>
    <row r="22" spans="1:5">
      <c r="A22" s="89" t="s">
        <v>48</v>
      </c>
      <c r="B22">
        <v>111.17999999999999</v>
      </c>
      <c r="C22">
        <v>2.7400000000000091</v>
      </c>
      <c r="D22">
        <v>1.1392</v>
      </c>
      <c r="E22">
        <v>1.6008000000000091</v>
      </c>
    </row>
    <row r="23" spans="1:5">
      <c r="A23" s="16" t="s">
        <v>86</v>
      </c>
      <c r="B23">
        <v>6312.4600000000019</v>
      </c>
      <c r="C23">
        <v>66.45999999999998</v>
      </c>
      <c r="D23">
        <v>63.789199999999994</v>
      </c>
      <c r="E23">
        <v>2.6707999999999856</v>
      </c>
    </row>
    <row r="24" spans="1:5">
      <c r="A24" s="16" t="s">
        <v>72</v>
      </c>
      <c r="B24">
        <v>1075.24</v>
      </c>
      <c r="C24">
        <v>14.080000000000005</v>
      </c>
      <c r="D24">
        <v>10.8932</v>
      </c>
      <c r="E24">
        <v>3.1868000000000052</v>
      </c>
    </row>
    <row r="25" spans="1:5">
      <c r="A25" s="16" t="s">
        <v>83</v>
      </c>
      <c r="B25">
        <v>3851.1800000000012</v>
      </c>
      <c r="C25">
        <v>42.460000000000043</v>
      </c>
      <c r="D25">
        <v>38.936400000000013</v>
      </c>
      <c r="E25">
        <v>3.5236000000000303</v>
      </c>
    </row>
    <row r="26" spans="1:5">
      <c r="A26" s="16" t="s">
        <v>71</v>
      </c>
      <c r="B26">
        <v>3763.3400000000015</v>
      </c>
      <c r="C26">
        <v>42.219999999999921</v>
      </c>
      <c r="D26">
        <v>38.055600000000005</v>
      </c>
      <c r="E26">
        <v>4.1643999999999153</v>
      </c>
    </row>
    <row r="27" spans="1:5">
      <c r="A27" s="16" t="s">
        <v>85</v>
      </c>
      <c r="B27">
        <v>3716.8800000000019</v>
      </c>
      <c r="C27">
        <v>42.400000000000105</v>
      </c>
      <c r="D27">
        <v>37.592800000000004</v>
      </c>
      <c r="E27">
        <v>4.8072000000001012</v>
      </c>
    </row>
    <row r="28" spans="1:5">
      <c r="A28" s="16" t="s">
        <v>87</v>
      </c>
      <c r="B28">
        <v>3900.1600000000008</v>
      </c>
      <c r="C28">
        <v>44.999999999999964</v>
      </c>
      <c r="D28">
        <v>39.45160000000002</v>
      </c>
      <c r="E28">
        <v>5.548399999999944</v>
      </c>
    </row>
    <row r="29" spans="1:5">
      <c r="A29" s="16" t="s">
        <v>84</v>
      </c>
      <c r="B29">
        <v>7355.4800000000005</v>
      </c>
      <c r="C29">
        <v>84.120000000000033</v>
      </c>
      <c r="D29">
        <v>74.395999999999972</v>
      </c>
      <c r="E29">
        <v>9.7240000000000606</v>
      </c>
    </row>
    <row r="30" spans="1:5">
      <c r="A30" s="16" t="s">
        <v>97</v>
      </c>
      <c r="B30">
        <v>3827.6199999999985</v>
      </c>
      <c r="C30">
        <v>51.239999999999938</v>
      </c>
      <c r="D30">
        <v>38.788599999999995</v>
      </c>
      <c r="E30">
        <v>12.451399999999943</v>
      </c>
    </row>
    <row r="31" spans="1:5">
      <c r="A31" s="16" t="s">
        <v>171</v>
      </c>
      <c r="B31">
        <v>3237.06</v>
      </c>
      <c r="C31">
        <v>46.860000000000028</v>
      </c>
      <c r="D31">
        <v>32.839199999999998</v>
      </c>
      <c r="E31">
        <v>14.02080000000003</v>
      </c>
    </row>
    <row r="32" spans="1:5">
      <c r="A32" s="16" t="s">
        <v>88</v>
      </c>
      <c r="B32">
        <v>6196.9000000000051</v>
      </c>
      <c r="C32">
        <v>81.879999999999924</v>
      </c>
      <c r="D32">
        <v>62.787800000000018</v>
      </c>
      <c r="E32">
        <v>19.092199999999906</v>
      </c>
    </row>
    <row r="33" spans="1:5">
      <c r="A33" s="16" t="s">
        <v>28</v>
      </c>
      <c r="B33">
        <v>54298.780000000013</v>
      </c>
      <c r="C33">
        <v>633.8000000000003</v>
      </c>
      <c r="D33">
        <v>549.32579999999905</v>
      </c>
      <c r="E33">
        <v>84.474200000001133</v>
      </c>
    </row>
  </sheetData>
  <pageMargins left="0.7" right="0.7" top="0.75" bottom="0.75" header="0.3" footer="0.3"/>
  <pageSetup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83"/>
  <sheetViews>
    <sheetView topLeftCell="A37" workbookViewId="0">
      <selection activeCell="N40" sqref="N40"/>
    </sheetView>
  </sheetViews>
  <sheetFormatPr defaultRowHeight="14.4"/>
  <cols>
    <col min="1" max="1" width="22.5546875" bestFit="1" customWidth="1"/>
    <col min="2" max="2" width="16.33203125" customWidth="1"/>
    <col min="3" max="3" width="11.33203125" customWidth="1"/>
    <col min="4" max="4" width="27.5546875" bestFit="1" customWidth="1"/>
    <col min="5" max="5" width="22.33203125" bestFit="1" customWidth="1"/>
    <col min="6" max="8" width="10.5546875" bestFit="1" customWidth="1"/>
    <col min="9" max="14" width="10.88671875" bestFit="1" customWidth="1"/>
    <col min="15" max="15" width="10.5546875" bestFit="1" customWidth="1"/>
    <col min="16" max="16" width="10.88671875" bestFit="1" customWidth="1"/>
    <col min="17" max="17" width="10.5546875" bestFit="1" customWidth="1"/>
    <col min="18" max="20" width="10.88671875" bestFit="1" customWidth="1"/>
    <col min="21" max="21" width="10.5546875" bestFit="1" customWidth="1"/>
    <col min="22" max="22" width="10.88671875" bestFit="1" customWidth="1"/>
    <col min="23" max="23" width="10.6640625" bestFit="1" customWidth="1"/>
  </cols>
  <sheetData>
    <row r="1" spans="1:3">
      <c r="A1" s="15" t="s">
        <v>58</v>
      </c>
      <c r="B1" s="15" t="s">
        <v>110</v>
      </c>
    </row>
    <row r="2" spans="1:3">
      <c r="A2" s="15" t="s">
        <v>27</v>
      </c>
      <c r="B2" t="s">
        <v>21</v>
      </c>
      <c r="C2" t="s">
        <v>28</v>
      </c>
    </row>
    <row r="3" spans="1:3">
      <c r="A3" s="317">
        <v>45385</v>
      </c>
      <c r="B3">
        <v>38.1</v>
      </c>
      <c r="C3">
        <v>38.1</v>
      </c>
    </row>
    <row r="4" spans="1:3">
      <c r="A4" s="317">
        <v>45386</v>
      </c>
      <c r="B4">
        <v>75.319999999999993</v>
      </c>
      <c r="C4">
        <v>75.319999999999993</v>
      </c>
    </row>
    <row r="5" spans="1:3">
      <c r="A5" s="317">
        <v>45387</v>
      </c>
      <c r="B5">
        <v>77.599999999999994</v>
      </c>
      <c r="C5">
        <v>77.599999999999994</v>
      </c>
    </row>
    <row r="6" spans="1:3">
      <c r="A6" s="317">
        <v>45388</v>
      </c>
      <c r="B6">
        <v>75.12</v>
      </c>
      <c r="C6">
        <v>75.12</v>
      </c>
    </row>
    <row r="7" spans="1:3">
      <c r="A7" s="317">
        <v>45389</v>
      </c>
      <c r="B7">
        <v>73.44</v>
      </c>
      <c r="C7">
        <v>73.44</v>
      </c>
    </row>
    <row r="8" spans="1:3">
      <c r="A8" s="317">
        <v>45390</v>
      </c>
      <c r="B8">
        <v>36.020000000000003</v>
      </c>
      <c r="C8">
        <v>36.020000000000003</v>
      </c>
    </row>
    <row r="9" spans="1:3">
      <c r="A9" s="317">
        <v>45391</v>
      </c>
      <c r="B9">
        <v>114.69999999999999</v>
      </c>
      <c r="C9">
        <v>114.69999999999999</v>
      </c>
    </row>
    <row r="10" spans="1:3">
      <c r="A10" s="317">
        <v>45392</v>
      </c>
      <c r="B10">
        <v>36.6</v>
      </c>
      <c r="C10">
        <v>36.6</v>
      </c>
    </row>
    <row r="11" spans="1:3">
      <c r="A11" s="317">
        <v>45393</v>
      </c>
      <c r="B11">
        <v>110.28</v>
      </c>
      <c r="C11">
        <v>110.28</v>
      </c>
    </row>
    <row r="12" spans="1:3">
      <c r="A12" s="317">
        <v>45394</v>
      </c>
      <c r="B12">
        <v>35.26</v>
      </c>
      <c r="C12">
        <v>35.26</v>
      </c>
    </row>
    <row r="13" spans="1:3">
      <c r="A13" s="317">
        <v>45395</v>
      </c>
      <c r="B13">
        <v>37.340000000000003</v>
      </c>
      <c r="C13">
        <v>37.340000000000003</v>
      </c>
    </row>
    <row r="14" spans="1:3">
      <c r="A14" s="317">
        <v>45396</v>
      </c>
      <c r="B14">
        <v>76.5</v>
      </c>
      <c r="C14">
        <v>76.5</v>
      </c>
    </row>
    <row r="15" spans="1:3">
      <c r="A15" s="317">
        <v>45397</v>
      </c>
      <c r="B15">
        <v>35.32</v>
      </c>
      <c r="C15">
        <v>35.32</v>
      </c>
    </row>
    <row r="16" spans="1:3">
      <c r="A16" s="317">
        <v>45398</v>
      </c>
      <c r="B16">
        <v>36.68</v>
      </c>
      <c r="C16">
        <v>36.68</v>
      </c>
    </row>
    <row r="17" spans="1:3">
      <c r="A17" s="317">
        <v>45399</v>
      </c>
      <c r="B17">
        <v>36.46</v>
      </c>
      <c r="C17">
        <v>36.46</v>
      </c>
    </row>
    <row r="18" spans="1:3">
      <c r="A18" s="317">
        <v>45400</v>
      </c>
      <c r="B18">
        <v>36.64</v>
      </c>
      <c r="C18">
        <v>36.64</v>
      </c>
    </row>
    <row r="19" spans="1:3">
      <c r="A19" s="317">
        <v>45401</v>
      </c>
      <c r="B19">
        <v>37.04</v>
      </c>
      <c r="C19">
        <v>37.04</v>
      </c>
    </row>
    <row r="20" spans="1:3">
      <c r="A20" s="317">
        <v>45402</v>
      </c>
      <c r="B20">
        <v>37.840000000000003</v>
      </c>
      <c r="C20">
        <v>37.840000000000003</v>
      </c>
    </row>
    <row r="21" spans="1:3">
      <c r="A21" s="317">
        <v>45403</v>
      </c>
      <c r="B21">
        <v>35</v>
      </c>
      <c r="C21">
        <v>35</v>
      </c>
    </row>
    <row r="22" spans="1:3">
      <c r="A22" s="317">
        <v>45426</v>
      </c>
      <c r="B22">
        <v>37.200000000000003</v>
      </c>
      <c r="C22">
        <v>37.200000000000003</v>
      </c>
    </row>
    <row r="23" spans="1:3">
      <c r="A23" s="317">
        <v>45427</v>
      </c>
      <c r="B23">
        <v>35.979999999999997</v>
      </c>
      <c r="C23">
        <v>35.979999999999997</v>
      </c>
    </row>
    <row r="24" spans="1:3">
      <c r="A24" s="317">
        <v>45428</v>
      </c>
      <c r="B24">
        <v>68.699999999999989</v>
      </c>
      <c r="C24">
        <v>68.699999999999989</v>
      </c>
    </row>
    <row r="25" spans="1:3">
      <c r="A25" s="317">
        <v>45429</v>
      </c>
      <c r="B25">
        <v>71.360000000000014</v>
      </c>
      <c r="C25">
        <v>71.360000000000014</v>
      </c>
    </row>
    <row r="26" spans="1:3">
      <c r="A26" s="317">
        <v>45430</v>
      </c>
      <c r="B26">
        <v>35.06</v>
      </c>
      <c r="C26">
        <v>35.06</v>
      </c>
    </row>
    <row r="27" spans="1:3">
      <c r="A27" s="317">
        <v>45431</v>
      </c>
      <c r="B27">
        <v>35.700000000000003</v>
      </c>
      <c r="C27">
        <v>35.700000000000003</v>
      </c>
    </row>
    <row r="28" spans="1:3">
      <c r="A28" s="317">
        <v>45432</v>
      </c>
      <c r="B28">
        <v>37.08</v>
      </c>
      <c r="C28">
        <v>37.08</v>
      </c>
    </row>
    <row r="29" spans="1:3">
      <c r="A29" s="317">
        <v>45433</v>
      </c>
      <c r="B29">
        <v>37.22</v>
      </c>
      <c r="C29">
        <v>37.22</v>
      </c>
    </row>
    <row r="30" spans="1:3">
      <c r="A30" s="317">
        <v>45434</v>
      </c>
      <c r="B30">
        <v>37.200000000000003</v>
      </c>
      <c r="C30">
        <v>37.200000000000003</v>
      </c>
    </row>
    <row r="31" spans="1:3">
      <c r="A31" s="317">
        <v>45435</v>
      </c>
      <c r="B31">
        <v>35.380000000000003</v>
      </c>
      <c r="C31">
        <v>35.380000000000003</v>
      </c>
    </row>
    <row r="32" spans="1:3">
      <c r="A32" s="317">
        <v>45436</v>
      </c>
      <c r="B32">
        <v>70.960000000000008</v>
      </c>
      <c r="C32">
        <v>70.960000000000008</v>
      </c>
    </row>
    <row r="33" spans="1:3">
      <c r="A33" s="317">
        <v>45437</v>
      </c>
      <c r="B33">
        <v>35.28</v>
      </c>
      <c r="C33">
        <v>35.28</v>
      </c>
    </row>
    <row r="34" spans="1:3">
      <c r="A34" s="317">
        <v>45438</v>
      </c>
      <c r="B34">
        <v>76.759999999999991</v>
      </c>
      <c r="C34">
        <v>76.759999999999991</v>
      </c>
    </row>
    <row r="35" spans="1:3">
      <c r="A35" s="317">
        <v>45439</v>
      </c>
      <c r="B35">
        <v>35.68</v>
      </c>
      <c r="C35">
        <v>35.68</v>
      </c>
    </row>
    <row r="36" spans="1:3">
      <c r="A36" s="317">
        <v>45440</v>
      </c>
      <c r="B36">
        <v>108.36</v>
      </c>
      <c r="C36">
        <v>108.36</v>
      </c>
    </row>
    <row r="37" spans="1:3">
      <c r="A37" s="317">
        <v>45441</v>
      </c>
      <c r="B37">
        <v>72.919999999999987</v>
      </c>
      <c r="C37">
        <v>72.919999999999987</v>
      </c>
    </row>
    <row r="38" spans="1:3">
      <c r="A38" s="317">
        <v>45442</v>
      </c>
      <c r="B38">
        <v>34.56</v>
      </c>
      <c r="C38">
        <v>34.56</v>
      </c>
    </row>
    <row r="39" spans="1:3">
      <c r="A39" s="317">
        <v>45443</v>
      </c>
      <c r="B39">
        <v>37</v>
      </c>
      <c r="C39">
        <v>37</v>
      </c>
    </row>
    <row r="40" spans="1:3">
      <c r="A40" s="317">
        <v>45445</v>
      </c>
      <c r="B40">
        <v>76.86</v>
      </c>
      <c r="C40">
        <v>76.86</v>
      </c>
    </row>
    <row r="41" spans="1:3">
      <c r="A41" s="317">
        <v>45446</v>
      </c>
      <c r="B41">
        <v>36.979999999999997</v>
      </c>
      <c r="C41">
        <v>36.979999999999997</v>
      </c>
    </row>
    <row r="42" spans="1:3">
      <c r="A42" s="317">
        <v>45447</v>
      </c>
      <c r="B42">
        <v>34.78</v>
      </c>
      <c r="C42">
        <v>34.78</v>
      </c>
    </row>
    <row r="43" spans="1:3">
      <c r="A43" s="317">
        <v>45449</v>
      </c>
      <c r="B43">
        <v>36.46</v>
      </c>
      <c r="C43">
        <v>36.46</v>
      </c>
    </row>
    <row r="44" spans="1:3">
      <c r="A44" s="317">
        <v>45450</v>
      </c>
      <c r="B44">
        <v>36.24</v>
      </c>
      <c r="C44">
        <v>36.24</v>
      </c>
    </row>
    <row r="45" spans="1:3">
      <c r="A45" s="317">
        <v>45452</v>
      </c>
      <c r="B45">
        <v>70.960000000000008</v>
      </c>
      <c r="C45">
        <v>70.960000000000008</v>
      </c>
    </row>
    <row r="46" spans="1:3">
      <c r="A46" s="317">
        <v>45453</v>
      </c>
      <c r="B46">
        <v>36.840000000000003</v>
      </c>
      <c r="C46">
        <v>36.840000000000003</v>
      </c>
    </row>
    <row r="47" spans="1:3">
      <c r="A47" s="317">
        <v>45454</v>
      </c>
      <c r="B47">
        <v>35.520000000000003</v>
      </c>
      <c r="C47">
        <v>35.520000000000003</v>
      </c>
    </row>
    <row r="48" spans="1:3">
      <c r="A48" s="317">
        <v>45455</v>
      </c>
      <c r="B48">
        <v>34.979999999999997</v>
      </c>
      <c r="C48">
        <v>34.979999999999997</v>
      </c>
    </row>
    <row r="49" spans="1:3">
      <c r="A49" s="317">
        <v>45470</v>
      </c>
      <c r="B49">
        <v>68.52000000000001</v>
      </c>
      <c r="C49">
        <v>68.52000000000001</v>
      </c>
    </row>
    <row r="50" spans="1:3">
      <c r="A50" s="317">
        <v>45471</v>
      </c>
      <c r="B50">
        <v>74</v>
      </c>
      <c r="C50">
        <v>74</v>
      </c>
    </row>
    <row r="51" spans="1:3">
      <c r="A51" s="317">
        <v>45472</v>
      </c>
      <c r="B51">
        <v>72.44</v>
      </c>
      <c r="C51">
        <v>72.44</v>
      </c>
    </row>
    <row r="52" spans="1:3">
      <c r="A52" s="317">
        <v>45473</v>
      </c>
      <c r="B52">
        <v>37.020000000000003</v>
      </c>
      <c r="C52">
        <v>37.020000000000003</v>
      </c>
    </row>
    <row r="53" spans="1:3">
      <c r="A53" s="317">
        <v>45474</v>
      </c>
      <c r="B53">
        <v>106.92000000000002</v>
      </c>
      <c r="C53">
        <v>106.92000000000002</v>
      </c>
    </row>
    <row r="54" spans="1:3">
      <c r="A54" s="317">
        <v>45475</v>
      </c>
      <c r="B54">
        <v>71.06</v>
      </c>
      <c r="C54">
        <v>71.06</v>
      </c>
    </row>
    <row r="55" spans="1:3">
      <c r="A55" s="317">
        <v>45476</v>
      </c>
      <c r="B55">
        <v>73.240000000000009</v>
      </c>
      <c r="C55">
        <v>73.240000000000009</v>
      </c>
    </row>
    <row r="56" spans="1:3">
      <c r="A56" s="317">
        <v>45477</v>
      </c>
      <c r="B56">
        <v>70.460000000000008</v>
      </c>
      <c r="C56">
        <v>70.460000000000008</v>
      </c>
    </row>
    <row r="57" spans="1:3">
      <c r="A57" s="317">
        <v>45478</v>
      </c>
      <c r="B57">
        <v>35.520000000000003</v>
      </c>
      <c r="C57">
        <v>35.520000000000003</v>
      </c>
    </row>
    <row r="58" spans="1:3">
      <c r="A58" s="317">
        <v>45479</v>
      </c>
      <c r="B58">
        <v>36.44</v>
      </c>
      <c r="C58">
        <v>36.44</v>
      </c>
    </row>
    <row r="59" spans="1:3">
      <c r="A59" s="317">
        <v>45481</v>
      </c>
      <c r="B59">
        <v>35.4</v>
      </c>
      <c r="C59">
        <v>35.4</v>
      </c>
    </row>
    <row r="60" spans="1:3">
      <c r="A60" s="317">
        <v>45482</v>
      </c>
      <c r="B60">
        <v>35.24</v>
      </c>
      <c r="C60">
        <v>35.24</v>
      </c>
    </row>
    <row r="61" spans="1:3">
      <c r="A61" s="317">
        <v>45483</v>
      </c>
      <c r="B61">
        <v>112.28</v>
      </c>
      <c r="C61">
        <v>112.28</v>
      </c>
    </row>
    <row r="62" spans="1:3">
      <c r="A62" s="317">
        <v>45484</v>
      </c>
      <c r="B62">
        <v>38.06</v>
      </c>
      <c r="C62">
        <v>38.06</v>
      </c>
    </row>
    <row r="63" spans="1:3">
      <c r="A63" s="317">
        <v>45485</v>
      </c>
      <c r="B63">
        <v>71.22</v>
      </c>
      <c r="C63">
        <v>71.22</v>
      </c>
    </row>
    <row r="64" spans="1:3">
      <c r="A64" s="317">
        <v>45486</v>
      </c>
      <c r="B64">
        <v>105.48</v>
      </c>
      <c r="C64">
        <v>105.48</v>
      </c>
    </row>
    <row r="65" spans="1:3">
      <c r="A65" s="317">
        <v>45488</v>
      </c>
      <c r="B65">
        <v>71</v>
      </c>
      <c r="C65">
        <v>71</v>
      </c>
    </row>
    <row r="66" spans="1:3">
      <c r="A66" s="317">
        <v>45487</v>
      </c>
      <c r="B66">
        <v>77.400000000000006</v>
      </c>
      <c r="C66">
        <v>77.400000000000006</v>
      </c>
    </row>
    <row r="67" spans="1:3">
      <c r="A67" s="317">
        <v>45490</v>
      </c>
      <c r="B67">
        <v>34.4</v>
      </c>
      <c r="C67">
        <v>34.4</v>
      </c>
    </row>
    <row r="68" spans="1:3">
      <c r="A68" s="317">
        <v>45489</v>
      </c>
      <c r="B68">
        <v>70.56</v>
      </c>
      <c r="C68">
        <v>70.56</v>
      </c>
    </row>
    <row r="69" spans="1:3">
      <c r="A69" s="317">
        <v>45491</v>
      </c>
      <c r="B69">
        <v>69.039999999999992</v>
      </c>
      <c r="C69">
        <v>69.039999999999992</v>
      </c>
    </row>
    <row r="70" spans="1:3">
      <c r="A70" s="317">
        <v>45492</v>
      </c>
      <c r="B70">
        <v>108</v>
      </c>
      <c r="C70">
        <v>108</v>
      </c>
    </row>
    <row r="71" spans="1:3">
      <c r="A71" s="317">
        <v>45493</v>
      </c>
      <c r="B71">
        <v>34.880000000000003</v>
      </c>
      <c r="C71">
        <v>34.880000000000003</v>
      </c>
    </row>
    <row r="72" spans="1:3">
      <c r="A72" s="317">
        <v>45494</v>
      </c>
      <c r="B72">
        <v>70.97999999999999</v>
      </c>
      <c r="C72">
        <v>70.97999999999999</v>
      </c>
    </row>
    <row r="73" spans="1:3">
      <c r="A73" s="317">
        <v>45495</v>
      </c>
      <c r="B73">
        <v>72.64</v>
      </c>
      <c r="C73">
        <v>72.64</v>
      </c>
    </row>
    <row r="74" spans="1:3">
      <c r="A74" s="317">
        <v>45496</v>
      </c>
      <c r="B74">
        <v>35.36</v>
      </c>
      <c r="C74">
        <v>35.36</v>
      </c>
    </row>
    <row r="75" spans="1:3">
      <c r="A75" s="317">
        <v>45497</v>
      </c>
      <c r="B75">
        <v>68.5</v>
      </c>
      <c r="C75">
        <v>68.5</v>
      </c>
    </row>
    <row r="76" spans="1:3">
      <c r="A76" s="317">
        <v>45499</v>
      </c>
      <c r="B76">
        <v>38.36</v>
      </c>
      <c r="C76">
        <v>38.36</v>
      </c>
    </row>
    <row r="77" spans="1:3">
      <c r="A77" s="317">
        <v>45500</v>
      </c>
      <c r="B77">
        <v>73.02000000000001</v>
      </c>
      <c r="C77">
        <v>73.02000000000001</v>
      </c>
    </row>
    <row r="78" spans="1:3">
      <c r="A78" s="317">
        <v>45501</v>
      </c>
      <c r="B78">
        <v>114.32</v>
      </c>
      <c r="C78">
        <v>114.32</v>
      </c>
    </row>
    <row r="79" spans="1:3">
      <c r="A79" s="317">
        <v>45502</v>
      </c>
      <c r="B79">
        <v>36.46</v>
      </c>
      <c r="C79">
        <v>36.46</v>
      </c>
    </row>
    <row r="80" spans="1:3">
      <c r="A80" s="317">
        <v>45504</v>
      </c>
      <c r="B80">
        <v>71.92</v>
      </c>
      <c r="C80">
        <v>71.92</v>
      </c>
    </row>
    <row r="81" spans="1:3">
      <c r="A81" s="317">
        <v>45506</v>
      </c>
      <c r="B81">
        <v>74.16</v>
      </c>
      <c r="C81">
        <v>74.16</v>
      </c>
    </row>
    <row r="82" spans="1:3">
      <c r="A82" s="317">
        <v>45509</v>
      </c>
      <c r="B82">
        <v>74.52000000000001</v>
      </c>
      <c r="C82">
        <v>74.52000000000001</v>
      </c>
    </row>
    <row r="83" spans="1:3">
      <c r="A83" s="16" t="s">
        <v>28</v>
      </c>
      <c r="B83">
        <v>4582.1000000000004</v>
      </c>
      <c r="C83">
        <v>4582.1000000000004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3:C47"/>
  <sheetViews>
    <sheetView topLeftCell="A49" workbookViewId="0">
      <selection activeCell="L47" sqref="L47"/>
    </sheetView>
  </sheetViews>
  <sheetFormatPr defaultRowHeight="14.4"/>
  <cols>
    <col min="1" max="1" width="13.109375" bestFit="1" customWidth="1"/>
    <col min="2" max="2" width="14.44140625" style="14" bestFit="1" customWidth="1"/>
    <col min="3" max="3" width="22.5546875" bestFit="1" customWidth="1"/>
  </cols>
  <sheetData>
    <row r="3" spans="1:3">
      <c r="A3" s="15" t="s">
        <v>27</v>
      </c>
      <c r="B3" s="14" t="s">
        <v>30</v>
      </c>
      <c r="C3" t="s">
        <v>58</v>
      </c>
    </row>
    <row r="4" spans="1:3">
      <c r="A4" s="16" t="s">
        <v>40</v>
      </c>
      <c r="B4" s="14">
        <v>202</v>
      </c>
      <c r="C4">
        <v>7303.92</v>
      </c>
    </row>
    <row r="5" spans="1:3">
      <c r="A5" s="16" t="s">
        <v>44</v>
      </c>
      <c r="B5" s="14">
        <v>202</v>
      </c>
      <c r="C5">
        <v>7400.7799999999961</v>
      </c>
    </row>
    <row r="6" spans="1:3">
      <c r="A6" s="16" t="s">
        <v>45</v>
      </c>
      <c r="B6" s="14">
        <v>191</v>
      </c>
      <c r="C6">
        <v>6871.5399999999981</v>
      </c>
    </row>
    <row r="7" spans="1:3">
      <c r="A7" s="16" t="s">
        <v>24</v>
      </c>
      <c r="B7" s="14">
        <v>178</v>
      </c>
      <c r="C7">
        <v>6401.9000000000051</v>
      </c>
    </row>
    <row r="8" spans="1:3">
      <c r="A8" s="16" t="s">
        <v>39</v>
      </c>
      <c r="B8" s="14">
        <v>177</v>
      </c>
      <c r="C8">
        <v>6435.1599999999962</v>
      </c>
    </row>
    <row r="9" spans="1:3">
      <c r="A9" s="16" t="s">
        <v>25</v>
      </c>
      <c r="B9" s="14">
        <v>173</v>
      </c>
      <c r="C9">
        <v>6208.98</v>
      </c>
    </row>
    <row r="10" spans="1:3">
      <c r="A10" s="16" t="s">
        <v>8</v>
      </c>
      <c r="B10" s="14">
        <v>167</v>
      </c>
      <c r="C10">
        <v>3899.2000000000007</v>
      </c>
    </row>
    <row r="11" spans="1:3">
      <c r="A11" s="16" t="s">
        <v>42</v>
      </c>
      <c r="B11" s="14">
        <v>164</v>
      </c>
      <c r="C11">
        <v>5900.4000000000033</v>
      </c>
    </row>
    <row r="12" spans="1:3">
      <c r="A12" s="16" t="s">
        <v>22</v>
      </c>
      <c r="B12" s="14">
        <v>158</v>
      </c>
      <c r="C12">
        <v>5704.3800000000028</v>
      </c>
    </row>
    <row r="13" spans="1:3">
      <c r="A13" s="16" t="s">
        <v>41</v>
      </c>
      <c r="B13" s="14">
        <v>158</v>
      </c>
      <c r="C13">
        <v>3695.8199999999997</v>
      </c>
    </row>
    <row r="14" spans="1:3">
      <c r="A14" s="16" t="s">
        <v>10</v>
      </c>
      <c r="B14" s="14">
        <v>150</v>
      </c>
      <c r="C14">
        <v>3513.64</v>
      </c>
    </row>
    <row r="15" spans="1:3">
      <c r="A15" s="16" t="s">
        <v>26</v>
      </c>
      <c r="B15" s="14">
        <v>146</v>
      </c>
      <c r="C15">
        <v>5321.9600000000019</v>
      </c>
    </row>
    <row r="16" spans="1:3">
      <c r="A16" s="16" t="s">
        <v>57</v>
      </c>
      <c r="B16" s="14">
        <v>140</v>
      </c>
      <c r="C16">
        <v>5114.159999999998</v>
      </c>
    </row>
    <row r="17" spans="1:3">
      <c r="A17" s="16" t="s">
        <v>21</v>
      </c>
      <c r="B17" s="14">
        <v>126</v>
      </c>
      <c r="C17">
        <v>4582.1000000000013</v>
      </c>
    </row>
    <row r="18" spans="1:3">
      <c r="A18" s="16" t="s">
        <v>54</v>
      </c>
      <c r="B18" s="14">
        <v>125</v>
      </c>
      <c r="C18">
        <v>4497.96</v>
      </c>
    </row>
    <row r="19" spans="1:3">
      <c r="A19" s="16" t="s">
        <v>52</v>
      </c>
      <c r="B19" s="14">
        <v>115</v>
      </c>
      <c r="C19">
        <v>4202.5999999999985</v>
      </c>
    </row>
    <row r="20" spans="1:3">
      <c r="A20" s="16" t="s">
        <v>23</v>
      </c>
      <c r="B20" s="14">
        <v>111</v>
      </c>
      <c r="C20">
        <v>4054.6200000000013</v>
      </c>
    </row>
    <row r="21" spans="1:3">
      <c r="A21" s="16" t="s">
        <v>43</v>
      </c>
      <c r="B21" s="14">
        <v>102</v>
      </c>
      <c r="C21">
        <v>3694.0400000000009</v>
      </c>
    </row>
    <row r="22" spans="1:3">
      <c r="A22" s="16" t="s">
        <v>20</v>
      </c>
      <c r="B22" s="14">
        <v>91</v>
      </c>
      <c r="C22">
        <v>3295.8599999999992</v>
      </c>
    </row>
    <row r="23" spans="1:3">
      <c r="A23" s="16" t="s">
        <v>55</v>
      </c>
      <c r="B23" s="14">
        <v>87</v>
      </c>
      <c r="C23">
        <v>2018.5240000000001</v>
      </c>
    </row>
    <row r="24" spans="1:3">
      <c r="A24" s="16" t="s">
        <v>38</v>
      </c>
      <c r="B24" s="14">
        <v>61</v>
      </c>
      <c r="C24">
        <v>1421.3400000000004</v>
      </c>
    </row>
    <row r="25" spans="1:3">
      <c r="A25" s="16" t="s">
        <v>131</v>
      </c>
      <c r="B25" s="14">
        <v>18</v>
      </c>
      <c r="C25">
        <v>660.81999999999994</v>
      </c>
    </row>
    <row r="26" spans="1:3">
      <c r="A26" s="16" t="s">
        <v>28</v>
      </c>
      <c r="B26" s="14">
        <v>3042</v>
      </c>
      <c r="C26">
        <v>102199.70399999995</v>
      </c>
    </row>
    <row r="27" spans="1:3">
      <c r="B27"/>
    </row>
    <row r="28" spans="1:3">
      <c r="B28"/>
    </row>
    <row r="29" spans="1:3">
      <c r="B29"/>
    </row>
    <row r="30" spans="1:3">
      <c r="B30"/>
    </row>
    <row r="31" spans="1:3">
      <c r="B31"/>
    </row>
    <row r="32" spans="1:3">
      <c r="B32"/>
    </row>
    <row r="33" spans="2:2">
      <c r="B33"/>
    </row>
    <row r="34" spans="2:2">
      <c r="B34"/>
    </row>
    <row r="35" spans="2:2">
      <c r="B35"/>
    </row>
    <row r="36" spans="2:2">
      <c r="B36"/>
    </row>
    <row r="37" spans="2:2">
      <c r="B37"/>
    </row>
    <row r="38" spans="2:2">
      <c r="B38"/>
    </row>
    <row r="39" spans="2:2">
      <c r="B39"/>
    </row>
    <row r="40" spans="2:2">
      <c r="B40"/>
    </row>
    <row r="41" spans="2:2">
      <c r="B41"/>
    </row>
    <row r="42" spans="2:2">
      <c r="B42"/>
    </row>
    <row r="43" spans="2:2">
      <c r="B43"/>
    </row>
    <row r="44" spans="2:2">
      <c r="B44"/>
    </row>
    <row r="45" spans="2:2">
      <c r="B45"/>
    </row>
    <row r="46" spans="2:2">
      <c r="B46"/>
    </row>
    <row r="47" spans="2:2">
      <c r="B47"/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99"/>
  <sheetViews>
    <sheetView topLeftCell="A7" workbookViewId="0">
      <selection activeCell="I11" sqref="I11"/>
    </sheetView>
  </sheetViews>
  <sheetFormatPr defaultRowHeight="14.4"/>
  <cols>
    <col min="1" max="1" width="5.6640625" bestFit="1" customWidth="1"/>
    <col min="2" max="2" width="12.6640625" bestFit="1" customWidth="1"/>
    <col min="3" max="3" width="3" bestFit="1" customWidth="1"/>
    <col min="4" max="4" width="6.33203125" bestFit="1" customWidth="1"/>
    <col min="5" max="5" width="7" bestFit="1" customWidth="1"/>
    <col min="7" max="7" width="8.6640625" bestFit="1" customWidth="1"/>
    <col min="8" max="8" width="6.33203125" bestFit="1" customWidth="1"/>
    <col min="9" max="9" width="7" bestFit="1" customWidth="1"/>
    <col min="11" max="11" width="8.6640625" bestFit="1" customWidth="1"/>
    <col min="12" max="12" width="6.33203125" bestFit="1" customWidth="1"/>
    <col min="13" max="13" width="7.109375" customWidth="1"/>
    <col min="15" max="15" width="8.6640625" bestFit="1" customWidth="1"/>
    <col min="16" max="16" width="5.109375" bestFit="1" customWidth="1"/>
    <col min="17" max="17" width="9.5546875" bestFit="1" customWidth="1"/>
  </cols>
  <sheetData>
    <row r="1" spans="1:17" ht="16.2" thickBot="1">
      <c r="A1" s="122" t="s">
        <v>1</v>
      </c>
      <c r="B1" s="123">
        <v>45442</v>
      </c>
      <c r="C1" s="124"/>
      <c r="D1" s="812" t="s">
        <v>111</v>
      </c>
      <c r="E1" s="813"/>
      <c r="F1" s="813"/>
      <c r="G1" s="814"/>
      <c r="H1" s="812" t="s">
        <v>112</v>
      </c>
      <c r="I1" s="813"/>
      <c r="J1" s="813"/>
      <c r="K1" s="814"/>
      <c r="L1" s="812" t="s">
        <v>113</v>
      </c>
      <c r="M1" s="813"/>
      <c r="N1" s="813"/>
      <c r="O1" s="814"/>
      <c r="P1" s="812" t="s">
        <v>14</v>
      </c>
      <c r="Q1" s="814"/>
    </row>
    <row r="2" spans="1:17" ht="16.2" thickBot="1">
      <c r="A2" s="125" t="s">
        <v>114</v>
      </c>
      <c r="B2" s="126" t="s">
        <v>115</v>
      </c>
      <c r="C2" s="127" t="s">
        <v>116</v>
      </c>
      <c r="D2" s="125" t="s">
        <v>117</v>
      </c>
      <c r="E2" s="815" t="s">
        <v>118</v>
      </c>
      <c r="F2" s="816"/>
      <c r="G2" s="128" t="s">
        <v>119</v>
      </c>
      <c r="H2" s="125" t="s">
        <v>117</v>
      </c>
      <c r="I2" s="815" t="s">
        <v>118</v>
      </c>
      <c r="J2" s="816"/>
      <c r="K2" s="128" t="s">
        <v>119</v>
      </c>
      <c r="L2" s="125" t="s">
        <v>117</v>
      </c>
      <c r="M2" s="815" t="s">
        <v>118</v>
      </c>
      <c r="N2" s="816"/>
      <c r="O2" s="128" t="s">
        <v>119</v>
      </c>
      <c r="P2" s="129" t="s">
        <v>120</v>
      </c>
      <c r="Q2" s="130" t="s">
        <v>121</v>
      </c>
    </row>
    <row r="3" spans="1:17">
      <c r="A3" s="131">
        <v>1</v>
      </c>
      <c r="B3" s="132" t="s">
        <v>26</v>
      </c>
      <c r="C3" s="133">
        <v>22</v>
      </c>
      <c r="D3" s="187">
        <f>IFERROR(VLOOKUP($B$1&amp;$B3&amp;1,UTK[[ID]:[UNLOADING DATE]],3,0),"")</f>
        <v>63263</v>
      </c>
      <c r="E3" s="188">
        <v>312214</v>
      </c>
      <c r="F3" s="187">
        <f>IFERROR(VLOOKUP($B$1&amp;$B3&amp;1,UTK[[ID]:[UNLOADING DATE]],5,0),"")</f>
        <v>8241</v>
      </c>
      <c r="G3" s="196">
        <f>IFERROR(VLOOKUP($B$1&amp;$B3&amp;1,UTK[[ID]:[UNLOADING DATE]],9,0),"")</f>
        <v>36.040000000000006</v>
      </c>
      <c r="H3" s="187">
        <f>IFERROR(VLOOKUP($B$1&amp;$B3&amp;2,UTK[[ID]:[UNLOADING DATE]],3,0),"")</f>
        <v>63280</v>
      </c>
      <c r="I3" s="188">
        <v>312214</v>
      </c>
      <c r="J3" s="187">
        <f>IFERROR(VLOOKUP($B$1&amp;$B3&amp;2,UTK[[ID]:[UNLOADING DATE]],5,0),"")</f>
        <v>8346</v>
      </c>
      <c r="K3" s="196">
        <f>IFERROR(VLOOKUP($B$1&amp;$B3&amp;2,UTK[[ID]:[UNLOADING DATE]],9,0),"")</f>
        <v>38.099999999999994</v>
      </c>
      <c r="L3" s="187" t="str">
        <f>IFERROR(VLOOKUP($B$1&amp;$B3&amp;3,UTK[[ID]:[UNLOADING DATE]],3,0),"")</f>
        <v/>
      </c>
      <c r="M3" s="188">
        <v>312214</v>
      </c>
      <c r="N3" s="187" t="str">
        <f>IFERROR(VLOOKUP($B$1&amp;$B3&amp;3,UTK[[ID]:[UNLOADING DATE]],5,0),"")</f>
        <v/>
      </c>
      <c r="O3" s="189"/>
      <c r="P3" s="133">
        <f t="shared" ref="P3:P15" si="0">COUNT(G3,K3,O3)</f>
        <v>2</v>
      </c>
      <c r="Q3" s="136">
        <f t="shared" ref="Q3:Q15" si="1">G3+K3+O3</f>
        <v>74.14</v>
      </c>
    </row>
    <row r="4" spans="1:17">
      <c r="A4" s="137">
        <v>2</v>
      </c>
      <c r="B4" s="138" t="s">
        <v>39</v>
      </c>
      <c r="C4" s="139">
        <v>22</v>
      </c>
      <c r="D4" s="134">
        <f>IFERROR(VLOOKUP($B$1&amp;$B4&amp;1,UTK[[ID]:[UNLOADING DATE]],3,0),"")</f>
        <v>63271</v>
      </c>
      <c r="E4" s="135">
        <v>312214</v>
      </c>
      <c r="F4" s="134">
        <f>IFERROR(VLOOKUP($B$1&amp;$B4&amp;1,UTK[[ID]:[UNLOADING DATE]],5,0),"")</f>
        <v>8299</v>
      </c>
      <c r="G4" s="182">
        <f>IFERROR(VLOOKUP($B$1&amp;$B4&amp;1,UTK[[ID]:[UNLOADING DATE]],9,0),"")</f>
        <v>36.26</v>
      </c>
      <c r="H4" s="134" t="str">
        <f>IFERROR(VLOOKUP($B$1&amp;$B4&amp;2,UTK[[ID]:[UNLOADING DATE]],3,0),"")</f>
        <v/>
      </c>
      <c r="I4" s="135">
        <v>312214</v>
      </c>
      <c r="J4" s="134" t="str">
        <f>IFERROR(VLOOKUP($B$1&amp;$B4&amp;2,UTK[[ID]:[UNLOADING DATE]],5,0),"")</f>
        <v/>
      </c>
      <c r="K4" s="182" t="str">
        <f>IFERROR(VLOOKUP($B$1&amp;$B4&amp;2,UTK[[ID]:[UNLOADING DATE]],9,0),"")</f>
        <v/>
      </c>
      <c r="L4" s="134" t="str">
        <f>IFERROR(VLOOKUP($B$1&amp;$B4&amp;3,UTK[[ID]:[UNLOADING DATE]],3,0),"")</f>
        <v/>
      </c>
      <c r="M4" s="135">
        <v>312214</v>
      </c>
      <c r="N4" s="134" t="str">
        <f>IFERROR(VLOOKUP($B$1&amp;$B4&amp;3,UTK[[ID]:[UNLOADING DATE]],5,0),"")</f>
        <v/>
      </c>
      <c r="O4" s="190"/>
      <c r="P4" s="133">
        <f t="shared" si="0"/>
        <v>1</v>
      </c>
      <c r="Q4" s="136" t="e">
        <f t="shared" si="1"/>
        <v>#VALUE!</v>
      </c>
    </row>
    <row r="5" spans="1:17">
      <c r="A5" s="131">
        <v>3</v>
      </c>
      <c r="B5" s="138" t="s">
        <v>41</v>
      </c>
      <c r="C5" s="139">
        <v>12</v>
      </c>
      <c r="D5" s="134">
        <f>IFERROR(VLOOKUP($B$1&amp;$B5&amp;1,UTK[[ID]:[UNLOADING DATE]],3,0),"")</f>
        <v>63256</v>
      </c>
      <c r="E5" s="135">
        <v>312214</v>
      </c>
      <c r="F5" s="134">
        <f>IFERROR(VLOOKUP($B$1&amp;$B5&amp;1,UTK[[ID]:[UNLOADING DATE]],5,0),"")</f>
        <v>8201</v>
      </c>
      <c r="G5" s="182">
        <f>IFERROR(VLOOKUP($B$1&amp;$B5&amp;1,UTK[[ID]:[UNLOADING DATE]],9,0),"")</f>
        <v>24.299999999999997</v>
      </c>
      <c r="H5" s="134">
        <f>IFERROR(VLOOKUP($B$1&amp;$B5&amp;2,UTK[[ID]:[UNLOADING DATE]],3,0),"")</f>
        <v>63273</v>
      </c>
      <c r="I5" s="135">
        <v>312214</v>
      </c>
      <c r="J5" s="134">
        <f>IFERROR(VLOOKUP($B$1&amp;$B5&amp;2,UTK[[ID]:[UNLOADING DATE]],5,0),"")</f>
        <v>8308</v>
      </c>
      <c r="K5" s="182">
        <f>IFERROR(VLOOKUP($B$1&amp;$B5&amp;2,UTK[[ID]:[UNLOADING DATE]],9,0),"")</f>
        <v>24.6</v>
      </c>
      <c r="L5" s="134" t="str">
        <f>IFERROR(VLOOKUP($B$1&amp;$B5&amp;3,UTK[[ID]:[UNLOADING DATE]],3,0),"")</f>
        <v/>
      </c>
      <c r="M5" s="135">
        <v>312214</v>
      </c>
      <c r="N5" s="134" t="str">
        <f>IFERROR(VLOOKUP($B$1&amp;$B5&amp;3,UTK[[ID]:[UNLOADING DATE]],5,0),"")</f>
        <v/>
      </c>
      <c r="O5" s="190"/>
      <c r="P5" s="133">
        <f t="shared" si="0"/>
        <v>2</v>
      </c>
      <c r="Q5" s="136">
        <f t="shared" si="1"/>
        <v>48.9</v>
      </c>
    </row>
    <row r="6" spans="1:17">
      <c r="A6" s="137">
        <v>4</v>
      </c>
      <c r="B6" s="132" t="s">
        <v>55</v>
      </c>
      <c r="C6" s="139">
        <v>12</v>
      </c>
      <c r="D6" s="134">
        <f>IFERROR(VLOOKUP($B$1&amp;$B6&amp;1,UTK[[ID]:[UNLOADING DATE]],3,0),"")</f>
        <v>63260</v>
      </c>
      <c r="E6" s="135">
        <v>312214</v>
      </c>
      <c r="F6" s="134">
        <f>IFERROR(VLOOKUP($B$1&amp;$B6&amp;1,UTK[[ID]:[UNLOADING DATE]],5,0),"")</f>
        <v>8229</v>
      </c>
      <c r="G6" s="182">
        <f>IFERROR(VLOOKUP($B$1&amp;$B6&amp;1,UTK[[ID]:[UNLOADING DATE]],9,0),"")</f>
        <v>24.36</v>
      </c>
      <c r="H6" s="134">
        <f>IFERROR(VLOOKUP($B$1&amp;$B6&amp;2,UTK[[ID]:[UNLOADING DATE]],3,0),"")</f>
        <v>63276</v>
      </c>
      <c r="I6" s="135">
        <v>312214</v>
      </c>
      <c r="J6" s="134">
        <f>IFERROR(VLOOKUP($B$1&amp;$B6&amp;2,UTK[[ID]:[UNLOADING DATE]],5,0),"")</f>
        <v>8340</v>
      </c>
      <c r="K6" s="182">
        <f>IFERROR(VLOOKUP($B$1&amp;$B6&amp;2,UTK[[ID]:[UNLOADING DATE]],9,0),"")</f>
        <v>23.2</v>
      </c>
      <c r="L6" s="134" t="str">
        <f>IFERROR(VLOOKUP($B$1&amp;$B6&amp;3,UTK[[ID]:[UNLOADING DATE]],3,0),"")</f>
        <v/>
      </c>
      <c r="M6" s="135">
        <v>312214</v>
      </c>
      <c r="N6" s="134" t="str">
        <f>IFERROR(VLOOKUP($B$1&amp;$B6&amp;3,UTK[[ID]:[UNLOADING DATE]],5,0),"")</f>
        <v/>
      </c>
      <c r="O6" s="190"/>
      <c r="P6" s="133">
        <f t="shared" si="0"/>
        <v>2</v>
      </c>
      <c r="Q6" s="136">
        <f t="shared" si="1"/>
        <v>47.56</v>
      </c>
    </row>
    <row r="7" spans="1:17">
      <c r="A7" s="131">
        <v>5</v>
      </c>
      <c r="B7" s="132" t="s">
        <v>21</v>
      </c>
      <c r="C7" s="139">
        <v>22</v>
      </c>
      <c r="D7" s="134">
        <f>IFERROR(VLOOKUP($B$1&amp;$B7&amp;1,UTK[[ID]:[UNLOADING DATE]],3,0),"")</f>
        <v>63270</v>
      </c>
      <c r="E7" s="135">
        <v>312214</v>
      </c>
      <c r="F7" s="134">
        <f>IFERROR(VLOOKUP($B$1&amp;$B7&amp;1,UTK[[ID]:[UNLOADING DATE]],5,0),"")</f>
        <v>8263</v>
      </c>
      <c r="G7" s="182">
        <f>IFERROR(VLOOKUP($B$1&amp;$B7&amp;1,UTK[[ID]:[UNLOADING DATE]],9,0),"")</f>
        <v>35.86</v>
      </c>
      <c r="H7" s="134" t="str">
        <f>IFERROR(VLOOKUP($B$1&amp;$B7&amp;2,UTK[[ID]:[UNLOADING DATE]],3,0),"")</f>
        <v/>
      </c>
      <c r="I7" s="135">
        <v>312214</v>
      </c>
      <c r="J7" s="134" t="str">
        <f>IFERROR(VLOOKUP($B$1&amp;$B7&amp;2,UTK[[ID]:[UNLOADING DATE]],5,0),"")</f>
        <v/>
      </c>
      <c r="K7" s="182" t="str">
        <f>IFERROR(VLOOKUP($B$1&amp;$B7&amp;2,UTK[[ID]:[UNLOADING DATE]],9,0),"")</f>
        <v/>
      </c>
      <c r="L7" s="134" t="str">
        <f>IFERROR(VLOOKUP($B$1&amp;$B7&amp;3,UTK[[ID]:[UNLOADING DATE]],3,0),"")</f>
        <v/>
      </c>
      <c r="M7" s="135">
        <v>312214</v>
      </c>
      <c r="N7" s="134" t="str">
        <f>IFERROR(VLOOKUP($B$1&amp;$B7&amp;3,UTK[[ID]:[UNLOADING DATE]],5,0),"")</f>
        <v/>
      </c>
      <c r="O7" s="190"/>
      <c r="P7" s="133">
        <f t="shared" si="0"/>
        <v>1</v>
      </c>
      <c r="Q7" s="136" t="e">
        <f t="shared" si="1"/>
        <v>#VALUE!</v>
      </c>
    </row>
    <row r="8" spans="1:17">
      <c r="A8" s="137">
        <v>6</v>
      </c>
      <c r="B8" s="138" t="s">
        <v>22</v>
      </c>
      <c r="C8" s="139">
        <v>22</v>
      </c>
      <c r="D8" s="134">
        <f>IFERROR(VLOOKUP($B$1&amp;$B8&amp;1,UTK[[ID]:[UNLOADING DATE]],3,0),"")</f>
        <v>63257</v>
      </c>
      <c r="E8" s="135">
        <v>312214</v>
      </c>
      <c r="F8" s="134">
        <f>IFERROR(VLOOKUP($B$1&amp;$B8&amp;1,UTK[[ID]:[UNLOADING DATE]],5,0),"")</f>
        <v>8202</v>
      </c>
      <c r="G8" s="182"/>
      <c r="H8" s="134">
        <f>IFERROR(VLOOKUP($B$1&amp;$B8&amp;2,UTK[[ID]:[UNLOADING DATE]],3,0),"")</f>
        <v>63272</v>
      </c>
      <c r="I8" s="135">
        <v>312214</v>
      </c>
      <c r="J8" s="134">
        <f>IFERROR(VLOOKUP($B$1&amp;$B8&amp;2,UTK[[ID]:[UNLOADING DATE]],5,0),"")</f>
        <v>8303</v>
      </c>
      <c r="K8" s="182"/>
      <c r="L8" s="134" t="str">
        <f>IFERROR(VLOOKUP($B$1&amp;$B8&amp;3,UTK[[ID]:[UNLOADING DATE]],3,0),"")</f>
        <v/>
      </c>
      <c r="M8" s="135">
        <v>312214</v>
      </c>
      <c r="N8" s="134" t="str">
        <f>IFERROR(VLOOKUP($B$1&amp;$B8&amp;3,UTK[[ID]:[UNLOADING DATE]],5,0),"")</f>
        <v/>
      </c>
      <c r="O8" s="190"/>
      <c r="P8" s="133">
        <f t="shared" si="0"/>
        <v>0</v>
      </c>
      <c r="Q8" s="136">
        <f t="shared" si="1"/>
        <v>0</v>
      </c>
    </row>
    <row r="9" spans="1:17">
      <c r="A9" s="131">
        <v>7</v>
      </c>
      <c r="B9" s="138" t="s">
        <v>10</v>
      </c>
      <c r="C9" s="139">
        <v>12</v>
      </c>
      <c r="D9" s="134">
        <f>IFERROR(VLOOKUP($B$1&amp;$B9&amp;1,UTK[[ID]:[UNLOADING DATE]],3,0),"")</f>
        <v>63268</v>
      </c>
      <c r="E9" s="135">
        <v>312214</v>
      </c>
      <c r="F9" s="134">
        <f>IFERROR(VLOOKUP($B$1&amp;$B9&amp;1,UTK[[ID]:[UNLOADING DATE]],5,0),"")</f>
        <v>8262</v>
      </c>
      <c r="G9" s="182">
        <f>IFERROR(VLOOKUP($B$1&amp;$B9&amp;1,UTK[[ID]:[UNLOADING DATE]],9,0),"")</f>
        <v>22.32</v>
      </c>
      <c r="H9" s="134" t="str">
        <f>IFERROR(VLOOKUP($B$1&amp;$B9&amp;2,UTK[[ID]:[UNLOADING DATE]],3,0),"")</f>
        <v/>
      </c>
      <c r="I9" s="135">
        <v>312214</v>
      </c>
      <c r="J9" s="134" t="str">
        <f>IFERROR(VLOOKUP($B$1&amp;$B9&amp;2,UTK[[ID]:[UNLOADING DATE]],5,0),"")</f>
        <v/>
      </c>
      <c r="K9" s="182" t="str">
        <f>IFERROR(VLOOKUP($B$1&amp;$B9&amp;2,UTK[[ID]:[UNLOADING DATE]],9,0),"")</f>
        <v/>
      </c>
      <c r="L9" s="134" t="str">
        <f>IFERROR(VLOOKUP($B$1&amp;$B9&amp;3,UTK[[ID]:[UNLOADING DATE]],3,0),"")</f>
        <v/>
      </c>
      <c r="M9" s="135">
        <v>312214</v>
      </c>
      <c r="N9" s="134" t="str">
        <f>IFERROR(VLOOKUP($B$1&amp;$B9&amp;3,UTK[[ID]:[UNLOADING DATE]],5,0),"")</f>
        <v/>
      </c>
      <c r="O9" s="190"/>
      <c r="P9" s="133">
        <f t="shared" si="0"/>
        <v>1</v>
      </c>
      <c r="Q9" s="136" t="e">
        <f t="shared" si="1"/>
        <v>#VALUE!</v>
      </c>
    </row>
    <row r="10" spans="1:17">
      <c r="A10" s="137">
        <v>8</v>
      </c>
      <c r="B10" s="132" t="s">
        <v>8</v>
      </c>
      <c r="C10" s="139">
        <v>12</v>
      </c>
      <c r="D10" s="134" t="str">
        <f>IFERROR(VLOOKUP($B$1&amp;$B10&amp;1,UTK[[ID]:[UNLOADING DATE]],3,0),"")</f>
        <v/>
      </c>
      <c r="E10" s="135">
        <v>312214</v>
      </c>
      <c r="F10" s="134" t="str">
        <f>IFERROR(VLOOKUP($B$1&amp;$B10&amp;1,UTK[[ID]:[UNLOADING DATE]],5,0),"")</f>
        <v/>
      </c>
      <c r="G10" s="182"/>
      <c r="H10" s="134" t="str">
        <f>IFERROR(VLOOKUP($B$1&amp;$B10&amp;2,UTK[[ID]:[UNLOADING DATE]],3,0),"")</f>
        <v/>
      </c>
      <c r="I10" s="135">
        <v>312214</v>
      </c>
      <c r="J10" s="134" t="str">
        <f>IFERROR(VLOOKUP($B$1&amp;$B10&amp;2,UTK[[ID]:[UNLOADING DATE]],5,0),"")</f>
        <v/>
      </c>
      <c r="K10" s="182"/>
      <c r="L10" s="134" t="str">
        <f>IFERROR(VLOOKUP($B$1&amp;$B10&amp;3,UTK[[ID]:[UNLOADING DATE]],3,0),"")</f>
        <v/>
      </c>
      <c r="M10" s="135">
        <v>312214</v>
      </c>
      <c r="N10" s="134" t="str">
        <f>IFERROR(VLOOKUP($B$1&amp;$B10&amp;3,UTK[[ID]:[UNLOADING DATE]],5,0),"")</f>
        <v/>
      </c>
      <c r="O10" s="190"/>
      <c r="P10" s="133">
        <f t="shared" si="0"/>
        <v>0</v>
      </c>
      <c r="Q10" s="136">
        <f t="shared" si="1"/>
        <v>0</v>
      </c>
    </row>
    <row r="11" spans="1:17">
      <c r="A11" s="131">
        <v>9</v>
      </c>
      <c r="B11" s="132" t="s">
        <v>25</v>
      </c>
      <c r="C11" s="139">
        <v>22</v>
      </c>
      <c r="D11" s="134">
        <f>IFERROR(VLOOKUP($B$1&amp;$B11&amp;1,UTK[[ID]:[UNLOADING DATE]],3,0),"")</f>
        <v>63261</v>
      </c>
      <c r="E11" s="135">
        <v>312214</v>
      </c>
      <c r="F11" s="134">
        <f>IFERROR(VLOOKUP($B$1&amp;$B11&amp;1,UTK[[ID]:[UNLOADING DATE]],5,0),"")</f>
        <v>8237</v>
      </c>
      <c r="G11" s="182">
        <f>IFERROR(VLOOKUP($B$1&amp;$B11&amp;1,UTK[[ID]:[UNLOADING DATE]],9,0),"")</f>
        <v>37.019999999999996</v>
      </c>
      <c r="H11" s="134">
        <f>IFERROR(VLOOKUP($B$1&amp;$B11&amp;2,UTK[[ID]:[UNLOADING DATE]],3,0),"")</f>
        <v>63277</v>
      </c>
      <c r="I11" s="135">
        <v>312214</v>
      </c>
      <c r="J11" s="134">
        <f>IFERROR(VLOOKUP($B$1&amp;$B11&amp;2,UTK[[ID]:[UNLOADING DATE]],5,0),"")</f>
        <v>8342</v>
      </c>
      <c r="K11" s="182"/>
      <c r="L11" s="134" t="str">
        <f>IFERROR(VLOOKUP($B$1&amp;$B11&amp;3,UTK[[ID]:[UNLOADING DATE]],3,0),"")</f>
        <v/>
      </c>
      <c r="M11" s="135">
        <v>312214</v>
      </c>
      <c r="N11" s="134" t="str">
        <f>IFERROR(VLOOKUP($B$1&amp;$B11&amp;3,UTK[[ID]:[UNLOADING DATE]],5,0),"")</f>
        <v/>
      </c>
      <c r="O11" s="190"/>
      <c r="P11" s="133">
        <f t="shared" si="0"/>
        <v>1</v>
      </c>
      <c r="Q11" s="136">
        <f t="shared" si="1"/>
        <v>37.019999999999996</v>
      </c>
    </row>
    <row r="12" spans="1:17">
      <c r="A12" s="137">
        <v>10</v>
      </c>
      <c r="B12" s="132" t="s">
        <v>24</v>
      </c>
      <c r="C12" s="139">
        <v>22</v>
      </c>
      <c r="D12" s="134">
        <f>IFERROR(VLOOKUP($B$1&amp;$B12&amp;1,UTK[[ID]:[UNLOADING DATE]],3,0),"")</f>
        <v>63264</v>
      </c>
      <c r="E12" s="135">
        <v>312214</v>
      </c>
      <c r="F12" s="134">
        <f>IFERROR(VLOOKUP($B$1&amp;$B12&amp;1,UTK[[ID]:[UNLOADING DATE]],5,0),"")</f>
        <v>8244</v>
      </c>
      <c r="G12" s="182">
        <f>IFERROR(VLOOKUP($B$1&amp;$B12&amp;1,UTK[[ID]:[UNLOADING DATE]],9,0),"")</f>
        <v>36.319999999999993</v>
      </c>
      <c r="H12" s="134">
        <f>IFERROR(VLOOKUP($B$1&amp;$B12&amp;2,UTK[[ID]:[UNLOADING DATE]],3,0),"")</f>
        <v>63278</v>
      </c>
      <c r="I12" s="135">
        <v>312214</v>
      </c>
      <c r="J12" s="134">
        <f>IFERROR(VLOOKUP($B$1&amp;$B12&amp;2,UTK[[ID]:[UNLOADING DATE]],5,0),"")</f>
        <v>8344</v>
      </c>
      <c r="K12" s="182"/>
      <c r="L12" s="134" t="str">
        <f>IFERROR(VLOOKUP($B$1&amp;$B12&amp;3,UTK[[ID]:[UNLOADING DATE]],3,0),"")</f>
        <v/>
      </c>
      <c r="M12" s="135">
        <v>312214</v>
      </c>
      <c r="N12" s="134" t="str">
        <f>IFERROR(VLOOKUP($B$1&amp;$B12&amp;3,UTK[[ID]:[UNLOADING DATE]],5,0),"")</f>
        <v/>
      </c>
      <c r="O12" s="190"/>
      <c r="P12" s="133">
        <f t="shared" si="0"/>
        <v>1</v>
      </c>
      <c r="Q12" s="136">
        <f t="shared" si="1"/>
        <v>36.319999999999993</v>
      </c>
    </row>
    <row r="13" spans="1:17">
      <c r="A13" s="131">
        <v>11</v>
      </c>
      <c r="B13" s="132" t="s">
        <v>40</v>
      </c>
      <c r="C13" s="139">
        <v>22</v>
      </c>
      <c r="D13" s="134">
        <f>IFERROR(VLOOKUP($B$1&amp;$B13&amp;1,UTK[[ID]:[UNLOADING DATE]],3,0),"")</f>
        <v>63266</v>
      </c>
      <c r="E13" s="135">
        <v>312214</v>
      </c>
      <c r="F13" s="134">
        <f>IFERROR(VLOOKUP($B$1&amp;$B13&amp;1,UTK[[ID]:[UNLOADING DATE]],5,0),"")</f>
        <v>8250</v>
      </c>
      <c r="G13" s="182">
        <f>IFERROR(VLOOKUP($B$1&amp;$B13&amp;1,UTK[[ID]:[UNLOADING DATE]],9,0),"")</f>
        <v>36.019999999999996</v>
      </c>
      <c r="H13" s="134" t="str">
        <f>IFERROR(VLOOKUP($B$1&amp;$B13&amp;2,UTK[[ID]:[UNLOADING DATE]],3,0),"")</f>
        <v/>
      </c>
      <c r="I13" s="135">
        <v>312214</v>
      </c>
      <c r="J13" s="134" t="str">
        <f>IFERROR(VLOOKUP($B$1&amp;$B13&amp;2,UTK[[ID]:[UNLOADING DATE]],5,0),"")</f>
        <v/>
      </c>
      <c r="K13" s="182"/>
      <c r="L13" s="134" t="str">
        <f>IFERROR(VLOOKUP($B$1&amp;$B13&amp;3,UTK[[ID]:[UNLOADING DATE]],3,0),"")</f>
        <v/>
      </c>
      <c r="M13" s="135">
        <v>312214</v>
      </c>
      <c r="N13" s="134" t="str">
        <f>IFERROR(VLOOKUP($B$1&amp;$B13&amp;3,UTK[[ID]:[UNLOADING DATE]],5,0),"")</f>
        <v/>
      </c>
      <c r="O13" s="190"/>
      <c r="P13" s="133">
        <f t="shared" si="0"/>
        <v>1</v>
      </c>
      <c r="Q13" s="136">
        <f t="shared" si="1"/>
        <v>36.019999999999996</v>
      </c>
    </row>
    <row r="14" spans="1:17">
      <c r="A14" s="137">
        <v>12</v>
      </c>
      <c r="B14" s="138" t="s">
        <v>54</v>
      </c>
      <c r="C14" s="139">
        <v>22</v>
      </c>
      <c r="D14" s="134">
        <f>IFERROR(VLOOKUP($B$1&amp;$B14&amp;1,UTK[[ID]:[UNLOADING DATE]],3,0),"")</f>
        <v>63267</v>
      </c>
      <c r="E14" s="135">
        <v>312214</v>
      </c>
      <c r="F14" s="134">
        <f>IFERROR(VLOOKUP($B$1&amp;$B14&amp;1,UTK[[ID]:[UNLOADING DATE]],5,0),"")</f>
        <v>8256</v>
      </c>
      <c r="G14" s="182">
        <f>IFERROR(VLOOKUP($B$1&amp;$B14&amp;1,UTK[[ID]:[UNLOADING DATE]],9,0),"")</f>
        <v>36.760000000000005</v>
      </c>
      <c r="H14" s="134" t="str">
        <f>IFERROR(VLOOKUP($B$1&amp;$B14&amp;2,UTK[[ID]:[UNLOADING DATE]],3,0),"")</f>
        <v/>
      </c>
      <c r="I14" s="135">
        <v>312214</v>
      </c>
      <c r="J14" s="134" t="str">
        <f>IFERROR(VLOOKUP($B$1&amp;$B14&amp;2,UTK[[ID]:[UNLOADING DATE]],5,0),"")</f>
        <v/>
      </c>
      <c r="K14" s="182"/>
      <c r="L14" s="134" t="str">
        <f>IFERROR(VLOOKUP($B$1&amp;$B14&amp;3,UTK[[ID]:[UNLOADING DATE]],3,0),"")</f>
        <v/>
      </c>
      <c r="M14" s="135">
        <v>312214</v>
      </c>
      <c r="N14" s="134" t="str">
        <f>IFERROR(VLOOKUP($B$1&amp;$B14&amp;3,UTK[[ID]:[UNLOADING DATE]],5,0),"")</f>
        <v/>
      </c>
      <c r="O14" s="190"/>
      <c r="P14" s="133">
        <f t="shared" si="0"/>
        <v>1</v>
      </c>
      <c r="Q14" s="136">
        <f t="shared" si="1"/>
        <v>36.760000000000005</v>
      </c>
    </row>
    <row r="15" spans="1:17">
      <c r="A15" s="131">
        <v>13</v>
      </c>
      <c r="B15" s="132" t="s">
        <v>45</v>
      </c>
      <c r="C15" s="139">
        <v>22</v>
      </c>
      <c r="D15" s="134">
        <f>IFERROR(VLOOKUP($B$1&amp;$B15&amp;1,UTK[[ID]:[UNLOADING DATE]],3,0),"")</f>
        <v>63265</v>
      </c>
      <c r="E15" s="135">
        <v>312214</v>
      </c>
      <c r="F15" s="134">
        <f>IFERROR(VLOOKUP($B$1&amp;$B15&amp;1,UTK[[ID]:[UNLOADING DATE]],5,0),"")</f>
        <v>8243</v>
      </c>
      <c r="G15" s="182">
        <f>IFERROR(VLOOKUP($B$1&amp;$B15&amp;1,UTK[[ID]:[UNLOADING DATE]],9,0),"")</f>
        <v>35.36</v>
      </c>
      <c r="H15" s="134">
        <f>IFERROR(VLOOKUP($B$1&amp;$B15&amp;2,UTK[[ID]:[UNLOADING DATE]],3,0),"")</f>
        <v>63281</v>
      </c>
      <c r="I15" s="135">
        <v>312214</v>
      </c>
      <c r="J15" s="134">
        <f>IFERROR(VLOOKUP($B$1&amp;$B15&amp;2,UTK[[ID]:[UNLOADING DATE]],5,0),"")</f>
        <v>8353</v>
      </c>
      <c r="K15" s="182"/>
      <c r="L15" s="134" t="str">
        <f>IFERROR(VLOOKUP($B$1&amp;$B15&amp;3,UTK[[ID]:[UNLOADING DATE]],3,0),"")</f>
        <v/>
      </c>
      <c r="M15" s="135">
        <v>312214</v>
      </c>
      <c r="N15" s="134" t="str">
        <f>IFERROR(VLOOKUP($B$1&amp;$B15&amp;3,UTK[[ID]:[UNLOADING DATE]],5,0),"")</f>
        <v/>
      </c>
      <c r="O15" s="190"/>
      <c r="P15" s="133">
        <f t="shared" si="0"/>
        <v>1</v>
      </c>
      <c r="Q15" s="136">
        <f t="shared" si="1"/>
        <v>35.36</v>
      </c>
    </row>
    <row r="16" spans="1:17">
      <c r="A16" s="137">
        <v>14</v>
      </c>
      <c r="B16" s="132" t="s">
        <v>42</v>
      </c>
      <c r="C16" s="139">
        <v>22</v>
      </c>
      <c r="D16" s="134">
        <f>IFERROR(VLOOKUP($B$1&amp;$B16&amp;1,UTK[[ID]:[UNLOADING DATE]],3,0),"")</f>
        <v>63259</v>
      </c>
      <c r="E16" s="135">
        <v>312214</v>
      </c>
      <c r="F16" s="134">
        <f>IFERROR(VLOOKUP($B$1&amp;$B16&amp;1,UTK[[ID]:[UNLOADING DATE]],5,0),"")</f>
        <v>8218</v>
      </c>
      <c r="G16" s="182">
        <f>IFERROR(VLOOKUP($B$1&amp;$B16&amp;1,UTK[[ID]:[UNLOADING DATE]],9,0),"")</f>
        <v>36.739999999999995</v>
      </c>
      <c r="H16" s="134">
        <f>IFERROR(VLOOKUP($B$1&amp;$B16&amp;2,UTK[[ID]:[UNLOADING DATE]],3,0),"")</f>
        <v>63275</v>
      </c>
      <c r="I16" s="135">
        <v>312214</v>
      </c>
      <c r="J16" s="134">
        <f>IFERROR(VLOOKUP($B$1&amp;$B16&amp;2,UTK[[ID]:[UNLOADING DATE]],5,0),"")</f>
        <v>8336</v>
      </c>
      <c r="K16" s="182">
        <f>IFERROR(VLOOKUP($B$1&amp;$B16&amp;2,UTK[[ID]:[UNLOADING DATE]],9,0),"")</f>
        <v>35.880000000000003</v>
      </c>
      <c r="L16" s="134" t="str">
        <f>IFERROR(VLOOKUP($B$1&amp;$B16&amp;3,UTK[[ID]:[UNLOADING DATE]],3,0),"")</f>
        <v/>
      </c>
      <c r="M16" s="135">
        <v>312214</v>
      </c>
      <c r="N16" s="134" t="str">
        <f>IFERROR(VLOOKUP($B$1&amp;$B16&amp;3,UTK[[ID]:[UNLOADING DATE]],5,0),"")</f>
        <v/>
      </c>
      <c r="O16" s="190"/>
      <c r="P16" s="133">
        <f>COUNT(G16,K16,O16)</f>
        <v>2</v>
      </c>
      <c r="Q16" s="136">
        <f>G16+K16+O16</f>
        <v>72.62</v>
      </c>
    </row>
    <row r="17" spans="1:17">
      <c r="A17" s="131">
        <v>15</v>
      </c>
      <c r="B17" s="132" t="s">
        <v>44</v>
      </c>
      <c r="C17" s="139">
        <v>22</v>
      </c>
      <c r="D17" s="134">
        <f>IFERROR(VLOOKUP($B$1&amp;$B17&amp;1,UTK[[ID]:[UNLOADING DATE]],3,0),"")</f>
        <v>63262</v>
      </c>
      <c r="E17" s="135">
        <v>312214</v>
      </c>
      <c r="F17" s="134">
        <f>IFERROR(VLOOKUP($B$1&amp;$B17&amp;1,UTK[[ID]:[UNLOADING DATE]],5,0),"")</f>
        <v>8235</v>
      </c>
      <c r="G17" s="182">
        <f>IFERROR(VLOOKUP($B$1&amp;$B17&amp;1,UTK[[ID]:[UNLOADING DATE]],9,0),"")</f>
        <v>35.599999999999994</v>
      </c>
      <c r="H17" s="134">
        <f>IFERROR(VLOOKUP($B$1&amp;$B17&amp;2,UTK[[ID]:[UNLOADING DATE]],3,0),"")</f>
        <v>63279</v>
      </c>
      <c r="I17" s="135">
        <v>312214</v>
      </c>
      <c r="J17" s="134">
        <f>IFERROR(VLOOKUP($B$1&amp;$B17&amp;2,UTK[[ID]:[UNLOADING DATE]],5,0),"")</f>
        <v>8345</v>
      </c>
      <c r="K17" s="182">
        <f>IFERROR(VLOOKUP($B$1&amp;$B17&amp;2,UTK[[ID]:[UNLOADING DATE]],9,0),"")</f>
        <v>37.46</v>
      </c>
      <c r="L17" s="134" t="str">
        <f>IFERROR(VLOOKUP($B$1&amp;$B17&amp;3,UTK[[ID]:[UNLOADING DATE]],3,0),"")</f>
        <v/>
      </c>
      <c r="M17" s="135">
        <v>312214</v>
      </c>
      <c r="N17" s="134" t="str">
        <f>IFERROR(VLOOKUP($B$1&amp;$B17&amp;3,UTK[[ID]:[UNLOADING DATE]],5,0),"")</f>
        <v/>
      </c>
      <c r="O17" s="190"/>
      <c r="P17" s="133">
        <f>COUNT(G17,K17,O17)</f>
        <v>2</v>
      </c>
      <c r="Q17" s="136">
        <f>G17+K17+O17</f>
        <v>73.06</v>
      </c>
    </row>
    <row r="18" spans="1:17">
      <c r="A18" s="137">
        <v>16</v>
      </c>
      <c r="B18" s="132" t="s">
        <v>52</v>
      </c>
      <c r="C18" s="139">
        <v>22</v>
      </c>
      <c r="D18" s="134">
        <f>IFERROR(VLOOKUP($B$1&amp;$B18&amp;1,UTK[[ID]:[UNLOADING DATE]],3,0),"")</f>
        <v>63269</v>
      </c>
      <c r="E18" s="135">
        <v>312214</v>
      </c>
      <c r="F18" s="134">
        <f>IFERROR(VLOOKUP($B$1&amp;$B18&amp;1,UTK[[ID]:[UNLOADING DATE]],5,0),"")</f>
        <v>8260</v>
      </c>
      <c r="G18" s="182">
        <f>IFERROR(VLOOKUP($B$1&amp;$B18&amp;1,UTK[[ID]:[UNLOADING DATE]],9,0),"")</f>
        <v>37.479999999999997</v>
      </c>
      <c r="H18" s="134" t="str">
        <f>IFERROR(VLOOKUP($B$1&amp;$B18&amp;2,UTK[[ID]:[UNLOADING DATE]],3,0),"")</f>
        <v/>
      </c>
      <c r="I18" s="135">
        <v>312214</v>
      </c>
      <c r="J18" s="134" t="str">
        <f>IFERROR(VLOOKUP($B$1&amp;$B18&amp;2,UTK[[ID]:[UNLOADING DATE]],5,0),"")</f>
        <v/>
      </c>
      <c r="K18" s="182"/>
      <c r="L18" s="134" t="str">
        <f>IFERROR(VLOOKUP($B$1&amp;$B18&amp;3,UTK[[ID]:[UNLOADING DATE]],3,0),"")</f>
        <v/>
      </c>
      <c r="M18" s="135">
        <v>312214</v>
      </c>
      <c r="N18" s="134" t="str">
        <f>IFERROR(VLOOKUP($B$1&amp;$B18&amp;3,UTK[[ID]:[UNLOADING DATE]],5,0),"")</f>
        <v/>
      </c>
      <c r="O18" s="190"/>
      <c r="P18" s="133">
        <f t="shared" ref="P18:P44" si="2">COUNT(G18,K18,O18)</f>
        <v>1</v>
      </c>
      <c r="Q18" s="136">
        <f t="shared" ref="Q18:Q44" si="3">G18+K18+O18</f>
        <v>37.479999999999997</v>
      </c>
    </row>
    <row r="19" spans="1:17" ht="15" thickBot="1">
      <c r="A19" s="131">
        <v>17</v>
      </c>
      <c r="B19" s="132" t="s">
        <v>57</v>
      </c>
      <c r="C19" s="139">
        <v>22</v>
      </c>
      <c r="D19" s="191">
        <f>IFERROR(VLOOKUP($B$1&amp;$B19&amp;1,UTK[[ID]:[UNLOADING DATE]],3,0),"")</f>
        <v>63258</v>
      </c>
      <c r="E19" s="192">
        <v>312214</v>
      </c>
      <c r="F19" s="191">
        <f>IFERROR(VLOOKUP($B$1&amp;$B19&amp;1,UTK[[ID]:[UNLOADING DATE]],5,0),"")</f>
        <v>8204</v>
      </c>
      <c r="G19" s="197">
        <f>IFERROR(VLOOKUP($B$1&amp;$B19&amp;1,UTK[[ID]:[UNLOADING DATE]],9,0),"")</f>
        <v>34.019999999999996</v>
      </c>
      <c r="H19" s="191">
        <f>IFERROR(VLOOKUP($B$1&amp;$B19&amp;2,UTK[[ID]:[UNLOADING DATE]],3,0),"")</f>
        <v>63274</v>
      </c>
      <c r="I19" s="192">
        <v>312214</v>
      </c>
      <c r="J19" s="191">
        <f>IFERROR(VLOOKUP($B$1&amp;$B19&amp;2,UTK[[ID]:[UNLOADING DATE]],5,0),"")</f>
        <v>8321</v>
      </c>
      <c r="K19" s="197"/>
      <c r="L19" s="191" t="str">
        <f>IFERROR(VLOOKUP($B$1&amp;$B19&amp;3,UTK[[ID]:[UNLOADING DATE]],3,0),"")</f>
        <v/>
      </c>
      <c r="M19" s="192">
        <v>312214</v>
      </c>
      <c r="N19" s="191" t="str">
        <f>IFERROR(VLOOKUP($B$1&amp;$B19&amp;3,UTK[[ID]:[UNLOADING DATE]],5,0),"")</f>
        <v/>
      </c>
      <c r="O19" s="193"/>
      <c r="P19" s="133">
        <f t="shared" si="2"/>
        <v>1</v>
      </c>
      <c r="Q19" s="136">
        <f t="shared" si="3"/>
        <v>34.019999999999996</v>
      </c>
    </row>
    <row r="20" spans="1:17">
      <c r="A20" s="140">
        <v>18</v>
      </c>
      <c r="B20" s="141" t="s">
        <v>9</v>
      </c>
      <c r="C20" s="142">
        <v>18</v>
      </c>
      <c r="D20" s="194" t="str">
        <f>IFERROR(VLOOKUP($B$1&amp;$B20&amp;1,MKT[[ID]:[UNLOADING DATE]],3,0),"")</f>
        <v/>
      </c>
      <c r="E20" s="184">
        <v>312214</v>
      </c>
      <c r="F20" s="185" t="str">
        <f>IFERROR(VLOOKUP($B$1&amp;$B20&amp;1,MKT[[ID]:[UNLOADING DATE]],5,0),"")</f>
        <v/>
      </c>
      <c r="G20" s="195"/>
      <c r="H20" s="183" t="str">
        <f>IFERROR(VLOOKUP($B$1&amp;$B20&amp;2,MKT[[ID]:[UNLOADING DATE]],3,0),"")</f>
        <v/>
      </c>
      <c r="I20" s="184">
        <v>312214</v>
      </c>
      <c r="J20" s="185" t="str">
        <f>IFERROR(VLOOKUP($B$1&amp;$B20&amp;2,MKT[[ID]:[UNLOADING DATE]],5,0),"")</f>
        <v/>
      </c>
      <c r="K20" s="186"/>
      <c r="L20" s="183" t="str">
        <f>IFERROR(VLOOKUP($B$1&amp;$B20&amp;3,MKT[[ID]:[UNLOADING DATE]],3,0),"")</f>
        <v/>
      </c>
      <c r="M20" s="184">
        <v>312214</v>
      </c>
      <c r="N20" s="185" t="str">
        <f>IFERROR(VLOOKUP($B$1&amp;$B20&amp;3,MKT[[ID]:[UNLOADING DATE]],5,0),"")</f>
        <v/>
      </c>
      <c r="O20" s="186"/>
      <c r="P20" s="149">
        <f t="shared" si="2"/>
        <v>0</v>
      </c>
      <c r="Q20" s="150">
        <f t="shared" si="3"/>
        <v>0</v>
      </c>
    </row>
    <row r="21" spans="1:17">
      <c r="A21" s="140">
        <v>19</v>
      </c>
      <c r="B21" s="141" t="s">
        <v>13</v>
      </c>
      <c r="C21" s="142">
        <v>18</v>
      </c>
      <c r="D21" s="143">
        <f>IFERROR(VLOOKUP($B$1&amp;$B21&amp;1,MKT[[ID]:[UNLOADING DATE]],3,0),"")</f>
        <v>29422</v>
      </c>
      <c r="E21" s="144">
        <v>312214</v>
      </c>
      <c r="F21" s="145">
        <f>IFERROR(VLOOKUP($B$1&amp;$B21&amp;1,MKT[[ID]:[UNLOADING DATE]],5,0),"")</f>
        <v>8261</v>
      </c>
      <c r="G21" s="146">
        <f>IFERROR(VLOOKUP($B$1&amp;$B21&amp;1,MKT[[ID]:[UNLOADING DATE]],9,0),"")</f>
        <v>37.4</v>
      </c>
      <c r="H21" s="147" t="str">
        <f>IFERROR(VLOOKUP($B$1&amp;$B21&amp;2,MKT[[ID]:[UNLOADING DATE]],3,0),"")</f>
        <v/>
      </c>
      <c r="I21" s="144">
        <v>312214</v>
      </c>
      <c r="J21" s="145" t="str">
        <f>IFERROR(VLOOKUP($B$1&amp;$B21&amp;2,MKT[[ID]:[UNLOADING DATE]],5,0),"")</f>
        <v/>
      </c>
      <c r="K21" s="148" t="str">
        <f>IFERROR(VLOOKUP($B$1&amp;$B21&amp;2,MKT[[ID]:[UNLOADING DATE]],9,0),"")</f>
        <v/>
      </c>
      <c r="L21" s="147" t="str">
        <f>IFERROR(VLOOKUP($B$1&amp;$B21&amp;3,MKT[[ID]:[UNLOADING DATE]],3,0),"")</f>
        <v/>
      </c>
      <c r="M21" s="144">
        <v>312214</v>
      </c>
      <c r="N21" s="145" t="str">
        <f>IFERROR(VLOOKUP($B$1&amp;$B21&amp;3,MKT[[ID]:[UNLOADING DATE]],5,0),"")</f>
        <v/>
      </c>
      <c r="O21" s="148"/>
      <c r="P21" s="149">
        <f t="shared" si="2"/>
        <v>1</v>
      </c>
      <c r="Q21" s="150" t="e">
        <f t="shared" si="3"/>
        <v>#VALUE!</v>
      </c>
    </row>
    <row r="22" spans="1:17">
      <c r="A22" s="140">
        <v>20</v>
      </c>
      <c r="B22" s="141" t="s">
        <v>12</v>
      </c>
      <c r="C22" s="142">
        <v>18</v>
      </c>
      <c r="D22" s="143">
        <f>IFERROR(VLOOKUP($B$1&amp;$B22&amp;1,MKT[[ID]:[UNLOADING DATE]],3,0),"")</f>
        <v>29420</v>
      </c>
      <c r="E22" s="144">
        <v>312214</v>
      </c>
      <c r="F22" s="145">
        <f>IFERROR(VLOOKUP($B$1&amp;$B22&amp;1,MKT[[ID]:[UNLOADING DATE]],5,0),"")</f>
        <v>8239</v>
      </c>
      <c r="G22" s="146">
        <f>IFERROR(VLOOKUP($B$1&amp;$B22&amp;1,MKT[[ID]:[UNLOADING DATE]],9,0),"")</f>
        <v>39.04</v>
      </c>
      <c r="H22" s="147">
        <f>IFERROR(VLOOKUP($B$1&amp;$B22&amp;2,MKT[[ID]:[UNLOADING DATE]],3,0),"")</f>
        <v>29429</v>
      </c>
      <c r="I22" s="144">
        <v>312214</v>
      </c>
      <c r="J22" s="145">
        <f>IFERROR(VLOOKUP($B$1&amp;$B22&amp;2,MKT[[ID]:[UNLOADING DATE]],5,0),"")</f>
        <v>8352</v>
      </c>
      <c r="K22" s="148"/>
      <c r="L22" s="147" t="str">
        <f>IFERROR(VLOOKUP($B$1&amp;$B22&amp;3,MKT[[ID]:[UNLOADING DATE]],3,0),"")</f>
        <v/>
      </c>
      <c r="M22" s="144">
        <v>312214</v>
      </c>
      <c r="N22" s="145" t="str">
        <f>IFERROR(VLOOKUP($B$1&amp;$B22&amp;3,MKT[[ID]:[UNLOADING DATE]],5,0),"")</f>
        <v/>
      </c>
      <c r="O22" s="146"/>
      <c r="P22" s="149">
        <f t="shared" si="2"/>
        <v>1</v>
      </c>
      <c r="Q22" s="150">
        <f t="shared" si="3"/>
        <v>39.04</v>
      </c>
    </row>
    <row r="23" spans="1:17">
      <c r="A23" s="140">
        <v>21</v>
      </c>
      <c r="B23" s="141" t="s">
        <v>11</v>
      </c>
      <c r="C23" s="142">
        <v>18</v>
      </c>
      <c r="D23" s="143">
        <f>IFERROR(VLOOKUP($B$1&amp;$B23&amp;1,MKT[[ID]:[UNLOADING DATE]],3,0),"")</f>
        <v>29421</v>
      </c>
      <c r="E23" s="144">
        <v>312214</v>
      </c>
      <c r="F23" s="145">
        <f>IFERROR(VLOOKUP($B$1&amp;$B23&amp;1,MKT[[ID]:[UNLOADING DATE]],5,0),"")</f>
        <v>8254</v>
      </c>
      <c r="G23" s="146">
        <f>IFERROR(VLOOKUP($B$1&amp;$B23&amp;1,MKT[[ID]:[UNLOADING DATE]],9,0),"")</f>
        <v>38.520000000000003</v>
      </c>
      <c r="H23" s="147" t="str">
        <f>IFERROR(VLOOKUP($B$1&amp;$B23&amp;2,MKT[[ID]:[UNLOADING DATE]],3,0),"")</f>
        <v/>
      </c>
      <c r="I23" s="144">
        <v>312214</v>
      </c>
      <c r="J23" s="145" t="str">
        <f>IFERROR(VLOOKUP($B$1&amp;$B23&amp;2,MKT[[ID]:[UNLOADING DATE]],5,0),"")</f>
        <v/>
      </c>
      <c r="K23" s="148"/>
      <c r="L23" s="147" t="str">
        <f>IFERROR(VLOOKUP($B$1&amp;$B23&amp;3,MKT[[ID]:[UNLOADING DATE]],3,0),"")</f>
        <v/>
      </c>
      <c r="M23" s="144">
        <v>312214</v>
      </c>
      <c r="N23" s="145" t="str">
        <f>IFERROR(VLOOKUP($B$1&amp;$B23&amp;3,MKT[[ID]:[UNLOADING DATE]],5,0),"")</f>
        <v/>
      </c>
      <c r="O23" s="146"/>
      <c r="P23" s="149">
        <f t="shared" si="2"/>
        <v>1</v>
      </c>
      <c r="Q23" s="150">
        <f t="shared" si="3"/>
        <v>38.520000000000003</v>
      </c>
    </row>
    <row r="24" spans="1:17">
      <c r="A24" s="140">
        <v>22</v>
      </c>
      <c r="B24" s="141" t="s">
        <v>32</v>
      </c>
      <c r="C24" s="142">
        <v>18</v>
      </c>
      <c r="D24" s="143">
        <f>IFERROR(VLOOKUP($B$1&amp;$B24&amp;1,MKT[[ID]:[UNLOADING DATE]],3,0),"")</f>
        <v>29414</v>
      </c>
      <c r="E24" s="144">
        <v>312214</v>
      </c>
      <c r="F24" s="145">
        <f>IFERROR(VLOOKUP($B$1&amp;$B24&amp;1,MKT[[ID]:[UNLOADING DATE]],5,0),"")</f>
        <v>8194</v>
      </c>
      <c r="G24" s="146">
        <f>IFERROR(VLOOKUP($B$1&amp;$B24&amp;1,MKT[[ID]:[UNLOADING DATE]],9,0),"")</f>
        <v>35.86</v>
      </c>
      <c r="H24" s="147">
        <f>IFERROR(VLOOKUP($B$1&amp;$B24&amp;2,MKT[[ID]:[UNLOADING DATE]],3,0),"")</f>
        <v>29423</v>
      </c>
      <c r="I24" s="144">
        <v>312214</v>
      </c>
      <c r="J24" s="145">
        <f>IFERROR(VLOOKUP($B$1&amp;$B24&amp;2,MKT[[ID]:[UNLOADING DATE]],5,0),"")</f>
        <v>8273</v>
      </c>
      <c r="K24" s="148"/>
      <c r="L24" s="147" t="str">
        <f>IFERROR(VLOOKUP($B$1&amp;$B24&amp;3,MKT[[ID]:[UNLOADING DATE]],3,0),"")</f>
        <v/>
      </c>
      <c r="M24" s="144">
        <v>312214</v>
      </c>
      <c r="N24" s="145" t="str">
        <f>IFERROR(VLOOKUP($B$1&amp;$B24&amp;3,MKT[[ID]:[UNLOADING DATE]],5,0),"")</f>
        <v/>
      </c>
      <c r="O24" s="146"/>
      <c r="P24" s="149">
        <f t="shared" si="2"/>
        <v>1</v>
      </c>
      <c r="Q24" s="150">
        <f t="shared" si="3"/>
        <v>35.86</v>
      </c>
    </row>
    <row r="25" spans="1:17">
      <c r="A25" s="140">
        <v>23</v>
      </c>
      <c r="B25" s="141" t="s">
        <v>34</v>
      </c>
      <c r="C25" s="142">
        <v>18</v>
      </c>
      <c r="D25" s="143">
        <f>IFERROR(VLOOKUP($B$1&amp;$B25&amp;1,MKT[[ID]:[UNLOADING DATE]],3,0),"")</f>
        <v>29418</v>
      </c>
      <c r="E25" s="144">
        <v>312214</v>
      </c>
      <c r="F25" s="145">
        <f>IFERROR(VLOOKUP($B$1&amp;$B25&amp;1,MKT[[ID]:[UNLOADING DATE]],5,0),"")</f>
        <v>8225</v>
      </c>
      <c r="G25" s="146">
        <f>IFERROR(VLOOKUP($B$1&amp;$B25&amp;1,MKT[[ID]:[UNLOADING DATE]],9,0),"")</f>
        <v>39.520000000000003</v>
      </c>
      <c r="H25" s="147">
        <f>IFERROR(VLOOKUP($B$1&amp;$B25&amp;2,MKT[[ID]:[UNLOADING DATE]],3,0),"")</f>
        <v>29427</v>
      </c>
      <c r="I25" s="144">
        <v>312214</v>
      </c>
      <c r="J25" s="145">
        <f>IFERROR(VLOOKUP($B$1&amp;$B25&amp;2,MKT[[ID]:[UNLOADING DATE]],5,0),"")</f>
        <v>8326</v>
      </c>
      <c r="K25" s="148">
        <f>IFERROR(VLOOKUP($B$1&amp;$B25&amp;2,MKT[[ID]:[UNLOADING DATE]],9,0),"")</f>
        <v>35.400000000000006</v>
      </c>
      <c r="L25" s="147" t="str">
        <f>IFERROR(VLOOKUP($B$1&amp;$B25&amp;3,MKT[[ID]:[UNLOADING DATE]],3,0),"")</f>
        <v/>
      </c>
      <c r="M25" s="144">
        <v>312214</v>
      </c>
      <c r="N25" s="145" t="str">
        <f>IFERROR(VLOOKUP($B$1&amp;$B25&amp;3,MKT[[ID]:[UNLOADING DATE]],5,0),"")</f>
        <v/>
      </c>
      <c r="O25" s="146"/>
      <c r="P25" s="149">
        <f t="shared" si="2"/>
        <v>2</v>
      </c>
      <c r="Q25" s="150">
        <f t="shared" si="3"/>
        <v>74.920000000000016</v>
      </c>
    </row>
    <row r="26" spans="1:17">
      <c r="A26" s="140">
        <v>24</v>
      </c>
      <c r="B26" s="141" t="s">
        <v>46</v>
      </c>
      <c r="C26" s="142">
        <v>18</v>
      </c>
      <c r="D26" s="147">
        <f>IFERROR(VLOOKUP($B$1&amp;$B26&amp;1,MKT[[ID]:[UNLOADING DATE]],3,0),"")</f>
        <v>29419</v>
      </c>
      <c r="E26" s="144">
        <v>312214</v>
      </c>
      <c r="F26" s="145">
        <f>IFERROR(VLOOKUP($B$1&amp;$B26&amp;1,MKT[[ID]:[UNLOADING DATE]],5,0),"")</f>
        <v>8238</v>
      </c>
      <c r="G26" s="148">
        <f>IFERROR(VLOOKUP($B$1&amp;$B26&amp;1,MKT[[ID]:[UNLOADING DATE]],9,0),"")</f>
        <v>36.32</v>
      </c>
      <c r="H26" s="147">
        <f>IFERROR(VLOOKUP($B$1&amp;$B26&amp;2,MKT[[ID]:[UNLOADING DATE]],3,0),"")</f>
        <v>29428</v>
      </c>
      <c r="I26" s="144">
        <v>312214</v>
      </c>
      <c r="J26" s="145">
        <f>IFERROR(VLOOKUP($B$1&amp;$B26&amp;2,MKT[[ID]:[UNLOADING DATE]],5,0),"")</f>
        <v>8343</v>
      </c>
      <c r="K26" s="148">
        <f>IFERROR(VLOOKUP($B$1&amp;$B26&amp;2,MKT[[ID]:[UNLOADING DATE]],9,0),"")</f>
        <v>36.700000000000003</v>
      </c>
      <c r="L26" s="147" t="str">
        <f>IFERROR(VLOOKUP($B$1&amp;$B26&amp;3,MKT[[ID]:[UNLOADING DATE]],3,0),"")</f>
        <v/>
      </c>
      <c r="M26" s="144">
        <v>312214</v>
      </c>
      <c r="N26" s="145" t="str">
        <f>IFERROR(VLOOKUP($B$1&amp;$B26&amp;3,MKT[[ID]:[UNLOADING DATE]],5,0),"")</f>
        <v/>
      </c>
      <c r="O26" s="151"/>
      <c r="P26" s="149">
        <f t="shared" si="2"/>
        <v>2</v>
      </c>
      <c r="Q26" s="150">
        <f t="shared" si="3"/>
        <v>73.02000000000001</v>
      </c>
    </row>
    <row r="27" spans="1:17">
      <c r="A27" s="140">
        <v>25</v>
      </c>
      <c r="B27" s="141" t="s">
        <v>48</v>
      </c>
      <c r="C27" s="142">
        <v>18</v>
      </c>
      <c r="D27" s="143">
        <f>IFERROR(VLOOKUP($B$1&amp;$B27&amp;1,MKT[[ID]:[UNLOADING DATE]],3,0),"")</f>
        <v>29416</v>
      </c>
      <c r="E27" s="144">
        <v>312214</v>
      </c>
      <c r="F27" s="145">
        <f>IFERROR(VLOOKUP($B$1&amp;$B27&amp;1,MKT[[ID]:[UNLOADING DATE]],5,0),"")</f>
        <v>8197</v>
      </c>
      <c r="G27" s="146">
        <f>IFERROR(VLOOKUP($B$1&amp;$B27&amp;1,MKT[[ID]:[UNLOADING DATE]],9,0),"")</f>
        <v>37.599999999999994</v>
      </c>
      <c r="H27" s="147">
        <f>IFERROR(VLOOKUP($B$1&amp;$B27&amp;2,MKT[[ID]:[UNLOADING DATE]],3,0),"")</f>
        <v>29424</v>
      </c>
      <c r="I27" s="144">
        <v>312214</v>
      </c>
      <c r="J27" s="145">
        <f>IFERROR(VLOOKUP($B$1&amp;$B27&amp;2,MKT[[ID]:[UNLOADING DATE]],5,0),"")</f>
        <v>8287</v>
      </c>
      <c r="K27" s="148">
        <f>IFERROR(VLOOKUP($B$1&amp;$B27&amp;2,MKT[[ID]:[UNLOADING DATE]],9,0),"")</f>
        <v>37.339999999999996</v>
      </c>
      <c r="L27" s="147" t="str">
        <f>IFERROR(VLOOKUP($B$1&amp;$B27&amp;3,MKT[[ID]:[UNLOADING DATE]],3,0),"")</f>
        <v/>
      </c>
      <c r="M27" s="144">
        <v>312214</v>
      </c>
      <c r="N27" s="145" t="str">
        <f>IFERROR(VLOOKUP($B$1&amp;$B27&amp;3,MKT[[ID]:[UNLOADING DATE]],5,0),"")</f>
        <v/>
      </c>
      <c r="O27" s="148"/>
      <c r="P27" s="149">
        <f t="shared" si="2"/>
        <v>2</v>
      </c>
      <c r="Q27" s="150">
        <f t="shared" si="3"/>
        <v>74.94</v>
      </c>
    </row>
    <row r="28" spans="1:17">
      <c r="A28" s="140">
        <v>26</v>
      </c>
      <c r="B28" s="141" t="s">
        <v>47</v>
      </c>
      <c r="C28" s="142">
        <v>18</v>
      </c>
      <c r="D28" s="143">
        <f>IFERROR(VLOOKUP($B$1&amp;$B28&amp;1,MKT[[ID]:[UNLOADING DATE]],3,0),"")</f>
        <v>29417</v>
      </c>
      <c r="E28" s="144">
        <v>312214</v>
      </c>
      <c r="F28" s="145">
        <f>IFERROR(VLOOKUP($B$1&amp;$B28&amp;1,MKT[[ID]:[UNLOADING DATE]],5,0),"")</f>
        <v>8199</v>
      </c>
      <c r="G28" s="146">
        <f>IFERROR(VLOOKUP($B$1&amp;$B28&amp;1,MKT[[ID]:[UNLOADING DATE]],9,0),"")</f>
        <v>37.28</v>
      </c>
      <c r="H28" s="143">
        <f>IFERROR(VLOOKUP($B$1&amp;$B28&amp;2,MKT[[ID]:[UNLOADING DATE]],3,0),"")</f>
        <v>29426</v>
      </c>
      <c r="I28" s="144">
        <v>312214</v>
      </c>
      <c r="J28" s="145">
        <f>IFERROR(VLOOKUP($B$1&amp;$B28&amp;2,MKT[[ID]:[UNLOADING DATE]],5,0),"")</f>
        <v>8295</v>
      </c>
      <c r="K28" s="146">
        <f>IFERROR(VLOOKUP($B$1&amp;$B28&amp;2,MKT[[ID]:[UNLOADING DATE]],9,0),"")</f>
        <v>36.54</v>
      </c>
      <c r="L28" s="147" t="str">
        <f>IFERROR(VLOOKUP($B$1&amp;$B28&amp;3,MKT[[ID]:[UNLOADING DATE]],3,0),"")</f>
        <v/>
      </c>
      <c r="M28" s="144">
        <v>312214</v>
      </c>
      <c r="N28" s="145" t="str">
        <f>IFERROR(VLOOKUP($B$1&amp;$B28&amp;3,MKT[[ID]:[UNLOADING DATE]],5,0),"")</f>
        <v/>
      </c>
      <c r="O28" s="148"/>
      <c r="P28" s="149">
        <f t="shared" si="2"/>
        <v>2</v>
      </c>
      <c r="Q28" s="150">
        <f t="shared" si="3"/>
        <v>73.819999999999993</v>
      </c>
    </row>
    <row r="29" spans="1:17">
      <c r="A29" s="140">
        <v>27</v>
      </c>
      <c r="B29" s="141" t="s">
        <v>49</v>
      </c>
      <c r="C29" s="142">
        <v>18</v>
      </c>
      <c r="D29" s="143">
        <f>IFERROR(VLOOKUP($B$1&amp;$B29&amp;1,MKT[[ID]:[UNLOADING DATE]],3,0),"")</f>
        <v>29415</v>
      </c>
      <c r="E29" s="144">
        <v>312214</v>
      </c>
      <c r="F29" s="145">
        <f>IFERROR(VLOOKUP($B$1&amp;$B29&amp;1,MKT[[ID]:[UNLOADING DATE]],5,0),"")</f>
        <v>8196</v>
      </c>
      <c r="G29" s="146">
        <f>IFERROR(VLOOKUP($B$1&amp;$B29&amp;1,MKT[[ID]:[UNLOADING DATE]],9,0),"")</f>
        <v>36.92</v>
      </c>
      <c r="H29" s="147">
        <f>IFERROR(VLOOKUP($B$1&amp;$B29&amp;2,MKT[[ID]:[UNLOADING DATE]],3,0),"")</f>
        <v>29425</v>
      </c>
      <c r="I29" s="144">
        <v>312214</v>
      </c>
      <c r="J29" s="145">
        <f>IFERROR(VLOOKUP($B$1&amp;$B29&amp;2,MKT[[ID]:[UNLOADING DATE]],5,0),"")</f>
        <v>8298</v>
      </c>
      <c r="K29" s="148">
        <f>IFERROR(VLOOKUP($B$1&amp;$B29&amp;2,MKT[[ID]:[UNLOADING DATE]],9,0),"")</f>
        <v>38.36</v>
      </c>
      <c r="L29" s="147" t="str">
        <f>IFERROR(VLOOKUP($B$1&amp;$B29&amp;3,MKT[[ID]:[UNLOADING DATE]],3,0),"")</f>
        <v/>
      </c>
      <c r="M29" s="144">
        <v>312214</v>
      </c>
      <c r="N29" s="145" t="str">
        <f>IFERROR(VLOOKUP($B$1&amp;$B29&amp;3,MKT[[ID]:[UNLOADING DATE]],5,0),"")</f>
        <v/>
      </c>
      <c r="O29" s="148"/>
      <c r="P29" s="149">
        <f t="shared" si="2"/>
        <v>2</v>
      </c>
      <c r="Q29" s="150">
        <f t="shared" si="3"/>
        <v>75.28</v>
      </c>
    </row>
    <row r="30" spans="1:17">
      <c r="A30" s="152">
        <v>28</v>
      </c>
      <c r="B30" s="153" t="s">
        <v>38</v>
      </c>
      <c r="C30" s="154">
        <v>12</v>
      </c>
      <c r="D30" s="794" t="s">
        <v>122</v>
      </c>
      <c r="E30" s="795"/>
      <c r="F30" s="795"/>
      <c r="G30" s="795"/>
      <c r="H30" s="795"/>
      <c r="I30" s="795"/>
      <c r="J30" s="795"/>
      <c r="K30" s="795"/>
      <c r="L30" s="795"/>
      <c r="M30" s="795"/>
      <c r="N30" s="795"/>
      <c r="O30" s="796"/>
      <c r="P30" s="155">
        <f t="shared" si="2"/>
        <v>0</v>
      </c>
      <c r="Q30" s="156">
        <f t="shared" si="3"/>
        <v>0</v>
      </c>
    </row>
    <row r="31" spans="1:17">
      <c r="A31" s="152">
        <v>29</v>
      </c>
      <c r="B31" s="153" t="s">
        <v>23</v>
      </c>
      <c r="C31" s="154">
        <v>22</v>
      </c>
      <c r="D31" s="794" t="s">
        <v>123</v>
      </c>
      <c r="E31" s="795"/>
      <c r="F31" s="795"/>
      <c r="G31" s="795"/>
      <c r="H31" s="795"/>
      <c r="I31" s="795"/>
      <c r="J31" s="795"/>
      <c r="K31" s="795"/>
      <c r="L31" s="795"/>
      <c r="M31" s="795"/>
      <c r="N31" s="795"/>
      <c r="O31" s="796"/>
      <c r="P31" s="155">
        <f t="shared" si="2"/>
        <v>0</v>
      </c>
      <c r="Q31" s="156">
        <f t="shared" si="3"/>
        <v>0</v>
      </c>
    </row>
    <row r="32" spans="1:17">
      <c r="A32" s="152">
        <v>30</v>
      </c>
      <c r="B32" s="153" t="s">
        <v>20</v>
      </c>
      <c r="C32" s="154">
        <v>22</v>
      </c>
      <c r="D32" s="794" t="s">
        <v>124</v>
      </c>
      <c r="E32" s="795"/>
      <c r="F32" s="795"/>
      <c r="G32" s="795"/>
      <c r="H32" s="795"/>
      <c r="I32" s="795"/>
      <c r="J32" s="795"/>
      <c r="K32" s="795"/>
      <c r="L32" s="795"/>
      <c r="M32" s="795"/>
      <c r="N32" s="795"/>
      <c r="O32" s="796"/>
      <c r="P32" s="155">
        <f t="shared" si="2"/>
        <v>0</v>
      </c>
      <c r="Q32" s="156">
        <f t="shared" si="3"/>
        <v>0</v>
      </c>
    </row>
    <row r="33" spans="1:17">
      <c r="A33" s="152">
        <v>31</v>
      </c>
      <c r="B33" s="153" t="s">
        <v>125</v>
      </c>
      <c r="C33" s="154">
        <v>22</v>
      </c>
      <c r="D33" s="794" t="s">
        <v>126</v>
      </c>
      <c r="E33" s="795"/>
      <c r="F33" s="795"/>
      <c r="G33" s="795"/>
      <c r="H33" s="795"/>
      <c r="I33" s="795"/>
      <c r="J33" s="795"/>
      <c r="K33" s="795"/>
      <c r="L33" s="795"/>
      <c r="M33" s="795"/>
      <c r="N33" s="795"/>
      <c r="O33" s="796"/>
      <c r="P33" s="155">
        <f t="shared" si="2"/>
        <v>0</v>
      </c>
      <c r="Q33" s="156">
        <f t="shared" si="3"/>
        <v>0</v>
      </c>
    </row>
    <row r="34" spans="1:17">
      <c r="A34" s="152">
        <v>32</v>
      </c>
      <c r="B34" s="153" t="s">
        <v>127</v>
      </c>
      <c r="C34" s="154">
        <v>22</v>
      </c>
      <c r="D34" s="794" t="s">
        <v>128</v>
      </c>
      <c r="E34" s="795"/>
      <c r="F34" s="795"/>
      <c r="G34" s="795"/>
      <c r="H34" s="795"/>
      <c r="I34" s="795"/>
      <c r="J34" s="795"/>
      <c r="K34" s="795"/>
      <c r="L34" s="795"/>
      <c r="M34" s="795"/>
      <c r="N34" s="795"/>
      <c r="O34" s="796"/>
      <c r="P34" s="155">
        <f t="shared" si="2"/>
        <v>0</v>
      </c>
      <c r="Q34" s="156">
        <f t="shared" si="3"/>
        <v>0</v>
      </c>
    </row>
    <row r="35" spans="1:17">
      <c r="A35" s="152">
        <v>33</v>
      </c>
      <c r="B35" s="153" t="s">
        <v>129</v>
      </c>
      <c r="C35" s="154">
        <v>22</v>
      </c>
      <c r="D35" s="794" t="s">
        <v>130</v>
      </c>
      <c r="E35" s="795"/>
      <c r="F35" s="795"/>
      <c r="G35" s="795"/>
      <c r="H35" s="795"/>
      <c r="I35" s="795"/>
      <c r="J35" s="795"/>
      <c r="K35" s="795"/>
      <c r="L35" s="795"/>
      <c r="M35" s="795"/>
      <c r="N35" s="795"/>
      <c r="O35" s="796"/>
      <c r="P35" s="155">
        <f t="shared" si="2"/>
        <v>0</v>
      </c>
      <c r="Q35" s="156">
        <f t="shared" si="3"/>
        <v>0</v>
      </c>
    </row>
    <row r="36" spans="1:17">
      <c r="A36" s="152">
        <v>34</v>
      </c>
      <c r="B36" s="157" t="s">
        <v>131</v>
      </c>
      <c r="C36" s="154">
        <v>22</v>
      </c>
      <c r="D36" s="794" t="s">
        <v>132</v>
      </c>
      <c r="E36" s="795"/>
      <c r="F36" s="795"/>
      <c r="G36" s="795"/>
      <c r="H36" s="795"/>
      <c r="I36" s="795"/>
      <c r="J36" s="795"/>
      <c r="K36" s="795"/>
      <c r="L36" s="795"/>
      <c r="M36" s="795"/>
      <c r="N36" s="795"/>
      <c r="O36" s="796"/>
      <c r="P36" s="155">
        <f t="shared" si="2"/>
        <v>0</v>
      </c>
      <c r="Q36" s="156">
        <f t="shared" si="3"/>
        <v>0</v>
      </c>
    </row>
    <row r="37" spans="1:17">
      <c r="A37" s="152">
        <v>35</v>
      </c>
      <c r="B37" s="157" t="s">
        <v>43</v>
      </c>
      <c r="C37" s="154">
        <v>22</v>
      </c>
      <c r="D37" s="794" t="s">
        <v>133</v>
      </c>
      <c r="E37" s="795"/>
      <c r="F37" s="795"/>
      <c r="G37" s="795"/>
      <c r="H37" s="795"/>
      <c r="I37" s="795"/>
      <c r="J37" s="795"/>
      <c r="K37" s="795"/>
      <c r="L37" s="795"/>
      <c r="M37" s="795"/>
      <c r="N37" s="795"/>
      <c r="O37" s="796"/>
      <c r="P37" s="155">
        <f t="shared" si="2"/>
        <v>0</v>
      </c>
      <c r="Q37" s="156">
        <f t="shared" si="3"/>
        <v>0</v>
      </c>
    </row>
    <row r="38" spans="1:17">
      <c r="A38" s="152">
        <v>36</v>
      </c>
      <c r="B38" s="157" t="s">
        <v>134</v>
      </c>
      <c r="C38" s="154">
        <v>22</v>
      </c>
      <c r="D38" s="794" t="s">
        <v>135</v>
      </c>
      <c r="E38" s="795"/>
      <c r="F38" s="795"/>
      <c r="G38" s="795"/>
      <c r="H38" s="795"/>
      <c r="I38" s="795"/>
      <c r="J38" s="795"/>
      <c r="K38" s="795"/>
      <c r="L38" s="795"/>
      <c r="M38" s="795"/>
      <c r="N38" s="795"/>
      <c r="O38" s="796"/>
      <c r="P38" s="155">
        <f t="shared" si="2"/>
        <v>0</v>
      </c>
      <c r="Q38" s="156">
        <f t="shared" si="3"/>
        <v>0</v>
      </c>
    </row>
    <row r="39" spans="1:17">
      <c r="A39" s="152">
        <v>37</v>
      </c>
      <c r="B39" s="157" t="s">
        <v>136</v>
      </c>
      <c r="C39" s="154">
        <v>22</v>
      </c>
      <c r="D39" s="794" t="s">
        <v>137</v>
      </c>
      <c r="E39" s="795"/>
      <c r="F39" s="795"/>
      <c r="G39" s="795"/>
      <c r="H39" s="795"/>
      <c r="I39" s="795"/>
      <c r="J39" s="795"/>
      <c r="K39" s="795"/>
      <c r="L39" s="795"/>
      <c r="M39" s="795"/>
      <c r="N39" s="795"/>
      <c r="O39" s="796"/>
      <c r="P39" s="155">
        <f t="shared" si="2"/>
        <v>0</v>
      </c>
      <c r="Q39" s="156">
        <f t="shared" si="3"/>
        <v>0</v>
      </c>
    </row>
    <row r="40" spans="1:17">
      <c r="A40" s="152">
        <v>38</v>
      </c>
      <c r="B40" s="157" t="s">
        <v>138</v>
      </c>
      <c r="C40" s="154">
        <v>22</v>
      </c>
      <c r="D40" s="794" t="s">
        <v>139</v>
      </c>
      <c r="E40" s="795"/>
      <c r="F40" s="795"/>
      <c r="G40" s="795"/>
      <c r="H40" s="795"/>
      <c r="I40" s="795"/>
      <c r="J40" s="795"/>
      <c r="K40" s="795"/>
      <c r="L40" s="795"/>
      <c r="M40" s="795"/>
      <c r="N40" s="795"/>
      <c r="O40" s="796"/>
      <c r="P40" s="155">
        <f t="shared" si="2"/>
        <v>0</v>
      </c>
      <c r="Q40" s="156">
        <f t="shared" si="3"/>
        <v>0</v>
      </c>
    </row>
    <row r="41" spans="1:17">
      <c r="A41" s="152">
        <v>39</v>
      </c>
      <c r="B41" s="157" t="s">
        <v>140</v>
      </c>
      <c r="C41" s="154">
        <v>22</v>
      </c>
      <c r="D41" s="794" t="s">
        <v>141</v>
      </c>
      <c r="E41" s="795"/>
      <c r="F41" s="795"/>
      <c r="G41" s="795"/>
      <c r="H41" s="795"/>
      <c r="I41" s="795"/>
      <c r="J41" s="795"/>
      <c r="K41" s="795"/>
      <c r="L41" s="795"/>
      <c r="M41" s="795"/>
      <c r="N41" s="795"/>
      <c r="O41" s="796"/>
      <c r="P41" s="155">
        <f t="shared" si="2"/>
        <v>0</v>
      </c>
      <c r="Q41" s="156">
        <f t="shared" si="3"/>
        <v>0</v>
      </c>
    </row>
    <row r="42" spans="1:17">
      <c r="A42" s="152">
        <v>40</v>
      </c>
      <c r="B42" s="157" t="s">
        <v>142</v>
      </c>
      <c r="C42" s="154">
        <v>22</v>
      </c>
      <c r="D42" s="794" t="s">
        <v>143</v>
      </c>
      <c r="E42" s="795"/>
      <c r="F42" s="795"/>
      <c r="G42" s="795"/>
      <c r="H42" s="795"/>
      <c r="I42" s="795"/>
      <c r="J42" s="795"/>
      <c r="K42" s="795"/>
      <c r="L42" s="795"/>
      <c r="M42" s="795"/>
      <c r="N42" s="795"/>
      <c r="O42" s="796"/>
      <c r="P42" s="155">
        <f t="shared" si="2"/>
        <v>0</v>
      </c>
      <c r="Q42" s="156">
        <f t="shared" si="3"/>
        <v>0</v>
      </c>
    </row>
    <row r="43" spans="1:17">
      <c r="A43" s="152">
        <v>41</v>
      </c>
      <c r="B43" s="157" t="s">
        <v>144</v>
      </c>
      <c r="C43" s="158">
        <v>22</v>
      </c>
      <c r="D43" s="794" t="s">
        <v>145</v>
      </c>
      <c r="E43" s="795"/>
      <c r="F43" s="795"/>
      <c r="G43" s="795"/>
      <c r="H43" s="795"/>
      <c r="I43" s="795"/>
      <c r="J43" s="795"/>
      <c r="K43" s="795"/>
      <c r="L43" s="795"/>
      <c r="M43" s="795"/>
      <c r="N43" s="795"/>
      <c r="O43" s="796"/>
      <c r="P43" s="155">
        <f t="shared" si="2"/>
        <v>0</v>
      </c>
      <c r="Q43" s="156">
        <f t="shared" si="3"/>
        <v>0</v>
      </c>
    </row>
    <row r="44" spans="1:17">
      <c r="A44" s="152">
        <v>42</v>
      </c>
      <c r="B44" s="153" t="s">
        <v>146</v>
      </c>
      <c r="C44" s="158">
        <v>22</v>
      </c>
      <c r="D44" s="794" t="s">
        <v>147</v>
      </c>
      <c r="E44" s="795"/>
      <c r="F44" s="795"/>
      <c r="G44" s="795"/>
      <c r="H44" s="795"/>
      <c r="I44" s="795"/>
      <c r="J44" s="795"/>
      <c r="K44" s="795"/>
      <c r="L44" s="795"/>
      <c r="M44" s="795"/>
      <c r="N44" s="795"/>
      <c r="O44" s="796"/>
      <c r="P44" s="155">
        <f t="shared" si="2"/>
        <v>0</v>
      </c>
      <c r="Q44" s="156">
        <f t="shared" si="3"/>
        <v>0</v>
      </c>
    </row>
    <row r="45" spans="1:17" ht="15" thickBot="1">
      <c r="A45" s="159" t="s">
        <v>148</v>
      </c>
      <c r="B45" s="160"/>
      <c r="C45" s="161"/>
      <c r="D45" s="162"/>
      <c r="E45" s="163"/>
      <c r="F45" s="164"/>
      <c r="G45" s="165"/>
      <c r="H45" s="166"/>
      <c r="I45" s="163"/>
      <c r="J45" s="164"/>
      <c r="K45" s="167"/>
      <c r="L45" s="168"/>
      <c r="M45" s="169"/>
      <c r="N45" s="170"/>
      <c r="O45" s="171"/>
      <c r="P45" s="172"/>
      <c r="Q45" s="173"/>
    </row>
    <row r="46" spans="1:17" ht="16.2" thickBot="1">
      <c r="A46" s="797" t="s">
        <v>14</v>
      </c>
      <c r="B46" s="798"/>
      <c r="C46" s="798"/>
      <c r="D46" s="798"/>
      <c r="E46" s="798"/>
      <c r="F46" s="798"/>
      <c r="G46" s="798"/>
      <c r="H46" s="798"/>
      <c r="I46" s="798"/>
      <c r="J46" s="798"/>
      <c r="K46" s="798"/>
      <c r="L46" s="798"/>
      <c r="M46" s="798"/>
      <c r="N46" s="798"/>
      <c r="O46" s="799"/>
      <c r="P46" s="174">
        <f>SUM(P3:P45)</f>
        <v>34</v>
      </c>
      <c r="Q46" s="175" t="e">
        <f>SUM(Q3:Q45)</f>
        <v>#VALUE!</v>
      </c>
    </row>
    <row r="47" spans="1:17" ht="16.2" thickBot="1">
      <c r="A47" s="800" t="s">
        <v>149</v>
      </c>
      <c r="B47" s="801"/>
      <c r="C47" s="801"/>
      <c r="D47" s="802"/>
      <c r="E47" s="803" t="e">
        <f>SUM(Q3:Q19)</f>
        <v>#VALUE!</v>
      </c>
      <c r="F47" s="804"/>
      <c r="G47" s="176">
        <f>IFERROR(E47/(E47+L47),0)</f>
        <v>0</v>
      </c>
      <c r="H47" s="177">
        <f>IFERROR(L47/(E47+L47),0)</f>
        <v>0</v>
      </c>
      <c r="I47" s="805" t="s">
        <v>150</v>
      </c>
      <c r="J47" s="806"/>
      <c r="K47" s="807"/>
      <c r="L47" s="808" t="e">
        <f>SUM(Q20:Q45)</f>
        <v>#VALUE!</v>
      </c>
      <c r="M47" s="809"/>
      <c r="N47" s="810" t="s">
        <v>151</v>
      </c>
      <c r="O47" s="811"/>
      <c r="P47" s="768" t="e">
        <f>E47+L47</f>
        <v>#VALUE!</v>
      </c>
      <c r="Q47" s="769"/>
    </row>
    <row r="48" spans="1:17" ht="16.2" thickBot="1">
      <c r="A48" s="770" t="s">
        <v>152</v>
      </c>
      <c r="B48" s="771"/>
      <c r="C48" s="772"/>
      <c r="D48" s="178" t="s">
        <v>153</v>
      </c>
      <c r="E48" s="773" t="e">
        <f>#REF!+E47</f>
        <v>#REF!</v>
      </c>
      <c r="F48" s="774"/>
      <c r="G48" s="176">
        <f>IFERROR(E48/(E48+J48),0)</f>
        <v>0</v>
      </c>
      <c r="H48" s="177">
        <f>IFERROR(J48/(E48+J48),0)</f>
        <v>0</v>
      </c>
      <c r="I48" s="179" t="s">
        <v>154</v>
      </c>
      <c r="J48" s="775" t="e">
        <f>#REF!+L47</f>
        <v>#REF!</v>
      </c>
      <c r="K48" s="776"/>
      <c r="L48" s="180" t="s">
        <v>120</v>
      </c>
      <c r="M48" s="181" t="e">
        <f>#REF!+P46</f>
        <v>#REF!</v>
      </c>
      <c r="N48" s="777" t="s">
        <v>155</v>
      </c>
      <c r="O48" s="778"/>
      <c r="P48" s="779" t="e">
        <f>#REF!+Q46</f>
        <v>#REF!</v>
      </c>
      <c r="Q48" s="780"/>
    </row>
    <row r="49" spans="1:17" ht="16.2" thickBot="1">
      <c r="A49" s="781" t="s">
        <v>156</v>
      </c>
      <c r="B49" s="782"/>
      <c r="C49" s="782"/>
      <c r="D49" s="783"/>
      <c r="E49" s="784" t="e">
        <f>#REF!</f>
        <v>#REF!</v>
      </c>
      <c r="F49" s="785"/>
      <c r="G49" s="786"/>
      <c r="H49" s="787" t="s">
        <v>157</v>
      </c>
      <c r="I49" s="788"/>
      <c r="J49" s="788"/>
      <c r="K49" s="789"/>
      <c r="L49" s="790" t="e">
        <f>E49-P47</f>
        <v>#REF!</v>
      </c>
      <c r="M49" s="791"/>
      <c r="N49" s="792" t="s">
        <v>158</v>
      </c>
      <c r="O49" s="793"/>
      <c r="P49" s="766">
        <v>9517597500</v>
      </c>
      <c r="Q49" s="767"/>
    </row>
    <row r="50" spans="1:17" ht="15" thickBot="1"/>
    <row r="51" spans="1:17" ht="16.2" thickBot="1">
      <c r="A51" s="122" t="s">
        <v>1</v>
      </c>
      <c r="B51" s="123">
        <v>45439</v>
      </c>
      <c r="C51" s="124"/>
      <c r="D51" s="812" t="s">
        <v>111</v>
      </c>
      <c r="E51" s="813"/>
      <c r="F51" s="813"/>
      <c r="G51" s="814"/>
      <c r="H51" s="812" t="s">
        <v>112</v>
      </c>
      <c r="I51" s="813"/>
      <c r="J51" s="813"/>
      <c r="K51" s="814"/>
      <c r="L51" s="812" t="s">
        <v>113</v>
      </c>
      <c r="M51" s="813"/>
      <c r="N51" s="813"/>
      <c r="O51" s="814"/>
      <c r="P51" s="812" t="s">
        <v>14</v>
      </c>
      <c r="Q51" s="814"/>
    </row>
    <row r="52" spans="1:17" ht="16.2" thickBot="1">
      <c r="A52" s="125" t="s">
        <v>114</v>
      </c>
      <c r="B52" s="126" t="s">
        <v>115</v>
      </c>
      <c r="C52" s="127" t="s">
        <v>116</v>
      </c>
      <c r="D52" s="125" t="s">
        <v>117</v>
      </c>
      <c r="E52" s="815" t="s">
        <v>118</v>
      </c>
      <c r="F52" s="816"/>
      <c r="G52" s="128" t="s">
        <v>119</v>
      </c>
      <c r="H52" s="125" t="s">
        <v>117</v>
      </c>
      <c r="I52" s="815" t="s">
        <v>118</v>
      </c>
      <c r="J52" s="816"/>
      <c r="K52" s="128" t="s">
        <v>119</v>
      </c>
      <c r="L52" s="125" t="s">
        <v>117</v>
      </c>
      <c r="M52" s="815" t="s">
        <v>118</v>
      </c>
      <c r="N52" s="816"/>
      <c r="O52" s="128" t="s">
        <v>119</v>
      </c>
      <c r="P52" s="129" t="s">
        <v>120</v>
      </c>
      <c r="Q52" s="130" t="s">
        <v>121</v>
      </c>
    </row>
    <row r="53" spans="1:17">
      <c r="A53" s="131">
        <v>1</v>
      </c>
      <c r="B53" s="132" t="s">
        <v>26</v>
      </c>
      <c r="C53" s="133">
        <v>22</v>
      </c>
      <c r="D53" s="187">
        <f>IFERROR(VLOOKUP($B$1&amp;$B53&amp;1,UTK[[ID]:[UNLOADING DATE]],3,0),"")</f>
        <v>63263</v>
      </c>
      <c r="E53" s="188">
        <v>312214</v>
      </c>
      <c r="F53" s="187">
        <f>IFERROR(VLOOKUP($B$1&amp;$B53&amp;1,UTK[[ID]:[UNLOADING DATE]],5,0),"")</f>
        <v>8241</v>
      </c>
      <c r="G53" s="196">
        <f>IFERROR(VLOOKUP($B$1&amp;$B53&amp;1,UTK[[ID]:[UNLOADING DATE]],9,0),"")</f>
        <v>36.040000000000006</v>
      </c>
      <c r="H53" s="187">
        <f>IFERROR(VLOOKUP($B$1&amp;$B53&amp;2,UTK[[ID]:[UNLOADING DATE]],3,0),"")</f>
        <v>63280</v>
      </c>
      <c r="I53" s="188">
        <v>312214</v>
      </c>
      <c r="J53" s="187">
        <f>IFERROR(VLOOKUP($B$1&amp;$B53&amp;2,UTK[[ID]:[UNLOADING DATE]],5,0),"")</f>
        <v>8346</v>
      </c>
      <c r="K53" s="196">
        <f>IFERROR(VLOOKUP($B$1&amp;$B53&amp;2,UTK[[ID]:[UNLOADING DATE]],9,0),"")</f>
        <v>38.099999999999994</v>
      </c>
      <c r="L53" s="187" t="str">
        <f>IFERROR(VLOOKUP($B$1&amp;$B53&amp;3,UTK[[ID]:[UNLOADING DATE]],3,0),"")</f>
        <v/>
      </c>
      <c r="M53" s="188">
        <v>312214</v>
      </c>
      <c r="N53" s="187" t="str">
        <f>IFERROR(VLOOKUP($B$1&amp;$B53&amp;3,UTK[[ID]:[UNLOADING DATE]],5,0),"")</f>
        <v/>
      </c>
      <c r="O53" s="189" t="str">
        <f>IFERROR(VLOOKUP($B$1&amp;$B53&amp;3,UTK[[ID]:[UNLOADING DATE]],9,0),"")</f>
        <v/>
      </c>
      <c r="P53" s="133">
        <f t="shared" ref="P53:P65" si="4">COUNT(G53,K53,O53)</f>
        <v>2</v>
      </c>
      <c r="Q53" s="136" t="e">
        <f t="shared" ref="Q53:Q65" si="5">G53+K53+O53</f>
        <v>#VALUE!</v>
      </c>
    </row>
    <row r="54" spans="1:17">
      <c r="A54" s="137">
        <v>2</v>
      </c>
      <c r="B54" s="138" t="s">
        <v>39</v>
      </c>
      <c r="C54" s="139">
        <v>22</v>
      </c>
      <c r="D54" s="134">
        <f>IFERROR(VLOOKUP($B$1&amp;$B54&amp;1,UTK[[ID]:[UNLOADING DATE]],3,0),"")</f>
        <v>63271</v>
      </c>
      <c r="E54" s="135">
        <v>312214</v>
      </c>
      <c r="F54" s="134">
        <f>IFERROR(VLOOKUP($B$1&amp;$B54&amp;1,UTK[[ID]:[UNLOADING DATE]],5,0),"")</f>
        <v>8299</v>
      </c>
      <c r="G54" s="182">
        <f>IFERROR(VLOOKUP($B$1&amp;$B54&amp;1,UTK[[ID]:[UNLOADING DATE]],9,0),"")</f>
        <v>36.26</v>
      </c>
      <c r="H54" s="134" t="str">
        <f>IFERROR(VLOOKUP($B$1&amp;$B54&amp;2,UTK[[ID]:[UNLOADING DATE]],3,0),"")</f>
        <v/>
      </c>
      <c r="I54" s="135">
        <v>312214</v>
      </c>
      <c r="J54" s="134" t="str">
        <f>IFERROR(VLOOKUP($B$1&amp;$B54&amp;2,UTK[[ID]:[UNLOADING DATE]],5,0),"")</f>
        <v/>
      </c>
      <c r="K54" s="182" t="str">
        <f>IFERROR(VLOOKUP($B$1&amp;$B54&amp;2,UTK[[ID]:[UNLOADING DATE]],9,0),"")</f>
        <v/>
      </c>
      <c r="L54" s="134" t="str">
        <f>IFERROR(VLOOKUP($B$1&amp;$B54&amp;3,UTK[[ID]:[UNLOADING DATE]],3,0),"")</f>
        <v/>
      </c>
      <c r="M54" s="135">
        <v>312214</v>
      </c>
      <c r="N54" s="134" t="str">
        <f>IFERROR(VLOOKUP($B$1&amp;$B54&amp;3,UTK[[ID]:[UNLOADING DATE]],5,0),"")</f>
        <v/>
      </c>
      <c r="O54" s="190" t="str">
        <f>IFERROR(VLOOKUP($B$1&amp;$B54&amp;3,UTK[[ID]:[UNLOADING DATE]],9,0),"")</f>
        <v/>
      </c>
      <c r="P54" s="133">
        <f t="shared" si="4"/>
        <v>1</v>
      </c>
      <c r="Q54" s="136" t="e">
        <f t="shared" si="5"/>
        <v>#VALUE!</v>
      </c>
    </row>
    <row r="55" spans="1:17">
      <c r="A55" s="131">
        <v>3</v>
      </c>
      <c r="B55" s="138" t="s">
        <v>41</v>
      </c>
      <c r="C55" s="139">
        <v>12</v>
      </c>
      <c r="D55" s="134">
        <f>IFERROR(VLOOKUP($B$1&amp;$B55&amp;1,UTK[[ID]:[UNLOADING DATE]],3,0),"")</f>
        <v>63256</v>
      </c>
      <c r="E55" s="135">
        <v>312214</v>
      </c>
      <c r="F55" s="134">
        <f>IFERROR(VLOOKUP($B$1&amp;$B55&amp;1,UTK[[ID]:[UNLOADING DATE]],5,0),"")</f>
        <v>8201</v>
      </c>
      <c r="G55" s="182">
        <f>IFERROR(VLOOKUP($B$1&amp;$B55&amp;1,UTK[[ID]:[UNLOADING DATE]],9,0),"")</f>
        <v>24.299999999999997</v>
      </c>
      <c r="H55" s="134">
        <f>IFERROR(VLOOKUP($B$1&amp;$B55&amp;2,UTK[[ID]:[UNLOADING DATE]],3,0),"")</f>
        <v>63273</v>
      </c>
      <c r="I55" s="135">
        <v>312214</v>
      </c>
      <c r="J55" s="134">
        <f>IFERROR(VLOOKUP($B$1&amp;$B55&amp;2,UTK[[ID]:[UNLOADING DATE]],5,0),"")</f>
        <v>8308</v>
      </c>
      <c r="K55" s="182">
        <f>IFERROR(VLOOKUP($B$1&amp;$B55&amp;2,UTK[[ID]:[UNLOADING DATE]],9,0),"")</f>
        <v>24.6</v>
      </c>
      <c r="L55" s="134" t="str">
        <f>IFERROR(VLOOKUP($B$1&amp;$B55&amp;3,UTK[[ID]:[UNLOADING DATE]],3,0),"")</f>
        <v/>
      </c>
      <c r="M55" s="135">
        <v>312214</v>
      </c>
      <c r="N55" s="134" t="str">
        <f>IFERROR(VLOOKUP($B$1&amp;$B55&amp;3,UTK[[ID]:[UNLOADING DATE]],5,0),"")</f>
        <v/>
      </c>
      <c r="O55" s="190" t="str">
        <f>IFERROR(VLOOKUP($B$1&amp;$B55&amp;3,UTK[[ID]:[UNLOADING DATE]],9,0),"")</f>
        <v/>
      </c>
      <c r="P55" s="133">
        <f t="shared" si="4"/>
        <v>2</v>
      </c>
      <c r="Q55" s="136" t="e">
        <f t="shared" si="5"/>
        <v>#VALUE!</v>
      </c>
    </row>
    <row r="56" spans="1:17">
      <c r="A56" s="137">
        <v>4</v>
      </c>
      <c r="B56" s="132" t="s">
        <v>55</v>
      </c>
      <c r="C56" s="139">
        <v>12</v>
      </c>
      <c r="D56" s="134">
        <f>IFERROR(VLOOKUP($B$1&amp;$B56&amp;1,UTK[[ID]:[UNLOADING DATE]],3,0),"")</f>
        <v>63260</v>
      </c>
      <c r="E56" s="135">
        <v>312214</v>
      </c>
      <c r="F56" s="134">
        <f>IFERROR(VLOOKUP($B$1&amp;$B56&amp;1,UTK[[ID]:[UNLOADING DATE]],5,0),"")</f>
        <v>8229</v>
      </c>
      <c r="G56" s="182">
        <f>IFERROR(VLOOKUP($B$1&amp;$B56&amp;1,UTK[[ID]:[UNLOADING DATE]],9,0),"")</f>
        <v>24.36</v>
      </c>
      <c r="H56" s="134">
        <f>IFERROR(VLOOKUP($B$1&amp;$B56&amp;2,UTK[[ID]:[UNLOADING DATE]],3,0),"")</f>
        <v>63276</v>
      </c>
      <c r="I56" s="135">
        <v>312214</v>
      </c>
      <c r="J56" s="134">
        <f>IFERROR(VLOOKUP($B$1&amp;$B56&amp;2,UTK[[ID]:[UNLOADING DATE]],5,0),"")</f>
        <v>8340</v>
      </c>
      <c r="K56" s="182">
        <f>IFERROR(VLOOKUP($B$1&amp;$B56&amp;2,UTK[[ID]:[UNLOADING DATE]],9,0),"")</f>
        <v>23.2</v>
      </c>
      <c r="L56" s="134" t="str">
        <f>IFERROR(VLOOKUP($B$1&amp;$B56&amp;3,UTK[[ID]:[UNLOADING DATE]],3,0),"")</f>
        <v/>
      </c>
      <c r="M56" s="135">
        <v>312214</v>
      </c>
      <c r="N56" s="134" t="str">
        <f>IFERROR(VLOOKUP($B$1&amp;$B56&amp;3,UTK[[ID]:[UNLOADING DATE]],5,0),"")</f>
        <v/>
      </c>
      <c r="O56" s="190" t="str">
        <f>IFERROR(VLOOKUP($B$1&amp;$B56&amp;3,UTK[[ID]:[UNLOADING DATE]],9,0),"")</f>
        <v/>
      </c>
      <c r="P56" s="133">
        <f t="shared" si="4"/>
        <v>2</v>
      </c>
      <c r="Q56" s="136" t="e">
        <f t="shared" si="5"/>
        <v>#VALUE!</v>
      </c>
    </row>
    <row r="57" spans="1:17">
      <c r="A57" s="131">
        <v>5</v>
      </c>
      <c r="B57" s="132" t="s">
        <v>21</v>
      </c>
      <c r="C57" s="139">
        <v>22</v>
      </c>
      <c r="D57" s="134">
        <f>IFERROR(VLOOKUP($B$1&amp;$B57&amp;1,UTK[[ID]:[UNLOADING DATE]],3,0),"")</f>
        <v>63270</v>
      </c>
      <c r="E57" s="135">
        <v>312214</v>
      </c>
      <c r="F57" s="134">
        <f>IFERROR(VLOOKUP($B$1&amp;$B57&amp;1,UTK[[ID]:[UNLOADING DATE]],5,0),"")</f>
        <v>8263</v>
      </c>
      <c r="G57" s="182">
        <f>IFERROR(VLOOKUP($B$1&amp;$B57&amp;1,UTK[[ID]:[UNLOADING DATE]],9,0),"")</f>
        <v>35.86</v>
      </c>
      <c r="H57" s="134" t="str">
        <f>IFERROR(VLOOKUP($B$1&amp;$B57&amp;2,UTK[[ID]:[UNLOADING DATE]],3,0),"")</f>
        <v/>
      </c>
      <c r="I57" s="135">
        <v>312214</v>
      </c>
      <c r="J57" s="134" t="str">
        <f>IFERROR(VLOOKUP($B$1&amp;$B57&amp;2,UTK[[ID]:[UNLOADING DATE]],5,0),"")</f>
        <v/>
      </c>
      <c r="K57" s="182" t="str">
        <f>IFERROR(VLOOKUP($B$1&amp;$B57&amp;2,UTK[[ID]:[UNLOADING DATE]],9,0),"")</f>
        <v/>
      </c>
      <c r="L57" s="134" t="str">
        <f>IFERROR(VLOOKUP($B$1&amp;$B57&amp;3,UTK[[ID]:[UNLOADING DATE]],3,0),"")</f>
        <v/>
      </c>
      <c r="M57" s="135">
        <v>312214</v>
      </c>
      <c r="N57" s="134" t="str">
        <f>IFERROR(VLOOKUP($B$1&amp;$B57&amp;3,UTK[[ID]:[UNLOADING DATE]],5,0),"")</f>
        <v/>
      </c>
      <c r="O57" s="190" t="str">
        <f>IFERROR(VLOOKUP($B$1&amp;$B57&amp;3,UTK[[ID]:[UNLOADING DATE]],9,0),"")</f>
        <v/>
      </c>
      <c r="P57" s="133">
        <f t="shared" si="4"/>
        <v>1</v>
      </c>
      <c r="Q57" s="136" t="e">
        <f t="shared" si="5"/>
        <v>#VALUE!</v>
      </c>
    </row>
    <row r="58" spans="1:17">
      <c r="A58" s="137">
        <v>6</v>
      </c>
      <c r="B58" s="138" t="s">
        <v>22</v>
      </c>
      <c r="C58" s="139">
        <v>22</v>
      </c>
      <c r="D58" s="134">
        <f>IFERROR(VLOOKUP($B$1&amp;$B58&amp;1,UTK[[ID]:[UNLOADING DATE]],3,0),"")</f>
        <v>63257</v>
      </c>
      <c r="E58" s="135">
        <v>312214</v>
      </c>
      <c r="F58" s="134">
        <f>IFERROR(VLOOKUP($B$1&amp;$B58&amp;1,UTK[[ID]:[UNLOADING DATE]],5,0),"")</f>
        <v>8202</v>
      </c>
      <c r="G58" s="182">
        <f>IFERROR(VLOOKUP($B$1&amp;$B58&amp;1,UTK[[ID]:[UNLOADING DATE]],9,0),"")</f>
        <v>36.4</v>
      </c>
      <c r="H58" s="134">
        <f>IFERROR(VLOOKUP($B$1&amp;$B58&amp;2,UTK[[ID]:[UNLOADING DATE]],3,0),"")</f>
        <v>63272</v>
      </c>
      <c r="I58" s="135">
        <v>312214</v>
      </c>
      <c r="J58" s="134">
        <f>IFERROR(VLOOKUP($B$1&amp;$B58&amp;2,UTK[[ID]:[UNLOADING DATE]],5,0),"")</f>
        <v>8303</v>
      </c>
      <c r="K58" s="182">
        <f>IFERROR(VLOOKUP($B$1&amp;$B58&amp;2,UTK[[ID]:[UNLOADING DATE]],9,0),"")</f>
        <v>34.36</v>
      </c>
      <c r="L58" s="134" t="str">
        <f>IFERROR(VLOOKUP($B$1&amp;$B58&amp;3,UTK[[ID]:[UNLOADING DATE]],3,0),"")</f>
        <v/>
      </c>
      <c r="M58" s="135">
        <v>312214</v>
      </c>
      <c r="N58" s="134" t="str">
        <f>IFERROR(VLOOKUP($B$1&amp;$B58&amp;3,UTK[[ID]:[UNLOADING DATE]],5,0),"")</f>
        <v/>
      </c>
      <c r="O58" s="190" t="str">
        <f>IFERROR(VLOOKUP($B$1&amp;$B58&amp;3,UTK[[ID]:[UNLOADING DATE]],9,0),"")</f>
        <v/>
      </c>
      <c r="P58" s="133">
        <f t="shared" si="4"/>
        <v>2</v>
      </c>
      <c r="Q58" s="136" t="e">
        <f t="shared" si="5"/>
        <v>#VALUE!</v>
      </c>
    </row>
    <row r="59" spans="1:17">
      <c r="A59" s="131">
        <v>7</v>
      </c>
      <c r="B59" s="138" t="s">
        <v>10</v>
      </c>
      <c r="C59" s="139">
        <v>12</v>
      </c>
      <c r="D59" s="134">
        <f>IFERROR(VLOOKUP($B$1&amp;$B59&amp;1,UTK[[ID]:[UNLOADING DATE]],3,0),"")</f>
        <v>63268</v>
      </c>
      <c r="E59" s="135">
        <v>312214</v>
      </c>
      <c r="F59" s="134">
        <f>IFERROR(VLOOKUP($B$1&amp;$B59&amp;1,UTK[[ID]:[UNLOADING DATE]],5,0),"")</f>
        <v>8262</v>
      </c>
      <c r="G59" s="182">
        <f>IFERROR(VLOOKUP($B$1&amp;$B59&amp;1,UTK[[ID]:[UNLOADING DATE]],9,0),"")</f>
        <v>22.32</v>
      </c>
      <c r="H59" s="134" t="str">
        <f>IFERROR(VLOOKUP($B$1&amp;$B59&amp;2,UTK[[ID]:[UNLOADING DATE]],3,0),"")</f>
        <v/>
      </c>
      <c r="I59" s="135">
        <v>312214</v>
      </c>
      <c r="J59" s="134" t="str">
        <f>IFERROR(VLOOKUP($B$1&amp;$B59&amp;2,UTK[[ID]:[UNLOADING DATE]],5,0),"")</f>
        <v/>
      </c>
      <c r="K59" s="182" t="str">
        <f>IFERROR(VLOOKUP($B$1&amp;$B59&amp;2,UTK[[ID]:[UNLOADING DATE]],9,0),"")</f>
        <v/>
      </c>
      <c r="L59" s="134" t="str">
        <f>IFERROR(VLOOKUP($B$1&amp;$B59&amp;3,UTK[[ID]:[UNLOADING DATE]],3,0),"")</f>
        <v/>
      </c>
      <c r="M59" s="135">
        <v>312214</v>
      </c>
      <c r="N59" s="134" t="str">
        <f>IFERROR(VLOOKUP($B$1&amp;$B59&amp;3,UTK[[ID]:[UNLOADING DATE]],5,0),"")</f>
        <v/>
      </c>
      <c r="O59" s="190" t="str">
        <f>IFERROR(VLOOKUP($B$1&amp;$B59&amp;3,UTK[[ID]:[UNLOADING DATE]],9,0),"")</f>
        <v/>
      </c>
      <c r="P59" s="133">
        <f t="shared" si="4"/>
        <v>1</v>
      </c>
      <c r="Q59" s="136" t="e">
        <f t="shared" si="5"/>
        <v>#VALUE!</v>
      </c>
    </row>
    <row r="60" spans="1:17">
      <c r="A60" s="137">
        <v>8</v>
      </c>
      <c r="B60" s="132" t="s">
        <v>8</v>
      </c>
      <c r="C60" s="139">
        <v>12</v>
      </c>
      <c r="D60" s="134" t="str">
        <f>IFERROR(VLOOKUP($B$1&amp;$B60&amp;1,UTK[[ID]:[UNLOADING DATE]],3,0),"")</f>
        <v/>
      </c>
      <c r="E60" s="135">
        <v>312214</v>
      </c>
      <c r="F60" s="134" t="str">
        <f>IFERROR(VLOOKUP($B$1&amp;$B60&amp;1,UTK[[ID]:[UNLOADING DATE]],5,0),"")</f>
        <v/>
      </c>
      <c r="G60" s="182" t="str">
        <f>IFERROR(VLOOKUP($B$1&amp;$B60&amp;1,UTK[[ID]:[UNLOADING DATE]],9,0),"")</f>
        <v/>
      </c>
      <c r="H60" s="134" t="str">
        <f>IFERROR(VLOOKUP($B$1&amp;$B60&amp;2,UTK[[ID]:[UNLOADING DATE]],3,0),"")</f>
        <v/>
      </c>
      <c r="I60" s="135">
        <v>312214</v>
      </c>
      <c r="J60" s="134" t="str">
        <f>IFERROR(VLOOKUP($B$1&amp;$B60&amp;2,UTK[[ID]:[UNLOADING DATE]],5,0),"")</f>
        <v/>
      </c>
      <c r="K60" s="182" t="str">
        <f>IFERROR(VLOOKUP($B$1&amp;$B60&amp;2,UTK[[ID]:[UNLOADING DATE]],9,0),"")</f>
        <v/>
      </c>
      <c r="L60" s="134" t="str">
        <f>IFERROR(VLOOKUP($B$1&amp;$B60&amp;3,UTK[[ID]:[UNLOADING DATE]],3,0),"")</f>
        <v/>
      </c>
      <c r="M60" s="135">
        <v>312214</v>
      </c>
      <c r="N60" s="134" t="str">
        <f>IFERROR(VLOOKUP($B$1&amp;$B60&amp;3,UTK[[ID]:[UNLOADING DATE]],5,0),"")</f>
        <v/>
      </c>
      <c r="O60" s="190" t="str">
        <f>IFERROR(VLOOKUP($B$1&amp;$B60&amp;3,UTK[[ID]:[UNLOADING DATE]],9,0),"")</f>
        <v/>
      </c>
      <c r="P60" s="133">
        <f t="shared" si="4"/>
        <v>0</v>
      </c>
      <c r="Q60" s="136" t="e">
        <f t="shared" si="5"/>
        <v>#VALUE!</v>
      </c>
    </row>
    <row r="61" spans="1:17">
      <c r="A61" s="131">
        <v>9</v>
      </c>
      <c r="B61" s="132" t="s">
        <v>25</v>
      </c>
      <c r="C61" s="139">
        <v>22</v>
      </c>
      <c r="D61" s="134">
        <f>IFERROR(VLOOKUP($B$1&amp;$B61&amp;1,UTK[[ID]:[UNLOADING DATE]],3,0),"")</f>
        <v>63261</v>
      </c>
      <c r="E61" s="135">
        <v>312214</v>
      </c>
      <c r="F61" s="134">
        <f>IFERROR(VLOOKUP($B$1&amp;$B61&amp;1,UTK[[ID]:[UNLOADING DATE]],5,0),"")</f>
        <v>8237</v>
      </c>
      <c r="G61" s="182">
        <f>IFERROR(VLOOKUP($B$1&amp;$B61&amp;1,UTK[[ID]:[UNLOADING DATE]],9,0),"")</f>
        <v>37.019999999999996</v>
      </c>
      <c r="H61" s="134">
        <f>IFERROR(VLOOKUP($B$1&amp;$B61&amp;2,UTK[[ID]:[UNLOADING DATE]],3,0),"")</f>
        <v>63277</v>
      </c>
      <c r="I61" s="135">
        <v>312214</v>
      </c>
      <c r="J61" s="134">
        <f>IFERROR(VLOOKUP($B$1&amp;$B61&amp;2,UTK[[ID]:[UNLOADING DATE]],5,0),"")</f>
        <v>8342</v>
      </c>
      <c r="K61" s="182">
        <f>IFERROR(VLOOKUP($B$1&amp;$B61&amp;2,UTK[[ID]:[UNLOADING DATE]],9,0),"")</f>
        <v>35.26</v>
      </c>
      <c r="L61" s="134" t="str">
        <f>IFERROR(VLOOKUP($B$1&amp;$B61&amp;3,UTK[[ID]:[UNLOADING DATE]],3,0),"")</f>
        <v/>
      </c>
      <c r="M61" s="135">
        <v>312214</v>
      </c>
      <c r="N61" s="134" t="str">
        <f>IFERROR(VLOOKUP($B$1&amp;$B61&amp;3,UTK[[ID]:[UNLOADING DATE]],5,0),"")</f>
        <v/>
      </c>
      <c r="O61" s="190" t="str">
        <f>IFERROR(VLOOKUP($B$1&amp;$B61&amp;3,UTK[[ID]:[UNLOADING DATE]],9,0),"")</f>
        <v/>
      </c>
      <c r="P61" s="133">
        <f t="shared" si="4"/>
        <v>2</v>
      </c>
      <c r="Q61" s="136" t="e">
        <f t="shared" si="5"/>
        <v>#VALUE!</v>
      </c>
    </row>
    <row r="62" spans="1:17">
      <c r="A62" s="137">
        <v>10</v>
      </c>
      <c r="B62" s="132" t="s">
        <v>24</v>
      </c>
      <c r="C62" s="139">
        <v>22</v>
      </c>
      <c r="D62" s="134">
        <f>IFERROR(VLOOKUP($B$1&amp;$B62&amp;1,UTK[[ID]:[UNLOADING DATE]],3,0),"")</f>
        <v>63264</v>
      </c>
      <c r="E62" s="135">
        <v>312214</v>
      </c>
      <c r="F62" s="134">
        <f>IFERROR(VLOOKUP($B$1&amp;$B62&amp;1,UTK[[ID]:[UNLOADING DATE]],5,0),"")</f>
        <v>8244</v>
      </c>
      <c r="G62" s="182">
        <f>IFERROR(VLOOKUP($B$1&amp;$B62&amp;1,UTK[[ID]:[UNLOADING DATE]],9,0),"")</f>
        <v>36.319999999999993</v>
      </c>
      <c r="H62" s="134">
        <f>IFERROR(VLOOKUP($B$1&amp;$B62&amp;2,UTK[[ID]:[UNLOADING DATE]],3,0),"")</f>
        <v>63278</v>
      </c>
      <c r="I62" s="135">
        <v>312214</v>
      </c>
      <c r="J62" s="134">
        <f>IFERROR(VLOOKUP($B$1&amp;$B62&amp;2,UTK[[ID]:[UNLOADING DATE]],5,0),"")</f>
        <v>8344</v>
      </c>
      <c r="K62" s="182">
        <f>IFERROR(VLOOKUP($B$1&amp;$B62&amp;2,UTK[[ID]:[UNLOADING DATE]],9,0),"")</f>
        <v>36.94</v>
      </c>
      <c r="L62" s="134" t="str">
        <f>IFERROR(VLOOKUP($B$1&amp;$B62&amp;3,UTK[[ID]:[UNLOADING DATE]],3,0),"")</f>
        <v/>
      </c>
      <c r="M62" s="135">
        <v>312214</v>
      </c>
      <c r="N62" s="134" t="str">
        <f>IFERROR(VLOOKUP($B$1&amp;$B62&amp;3,UTK[[ID]:[UNLOADING DATE]],5,0),"")</f>
        <v/>
      </c>
      <c r="O62" s="190" t="str">
        <f>IFERROR(VLOOKUP($B$1&amp;$B62&amp;3,UTK[[ID]:[UNLOADING DATE]],9,0),"")</f>
        <v/>
      </c>
      <c r="P62" s="133">
        <f t="shared" si="4"/>
        <v>2</v>
      </c>
      <c r="Q62" s="136" t="e">
        <f t="shared" si="5"/>
        <v>#VALUE!</v>
      </c>
    </row>
    <row r="63" spans="1:17">
      <c r="A63" s="131">
        <v>11</v>
      </c>
      <c r="B63" s="132" t="s">
        <v>40</v>
      </c>
      <c r="C63" s="139">
        <v>22</v>
      </c>
      <c r="D63" s="134">
        <f>IFERROR(VLOOKUP($B$1&amp;$B63&amp;1,UTK[[ID]:[UNLOADING DATE]],3,0),"")</f>
        <v>63266</v>
      </c>
      <c r="E63" s="135">
        <v>312214</v>
      </c>
      <c r="F63" s="134">
        <f>IFERROR(VLOOKUP($B$1&amp;$B63&amp;1,UTK[[ID]:[UNLOADING DATE]],5,0),"")</f>
        <v>8250</v>
      </c>
      <c r="G63" s="182">
        <f>IFERROR(VLOOKUP($B$1&amp;$B63&amp;1,UTK[[ID]:[UNLOADING DATE]],9,0),"")</f>
        <v>36.019999999999996</v>
      </c>
      <c r="H63" s="134" t="str">
        <f>IFERROR(VLOOKUP($B$1&amp;$B63&amp;2,UTK[[ID]:[UNLOADING DATE]],3,0),"")</f>
        <v/>
      </c>
      <c r="I63" s="135">
        <v>312214</v>
      </c>
      <c r="J63" s="134" t="str">
        <f>IFERROR(VLOOKUP($B$1&amp;$B63&amp;2,UTK[[ID]:[UNLOADING DATE]],5,0),"")</f>
        <v/>
      </c>
      <c r="K63" s="182" t="str">
        <f>IFERROR(VLOOKUP($B$1&amp;$B63&amp;2,UTK[[ID]:[UNLOADING DATE]],9,0),"")</f>
        <v/>
      </c>
      <c r="L63" s="134" t="str">
        <f>IFERROR(VLOOKUP($B$1&amp;$B63&amp;3,UTK[[ID]:[UNLOADING DATE]],3,0),"")</f>
        <v/>
      </c>
      <c r="M63" s="135">
        <v>312214</v>
      </c>
      <c r="N63" s="134" t="str">
        <f>IFERROR(VLOOKUP($B$1&amp;$B63&amp;3,UTK[[ID]:[UNLOADING DATE]],5,0),"")</f>
        <v/>
      </c>
      <c r="O63" s="190" t="str">
        <f>IFERROR(VLOOKUP($B$1&amp;$B63&amp;3,UTK[[ID]:[UNLOADING DATE]],9,0),"")</f>
        <v/>
      </c>
      <c r="P63" s="133">
        <f t="shared" si="4"/>
        <v>1</v>
      </c>
      <c r="Q63" s="136" t="e">
        <f t="shared" si="5"/>
        <v>#VALUE!</v>
      </c>
    </row>
    <row r="64" spans="1:17">
      <c r="A64" s="137">
        <v>12</v>
      </c>
      <c r="B64" s="138" t="s">
        <v>54</v>
      </c>
      <c r="C64" s="139">
        <v>22</v>
      </c>
      <c r="D64" s="134">
        <f>IFERROR(VLOOKUP($B$1&amp;$B64&amp;1,UTK[[ID]:[UNLOADING DATE]],3,0),"")</f>
        <v>63267</v>
      </c>
      <c r="E64" s="135">
        <v>312214</v>
      </c>
      <c r="F64" s="134">
        <f>IFERROR(VLOOKUP($B$1&amp;$B64&amp;1,UTK[[ID]:[UNLOADING DATE]],5,0),"")</f>
        <v>8256</v>
      </c>
      <c r="G64" s="182">
        <f>IFERROR(VLOOKUP($B$1&amp;$B64&amp;1,UTK[[ID]:[UNLOADING DATE]],9,0),"")</f>
        <v>36.760000000000005</v>
      </c>
      <c r="H64" s="134" t="str">
        <f>IFERROR(VLOOKUP($B$1&amp;$B64&amp;2,UTK[[ID]:[UNLOADING DATE]],3,0),"")</f>
        <v/>
      </c>
      <c r="I64" s="135">
        <v>312214</v>
      </c>
      <c r="J64" s="134" t="str">
        <f>IFERROR(VLOOKUP($B$1&amp;$B64&amp;2,UTK[[ID]:[UNLOADING DATE]],5,0),"")</f>
        <v/>
      </c>
      <c r="K64" s="182" t="str">
        <f>IFERROR(VLOOKUP($B$1&amp;$B64&amp;2,UTK[[ID]:[UNLOADING DATE]],9,0),"")</f>
        <v/>
      </c>
      <c r="L64" s="134" t="str">
        <f>IFERROR(VLOOKUP($B$1&amp;$B64&amp;3,UTK[[ID]:[UNLOADING DATE]],3,0),"")</f>
        <v/>
      </c>
      <c r="M64" s="135">
        <v>312214</v>
      </c>
      <c r="N64" s="134" t="str">
        <f>IFERROR(VLOOKUP($B$1&amp;$B64&amp;3,UTK[[ID]:[UNLOADING DATE]],5,0),"")</f>
        <v/>
      </c>
      <c r="O64" s="190" t="str">
        <f>IFERROR(VLOOKUP($B$1&amp;$B64&amp;3,UTK[[ID]:[UNLOADING DATE]],9,0),"")</f>
        <v/>
      </c>
      <c r="P64" s="133">
        <f t="shared" si="4"/>
        <v>1</v>
      </c>
      <c r="Q64" s="136" t="e">
        <f t="shared" si="5"/>
        <v>#VALUE!</v>
      </c>
    </row>
    <row r="65" spans="1:17">
      <c r="A65" s="131">
        <v>13</v>
      </c>
      <c r="B65" s="132" t="s">
        <v>45</v>
      </c>
      <c r="C65" s="139">
        <v>22</v>
      </c>
      <c r="D65" s="134">
        <f>IFERROR(VLOOKUP($B$1&amp;$B65&amp;1,UTK[[ID]:[UNLOADING DATE]],3,0),"")</f>
        <v>63265</v>
      </c>
      <c r="E65" s="135">
        <v>312214</v>
      </c>
      <c r="F65" s="134">
        <f>IFERROR(VLOOKUP($B$1&amp;$B65&amp;1,UTK[[ID]:[UNLOADING DATE]],5,0),"")</f>
        <v>8243</v>
      </c>
      <c r="G65" s="182">
        <f>IFERROR(VLOOKUP($B$1&amp;$B65&amp;1,UTK[[ID]:[UNLOADING DATE]],9,0),"")</f>
        <v>35.36</v>
      </c>
      <c r="H65" s="134">
        <f>IFERROR(VLOOKUP($B$1&amp;$B65&amp;2,UTK[[ID]:[UNLOADING DATE]],3,0),"")</f>
        <v>63281</v>
      </c>
      <c r="I65" s="135">
        <v>312214</v>
      </c>
      <c r="J65" s="134">
        <f>IFERROR(VLOOKUP($B$1&amp;$B65&amp;2,UTK[[ID]:[UNLOADING DATE]],5,0),"")</f>
        <v>8353</v>
      </c>
      <c r="K65" s="182">
        <f>IFERROR(VLOOKUP($B$1&amp;$B65&amp;2,UTK[[ID]:[UNLOADING DATE]],9,0),"")</f>
        <v>37.239999999999995</v>
      </c>
      <c r="L65" s="134" t="str">
        <f>IFERROR(VLOOKUP($B$1&amp;$B65&amp;3,UTK[[ID]:[UNLOADING DATE]],3,0),"")</f>
        <v/>
      </c>
      <c r="M65" s="135">
        <v>312214</v>
      </c>
      <c r="N65" s="134" t="str">
        <f>IFERROR(VLOOKUP($B$1&amp;$B65&amp;3,UTK[[ID]:[UNLOADING DATE]],5,0),"")</f>
        <v/>
      </c>
      <c r="O65" s="190" t="str">
        <f>IFERROR(VLOOKUP($B$1&amp;$B65&amp;3,UTK[[ID]:[UNLOADING DATE]],9,0),"")</f>
        <v/>
      </c>
      <c r="P65" s="133">
        <f t="shared" si="4"/>
        <v>2</v>
      </c>
      <c r="Q65" s="136" t="e">
        <f t="shared" si="5"/>
        <v>#VALUE!</v>
      </c>
    </row>
    <row r="66" spans="1:17">
      <c r="A66" s="137">
        <v>14</v>
      </c>
      <c r="B66" s="132" t="s">
        <v>42</v>
      </c>
      <c r="C66" s="139">
        <v>22</v>
      </c>
      <c r="D66" s="134">
        <f>IFERROR(VLOOKUP($B$1&amp;$B66&amp;1,UTK[[ID]:[UNLOADING DATE]],3,0),"")</f>
        <v>63259</v>
      </c>
      <c r="E66" s="135">
        <v>312214</v>
      </c>
      <c r="F66" s="134">
        <f>IFERROR(VLOOKUP($B$1&amp;$B66&amp;1,UTK[[ID]:[UNLOADING DATE]],5,0),"")</f>
        <v>8218</v>
      </c>
      <c r="G66" s="182">
        <f>IFERROR(VLOOKUP($B$1&amp;$B66&amp;1,UTK[[ID]:[UNLOADING DATE]],9,0),"")</f>
        <v>36.739999999999995</v>
      </c>
      <c r="H66" s="134">
        <f>IFERROR(VLOOKUP($B$1&amp;$B66&amp;2,UTK[[ID]:[UNLOADING DATE]],3,0),"")</f>
        <v>63275</v>
      </c>
      <c r="I66" s="135">
        <v>312214</v>
      </c>
      <c r="J66" s="134">
        <f>IFERROR(VLOOKUP($B$1&amp;$B66&amp;2,UTK[[ID]:[UNLOADING DATE]],5,0),"")</f>
        <v>8336</v>
      </c>
      <c r="K66" s="182">
        <f>IFERROR(VLOOKUP($B$1&amp;$B66&amp;2,UTK[[ID]:[UNLOADING DATE]],9,0),"")</f>
        <v>35.880000000000003</v>
      </c>
      <c r="L66" s="134" t="str">
        <f>IFERROR(VLOOKUP($B$1&amp;$B66&amp;3,UTK[[ID]:[UNLOADING DATE]],3,0),"")</f>
        <v/>
      </c>
      <c r="M66" s="135">
        <v>312214</v>
      </c>
      <c r="N66" s="134" t="str">
        <f>IFERROR(VLOOKUP($B$1&amp;$B66&amp;3,UTK[[ID]:[UNLOADING DATE]],5,0),"")</f>
        <v/>
      </c>
      <c r="O66" s="190" t="str">
        <f>IFERROR(VLOOKUP($B$1&amp;$B66&amp;3,UTK[[ID]:[UNLOADING DATE]],9,0),"")</f>
        <v/>
      </c>
      <c r="P66" s="133">
        <f>COUNT(G66,K66,O66)</f>
        <v>2</v>
      </c>
      <c r="Q66" s="136" t="e">
        <f>G66+K66+O66</f>
        <v>#VALUE!</v>
      </c>
    </row>
    <row r="67" spans="1:17">
      <c r="A67" s="131">
        <v>15</v>
      </c>
      <c r="B67" s="132" t="s">
        <v>44</v>
      </c>
      <c r="C67" s="139">
        <v>22</v>
      </c>
      <c r="D67" s="134">
        <f>IFERROR(VLOOKUP($B$1&amp;$B67&amp;1,UTK[[ID]:[UNLOADING DATE]],3,0),"")</f>
        <v>63262</v>
      </c>
      <c r="E67" s="135">
        <v>312214</v>
      </c>
      <c r="F67" s="134">
        <f>IFERROR(VLOOKUP($B$1&amp;$B67&amp;1,UTK[[ID]:[UNLOADING DATE]],5,0),"")</f>
        <v>8235</v>
      </c>
      <c r="G67" s="182">
        <f>IFERROR(VLOOKUP($B$1&amp;$B67&amp;1,UTK[[ID]:[UNLOADING DATE]],9,0),"")</f>
        <v>35.599999999999994</v>
      </c>
      <c r="H67" s="134">
        <f>IFERROR(VLOOKUP($B$1&amp;$B67&amp;2,UTK[[ID]:[UNLOADING DATE]],3,0),"")</f>
        <v>63279</v>
      </c>
      <c r="I67" s="135">
        <v>312214</v>
      </c>
      <c r="J67" s="134">
        <f>IFERROR(VLOOKUP($B$1&amp;$B67&amp;2,UTK[[ID]:[UNLOADING DATE]],5,0),"")</f>
        <v>8345</v>
      </c>
      <c r="K67" s="182">
        <f>IFERROR(VLOOKUP($B$1&amp;$B67&amp;2,UTK[[ID]:[UNLOADING DATE]],9,0),"")</f>
        <v>37.46</v>
      </c>
      <c r="L67" s="134" t="str">
        <f>IFERROR(VLOOKUP($B$1&amp;$B67&amp;3,UTK[[ID]:[UNLOADING DATE]],3,0),"")</f>
        <v/>
      </c>
      <c r="M67" s="135">
        <v>312214</v>
      </c>
      <c r="N67" s="134" t="str">
        <f>IFERROR(VLOOKUP($B$1&amp;$B67&amp;3,UTK[[ID]:[UNLOADING DATE]],5,0),"")</f>
        <v/>
      </c>
      <c r="O67" s="190" t="str">
        <f>IFERROR(VLOOKUP($B$1&amp;$B67&amp;3,UTK[[ID]:[UNLOADING DATE]],9,0),"")</f>
        <v/>
      </c>
      <c r="P67" s="133">
        <f>COUNT(G67,K67,O67)</f>
        <v>2</v>
      </c>
      <c r="Q67" s="136" t="e">
        <f>G67+K67+O67</f>
        <v>#VALUE!</v>
      </c>
    </row>
    <row r="68" spans="1:17">
      <c r="A68" s="137">
        <v>16</v>
      </c>
      <c r="B68" s="132" t="s">
        <v>52</v>
      </c>
      <c r="C68" s="139">
        <v>22</v>
      </c>
      <c r="D68" s="134">
        <f>IFERROR(VLOOKUP($B$1&amp;$B68&amp;1,UTK[[ID]:[UNLOADING DATE]],3,0),"")</f>
        <v>63269</v>
      </c>
      <c r="E68" s="135">
        <v>312214</v>
      </c>
      <c r="F68" s="134">
        <f>IFERROR(VLOOKUP($B$1&amp;$B68&amp;1,UTK[[ID]:[UNLOADING DATE]],5,0),"")</f>
        <v>8260</v>
      </c>
      <c r="G68" s="182">
        <f>IFERROR(VLOOKUP($B$1&amp;$B68&amp;1,UTK[[ID]:[UNLOADING DATE]],9,0),"")</f>
        <v>37.479999999999997</v>
      </c>
      <c r="H68" s="134" t="str">
        <f>IFERROR(VLOOKUP($B$1&amp;$B68&amp;2,UTK[[ID]:[UNLOADING DATE]],3,0),"")</f>
        <v/>
      </c>
      <c r="I68" s="135">
        <v>312214</v>
      </c>
      <c r="J68" s="134" t="str">
        <f>IFERROR(VLOOKUP($B$1&amp;$B68&amp;2,UTK[[ID]:[UNLOADING DATE]],5,0),"")</f>
        <v/>
      </c>
      <c r="K68" s="182" t="str">
        <f>IFERROR(VLOOKUP($B$1&amp;$B68&amp;2,UTK[[ID]:[UNLOADING DATE]],9,0),"")</f>
        <v/>
      </c>
      <c r="L68" s="134" t="str">
        <f>IFERROR(VLOOKUP($B$1&amp;$B68&amp;3,UTK[[ID]:[UNLOADING DATE]],3,0),"")</f>
        <v/>
      </c>
      <c r="M68" s="135">
        <v>312214</v>
      </c>
      <c r="N68" s="134" t="str">
        <f>IFERROR(VLOOKUP($B$1&amp;$B68&amp;3,UTK[[ID]:[UNLOADING DATE]],5,0),"")</f>
        <v/>
      </c>
      <c r="O68" s="190" t="str">
        <f>IFERROR(VLOOKUP($B$1&amp;$B68&amp;3,UTK[[ID]:[UNLOADING DATE]],9,0),"")</f>
        <v/>
      </c>
      <c r="P68" s="133">
        <f t="shared" ref="P68:P94" si="6">COUNT(G68,K68,O68)</f>
        <v>1</v>
      </c>
      <c r="Q68" s="136" t="e">
        <f t="shared" ref="Q68:Q94" si="7">G68+K68+O68</f>
        <v>#VALUE!</v>
      </c>
    </row>
    <row r="69" spans="1:17" ht="15" thickBot="1">
      <c r="A69" s="131">
        <v>17</v>
      </c>
      <c r="B69" s="132" t="s">
        <v>57</v>
      </c>
      <c r="C69" s="139">
        <v>22</v>
      </c>
      <c r="D69" s="191">
        <f>IFERROR(VLOOKUP($B$1&amp;$B69&amp;1,UTK[[ID]:[UNLOADING DATE]],3,0),"")</f>
        <v>63258</v>
      </c>
      <c r="E69" s="192">
        <v>312214</v>
      </c>
      <c r="F69" s="191">
        <f>IFERROR(VLOOKUP($B$1&amp;$B69&amp;1,UTK[[ID]:[UNLOADING DATE]],5,0),"")</f>
        <v>8204</v>
      </c>
      <c r="G69" s="197">
        <f>IFERROR(VLOOKUP($B$1&amp;$B69&amp;1,UTK[[ID]:[UNLOADING DATE]],9,0),"")</f>
        <v>34.019999999999996</v>
      </c>
      <c r="H69" s="191">
        <f>IFERROR(VLOOKUP($B$1&amp;$B69&amp;2,UTK[[ID]:[UNLOADING DATE]],3,0),"")</f>
        <v>63274</v>
      </c>
      <c r="I69" s="192">
        <v>312214</v>
      </c>
      <c r="J69" s="191">
        <f>IFERROR(VLOOKUP($B$1&amp;$B69&amp;2,UTK[[ID]:[UNLOADING DATE]],5,0),"")</f>
        <v>8321</v>
      </c>
      <c r="K69" s="197">
        <f>IFERROR(VLOOKUP($B$1&amp;$B69&amp;2,UTK[[ID]:[UNLOADING DATE]],9,0),"")</f>
        <v>36.540000000000006</v>
      </c>
      <c r="L69" s="191" t="str">
        <f>IFERROR(VLOOKUP($B$1&amp;$B69&amp;3,UTK[[ID]:[UNLOADING DATE]],3,0),"")</f>
        <v/>
      </c>
      <c r="M69" s="192">
        <v>312214</v>
      </c>
      <c r="N69" s="191" t="str">
        <f>IFERROR(VLOOKUP($B$1&amp;$B69&amp;3,UTK[[ID]:[UNLOADING DATE]],5,0),"")</f>
        <v/>
      </c>
      <c r="O69" s="193" t="str">
        <f>IFERROR(VLOOKUP($B$1&amp;$B69&amp;3,UTK[[ID]:[UNLOADING DATE]],9,0),"")</f>
        <v/>
      </c>
      <c r="P69" s="133">
        <f t="shared" si="6"/>
        <v>2</v>
      </c>
      <c r="Q69" s="136" t="e">
        <f t="shared" si="7"/>
        <v>#VALUE!</v>
      </c>
    </row>
    <row r="70" spans="1:17">
      <c r="A70" s="140">
        <v>18</v>
      </c>
      <c r="B70" s="141" t="s">
        <v>9</v>
      </c>
      <c r="C70" s="142">
        <v>18</v>
      </c>
      <c r="D70" s="194" t="str">
        <f>IFERROR(VLOOKUP($B$1&amp;$B70&amp;1,MKT[[ID]:[UNLOADING DATE]],3,0),"")</f>
        <v/>
      </c>
      <c r="E70" s="184">
        <v>312214</v>
      </c>
      <c r="F70" s="185" t="str">
        <f>IFERROR(VLOOKUP($B$1&amp;$B70&amp;1,MKT[[ID]:[UNLOADING DATE]],5,0),"")</f>
        <v/>
      </c>
      <c r="G70" s="195" t="str">
        <f>IFERROR(VLOOKUP($B$1&amp;$B70&amp;1,MKT[[ID]:[UNLOADING DATE]],9,0),"")</f>
        <v/>
      </c>
      <c r="H70" s="183" t="str">
        <f>IFERROR(VLOOKUP($B$1&amp;$B70&amp;2,MKT[[ID]:[UNLOADING DATE]],3,0),"")</f>
        <v/>
      </c>
      <c r="I70" s="184">
        <v>312214</v>
      </c>
      <c r="J70" s="185" t="str">
        <f>IFERROR(VLOOKUP($B$1&amp;$B70&amp;2,MKT[[ID]:[UNLOADING DATE]],5,0),"")</f>
        <v/>
      </c>
      <c r="K70" s="186" t="str">
        <f>IFERROR(VLOOKUP($B$1&amp;$B70&amp;2,MKT[[ID]:[UNLOADING DATE]],9,0),"")</f>
        <v/>
      </c>
      <c r="L70" s="183" t="str">
        <f>IFERROR(VLOOKUP($B$1&amp;$B70&amp;3,MKT[[ID]:[UNLOADING DATE]],3,0),"")</f>
        <v/>
      </c>
      <c r="M70" s="184">
        <v>312214</v>
      </c>
      <c r="N70" s="185" t="str">
        <f>IFERROR(VLOOKUP($B$1&amp;$B70&amp;3,MKT[[ID]:[UNLOADING DATE]],5,0),"")</f>
        <v/>
      </c>
      <c r="O70" s="186" t="str">
        <f>IFERROR(VLOOKUP($B$1&amp;$B70&amp;3,MKT[[ID]:[UNLOADING DATE]],9,0),"")</f>
        <v/>
      </c>
      <c r="P70" s="149">
        <f t="shared" si="6"/>
        <v>0</v>
      </c>
      <c r="Q70" s="150" t="e">
        <f t="shared" si="7"/>
        <v>#VALUE!</v>
      </c>
    </row>
    <row r="71" spans="1:17">
      <c r="A71" s="140">
        <v>19</v>
      </c>
      <c r="B71" s="141" t="s">
        <v>13</v>
      </c>
      <c r="C71" s="142">
        <v>18</v>
      </c>
      <c r="D71" s="143">
        <f>IFERROR(VLOOKUP($B$1&amp;$B71&amp;1,MKT[[ID]:[UNLOADING DATE]],3,0),"")</f>
        <v>29422</v>
      </c>
      <c r="E71" s="144">
        <v>312214</v>
      </c>
      <c r="F71" s="145">
        <f>IFERROR(VLOOKUP($B$1&amp;$B71&amp;1,MKT[[ID]:[UNLOADING DATE]],5,0),"")</f>
        <v>8261</v>
      </c>
      <c r="G71" s="146">
        <f>IFERROR(VLOOKUP($B$1&amp;$B71&amp;1,MKT[[ID]:[UNLOADING DATE]],9,0),"")</f>
        <v>37.4</v>
      </c>
      <c r="H71" s="147" t="str">
        <f>IFERROR(VLOOKUP($B$1&amp;$B71&amp;2,MKT[[ID]:[UNLOADING DATE]],3,0),"")</f>
        <v/>
      </c>
      <c r="I71" s="144">
        <v>312214</v>
      </c>
      <c r="J71" s="145" t="str">
        <f>IFERROR(VLOOKUP($B$1&amp;$B71&amp;2,MKT[[ID]:[UNLOADING DATE]],5,0),"")</f>
        <v/>
      </c>
      <c r="K71" s="148" t="str">
        <f>IFERROR(VLOOKUP($B$1&amp;$B71&amp;2,MKT[[ID]:[UNLOADING DATE]],9,0),"")</f>
        <v/>
      </c>
      <c r="L71" s="147" t="str">
        <f>IFERROR(VLOOKUP($B$1&amp;$B71&amp;3,MKT[[ID]:[UNLOADING DATE]],3,0),"")</f>
        <v/>
      </c>
      <c r="M71" s="144">
        <v>312214</v>
      </c>
      <c r="N71" s="145" t="str">
        <f>IFERROR(VLOOKUP($B$1&amp;$B71&amp;3,MKT[[ID]:[UNLOADING DATE]],5,0),"")</f>
        <v/>
      </c>
      <c r="O71" s="148" t="str">
        <f>IFERROR(VLOOKUP($B$1&amp;$B71&amp;3,MKT[[ID]:[UNLOADING DATE]],9,0),"")</f>
        <v/>
      </c>
      <c r="P71" s="149">
        <f t="shared" si="6"/>
        <v>1</v>
      </c>
      <c r="Q71" s="150" t="e">
        <f t="shared" si="7"/>
        <v>#VALUE!</v>
      </c>
    </row>
    <row r="72" spans="1:17">
      <c r="A72" s="140">
        <v>20</v>
      </c>
      <c r="B72" s="141" t="s">
        <v>12</v>
      </c>
      <c r="C72" s="142">
        <v>18</v>
      </c>
      <c r="D72" s="143">
        <f>IFERROR(VLOOKUP($B$1&amp;$B72&amp;1,MKT[[ID]:[UNLOADING DATE]],3,0),"")</f>
        <v>29420</v>
      </c>
      <c r="E72" s="144">
        <v>312214</v>
      </c>
      <c r="F72" s="145">
        <f>IFERROR(VLOOKUP($B$1&amp;$B72&amp;1,MKT[[ID]:[UNLOADING DATE]],5,0),"")</f>
        <v>8239</v>
      </c>
      <c r="G72" s="146">
        <f>IFERROR(VLOOKUP($B$1&amp;$B72&amp;1,MKT[[ID]:[UNLOADING DATE]],9,0),"")</f>
        <v>39.04</v>
      </c>
      <c r="H72" s="147">
        <f>IFERROR(VLOOKUP($B$1&amp;$B72&amp;2,MKT[[ID]:[UNLOADING DATE]],3,0),"")</f>
        <v>29429</v>
      </c>
      <c r="I72" s="144">
        <v>312214</v>
      </c>
      <c r="J72" s="145">
        <f>IFERROR(VLOOKUP($B$1&amp;$B72&amp;2,MKT[[ID]:[UNLOADING DATE]],5,0),"")</f>
        <v>8352</v>
      </c>
      <c r="K72" s="148">
        <f>IFERROR(VLOOKUP($B$1&amp;$B72&amp;2,MKT[[ID]:[UNLOADING DATE]],9,0),"")</f>
        <v>37.339999999999996</v>
      </c>
      <c r="L72" s="147" t="str">
        <f>IFERROR(VLOOKUP($B$1&amp;$B72&amp;3,MKT[[ID]:[UNLOADING DATE]],3,0),"")</f>
        <v/>
      </c>
      <c r="M72" s="144">
        <v>312214</v>
      </c>
      <c r="N72" s="145" t="str">
        <f>IFERROR(VLOOKUP($B$1&amp;$B72&amp;3,MKT[[ID]:[UNLOADING DATE]],5,0),"")</f>
        <v/>
      </c>
      <c r="O72" s="146" t="str">
        <f>IFERROR(VLOOKUP($B$1&amp;$B72&amp;3,MKT[[ID]:[UNLOADING DATE]],9,0),"")</f>
        <v/>
      </c>
      <c r="P72" s="149">
        <f t="shared" si="6"/>
        <v>2</v>
      </c>
      <c r="Q72" s="150" t="e">
        <f t="shared" si="7"/>
        <v>#VALUE!</v>
      </c>
    </row>
    <row r="73" spans="1:17">
      <c r="A73" s="140">
        <v>21</v>
      </c>
      <c r="B73" s="141" t="s">
        <v>11</v>
      </c>
      <c r="C73" s="142">
        <v>18</v>
      </c>
      <c r="D73" s="143">
        <f>IFERROR(VLOOKUP($B$1&amp;$B73&amp;1,MKT[[ID]:[UNLOADING DATE]],3,0),"")</f>
        <v>29421</v>
      </c>
      <c r="E73" s="144">
        <v>312214</v>
      </c>
      <c r="F73" s="145">
        <f>IFERROR(VLOOKUP($B$1&amp;$B73&amp;1,MKT[[ID]:[UNLOADING DATE]],5,0),"")</f>
        <v>8254</v>
      </c>
      <c r="G73" s="146">
        <f>IFERROR(VLOOKUP($B$1&amp;$B73&amp;1,MKT[[ID]:[UNLOADING DATE]],9,0),"")</f>
        <v>38.520000000000003</v>
      </c>
      <c r="H73" s="147" t="str">
        <f>IFERROR(VLOOKUP($B$1&amp;$B73&amp;2,MKT[[ID]:[UNLOADING DATE]],3,0),"")</f>
        <v/>
      </c>
      <c r="I73" s="144">
        <v>312214</v>
      </c>
      <c r="J73" s="145" t="str">
        <f>IFERROR(VLOOKUP($B$1&amp;$B73&amp;2,MKT[[ID]:[UNLOADING DATE]],5,0),"")</f>
        <v/>
      </c>
      <c r="K73" s="148" t="str">
        <f>IFERROR(VLOOKUP($B$1&amp;$B73&amp;2,MKT[[ID]:[UNLOADING DATE]],9,0),"")</f>
        <v/>
      </c>
      <c r="L73" s="147" t="str">
        <f>IFERROR(VLOOKUP($B$1&amp;$B73&amp;3,MKT[[ID]:[UNLOADING DATE]],3,0),"")</f>
        <v/>
      </c>
      <c r="M73" s="144">
        <v>312214</v>
      </c>
      <c r="N73" s="145" t="str">
        <f>IFERROR(VLOOKUP($B$1&amp;$B73&amp;3,MKT[[ID]:[UNLOADING DATE]],5,0),"")</f>
        <v/>
      </c>
      <c r="O73" s="146" t="str">
        <f>IFERROR(VLOOKUP($B$1&amp;$B73&amp;3,MKT[[ID]:[UNLOADING DATE]],9,0),"")</f>
        <v/>
      </c>
      <c r="P73" s="149">
        <f t="shared" si="6"/>
        <v>1</v>
      </c>
      <c r="Q73" s="150" t="e">
        <f t="shared" si="7"/>
        <v>#VALUE!</v>
      </c>
    </row>
    <row r="74" spans="1:17">
      <c r="A74" s="140">
        <v>22</v>
      </c>
      <c r="B74" s="141" t="s">
        <v>32</v>
      </c>
      <c r="C74" s="142">
        <v>18</v>
      </c>
      <c r="D74" s="143">
        <f>IFERROR(VLOOKUP($B$1&amp;$B74&amp;1,MKT[[ID]:[UNLOADING DATE]],3,0),"")</f>
        <v>29414</v>
      </c>
      <c r="E74" s="144">
        <v>312214</v>
      </c>
      <c r="F74" s="145">
        <f>IFERROR(VLOOKUP($B$1&amp;$B74&amp;1,MKT[[ID]:[UNLOADING DATE]],5,0),"")</f>
        <v>8194</v>
      </c>
      <c r="G74" s="146">
        <f>IFERROR(VLOOKUP($B$1&amp;$B74&amp;1,MKT[[ID]:[UNLOADING DATE]],9,0),"")</f>
        <v>35.86</v>
      </c>
      <c r="H74" s="147">
        <f>IFERROR(VLOOKUP($B$1&amp;$B74&amp;2,MKT[[ID]:[UNLOADING DATE]],3,0),"")</f>
        <v>29423</v>
      </c>
      <c r="I74" s="144">
        <v>312214</v>
      </c>
      <c r="J74" s="145">
        <f>IFERROR(VLOOKUP($B$1&amp;$B74&amp;2,MKT[[ID]:[UNLOADING DATE]],5,0),"")</f>
        <v>8273</v>
      </c>
      <c r="K74" s="148">
        <f>IFERROR(VLOOKUP($B$1&amp;$B74&amp;2,MKT[[ID]:[UNLOADING DATE]],9,0),"")</f>
        <v>38.4</v>
      </c>
      <c r="L74" s="147" t="str">
        <f>IFERROR(VLOOKUP($B$1&amp;$B74&amp;3,MKT[[ID]:[UNLOADING DATE]],3,0),"")</f>
        <v/>
      </c>
      <c r="M74" s="144">
        <v>312214</v>
      </c>
      <c r="N74" s="145" t="str">
        <f>IFERROR(VLOOKUP($B$1&amp;$B74&amp;3,MKT[[ID]:[UNLOADING DATE]],5,0),"")</f>
        <v/>
      </c>
      <c r="O74" s="146" t="str">
        <f>IFERROR(VLOOKUP($B$1&amp;$B74&amp;3,MKT[[ID]:[UNLOADING DATE]],9,0),"")</f>
        <v/>
      </c>
      <c r="P74" s="149">
        <f t="shared" si="6"/>
        <v>2</v>
      </c>
      <c r="Q74" s="150" t="e">
        <f t="shared" si="7"/>
        <v>#VALUE!</v>
      </c>
    </row>
    <row r="75" spans="1:17">
      <c r="A75" s="140">
        <v>23</v>
      </c>
      <c r="B75" s="141" t="s">
        <v>34</v>
      </c>
      <c r="C75" s="142">
        <v>18</v>
      </c>
      <c r="D75" s="143">
        <f>IFERROR(VLOOKUP($B$1&amp;$B75&amp;1,MKT[[ID]:[UNLOADING DATE]],3,0),"")</f>
        <v>29418</v>
      </c>
      <c r="E75" s="144">
        <v>312214</v>
      </c>
      <c r="F75" s="145">
        <f>IFERROR(VLOOKUP($B$1&amp;$B75&amp;1,MKT[[ID]:[UNLOADING DATE]],5,0),"")</f>
        <v>8225</v>
      </c>
      <c r="G75" s="146">
        <f>IFERROR(VLOOKUP($B$1&amp;$B75&amp;1,MKT[[ID]:[UNLOADING DATE]],9,0),"")</f>
        <v>39.520000000000003</v>
      </c>
      <c r="H75" s="147">
        <f>IFERROR(VLOOKUP($B$1&amp;$B75&amp;2,MKT[[ID]:[UNLOADING DATE]],3,0),"")</f>
        <v>29427</v>
      </c>
      <c r="I75" s="144">
        <v>312214</v>
      </c>
      <c r="J75" s="145">
        <f>IFERROR(VLOOKUP($B$1&amp;$B75&amp;2,MKT[[ID]:[UNLOADING DATE]],5,0),"")</f>
        <v>8326</v>
      </c>
      <c r="K75" s="148">
        <f>IFERROR(VLOOKUP($B$1&amp;$B75&amp;2,MKT[[ID]:[UNLOADING DATE]],9,0),"")</f>
        <v>35.400000000000006</v>
      </c>
      <c r="L75" s="147" t="str">
        <f>IFERROR(VLOOKUP($B$1&amp;$B75&amp;3,MKT[[ID]:[UNLOADING DATE]],3,0),"")</f>
        <v/>
      </c>
      <c r="M75" s="144">
        <v>312214</v>
      </c>
      <c r="N75" s="145" t="str">
        <f>IFERROR(VLOOKUP($B$1&amp;$B75&amp;3,MKT[[ID]:[UNLOADING DATE]],5,0),"")</f>
        <v/>
      </c>
      <c r="O75" s="146" t="str">
        <f>IFERROR(VLOOKUP($B$1&amp;$B75&amp;3,MKT[[ID]:[UNLOADING DATE]],9,0),"")</f>
        <v/>
      </c>
      <c r="P75" s="149">
        <f t="shared" si="6"/>
        <v>2</v>
      </c>
      <c r="Q75" s="150" t="e">
        <f t="shared" si="7"/>
        <v>#VALUE!</v>
      </c>
    </row>
    <row r="76" spans="1:17">
      <c r="A76" s="140">
        <v>24</v>
      </c>
      <c r="B76" s="141" t="s">
        <v>46</v>
      </c>
      <c r="C76" s="142">
        <v>18</v>
      </c>
      <c r="D76" s="147">
        <f>IFERROR(VLOOKUP($B$1&amp;$B76&amp;1,MKT[[ID]:[UNLOADING DATE]],3,0),"")</f>
        <v>29419</v>
      </c>
      <c r="E76" s="144">
        <v>312214</v>
      </c>
      <c r="F76" s="145">
        <f>IFERROR(VLOOKUP($B$1&amp;$B76&amp;1,MKT[[ID]:[UNLOADING DATE]],5,0),"")</f>
        <v>8238</v>
      </c>
      <c r="G76" s="148">
        <f>IFERROR(VLOOKUP($B$1&amp;$B76&amp;1,MKT[[ID]:[UNLOADING DATE]],9,0),"")</f>
        <v>36.32</v>
      </c>
      <c r="H76" s="147">
        <f>IFERROR(VLOOKUP($B$1&amp;$B76&amp;2,MKT[[ID]:[UNLOADING DATE]],3,0),"")</f>
        <v>29428</v>
      </c>
      <c r="I76" s="144">
        <v>312214</v>
      </c>
      <c r="J76" s="145">
        <f>IFERROR(VLOOKUP($B$1&amp;$B76&amp;2,MKT[[ID]:[UNLOADING DATE]],5,0),"")</f>
        <v>8343</v>
      </c>
      <c r="K76" s="148">
        <f>IFERROR(VLOOKUP($B$1&amp;$B76&amp;2,MKT[[ID]:[UNLOADING DATE]],9,0),"")</f>
        <v>36.700000000000003</v>
      </c>
      <c r="L76" s="147" t="str">
        <f>IFERROR(VLOOKUP($B$1&amp;$B76&amp;3,MKT[[ID]:[UNLOADING DATE]],3,0),"")</f>
        <v/>
      </c>
      <c r="M76" s="144">
        <v>312214</v>
      </c>
      <c r="N76" s="145" t="str">
        <f>IFERROR(VLOOKUP($B$1&amp;$B76&amp;3,MKT[[ID]:[UNLOADING DATE]],5,0),"")</f>
        <v/>
      </c>
      <c r="O76" s="151" t="str">
        <f>IFERROR(VLOOKUP($B$1&amp;$B76&amp;3,MKT[[ID]:[UNLOADING DATE]],9,0),"")</f>
        <v/>
      </c>
      <c r="P76" s="149">
        <f t="shared" si="6"/>
        <v>2</v>
      </c>
      <c r="Q76" s="150" t="e">
        <f t="shared" si="7"/>
        <v>#VALUE!</v>
      </c>
    </row>
    <row r="77" spans="1:17">
      <c r="A77" s="140">
        <v>25</v>
      </c>
      <c r="B77" s="141" t="s">
        <v>48</v>
      </c>
      <c r="C77" s="142">
        <v>18</v>
      </c>
      <c r="D77" s="143">
        <f>IFERROR(VLOOKUP($B$1&amp;$B77&amp;1,MKT[[ID]:[UNLOADING DATE]],3,0),"")</f>
        <v>29416</v>
      </c>
      <c r="E77" s="144">
        <v>312214</v>
      </c>
      <c r="F77" s="145">
        <f>IFERROR(VLOOKUP($B$1&amp;$B77&amp;1,MKT[[ID]:[UNLOADING DATE]],5,0),"")</f>
        <v>8197</v>
      </c>
      <c r="G77" s="146">
        <f>IFERROR(VLOOKUP($B$1&amp;$B77&amp;1,MKT[[ID]:[UNLOADING DATE]],9,0),"")</f>
        <v>37.599999999999994</v>
      </c>
      <c r="H77" s="147">
        <f>IFERROR(VLOOKUP($B$1&amp;$B77&amp;2,MKT[[ID]:[UNLOADING DATE]],3,0),"")</f>
        <v>29424</v>
      </c>
      <c r="I77" s="144">
        <v>312214</v>
      </c>
      <c r="J77" s="145">
        <f>IFERROR(VLOOKUP($B$1&amp;$B77&amp;2,MKT[[ID]:[UNLOADING DATE]],5,0),"")</f>
        <v>8287</v>
      </c>
      <c r="K77" s="148">
        <f>IFERROR(VLOOKUP($B$1&amp;$B77&amp;2,MKT[[ID]:[UNLOADING DATE]],9,0),"")</f>
        <v>37.339999999999996</v>
      </c>
      <c r="L77" s="147" t="str">
        <f>IFERROR(VLOOKUP($B$1&amp;$B77&amp;3,MKT[[ID]:[UNLOADING DATE]],3,0),"")</f>
        <v/>
      </c>
      <c r="M77" s="144">
        <v>312214</v>
      </c>
      <c r="N77" s="145" t="str">
        <f>IFERROR(VLOOKUP($B$1&amp;$B77&amp;3,MKT[[ID]:[UNLOADING DATE]],5,0),"")</f>
        <v/>
      </c>
      <c r="O77" s="148" t="str">
        <f>IFERROR(VLOOKUP($B$1&amp;$B77&amp;3,MKT[[ID]:[UNLOADING DATE]],9,0),"")</f>
        <v/>
      </c>
      <c r="P77" s="149">
        <f t="shared" si="6"/>
        <v>2</v>
      </c>
      <c r="Q77" s="150" t="e">
        <f t="shared" si="7"/>
        <v>#VALUE!</v>
      </c>
    </row>
    <row r="78" spans="1:17">
      <c r="A78" s="140">
        <v>26</v>
      </c>
      <c r="B78" s="141" t="s">
        <v>47</v>
      </c>
      <c r="C78" s="142">
        <v>18</v>
      </c>
      <c r="D78" s="143">
        <f>IFERROR(VLOOKUP($B$1&amp;$B78&amp;1,MKT[[ID]:[UNLOADING DATE]],3,0),"")</f>
        <v>29417</v>
      </c>
      <c r="E78" s="144">
        <v>312214</v>
      </c>
      <c r="F78" s="145">
        <f>IFERROR(VLOOKUP($B$1&amp;$B78&amp;1,MKT[[ID]:[UNLOADING DATE]],5,0),"")</f>
        <v>8199</v>
      </c>
      <c r="G78" s="146">
        <f>IFERROR(VLOOKUP($B$1&amp;$B78&amp;1,MKT[[ID]:[UNLOADING DATE]],9,0),"")</f>
        <v>37.28</v>
      </c>
      <c r="H78" s="143">
        <f>IFERROR(VLOOKUP($B$1&amp;$B78&amp;2,MKT[[ID]:[UNLOADING DATE]],3,0),"")</f>
        <v>29426</v>
      </c>
      <c r="I78" s="144">
        <v>312214</v>
      </c>
      <c r="J78" s="145">
        <f>IFERROR(VLOOKUP($B$1&amp;$B78&amp;2,MKT[[ID]:[UNLOADING DATE]],5,0),"")</f>
        <v>8295</v>
      </c>
      <c r="K78" s="146">
        <f>IFERROR(VLOOKUP($B$1&amp;$B78&amp;2,MKT[[ID]:[UNLOADING DATE]],9,0),"")</f>
        <v>36.54</v>
      </c>
      <c r="L78" s="147" t="str">
        <f>IFERROR(VLOOKUP($B$1&amp;$B78&amp;3,MKT[[ID]:[UNLOADING DATE]],3,0),"")</f>
        <v/>
      </c>
      <c r="M78" s="144">
        <v>312214</v>
      </c>
      <c r="N78" s="145" t="str">
        <f>IFERROR(VLOOKUP($B$1&amp;$B78&amp;3,MKT[[ID]:[UNLOADING DATE]],5,0),"")</f>
        <v/>
      </c>
      <c r="O78" s="148" t="str">
        <f>IFERROR(VLOOKUP($B$1&amp;$B78&amp;3,MKT[[ID]:[UNLOADING DATE]],9,0),"")</f>
        <v/>
      </c>
      <c r="P78" s="149">
        <f t="shared" si="6"/>
        <v>2</v>
      </c>
      <c r="Q78" s="150" t="e">
        <f t="shared" si="7"/>
        <v>#VALUE!</v>
      </c>
    </row>
    <row r="79" spans="1:17">
      <c r="A79" s="140">
        <v>27</v>
      </c>
      <c r="B79" s="141" t="s">
        <v>49</v>
      </c>
      <c r="C79" s="142">
        <v>18</v>
      </c>
      <c r="D79" s="143">
        <f>IFERROR(VLOOKUP($B$1&amp;$B79&amp;1,MKT[[ID]:[UNLOADING DATE]],3,0),"")</f>
        <v>29415</v>
      </c>
      <c r="E79" s="144">
        <v>312214</v>
      </c>
      <c r="F79" s="145">
        <f>IFERROR(VLOOKUP($B$1&amp;$B79&amp;1,MKT[[ID]:[UNLOADING DATE]],5,0),"")</f>
        <v>8196</v>
      </c>
      <c r="G79" s="146">
        <f>IFERROR(VLOOKUP($B$1&amp;$B79&amp;1,MKT[[ID]:[UNLOADING DATE]],9,0),"")</f>
        <v>36.92</v>
      </c>
      <c r="H79" s="147">
        <f>IFERROR(VLOOKUP($B$1&amp;$B79&amp;2,MKT[[ID]:[UNLOADING DATE]],3,0),"")</f>
        <v>29425</v>
      </c>
      <c r="I79" s="144">
        <v>312214</v>
      </c>
      <c r="J79" s="145">
        <f>IFERROR(VLOOKUP($B$1&amp;$B79&amp;2,MKT[[ID]:[UNLOADING DATE]],5,0),"")</f>
        <v>8298</v>
      </c>
      <c r="K79" s="148">
        <f>IFERROR(VLOOKUP($B$1&amp;$B79&amp;2,MKT[[ID]:[UNLOADING DATE]],9,0),"")</f>
        <v>38.36</v>
      </c>
      <c r="L79" s="147" t="str">
        <f>IFERROR(VLOOKUP($B$1&amp;$B79&amp;3,MKT[[ID]:[UNLOADING DATE]],3,0),"")</f>
        <v/>
      </c>
      <c r="M79" s="144">
        <v>312214</v>
      </c>
      <c r="N79" s="145" t="str">
        <f>IFERROR(VLOOKUP($B$1&amp;$B79&amp;3,MKT[[ID]:[UNLOADING DATE]],5,0),"")</f>
        <v/>
      </c>
      <c r="O79" s="148" t="str">
        <f>IFERROR(VLOOKUP($B$1&amp;$B79&amp;3,MKT[[ID]:[UNLOADING DATE]],9,0),"")</f>
        <v/>
      </c>
      <c r="P79" s="149">
        <f t="shared" si="6"/>
        <v>2</v>
      </c>
      <c r="Q79" s="150" t="e">
        <f t="shared" si="7"/>
        <v>#VALUE!</v>
      </c>
    </row>
    <row r="80" spans="1:17">
      <c r="A80" s="152">
        <v>28</v>
      </c>
      <c r="B80" s="153" t="s">
        <v>38</v>
      </c>
      <c r="C80" s="154">
        <v>12</v>
      </c>
      <c r="D80" s="794" t="s">
        <v>122</v>
      </c>
      <c r="E80" s="795"/>
      <c r="F80" s="795"/>
      <c r="G80" s="795"/>
      <c r="H80" s="795"/>
      <c r="I80" s="795"/>
      <c r="J80" s="795"/>
      <c r="K80" s="795"/>
      <c r="L80" s="795"/>
      <c r="M80" s="795"/>
      <c r="N80" s="795"/>
      <c r="O80" s="796"/>
      <c r="P80" s="155">
        <f t="shared" si="6"/>
        <v>0</v>
      </c>
      <c r="Q80" s="156">
        <f t="shared" si="7"/>
        <v>0</v>
      </c>
    </row>
    <row r="81" spans="1:17">
      <c r="A81" s="152">
        <v>29</v>
      </c>
      <c r="B81" s="153" t="s">
        <v>23</v>
      </c>
      <c r="C81" s="154">
        <v>22</v>
      </c>
      <c r="D81" s="794" t="s">
        <v>123</v>
      </c>
      <c r="E81" s="795"/>
      <c r="F81" s="795"/>
      <c r="G81" s="795"/>
      <c r="H81" s="795"/>
      <c r="I81" s="795"/>
      <c r="J81" s="795"/>
      <c r="K81" s="795"/>
      <c r="L81" s="795"/>
      <c r="M81" s="795"/>
      <c r="N81" s="795"/>
      <c r="O81" s="796"/>
      <c r="P81" s="155">
        <f t="shared" si="6"/>
        <v>0</v>
      </c>
      <c r="Q81" s="156">
        <f t="shared" si="7"/>
        <v>0</v>
      </c>
    </row>
    <row r="82" spans="1:17">
      <c r="A82" s="152">
        <v>30</v>
      </c>
      <c r="B82" s="153" t="s">
        <v>20</v>
      </c>
      <c r="C82" s="154">
        <v>22</v>
      </c>
      <c r="D82" s="794" t="s">
        <v>124</v>
      </c>
      <c r="E82" s="795"/>
      <c r="F82" s="795"/>
      <c r="G82" s="795"/>
      <c r="H82" s="795"/>
      <c r="I82" s="795"/>
      <c r="J82" s="795"/>
      <c r="K82" s="795"/>
      <c r="L82" s="795"/>
      <c r="M82" s="795"/>
      <c r="N82" s="795"/>
      <c r="O82" s="796"/>
      <c r="P82" s="155">
        <f t="shared" si="6"/>
        <v>0</v>
      </c>
      <c r="Q82" s="156">
        <f t="shared" si="7"/>
        <v>0</v>
      </c>
    </row>
    <row r="83" spans="1:17">
      <c r="A83" s="152">
        <v>31</v>
      </c>
      <c r="B83" s="153" t="s">
        <v>125</v>
      </c>
      <c r="C83" s="154">
        <v>22</v>
      </c>
      <c r="D83" s="794" t="s">
        <v>126</v>
      </c>
      <c r="E83" s="795"/>
      <c r="F83" s="795"/>
      <c r="G83" s="795"/>
      <c r="H83" s="795"/>
      <c r="I83" s="795"/>
      <c r="J83" s="795"/>
      <c r="K83" s="795"/>
      <c r="L83" s="795"/>
      <c r="M83" s="795"/>
      <c r="N83" s="795"/>
      <c r="O83" s="796"/>
      <c r="P83" s="155">
        <f t="shared" si="6"/>
        <v>0</v>
      </c>
      <c r="Q83" s="156">
        <f t="shared" si="7"/>
        <v>0</v>
      </c>
    </row>
    <row r="84" spans="1:17">
      <c r="A84" s="152">
        <v>32</v>
      </c>
      <c r="B84" s="153" t="s">
        <v>127</v>
      </c>
      <c r="C84" s="154">
        <v>22</v>
      </c>
      <c r="D84" s="794" t="s">
        <v>128</v>
      </c>
      <c r="E84" s="795"/>
      <c r="F84" s="795"/>
      <c r="G84" s="795"/>
      <c r="H84" s="795"/>
      <c r="I84" s="795"/>
      <c r="J84" s="795"/>
      <c r="K84" s="795"/>
      <c r="L84" s="795"/>
      <c r="M84" s="795"/>
      <c r="N84" s="795"/>
      <c r="O84" s="796"/>
      <c r="P84" s="155">
        <f t="shared" si="6"/>
        <v>0</v>
      </c>
      <c r="Q84" s="156">
        <f t="shared" si="7"/>
        <v>0</v>
      </c>
    </row>
    <row r="85" spans="1:17">
      <c r="A85" s="152">
        <v>33</v>
      </c>
      <c r="B85" s="153" t="s">
        <v>129</v>
      </c>
      <c r="C85" s="154">
        <v>22</v>
      </c>
      <c r="D85" s="794" t="s">
        <v>130</v>
      </c>
      <c r="E85" s="795"/>
      <c r="F85" s="795"/>
      <c r="G85" s="795"/>
      <c r="H85" s="795"/>
      <c r="I85" s="795"/>
      <c r="J85" s="795"/>
      <c r="K85" s="795"/>
      <c r="L85" s="795"/>
      <c r="M85" s="795"/>
      <c r="N85" s="795"/>
      <c r="O85" s="796"/>
      <c r="P85" s="155">
        <f t="shared" si="6"/>
        <v>0</v>
      </c>
      <c r="Q85" s="156">
        <f t="shared" si="7"/>
        <v>0</v>
      </c>
    </row>
    <row r="86" spans="1:17">
      <c r="A86" s="152">
        <v>34</v>
      </c>
      <c r="B86" s="157" t="s">
        <v>131</v>
      </c>
      <c r="C86" s="154">
        <v>22</v>
      </c>
      <c r="D86" s="794" t="s">
        <v>132</v>
      </c>
      <c r="E86" s="795"/>
      <c r="F86" s="795"/>
      <c r="G86" s="795"/>
      <c r="H86" s="795"/>
      <c r="I86" s="795"/>
      <c r="J86" s="795"/>
      <c r="K86" s="795"/>
      <c r="L86" s="795"/>
      <c r="M86" s="795"/>
      <c r="N86" s="795"/>
      <c r="O86" s="796"/>
      <c r="P86" s="155">
        <f t="shared" si="6"/>
        <v>0</v>
      </c>
      <c r="Q86" s="156">
        <f t="shared" si="7"/>
        <v>0</v>
      </c>
    </row>
    <row r="87" spans="1:17">
      <c r="A87" s="152">
        <v>35</v>
      </c>
      <c r="B87" s="157" t="s">
        <v>43</v>
      </c>
      <c r="C87" s="154">
        <v>22</v>
      </c>
      <c r="D87" s="794" t="s">
        <v>133</v>
      </c>
      <c r="E87" s="795"/>
      <c r="F87" s="795"/>
      <c r="G87" s="795"/>
      <c r="H87" s="795"/>
      <c r="I87" s="795"/>
      <c r="J87" s="795"/>
      <c r="K87" s="795"/>
      <c r="L87" s="795"/>
      <c r="M87" s="795"/>
      <c r="N87" s="795"/>
      <c r="O87" s="796"/>
      <c r="P87" s="155">
        <f t="shared" si="6"/>
        <v>0</v>
      </c>
      <c r="Q87" s="156">
        <f t="shared" si="7"/>
        <v>0</v>
      </c>
    </row>
    <row r="88" spans="1:17">
      <c r="A88" s="152">
        <v>36</v>
      </c>
      <c r="B88" s="157" t="s">
        <v>134</v>
      </c>
      <c r="C88" s="154">
        <v>22</v>
      </c>
      <c r="D88" s="794" t="s">
        <v>135</v>
      </c>
      <c r="E88" s="795"/>
      <c r="F88" s="795"/>
      <c r="G88" s="795"/>
      <c r="H88" s="795"/>
      <c r="I88" s="795"/>
      <c r="J88" s="795"/>
      <c r="K88" s="795"/>
      <c r="L88" s="795"/>
      <c r="M88" s="795"/>
      <c r="N88" s="795"/>
      <c r="O88" s="796"/>
      <c r="P88" s="155">
        <f t="shared" si="6"/>
        <v>0</v>
      </c>
      <c r="Q88" s="156">
        <f t="shared" si="7"/>
        <v>0</v>
      </c>
    </row>
    <row r="89" spans="1:17">
      <c r="A89" s="152">
        <v>37</v>
      </c>
      <c r="B89" s="157" t="s">
        <v>136</v>
      </c>
      <c r="C89" s="154">
        <v>22</v>
      </c>
      <c r="D89" s="794" t="s">
        <v>137</v>
      </c>
      <c r="E89" s="795"/>
      <c r="F89" s="795"/>
      <c r="G89" s="795"/>
      <c r="H89" s="795"/>
      <c r="I89" s="795"/>
      <c r="J89" s="795"/>
      <c r="K89" s="795"/>
      <c r="L89" s="795"/>
      <c r="M89" s="795"/>
      <c r="N89" s="795"/>
      <c r="O89" s="796"/>
      <c r="P89" s="155">
        <f t="shared" si="6"/>
        <v>0</v>
      </c>
      <c r="Q89" s="156">
        <f t="shared" si="7"/>
        <v>0</v>
      </c>
    </row>
    <row r="90" spans="1:17">
      <c r="A90" s="152">
        <v>38</v>
      </c>
      <c r="B90" s="157" t="s">
        <v>138</v>
      </c>
      <c r="C90" s="154">
        <v>22</v>
      </c>
      <c r="D90" s="794" t="s">
        <v>139</v>
      </c>
      <c r="E90" s="795"/>
      <c r="F90" s="795"/>
      <c r="G90" s="795"/>
      <c r="H90" s="795"/>
      <c r="I90" s="795"/>
      <c r="J90" s="795"/>
      <c r="K90" s="795"/>
      <c r="L90" s="795"/>
      <c r="M90" s="795"/>
      <c r="N90" s="795"/>
      <c r="O90" s="796"/>
      <c r="P90" s="155">
        <f t="shared" si="6"/>
        <v>0</v>
      </c>
      <c r="Q90" s="156">
        <f t="shared" si="7"/>
        <v>0</v>
      </c>
    </row>
    <row r="91" spans="1:17">
      <c r="A91" s="152">
        <v>39</v>
      </c>
      <c r="B91" s="157" t="s">
        <v>140</v>
      </c>
      <c r="C91" s="154">
        <v>22</v>
      </c>
      <c r="D91" s="794" t="s">
        <v>141</v>
      </c>
      <c r="E91" s="795"/>
      <c r="F91" s="795"/>
      <c r="G91" s="795"/>
      <c r="H91" s="795"/>
      <c r="I91" s="795"/>
      <c r="J91" s="795"/>
      <c r="K91" s="795"/>
      <c r="L91" s="795"/>
      <c r="M91" s="795"/>
      <c r="N91" s="795"/>
      <c r="O91" s="796"/>
      <c r="P91" s="155">
        <f t="shared" si="6"/>
        <v>0</v>
      </c>
      <c r="Q91" s="156">
        <f t="shared" si="7"/>
        <v>0</v>
      </c>
    </row>
    <row r="92" spans="1:17">
      <c r="A92" s="152">
        <v>40</v>
      </c>
      <c r="B92" s="157" t="s">
        <v>142</v>
      </c>
      <c r="C92" s="154">
        <v>22</v>
      </c>
      <c r="D92" s="794" t="s">
        <v>143</v>
      </c>
      <c r="E92" s="795"/>
      <c r="F92" s="795"/>
      <c r="G92" s="795"/>
      <c r="H92" s="795"/>
      <c r="I92" s="795"/>
      <c r="J92" s="795"/>
      <c r="K92" s="795"/>
      <c r="L92" s="795"/>
      <c r="M92" s="795"/>
      <c r="N92" s="795"/>
      <c r="O92" s="796"/>
      <c r="P92" s="155">
        <f t="shared" si="6"/>
        <v>0</v>
      </c>
      <c r="Q92" s="156">
        <f t="shared" si="7"/>
        <v>0</v>
      </c>
    </row>
    <row r="93" spans="1:17">
      <c r="A93" s="152">
        <v>41</v>
      </c>
      <c r="B93" s="157" t="s">
        <v>144</v>
      </c>
      <c r="C93" s="158">
        <v>22</v>
      </c>
      <c r="D93" s="794" t="s">
        <v>145</v>
      </c>
      <c r="E93" s="795"/>
      <c r="F93" s="795"/>
      <c r="G93" s="795"/>
      <c r="H93" s="795"/>
      <c r="I93" s="795"/>
      <c r="J93" s="795"/>
      <c r="K93" s="795"/>
      <c r="L93" s="795"/>
      <c r="M93" s="795"/>
      <c r="N93" s="795"/>
      <c r="O93" s="796"/>
      <c r="P93" s="155">
        <f t="shared" si="6"/>
        <v>0</v>
      </c>
      <c r="Q93" s="156">
        <f t="shared" si="7"/>
        <v>0</v>
      </c>
    </row>
    <row r="94" spans="1:17">
      <c r="A94" s="152">
        <v>42</v>
      </c>
      <c r="B94" s="153" t="s">
        <v>146</v>
      </c>
      <c r="C94" s="158">
        <v>22</v>
      </c>
      <c r="D94" s="794" t="s">
        <v>147</v>
      </c>
      <c r="E94" s="795"/>
      <c r="F94" s="795"/>
      <c r="G94" s="795"/>
      <c r="H94" s="795"/>
      <c r="I94" s="795"/>
      <c r="J94" s="795"/>
      <c r="K94" s="795"/>
      <c r="L94" s="795"/>
      <c r="M94" s="795"/>
      <c r="N94" s="795"/>
      <c r="O94" s="796"/>
      <c r="P94" s="155">
        <f t="shared" si="6"/>
        <v>0</v>
      </c>
      <c r="Q94" s="156">
        <f t="shared" si="7"/>
        <v>0</v>
      </c>
    </row>
    <row r="95" spans="1:17" ht="15" thickBot="1">
      <c r="A95" s="159" t="s">
        <v>148</v>
      </c>
      <c r="B95" s="160"/>
      <c r="C95" s="161"/>
      <c r="D95" s="162"/>
      <c r="E95" s="163"/>
      <c r="F95" s="164"/>
      <c r="G95" s="165"/>
      <c r="H95" s="166"/>
      <c r="I95" s="163"/>
      <c r="J95" s="164"/>
      <c r="K95" s="167"/>
      <c r="L95" s="168"/>
      <c r="M95" s="169"/>
      <c r="N95" s="170"/>
      <c r="O95" s="171"/>
      <c r="P95" s="172"/>
      <c r="Q95" s="173"/>
    </row>
    <row r="96" spans="1:17" ht="16.2" thickBot="1">
      <c r="A96" s="797" t="s">
        <v>14</v>
      </c>
      <c r="B96" s="798"/>
      <c r="C96" s="798"/>
      <c r="D96" s="798"/>
      <c r="E96" s="798"/>
      <c r="F96" s="798"/>
      <c r="G96" s="798"/>
      <c r="H96" s="798"/>
      <c r="I96" s="798"/>
      <c r="J96" s="798"/>
      <c r="K96" s="798"/>
      <c r="L96" s="798"/>
      <c r="M96" s="798"/>
      <c r="N96" s="798"/>
      <c r="O96" s="799"/>
      <c r="P96" s="174">
        <f>SUM(P53:P95)</f>
        <v>42</v>
      </c>
      <c r="Q96" s="175" t="e">
        <f>SUM(Q53:Q95)</f>
        <v>#VALUE!</v>
      </c>
    </row>
    <row r="97" spans="1:17" ht="16.2" thickBot="1">
      <c r="A97" s="800" t="s">
        <v>149</v>
      </c>
      <c r="B97" s="801"/>
      <c r="C97" s="801"/>
      <c r="D97" s="802"/>
      <c r="E97" s="803" t="e">
        <f>SUM(Q53:Q69)</f>
        <v>#VALUE!</v>
      </c>
      <c r="F97" s="804"/>
      <c r="G97" s="176">
        <f>IFERROR(E97/(E97+L97),0)</f>
        <v>0</v>
      </c>
      <c r="H97" s="177">
        <f>IFERROR(L97/(E97+L97),0)</f>
        <v>0</v>
      </c>
      <c r="I97" s="805" t="s">
        <v>150</v>
      </c>
      <c r="J97" s="806"/>
      <c r="K97" s="807"/>
      <c r="L97" s="808" t="e">
        <f>SUM(Q70:Q95)</f>
        <v>#VALUE!</v>
      </c>
      <c r="M97" s="809"/>
      <c r="N97" s="810" t="s">
        <v>151</v>
      </c>
      <c r="O97" s="811"/>
      <c r="P97" s="768" t="e">
        <f>E97+L97</f>
        <v>#VALUE!</v>
      </c>
      <c r="Q97" s="769"/>
    </row>
    <row r="98" spans="1:17" ht="16.2" thickBot="1">
      <c r="A98" s="770" t="s">
        <v>152</v>
      </c>
      <c r="B98" s="771"/>
      <c r="C98" s="772"/>
      <c r="D98" s="178" t="s">
        <v>153</v>
      </c>
      <c r="E98" s="773" t="e">
        <f>#REF!+E97</f>
        <v>#REF!</v>
      </c>
      <c r="F98" s="774"/>
      <c r="G98" s="176">
        <f>IFERROR(E98/(E98+J98),0)</f>
        <v>0</v>
      </c>
      <c r="H98" s="177">
        <f>IFERROR(J98/(E98+J98),0)</f>
        <v>0</v>
      </c>
      <c r="I98" s="179" t="s">
        <v>154</v>
      </c>
      <c r="J98" s="775" t="e">
        <f>#REF!+L97</f>
        <v>#REF!</v>
      </c>
      <c r="K98" s="776"/>
      <c r="L98" s="180" t="s">
        <v>120</v>
      </c>
      <c r="M98" s="181" t="e">
        <f>#REF!+P96</f>
        <v>#REF!</v>
      </c>
      <c r="N98" s="777" t="s">
        <v>155</v>
      </c>
      <c r="O98" s="778"/>
      <c r="P98" s="779" t="e">
        <f>#REF!+Q96</f>
        <v>#REF!</v>
      </c>
      <c r="Q98" s="780"/>
    </row>
    <row r="99" spans="1:17" ht="16.2" thickBot="1">
      <c r="A99" s="781" t="s">
        <v>156</v>
      </c>
      <c r="B99" s="782"/>
      <c r="C99" s="782"/>
      <c r="D99" s="783"/>
      <c r="E99" s="784" t="e">
        <f>#REF!</f>
        <v>#REF!</v>
      </c>
      <c r="F99" s="785"/>
      <c r="G99" s="786"/>
      <c r="H99" s="787" t="s">
        <v>157</v>
      </c>
      <c r="I99" s="788"/>
      <c r="J99" s="788"/>
      <c r="K99" s="789"/>
      <c r="L99" s="790" t="e">
        <f>E99-P97</f>
        <v>#REF!</v>
      </c>
      <c r="M99" s="791"/>
      <c r="N99" s="792" t="s">
        <v>158</v>
      </c>
      <c r="O99" s="793"/>
      <c r="P99" s="766">
        <v>9517597500</v>
      </c>
      <c r="Q99" s="767"/>
    </row>
  </sheetData>
  <mergeCells count="80">
    <mergeCell ref="D1:G1"/>
    <mergeCell ref="H1:K1"/>
    <mergeCell ref="L1:O1"/>
    <mergeCell ref="P1:Q1"/>
    <mergeCell ref="E2:F2"/>
    <mergeCell ref="I2:J2"/>
    <mergeCell ref="M2:N2"/>
    <mergeCell ref="D41:O41"/>
    <mergeCell ref="D30:O30"/>
    <mergeCell ref="D31:O31"/>
    <mergeCell ref="D32:O32"/>
    <mergeCell ref="D33:O33"/>
    <mergeCell ref="D34:O34"/>
    <mergeCell ref="D35:O35"/>
    <mergeCell ref="D36:O36"/>
    <mergeCell ref="D37:O37"/>
    <mergeCell ref="D38:O38"/>
    <mergeCell ref="D39:O39"/>
    <mergeCell ref="D40:O40"/>
    <mergeCell ref="D42:O42"/>
    <mergeCell ref="D43:O43"/>
    <mergeCell ref="D44:O44"/>
    <mergeCell ref="A46:O46"/>
    <mergeCell ref="A47:D47"/>
    <mergeCell ref="E47:F47"/>
    <mergeCell ref="I47:K47"/>
    <mergeCell ref="L47:M47"/>
    <mergeCell ref="N47:O47"/>
    <mergeCell ref="P49:Q49"/>
    <mergeCell ref="P47:Q47"/>
    <mergeCell ref="A48:C48"/>
    <mergeCell ref="E48:F48"/>
    <mergeCell ref="J48:K48"/>
    <mergeCell ref="N48:O48"/>
    <mergeCell ref="P48:Q48"/>
    <mergeCell ref="A49:D49"/>
    <mergeCell ref="E49:G49"/>
    <mergeCell ref="H49:K49"/>
    <mergeCell ref="L49:M49"/>
    <mergeCell ref="N49:O49"/>
    <mergeCell ref="D51:G51"/>
    <mergeCell ref="H51:K51"/>
    <mergeCell ref="L51:O51"/>
    <mergeCell ref="P51:Q51"/>
    <mergeCell ref="E52:F52"/>
    <mergeCell ref="I52:J52"/>
    <mergeCell ref="M52:N52"/>
    <mergeCell ref="D91:O91"/>
    <mergeCell ref="D80:O80"/>
    <mergeCell ref="D81:O81"/>
    <mergeCell ref="D82:O82"/>
    <mergeCell ref="D83:O83"/>
    <mergeCell ref="D84:O84"/>
    <mergeCell ref="D85:O85"/>
    <mergeCell ref="D86:O86"/>
    <mergeCell ref="D87:O87"/>
    <mergeCell ref="D88:O88"/>
    <mergeCell ref="D89:O89"/>
    <mergeCell ref="D90:O90"/>
    <mergeCell ref="D92:O92"/>
    <mergeCell ref="D93:O93"/>
    <mergeCell ref="D94:O94"/>
    <mergeCell ref="A96:O96"/>
    <mergeCell ref="A97:D97"/>
    <mergeCell ref="E97:F97"/>
    <mergeCell ref="I97:K97"/>
    <mergeCell ref="L97:M97"/>
    <mergeCell ref="N97:O97"/>
    <mergeCell ref="P99:Q99"/>
    <mergeCell ref="P97:Q97"/>
    <mergeCell ref="A98:C98"/>
    <mergeCell ref="E98:F98"/>
    <mergeCell ref="J98:K98"/>
    <mergeCell ref="N98:O98"/>
    <mergeCell ref="P98:Q98"/>
    <mergeCell ref="A99:D99"/>
    <mergeCell ref="E99:G99"/>
    <mergeCell ref="H99:K99"/>
    <mergeCell ref="L99:M99"/>
    <mergeCell ref="N99:O99"/>
  </mergeCells>
  <conditionalFormatting sqref="D3:D19 H3:H19 L3:L19">
    <cfRule type="top10" dxfId="149" priority="49" bottom="1" rank="1"/>
    <cfRule type="top10" dxfId="148" priority="50" rank="1"/>
  </conditionalFormatting>
  <conditionalFormatting sqref="D20:D29 L20:L29 H21:H29">
    <cfRule type="top10" dxfId="147" priority="45" bottom="1" rank="1"/>
    <cfRule type="top10" dxfId="146" priority="46" rank="1"/>
  </conditionalFormatting>
  <conditionalFormatting sqref="D30">
    <cfRule type="top10" dxfId="145" priority="14" rank="1"/>
    <cfRule type="top10" dxfId="144" priority="13" bottom="1" rank="1"/>
  </conditionalFormatting>
  <conditionalFormatting sqref="D32">
    <cfRule type="top10" dxfId="143" priority="53" bottom="1" rank="1"/>
    <cfRule type="top10" dxfId="142" priority="54" rank="1"/>
  </conditionalFormatting>
  <conditionalFormatting sqref="D33">
    <cfRule type="top10" dxfId="141" priority="15" bottom="1" rank="1"/>
    <cfRule type="top10" dxfId="140" priority="16" rank="1"/>
  </conditionalFormatting>
  <conditionalFormatting sqref="D34">
    <cfRule type="top10" dxfId="139" priority="41" bottom="1" rank="1"/>
    <cfRule type="top10" dxfId="138" priority="42" rank="1"/>
  </conditionalFormatting>
  <conditionalFormatting sqref="D35">
    <cfRule type="top10" dxfId="137" priority="40" rank="1"/>
    <cfRule type="top10" dxfId="136" priority="39" bottom="1" rank="1"/>
  </conditionalFormatting>
  <conditionalFormatting sqref="D36">
    <cfRule type="top10" dxfId="135" priority="51" bottom="1" rank="1"/>
    <cfRule type="top10" dxfId="134" priority="52" rank="1"/>
  </conditionalFormatting>
  <conditionalFormatting sqref="D37">
    <cfRule type="top10" dxfId="133" priority="19" bottom="1" rank="1"/>
    <cfRule type="top10" dxfId="132" priority="20" rank="1"/>
  </conditionalFormatting>
  <conditionalFormatting sqref="D38">
    <cfRule type="top10" dxfId="131" priority="17" bottom="1" rank="1"/>
    <cfRule type="top10" dxfId="130" priority="18" rank="1"/>
  </conditionalFormatting>
  <conditionalFormatting sqref="D39">
    <cfRule type="top10" dxfId="129" priority="38" rank="1"/>
    <cfRule type="top10" dxfId="128" priority="37" bottom="1" rank="1"/>
  </conditionalFormatting>
  <conditionalFormatting sqref="D40">
    <cfRule type="top10" dxfId="127" priority="36" rank="1"/>
    <cfRule type="top10" dxfId="126" priority="35" bottom="1" rank="1"/>
  </conditionalFormatting>
  <conditionalFormatting sqref="D41">
    <cfRule type="top10" dxfId="125" priority="32" rank="1"/>
    <cfRule type="top10" dxfId="124" priority="33" bottom="1" rank="1"/>
    <cfRule type="top10" dxfId="123" priority="34" rank="1"/>
    <cfRule type="top10" dxfId="122" priority="31" bottom="1" rank="1"/>
  </conditionalFormatting>
  <conditionalFormatting sqref="D42">
    <cfRule type="top10" dxfId="121" priority="29" bottom="1" rank="1"/>
    <cfRule type="top10" dxfId="120" priority="30" rank="1"/>
  </conditionalFormatting>
  <conditionalFormatting sqref="D43">
    <cfRule type="top10" dxfId="119" priority="24" rank="1"/>
    <cfRule type="top10" dxfId="118" priority="25" bottom="1" rank="1"/>
    <cfRule type="top10" dxfId="117" priority="26" rank="1"/>
    <cfRule type="top10" dxfId="116" priority="27" bottom="1" rank="1"/>
    <cfRule type="top10" dxfId="115" priority="23" bottom="1" rank="1"/>
    <cfRule type="top10" dxfId="114" priority="28" rank="1"/>
  </conditionalFormatting>
  <conditionalFormatting sqref="D44">
    <cfRule type="top10" dxfId="113" priority="22" rank="1"/>
    <cfRule type="top10" dxfId="112" priority="21" bottom="1" rank="1"/>
  </conditionalFormatting>
  <conditionalFormatting sqref="D45 L45 H45">
    <cfRule type="top10" dxfId="111" priority="48" rank="1"/>
    <cfRule type="top10" dxfId="110" priority="47" bottom="1" rank="1"/>
  </conditionalFormatting>
  <conditionalFormatting sqref="D53:D69 H53:H69 L53:L69">
    <cfRule type="top10" dxfId="109" priority="158" rank="1"/>
    <cfRule type="top10" dxfId="108" priority="157" bottom="1" rank="1"/>
  </conditionalFormatting>
  <conditionalFormatting sqref="D70:D79 L70:L79 H71:H79">
    <cfRule type="top10" dxfId="107" priority="154" rank="1"/>
    <cfRule type="top10" dxfId="106" priority="153" bottom="1" rank="1"/>
  </conditionalFormatting>
  <conditionalFormatting sqref="D80">
    <cfRule type="top10" dxfId="105" priority="122" rank="1"/>
    <cfRule type="top10" dxfId="104" priority="121" bottom="1" rank="1"/>
  </conditionalFormatting>
  <conditionalFormatting sqref="D82">
    <cfRule type="top10" dxfId="103" priority="162" rank="1"/>
    <cfRule type="top10" dxfId="102" priority="161" bottom="1" rank="1"/>
  </conditionalFormatting>
  <conditionalFormatting sqref="D83">
    <cfRule type="top10" dxfId="101" priority="123" bottom="1" rank="1"/>
    <cfRule type="top10" dxfId="100" priority="124" rank="1"/>
  </conditionalFormatting>
  <conditionalFormatting sqref="D84">
    <cfRule type="top10" dxfId="99" priority="150" rank="1"/>
    <cfRule type="top10" dxfId="98" priority="149" bottom="1" rank="1"/>
  </conditionalFormatting>
  <conditionalFormatting sqref="D85">
    <cfRule type="top10" dxfId="97" priority="148" rank="1"/>
    <cfRule type="top10" dxfId="96" priority="147" bottom="1" rank="1"/>
  </conditionalFormatting>
  <conditionalFormatting sqref="D86">
    <cfRule type="top10" dxfId="95" priority="160" rank="1"/>
    <cfRule type="top10" dxfId="94" priority="159" bottom="1" rank="1"/>
  </conditionalFormatting>
  <conditionalFormatting sqref="D87">
    <cfRule type="top10" dxfId="93" priority="127" bottom="1" rank="1"/>
    <cfRule type="top10" dxfId="92" priority="128" rank="1"/>
  </conditionalFormatting>
  <conditionalFormatting sqref="D88">
    <cfRule type="top10" dxfId="91" priority="125" bottom="1" rank="1"/>
    <cfRule type="top10" dxfId="90" priority="126" rank="1"/>
  </conditionalFormatting>
  <conditionalFormatting sqref="D89">
    <cfRule type="top10" dxfId="89" priority="146" rank="1"/>
    <cfRule type="top10" dxfId="88" priority="145" bottom="1" rank="1"/>
  </conditionalFormatting>
  <conditionalFormatting sqref="D90">
    <cfRule type="top10" dxfId="87" priority="144" rank="1"/>
    <cfRule type="top10" dxfId="86" priority="143" bottom="1" rank="1"/>
  </conditionalFormatting>
  <conditionalFormatting sqref="D91">
    <cfRule type="top10" dxfId="85" priority="139" bottom="1" rank="1"/>
    <cfRule type="top10" dxfId="84" priority="142" rank="1"/>
    <cfRule type="top10" dxfId="83" priority="141" bottom="1" rank="1"/>
    <cfRule type="top10" dxfId="82" priority="140" rank="1"/>
  </conditionalFormatting>
  <conditionalFormatting sqref="D92">
    <cfRule type="top10" dxfId="81" priority="137" bottom="1" rank="1"/>
    <cfRule type="top10" dxfId="80" priority="138" rank="1"/>
  </conditionalFormatting>
  <conditionalFormatting sqref="D93">
    <cfRule type="top10" dxfId="79" priority="131" bottom="1" rank="1"/>
    <cfRule type="top10" dxfId="78" priority="136" rank="1"/>
    <cfRule type="top10" dxfId="77" priority="133" bottom="1" rank="1"/>
    <cfRule type="top10" dxfId="76" priority="134" rank="1"/>
    <cfRule type="top10" dxfId="75" priority="135" bottom="1" rank="1"/>
    <cfRule type="top10" dxfId="74" priority="132" rank="1"/>
  </conditionalFormatting>
  <conditionalFormatting sqref="D94">
    <cfRule type="top10" dxfId="73" priority="129" bottom="1" rank="1"/>
    <cfRule type="top10" dxfId="72" priority="130" rank="1"/>
  </conditionalFormatting>
  <conditionalFormatting sqref="D95 L95 H95">
    <cfRule type="top10" dxfId="71" priority="156" rank="1"/>
    <cfRule type="top10" dxfId="70" priority="155" bottom="1" rank="1"/>
  </conditionalFormatting>
  <conditionalFormatting sqref="F3:F19">
    <cfRule type="top10" dxfId="69" priority="12" rank="1"/>
    <cfRule type="top10" dxfId="68" priority="11" bottom="1" rank="1"/>
  </conditionalFormatting>
  <conditionalFormatting sqref="F53:F69">
    <cfRule type="top10" dxfId="67" priority="120" rank="1"/>
    <cfRule type="top10" dxfId="66" priority="119" bottom="1" rank="1"/>
  </conditionalFormatting>
  <conditionalFormatting sqref="G3:G19">
    <cfRule type="top10" dxfId="65" priority="9" bottom="1" rank="1"/>
    <cfRule type="top10" dxfId="64" priority="10" rank="1"/>
  </conditionalFormatting>
  <conditionalFormatting sqref="G53:G69">
    <cfRule type="top10" dxfId="63" priority="118" rank="1"/>
    <cfRule type="top10" dxfId="62" priority="117" bottom="1" rank="1"/>
  </conditionalFormatting>
  <conditionalFormatting sqref="H20">
    <cfRule type="top10" dxfId="61" priority="44" rank="1"/>
    <cfRule type="top10" dxfId="60" priority="43" bottom="1" rank="1"/>
  </conditionalFormatting>
  <conditionalFormatting sqref="H70">
    <cfRule type="top10" dxfId="59" priority="151" bottom="1" rank="1"/>
    <cfRule type="top10" dxfId="58" priority="152" rank="1"/>
  </conditionalFormatting>
  <conditionalFormatting sqref="J3:J19">
    <cfRule type="top10" dxfId="57" priority="7" bottom="1" rank="1"/>
    <cfRule type="top10" dxfId="56" priority="8" rank="1"/>
  </conditionalFormatting>
  <conditionalFormatting sqref="J53:J69">
    <cfRule type="top10" dxfId="55" priority="116" rank="1"/>
    <cfRule type="top10" dxfId="54" priority="115" bottom="1" rank="1"/>
  </conditionalFormatting>
  <conditionalFormatting sqref="K3:K19">
    <cfRule type="top10" dxfId="53" priority="5" bottom="1" rank="1"/>
    <cfRule type="top10" dxfId="52" priority="6" rank="1"/>
  </conditionalFormatting>
  <conditionalFormatting sqref="K53:K69">
    <cfRule type="top10" dxfId="51" priority="114" rank="1"/>
    <cfRule type="top10" dxfId="50" priority="113" bottom="1" rank="1"/>
  </conditionalFormatting>
  <conditionalFormatting sqref="N3:N19">
    <cfRule type="top10" dxfId="49" priority="3" bottom="1" rank="1"/>
    <cfRule type="top10" dxfId="48" priority="4" rank="1"/>
  </conditionalFormatting>
  <conditionalFormatting sqref="N53:N69">
    <cfRule type="top10" dxfId="47" priority="112" rank="1"/>
    <cfRule type="top10" dxfId="46" priority="111" bottom="1" rank="1"/>
  </conditionalFormatting>
  <conditionalFormatting sqref="O3:O19">
    <cfRule type="top10" dxfId="45" priority="2" rank="1"/>
    <cfRule type="top10" dxfId="44" priority="1" bottom="1" rank="1"/>
  </conditionalFormatting>
  <conditionalFormatting sqref="O53:O69">
    <cfRule type="top10" dxfId="43" priority="109" bottom="1" rank="1"/>
    <cfRule type="top10" dxfId="42" priority="110" rank="1"/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O782"/>
  <sheetViews>
    <sheetView zoomScaleNormal="100" workbookViewId="0">
      <pane ySplit="1" topLeftCell="A767" activePane="bottomLeft" state="frozen"/>
      <selection activeCell="J160" sqref="J160"/>
      <selection pane="bottomLeft" activeCell="F765" sqref="F765"/>
    </sheetView>
  </sheetViews>
  <sheetFormatPr defaultColWidth="11.33203125" defaultRowHeight="13.2"/>
  <cols>
    <col min="1" max="1" width="8.88671875" style="1" customWidth="1"/>
    <col min="2" max="2" width="12.44140625" style="1" bestFit="1" customWidth="1"/>
    <col min="3" max="3" width="10.33203125" style="1" customWidth="1"/>
    <col min="4" max="4" width="9.109375" style="12" bestFit="1" customWidth="1"/>
    <col min="5" max="5" width="7" style="17" bestFit="1" customWidth="1"/>
    <col min="6" max="6" width="15.109375" style="1" customWidth="1"/>
    <col min="7" max="7" width="16.6640625" style="1" customWidth="1"/>
    <col min="8" max="8" width="15.33203125" style="1" customWidth="1"/>
    <col min="9" max="9" width="16.109375" style="1" customWidth="1"/>
    <col min="10" max="10" width="16.88671875" style="5" customWidth="1"/>
    <col min="11" max="11" width="14.5546875" style="1" customWidth="1"/>
    <col min="12" max="14" width="12.6640625" style="1" customWidth="1"/>
    <col min="15" max="16384" width="11.33203125" style="1"/>
  </cols>
  <sheetData>
    <row r="1" spans="1:15" s="4" customFormat="1" ht="26.4">
      <c r="A1" s="2" t="s">
        <v>0</v>
      </c>
      <c r="B1" s="2" t="s">
        <v>1</v>
      </c>
      <c r="C1" s="2" t="s">
        <v>2</v>
      </c>
      <c r="D1" s="13" t="s">
        <v>33</v>
      </c>
      <c r="E1" s="27" t="s">
        <v>16</v>
      </c>
      <c r="F1" s="2" t="s">
        <v>3</v>
      </c>
      <c r="G1" s="2" t="s">
        <v>4</v>
      </c>
      <c r="H1" s="2" t="s">
        <v>5</v>
      </c>
      <c r="I1" s="2" t="s">
        <v>6</v>
      </c>
      <c r="J1" s="3" t="s">
        <v>7</v>
      </c>
      <c r="K1" s="3" t="s">
        <v>17</v>
      </c>
      <c r="L1" s="3" t="s">
        <v>18</v>
      </c>
      <c r="M1" s="3" t="s">
        <v>168</v>
      </c>
      <c r="N1" s="3" t="s">
        <v>159</v>
      </c>
      <c r="O1" s="2" t="s">
        <v>169</v>
      </c>
    </row>
    <row r="2" spans="1:15" ht="14.4">
      <c r="A2" s="1">
        <v>1</v>
      </c>
      <c r="B2" s="25">
        <v>45444</v>
      </c>
      <c r="C2" s="1">
        <v>63324</v>
      </c>
      <c r="D2" s="12">
        <v>312214</v>
      </c>
      <c r="E2" s="17">
        <v>8526</v>
      </c>
      <c r="F2" s="24" t="s">
        <v>24</v>
      </c>
      <c r="G2" s="82">
        <v>54.48</v>
      </c>
      <c r="H2" s="82">
        <v>17.899999999999999</v>
      </c>
      <c r="I2" s="82">
        <f t="shared" ref="I2:I5" si="0">G2-H2</f>
        <v>36.58</v>
      </c>
      <c r="J2" s="83">
        <v>36.479999999999997</v>
      </c>
      <c r="K2" s="87">
        <v>45444</v>
      </c>
      <c r="L2" s="82">
        <f t="shared" ref="L2:L5" si="1">I2-J2</f>
        <v>0.10000000000000142</v>
      </c>
      <c r="M2" s="198">
        <v>1</v>
      </c>
      <c r="N2" s="217" t="s">
        <v>161</v>
      </c>
    </row>
    <row r="3" spans="1:15" ht="14.4">
      <c r="A3" s="1">
        <v>2</v>
      </c>
      <c r="B3" s="25">
        <v>45444</v>
      </c>
      <c r="C3" s="1">
        <v>63325</v>
      </c>
      <c r="D3" s="12">
        <v>312214</v>
      </c>
      <c r="E3" s="17">
        <v>8529</v>
      </c>
      <c r="F3" s="24" t="s">
        <v>39</v>
      </c>
      <c r="G3" s="82">
        <v>52.84</v>
      </c>
      <c r="H3" s="82">
        <v>17.3</v>
      </c>
      <c r="I3" s="82">
        <f t="shared" si="0"/>
        <v>35.540000000000006</v>
      </c>
      <c r="J3" s="83">
        <v>35.44</v>
      </c>
      <c r="K3" s="87">
        <v>45444</v>
      </c>
      <c r="L3" s="82">
        <f t="shared" si="1"/>
        <v>0.10000000000000853</v>
      </c>
      <c r="M3" s="198">
        <v>1</v>
      </c>
      <c r="N3" s="217" t="s">
        <v>162</v>
      </c>
    </row>
    <row r="4" spans="1:15" ht="14.4">
      <c r="A4" s="1">
        <v>3</v>
      </c>
      <c r="B4" s="25">
        <v>45444</v>
      </c>
      <c r="C4" s="1">
        <v>63326</v>
      </c>
      <c r="D4" s="12">
        <v>312214</v>
      </c>
      <c r="E4" s="17">
        <v>8532</v>
      </c>
      <c r="F4" s="24" t="s">
        <v>26</v>
      </c>
      <c r="G4" s="82">
        <v>53.88</v>
      </c>
      <c r="H4" s="82">
        <v>16.920000000000002</v>
      </c>
      <c r="I4" s="82">
        <f t="shared" si="0"/>
        <v>36.96</v>
      </c>
      <c r="J4" s="83">
        <v>36.46</v>
      </c>
      <c r="K4" s="87">
        <v>45444</v>
      </c>
      <c r="L4" s="82">
        <f t="shared" si="1"/>
        <v>0.5</v>
      </c>
      <c r="M4" s="198">
        <v>1</v>
      </c>
      <c r="N4" s="217" t="s">
        <v>162</v>
      </c>
    </row>
    <row r="5" spans="1:15" ht="14.4">
      <c r="A5" s="1">
        <v>4</v>
      </c>
      <c r="B5" s="25">
        <v>45444</v>
      </c>
      <c r="C5" s="1">
        <v>63327</v>
      </c>
      <c r="D5" s="12">
        <v>312214</v>
      </c>
      <c r="E5" s="17">
        <v>8533</v>
      </c>
      <c r="F5" s="24" t="s">
        <v>10</v>
      </c>
      <c r="G5" s="82">
        <v>34.299999999999997</v>
      </c>
      <c r="H5" s="82">
        <v>10.36</v>
      </c>
      <c r="I5" s="82">
        <f t="shared" si="0"/>
        <v>23.939999999999998</v>
      </c>
      <c r="J5" s="83">
        <v>23.94</v>
      </c>
      <c r="K5" s="87">
        <v>45444</v>
      </c>
      <c r="L5" s="82">
        <f t="shared" si="1"/>
        <v>0</v>
      </c>
      <c r="M5" s="198">
        <v>1</v>
      </c>
      <c r="N5" s="217" t="s">
        <v>162</v>
      </c>
    </row>
    <row r="6" spans="1:15" ht="14.4">
      <c r="F6" s="24"/>
      <c r="G6" s="82"/>
      <c r="H6" s="82"/>
      <c r="I6" s="199">
        <v>133.02000000000001</v>
      </c>
      <c r="J6" s="88"/>
      <c r="K6" s="200"/>
      <c r="L6" s="199">
        <v>0.7</v>
      </c>
      <c r="M6" s="199"/>
      <c r="N6" s="82"/>
    </row>
    <row r="7" spans="1:15" ht="13.8">
      <c r="A7" s="1">
        <v>1</v>
      </c>
      <c r="B7" s="25">
        <v>45444</v>
      </c>
      <c r="C7" s="1">
        <v>29459</v>
      </c>
      <c r="D7" s="12">
        <v>312214</v>
      </c>
      <c r="E7" s="17">
        <v>8525</v>
      </c>
      <c r="F7" s="20" t="s">
        <v>49</v>
      </c>
      <c r="G7" s="86">
        <v>55.52</v>
      </c>
      <c r="H7" s="86">
        <v>16.8</v>
      </c>
      <c r="I7" s="82">
        <f t="shared" ref="I7:I10" si="2">G7-H7</f>
        <v>38.72</v>
      </c>
      <c r="J7" s="83">
        <v>37.979999999999997</v>
      </c>
      <c r="K7" s="87">
        <v>45444</v>
      </c>
      <c r="L7" s="86">
        <f t="shared" ref="L7:L10" si="3">I7-J7</f>
        <v>0.74000000000000199</v>
      </c>
      <c r="M7" s="198">
        <v>1</v>
      </c>
      <c r="N7" s="48" t="s">
        <v>162</v>
      </c>
    </row>
    <row r="8" spans="1:15" ht="13.8">
      <c r="A8" s="1">
        <v>2</v>
      </c>
      <c r="B8" s="25">
        <v>45444</v>
      </c>
      <c r="C8" s="1">
        <v>29460</v>
      </c>
      <c r="D8" s="12">
        <v>312214</v>
      </c>
      <c r="E8" s="17">
        <v>8527</v>
      </c>
      <c r="F8" s="20" t="s">
        <v>47</v>
      </c>
      <c r="G8" s="86">
        <v>55.74</v>
      </c>
      <c r="H8" s="86">
        <v>16.739999999999998</v>
      </c>
      <c r="I8" s="82">
        <f t="shared" si="2"/>
        <v>39</v>
      </c>
      <c r="J8" s="83">
        <v>39</v>
      </c>
      <c r="K8" s="87">
        <v>45444</v>
      </c>
      <c r="L8" s="86">
        <f t="shared" si="3"/>
        <v>0</v>
      </c>
      <c r="M8" s="198">
        <v>1</v>
      </c>
      <c r="N8" s="48" t="s">
        <v>162</v>
      </c>
    </row>
    <row r="9" spans="1:15" ht="13.8">
      <c r="A9" s="1">
        <v>3</v>
      </c>
      <c r="B9" s="25">
        <v>45444</v>
      </c>
      <c r="C9" s="1">
        <v>29462</v>
      </c>
      <c r="D9" s="12">
        <v>312214</v>
      </c>
      <c r="E9" s="17">
        <v>8530</v>
      </c>
      <c r="F9" s="20" t="s">
        <v>48</v>
      </c>
      <c r="G9" s="86">
        <v>55.56</v>
      </c>
      <c r="H9" s="86">
        <v>16.760000000000002</v>
      </c>
      <c r="I9" s="82">
        <f t="shared" si="2"/>
        <v>38.799999999999997</v>
      </c>
      <c r="J9" s="83">
        <v>38.76</v>
      </c>
      <c r="K9" s="87">
        <v>45444</v>
      </c>
      <c r="L9" s="86">
        <f t="shared" si="3"/>
        <v>3.9999999999999147E-2</v>
      </c>
      <c r="M9" s="198">
        <v>1</v>
      </c>
      <c r="N9" s="48" t="s">
        <v>162</v>
      </c>
    </row>
    <row r="10" spans="1:15" ht="13.8">
      <c r="A10" s="1">
        <v>4</v>
      </c>
      <c r="B10" s="25">
        <v>45444</v>
      </c>
      <c r="C10" s="1">
        <v>29463</v>
      </c>
      <c r="D10" s="12">
        <v>312214</v>
      </c>
      <c r="E10" s="17">
        <v>8531</v>
      </c>
      <c r="F10" s="20" t="s">
        <v>32</v>
      </c>
      <c r="G10" s="86">
        <v>53.88</v>
      </c>
      <c r="H10" s="86">
        <v>16.72</v>
      </c>
      <c r="I10" s="82">
        <f t="shared" si="2"/>
        <v>37.160000000000004</v>
      </c>
      <c r="J10" s="83">
        <v>37.159999999999997</v>
      </c>
      <c r="K10" s="87">
        <v>45444</v>
      </c>
      <c r="L10" s="86">
        <f t="shared" si="3"/>
        <v>0</v>
      </c>
      <c r="M10" s="198">
        <v>1</v>
      </c>
      <c r="N10" s="48" t="s">
        <v>162</v>
      </c>
    </row>
    <row r="11" spans="1:15" ht="14.4">
      <c r="F11" s="24"/>
      <c r="G11" s="82"/>
      <c r="H11" s="82"/>
      <c r="I11" s="199">
        <v>153.68</v>
      </c>
      <c r="J11" s="88"/>
      <c r="K11" s="200"/>
      <c r="L11" s="199">
        <v>0.78</v>
      </c>
      <c r="M11" s="199"/>
      <c r="N11" s="82"/>
    </row>
    <row r="12" spans="1:15" ht="14.4">
      <c r="A12" s="1">
        <v>1</v>
      </c>
      <c r="B12" s="25">
        <v>45445</v>
      </c>
      <c r="C12" s="1">
        <v>63328</v>
      </c>
      <c r="D12" s="12">
        <v>312214</v>
      </c>
      <c r="E12" s="17">
        <v>8542</v>
      </c>
      <c r="F12" s="24" t="s">
        <v>24</v>
      </c>
      <c r="G12" s="82">
        <v>51.74</v>
      </c>
      <c r="H12" s="82">
        <v>17.899999999999999</v>
      </c>
      <c r="I12" s="82">
        <f t="shared" ref="I12:I38" si="4">G12-H12</f>
        <v>33.840000000000003</v>
      </c>
      <c r="J12" s="83">
        <v>33.840000000000003</v>
      </c>
      <c r="K12" s="87">
        <v>45445</v>
      </c>
      <c r="L12" s="82">
        <f t="shared" ref="L12:L38" si="5">I12-J12</f>
        <v>0</v>
      </c>
      <c r="M12" s="198">
        <v>1</v>
      </c>
      <c r="N12" s="26" t="s">
        <v>163</v>
      </c>
    </row>
    <row r="13" spans="1:15" ht="14.4">
      <c r="A13" s="1">
        <v>2</v>
      </c>
      <c r="B13" s="25">
        <v>45445</v>
      </c>
      <c r="C13" s="1">
        <v>63329</v>
      </c>
      <c r="D13" s="12">
        <v>312214</v>
      </c>
      <c r="E13" s="17">
        <v>8544</v>
      </c>
      <c r="F13" s="24" t="s">
        <v>26</v>
      </c>
      <c r="G13" s="82">
        <v>54.26</v>
      </c>
      <c r="H13" s="82">
        <v>16.899999999999999</v>
      </c>
      <c r="I13" s="82">
        <f t="shared" si="4"/>
        <v>37.36</v>
      </c>
      <c r="J13" s="83">
        <v>37.36</v>
      </c>
      <c r="K13" s="87">
        <v>45445</v>
      </c>
      <c r="L13" s="82">
        <f t="shared" si="5"/>
        <v>0</v>
      </c>
      <c r="M13" s="198">
        <v>1</v>
      </c>
      <c r="N13" s="26" t="s">
        <v>162</v>
      </c>
    </row>
    <row r="14" spans="1:15" ht="14.4">
      <c r="A14" s="1">
        <v>3</v>
      </c>
      <c r="B14" s="25">
        <v>45445</v>
      </c>
      <c r="C14" s="1">
        <v>63330</v>
      </c>
      <c r="D14" s="12">
        <v>312214</v>
      </c>
      <c r="E14" s="17">
        <v>8546</v>
      </c>
      <c r="F14" s="24" t="s">
        <v>39</v>
      </c>
      <c r="G14" s="82">
        <v>54.22</v>
      </c>
      <c r="H14" s="82">
        <v>17.38</v>
      </c>
      <c r="I14" s="82">
        <f t="shared" si="4"/>
        <v>36.840000000000003</v>
      </c>
      <c r="J14" s="83">
        <v>36.72</v>
      </c>
      <c r="K14" s="87">
        <v>45445</v>
      </c>
      <c r="L14" s="82">
        <f t="shared" si="5"/>
        <v>0.12000000000000455</v>
      </c>
      <c r="M14" s="198">
        <v>1</v>
      </c>
      <c r="N14" s="26" t="s">
        <v>162</v>
      </c>
    </row>
    <row r="15" spans="1:15" ht="14.4">
      <c r="A15" s="1">
        <v>4</v>
      </c>
      <c r="B15" s="25">
        <v>45445</v>
      </c>
      <c r="C15" s="1">
        <v>63331</v>
      </c>
      <c r="D15" s="12">
        <v>312214</v>
      </c>
      <c r="E15" s="17">
        <v>8547</v>
      </c>
      <c r="F15" s="24" t="s">
        <v>42</v>
      </c>
      <c r="G15" s="82">
        <v>56.16</v>
      </c>
      <c r="H15" s="82">
        <v>17.100000000000001</v>
      </c>
      <c r="I15" s="82">
        <f t="shared" si="4"/>
        <v>39.059999999999995</v>
      </c>
      <c r="J15" s="83">
        <v>39.020000000000003</v>
      </c>
      <c r="K15" s="87">
        <v>45445</v>
      </c>
      <c r="L15" s="82">
        <f t="shared" si="5"/>
        <v>3.9999999999992042E-2</v>
      </c>
      <c r="M15" s="198">
        <v>1</v>
      </c>
      <c r="N15" s="26" t="s">
        <v>162</v>
      </c>
    </row>
    <row r="16" spans="1:15" ht="14.4">
      <c r="A16" s="1">
        <v>5</v>
      </c>
      <c r="B16" s="25">
        <v>45445</v>
      </c>
      <c r="C16" s="1">
        <v>63332</v>
      </c>
      <c r="D16" s="12">
        <v>312214</v>
      </c>
      <c r="E16" s="17">
        <v>8552</v>
      </c>
      <c r="F16" s="24" t="s">
        <v>25</v>
      </c>
      <c r="G16" s="82">
        <v>56.12</v>
      </c>
      <c r="H16" s="82">
        <v>17.3</v>
      </c>
      <c r="I16" s="82">
        <f t="shared" si="4"/>
        <v>38.819999999999993</v>
      </c>
      <c r="J16" s="83">
        <v>38.299999999999997</v>
      </c>
      <c r="K16" s="87">
        <v>45445</v>
      </c>
      <c r="L16" s="82">
        <f t="shared" si="5"/>
        <v>0.51999999999999602</v>
      </c>
      <c r="M16" s="198">
        <v>1</v>
      </c>
      <c r="N16" s="26"/>
    </row>
    <row r="17" spans="1:14" ht="14.4">
      <c r="A17" s="1">
        <v>6</v>
      </c>
      <c r="B17" s="25">
        <v>45445</v>
      </c>
      <c r="C17" s="1">
        <v>63333</v>
      </c>
      <c r="D17" s="12">
        <v>312214</v>
      </c>
      <c r="E17" s="17">
        <v>8553</v>
      </c>
      <c r="F17" s="24" t="s">
        <v>40</v>
      </c>
      <c r="G17" s="82">
        <v>53.28</v>
      </c>
      <c r="H17" s="82">
        <v>17.14</v>
      </c>
      <c r="I17" s="82">
        <f t="shared" si="4"/>
        <v>36.14</v>
      </c>
      <c r="J17" s="83">
        <v>35.74</v>
      </c>
      <c r="K17" s="87">
        <v>45445</v>
      </c>
      <c r="L17" s="82">
        <f t="shared" si="5"/>
        <v>0.39999999999999858</v>
      </c>
      <c r="M17" s="198">
        <v>1</v>
      </c>
      <c r="N17" s="26"/>
    </row>
    <row r="18" spans="1:14" ht="14.4">
      <c r="A18" s="1">
        <v>7</v>
      </c>
      <c r="B18" s="25">
        <v>45445</v>
      </c>
      <c r="C18" s="1">
        <v>63334</v>
      </c>
      <c r="D18" s="12">
        <v>312214</v>
      </c>
      <c r="E18" s="17">
        <v>8550</v>
      </c>
      <c r="F18" s="24" t="s">
        <v>52</v>
      </c>
      <c r="G18" s="82">
        <v>55.56</v>
      </c>
      <c r="H18" s="82">
        <v>17.52</v>
      </c>
      <c r="I18" s="82">
        <f t="shared" si="4"/>
        <v>38.040000000000006</v>
      </c>
      <c r="J18" s="83">
        <v>38.04</v>
      </c>
      <c r="K18" s="87">
        <v>45445</v>
      </c>
      <c r="L18" s="82">
        <f t="shared" si="5"/>
        <v>0</v>
      </c>
      <c r="M18" s="198">
        <v>1</v>
      </c>
      <c r="N18" s="26" t="s">
        <v>162</v>
      </c>
    </row>
    <row r="19" spans="1:14" ht="14.4">
      <c r="A19" s="1">
        <v>8</v>
      </c>
      <c r="B19" s="25">
        <v>45445</v>
      </c>
      <c r="C19" s="1">
        <v>63335</v>
      </c>
      <c r="D19" s="12">
        <v>312214</v>
      </c>
      <c r="E19" s="17">
        <v>8558</v>
      </c>
      <c r="F19" s="24" t="s">
        <v>45</v>
      </c>
      <c r="G19" s="82">
        <v>55.58</v>
      </c>
      <c r="H19" s="82">
        <v>17.54</v>
      </c>
      <c r="I19" s="82">
        <f t="shared" si="4"/>
        <v>38.04</v>
      </c>
      <c r="J19" s="83">
        <v>38.020000000000003</v>
      </c>
      <c r="K19" s="87">
        <v>45445</v>
      </c>
      <c r="L19" s="82">
        <f t="shared" si="5"/>
        <v>1.9999999999996021E-2</v>
      </c>
      <c r="M19" s="198">
        <v>1</v>
      </c>
      <c r="N19" s="26" t="s">
        <v>162</v>
      </c>
    </row>
    <row r="20" spans="1:14" ht="14.4">
      <c r="A20" s="1">
        <v>9</v>
      </c>
      <c r="B20" s="25">
        <v>45445</v>
      </c>
      <c r="C20" s="1">
        <v>63336</v>
      </c>
      <c r="D20" s="12">
        <v>312214</v>
      </c>
      <c r="E20" s="17">
        <v>8549</v>
      </c>
      <c r="F20" s="24" t="s">
        <v>41</v>
      </c>
      <c r="G20" s="82">
        <v>33.64</v>
      </c>
      <c r="H20" s="82">
        <v>10.44</v>
      </c>
      <c r="I20" s="82">
        <f t="shared" si="4"/>
        <v>23.200000000000003</v>
      </c>
      <c r="J20" s="83">
        <v>23.2</v>
      </c>
      <c r="K20" s="87">
        <v>45445</v>
      </c>
      <c r="L20" s="82">
        <f t="shared" si="5"/>
        <v>0</v>
      </c>
      <c r="M20" s="198">
        <v>1</v>
      </c>
      <c r="N20" s="26" t="s">
        <v>162</v>
      </c>
    </row>
    <row r="21" spans="1:14" ht="14.4">
      <c r="A21" s="1">
        <v>10</v>
      </c>
      <c r="B21" s="25">
        <v>45445</v>
      </c>
      <c r="C21" s="1">
        <v>63361</v>
      </c>
      <c r="D21" s="12">
        <v>312214</v>
      </c>
      <c r="E21" s="17">
        <v>8555</v>
      </c>
      <c r="F21" s="24" t="s">
        <v>10</v>
      </c>
      <c r="G21" s="82">
        <v>33.96</v>
      </c>
      <c r="H21" s="82">
        <v>10.4</v>
      </c>
      <c r="I21" s="82">
        <f t="shared" si="4"/>
        <v>23.560000000000002</v>
      </c>
      <c r="J21" s="83">
        <v>23.56</v>
      </c>
      <c r="K21" s="87">
        <v>45445</v>
      </c>
      <c r="L21" s="82">
        <f t="shared" si="5"/>
        <v>0</v>
      </c>
      <c r="M21" s="198">
        <v>1</v>
      </c>
      <c r="N21" s="26" t="s">
        <v>162</v>
      </c>
    </row>
    <row r="22" spans="1:14" ht="14.4">
      <c r="A22" s="1">
        <v>11</v>
      </c>
      <c r="B22" s="25">
        <v>45445</v>
      </c>
      <c r="C22" s="1">
        <v>63362</v>
      </c>
      <c r="D22" s="12">
        <v>312214</v>
      </c>
      <c r="E22" s="17">
        <v>8563</v>
      </c>
      <c r="F22" s="24" t="s">
        <v>21</v>
      </c>
      <c r="G22" s="82">
        <v>57.44</v>
      </c>
      <c r="H22" s="82">
        <v>17.559999999999999</v>
      </c>
      <c r="I22" s="82">
        <f t="shared" si="4"/>
        <v>39.879999999999995</v>
      </c>
      <c r="J22" s="83">
        <v>39.380000000000003</v>
      </c>
      <c r="K22" s="87">
        <v>45445</v>
      </c>
      <c r="L22" s="82">
        <f t="shared" si="5"/>
        <v>0.49999999999999289</v>
      </c>
      <c r="M22" s="198">
        <v>1</v>
      </c>
      <c r="N22" s="26" t="s">
        <v>162</v>
      </c>
    </row>
    <row r="23" spans="1:14" ht="14.4">
      <c r="A23" s="1">
        <v>12</v>
      </c>
      <c r="B23" s="25">
        <v>45445</v>
      </c>
      <c r="C23" s="1">
        <v>63363</v>
      </c>
      <c r="D23" s="12">
        <v>312214</v>
      </c>
      <c r="E23" s="17">
        <v>8576</v>
      </c>
      <c r="F23" s="24" t="s">
        <v>44</v>
      </c>
      <c r="G23" s="82">
        <v>53.52</v>
      </c>
      <c r="H23" s="82">
        <v>17.54</v>
      </c>
      <c r="I23" s="82">
        <f t="shared" si="4"/>
        <v>35.980000000000004</v>
      </c>
      <c r="J23" s="83">
        <v>35.840000000000003</v>
      </c>
      <c r="K23" s="87">
        <v>45445</v>
      </c>
      <c r="L23" s="82">
        <f t="shared" si="5"/>
        <v>0.14000000000000057</v>
      </c>
      <c r="M23" s="198">
        <v>1</v>
      </c>
      <c r="N23" s="26" t="s">
        <v>162</v>
      </c>
    </row>
    <row r="24" spans="1:14" ht="14.4">
      <c r="A24" s="1">
        <v>13</v>
      </c>
      <c r="B24" s="25">
        <v>45445</v>
      </c>
      <c r="C24" s="1">
        <v>63364</v>
      </c>
      <c r="D24" s="12">
        <v>312214</v>
      </c>
      <c r="E24" s="17">
        <v>8585</v>
      </c>
      <c r="F24" s="24" t="s">
        <v>55</v>
      </c>
      <c r="G24" s="82">
        <v>34.68</v>
      </c>
      <c r="H24" s="82">
        <v>10.38</v>
      </c>
      <c r="I24" s="82">
        <f t="shared" si="4"/>
        <v>24.299999999999997</v>
      </c>
      <c r="J24" s="83">
        <v>24.3</v>
      </c>
      <c r="K24" s="87">
        <v>45445</v>
      </c>
      <c r="L24" s="82">
        <f t="shared" si="5"/>
        <v>0</v>
      </c>
      <c r="M24" s="198">
        <v>1</v>
      </c>
      <c r="N24" s="26" t="s">
        <v>162</v>
      </c>
    </row>
    <row r="25" spans="1:14" ht="14.4">
      <c r="A25" s="1">
        <v>14</v>
      </c>
      <c r="B25" s="25">
        <v>45445</v>
      </c>
      <c r="C25" s="1">
        <v>63365</v>
      </c>
      <c r="D25" s="12">
        <v>312214</v>
      </c>
      <c r="E25" s="17">
        <v>8595</v>
      </c>
      <c r="F25" s="24" t="s">
        <v>24</v>
      </c>
      <c r="G25" s="82">
        <v>55.68</v>
      </c>
      <c r="H25" s="82">
        <v>17.88</v>
      </c>
      <c r="I25" s="82">
        <f t="shared" si="4"/>
        <v>37.799999999999997</v>
      </c>
      <c r="J25" s="83">
        <v>36.840000000000003</v>
      </c>
      <c r="K25" s="87">
        <v>45445</v>
      </c>
      <c r="L25" s="82">
        <f t="shared" si="5"/>
        <v>0.95999999999999375</v>
      </c>
      <c r="M25" s="198">
        <v>2</v>
      </c>
      <c r="N25" s="26" t="s">
        <v>163</v>
      </c>
    </row>
    <row r="26" spans="1:14" ht="14.4">
      <c r="A26" s="1">
        <v>15</v>
      </c>
      <c r="B26" s="25">
        <v>45445</v>
      </c>
      <c r="C26" s="1">
        <v>63366</v>
      </c>
      <c r="D26" s="12">
        <v>312214</v>
      </c>
      <c r="E26" s="17">
        <v>8598</v>
      </c>
      <c r="F26" s="24" t="s">
        <v>26</v>
      </c>
      <c r="G26" s="82">
        <v>56.1</v>
      </c>
      <c r="H26" s="82">
        <v>16.899999999999999</v>
      </c>
      <c r="I26" s="82">
        <f t="shared" si="4"/>
        <v>39.200000000000003</v>
      </c>
      <c r="J26" s="83">
        <v>38.86</v>
      </c>
      <c r="K26" s="87">
        <v>45445</v>
      </c>
      <c r="L26" s="82">
        <f t="shared" si="5"/>
        <v>0.34000000000000341</v>
      </c>
      <c r="M26" s="198">
        <v>2</v>
      </c>
      <c r="N26" s="26" t="s">
        <v>162</v>
      </c>
    </row>
    <row r="27" spans="1:14" ht="14.4">
      <c r="A27" s="1">
        <v>16</v>
      </c>
      <c r="B27" s="25">
        <v>45445</v>
      </c>
      <c r="C27" s="1">
        <v>63367</v>
      </c>
      <c r="D27" s="12">
        <v>312214</v>
      </c>
      <c r="E27" s="17">
        <v>8611</v>
      </c>
      <c r="F27" s="24" t="s">
        <v>39</v>
      </c>
      <c r="G27" s="82">
        <v>53.54</v>
      </c>
      <c r="H27" s="82">
        <v>17.34</v>
      </c>
      <c r="I27" s="82">
        <f t="shared" si="4"/>
        <v>36.200000000000003</v>
      </c>
      <c r="J27" s="83">
        <v>36.159999999999997</v>
      </c>
      <c r="K27" s="87">
        <v>45445</v>
      </c>
      <c r="L27" s="82">
        <f t="shared" si="5"/>
        <v>4.0000000000006253E-2</v>
      </c>
      <c r="M27" s="198">
        <v>2</v>
      </c>
      <c r="N27" s="26" t="s">
        <v>162</v>
      </c>
    </row>
    <row r="28" spans="1:14" ht="14.4">
      <c r="A28" s="1">
        <v>17</v>
      </c>
      <c r="B28" s="25">
        <v>45445</v>
      </c>
      <c r="C28" s="1">
        <v>63368</v>
      </c>
      <c r="D28" s="12">
        <v>312214</v>
      </c>
      <c r="E28" s="17">
        <v>8610</v>
      </c>
      <c r="F28" s="24" t="s">
        <v>25</v>
      </c>
      <c r="G28" s="82">
        <v>53.62</v>
      </c>
      <c r="H28" s="82">
        <v>17.28</v>
      </c>
      <c r="I28" s="82">
        <f t="shared" si="4"/>
        <v>36.339999999999996</v>
      </c>
      <c r="J28" s="83">
        <v>36.18</v>
      </c>
      <c r="K28" s="87">
        <v>45445</v>
      </c>
      <c r="L28" s="82">
        <f t="shared" si="5"/>
        <v>0.15999999999999659</v>
      </c>
      <c r="M28" s="198">
        <v>2</v>
      </c>
      <c r="N28" s="82"/>
    </row>
    <row r="29" spans="1:14" ht="14.4">
      <c r="A29" s="1">
        <v>18</v>
      </c>
      <c r="B29" s="25">
        <v>45445</v>
      </c>
      <c r="C29" s="1">
        <v>63369</v>
      </c>
      <c r="D29" s="12">
        <v>312214</v>
      </c>
      <c r="E29" s="17">
        <v>8613</v>
      </c>
      <c r="F29" s="24" t="s">
        <v>54</v>
      </c>
      <c r="G29" s="82">
        <v>52</v>
      </c>
      <c r="H29" s="82">
        <v>17.100000000000001</v>
      </c>
      <c r="I29" s="82">
        <f t="shared" si="4"/>
        <v>34.9</v>
      </c>
      <c r="J29" s="83">
        <v>34.54</v>
      </c>
      <c r="K29" s="87">
        <v>45445</v>
      </c>
      <c r="L29" s="82">
        <f t="shared" si="5"/>
        <v>0.35999999999999943</v>
      </c>
      <c r="M29" s="198">
        <v>1</v>
      </c>
      <c r="N29" s="26" t="s">
        <v>162</v>
      </c>
    </row>
    <row r="30" spans="1:14" ht="14.4">
      <c r="A30" s="1">
        <v>19</v>
      </c>
      <c r="B30" s="25">
        <v>45445</v>
      </c>
      <c r="C30" s="1">
        <v>63370</v>
      </c>
      <c r="D30" s="12">
        <v>312214</v>
      </c>
      <c r="E30" s="17">
        <v>8615</v>
      </c>
      <c r="F30" s="24" t="s">
        <v>52</v>
      </c>
      <c r="G30" s="82">
        <v>54.12</v>
      </c>
      <c r="H30" s="82">
        <v>17.52</v>
      </c>
      <c r="I30" s="82">
        <f t="shared" si="4"/>
        <v>36.599999999999994</v>
      </c>
      <c r="J30" s="83">
        <v>36.46</v>
      </c>
      <c r="K30" s="87">
        <v>45445</v>
      </c>
      <c r="L30" s="82">
        <f t="shared" si="5"/>
        <v>0.13999999999999346</v>
      </c>
      <c r="M30" s="198">
        <v>2</v>
      </c>
      <c r="N30" s="26" t="s">
        <v>162</v>
      </c>
    </row>
    <row r="31" spans="1:14" ht="14.4">
      <c r="A31" s="1">
        <v>20</v>
      </c>
      <c r="B31" s="25">
        <v>45445</v>
      </c>
      <c r="C31" s="1">
        <v>63371</v>
      </c>
      <c r="D31" s="12">
        <v>312214</v>
      </c>
      <c r="E31" s="17">
        <v>8622</v>
      </c>
      <c r="F31" s="24" t="s">
        <v>41</v>
      </c>
      <c r="G31" s="82">
        <v>35.340000000000003</v>
      </c>
      <c r="H31" s="82">
        <v>10.42</v>
      </c>
      <c r="I31" s="82">
        <f t="shared" si="4"/>
        <v>24.92</v>
      </c>
      <c r="J31" s="83">
        <v>24.68</v>
      </c>
      <c r="K31" s="87">
        <v>45445</v>
      </c>
      <c r="L31" s="82">
        <f t="shared" si="5"/>
        <v>0.24000000000000199</v>
      </c>
      <c r="M31" s="198">
        <v>2</v>
      </c>
      <c r="N31" s="26" t="s">
        <v>163</v>
      </c>
    </row>
    <row r="32" spans="1:14" ht="14.4">
      <c r="A32" s="1">
        <v>21</v>
      </c>
      <c r="B32" s="25">
        <v>45445</v>
      </c>
      <c r="C32" s="1">
        <v>63372</v>
      </c>
      <c r="D32" s="12">
        <v>312214</v>
      </c>
      <c r="E32" s="17">
        <v>8614</v>
      </c>
      <c r="F32" s="24" t="s">
        <v>42</v>
      </c>
      <c r="G32" s="82">
        <v>53.28</v>
      </c>
      <c r="H32" s="82">
        <v>17.079999999999998</v>
      </c>
      <c r="I32" s="82">
        <f t="shared" si="4"/>
        <v>36.200000000000003</v>
      </c>
      <c r="J32" s="83">
        <v>36.200000000000003</v>
      </c>
      <c r="K32" s="87">
        <v>45445</v>
      </c>
      <c r="L32" s="82">
        <f t="shared" si="5"/>
        <v>0</v>
      </c>
      <c r="M32" s="198">
        <v>2</v>
      </c>
      <c r="N32" s="26" t="s">
        <v>162</v>
      </c>
    </row>
    <row r="33" spans="1:14" ht="14.4">
      <c r="A33" s="1">
        <v>22</v>
      </c>
      <c r="B33" s="25">
        <v>45445</v>
      </c>
      <c r="C33" s="1">
        <v>63373</v>
      </c>
      <c r="D33" s="12">
        <v>312214</v>
      </c>
      <c r="E33" s="17">
        <v>8624</v>
      </c>
      <c r="F33" s="24" t="s">
        <v>40</v>
      </c>
      <c r="G33" s="82">
        <v>54.74</v>
      </c>
      <c r="H33" s="82">
        <v>17.04</v>
      </c>
      <c r="I33" s="82">
        <f t="shared" si="4"/>
        <v>37.700000000000003</v>
      </c>
      <c r="J33" s="83">
        <v>37.28</v>
      </c>
      <c r="K33" s="87">
        <v>45445</v>
      </c>
      <c r="L33" s="82">
        <f t="shared" si="5"/>
        <v>0.42000000000000171</v>
      </c>
      <c r="M33" s="198">
        <v>2</v>
      </c>
      <c r="N33" s="82"/>
    </row>
    <row r="34" spans="1:14" ht="14.4">
      <c r="A34" s="1">
        <v>23</v>
      </c>
      <c r="B34" s="25">
        <v>45445</v>
      </c>
      <c r="C34" s="1">
        <v>63374</v>
      </c>
      <c r="D34" s="12">
        <v>312214</v>
      </c>
      <c r="E34" s="17">
        <v>8628</v>
      </c>
      <c r="F34" s="24" t="s">
        <v>10</v>
      </c>
      <c r="G34" s="82">
        <v>35.68</v>
      </c>
      <c r="H34" s="82">
        <v>10.32</v>
      </c>
      <c r="I34" s="82">
        <f t="shared" si="4"/>
        <v>25.36</v>
      </c>
      <c r="J34" s="83">
        <v>25.2</v>
      </c>
      <c r="K34" s="87">
        <v>45445</v>
      </c>
      <c r="L34" s="82">
        <f t="shared" si="5"/>
        <v>0.16000000000000014</v>
      </c>
      <c r="M34" s="198">
        <v>2</v>
      </c>
      <c r="N34" s="26" t="s">
        <v>163</v>
      </c>
    </row>
    <row r="35" spans="1:14" ht="14.4">
      <c r="A35" s="1">
        <v>24</v>
      </c>
      <c r="B35" s="25">
        <v>45445</v>
      </c>
      <c r="C35" s="1">
        <v>63375</v>
      </c>
      <c r="D35" s="12">
        <v>312214</v>
      </c>
      <c r="E35" s="17">
        <v>8627</v>
      </c>
      <c r="F35" s="24" t="s">
        <v>45</v>
      </c>
      <c r="G35" s="82">
        <v>53.06</v>
      </c>
      <c r="H35" s="82">
        <v>17.559999999999999</v>
      </c>
      <c r="I35" s="82">
        <f t="shared" si="4"/>
        <v>35.5</v>
      </c>
      <c r="J35" s="83">
        <v>35.46</v>
      </c>
      <c r="K35" s="87">
        <v>45445</v>
      </c>
      <c r="L35" s="82">
        <f t="shared" si="5"/>
        <v>3.9999999999999147E-2</v>
      </c>
      <c r="M35" s="198">
        <v>2</v>
      </c>
      <c r="N35" s="26" t="s">
        <v>163</v>
      </c>
    </row>
    <row r="36" spans="1:14" ht="14.4">
      <c r="A36" s="1">
        <v>25</v>
      </c>
      <c r="B36" s="25">
        <v>45445</v>
      </c>
      <c r="C36" s="1">
        <v>63376</v>
      </c>
      <c r="D36" s="12">
        <v>312214</v>
      </c>
      <c r="E36" s="17">
        <v>8633</v>
      </c>
      <c r="F36" s="24" t="s">
        <v>21</v>
      </c>
      <c r="G36" s="82">
        <v>55.24</v>
      </c>
      <c r="H36" s="82">
        <v>17.579999999999998</v>
      </c>
      <c r="I36" s="82">
        <f t="shared" si="4"/>
        <v>37.660000000000004</v>
      </c>
      <c r="J36" s="83">
        <v>37.479999999999997</v>
      </c>
      <c r="K36" s="87">
        <v>45445</v>
      </c>
      <c r="L36" s="82">
        <f t="shared" si="5"/>
        <v>0.18000000000000682</v>
      </c>
      <c r="M36" s="198">
        <v>2</v>
      </c>
      <c r="N36" s="26" t="s">
        <v>163</v>
      </c>
    </row>
    <row r="37" spans="1:14" ht="14.4">
      <c r="A37" s="1">
        <v>26</v>
      </c>
      <c r="B37" s="25">
        <v>45445</v>
      </c>
      <c r="C37" s="1">
        <v>63377</v>
      </c>
      <c r="D37" s="12">
        <v>312214</v>
      </c>
      <c r="E37" s="17">
        <v>8631</v>
      </c>
      <c r="F37" s="24" t="s">
        <v>44</v>
      </c>
      <c r="G37" s="82">
        <v>53.36</v>
      </c>
      <c r="H37" s="82">
        <v>17.559999999999999</v>
      </c>
      <c r="I37" s="82">
        <f t="shared" si="4"/>
        <v>35.799999999999997</v>
      </c>
      <c r="J37" s="83">
        <v>35.799999999999997</v>
      </c>
      <c r="K37" s="87">
        <v>45445</v>
      </c>
      <c r="L37" s="82">
        <f t="shared" si="5"/>
        <v>0</v>
      </c>
      <c r="M37" s="198">
        <v>2</v>
      </c>
      <c r="N37" s="26" t="s">
        <v>163</v>
      </c>
    </row>
    <row r="38" spans="1:14" ht="14.4">
      <c r="A38" s="1">
        <v>27</v>
      </c>
      <c r="B38" s="25">
        <v>45445</v>
      </c>
      <c r="C38" s="1">
        <v>63378</v>
      </c>
      <c r="D38" s="12">
        <v>312214</v>
      </c>
      <c r="E38" s="17">
        <v>8632</v>
      </c>
      <c r="F38" s="24" t="s">
        <v>55</v>
      </c>
      <c r="G38" s="82">
        <v>35.700000000000003</v>
      </c>
      <c r="H38" s="82">
        <v>10.36</v>
      </c>
      <c r="I38" s="82">
        <f t="shared" si="4"/>
        <v>25.340000000000003</v>
      </c>
      <c r="J38" s="83">
        <v>25.18</v>
      </c>
      <c r="K38" s="87">
        <v>45445</v>
      </c>
      <c r="L38" s="82">
        <f t="shared" si="5"/>
        <v>0.16000000000000369</v>
      </c>
      <c r="M38" s="198">
        <v>2</v>
      </c>
      <c r="N38" s="26" t="s">
        <v>163</v>
      </c>
    </row>
    <row r="39" spans="1:14" ht="14.4">
      <c r="F39" s="24"/>
      <c r="G39" s="82"/>
      <c r="H39" s="82"/>
      <c r="I39" s="199">
        <v>924.58</v>
      </c>
      <c r="J39" s="88"/>
      <c r="K39" s="200"/>
      <c r="L39" s="82">
        <v>4.9400000000000004</v>
      </c>
      <c r="M39" s="82"/>
      <c r="N39" s="82"/>
    </row>
    <row r="40" spans="1:14" ht="13.8">
      <c r="A40" s="1">
        <v>1</v>
      </c>
      <c r="B40" s="25">
        <v>45445</v>
      </c>
      <c r="C40" s="1">
        <v>29465</v>
      </c>
      <c r="D40" s="12">
        <v>312214</v>
      </c>
      <c r="E40" s="17">
        <v>8539</v>
      </c>
      <c r="F40" s="20" t="s">
        <v>34</v>
      </c>
      <c r="G40" s="86">
        <v>53.46</v>
      </c>
      <c r="H40" s="86">
        <v>17.059999999999999</v>
      </c>
      <c r="I40" s="82">
        <f t="shared" ref="I40:I51" si="6">G40-H40</f>
        <v>36.400000000000006</v>
      </c>
      <c r="J40" s="83">
        <v>36.4</v>
      </c>
      <c r="K40" s="87">
        <v>45445</v>
      </c>
      <c r="L40" s="86">
        <f t="shared" ref="L40:L51" si="7">I40-J40</f>
        <v>0</v>
      </c>
      <c r="M40" s="32">
        <v>1</v>
      </c>
      <c r="N40" s="26" t="s">
        <v>163</v>
      </c>
    </row>
    <row r="41" spans="1:14" ht="13.8">
      <c r="A41" s="1">
        <v>2</v>
      </c>
      <c r="B41" s="25">
        <v>45445</v>
      </c>
      <c r="C41" s="1">
        <v>29466</v>
      </c>
      <c r="D41" s="12">
        <v>312214</v>
      </c>
      <c r="E41" s="17">
        <v>8540</v>
      </c>
      <c r="F41" s="20" t="s">
        <v>47</v>
      </c>
      <c r="G41" s="86">
        <v>52.36</v>
      </c>
      <c r="H41" s="86">
        <v>16.760000000000002</v>
      </c>
      <c r="I41" s="82">
        <f t="shared" si="6"/>
        <v>35.599999999999994</v>
      </c>
      <c r="J41" s="83">
        <v>35.6</v>
      </c>
      <c r="K41" s="87">
        <v>45445</v>
      </c>
      <c r="L41" s="86">
        <f t="shared" si="7"/>
        <v>0</v>
      </c>
      <c r="M41" s="32">
        <v>1</v>
      </c>
      <c r="N41" s="26" t="s">
        <v>163</v>
      </c>
    </row>
    <row r="42" spans="1:14" ht="13.8">
      <c r="A42" s="1">
        <v>3</v>
      </c>
      <c r="B42" s="25">
        <v>45445</v>
      </c>
      <c r="C42" s="1">
        <v>29467</v>
      </c>
      <c r="D42" s="12">
        <v>312214</v>
      </c>
      <c r="E42" s="17">
        <v>8541</v>
      </c>
      <c r="F42" s="20" t="s">
        <v>49</v>
      </c>
      <c r="G42" s="86">
        <v>52</v>
      </c>
      <c r="H42" s="86">
        <v>15.22</v>
      </c>
      <c r="I42" s="82">
        <f t="shared" si="6"/>
        <v>36.78</v>
      </c>
      <c r="J42" s="83">
        <v>35.22</v>
      </c>
      <c r="K42" s="87">
        <v>45445</v>
      </c>
      <c r="L42" s="86">
        <f t="shared" si="7"/>
        <v>1.5600000000000023</v>
      </c>
      <c r="M42" s="32">
        <v>1</v>
      </c>
      <c r="N42" s="26" t="s">
        <v>163</v>
      </c>
    </row>
    <row r="43" spans="1:14" ht="13.8">
      <c r="A43" s="1">
        <v>4</v>
      </c>
      <c r="B43" s="25">
        <v>45445</v>
      </c>
      <c r="C43" s="1">
        <v>29468</v>
      </c>
      <c r="D43" s="12">
        <v>312214</v>
      </c>
      <c r="E43" s="17">
        <v>8543</v>
      </c>
      <c r="F43" s="20" t="s">
        <v>48</v>
      </c>
      <c r="G43" s="86">
        <v>54.64</v>
      </c>
      <c r="H43" s="86">
        <v>16.78</v>
      </c>
      <c r="I43" s="82">
        <f t="shared" si="6"/>
        <v>37.86</v>
      </c>
      <c r="J43" s="83">
        <v>37.86</v>
      </c>
      <c r="K43" s="87">
        <v>45445</v>
      </c>
      <c r="L43" s="86">
        <f t="shared" si="7"/>
        <v>0</v>
      </c>
      <c r="M43" s="32">
        <v>1</v>
      </c>
      <c r="N43" s="26" t="s">
        <v>162</v>
      </c>
    </row>
    <row r="44" spans="1:14" ht="13.8">
      <c r="A44" s="1">
        <v>5</v>
      </c>
      <c r="B44" s="25">
        <v>45445</v>
      </c>
      <c r="C44" s="1">
        <v>29469</v>
      </c>
      <c r="D44" s="12">
        <v>312214</v>
      </c>
      <c r="E44" s="17">
        <v>8551</v>
      </c>
      <c r="F44" s="20" t="s">
        <v>32</v>
      </c>
      <c r="G44" s="86">
        <v>52.38</v>
      </c>
      <c r="H44" s="86">
        <v>16.72</v>
      </c>
      <c r="I44" s="82">
        <f t="shared" si="6"/>
        <v>35.660000000000004</v>
      </c>
      <c r="J44" s="83">
        <v>35.26</v>
      </c>
      <c r="K44" s="87">
        <v>45445</v>
      </c>
      <c r="L44" s="86">
        <f t="shared" si="7"/>
        <v>0.40000000000000568</v>
      </c>
      <c r="M44" s="32">
        <v>1</v>
      </c>
      <c r="N44" s="82"/>
    </row>
    <row r="45" spans="1:14" ht="13.8">
      <c r="A45" s="1">
        <v>6</v>
      </c>
      <c r="B45" s="25">
        <v>45445</v>
      </c>
      <c r="C45" s="1">
        <v>29470</v>
      </c>
      <c r="D45" s="12">
        <v>312214</v>
      </c>
      <c r="E45" s="17">
        <v>8560</v>
      </c>
      <c r="F45" s="20" t="s">
        <v>13</v>
      </c>
      <c r="G45" s="86">
        <v>55.66</v>
      </c>
      <c r="H45" s="86">
        <v>17.02</v>
      </c>
      <c r="I45" s="82">
        <f t="shared" si="6"/>
        <v>38.64</v>
      </c>
      <c r="J45" s="83">
        <v>38.64</v>
      </c>
      <c r="K45" s="87">
        <v>45445</v>
      </c>
      <c r="L45" s="86">
        <f t="shared" si="7"/>
        <v>0</v>
      </c>
      <c r="M45" s="32">
        <v>1</v>
      </c>
      <c r="N45" s="26" t="s">
        <v>162</v>
      </c>
    </row>
    <row r="46" spans="1:14" ht="13.8">
      <c r="A46" s="1">
        <v>7</v>
      </c>
      <c r="B46" s="25">
        <v>45445</v>
      </c>
      <c r="C46" s="1">
        <v>29471</v>
      </c>
      <c r="D46" s="12">
        <v>312214</v>
      </c>
      <c r="E46" s="17">
        <v>8592</v>
      </c>
      <c r="F46" s="20" t="s">
        <v>34</v>
      </c>
      <c r="G46" s="86">
        <v>55.62</v>
      </c>
      <c r="H46" s="86">
        <v>17.059999999999999</v>
      </c>
      <c r="I46" s="82">
        <f t="shared" si="6"/>
        <v>38.56</v>
      </c>
      <c r="J46" s="83">
        <v>38.46</v>
      </c>
      <c r="K46" s="87">
        <v>45445</v>
      </c>
      <c r="L46" s="86">
        <f t="shared" si="7"/>
        <v>0.10000000000000142</v>
      </c>
      <c r="M46" s="32">
        <v>2</v>
      </c>
      <c r="N46" s="26" t="s">
        <v>162</v>
      </c>
    </row>
    <row r="47" spans="1:14" ht="13.8">
      <c r="A47" s="1">
        <v>8</v>
      </c>
      <c r="B47" s="25">
        <v>45445</v>
      </c>
      <c r="C47" s="1">
        <v>29472</v>
      </c>
      <c r="D47" s="12">
        <v>312214</v>
      </c>
      <c r="E47" s="17">
        <v>8593</v>
      </c>
      <c r="F47" s="20" t="s">
        <v>47</v>
      </c>
      <c r="G47" s="86">
        <v>56.64</v>
      </c>
      <c r="H47" s="86">
        <v>16.760000000000002</v>
      </c>
      <c r="I47" s="82">
        <f t="shared" si="6"/>
        <v>39.879999999999995</v>
      </c>
      <c r="J47" s="83">
        <v>39.880000000000003</v>
      </c>
      <c r="K47" s="87">
        <v>45445</v>
      </c>
      <c r="L47" s="86">
        <f t="shared" si="7"/>
        <v>0</v>
      </c>
      <c r="M47" s="32">
        <v>2</v>
      </c>
      <c r="N47" s="26" t="s">
        <v>162</v>
      </c>
    </row>
    <row r="48" spans="1:14" ht="13.8">
      <c r="A48" s="1">
        <v>9</v>
      </c>
      <c r="B48" s="25">
        <v>45445</v>
      </c>
      <c r="C48" s="1">
        <v>29473</v>
      </c>
      <c r="D48" s="12">
        <v>312214</v>
      </c>
      <c r="E48" s="17">
        <v>8597</v>
      </c>
      <c r="F48" s="20" t="s">
        <v>48</v>
      </c>
      <c r="G48" s="86">
        <v>56.88</v>
      </c>
      <c r="H48" s="86">
        <v>16.78</v>
      </c>
      <c r="I48" s="82">
        <f t="shared" si="6"/>
        <v>40.1</v>
      </c>
      <c r="J48" s="83">
        <v>40.020000000000003</v>
      </c>
      <c r="K48" s="87">
        <v>45445</v>
      </c>
      <c r="L48" s="86">
        <f t="shared" si="7"/>
        <v>7.9999999999998295E-2</v>
      </c>
      <c r="M48" s="32">
        <v>2</v>
      </c>
      <c r="N48" s="26" t="s">
        <v>162</v>
      </c>
    </row>
    <row r="49" spans="1:15" ht="13.8">
      <c r="A49" s="1">
        <v>10</v>
      </c>
      <c r="B49" s="25">
        <v>45445</v>
      </c>
      <c r="C49" s="1">
        <v>29474</v>
      </c>
      <c r="D49" s="12">
        <v>312214</v>
      </c>
      <c r="E49" s="17">
        <v>8594</v>
      </c>
      <c r="F49" s="20" t="s">
        <v>49</v>
      </c>
      <c r="G49" s="86">
        <v>56.46</v>
      </c>
      <c r="H49" s="86">
        <v>16.760000000000002</v>
      </c>
      <c r="I49" s="82">
        <f t="shared" si="6"/>
        <v>39.700000000000003</v>
      </c>
      <c r="J49" s="83">
        <v>39.700000000000003</v>
      </c>
      <c r="K49" s="87">
        <v>45445</v>
      </c>
      <c r="L49" s="86">
        <f t="shared" si="7"/>
        <v>0</v>
      </c>
      <c r="M49" s="32">
        <v>2</v>
      </c>
      <c r="N49" s="26" t="s">
        <v>162</v>
      </c>
    </row>
    <row r="50" spans="1:15" ht="13.8">
      <c r="A50" s="1">
        <v>11</v>
      </c>
      <c r="B50" s="25">
        <v>45445</v>
      </c>
      <c r="C50" s="1">
        <v>29475</v>
      </c>
      <c r="D50" s="12">
        <v>312214</v>
      </c>
      <c r="E50" s="17">
        <v>8609</v>
      </c>
      <c r="F50" s="20" t="s">
        <v>32</v>
      </c>
      <c r="G50" s="86">
        <v>51.74</v>
      </c>
      <c r="H50" s="86">
        <v>16.66</v>
      </c>
      <c r="I50" s="82">
        <f t="shared" si="6"/>
        <v>35.08</v>
      </c>
      <c r="J50" s="83">
        <v>34.72</v>
      </c>
      <c r="K50" s="87">
        <v>45445</v>
      </c>
      <c r="L50" s="86">
        <f t="shared" si="7"/>
        <v>0.35999999999999943</v>
      </c>
      <c r="M50" s="32">
        <v>2</v>
      </c>
      <c r="N50" s="82"/>
    </row>
    <row r="51" spans="1:15" ht="13.8">
      <c r="A51" s="1">
        <v>12</v>
      </c>
      <c r="B51" s="25">
        <v>45445</v>
      </c>
      <c r="C51" s="1">
        <v>29476</v>
      </c>
      <c r="D51" s="12">
        <v>312214</v>
      </c>
      <c r="E51" s="17">
        <v>8625</v>
      </c>
      <c r="F51" s="20" t="s">
        <v>13</v>
      </c>
      <c r="G51" s="86">
        <v>53.7</v>
      </c>
      <c r="H51" s="86">
        <v>17.02</v>
      </c>
      <c r="I51" s="82">
        <f t="shared" si="6"/>
        <v>36.680000000000007</v>
      </c>
      <c r="J51" s="83">
        <v>36.380000000000003</v>
      </c>
      <c r="K51" s="87">
        <v>45445</v>
      </c>
      <c r="L51" s="86">
        <f t="shared" si="7"/>
        <v>0.30000000000000426</v>
      </c>
      <c r="M51" s="32">
        <v>2</v>
      </c>
      <c r="N51" s="82"/>
    </row>
    <row r="52" spans="1:15" ht="14.4">
      <c r="F52" s="24"/>
      <c r="G52" s="82"/>
      <c r="H52" s="82"/>
      <c r="I52" s="199">
        <v>450.94</v>
      </c>
      <c r="J52" s="88"/>
      <c r="K52" s="200"/>
      <c r="L52" s="82">
        <v>2.8</v>
      </c>
      <c r="M52" s="82"/>
      <c r="N52" s="82"/>
    </row>
    <row r="53" spans="1:15" ht="14.4">
      <c r="A53" s="1">
        <v>1</v>
      </c>
      <c r="B53" s="25">
        <v>45446</v>
      </c>
      <c r="C53" s="1">
        <v>63379</v>
      </c>
      <c r="D53" s="12">
        <v>312214</v>
      </c>
      <c r="E53" s="17">
        <v>8639</v>
      </c>
      <c r="F53" s="24" t="s">
        <v>42</v>
      </c>
      <c r="G53" s="82">
        <v>53.1</v>
      </c>
      <c r="H53" s="82">
        <v>17.16</v>
      </c>
      <c r="I53" s="82">
        <f t="shared" ref="I53:I93" si="8">G53-H53</f>
        <v>35.94</v>
      </c>
      <c r="J53" s="83">
        <v>35.94</v>
      </c>
      <c r="K53" s="87">
        <v>45446</v>
      </c>
      <c r="L53" s="82">
        <f t="shared" ref="L53:L93" si="9">I53-J53</f>
        <v>0</v>
      </c>
      <c r="M53" s="198">
        <v>1</v>
      </c>
      <c r="N53" s="26" t="s">
        <v>162</v>
      </c>
      <c r="O53" s="1" t="s">
        <v>16</v>
      </c>
    </row>
    <row r="54" spans="1:15" ht="14.4">
      <c r="A54" s="1">
        <v>2</v>
      </c>
      <c r="B54" s="25">
        <v>45446</v>
      </c>
      <c r="C54" s="1">
        <v>63380</v>
      </c>
      <c r="D54" s="12">
        <v>312214</v>
      </c>
      <c r="E54" s="17">
        <v>8641</v>
      </c>
      <c r="F54" s="24" t="s">
        <v>45</v>
      </c>
      <c r="G54" s="82">
        <v>54.18</v>
      </c>
      <c r="H54" s="82">
        <v>17.559999999999999</v>
      </c>
      <c r="I54" s="82">
        <f t="shared" si="8"/>
        <v>36.620000000000005</v>
      </c>
      <c r="J54" s="83">
        <v>36.619999999999997</v>
      </c>
      <c r="K54" s="87">
        <v>45446</v>
      </c>
      <c r="L54" s="82">
        <f t="shared" si="9"/>
        <v>0</v>
      </c>
      <c r="M54" s="198">
        <v>1</v>
      </c>
      <c r="N54" s="26" t="s">
        <v>164</v>
      </c>
      <c r="O54" s="1" t="s">
        <v>16</v>
      </c>
    </row>
    <row r="55" spans="1:15" ht="14.4">
      <c r="A55" s="1">
        <v>3</v>
      </c>
      <c r="B55" s="25">
        <v>45446</v>
      </c>
      <c r="C55" s="1">
        <v>63381</v>
      </c>
      <c r="D55" s="12">
        <v>312214</v>
      </c>
      <c r="E55" s="17">
        <v>8647</v>
      </c>
      <c r="F55" s="24" t="s">
        <v>39</v>
      </c>
      <c r="G55" s="82">
        <v>56.46</v>
      </c>
      <c r="H55" s="82">
        <v>17.46</v>
      </c>
      <c r="I55" s="82">
        <f t="shared" si="8"/>
        <v>39</v>
      </c>
      <c r="J55" s="83">
        <v>39</v>
      </c>
      <c r="K55" s="87">
        <v>45446</v>
      </c>
      <c r="L55" s="82">
        <f t="shared" si="9"/>
        <v>0</v>
      </c>
      <c r="M55" s="198">
        <v>1</v>
      </c>
      <c r="N55" s="26" t="s">
        <v>163</v>
      </c>
      <c r="O55" s="1" t="s">
        <v>166</v>
      </c>
    </row>
    <row r="56" spans="1:15" ht="14.4">
      <c r="A56" s="1">
        <v>4</v>
      </c>
      <c r="B56" s="25">
        <v>45446</v>
      </c>
      <c r="C56" s="1">
        <v>63382</v>
      </c>
      <c r="D56" s="12">
        <v>312214</v>
      </c>
      <c r="E56" s="17">
        <v>8649</v>
      </c>
      <c r="F56" s="24" t="s">
        <v>10</v>
      </c>
      <c r="G56" s="82">
        <v>33.72</v>
      </c>
      <c r="H56" s="82">
        <v>10.34</v>
      </c>
      <c r="I56" s="82">
        <f t="shared" si="8"/>
        <v>23.38</v>
      </c>
      <c r="J56" s="83">
        <v>23.1</v>
      </c>
      <c r="K56" s="87">
        <v>45446</v>
      </c>
      <c r="L56" s="82">
        <f t="shared" si="9"/>
        <v>0.27999999999999758</v>
      </c>
      <c r="M56" s="198">
        <v>1</v>
      </c>
      <c r="N56" s="26" t="s">
        <v>163</v>
      </c>
      <c r="O56" s="1" t="s">
        <v>166</v>
      </c>
    </row>
    <row r="57" spans="1:15" ht="14.4">
      <c r="A57" s="1">
        <v>5</v>
      </c>
      <c r="B57" s="25">
        <v>45446</v>
      </c>
      <c r="C57" s="1">
        <v>63383</v>
      </c>
      <c r="D57" s="12">
        <v>312214</v>
      </c>
      <c r="E57" s="17">
        <v>8650</v>
      </c>
      <c r="F57" s="24" t="s">
        <v>44</v>
      </c>
      <c r="G57" s="82">
        <v>55.98</v>
      </c>
      <c r="H57" s="82">
        <v>17.600000000000001</v>
      </c>
      <c r="I57" s="82">
        <f t="shared" si="8"/>
        <v>38.379999999999995</v>
      </c>
      <c r="J57" s="83">
        <v>38.380000000000003</v>
      </c>
      <c r="K57" s="87">
        <v>45446</v>
      </c>
      <c r="L57" s="82">
        <f t="shared" si="9"/>
        <v>0</v>
      </c>
      <c r="M57" s="198">
        <v>1</v>
      </c>
      <c r="N57" s="26" t="s">
        <v>163</v>
      </c>
      <c r="O57" s="1" t="s">
        <v>16</v>
      </c>
    </row>
    <row r="58" spans="1:15" ht="14.4">
      <c r="A58" s="1">
        <v>6</v>
      </c>
      <c r="B58" s="25">
        <v>45446</v>
      </c>
      <c r="C58" s="1">
        <v>63384</v>
      </c>
      <c r="D58" s="12">
        <v>312214</v>
      </c>
      <c r="E58" s="17">
        <v>8652</v>
      </c>
      <c r="F58" s="24" t="s">
        <v>41</v>
      </c>
      <c r="G58" s="82">
        <v>34.44</v>
      </c>
      <c r="H58" s="82">
        <v>10.44</v>
      </c>
      <c r="I58" s="82">
        <f t="shared" si="8"/>
        <v>24</v>
      </c>
      <c r="J58" s="83">
        <v>23.88</v>
      </c>
      <c r="K58" s="87">
        <v>45446</v>
      </c>
      <c r="L58" s="82">
        <f t="shared" si="9"/>
        <v>0.12000000000000099</v>
      </c>
      <c r="M58" s="198">
        <v>1</v>
      </c>
      <c r="N58" s="26" t="s">
        <v>163</v>
      </c>
      <c r="O58" s="1" t="s">
        <v>162</v>
      </c>
    </row>
    <row r="59" spans="1:15" ht="14.4">
      <c r="A59" s="1">
        <v>7</v>
      </c>
      <c r="B59" s="25">
        <v>45446</v>
      </c>
      <c r="C59" s="1">
        <v>63385</v>
      </c>
      <c r="D59" s="12">
        <v>312214</v>
      </c>
      <c r="E59" s="17">
        <v>8653</v>
      </c>
      <c r="F59" s="24" t="s">
        <v>25</v>
      </c>
      <c r="G59" s="82">
        <v>53.38</v>
      </c>
      <c r="H59" s="82">
        <v>17.34</v>
      </c>
      <c r="I59" s="82">
        <f t="shared" si="8"/>
        <v>36.040000000000006</v>
      </c>
      <c r="J59" s="83">
        <v>36.04</v>
      </c>
      <c r="K59" s="87">
        <v>45446</v>
      </c>
      <c r="L59" s="82">
        <f t="shared" si="9"/>
        <v>0</v>
      </c>
      <c r="M59" s="198">
        <v>1</v>
      </c>
      <c r="N59" s="26" t="s">
        <v>163</v>
      </c>
      <c r="O59" s="1" t="s">
        <v>16</v>
      </c>
    </row>
    <row r="60" spans="1:15" ht="14.4">
      <c r="A60" s="1">
        <v>8</v>
      </c>
      <c r="B60" s="25">
        <v>45446</v>
      </c>
      <c r="C60" s="1">
        <v>63386</v>
      </c>
      <c r="D60" s="12">
        <v>312214</v>
      </c>
      <c r="E60" s="17">
        <v>8654</v>
      </c>
      <c r="F60" s="24" t="s">
        <v>40</v>
      </c>
      <c r="G60" s="82">
        <v>55.52</v>
      </c>
      <c r="H60" s="82">
        <v>17.100000000000001</v>
      </c>
      <c r="I60" s="82">
        <f t="shared" si="8"/>
        <v>38.42</v>
      </c>
      <c r="J60" s="83">
        <v>38.42</v>
      </c>
      <c r="K60" s="87">
        <v>45446</v>
      </c>
      <c r="L60" s="82">
        <f t="shared" si="9"/>
        <v>0</v>
      </c>
      <c r="M60" s="198">
        <v>1</v>
      </c>
      <c r="N60" s="26" t="s">
        <v>163</v>
      </c>
      <c r="O60" s="1" t="s">
        <v>16</v>
      </c>
    </row>
    <row r="61" spans="1:15" ht="14.4">
      <c r="A61" s="1">
        <v>9</v>
      </c>
      <c r="B61" s="25">
        <v>45446</v>
      </c>
      <c r="C61" s="1">
        <v>63387</v>
      </c>
      <c r="D61" s="12">
        <v>312214</v>
      </c>
      <c r="E61" s="17">
        <v>8657</v>
      </c>
      <c r="F61" s="24" t="s">
        <v>55</v>
      </c>
      <c r="G61" s="82">
        <v>33.479999999999997</v>
      </c>
      <c r="H61" s="82">
        <v>10.42</v>
      </c>
      <c r="I61" s="82">
        <f t="shared" si="8"/>
        <v>23.059999999999995</v>
      </c>
      <c r="J61" s="83">
        <v>23.06</v>
      </c>
      <c r="K61" s="87">
        <v>45446</v>
      </c>
      <c r="L61" s="82">
        <f t="shared" si="9"/>
        <v>0</v>
      </c>
      <c r="M61" s="198">
        <v>1</v>
      </c>
      <c r="N61" s="26" t="s">
        <v>163</v>
      </c>
      <c r="O61" s="1" t="s">
        <v>164</v>
      </c>
    </row>
    <row r="62" spans="1:15" ht="14.4">
      <c r="A62" s="1">
        <v>10</v>
      </c>
      <c r="B62" s="25">
        <v>45446</v>
      </c>
      <c r="C62" s="1">
        <v>63388</v>
      </c>
      <c r="D62" s="12">
        <v>312214</v>
      </c>
      <c r="E62" s="17">
        <v>8658</v>
      </c>
      <c r="F62" s="24" t="s">
        <v>24</v>
      </c>
      <c r="G62" s="82">
        <v>56.36</v>
      </c>
      <c r="H62" s="82">
        <v>17.899999999999999</v>
      </c>
      <c r="I62" s="82">
        <f t="shared" si="8"/>
        <v>38.46</v>
      </c>
      <c r="J62" s="83">
        <v>38.46</v>
      </c>
      <c r="K62" s="87">
        <v>45446</v>
      </c>
      <c r="L62" s="82">
        <f t="shared" si="9"/>
        <v>0</v>
      </c>
      <c r="M62" s="198">
        <v>1</v>
      </c>
      <c r="N62" s="26" t="s">
        <v>163</v>
      </c>
      <c r="O62" s="1" t="s">
        <v>16</v>
      </c>
    </row>
    <row r="63" spans="1:15" ht="14.4">
      <c r="A63" s="1">
        <v>11</v>
      </c>
      <c r="B63" s="25">
        <v>45446</v>
      </c>
      <c r="C63" s="1">
        <v>63389</v>
      </c>
      <c r="D63" s="12">
        <v>312214</v>
      </c>
      <c r="E63" s="17">
        <v>8670</v>
      </c>
      <c r="F63" s="24" t="s">
        <v>21</v>
      </c>
      <c r="G63" s="82">
        <v>54.48</v>
      </c>
      <c r="H63" s="82">
        <v>17.5</v>
      </c>
      <c r="I63" s="82">
        <f t="shared" si="8"/>
        <v>36.979999999999997</v>
      </c>
      <c r="J63" s="83">
        <v>36.979999999999997</v>
      </c>
      <c r="K63" s="87">
        <v>45446</v>
      </c>
      <c r="L63" s="82">
        <f t="shared" si="9"/>
        <v>0</v>
      </c>
      <c r="M63" s="198">
        <v>1</v>
      </c>
      <c r="N63" s="26" t="s">
        <v>163</v>
      </c>
      <c r="O63" s="1" t="s">
        <v>16</v>
      </c>
    </row>
    <row r="64" spans="1:15" ht="14.4">
      <c r="A64" s="1">
        <v>12</v>
      </c>
      <c r="B64" s="25">
        <v>45446</v>
      </c>
      <c r="C64" s="1">
        <v>63390</v>
      </c>
      <c r="D64" s="12">
        <v>312214</v>
      </c>
      <c r="E64" s="17">
        <v>8669</v>
      </c>
      <c r="F64" s="24" t="s">
        <v>54</v>
      </c>
      <c r="G64" s="82">
        <v>55.82</v>
      </c>
      <c r="H64" s="82">
        <v>17.100000000000001</v>
      </c>
      <c r="I64" s="82">
        <f t="shared" si="8"/>
        <v>38.72</v>
      </c>
      <c r="J64" s="83">
        <v>38.619999999999997</v>
      </c>
      <c r="K64" s="87">
        <v>45446</v>
      </c>
      <c r="L64" s="82">
        <f t="shared" si="9"/>
        <v>0.10000000000000142</v>
      </c>
      <c r="M64" s="198">
        <v>1</v>
      </c>
      <c r="N64" s="26" t="s">
        <v>163</v>
      </c>
      <c r="O64" s="1" t="s">
        <v>162</v>
      </c>
    </row>
    <row r="65" spans="1:15" ht="14.4">
      <c r="A65" s="1">
        <v>13</v>
      </c>
      <c r="B65" s="25">
        <v>45446</v>
      </c>
      <c r="C65" s="1">
        <v>63391</v>
      </c>
      <c r="D65" s="12">
        <v>312214</v>
      </c>
      <c r="E65" s="17">
        <v>8672</v>
      </c>
      <c r="F65" s="24" t="s">
        <v>52</v>
      </c>
      <c r="G65" s="82">
        <v>57.94</v>
      </c>
      <c r="H65" s="82">
        <v>17.52</v>
      </c>
      <c r="I65" s="82">
        <f t="shared" si="8"/>
        <v>40.42</v>
      </c>
      <c r="J65" s="83">
        <v>38.42</v>
      </c>
      <c r="K65" s="87">
        <v>45446</v>
      </c>
      <c r="L65" s="82">
        <f t="shared" si="9"/>
        <v>2</v>
      </c>
      <c r="M65" s="198">
        <v>1</v>
      </c>
      <c r="N65" s="26" t="s">
        <v>162</v>
      </c>
      <c r="O65" s="1" t="s">
        <v>166</v>
      </c>
    </row>
    <row r="66" spans="1:15" ht="14.4">
      <c r="A66" s="1">
        <v>14</v>
      </c>
      <c r="B66" s="25">
        <v>45446</v>
      </c>
      <c r="C66" s="1">
        <v>63392</v>
      </c>
      <c r="D66" s="12">
        <v>312214</v>
      </c>
      <c r="E66" s="17">
        <v>8687</v>
      </c>
      <c r="F66" s="24" t="s">
        <v>26</v>
      </c>
      <c r="G66" s="82">
        <v>53.92</v>
      </c>
      <c r="H66" s="82">
        <v>16.84</v>
      </c>
      <c r="I66" s="82">
        <f t="shared" si="8"/>
        <v>37.08</v>
      </c>
      <c r="J66" s="83">
        <v>36.76</v>
      </c>
      <c r="K66" s="87">
        <v>45446</v>
      </c>
      <c r="L66" s="82">
        <f t="shared" si="9"/>
        <v>0.32000000000000028</v>
      </c>
      <c r="M66" s="198">
        <v>1</v>
      </c>
      <c r="N66" s="26" t="s">
        <v>163</v>
      </c>
      <c r="O66" s="1" t="s">
        <v>16</v>
      </c>
    </row>
    <row r="67" spans="1:15" ht="14.4">
      <c r="A67" s="1">
        <v>15</v>
      </c>
      <c r="B67" s="25">
        <v>45446</v>
      </c>
      <c r="C67" s="1">
        <v>63413</v>
      </c>
      <c r="D67" s="12">
        <v>312214</v>
      </c>
      <c r="E67" s="17">
        <v>8707</v>
      </c>
      <c r="F67" s="24" t="s">
        <v>45</v>
      </c>
      <c r="G67" s="82">
        <v>55.36</v>
      </c>
      <c r="H67" s="82">
        <v>17.54</v>
      </c>
      <c r="I67" s="82">
        <f t="shared" si="8"/>
        <v>37.82</v>
      </c>
      <c r="J67" s="83">
        <v>37.82</v>
      </c>
      <c r="K67" s="87">
        <v>45446</v>
      </c>
      <c r="L67" s="82">
        <f t="shared" si="9"/>
        <v>0</v>
      </c>
      <c r="M67" s="198">
        <v>2</v>
      </c>
      <c r="N67" s="26" t="s">
        <v>164</v>
      </c>
      <c r="O67" s="1" t="s">
        <v>16</v>
      </c>
    </row>
    <row r="68" spans="1:15" ht="14.4">
      <c r="A68" s="1">
        <v>16</v>
      </c>
      <c r="B68" s="25">
        <v>45446</v>
      </c>
      <c r="C68" s="1">
        <v>63414</v>
      </c>
      <c r="D68" s="12">
        <v>312214</v>
      </c>
      <c r="E68" s="17">
        <v>8702</v>
      </c>
      <c r="F68" s="24" t="s">
        <v>42</v>
      </c>
      <c r="G68" s="82">
        <v>55.14</v>
      </c>
      <c r="H68" s="82">
        <v>17.12</v>
      </c>
      <c r="I68" s="82">
        <f t="shared" si="8"/>
        <v>38.019999999999996</v>
      </c>
      <c r="J68" s="83">
        <v>38.020000000000003</v>
      </c>
      <c r="K68" s="87">
        <v>45446</v>
      </c>
      <c r="L68" s="82">
        <f t="shared" si="9"/>
        <v>0</v>
      </c>
      <c r="M68" s="198">
        <v>2</v>
      </c>
      <c r="N68" s="26" t="s">
        <v>165</v>
      </c>
      <c r="O68" s="1" t="s">
        <v>16</v>
      </c>
    </row>
    <row r="69" spans="1:15" ht="14.4">
      <c r="A69" s="1">
        <v>17</v>
      </c>
      <c r="B69" s="25">
        <v>45446</v>
      </c>
      <c r="C69" s="1">
        <v>63415</v>
      </c>
      <c r="D69" s="12">
        <v>312214</v>
      </c>
      <c r="E69" s="17">
        <v>8712</v>
      </c>
      <c r="F69" s="24" t="s">
        <v>44</v>
      </c>
      <c r="G69" s="82">
        <v>55.78</v>
      </c>
      <c r="H69" s="82">
        <v>17.54</v>
      </c>
      <c r="I69" s="82">
        <f t="shared" si="8"/>
        <v>38.24</v>
      </c>
      <c r="J69" s="83">
        <v>37.92</v>
      </c>
      <c r="K69" s="87">
        <v>45447</v>
      </c>
      <c r="L69" s="82">
        <f t="shared" si="9"/>
        <v>0.32000000000000028</v>
      </c>
      <c r="M69" s="198">
        <v>2</v>
      </c>
      <c r="N69" s="26" t="s">
        <v>164</v>
      </c>
      <c r="O69" s="1" t="s">
        <v>16</v>
      </c>
    </row>
    <row r="70" spans="1:15" ht="14.4">
      <c r="A70" s="1">
        <v>18</v>
      </c>
      <c r="B70" s="25">
        <v>45446</v>
      </c>
      <c r="C70" s="1">
        <v>63416</v>
      </c>
      <c r="D70" s="12">
        <v>312214</v>
      </c>
      <c r="E70" s="17">
        <v>8715</v>
      </c>
      <c r="F70" s="24" t="s">
        <v>10</v>
      </c>
      <c r="G70" s="82">
        <v>34.119999999999997</v>
      </c>
      <c r="H70" s="82">
        <v>10.32</v>
      </c>
      <c r="I70" s="82">
        <f t="shared" si="8"/>
        <v>23.799999999999997</v>
      </c>
      <c r="J70" s="83">
        <v>23.8</v>
      </c>
      <c r="K70" s="87">
        <v>45447</v>
      </c>
      <c r="L70" s="82">
        <f t="shared" si="9"/>
        <v>0</v>
      </c>
      <c r="M70" s="198">
        <v>2</v>
      </c>
      <c r="N70" s="218" t="s">
        <v>163</v>
      </c>
      <c r="O70" s="1" t="s">
        <v>16</v>
      </c>
    </row>
    <row r="71" spans="1:15" ht="14.4">
      <c r="A71" s="1">
        <v>19</v>
      </c>
      <c r="B71" s="25">
        <v>45446</v>
      </c>
      <c r="C71" s="1">
        <v>63417</v>
      </c>
      <c r="D71" s="12">
        <v>312214</v>
      </c>
      <c r="E71" s="17">
        <v>8716</v>
      </c>
      <c r="F71" s="24" t="s">
        <v>39</v>
      </c>
      <c r="G71" s="82">
        <v>54.5</v>
      </c>
      <c r="H71" s="82">
        <v>17.32</v>
      </c>
      <c r="I71" s="82">
        <f t="shared" si="8"/>
        <v>37.18</v>
      </c>
      <c r="J71" s="83">
        <v>36.340000000000003</v>
      </c>
      <c r="K71" s="87">
        <v>45447</v>
      </c>
      <c r="L71" s="82">
        <f t="shared" si="9"/>
        <v>0.83999999999999631</v>
      </c>
      <c r="M71" s="198">
        <v>2</v>
      </c>
      <c r="N71" s="218" t="s">
        <v>162</v>
      </c>
      <c r="O71" s="1" t="s">
        <v>163</v>
      </c>
    </row>
    <row r="72" spans="1:15" ht="14.4">
      <c r="A72" s="1">
        <v>20</v>
      </c>
      <c r="B72" s="25">
        <v>45446</v>
      </c>
      <c r="C72" s="1">
        <v>63418</v>
      </c>
      <c r="D72" s="12">
        <v>312214</v>
      </c>
      <c r="E72" s="17">
        <v>8718</v>
      </c>
      <c r="F72" s="24" t="s">
        <v>25</v>
      </c>
      <c r="G72" s="82">
        <v>55.42</v>
      </c>
      <c r="H72" s="82">
        <v>17.3</v>
      </c>
      <c r="I72" s="82">
        <f t="shared" si="8"/>
        <v>38.120000000000005</v>
      </c>
      <c r="J72" s="83">
        <v>37.979999999999997</v>
      </c>
      <c r="K72" s="87">
        <v>45447</v>
      </c>
      <c r="L72" s="82">
        <f t="shared" si="9"/>
        <v>0.14000000000000767</v>
      </c>
      <c r="M72" s="198">
        <v>2</v>
      </c>
      <c r="N72" s="218" t="s">
        <v>164</v>
      </c>
      <c r="O72" s="1" t="s">
        <v>164</v>
      </c>
    </row>
    <row r="73" spans="1:15" ht="14.4">
      <c r="A73" s="1">
        <v>21</v>
      </c>
      <c r="B73" s="25">
        <v>45446</v>
      </c>
      <c r="C73" s="1">
        <v>63419</v>
      </c>
      <c r="D73" s="12">
        <v>312214</v>
      </c>
      <c r="E73" s="17">
        <v>8719</v>
      </c>
      <c r="F73" s="24" t="s">
        <v>40</v>
      </c>
      <c r="G73" s="82">
        <v>54.9</v>
      </c>
      <c r="H73" s="82">
        <v>17.04</v>
      </c>
      <c r="I73" s="82">
        <f t="shared" si="8"/>
        <v>37.86</v>
      </c>
      <c r="J73" s="83">
        <v>37.82</v>
      </c>
      <c r="K73" s="87">
        <v>45447</v>
      </c>
      <c r="L73" s="82">
        <f t="shared" si="9"/>
        <v>3.9999999999999147E-2</v>
      </c>
      <c r="M73" s="198">
        <v>2</v>
      </c>
      <c r="N73" s="218" t="s">
        <v>164</v>
      </c>
      <c r="O73" s="1" t="s">
        <v>16</v>
      </c>
    </row>
    <row r="74" spans="1:15" ht="14.4">
      <c r="A74" s="1">
        <v>22</v>
      </c>
      <c r="B74" s="25">
        <v>45446</v>
      </c>
      <c r="C74" s="1">
        <v>63421</v>
      </c>
      <c r="D74" s="12">
        <v>312214</v>
      </c>
      <c r="E74" s="17">
        <v>8722</v>
      </c>
      <c r="F74" s="24" t="s">
        <v>24</v>
      </c>
      <c r="G74" s="82">
        <v>55.82</v>
      </c>
      <c r="H74" s="82">
        <v>17.84</v>
      </c>
      <c r="I74" s="82">
        <f t="shared" si="8"/>
        <v>37.980000000000004</v>
      </c>
      <c r="J74" s="83">
        <v>37.979999999999997</v>
      </c>
      <c r="K74" s="87">
        <v>45447</v>
      </c>
      <c r="L74" s="82">
        <f t="shared" si="9"/>
        <v>0</v>
      </c>
      <c r="M74" s="198">
        <v>2</v>
      </c>
      <c r="N74" s="218" t="s">
        <v>166</v>
      </c>
      <c r="O74" s="1" t="s">
        <v>16</v>
      </c>
    </row>
    <row r="75" spans="1:15" ht="14.4">
      <c r="A75" s="1">
        <v>23</v>
      </c>
      <c r="B75" s="25">
        <v>45446</v>
      </c>
      <c r="C75" s="1">
        <v>63422</v>
      </c>
      <c r="D75" s="12">
        <v>312214</v>
      </c>
      <c r="E75" s="17">
        <v>8725</v>
      </c>
      <c r="F75" s="24" t="s">
        <v>41</v>
      </c>
      <c r="G75" s="82">
        <v>34.380000000000003</v>
      </c>
      <c r="H75" s="82">
        <v>10.42</v>
      </c>
      <c r="I75" s="82">
        <f t="shared" si="8"/>
        <v>23.96</v>
      </c>
      <c r="J75" s="83">
        <v>23.02</v>
      </c>
      <c r="K75" s="87">
        <v>45447</v>
      </c>
      <c r="L75" s="82">
        <f t="shared" si="9"/>
        <v>0.94000000000000128</v>
      </c>
      <c r="M75" s="198">
        <v>2</v>
      </c>
      <c r="N75" s="218" t="s">
        <v>163</v>
      </c>
      <c r="O75" s="1" t="s">
        <v>166</v>
      </c>
    </row>
    <row r="76" spans="1:15" ht="14.4">
      <c r="A76" s="1">
        <v>24</v>
      </c>
      <c r="B76" s="25">
        <v>45446</v>
      </c>
      <c r="C76" s="1">
        <v>63424</v>
      </c>
      <c r="D76" s="12">
        <v>312214</v>
      </c>
      <c r="E76" s="17">
        <v>8734</v>
      </c>
      <c r="F76" s="24" t="s">
        <v>55</v>
      </c>
      <c r="G76" s="82">
        <v>33.1</v>
      </c>
      <c r="H76" s="82">
        <v>10.38</v>
      </c>
      <c r="I76" s="82">
        <f t="shared" si="8"/>
        <v>22.72</v>
      </c>
      <c r="J76" s="83">
        <v>22.22</v>
      </c>
      <c r="K76" s="87">
        <v>45447</v>
      </c>
      <c r="L76" s="82">
        <f t="shared" si="9"/>
        <v>0.5</v>
      </c>
      <c r="M76" s="198">
        <v>2</v>
      </c>
      <c r="N76" s="218" t="s">
        <v>164</v>
      </c>
      <c r="O76" s="1" t="s">
        <v>164</v>
      </c>
    </row>
    <row r="77" spans="1:15" ht="14.4">
      <c r="B77" s="25"/>
      <c r="F77" s="24"/>
      <c r="G77" s="82"/>
      <c r="H77" s="82"/>
      <c r="I77" s="199">
        <v>822.2</v>
      </c>
      <c r="J77" s="88"/>
      <c r="K77" s="200"/>
      <c r="L77" s="226">
        <v>5.6</v>
      </c>
      <c r="M77" s="82"/>
      <c r="N77" s="218"/>
    </row>
    <row r="78" spans="1:15" ht="13.8">
      <c r="A78" s="1">
        <v>1</v>
      </c>
      <c r="B78" s="25">
        <v>45446</v>
      </c>
      <c r="C78" s="1">
        <v>29477</v>
      </c>
      <c r="D78" s="12">
        <v>312214</v>
      </c>
      <c r="E78" s="17">
        <v>8634</v>
      </c>
      <c r="F78" s="20" t="s">
        <v>32</v>
      </c>
      <c r="G78" s="86">
        <v>55.54</v>
      </c>
      <c r="H78" s="86">
        <v>16.66</v>
      </c>
      <c r="I78" s="82">
        <f t="shared" si="8"/>
        <v>38.879999999999995</v>
      </c>
      <c r="J78" s="83">
        <v>38.86</v>
      </c>
      <c r="K78" s="87">
        <v>45446</v>
      </c>
      <c r="L78" s="86">
        <f t="shared" si="9"/>
        <v>1.9999999999996021E-2</v>
      </c>
      <c r="M78" s="32">
        <v>1</v>
      </c>
      <c r="N78" s="218" t="s">
        <v>163</v>
      </c>
      <c r="O78" s="1" t="s">
        <v>16</v>
      </c>
    </row>
    <row r="79" spans="1:15" ht="13.8">
      <c r="A79" s="1">
        <v>2</v>
      </c>
      <c r="B79" s="25">
        <v>45446</v>
      </c>
      <c r="C79" s="1">
        <v>29479</v>
      </c>
      <c r="D79" s="12">
        <v>312214</v>
      </c>
      <c r="E79" s="17">
        <v>8636</v>
      </c>
      <c r="F79" s="20" t="s">
        <v>34</v>
      </c>
      <c r="G79" s="86">
        <v>55.42</v>
      </c>
      <c r="H79" s="86">
        <v>17.079999999999998</v>
      </c>
      <c r="I79" s="82">
        <f t="shared" si="8"/>
        <v>38.340000000000003</v>
      </c>
      <c r="J79" s="83">
        <v>38.340000000000003</v>
      </c>
      <c r="K79" s="87">
        <v>45446</v>
      </c>
      <c r="L79" s="86">
        <f t="shared" si="9"/>
        <v>0</v>
      </c>
      <c r="M79" s="32">
        <v>1</v>
      </c>
      <c r="N79" s="218" t="s">
        <v>162</v>
      </c>
      <c r="O79" s="1" t="s">
        <v>16</v>
      </c>
    </row>
    <row r="80" spans="1:15" ht="13.8">
      <c r="A80" s="1">
        <v>3</v>
      </c>
      <c r="B80" s="25">
        <v>45446</v>
      </c>
      <c r="C80" s="1">
        <v>29480</v>
      </c>
      <c r="D80" s="12">
        <v>312214</v>
      </c>
      <c r="E80" s="17">
        <v>8635</v>
      </c>
      <c r="F80" s="20" t="s">
        <v>49</v>
      </c>
      <c r="G80" s="86">
        <v>52.74</v>
      </c>
      <c r="H80" s="86">
        <v>16.78</v>
      </c>
      <c r="I80" s="82">
        <f t="shared" si="8"/>
        <v>35.96</v>
      </c>
      <c r="J80" s="83">
        <v>35.96</v>
      </c>
      <c r="K80" s="87">
        <v>45446</v>
      </c>
      <c r="L80" s="86">
        <f t="shared" si="9"/>
        <v>0</v>
      </c>
      <c r="M80" s="32">
        <v>1</v>
      </c>
      <c r="N80" s="218" t="s">
        <v>163</v>
      </c>
      <c r="O80" s="1" t="s">
        <v>166</v>
      </c>
    </row>
    <row r="81" spans="1:15" ht="13.8">
      <c r="A81" s="1">
        <v>4</v>
      </c>
      <c r="B81" s="25">
        <v>45446</v>
      </c>
      <c r="C81" s="1">
        <v>29481</v>
      </c>
      <c r="D81" s="12">
        <v>312214</v>
      </c>
      <c r="E81" s="17">
        <v>8637</v>
      </c>
      <c r="F81" s="20" t="s">
        <v>47</v>
      </c>
      <c r="G81" s="86">
        <v>52.58</v>
      </c>
      <c r="H81" s="86">
        <v>16.760000000000002</v>
      </c>
      <c r="I81" s="82">
        <f t="shared" si="8"/>
        <v>35.819999999999993</v>
      </c>
      <c r="J81" s="83">
        <v>35.82</v>
      </c>
      <c r="K81" s="87">
        <v>45446</v>
      </c>
      <c r="L81" s="86">
        <f t="shared" si="9"/>
        <v>0</v>
      </c>
      <c r="M81" s="32">
        <v>1</v>
      </c>
      <c r="N81" s="218" t="s">
        <v>164</v>
      </c>
      <c r="O81" s="1" t="s">
        <v>16</v>
      </c>
    </row>
    <row r="82" spans="1:15" ht="13.8">
      <c r="A82" s="1">
        <v>5</v>
      </c>
      <c r="B82" s="25">
        <v>45446</v>
      </c>
      <c r="C82" s="1">
        <v>29482</v>
      </c>
      <c r="D82" s="12">
        <v>312214</v>
      </c>
      <c r="E82" s="17">
        <v>8638</v>
      </c>
      <c r="F82" s="20" t="s">
        <v>48</v>
      </c>
      <c r="G82" s="86">
        <v>54.94</v>
      </c>
      <c r="H82" s="86">
        <v>16.760000000000002</v>
      </c>
      <c r="I82" s="82">
        <f t="shared" si="8"/>
        <v>38.179999999999993</v>
      </c>
      <c r="J82" s="83">
        <v>38.18</v>
      </c>
      <c r="K82" s="87">
        <v>45446</v>
      </c>
      <c r="L82" s="86">
        <f t="shared" si="9"/>
        <v>0</v>
      </c>
      <c r="M82" s="32">
        <v>1</v>
      </c>
      <c r="N82" s="218" t="s">
        <v>162</v>
      </c>
      <c r="O82" s="1" t="s">
        <v>16</v>
      </c>
    </row>
    <row r="83" spans="1:15" ht="13.8">
      <c r="A83" s="1">
        <v>6</v>
      </c>
      <c r="B83" s="25">
        <v>45446</v>
      </c>
      <c r="C83" s="1">
        <v>29483</v>
      </c>
      <c r="D83" s="12">
        <v>312214</v>
      </c>
      <c r="E83" s="17">
        <v>8640</v>
      </c>
      <c r="F83" s="20" t="s">
        <v>13</v>
      </c>
      <c r="G83" s="86">
        <v>56.82</v>
      </c>
      <c r="H83" s="86">
        <v>17.02</v>
      </c>
      <c r="I83" s="82">
        <f t="shared" si="8"/>
        <v>39.799999999999997</v>
      </c>
      <c r="J83" s="83">
        <v>39.799999999999997</v>
      </c>
      <c r="K83" s="87">
        <v>45446</v>
      </c>
      <c r="L83" s="86">
        <f t="shared" si="9"/>
        <v>0</v>
      </c>
      <c r="M83" s="32">
        <v>1</v>
      </c>
      <c r="N83" s="218" t="s">
        <v>162</v>
      </c>
      <c r="O83" s="1" t="s">
        <v>16</v>
      </c>
    </row>
    <row r="84" spans="1:15" ht="13.8">
      <c r="A84" s="1">
        <v>7</v>
      </c>
      <c r="B84" s="25">
        <v>45446</v>
      </c>
      <c r="C84" s="1">
        <v>29484</v>
      </c>
      <c r="D84" s="12">
        <v>312214</v>
      </c>
      <c r="E84" s="17">
        <v>8645</v>
      </c>
      <c r="F84" s="20" t="s">
        <v>46</v>
      </c>
      <c r="G84" s="86">
        <v>53.14</v>
      </c>
      <c r="H84" s="86">
        <v>16.66</v>
      </c>
      <c r="I84" s="82">
        <f t="shared" si="8"/>
        <v>36.480000000000004</v>
      </c>
      <c r="J84" s="83">
        <v>36.479999999999997</v>
      </c>
      <c r="K84" s="87">
        <v>45446</v>
      </c>
      <c r="L84" s="86">
        <f t="shared" si="9"/>
        <v>0</v>
      </c>
      <c r="M84" s="32">
        <v>1</v>
      </c>
      <c r="N84" s="218" t="s">
        <v>163</v>
      </c>
      <c r="O84" s="1" t="s">
        <v>16</v>
      </c>
    </row>
    <row r="85" spans="1:15" ht="13.8">
      <c r="A85" s="1">
        <v>8</v>
      </c>
      <c r="B85" s="25">
        <v>45446</v>
      </c>
      <c r="C85" s="1">
        <v>29485</v>
      </c>
      <c r="D85" s="12">
        <v>312214</v>
      </c>
      <c r="E85" s="17">
        <v>8668</v>
      </c>
      <c r="F85" s="20" t="s">
        <v>11</v>
      </c>
      <c r="G85" s="86">
        <v>55.98</v>
      </c>
      <c r="H85" s="86">
        <v>17.04</v>
      </c>
      <c r="I85" s="82">
        <f t="shared" si="8"/>
        <v>38.94</v>
      </c>
      <c r="J85" s="83">
        <v>38.94</v>
      </c>
      <c r="K85" s="87">
        <v>45446</v>
      </c>
      <c r="L85" s="86">
        <f t="shared" si="9"/>
        <v>0</v>
      </c>
      <c r="M85" s="32">
        <v>1</v>
      </c>
      <c r="N85" s="218" t="s">
        <v>163</v>
      </c>
      <c r="O85" s="1" t="s">
        <v>16</v>
      </c>
    </row>
    <row r="86" spans="1:15" ht="13.8">
      <c r="A86" s="1">
        <v>9</v>
      </c>
      <c r="B86" s="25">
        <v>45446</v>
      </c>
      <c r="C86" s="1">
        <v>29486</v>
      </c>
      <c r="D86" s="12">
        <v>312214</v>
      </c>
      <c r="E86" s="17">
        <v>8683</v>
      </c>
      <c r="F86" s="20" t="s">
        <v>12</v>
      </c>
      <c r="G86" s="86">
        <v>53.78</v>
      </c>
      <c r="H86" s="86">
        <v>16.739999999999998</v>
      </c>
      <c r="I86" s="82">
        <f t="shared" si="8"/>
        <v>37.040000000000006</v>
      </c>
      <c r="J86" s="83">
        <v>37.04</v>
      </c>
      <c r="K86" s="87">
        <v>45446</v>
      </c>
      <c r="L86" s="86">
        <f t="shared" si="9"/>
        <v>0</v>
      </c>
      <c r="M86" s="32">
        <v>1</v>
      </c>
      <c r="N86" s="218" t="s">
        <v>163</v>
      </c>
      <c r="O86" s="1" t="s">
        <v>16</v>
      </c>
    </row>
    <row r="87" spans="1:15" ht="13.8">
      <c r="A87" s="1">
        <v>10</v>
      </c>
      <c r="B87" s="25">
        <v>45446</v>
      </c>
      <c r="C87" s="1">
        <v>29487</v>
      </c>
      <c r="D87" s="12">
        <v>312214</v>
      </c>
      <c r="E87" s="17">
        <v>8685</v>
      </c>
      <c r="F87" s="20" t="s">
        <v>32</v>
      </c>
      <c r="G87" s="86">
        <v>53.92</v>
      </c>
      <c r="H87" s="86">
        <v>16.62</v>
      </c>
      <c r="I87" s="82">
        <f t="shared" si="8"/>
        <v>37.299999999999997</v>
      </c>
      <c r="J87" s="83">
        <v>35.74</v>
      </c>
      <c r="K87" s="87">
        <v>45446</v>
      </c>
      <c r="L87" s="86">
        <f t="shared" si="9"/>
        <v>1.5599999999999952</v>
      </c>
      <c r="M87" s="32">
        <v>2</v>
      </c>
      <c r="N87" s="218" t="s">
        <v>167</v>
      </c>
      <c r="O87" s="1" t="s">
        <v>16</v>
      </c>
    </row>
    <row r="88" spans="1:15" ht="13.8">
      <c r="A88" s="1">
        <v>11</v>
      </c>
      <c r="B88" s="25">
        <v>45446</v>
      </c>
      <c r="C88" s="1">
        <v>29488</v>
      </c>
      <c r="D88" s="12">
        <v>312214</v>
      </c>
      <c r="E88" s="17">
        <v>8693</v>
      </c>
      <c r="F88" s="20" t="s">
        <v>47</v>
      </c>
      <c r="G88" s="86">
        <v>53.56</v>
      </c>
      <c r="H88" s="86">
        <v>16.739999999999998</v>
      </c>
      <c r="I88" s="82">
        <f t="shared" si="8"/>
        <v>36.820000000000007</v>
      </c>
      <c r="J88" s="83">
        <v>36.82</v>
      </c>
      <c r="K88" s="87">
        <v>45446</v>
      </c>
      <c r="L88" s="86">
        <f t="shared" si="9"/>
        <v>0</v>
      </c>
      <c r="M88" s="32">
        <v>2</v>
      </c>
      <c r="N88" s="218" t="s">
        <v>164</v>
      </c>
      <c r="O88" s="1" t="s">
        <v>16</v>
      </c>
    </row>
    <row r="89" spans="1:15" ht="13.8">
      <c r="A89" s="1">
        <v>12</v>
      </c>
      <c r="B89" s="25">
        <v>45446</v>
      </c>
      <c r="C89" s="1">
        <v>29489</v>
      </c>
      <c r="D89" s="12">
        <v>312214</v>
      </c>
      <c r="E89" s="17">
        <v>8692</v>
      </c>
      <c r="F89" s="20" t="s">
        <v>34</v>
      </c>
      <c r="G89" s="86">
        <v>52.46</v>
      </c>
      <c r="H89" s="86">
        <v>17.059999999999999</v>
      </c>
      <c r="I89" s="82">
        <f t="shared" si="8"/>
        <v>35.400000000000006</v>
      </c>
      <c r="J89" s="83">
        <v>35.4</v>
      </c>
      <c r="K89" s="87">
        <v>45446</v>
      </c>
      <c r="L89" s="86">
        <f t="shared" si="9"/>
        <v>0</v>
      </c>
      <c r="M89" s="32">
        <v>2</v>
      </c>
      <c r="N89" s="218" t="s">
        <v>167</v>
      </c>
      <c r="O89" s="1" t="s">
        <v>16</v>
      </c>
    </row>
    <row r="90" spans="1:15" ht="13.8">
      <c r="A90" s="1">
        <v>13</v>
      </c>
      <c r="B90" s="25">
        <v>45446</v>
      </c>
      <c r="C90" s="1">
        <v>29490</v>
      </c>
      <c r="D90" s="12">
        <v>312214</v>
      </c>
      <c r="E90" s="17">
        <v>8705</v>
      </c>
      <c r="F90" s="20" t="s">
        <v>48</v>
      </c>
      <c r="G90" s="86">
        <v>54.46</v>
      </c>
      <c r="H90" s="86">
        <v>16.72</v>
      </c>
      <c r="I90" s="82">
        <f t="shared" si="8"/>
        <v>37.74</v>
      </c>
      <c r="J90" s="83">
        <v>37.14</v>
      </c>
      <c r="K90" s="87">
        <v>45446</v>
      </c>
      <c r="L90" s="86">
        <f t="shared" si="9"/>
        <v>0.60000000000000142</v>
      </c>
      <c r="M90" s="32">
        <v>2</v>
      </c>
      <c r="N90" s="218" t="s">
        <v>166</v>
      </c>
      <c r="O90" s="1" t="s">
        <v>16</v>
      </c>
    </row>
    <row r="91" spans="1:15" ht="13.8">
      <c r="A91" s="1">
        <v>14</v>
      </c>
      <c r="B91" s="25">
        <v>45446</v>
      </c>
      <c r="C91" s="1">
        <v>29491</v>
      </c>
      <c r="D91" s="12">
        <v>312214</v>
      </c>
      <c r="E91" s="17">
        <v>8706</v>
      </c>
      <c r="F91" s="20" t="s">
        <v>13</v>
      </c>
      <c r="G91" s="86">
        <v>55.84</v>
      </c>
      <c r="H91" s="86">
        <v>16.98</v>
      </c>
      <c r="I91" s="82">
        <f t="shared" si="8"/>
        <v>38.86</v>
      </c>
      <c r="J91" s="83">
        <v>38.86</v>
      </c>
      <c r="K91" s="87">
        <v>45446</v>
      </c>
      <c r="L91" s="86">
        <f t="shared" si="9"/>
        <v>0</v>
      </c>
      <c r="M91" s="32">
        <v>2</v>
      </c>
      <c r="N91" s="218" t="s">
        <v>162</v>
      </c>
      <c r="O91" s="1" t="s">
        <v>16</v>
      </c>
    </row>
    <row r="92" spans="1:15" ht="13.8">
      <c r="A92" s="1">
        <v>15</v>
      </c>
      <c r="B92" s="25">
        <v>45446</v>
      </c>
      <c r="C92" s="1">
        <v>29492</v>
      </c>
      <c r="D92" s="12">
        <v>312214</v>
      </c>
      <c r="E92" s="17">
        <v>8686</v>
      </c>
      <c r="F92" s="20" t="s">
        <v>49</v>
      </c>
      <c r="G92" s="86">
        <v>54.34</v>
      </c>
      <c r="H92" s="86">
        <v>16.760000000000002</v>
      </c>
      <c r="I92" s="82">
        <f t="shared" si="8"/>
        <v>37.58</v>
      </c>
      <c r="J92" s="83">
        <v>35.86</v>
      </c>
      <c r="K92" s="87">
        <v>45446</v>
      </c>
      <c r="L92" s="86">
        <f t="shared" si="9"/>
        <v>1.7199999999999989</v>
      </c>
      <c r="M92" s="32">
        <v>2</v>
      </c>
      <c r="N92" s="218" t="s">
        <v>167</v>
      </c>
      <c r="O92" s="1" t="s">
        <v>162</v>
      </c>
    </row>
    <row r="93" spans="1:15" ht="13.8">
      <c r="A93" s="1">
        <v>16</v>
      </c>
      <c r="B93" s="25">
        <v>45446</v>
      </c>
      <c r="C93" s="1">
        <v>29493</v>
      </c>
      <c r="D93" s="12">
        <v>312214</v>
      </c>
      <c r="E93" s="17">
        <v>8708</v>
      </c>
      <c r="F93" s="20" t="s">
        <v>46</v>
      </c>
      <c r="G93" s="86">
        <v>54.44</v>
      </c>
      <c r="H93" s="86">
        <v>16.64</v>
      </c>
      <c r="I93" s="82">
        <f t="shared" si="8"/>
        <v>37.799999999999997</v>
      </c>
      <c r="J93" s="83">
        <v>37.74</v>
      </c>
      <c r="K93" s="87">
        <v>45446</v>
      </c>
      <c r="L93" s="86">
        <f t="shared" si="9"/>
        <v>5.9999999999995168E-2</v>
      </c>
      <c r="M93" s="32">
        <v>2</v>
      </c>
      <c r="N93" s="218" t="s">
        <v>165</v>
      </c>
      <c r="O93" s="1" t="s">
        <v>16</v>
      </c>
    </row>
    <row r="94" spans="1:15" ht="14.4">
      <c r="F94" s="24"/>
      <c r="G94" s="218"/>
      <c r="H94" s="218"/>
      <c r="I94" s="199">
        <v>600.94000000000005</v>
      </c>
      <c r="J94" s="88"/>
      <c r="K94" s="200"/>
      <c r="L94" s="225">
        <v>3.96</v>
      </c>
      <c r="M94" s="218"/>
      <c r="N94" s="218"/>
    </row>
    <row r="95" spans="1:15" ht="14.4">
      <c r="A95" s="1">
        <v>1</v>
      </c>
      <c r="B95" s="25">
        <v>45447</v>
      </c>
      <c r="C95" s="1">
        <v>63425</v>
      </c>
      <c r="D95" s="12">
        <v>312214</v>
      </c>
      <c r="E95" s="17">
        <v>8786</v>
      </c>
      <c r="F95" s="24" t="s">
        <v>42</v>
      </c>
      <c r="G95" s="82">
        <v>52.98</v>
      </c>
      <c r="H95" s="82">
        <v>17.079999999999998</v>
      </c>
      <c r="I95" s="82">
        <f t="shared" ref="I95:I114" si="10">G95-H95</f>
        <v>35.9</v>
      </c>
      <c r="J95" s="83">
        <v>35.72</v>
      </c>
      <c r="K95" s="87">
        <v>45447</v>
      </c>
      <c r="L95" s="82">
        <f t="shared" ref="L95:L114" si="11">I95-J95</f>
        <v>0.17999999999999972</v>
      </c>
      <c r="M95" s="198">
        <v>1</v>
      </c>
      <c r="N95" s="26" t="s">
        <v>164</v>
      </c>
      <c r="O95" s="1" t="s">
        <v>16</v>
      </c>
    </row>
    <row r="96" spans="1:15" ht="14.4">
      <c r="A96" s="1">
        <v>2</v>
      </c>
      <c r="B96" s="25">
        <v>45447</v>
      </c>
      <c r="C96" s="1">
        <v>63426</v>
      </c>
      <c r="D96" s="12">
        <v>312214</v>
      </c>
      <c r="E96" s="17">
        <v>8789</v>
      </c>
      <c r="F96" s="24" t="s">
        <v>45</v>
      </c>
      <c r="G96" s="82">
        <v>53.94</v>
      </c>
      <c r="H96" s="82">
        <v>17.52</v>
      </c>
      <c r="I96" s="82">
        <f t="shared" si="10"/>
        <v>36.42</v>
      </c>
      <c r="J96" s="83">
        <v>35.4</v>
      </c>
      <c r="K96" s="87">
        <v>45447</v>
      </c>
      <c r="L96" s="82">
        <f t="shared" si="11"/>
        <v>1.0200000000000031</v>
      </c>
      <c r="M96" s="198">
        <v>1</v>
      </c>
      <c r="N96" s="26" t="s">
        <v>162</v>
      </c>
      <c r="O96" s="1" t="s">
        <v>164</v>
      </c>
    </row>
    <row r="97" spans="1:15" ht="14.4">
      <c r="A97" s="1">
        <v>3</v>
      </c>
      <c r="B97" s="25">
        <v>45447</v>
      </c>
      <c r="C97" s="1">
        <v>63427</v>
      </c>
      <c r="D97" s="12">
        <v>312214</v>
      </c>
      <c r="E97" s="17">
        <v>8787</v>
      </c>
      <c r="F97" s="24" t="s">
        <v>26</v>
      </c>
      <c r="G97" s="82">
        <v>55.68</v>
      </c>
      <c r="H97" s="82">
        <v>16.86</v>
      </c>
      <c r="I97" s="82">
        <f t="shared" si="10"/>
        <v>38.82</v>
      </c>
      <c r="J97" s="83">
        <v>38.82</v>
      </c>
      <c r="K97" s="87">
        <v>45447</v>
      </c>
      <c r="L97" s="82">
        <f t="shared" si="11"/>
        <v>0</v>
      </c>
      <c r="M97" s="198">
        <v>1</v>
      </c>
      <c r="N97" s="26" t="s">
        <v>162</v>
      </c>
      <c r="O97" s="1" t="s">
        <v>16</v>
      </c>
    </row>
    <row r="98" spans="1:15" ht="14.4">
      <c r="A98" s="1">
        <v>4</v>
      </c>
      <c r="B98" s="25">
        <v>45447</v>
      </c>
      <c r="C98" s="1">
        <v>63428</v>
      </c>
      <c r="D98" s="12">
        <v>312214</v>
      </c>
      <c r="E98" s="17">
        <v>8793</v>
      </c>
      <c r="F98" s="24" t="s">
        <v>55</v>
      </c>
      <c r="G98" s="82">
        <v>32.979999999999997</v>
      </c>
      <c r="H98" s="82">
        <v>10.36</v>
      </c>
      <c r="I98" s="82">
        <f t="shared" si="10"/>
        <v>22.619999999999997</v>
      </c>
      <c r="J98" s="83">
        <v>21.76</v>
      </c>
      <c r="K98" s="87">
        <v>45447</v>
      </c>
      <c r="L98" s="82">
        <f t="shared" si="11"/>
        <v>0.85999999999999588</v>
      </c>
      <c r="M98" s="198">
        <v>1</v>
      </c>
      <c r="N98" s="26" t="s">
        <v>162</v>
      </c>
      <c r="O98" s="1" t="s">
        <v>164</v>
      </c>
    </row>
    <row r="99" spans="1:15" ht="14.4">
      <c r="A99" s="1">
        <v>5</v>
      </c>
      <c r="B99" s="25">
        <v>45447</v>
      </c>
      <c r="C99" s="1">
        <v>63429</v>
      </c>
      <c r="D99" s="12">
        <v>312214</v>
      </c>
      <c r="E99" s="17">
        <v>8795</v>
      </c>
      <c r="F99" s="24" t="s">
        <v>41</v>
      </c>
      <c r="G99" s="82">
        <v>32.44</v>
      </c>
      <c r="H99" s="82">
        <v>10.42</v>
      </c>
      <c r="I99" s="82">
        <f t="shared" si="10"/>
        <v>22.019999999999996</v>
      </c>
      <c r="J99" s="83">
        <v>21.92</v>
      </c>
      <c r="K99" s="87">
        <v>45447</v>
      </c>
      <c r="L99" s="82">
        <f t="shared" si="11"/>
        <v>9.9999999999994316E-2</v>
      </c>
      <c r="M99" s="198">
        <v>1</v>
      </c>
      <c r="N99" s="220" t="s">
        <v>161</v>
      </c>
      <c r="O99" s="1" t="s">
        <v>16</v>
      </c>
    </row>
    <row r="100" spans="1:15" ht="14.4">
      <c r="A100" s="1">
        <v>6</v>
      </c>
      <c r="B100" s="25">
        <v>45447</v>
      </c>
      <c r="C100" s="1">
        <v>63430</v>
      </c>
      <c r="D100" s="12">
        <v>312214</v>
      </c>
      <c r="E100" s="17">
        <v>8797</v>
      </c>
      <c r="F100" s="24" t="s">
        <v>44</v>
      </c>
      <c r="G100" s="82">
        <v>56.48</v>
      </c>
      <c r="H100" s="82">
        <v>17.52</v>
      </c>
      <c r="I100" s="82">
        <f t="shared" si="10"/>
        <v>38.959999999999994</v>
      </c>
      <c r="J100" s="83">
        <v>38.96</v>
      </c>
      <c r="K100" s="87">
        <v>45447</v>
      </c>
      <c r="L100" s="82">
        <f t="shared" si="11"/>
        <v>0</v>
      </c>
      <c r="M100" s="198">
        <v>1</v>
      </c>
      <c r="N100" s="220" t="s">
        <v>161</v>
      </c>
      <c r="O100" s="1" t="s">
        <v>16</v>
      </c>
    </row>
    <row r="101" spans="1:15" ht="14.4">
      <c r="A101" s="1">
        <v>7</v>
      </c>
      <c r="B101" s="25">
        <v>45447</v>
      </c>
      <c r="C101" s="1">
        <v>63431</v>
      </c>
      <c r="D101" s="12">
        <v>312214</v>
      </c>
      <c r="E101" s="17">
        <v>8798</v>
      </c>
      <c r="F101" s="24" t="s">
        <v>10</v>
      </c>
      <c r="G101" s="82">
        <v>33.44</v>
      </c>
      <c r="H101" s="82">
        <v>10.28</v>
      </c>
      <c r="I101" s="82">
        <f t="shared" si="10"/>
        <v>23.159999999999997</v>
      </c>
      <c r="J101" s="83">
        <v>22.5</v>
      </c>
      <c r="K101" s="87">
        <v>45447</v>
      </c>
      <c r="L101" s="82">
        <f t="shared" si="11"/>
        <v>0.65999999999999659</v>
      </c>
      <c r="M101" s="198">
        <v>1</v>
      </c>
      <c r="N101" s="220" t="s">
        <v>162</v>
      </c>
      <c r="O101" s="1" t="s">
        <v>164</v>
      </c>
    </row>
    <row r="102" spans="1:15" ht="14.4">
      <c r="A102" s="1">
        <v>8</v>
      </c>
      <c r="B102" s="25">
        <v>45447</v>
      </c>
      <c r="C102" s="1">
        <v>63432</v>
      </c>
      <c r="D102" s="12">
        <v>312214</v>
      </c>
      <c r="E102" s="17">
        <v>8800</v>
      </c>
      <c r="F102" s="24" t="s">
        <v>40</v>
      </c>
      <c r="G102" s="82">
        <v>53.26</v>
      </c>
      <c r="H102" s="82">
        <v>17.04</v>
      </c>
      <c r="I102" s="82">
        <f t="shared" si="10"/>
        <v>36.22</v>
      </c>
      <c r="J102" s="83">
        <v>36.22</v>
      </c>
      <c r="K102" s="87">
        <v>45447</v>
      </c>
      <c r="L102" s="82">
        <f t="shared" si="11"/>
        <v>0</v>
      </c>
      <c r="M102" s="198">
        <v>1</v>
      </c>
      <c r="N102" s="220" t="s">
        <v>161</v>
      </c>
      <c r="O102" s="1" t="s">
        <v>16</v>
      </c>
    </row>
    <row r="103" spans="1:15" ht="14.4">
      <c r="A103" s="1">
        <v>9</v>
      </c>
      <c r="B103" s="25">
        <v>45447</v>
      </c>
      <c r="C103" s="1">
        <v>63433</v>
      </c>
      <c r="D103" s="12">
        <v>312214</v>
      </c>
      <c r="E103" s="17">
        <v>8807</v>
      </c>
      <c r="F103" s="24" t="s">
        <v>52</v>
      </c>
      <c r="G103" s="82">
        <v>53.06</v>
      </c>
      <c r="H103" s="82">
        <v>17.46</v>
      </c>
      <c r="I103" s="82">
        <f t="shared" si="10"/>
        <v>35.6</v>
      </c>
      <c r="J103" s="83">
        <v>35.6</v>
      </c>
      <c r="K103" s="87">
        <v>45447</v>
      </c>
      <c r="L103" s="82">
        <f t="shared" si="11"/>
        <v>0</v>
      </c>
      <c r="M103" s="198">
        <v>1</v>
      </c>
      <c r="N103" s="220" t="s">
        <v>167</v>
      </c>
      <c r="O103" s="1" t="s">
        <v>16</v>
      </c>
    </row>
    <row r="104" spans="1:15" ht="14.4">
      <c r="A104" s="1">
        <v>10</v>
      </c>
      <c r="B104" s="25">
        <v>45447</v>
      </c>
      <c r="C104" s="1">
        <v>63434</v>
      </c>
      <c r="D104" s="12">
        <v>312214</v>
      </c>
      <c r="E104" s="17">
        <v>8809</v>
      </c>
      <c r="F104" s="24" t="s">
        <v>21</v>
      </c>
      <c r="G104" s="82">
        <v>52.94</v>
      </c>
      <c r="H104" s="82">
        <v>17.32</v>
      </c>
      <c r="I104" s="82">
        <f t="shared" si="10"/>
        <v>35.619999999999997</v>
      </c>
      <c r="J104" s="83">
        <v>34.78</v>
      </c>
      <c r="K104" s="87">
        <v>45447</v>
      </c>
      <c r="L104" s="82">
        <f t="shared" si="11"/>
        <v>0.83999999999999631</v>
      </c>
      <c r="M104" s="198">
        <v>1</v>
      </c>
      <c r="N104" s="220" t="s">
        <v>162</v>
      </c>
      <c r="O104" s="1" t="s">
        <v>164</v>
      </c>
    </row>
    <row r="105" spans="1:15" ht="14.4">
      <c r="A105" s="1">
        <v>11</v>
      </c>
      <c r="B105" s="25">
        <v>45447</v>
      </c>
      <c r="C105" s="1">
        <v>63435</v>
      </c>
      <c r="D105" s="12">
        <v>312214</v>
      </c>
      <c r="E105" s="17">
        <v>8820</v>
      </c>
      <c r="F105" s="24" t="s">
        <v>39</v>
      </c>
      <c r="G105" s="82">
        <v>53.06</v>
      </c>
      <c r="H105" s="82">
        <v>17.32</v>
      </c>
      <c r="I105" s="82">
        <f t="shared" si="10"/>
        <v>35.74</v>
      </c>
      <c r="J105" s="83">
        <v>35.700000000000003</v>
      </c>
      <c r="K105" s="87">
        <v>45447</v>
      </c>
      <c r="L105" s="82">
        <f t="shared" si="11"/>
        <v>3.9999999999999147E-2</v>
      </c>
      <c r="M105" s="198">
        <v>1</v>
      </c>
      <c r="N105" s="220" t="s">
        <v>165</v>
      </c>
      <c r="O105" s="1" t="s">
        <v>16</v>
      </c>
    </row>
    <row r="106" spans="1:15" ht="14.4">
      <c r="A106" s="1">
        <v>12</v>
      </c>
      <c r="B106" s="25">
        <v>45447</v>
      </c>
      <c r="C106" s="1">
        <v>63436</v>
      </c>
      <c r="D106" s="12">
        <v>312214</v>
      </c>
      <c r="E106" s="17">
        <v>8831</v>
      </c>
      <c r="F106" s="24" t="s">
        <v>24</v>
      </c>
      <c r="G106" s="82">
        <v>53.88</v>
      </c>
      <c r="H106" s="82">
        <v>17.86</v>
      </c>
      <c r="I106" s="82">
        <f t="shared" si="10"/>
        <v>36.020000000000003</v>
      </c>
      <c r="J106" s="83">
        <v>35.26</v>
      </c>
      <c r="K106" s="87">
        <v>45447</v>
      </c>
      <c r="L106" s="82">
        <f t="shared" si="11"/>
        <v>0.76000000000000512</v>
      </c>
      <c r="M106" s="198">
        <v>1</v>
      </c>
      <c r="N106" s="220" t="s">
        <v>162</v>
      </c>
      <c r="O106" s="1" t="s">
        <v>164</v>
      </c>
    </row>
    <row r="107" spans="1:15" ht="14.4">
      <c r="A107" s="1">
        <v>13</v>
      </c>
      <c r="B107" s="25">
        <v>45447</v>
      </c>
      <c r="C107" s="1">
        <v>63437</v>
      </c>
      <c r="D107" s="12">
        <v>312214</v>
      </c>
      <c r="E107" s="17">
        <v>8843</v>
      </c>
      <c r="F107" s="24" t="s">
        <v>25</v>
      </c>
      <c r="G107" s="82">
        <v>53.88</v>
      </c>
      <c r="H107" s="82">
        <v>17.28</v>
      </c>
      <c r="I107" s="82">
        <f t="shared" si="10"/>
        <v>36.6</v>
      </c>
      <c r="J107" s="83">
        <v>36.18</v>
      </c>
      <c r="K107" s="87">
        <v>45447</v>
      </c>
      <c r="L107" s="82">
        <f t="shared" si="11"/>
        <v>0.42000000000000171</v>
      </c>
      <c r="M107" s="198">
        <v>1</v>
      </c>
      <c r="N107" s="220" t="s">
        <v>163</v>
      </c>
      <c r="O107" s="1" t="s">
        <v>16</v>
      </c>
    </row>
    <row r="108" spans="1:15" ht="14.4">
      <c r="A108" s="1">
        <v>14</v>
      </c>
      <c r="B108" s="25">
        <v>45447</v>
      </c>
      <c r="C108" s="1">
        <v>63438</v>
      </c>
      <c r="D108" s="12">
        <v>312214</v>
      </c>
      <c r="E108" s="17">
        <v>8845</v>
      </c>
      <c r="F108" s="24" t="s">
        <v>45</v>
      </c>
      <c r="G108" s="82">
        <v>55.48</v>
      </c>
      <c r="H108" s="82">
        <v>17.48</v>
      </c>
      <c r="I108" s="82">
        <f t="shared" si="10"/>
        <v>38</v>
      </c>
      <c r="J108" s="83">
        <v>37.380000000000003</v>
      </c>
      <c r="K108" s="87">
        <v>45447</v>
      </c>
      <c r="L108" s="82">
        <f t="shared" si="11"/>
        <v>0.61999999999999744</v>
      </c>
      <c r="M108" s="198">
        <v>2</v>
      </c>
      <c r="N108" s="220" t="s">
        <v>162</v>
      </c>
      <c r="O108" s="1" t="s">
        <v>164</v>
      </c>
    </row>
    <row r="109" spans="1:15" ht="14.4">
      <c r="A109" s="1">
        <v>15</v>
      </c>
      <c r="B109" s="25">
        <v>45447</v>
      </c>
      <c r="C109" s="1">
        <v>63439</v>
      </c>
      <c r="D109" s="12">
        <v>312214</v>
      </c>
      <c r="E109" s="17">
        <v>8846</v>
      </c>
      <c r="F109" s="24" t="s">
        <v>42</v>
      </c>
      <c r="G109" s="82">
        <v>51.66</v>
      </c>
      <c r="H109" s="82">
        <v>17.059999999999999</v>
      </c>
      <c r="I109" s="82">
        <f t="shared" si="10"/>
        <v>34.599999999999994</v>
      </c>
      <c r="J109" s="83">
        <v>34.520000000000003</v>
      </c>
      <c r="K109" s="87">
        <v>45447</v>
      </c>
      <c r="L109" s="82">
        <f t="shared" si="11"/>
        <v>7.9999999999991189E-2</v>
      </c>
      <c r="M109" s="198">
        <v>2</v>
      </c>
      <c r="N109" s="220" t="s">
        <v>163</v>
      </c>
      <c r="O109" s="1" t="s">
        <v>16</v>
      </c>
    </row>
    <row r="110" spans="1:15" ht="14.4">
      <c r="A110" s="1">
        <v>16</v>
      </c>
      <c r="B110" s="25">
        <v>45447</v>
      </c>
      <c r="C110" s="1">
        <v>63440</v>
      </c>
      <c r="D110" s="12">
        <v>312214</v>
      </c>
      <c r="E110" s="17">
        <v>8848</v>
      </c>
      <c r="F110" s="24" t="s">
        <v>55</v>
      </c>
      <c r="G110" s="82">
        <v>35.299999999999997</v>
      </c>
      <c r="H110" s="82">
        <v>10.32</v>
      </c>
      <c r="I110" s="82">
        <f t="shared" si="10"/>
        <v>24.979999999999997</v>
      </c>
      <c r="J110" s="83">
        <v>24.72</v>
      </c>
      <c r="K110" s="87">
        <v>45447</v>
      </c>
      <c r="L110" s="82">
        <f t="shared" si="11"/>
        <v>0.25999999999999801</v>
      </c>
      <c r="M110" s="198">
        <v>2</v>
      </c>
      <c r="N110" s="220" t="s">
        <v>161</v>
      </c>
      <c r="O110" s="1" t="s">
        <v>16</v>
      </c>
    </row>
    <row r="111" spans="1:15" ht="14.4">
      <c r="A111" s="1">
        <v>17</v>
      </c>
      <c r="B111" s="25">
        <v>45447</v>
      </c>
      <c r="C111" s="1">
        <v>63441</v>
      </c>
      <c r="D111" s="12">
        <v>312214</v>
      </c>
      <c r="E111" s="17">
        <v>8849</v>
      </c>
      <c r="F111" s="24" t="s">
        <v>41</v>
      </c>
      <c r="G111" s="82">
        <v>33.840000000000003</v>
      </c>
      <c r="H111" s="82">
        <v>10.36</v>
      </c>
      <c r="I111" s="82">
        <f t="shared" si="10"/>
        <v>23.480000000000004</v>
      </c>
      <c r="J111" s="83">
        <v>23.4</v>
      </c>
      <c r="K111" s="87">
        <v>45447</v>
      </c>
      <c r="L111" s="82">
        <f t="shared" si="11"/>
        <v>8.00000000000054E-2</v>
      </c>
      <c r="M111" s="198">
        <v>2</v>
      </c>
      <c r="N111" s="220" t="s">
        <v>161</v>
      </c>
      <c r="O111" s="1" t="s">
        <v>16</v>
      </c>
    </row>
    <row r="112" spans="1:15" ht="14.4">
      <c r="A112" s="1">
        <v>18</v>
      </c>
      <c r="B112" s="25">
        <v>45447</v>
      </c>
      <c r="C112" s="1">
        <v>63442</v>
      </c>
      <c r="D112" s="12">
        <v>312214</v>
      </c>
      <c r="E112" s="17">
        <v>8852</v>
      </c>
      <c r="F112" s="24" t="s">
        <v>44</v>
      </c>
      <c r="G112" s="82">
        <v>53.32</v>
      </c>
      <c r="H112" s="82">
        <v>17.52</v>
      </c>
      <c r="I112" s="82">
        <f t="shared" si="10"/>
        <v>35.799999999999997</v>
      </c>
      <c r="J112" s="83">
        <v>35.799999999999997</v>
      </c>
      <c r="K112" s="87">
        <v>45447</v>
      </c>
      <c r="L112" s="82">
        <f t="shared" si="11"/>
        <v>0</v>
      </c>
      <c r="M112" s="198">
        <v>2</v>
      </c>
      <c r="N112" s="220" t="s">
        <v>162</v>
      </c>
      <c r="O112" s="1" t="s">
        <v>16</v>
      </c>
    </row>
    <row r="113" spans="1:15" ht="14.4">
      <c r="A113" s="1">
        <v>19</v>
      </c>
      <c r="B113" s="25">
        <v>45447</v>
      </c>
      <c r="C113" s="1">
        <v>63443</v>
      </c>
      <c r="D113" s="12">
        <v>312214</v>
      </c>
      <c r="E113" s="17">
        <v>8854</v>
      </c>
      <c r="F113" s="24" t="s">
        <v>10</v>
      </c>
      <c r="G113" s="82">
        <v>33.380000000000003</v>
      </c>
      <c r="H113" s="82">
        <v>10.26</v>
      </c>
      <c r="I113" s="82">
        <f t="shared" si="10"/>
        <v>23.120000000000005</v>
      </c>
      <c r="J113" s="83">
        <v>22.98</v>
      </c>
      <c r="K113" s="87">
        <v>45447</v>
      </c>
      <c r="L113" s="82">
        <f t="shared" si="11"/>
        <v>0.14000000000000412</v>
      </c>
      <c r="M113" s="198">
        <v>2</v>
      </c>
      <c r="N113" s="220" t="s">
        <v>161</v>
      </c>
      <c r="O113" s="1" t="s">
        <v>16</v>
      </c>
    </row>
    <row r="114" spans="1:15" ht="14.4">
      <c r="A114" s="1">
        <v>20</v>
      </c>
      <c r="B114" s="25">
        <v>45447</v>
      </c>
      <c r="C114" s="1">
        <v>63458</v>
      </c>
      <c r="D114" s="12">
        <v>312214</v>
      </c>
      <c r="E114" s="17">
        <v>8876</v>
      </c>
      <c r="F114" s="24" t="s">
        <v>26</v>
      </c>
      <c r="G114" s="82">
        <v>54.84</v>
      </c>
      <c r="H114" s="82">
        <v>17.059999999999999</v>
      </c>
      <c r="I114" s="82">
        <f t="shared" si="10"/>
        <v>37.78</v>
      </c>
      <c r="J114" s="83">
        <v>37.78</v>
      </c>
      <c r="K114" s="84">
        <v>45448</v>
      </c>
      <c r="L114" s="82">
        <f t="shared" si="11"/>
        <v>0</v>
      </c>
      <c r="M114" s="198">
        <v>2</v>
      </c>
      <c r="N114" s="220" t="s">
        <v>162</v>
      </c>
      <c r="O114" s="1" t="s">
        <v>16</v>
      </c>
    </row>
    <row r="115" spans="1:15" ht="14.4">
      <c r="B115" s="25">
        <v>45447</v>
      </c>
      <c r="F115" s="24"/>
      <c r="G115" s="220"/>
      <c r="H115" s="220"/>
      <c r="I115" s="199">
        <v>651.46</v>
      </c>
      <c r="J115" s="88"/>
      <c r="K115" s="200"/>
      <c r="L115" s="224">
        <v>6.06</v>
      </c>
      <c r="M115" s="220"/>
      <c r="N115" s="220"/>
    </row>
    <row r="116" spans="1:15" ht="14.4">
      <c r="A116" s="1">
        <v>1</v>
      </c>
      <c r="B116" s="25">
        <v>45447</v>
      </c>
      <c r="C116" s="221">
        <v>29494</v>
      </c>
      <c r="D116" s="222">
        <v>312214</v>
      </c>
      <c r="E116" s="223">
        <v>8780</v>
      </c>
      <c r="F116" s="6" t="s">
        <v>32</v>
      </c>
      <c r="G116" s="86">
        <v>51.56</v>
      </c>
      <c r="H116" s="86">
        <v>16.62</v>
      </c>
      <c r="I116" s="82">
        <f t="shared" ref="I116:I131" si="12">G116-H116</f>
        <v>34.94</v>
      </c>
      <c r="J116" s="83">
        <v>34.78</v>
      </c>
      <c r="K116" s="87">
        <v>45447</v>
      </c>
      <c r="L116" s="86">
        <f t="shared" ref="L116:L131" si="13">I116-J116</f>
        <v>0.15999999999999659</v>
      </c>
      <c r="M116" s="32">
        <v>1</v>
      </c>
      <c r="N116" s="19" t="s">
        <v>164</v>
      </c>
      <c r="O116" s="1" t="s">
        <v>16</v>
      </c>
    </row>
    <row r="117" spans="1:15" ht="14.4">
      <c r="A117" s="1">
        <v>2</v>
      </c>
      <c r="B117" s="25">
        <v>45447</v>
      </c>
      <c r="C117" s="221">
        <v>29512</v>
      </c>
      <c r="D117" s="222">
        <v>312214</v>
      </c>
      <c r="E117" s="223">
        <v>8781</v>
      </c>
      <c r="F117" s="6" t="s">
        <v>49</v>
      </c>
      <c r="G117" s="86">
        <v>51.32</v>
      </c>
      <c r="H117" s="86">
        <v>16.739999999999998</v>
      </c>
      <c r="I117" s="82">
        <f t="shared" si="12"/>
        <v>34.58</v>
      </c>
      <c r="J117" s="83">
        <v>34.479999999999997</v>
      </c>
      <c r="K117" s="87">
        <v>45447</v>
      </c>
      <c r="L117" s="86">
        <f t="shared" si="13"/>
        <v>0.10000000000000142</v>
      </c>
      <c r="M117" s="32">
        <v>1</v>
      </c>
      <c r="N117" s="19" t="s">
        <v>163</v>
      </c>
      <c r="O117" s="1" t="s">
        <v>16</v>
      </c>
    </row>
    <row r="118" spans="1:15" ht="14.4">
      <c r="A118" s="1">
        <v>3</v>
      </c>
      <c r="B118" s="25">
        <v>45447</v>
      </c>
      <c r="C118" s="221">
        <v>29513</v>
      </c>
      <c r="D118" s="222">
        <v>312214</v>
      </c>
      <c r="E118" s="223">
        <v>8782</v>
      </c>
      <c r="F118" s="6" t="s">
        <v>13</v>
      </c>
      <c r="G118" s="86">
        <v>50.74</v>
      </c>
      <c r="H118" s="86">
        <v>17.02</v>
      </c>
      <c r="I118" s="82">
        <f t="shared" si="12"/>
        <v>33.72</v>
      </c>
      <c r="J118" s="83">
        <v>33.72</v>
      </c>
      <c r="K118" s="87">
        <v>45447</v>
      </c>
      <c r="L118" s="86">
        <f t="shared" si="13"/>
        <v>0</v>
      </c>
      <c r="M118" s="32">
        <v>1</v>
      </c>
      <c r="N118" s="19" t="s">
        <v>163</v>
      </c>
      <c r="O118" s="1" t="s">
        <v>16</v>
      </c>
    </row>
    <row r="119" spans="1:15" ht="14.4">
      <c r="A119" s="1">
        <v>4</v>
      </c>
      <c r="B119" s="25">
        <v>45447</v>
      </c>
      <c r="C119" s="221">
        <v>29514</v>
      </c>
      <c r="D119" s="222">
        <v>312214</v>
      </c>
      <c r="E119" s="223">
        <v>8783</v>
      </c>
      <c r="F119" s="6" t="s">
        <v>34</v>
      </c>
      <c r="G119" s="86">
        <v>53.04</v>
      </c>
      <c r="H119" s="86">
        <v>17.059999999999999</v>
      </c>
      <c r="I119" s="82">
        <f t="shared" si="12"/>
        <v>35.980000000000004</v>
      </c>
      <c r="J119" s="83">
        <v>35.979999999999997</v>
      </c>
      <c r="K119" s="87">
        <v>45447</v>
      </c>
      <c r="L119" s="86">
        <f t="shared" si="13"/>
        <v>0</v>
      </c>
      <c r="M119" s="32">
        <v>1</v>
      </c>
      <c r="N119" s="19" t="s">
        <v>164</v>
      </c>
      <c r="O119" s="1" t="s">
        <v>16</v>
      </c>
    </row>
    <row r="120" spans="1:15" ht="14.4">
      <c r="A120" s="1">
        <v>5</v>
      </c>
      <c r="B120" s="25">
        <v>45447</v>
      </c>
      <c r="C120" s="221">
        <v>29515</v>
      </c>
      <c r="D120" s="222">
        <v>312214</v>
      </c>
      <c r="E120" s="223">
        <v>8784</v>
      </c>
      <c r="F120" s="6" t="s">
        <v>47</v>
      </c>
      <c r="G120" s="86">
        <v>55.68</v>
      </c>
      <c r="H120" s="86">
        <v>16.72</v>
      </c>
      <c r="I120" s="82">
        <f t="shared" si="12"/>
        <v>38.96</v>
      </c>
      <c r="J120" s="83">
        <v>38.64</v>
      </c>
      <c r="K120" s="87">
        <v>45447</v>
      </c>
      <c r="L120" s="86">
        <f t="shared" si="13"/>
        <v>0.32000000000000028</v>
      </c>
      <c r="M120" s="32">
        <v>1</v>
      </c>
      <c r="N120" s="19" t="s">
        <v>164</v>
      </c>
      <c r="O120" s="1" t="s">
        <v>16</v>
      </c>
    </row>
    <row r="121" spans="1:15" ht="14.4">
      <c r="A121" s="1">
        <v>6</v>
      </c>
      <c r="B121" s="25">
        <v>45447</v>
      </c>
      <c r="C121" s="221">
        <v>29516</v>
      </c>
      <c r="D121" s="222">
        <v>312214</v>
      </c>
      <c r="E121" s="223">
        <v>8785</v>
      </c>
      <c r="F121" s="6" t="s">
        <v>48</v>
      </c>
      <c r="G121" s="86">
        <v>50.78</v>
      </c>
      <c r="H121" s="86">
        <v>16.739999999999998</v>
      </c>
      <c r="I121" s="82">
        <f t="shared" si="12"/>
        <v>34.040000000000006</v>
      </c>
      <c r="J121" s="83">
        <v>34.04</v>
      </c>
      <c r="K121" s="87">
        <v>45447</v>
      </c>
      <c r="L121" s="86">
        <f t="shared" si="13"/>
        <v>0</v>
      </c>
      <c r="M121" s="32">
        <v>1</v>
      </c>
      <c r="N121" s="19" t="s">
        <v>164</v>
      </c>
      <c r="O121" s="1" t="s">
        <v>16</v>
      </c>
    </row>
    <row r="122" spans="1:15" ht="14.4">
      <c r="A122" s="1">
        <v>7</v>
      </c>
      <c r="B122" s="25">
        <v>45447</v>
      </c>
      <c r="C122" s="221">
        <v>29517</v>
      </c>
      <c r="D122" s="222">
        <v>312214</v>
      </c>
      <c r="E122" s="223">
        <v>8796</v>
      </c>
      <c r="F122" s="6" t="s">
        <v>46</v>
      </c>
      <c r="G122" s="86">
        <v>54.88</v>
      </c>
      <c r="H122" s="86">
        <v>16.62</v>
      </c>
      <c r="I122" s="82">
        <f t="shared" si="12"/>
        <v>38.260000000000005</v>
      </c>
      <c r="J122" s="83">
        <v>38.08</v>
      </c>
      <c r="K122" s="87">
        <v>45447</v>
      </c>
      <c r="L122" s="86">
        <f t="shared" si="13"/>
        <v>0.18000000000000682</v>
      </c>
      <c r="M122" s="32">
        <v>1</v>
      </c>
      <c r="N122" s="19" t="s">
        <v>161</v>
      </c>
      <c r="O122" s="1" t="s">
        <v>16</v>
      </c>
    </row>
    <row r="123" spans="1:15" ht="14.4">
      <c r="A123" s="1">
        <v>8</v>
      </c>
      <c r="B123" s="25">
        <v>45447</v>
      </c>
      <c r="C123" s="221">
        <v>29518</v>
      </c>
      <c r="D123" s="222">
        <v>312214</v>
      </c>
      <c r="E123" s="223">
        <v>8799</v>
      </c>
      <c r="F123" s="6" t="s">
        <v>11</v>
      </c>
      <c r="G123" s="86">
        <v>55.54</v>
      </c>
      <c r="H123" s="86">
        <v>17.02</v>
      </c>
      <c r="I123" s="82">
        <f t="shared" si="12"/>
        <v>38.519999999999996</v>
      </c>
      <c r="J123" s="83">
        <v>38.520000000000003</v>
      </c>
      <c r="K123" s="87">
        <v>45447</v>
      </c>
      <c r="L123" s="86">
        <f t="shared" si="13"/>
        <v>0</v>
      </c>
      <c r="M123" s="32">
        <v>1</v>
      </c>
      <c r="N123" s="19" t="s">
        <v>163</v>
      </c>
      <c r="O123" s="1" t="s">
        <v>16</v>
      </c>
    </row>
    <row r="124" spans="1:15" ht="14.4">
      <c r="A124" s="1">
        <v>9</v>
      </c>
      <c r="B124" s="25">
        <v>45447</v>
      </c>
      <c r="C124" s="221">
        <v>29519</v>
      </c>
      <c r="D124" s="222">
        <v>312214</v>
      </c>
      <c r="E124" s="223">
        <v>8839</v>
      </c>
      <c r="F124" s="6" t="s">
        <v>13</v>
      </c>
      <c r="G124" s="86">
        <v>52.5</v>
      </c>
      <c r="H124" s="86">
        <v>16.98</v>
      </c>
      <c r="I124" s="82">
        <f t="shared" si="12"/>
        <v>35.519999999999996</v>
      </c>
      <c r="J124" s="83">
        <v>35.14</v>
      </c>
      <c r="K124" s="87">
        <v>45447</v>
      </c>
      <c r="L124" s="86">
        <f t="shared" si="13"/>
        <v>0.37999999999999545</v>
      </c>
      <c r="M124" s="32">
        <v>2</v>
      </c>
      <c r="N124" s="19" t="s">
        <v>161</v>
      </c>
      <c r="O124" s="1" t="s">
        <v>16</v>
      </c>
    </row>
    <row r="125" spans="1:15" ht="14.4">
      <c r="A125" s="1">
        <v>10</v>
      </c>
      <c r="B125" s="25">
        <v>45447</v>
      </c>
      <c r="C125" s="221">
        <v>29520</v>
      </c>
      <c r="D125" s="222">
        <v>312214</v>
      </c>
      <c r="E125" s="223">
        <v>8834</v>
      </c>
      <c r="F125" s="6" t="s">
        <v>49</v>
      </c>
      <c r="G125" s="86">
        <v>52.92</v>
      </c>
      <c r="H125" s="86">
        <v>16.72</v>
      </c>
      <c r="I125" s="82">
        <f t="shared" si="12"/>
        <v>36.200000000000003</v>
      </c>
      <c r="J125" s="83">
        <v>35.68</v>
      </c>
      <c r="K125" s="87">
        <v>45447</v>
      </c>
      <c r="L125" s="86">
        <f t="shared" si="13"/>
        <v>0.52000000000000313</v>
      </c>
      <c r="M125" s="32">
        <v>2</v>
      </c>
      <c r="N125" s="19" t="s">
        <v>164</v>
      </c>
      <c r="O125" s="1" t="s">
        <v>16</v>
      </c>
    </row>
    <row r="126" spans="1:15" ht="14.4">
      <c r="A126" s="1">
        <v>11</v>
      </c>
      <c r="B126" s="25">
        <v>45447</v>
      </c>
      <c r="C126" s="221">
        <v>29521</v>
      </c>
      <c r="D126" s="222">
        <v>312214</v>
      </c>
      <c r="E126" s="223">
        <v>8844</v>
      </c>
      <c r="F126" s="6" t="s">
        <v>12</v>
      </c>
      <c r="G126" s="86">
        <v>54.16</v>
      </c>
      <c r="H126" s="86">
        <v>16.68</v>
      </c>
      <c r="I126" s="82">
        <f t="shared" si="12"/>
        <v>37.479999999999997</v>
      </c>
      <c r="J126" s="83">
        <v>37</v>
      </c>
      <c r="K126" s="87">
        <v>45447</v>
      </c>
      <c r="L126" s="86">
        <f t="shared" si="13"/>
        <v>0.47999999999999687</v>
      </c>
      <c r="M126" s="32">
        <v>1</v>
      </c>
      <c r="N126" s="19"/>
      <c r="O126" s="1" t="s">
        <v>16</v>
      </c>
    </row>
    <row r="127" spans="1:15" ht="14.4">
      <c r="A127" s="1">
        <v>12</v>
      </c>
      <c r="B127" s="25">
        <v>45447</v>
      </c>
      <c r="C127" s="221">
        <v>29522</v>
      </c>
      <c r="D127" s="222">
        <v>312214</v>
      </c>
      <c r="E127" s="223">
        <v>8840</v>
      </c>
      <c r="F127" s="6" t="s">
        <v>34</v>
      </c>
      <c r="G127" s="86">
        <v>55.3</v>
      </c>
      <c r="H127" s="86">
        <v>17.02</v>
      </c>
      <c r="I127" s="82">
        <f t="shared" si="12"/>
        <v>38.28</v>
      </c>
      <c r="J127" s="83">
        <v>38.28</v>
      </c>
      <c r="K127" s="87">
        <v>45447</v>
      </c>
      <c r="L127" s="86">
        <f t="shared" si="13"/>
        <v>0</v>
      </c>
      <c r="M127" s="32">
        <v>2</v>
      </c>
      <c r="N127" s="19" t="s">
        <v>163</v>
      </c>
      <c r="O127" s="1" t="s">
        <v>16</v>
      </c>
    </row>
    <row r="128" spans="1:15" ht="14.4">
      <c r="A128" s="1">
        <v>13</v>
      </c>
      <c r="B128" s="25">
        <v>45447</v>
      </c>
      <c r="C128" s="221">
        <v>29523</v>
      </c>
      <c r="D128" s="222">
        <v>312214</v>
      </c>
      <c r="E128" s="223">
        <v>8842</v>
      </c>
      <c r="F128" s="6" t="s">
        <v>48</v>
      </c>
      <c r="G128" s="86">
        <v>52.68</v>
      </c>
      <c r="H128" s="86">
        <v>17.02</v>
      </c>
      <c r="I128" s="82">
        <f t="shared" si="12"/>
        <v>35.659999999999997</v>
      </c>
      <c r="J128" s="83">
        <v>35.64</v>
      </c>
      <c r="K128" s="87">
        <v>45447</v>
      </c>
      <c r="L128" s="86">
        <f t="shared" si="13"/>
        <v>1.9999999999996021E-2</v>
      </c>
      <c r="M128" s="32">
        <v>2</v>
      </c>
      <c r="N128" s="19" t="s">
        <v>161</v>
      </c>
      <c r="O128" s="1" t="s">
        <v>16</v>
      </c>
    </row>
    <row r="129" spans="1:15" ht="14.4">
      <c r="A129" s="1">
        <v>14</v>
      </c>
      <c r="B129" s="25">
        <v>45447</v>
      </c>
      <c r="C129" s="221">
        <v>29524</v>
      </c>
      <c r="D129" s="222">
        <v>312214</v>
      </c>
      <c r="E129" s="223">
        <v>8841</v>
      </c>
      <c r="F129" s="6" t="s">
        <v>47</v>
      </c>
      <c r="G129" s="86">
        <v>53.44</v>
      </c>
      <c r="H129" s="86">
        <v>16.7</v>
      </c>
      <c r="I129" s="82">
        <f t="shared" si="12"/>
        <v>36.739999999999995</v>
      </c>
      <c r="J129" s="83">
        <v>36.22</v>
      </c>
      <c r="K129" s="87">
        <v>45447</v>
      </c>
      <c r="L129" s="86">
        <f t="shared" si="13"/>
        <v>0.51999999999999602</v>
      </c>
      <c r="M129" s="32">
        <v>2</v>
      </c>
      <c r="N129" s="19" t="s">
        <v>162</v>
      </c>
      <c r="O129" s="1" t="s">
        <v>16</v>
      </c>
    </row>
    <row r="130" spans="1:15" ht="14.4">
      <c r="A130" s="1">
        <v>15</v>
      </c>
      <c r="B130" s="25">
        <v>45447</v>
      </c>
      <c r="C130" s="221">
        <v>29525</v>
      </c>
      <c r="D130" s="222">
        <v>312214</v>
      </c>
      <c r="E130" s="223">
        <v>8847</v>
      </c>
      <c r="F130" s="6" t="s">
        <v>46</v>
      </c>
      <c r="G130" s="86">
        <v>53.08</v>
      </c>
      <c r="H130" s="86">
        <v>16.600000000000001</v>
      </c>
      <c r="I130" s="82">
        <f t="shared" si="12"/>
        <v>36.479999999999997</v>
      </c>
      <c r="J130" s="83">
        <v>36.14</v>
      </c>
      <c r="K130" s="87">
        <v>45447</v>
      </c>
      <c r="L130" s="86">
        <f t="shared" si="13"/>
        <v>0.33999999999999631</v>
      </c>
      <c r="M130" s="32">
        <v>2</v>
      </c>
      <c r="N130" s="19" t="s">
        <v>163</v>
      </c>
      <c r="O130" s="1" t="s">
        <v>16</v>
      </c>
    </row>
    <row r="131" spans="1:15" ht="14.4">
      <c r="A131" s="1">
        <v>16</v>
      </c>
      <c r="B131" s="25">
        <v>45447</v>
      </c>
      <c r="C131" s="221">
        <v>29526</v>
      </c>
      <c r="D131" s="222">
        <v>312214</v>
      </c>
      <c r="E131" s="223">
        <v>8851</v>
      </c>
      <c r="F131" s="6" t="s">
        <v>32</v>
      </c>
      <c r="G131" s="86">
        <v>53.08</v>
      </c>
      <c r="H131" s="86">
        <v>16.920000000000002</v>
      </c>
      <c r="I131" s="82">
        <f t="shared" si="12"/>
        <v>36.159999999999997</v>
      </c>
      <c r="J131" s="83">
        <v>36.159999999999997</v>
      </c>
      <c r="K131" s="87">
        <v>45447</v>
      </c>
      <c r="L131" s="86">
        <f t="shared" si="13"/>
        <v>0</v>
      </c>
      <c r="M131" s="32">
        <v>2</v>
      </c>
      <c r="N131" s="19" t="s">
        <v>162</v>
      </c>
      <c r="O131" s="1" t="s">
        <v>16</v>
      </c>
    </row>
    <row r="132" spans="1:15" ht="14.4">
      <c r="B132" s="25">
        <v>45447</v>
      </c>
      <c r="F132" s="24"/>
      <c r="G132" s="220"/>
      <c r="H132" s="220"/>
      <c r="I132" s="199">
        <v>581.52</v>
      </c>
      <c r="J132" s="88"/>
      <c r="K132" s="200"/>
      <c r="L132" s="224">
        <v>3.02</v>
      </c>
      <c r="M132" s="220"/>
      <c r="N132" s="220"/>
    </row>
    <row r="133" spans="1:15" ht="14.4">
      <c r="A133" s="1">
        <v>1</v>
      </c>
      <c r="B133" s="25">
        <v>45448</v>
      </c>
      <c r="C133" s="1">
        <v>63459</v>
      </c>
      <c r="D133" s="12">
        <v>312214</v>
      </c>
      <c r="E133" s="17">
        <v>8885</v>
      </c>
      <c r="F133" s="24" t="s">
        <v>42</v>
      </c>
      <c r="G133" s="26">
        <v>53.16</v>
      </c>
      <c r="H133" s="26">
        <v>17.04</v>
      </c>
      <c r="I133" s="26">
        <f>G133-H133</f>
        <v>36.119999999999997</v>
      </c>
      <c r="J133" s="49">
        <v>35.479999999999997</v>
      </c>
      <c r="K133" s="84">
        <v>45448</v>
      </c>
      <c r="L133" s="26">
        <f>I133-J133</f>
        <v>0.64000000000000057</v>
      </c>
      <c r="M133" s="198">
        <v>1</v>
      </c>
      <c r="N133" s="26" t="s">
        <v>163</v>
      </c>
      <c r="O133" s="1" t="s">
        <v>163</v>
      </c>
    </row>
    <row r="134" spans="1:15" ht="14.4">
      <c r="A134" s="1">
        <v>2</v>
      </c>
      <c r="B134" s="25">
        <v>45448</v>
      </c>
      <c r="C134" s="1">
        <v>63460</v>
      </c>
      <c r="D134" s="12">
        <v>312214</v>
      </c>
      <c r="E134" s="17">
        <v>8886</v>
      </c>
      <c r="F134" s="24" t="s">
        <v>39</v>
      </c>
      <c r="G134" s="229">
        <v>53.86</v>
      </c>
      <c r="H134" s="229">
        <v>17.28</v>
      </c>
      <c r="I134" s="229">
        <f t="shared" ref="I134:I152" si="14">G134-H134</f>
        <v>36.58</v>
      </c>
      <c r="J134" s="230">
        <v>36.32</v>
      </c>
      <c r="K134" s="84">
        <v>45448</v>
      </c>
      <c r="L134" s="229">
        <f t="shared" ref="L134:L152" si="15">I134-J134</f>
        <v>0.25999999999999801</v>
      </c>
      <c r="M134" s="235">
        <v>1</v>
      </c>
      <c r="N134" s="26" t="s">
        <v>161</v>
      </c>
      <c r="O134" s="1" t="s">
        <v>16</v>
      </c>
    </row>
    <row r="135" spans="1:15" ht="14.4">
      <c r="A135" s="1">
        <v>3</v>
      </c>
      <c r="B135" s="25">
        <v>45448</v>
      </c>
      <c r="C135" s="1">
        <v>63461</v>
      </c>
      <c r="D135" s="12">
        <v>312214</v>
      </c>
      <c r="E135" s="17">
        <v>8887</v>
      </c>
      <c r="F135" s="24" t="s">
        <v>45</v>
      </c>
      <c r="G135" s="229">
        <v>53.8</v>
      </c>
      <c r="H135" s="229">
        <v>17.46</v>
      </c>
      <c r="I135" s="229">
        <f t="shared" si="14"/>
        <v>36.339999999999996</v>
      </c>
      <c r="J135" s="230">
        <v>35.9</v>
      </c>
      <c r="K135" s="84">
        <v>45448</v>
      </c>
      <c r="L135" s="229">
        <f t="shared" si="15"/>
        <v>0.43999999999999773</v>
      </c>
      <c r="M135" s="235">
        <v>1</v>
      </c>
      <c r="N135" s="229"/>
      <c r="O135" s="1" t="s">
        <v>16</v>
      </c>
    </row>
    <row r="136" spans="1:15" ht="14.4">
      <c r="A136" s="1">
        <v>4</v>
      </c>
      <c r="B136" s="25">
        <v>45448</v>
      </c>
      <c r="C136" s="1">
        <v>63462</v>
      </c>
      <c r="D136" s="12">
        <v>312214</v>
      </c>
      <c r="E136" s="17">
        <v>8891</v>
      </c>
      <c r="F136" s="24" t="s">
        <v>44</v>
      </c>
      <c r="G136" s="229">
        <v>57.18</v>
      </c>
      <c r="H136" s="229">
        <v>17.66</v>
      </c>
      <c r="I136" s="229">
        <f t="shared" si="14"/>
        <v>39.519999999999996</v>
      </c>
      <c r="J136" s="230">
        <v>37.979999999999997</v>
      </c>
      <c r="K136" s="84">
        <v>45448</v>
      </c>
      <c r="L136" s="229">
        <f t="shared" si="15"/>
        <v>1.5399999999999991</v>
      </c>
      <c r="M136" s="235">
        <v>1</v>
      </c>
      <c r="N136" s="229" t="s">
        <v>163</v>
      </c>
      <c r="O136" s="1" t="s">
        <v>162</v>
      </c>
    </row>
    <row r="137" spans="1:15" ht="14.4">
      <c r="A137" s="1">
        <v>5</v>
      </c>
      <c r="B137" s="25">
        <v>45448</v>
      </c>
      <c r="C137" s="1">
        <v>63463</v>
      </c>
      <c r="D137" s="12">
        <v>312214</v>
      </c>
      <c r="E137" s="17">
        <v>8893</v>
      </c>
      <c r="F137" s="24" t="s">
        <v>25</v>
      </c>
      <c r="G137" s="229">
        <v>55.28</v>
      </c>
      <c r="H137" s="229">
        <v>17.260000000000002</v>
      </c>
      <c r="I137" s="229">
        <f t="shared" si="14"/>
        <v>38.019999999999996</v>
      </c>
      <c r="J137" s="230">
        <v>37.56</v>
      </c>
      <c r="K137" s="84">
        <v>45448</v>
      </c>
      <c r="L137" s="229">
        <f t="shared" si="15"/>
        <v>0.45999999999999375</v>
      </c>
      <c r="M137" s="235">
        <v>1</v>
      </c>
      <c r="N137" s="229"/>
      <c r="O137" s="1" t="s">
        <v>16</v>
      </c>
    </row>
    <row r="138" spans="1:15" ht="14.4">
      <c r="A138" s="1">
        <v>6</v>
      </c>
      <c r="B138" s="25">
        <v>45448</v>
      </c>
      <c r="C138" s="1">
        <v>63464</v>
      </c>
      <c r="D138" s="12">
        <v>312214</v>
      </c>
      <c r="E138" s="17">
        <v>8902</v>
      </c>
      <c r="F138" s="24" t="s">
        <v>41</v>
      </c>
      <c r="G138" s="229">
        <v>35.54</v>
      </c>
      <c r="H138" s="229">
        <v>10.36</v>
      </c>
      <c r="I138" s="229">
        <f t="shared" si="14"/>
        <v>25.18</v>
      </c>
      <c r="J138" s="230">
        <v>24.72</v>
      </c>
      <c r="K138" s="84">
        <v>45448</v>
      </c>
      <c r="L138" s="229">
        <f t="shared" si="15"/>
        <v>0.46000000000000085</v>
      </c>
      <c r="M138" s="235">
        <v>1</v>
      </c>
      <c r="N138" s="229"/>
      <c r="O138" s="1" t="s">
        <v>16</v>
      </c>
    </row>
    <row r="139" spans="1:15" ht="14.4">
      <c r="A139" s="1">
        <v>7</v>
      </c>
      <c r="B139" s="25">
        <v>45448</v>
      </c>
      <c r="C139" s="1">
        <v>63465</v>
      </c>
      <c r="D139" s="12">
        <v>312214</v>
      </c>
      <c r="E139" s="17">
        <v>8895</v>
      </c>
      <c r="F139" s="24" t="s">
        <v>40</v>
      </c>
      <c r="G139" s="229">
        <v>54.24</v>
      </c>
      <c r="H139" s="229">
        <v>17.2</v>
      </c>
      <c r="I139" s="229">
        <f t="shared" si="14"/>
        <v>37.040000000000006</v>
      </c>
      <c r="J139" s="230">
        <v>36.46</v>
      </c>
      <c r="K139" s="84">
        <v>45448</v>
      </c>
      <c r="L139" s="229">
        <f t="shared" si="15"/>
        <v>0.5800000000000054</v>
      </c>
      <c r="M139" s="235">
        <v>1</v>
      </c>
      <c r="N139" s="229"/>
      <c r="O139" s="1" t="s">
        <v>16</v>
      </c>
    </row>
    <row r="140" spans="1:15" ht="14.4">
      <c r="A140" s="1">
        <v>8</v>
      </c>
      <c r="B140" s="25">
        <v>45448</v>
      </c>
      <c r="C140" s="1">
        <v>63466</v>
      </c>
      <c r="D140" s="12">
        <v>312214</v>
      </c>
      <c r="E140" s="17">
        <v>8894</v>
      </c>
      <c r="F140" s="24" t="s">
        <v>24</v>
      </c>
      <c r="G140" s="229">
        <v>56.78</v>
      </c>
      <c r="H140" s="229">
        <v>17.78</v>
      </c>
      <c r="I140" s="229">
        <f t="shared" si="14"/>
        <v>39</v>
      </c>
      <c r="J140" s="230">
        <v>37.92</v>
      </c>
      <c r="K140" s="84">
        <v>45448</v>
      </c>
      <c r="L140" s="229">
        <f t="shared" si="15"/>
        <v>1.0799999999999983</v>
      </c>
      <c r="M140" s="235">
        <v>1</v>
      </c>
      <c r="N140" s="229"/>
      <c r="O140" s="1" t="s">
        <v>164</v>
      </c>
    </row>
    <row r="141" spans="1:15" ht="14.4">
      <c r="A141" s="1">
        <v>9</v>
      </c>
      <c r="B141" s="25">
        <v>45448</v>
      </c>
      <c r="C141" s="1">
        <v>63467</v>
      </c>
      <c r="D141" s="12">
        <v>312214</v>
      </c>
      <c r="E141" s="17">
        <v>8915</v>
      </c>
      <c r="F141" s="24" t="s">
        <v>10</v>
      </c>
      <c r="G141" s="229">
        <v>35.380000000000003</v>
      </c>
      <c r="H141" s="229">
        <v>10.24</v>
      </c>
      <c r="I141" s="229">
        <f t="shared" si="14"/>
        <v>25.14</v>
      </c>
      <c r="J141" s="230">
        <v>24.56</v>
      </c>
      <c r="K141" s="84">
        <v>45448</v>
      </c>
      <c r="L141" s="229">
        <f t="shared" si="15"/>
        <v>0.58000000000000185</v>
      </c>
      <c r="M141" s="235">
        <v>1</v>
      </c>
      <c r="N141" s="229"/>
      <c r="O141" s="1" t="s">
        <v>16</v>
      </c>
    </row>
    <row r="142" spans="1:15" ht="14.4">
      <c r="A142" s="1">
        <v>10</v>
      </c>
      <c r="B142" s="25">
        <v>45448</v>
      </c>
      <c r="C142" s="1">
        <v>63468</v>
      </c>
      <c r="D142" s="12">
        <v>312214</v>
      </c>
      <c r="E142" s="17">
        <v>8935</v>
      </c>
      <c r="F142" s="24" t="s">
        <v>52</v>
      </c>
      <c r="G142" s="229">
        <v>52.98</v>
      </c>
      <c r="H142" s="229">
        <v>17.5</v>
      </c>
      <c r="I142" s="229">
        <f t="shared" si="14"/>
        <v>35.479999999999997</v>
      </c>
      <c r="J142" s="230">
        <v>34.56</v>
      </c>
      <c r="K142" s="84">
        <v>45448</v>
      </c>
      <c r="L142" s="229">
        <f t="shared" si="15"/>
        <v>0.9199999999999946</v>
      </c>
      <c r="M142" s="235">
        <v>1</v>
      </c>
      <c r="N142" s="229" t="s">
        <v>162</v>
      </c>
      <c r="O142" s="1" t="s">
        <v>161</v>
      </c>
    </row>
    <row r="143" spans="1:15" ht="14.4">
      <c r="A143" s="1">
        <v>11</v>
      </c>
      <c r="B143" s="25">
        <v>45448</v>
      </c>
      <c r="C143" s="1">
        <v>63469</v>
      </c>
      <c r="D143" s="12">
        <v>312214</v>
      </c>
      <c r="E143" s="17">
        <v>8934</v>
      </c>
      <c r="F143" s="24" t="s">
        <v>55</v>
      </c>
      <c r="G143" s="229">
        <v>35.200000000000003</v>
      </c>
      <c r="H143" s="229">
        <v>10.28</v>
      </c>
      <c r="I143" s="229">
        <f t="shared" si="14"/>
        <v>24.92</v>
      </c>
      <c r="J143" s="230">
        <v>24.68</v>
      </c>
      <c r="K143" s="84">
        <v>45448</v>
      </c>
      <c r="L143" s="229">
        <f t="shared" si="15"/>
        <v>0.24000000000000199</v>
      </c>
      <c r="M143" s="235">
        <v>1</v>
      </c>
      <c r="N143" s="229" t="s">
        <v>164</v>
      </c>
      <c r="O143" s="1" t="s">
        <v>16</v>
      </c>
    </row>
    <row r="144" spans="1:15" ht="14.4">
      <c r="A144" s="1">
        <v>12</v>
      </c>
      <c r="B144" s="25">
        <v>45448</v>
      </c>
      <c r="C144" s="1">
        <v>63470</v>
      </c>
      <c r="D144" s="12">
        <v>312214</v>
      </c>
      <c r="E144" s="17">
        <v>8931</v>
      </c>
      <c r="F144" s="24" t="s">
        <v>26</v>
      </c>
      <c r="G144" s="229">
        <v>56.18</v>
      </c>
      <c r="H144" s="229">
        <v>17.02</v>
      </c>
      <c r="I144" s="229">
        <f t="shared" si="14"/>
        <v>39.159999999999997</v>
      </c>
      <c r="J144" s="230">
        <v>38.78</v>
      </c>
      <c r="K144" s="84">
        <v>45448</v>
      </c>
      <c r="L144" s="229">
        <f t="shared" si="15"/>
        <v>0.37999999999999545</v>
      </c>
      <c r="M144" s="235">
        <v>1</v>
      </c>
      <c r="N144" s="229" t="s">
        <v>162</v>
      </c>
      <c r="O144" s="1" t="s">
        <v>16</v>
      </c>
    </row>
    <row r="145" spans="1:15" ht="14.4">
      <c r="A145" s="1">
        <v>13</v>
      </c>
      <c r="B145" s="25">
        <v>45448</v>
      </c>
      <c r="C145" s="1">
        <v>63471</v>
      </c>
      <c r="D145" s="12">
        <v>312214</v>
      </c>
      <c r="E145" s="17">
        <v>8969</v>
      </c>
      <c r="F145" s="24" t="s">
        <v>39</v>
      </c>
      <c r="G145" s="229">
        <v>54.82</v>
      </c>
      <c r="H145" s="229">
        <v>17.46</v>
      </c>
      <c r="I145" s="229">
        <f t="shared" si="14"/>
        <v>37.36</v>
      </c>
      <c r="J145" s="230">
        <v>36.700000000000003</v>
      </c>
      <c r="K145" s="84">
        <v>45448</v>
      </c>
      <c r="L145" s="229">
        <f t="shared" si="15"/>
        <v>0.65999999999999659</v>
      </c>
      <c r="M145" s="235">
        <v>2</v>
      </c>
      <c r="N145" s="229" t="s">
        <v>166</v>
      </c>
      <c r="O145" s="1" t="s">
        <v>16</v>
      </c>
    </row>
    <row r="146" spans="1:15" ht="14.4">
      <c r="A146" s="1">
        <v>14</v>
      </c>
      <c r="B146" s="25">
        <v>45448</v>
      </c>
      <c r="C146" s="1">
        <v>63472</v>
      </c>
      <c r="D146" s="12">
        <v>312214</v>
      </c>
      <c r="E146" s="17">
        <v>8979</v>
      </c>
      <c r="F146" s="24" t="s">
        <v>25</v>
      </c>
      <c r="G146" s="229">
        <v>52.8</v>
      </c>
      <c r="H146" s="229">
        <v>17.22</v>
      </c>
      <c r="I146" s="229">
        <f t="shared" si="14"/>
        <v>35.58</v>
      </c>
      <c r="J146" s="230">
        <v>35.58</v>
      </c>
      <c r="K146" s="84">
        <v>45448</v>
      </c>
      <c r="L146" s="229">
        <f t="shared" si="15"/>
        <v>0</v>
      </c>
      <c r="M146" s="235">
        <v>2</v>
      </c>
      <c r="N146" s="229" t="s">
        <v>164</v>
      </c>
      <c r="O146" s="1" t="s">
        <v>16</v>
      </c>
    </row>
    <row r="147" spans="1:15" ht="14.4">
      <c r="A147" s="1">
        <v>15</v>
      </c>
      <c r="B147" s="25">
        <v>45448</v>
      </c>
      <c r="C147" s="1">
        <v>63473</v>
      </c>
      <c r="D147" s="12">
        <v>312214</v>
      </c>
      <c r="E147" s="17">
        <v>8980</v>
      </c>
      <c r="F147" s="24" t="s">
        <v>41</v>
      </c>
      <c r="G147" s="229">
        <v>33.659999999999997</v>
      </c>
      <c r="H147" s="229">
        <v>10.34</v>
      </c>
      <c r="I147" s="229">
        <f t="shared" si="14"/>
        <v>23.319999999999997</v>
      </c>
      <c r="J147" s="230">
        <v>23.04</v>
      </c>
      <c r="K147" s="84">
        <v>45448</v>
      </c>
      <c r="L147" s="229">
        <f t="shared" si="15"/>
        <v>0.27999999999999758</v>
      </c>
      <c r="M147" s="235">
        <v>2</v>
      </c>
      <c r="N147" s="229"/>
      <c r="O147" s="1" t="s">
        <v>16</v>
      </c>
    </row>
    <row r="148" spans="1:15" ht="14.4">
      <c r="A148" s="1">
        <v>16</v>
      </c>
      <c r="B148" s="25">
        <v>45448</v>
      </c>
      <c r="C148" s="1">
        <v>63474</v>
      </c>
      <c r="D148" s="12">
        <v>312214</v>
      </c>
      <c r="E148" s="17">
        <v>8978</v>
      </c>
      <c r="F148" s="24" t="s">
        <v>44</v>
      </c>
      <c r="G148" s="229">
        <v>53.32</v>
      </c>
      <c r="H148" s="229">
        <v>17.66</v>
      </c>
      <c r="I148" s="229">
        <f t="shared" si="14"/>
        <v>35.659999999999997</v>
      </c>
      <c r="J148" s="230">
        <v>35.659999999999997</v>
      </c>
      <c r="K148" s="84">
        <v>45448</v>
      </c>
      <c r="L148" s="229">
        <f t="shared" si="15"/>
        <v>0</v>
      </c>
      <c r="M148" s="235">
        <v>2</v>
      </c>
      <c r="N148" s="229" t="s">
        <v>163</v>
      </c>
      <c r="O148" s="1" t="s">
        <v>16</v>
      </c>
    </row>
    <row r="149" spans="1:15" ht="14.4">
      <c r="A149" s="1">
        <v>17</v>
      </c>
      <c r="B149" s="25">
        <v>45448</v>
      </c>
      <c r="C149" s="1">
        <v>63475</v>
      </c>
      <c r="D149" s="12">
        <v>312214</v>
      </c>
      <c r="E149" s="17">
        <v>8976</v>
      </c>
      <c r="F149" s="24" t="s">
        <v>42</v>
      </c>
      <c r="G149" s="229">
        <v>50.98</v>
      </c>
      <c r="H149" s="229">
        <v>17.02</v>
      </c>
      <c r="I149" s="229">
        <f t="shared" si="14"/>
        <v>33.959999999999994</v>
      </c>
      <c r="J149" s="230">
        <v>33.96</v>
      </c>
      <c r="K149" s="84">
        <v>45448</v>
      </c>
      <c r="L149" s="229">
        <f t="shared" si="15"/>
        <v>0</v>
      </c>
      <c r="M149" s="235">
        <v>2</v>
      </c>
      <c r="N149" s="229" t="s">
        <v>163</v>
      </c>
      <c r="O149" s="1" t="s">
        <v>16</v>
      </c>
    </row>
    <row r="150" spans="1:15" ht="14.4">
      <c r="A150" s="1">
        <v>18</v>
      </c>
      <c r="B150" s="25">
        <v>45448</v>
      </c>
      <c r="C150" s="1">
        <v>63476</v>
      </c>
      <c r="D150" s="12">
        <v>312214</v>
      </c>
      <c r="E150" s="17">
        <v>8983</v>
      </c>
      <c r="F150" s="24" t="s">
        <v>45</v>
      </c>
      <c r="G150" s="229">
        <v>54.02</v>
      </c>
      <c r="H150" s="229">
        <v>17.399999999999999</v>
      </c>
      <c r="I150" s="229">
        <f t="shared" si="14"/>
        <v>36.620000000000005</v>
      </c>
      <c r="J150" s="230">
        <v>35.96</v>
      </c>
      <c r="K150" s="84">
        <v>45448</v>
      </c>
      <c r="L150" s="229">
        <f t="shared" si="15"/>
        <v>0.66000000000000369</v>
      </c>
      <c r="M150" s="235">
        <v>2</v>
      </c>
      <c r="N150" s="229"/>
      <c r="O150" s="1" t="s">
        <v>161</v>
      </c>
    </row>
    <row r="151" spans="1:15" ht="14.4">
      <c r="A151" s="1">
        <v>19</v>
      </c>
      <c r="B151" s="25">
        <v>45448</v>
      </c>
      <c r="C151" s="1">
        <v>63477</v>
      </c>
      <c r="D151" s="12">
        <v>312214</v>
      </c>
      <c r="E151" s="17">
        <v>8986</v>
      </c>
      <c r="F151" s="24" t="s">
        <v>24</v>
      </c>
      <c r="G151" s="229">
        <v>51.38</v>
      </c>
      <c r="H151" s="229">
        <v>17.78</v>
      </c>
      <c r="I151" s="229">
        <f t="shared" si="14"/>
        <v>33.6</v>
      </c>
      <c r="J151" s="230">
        <v>33.6</v>
      </c>
      <c r="K151" s="234">
        <v>45449</v>
      </c>
      <c r="L151" s="229">
        <f t="shared" si="15"/>
        <v>0</v>
      </c>
      <c r="M151" s="235">
        <v>2</v>
      </c>
      <c r="N151" s="229" t="s">
        <v>162</v>
      </c>
      <c r="O151" s="1" t="s">
        <v>164</v>
      </c>
    </row>
    <row r="152" spans="1:15" ht="14.4">
      <c r="A152" s="1">
        <v>20</v>
      </c>
      <c r="B152" s="25">
        <v>45448</v>
      </c>
      <c r="C152" s="1">
        <v>63478</v>
      </c>
      <c r="D152" s="12">
        <v>312214</v>
      </c>
      <c r="E152" s="17">
        <v>8990</v>
      </c>
      <c r="F152" s="24" t="s">
        <v>40</v>
      </c>
      <c r="G152" s="229">
        <v>52.24</v>
      </c>
      <c r="H152" s="229">
        <v>17.18</v>
      </c>
      <c r="I152" s="229">
        <f t="shared" si="14"/>
        <v>35.06</v>
      </c>
      <c r="J152" s="230">
        <v>34.86</v>
      </c>
      <c r="K152" s="234">
        <v>45449</v>
      </c>
      <c r="L152" s="229">
        <f t="shared" si="15"/>
        <v>0.20000000000000284</v>
      </c>
      <c r="M152" s="235">
        <v>2</v>
      </c>
      <c r="N152" s="229" t="s">
        <v>164</v>
      </c>
      <c r="O152" s="1" t="s">
        <v>161</v>
      </c>
    </row>
    <row r="153" spans="1:15" ht="14.4">
      <c r="B153" s="25">
        <v>45448</v>
      </c>
      <c r="F153" s="24"/>
      <c r="G153" s="229"/>
      <c r="H153" s="229"/>
      <c r="I153" s="199">
        <v>683.66</v>
      </c>
      <c r="J153" s="88"/>
      <c r="K153" s="200"/>
      <c r="L153" s="224">
        <v>9.3800000000000008</v>
      </c>
      <c r="M153" s="229"/>
      <c r="N153" s="229"/>
    </row>
    <row r="154" spans="1:15" ht="13.8">
      <c r="A154" s="1">
        <v>1</v>
      </c>
      <c r="B154" s="25">
        <v>45448</v>
      </c>
      <c r="C154" s="1">
        <v>29527</v>
      </c>
      <c r="D154" s="12">
        <v>312214</v>
      </c>
      <c r="E154" s="17">
        <v>8882</v>
      </c>
      <c r="F154" s="20" t="s">
        <v>47</v>
      </c>
      <c r="G154" s="86">
        <v>52.56</v>
      </c>
      <c r="H154" s="86">
        <v>16.96</v>
      </c>
      <c r="I154" s="82">
        <f t="shared" ref="I154:I169" si="16">G154-H154</f>
        <v>35.6</v>
      </c>
      <c r="J154" s="83">
        <v>35.6</v>
      </c>
      <c r="K154" s="87">
        <v>45448</v>
      </c>
      <c r="L154" s="86">
        <f t="shared" ref="L154:L169" si="17">I154-J154</f>
        <v>0</v>
      </c>
      <c r="M154" s="32">
        <v>1</v>
      </c>
      <c r="N154" s="229" t="s">
        <v>163</v>
      </c>
      <c r="O154" s="1" t="s">
        <v>16</v>
      </c>
    </row>
    <row r="155" spans="1:15" ht="13.8">
      <c r="A155" s="1">
        <v>2</v>
      </c>
      <c r="B155" s="25">
        <v>45448</v>
      </c>
      <c r="C155" s="1">
        <v>29528</v>
      </c>
      <c r="D155" s="12">
        <v>312214</v>
      </c>
      <c r="E155" s="17">
        <v>8883</v>
      </c>
      <c r="F155" s="20" t="s">
        <v>48</v>
      </c>
      <c r="G155" s="228">
        <v>53.9</v>
      </c>
      <c r="H155" s="228">
        <v>17</v>
      </c>
      <c r="I155" s="229">
        <f t="shared" si="16"/>
        <v>36.9</v>
      </c>
      <c r="J155" s="230">
        <v>36.64</v>
      </c>
      <c r="K155" s="87">
        <v>45448</v>
      </c>
      <c r="L155" s="228">
        <f t="shared" si="17"/>
        <v>0.25999999999999801</v>
      </c>
      <c r="M155" s="232">
        <v>1</v>
      </c>
      <c r="N155" s="229" t="s">
        <v>163</v>
      </c>
      <c r="O155" s="1" t="s">
        <v>16</v>
      </c>
    </row>
    <row r="156" spans="1:15" ht="13.8">
      <c r="A156" s="1">
        <v>3</v>
      </c>
      <c r="B156" s="25">
        <v>45448</v>
      </c>
      <c r="C156" s="1">
        <v>29529</v>
      </c>
      <c r="D156" s="12">
        <v>312214</v>
      </c>
      <c r="E156" s="17">
        <v>8884</v>
      </c>
      <c r="F156" s="20" t="s">
        <v>49</v>
      </c>
      <c r="G156" s="228">
        <v>53.32</v>
      </c>
      <c r="H156" s="228">
        <v>17.02</v>
      </c>
      <c r="I156" s="229">
        <f t="shared" si="16"/>
        <v>36.299999999999997</v>
      </c>
      <c r="J156" s="230">
        <v>36.299999999999997</v>
      </c>
      <c r="K156" s="87">
        <v>45448</v>
      </c>
      <c r="L156" s="228">
        <f t="shared" si="17"/>
        <v>0</v>
      </c>
      <c r="M156" s="232">
        <v>1</v>
      </c>
      <c r="N156" s="229" t="s">
        <v>163</v>
      </c>
      <c r="O156" s="1" t="s">
        <v>16</v>
      </c>
    </row>
    <row r="157" spans="1:15" ht="13.8">
      <c r="A157" s="1">
        <v>4</v>
      </c>
      <c r="B157" s="25">
        <v>45448</v>
      </c>
      <c r="C157" s="1">
        <v>29530</v>
      </c>
      <c r="D157" s="12">
        <v>312214</v>
      </c>
      <c r="E157" s="17">
        <v>8892</v>
      </c>
      <c r="F157" s="20" t="s">
        <v>46</v>
      </c>
      <c r="G157" s="228">
        <v>52.48</v>
      </c>
      <c r="H157" s="228">
        <v>16.600000000000001</v>
      </c>
      <c r="I157" s="229">
        <f t="shared" si="16"/>
        <v>35.879999999999995</v>
      </c>
      <c r="J157" s="230">
        <v>35.880000000000003</v>
      </c>
      <c r="K157" s="87">
        <v>45448</v>
      </c>
      <c r="L157" s="228">
        <f t="shared" si="17"/>
        <v>0</v>
      </c>
      <c r="M157" s="232">
        <v>1</v>
      </c>
      <c r="N157" s="229"/>
      <c r="O157" s="1" t="s">
        <v>16</v>
      </c>
    </row>
    <row r="158" spans="1:15" ht="13.8">
      <c r="A158" s="1">
        <v>5</v>
      </c>
      <c r="B158" s="25">
        <v>45448</v>
      </c>
      <c r="C158" s="1">
        <v>29531</v>
      </c>
      <c r="D158" s="12">
        <v>312214</v>
      </c>
      <c r="E158" s="17">
        <v>8905</v>
      </c>
      <c r="F158" s="20" t="s">
        <v>11</v>
      </c>
      <c r="G158" s="228">
        <v>53.12</v>
      </c>
      <c r="H158" s="228">
        <v>16.98</v>
      </c>
      <c r="I158" s="229">
        <f t="shared" si="16"/>
        <v>36.14</v>
      </c>
      <c r="J158" s="230">
        <v>35.58</v>
      </c>
      <c r="K158" s="87">
        <v>45448</v>
      </c>
      <c r="L158" s="228">
        <f t="shared" si="17"/>
        <v>0.56000000000000227</v>
      </c>
      <c r="M158" s="232">
        <v>1</v>
      </c>
      <c r="N158" s="229"/>
      <c r="O158" s="1" t="s">
        <v>16</v>
      </c>
    </row>
    <row r="159" spans="1:15" ht="13.8">
      <c r="A159" s="1">
        <v>6</v>
      </c>
      <c r="B159" s="25">
        <v>45448</v>
      </c>
      <c r="C159" s="1">
        <v>29532</v>
      </c>
      <c r="D159" s="12">
        <v>312214</v>
      </c>
      <c r="E159" s="17">
        <v>8906</v>
      </c>
      <c r="F159" s="20" t="s">
        <v>32</v>
      </c>
      <c r="G159" s="228">
        <v>54.16</v>
      </c>
      <c r="H159" s="228">
        <v>16.920000000000002</v>
      </c>
      <c r="I159" s="229">
        <f t="shared" si="16"/>
        <v>37.239999999999995</v>
      </c>
      <c r="J159" s="230">
        <v>36.54</v>
      </c>
      <c r="K159" s="87">
        <v>45448</v>
      </c>
      <c r="L159" s="228">
        <f t="shared" si="17"/>
        <v>0.69999999999999574</v>
      </c>
      <c r="M159" s="232">
        <v>1</v>
      </c>
      <c r="N159" s="229"/>
      <c r="O159" s="1" t="s">
        <v>164</v>
      </c>
    </row>
    <row r="160" spans="1:15" ht="13.8">
      <c r="A160" s="1">
        <v>7</v>
      </c>
      <c r="B160" s="25">
        <v>45448</v>
      </c>
      <c r="C160" s="1">
        <v>29533</v>
      </c>
      <c r="D160" s="12">
        <v>312214</v>
      </c>
      <c r="E160" s="17">
        <v>8907</v>
      </c>
      <c r="F160" s="20" t="s">
        <v>34</v>
      </c>
      <c r="G160" s="228">
        <v>55.84</v>
      </c>
      <c r="H160" s="228">
        <v>16.98</v>
      </c>
      <c r="I160" s="229">
        <f t="shared" si="16"/>
        <v>38.86</v>
      </c>
      <c r="J160" s="230">
        <v>38.200000000000003</v>
      </c>
      <c r="K160" s="87">
        <v>45448</v>
      </c>
      <c r="L160" s="228">
        <f t="shared" si="17"/>
        <v>0.65999999999999659</v>
      </c>
      <c r="M160" s="232">
        <v>1</v>
      </c>
      <c r="N160" s="229"/>
      <c r="O160" s="1" t="s">
        <v>164</v>
      </c>
    </row>
    <row r="161" spans="1:15" ht="13.8">
      <c r="A161" s="1">
        <v>8</v>
      </c>
      <c r="B161" s="25">
        <v>45448</v>
      </c>
      <c r="C161" s="1">
        <v>29534</v>
      </c>
      <c r="D161" s="12">
        <v>312214</v>
      </c>
      <c r="E161" s="17">
        <v>8933</v>
      </c>
      <c r="F161" s="20" t="s">
        <v>13</v>
      </c>
      <c r="G161" s="228">
        <v>53.9</v>
      </c>
      <c r="H161" s="228">
        <v>16.96</v>
      </c>
      <c r="I161" s="229">
        <f t="shared" si="16"/>
        <v>36.94</v>
      </c>
      <c r="J161" s="230">
        <v>36.94</v>
      </c>
      <c r="K161" s="87">
        <v>45448</v>
      </c>
      <c r="L161" s="228">
        <f t="shared" si="17"/>
        <v>0</v>
      </c>
      <c r="M161" s="232">
        <v>1</v>
      </c>
      <c r="N161" s="229"/>
      <c r="O161" s="1" t="s">
        <v>16</v>
      </c>
    </row>
    <row r="162" spans="1:15" ht="13.8">
      <c r="A162" s="1">
        <v>9</v>
      </c>
      <c r="B162" s="25">
        <v>45448</v>
      </c>
      <c r="C162" s="1">
        <v>29535</v>
      </c>
      <c r="D162" s="12">
        <v>312214</v>
      </c>
      <c r="E162" s="17">
        <v>8932</v>
      </c>
      <c r="F162" s="20" t="s">
        <v>12</v>
      </c>
      <c r="G162" s="228">
        <v>56.3</v>
      </c>
      <c r="H162" s="228">
        <v>16.62</v>
      </c>
      <c r="I162" s="229">
        <f t="shared" si="16"/>
        <v>39.679999999999993</v>
      </c>
      <c r="J162" s="230">
        <v>39.44</v>
      </c>
      <c r="K162" s="87">
        <v>45448</v>
      </c>
      <c r="L162" s="228">
        <f t="shared" si="17"/>
        <v>0.23999999999999488</v>
      </c>
      <c r="M162" s="232">
        <v>1</v>
      </c>
      <c r="N162" s="229" t="s">
        <v>162</v>
      </c>
      <c r="O162" s="1" t="s">
        <v>170</v>
      </c>
    </row>
    <row r="163" spans="1:15" ht="13.8">
      <c r="A163" s="1">
        <v>10</v>
      </c>
      <c r="B163" s="25">
        <v>45448</v>
      </c>
      <c r="C163" s="1">
        <v>29536</v>
      </c>
      <c r="D163" s="12">
        <v>312214</v>
      </c>
      <c r="E163" s="17">
        <v>8939</v>
      </c>
      <c r="F163" s="20" t="s">
        <v>47</v>
      </c>
      <c r="G163" s="228">
        <v>56.46</v>
      </c>
      <c r="H163" s="228">
        <v>16.940000000000001</v>
      </c>
      <c r="I163" s="229">
        <f t="shared" si="16"/>
        <v>39.519999999999996</v>
      </c>
      <c r="J163" s="230">
        <v>39</v>
      </c>
      <c r="K163" s="87">
        <v>45448</v>
      </c>
      <c r="L163" s="228">
        <f t="shared" si="17"/>
        <v>0.51999999999999602</v>
      </c>
      <c r="M163" s="232">
        <v>2</v>
      </c>
      <c r="N163" s="229" t="s">
        <v>164</v>
      </c>
      <c r="O163" s="1" t="s">
        <v>16</v>
      </c>
    </row>
    <row r="164" spans="1:15" ht="13.8">
      <c r="A164" s="1">
        <v>11</v>
      </c>
      <c r="B164" s="25">
        <v>45448</v>
      </c>
      <c r="C164" s="1">
        <v>29537</v>
      </c>
      <c r="D164" s="12">
        <v>312214</v>
      </c>
      <c r="E164" s="17">
        <v>8942</v>
      </c>
      <c r="F164" s="20" t="s">
        <v>48</v>
      </c>
      <c r="G164" s="228">
        <v>55.72</v>
      </c>
      <c r="H164" s="228">
        <v>16.98</v>
      </c>
      <c r="I164" s="229">
        <f t="shared" si="16"/>
        <v>38.739999999999995</v>
      </c>
      <c r="J164" s="230">
        <v>38.26</v>
      </c>
      <c r="K164" s="87">
        <v>45448</v>
      </c>
      <c r="L164" s="228">
        <f t="shared" si="17"/>
        <v>0.47999999999999687</v>
      </c>
      <c r="M164" s="232">
        <v>2</v>
      </c>
      <c r="N164" s="229" t="s">
        <v>162</v>
      </c>
      <c r="O164" s="1" t="s">
        <v>16</v>
      </c>
    </row>
    <row r="165" spans="1:15" ht="13.8">
      <c r="A165" s="1">
        <v>12</v>
      </c>
      <c r="B165" s="25">
        <v>45448</v>
      </c>
      <c r="C165" s="1">
        <v>29538</v>
      </c>
      <c r="D165" s="12">
        <v>312214</v>
      </c>
      <c r="E165" s="17">
        <v>8957</v>
      </c>
      <c r="F165" s="20" t="s">
        <v>46</v>
      </c>
      <c r="G165" s="228">
        <v>53.58</v>
      </c>
      <c r="H165" s="228">
        <v>16.559999999999999</v>
      </c>
      <c r="I165" s="229">
        <f t="shared" si="16"/>
        <v>37.019999999999996</v>
      </c>
      <c r="J165" s="230">
        <v>36.6</v>
      </c>
      <c r="K165" s="87">
        <v>45448</v>
      </c>
      <c r="L165" s="228">
        <f t="shared" si="17"/>
        <v>0.4199999999999946</v>
      </c>
      <c r="M165" s="232">
        <v>2</v>
      </c>
      <c r="N165" s="229"/>
      <c r="O165" s="1" t="s">
        <v>16</v>
      </c>
    </row>
    <row r="166" spans="1:15" ht="13.8">
      <c r="A166" s="1">
        <v>13</v>
      </c>
      <c r="B166" s="25">
        <v>45448</v>
      </c>
      <c r="C166" s="1">
        <v>29540</v>
      </c>
      <c r="D166" s="12">
        <v>312214</v>
      </c>
      <c r="E166" s="17">
        <v>8962</v>
      </c>
      <c r="F166" s="20" t="s">
        <v>49</v>
      </c>
      <c r="G166" s="228">
        <v>52.42</v>
      </c>
      <c r="H166" s="228">
        <v>17</v>
      </c>
      <c r="I166" s="229">
        <f t="shared" si="16"/>
        <v>35.42</v>
      </c>
      <c r="J166" s="230">
        <v>35.42</v>
      </c>
      <c r="K166" s="87">
        <v>45448</v>
      </c>
      <c r="L166" s="228">
        <f t="shared" si="17"/>
        <v>0</v>
      </c>
      <c r="M166" s="232">
        <v>2</v>
      </c>
      <c r="N166" s="229" t="s">
        <v>164</v>
      </c>
      <c r="O166" s="1" t="s">
        <v>16</v>
      </c>
    </row>
    <row r="167" spans="1:15" ht="13.8">
      <c r="A167" s="1">
        <v>14</v>
      </c>
      <c r="B167" s="25">
        <v>45448</v>
      </c>
      <c r="C167" s="1">
        <v>29541</v>
      </c>
      <c r="D167" s="12">
        <v>312214</v>
      </c>
      <c r="E167" s="17">
        <v>8987</v>
      </c>
      <c r="F167" s="20" t="s">
        <v>32</v>
      </c>
      <c r="G167" s="228">
        <v>50.62</v>
      </c>
      <c r="H167" s="228">
        <v>16.899999999999999</v>
      </c>
      <c r="I167" s="229">
        <f t="shared" si="16"/>
        <v>33.72</v>
      </c>
      <c r="J167" s="230">
        <v>33.380000000000003</v>
      </c>
      <c r="K167" s="231">
        <v>45449</v>
      </c>
      <c r="L167" s="228">
        <f t="shared" si="17"/>
        <v>0.33999999999999631</v>
      </c>
      <c r="M167" s="232">
        <v>2</v>
      </c>
      <c r="N167" s="229"/>
      <c r="O167" s="1" t="s">
        <v>16</v>
      </c>
    </row>
    <row r="168" spans="1:15" ht="13.8">
      <c r="A168" s="1">
        <v>15</v>
      </c>
      <c r="B168" s="25">
        <v>45448</v>
      </c>
      <c r="C168" s="1">
        <v>29542</v>
      </c>
      <c r="D168" s="12">
        <v>29542</v>
      </c>
      <c r="E168" s="17">
        <v>8988</v>
      </c>
      <c r="F168" s="20" t="s">
        <v>34</v>
      </c>
      <c r="G168" s="228">
        <v>51.52</v>
      </c>
      <c r="H168" s="228">
        <v>16.96</v>
      </c>
      <c r="I168" s="229">
        <f t="shared" si="16"/>
        <v>34.56</v>
      </c>
      <c r="J168" s="230">
        <v>34.299999999999997</v>
      </c>
      <c r="K168" s="231">
        <v>45449</v>
      </c>
      <c r="L168" s="228">
        <f t="shared" si="17"/>
        <v>0.26000000000000512</v>
      </c>
      <c r="M168" s="232">
        <v>2</v>
      </c>
      <c r="N168" s="229"/>
      <c r="O168" s="1" t="s">
        <v>16</v>
      </c>
    </row>
    <row r="169" spans="1:15" ht="13.8">
      <c r="A169" s="1">
        <v>16</v>
      </c>
      <c r="B169" s="25">
        <v>45448</v>
      </c>
      <c r="C169" s="1">
        <v>29543</v>
      </c>
      <c r="D169" s="12">
        <v>312214</v>
      </c>
      <c r="E169" s="17">
        <v>8989</v>
      </c>
      <c r="F169" s="20" t="s">
        <v>11</v>
      </c>
      <c r="G169" s="228">
        <v>52.18</v>
      </c>
      <c r="H169" s="228">
        <v>16.98</v>
      </c>
      <c r="I169" s="229">
        <f t="shared" si="16"/>
        <v>35.200000000000003</v>
      </c>
      <c r="J169" s="230">
        <v>34.86</v>
      </c>
      <c r="K169" s="231">
        <v>45449</v>
      </c>
      <c r="L169" s="228">
        <f t="shared" si="17"/>
        <v>0.34000000000000341</v>
      </c>
      <c r="M169" s="232">
        <v>2</v>
      </c>
      <c r="N169" s="229"/>
      <c r="O169" s="1" t="s">
        <v>16</v>
      </c>
    </row>
    <row r="170" spans="1:15" ht="14.4">
      <c r="B170" s="25">
        <v>45448</v>
      </c>
      <c r="F170" s="24"/>
      <c r="G170" s="229"/>
      <c r="H170" s="229"/>
      <c r="I170" s="199">
        <v>587.72</v>
      </c>
      <c r="J170" s="88"/>
      <c r="K170" s="200"/>
      <c r="L170" s="224">
        <v>4.78</v>
      </c>
      <c r="M170" s="229"/>
      <c r="N170" s="229"/>
    </row>
    <row r="171" spans="1:15" ht="14.4">
      <c r="A171" s="1">
        <v>1</v>
      </c>
      <c r="B171" s="25">
        <v>45449</v>
      </c>
      <c r="C171" s="1">
        <v>63479</v>
      </c>
      <c r="D171" s="12">
        <v>312214</v>
      </c>
      <c r="E171" s="17">
        <v>8999</v>
      </c>
      <c r="F171" s="24" t="s">
        <v>42</v>
      </c>
      <c r="G171" s="229">
        <v>54.78</v>
      </c>
      <c r="H171" s="229">
        <v>17.04</v>
      </c>
      <c r="I171" s="229">
        <f t="shared" ref="I171:I190" si="18">G171-H171</f>
        <v>37.74</v>
      </c>
      <c r="J171" s="230">
        <v>37.74</v>
      </c>
      <c r="K171" s="234">
        <v>45449</v>
      </c>
      <c r="L171" s="228">
        <f t="shared" ref="L171:L190" si="19">I171-J171</f>
        <v>0</v>
      </c>
      <c r="M171" s="235">
        <v>1</v>
      </c>
      <c r="N171" s="229" t="s">
        <v>163</v>
      </c>
      <c r="O171" s="1" t="s">
        <v>16</v>
      </c>
    </row>
    <row r="172" spans="1:15" ht="14.4">
      <c r="A172" s="1">
        <v>2</v>
      </c>
      <c r="B172" s="25">
        <v>45449</v>
      </c>
      <c r="C172" s="1">
        <v>63480</v>
      </c>
      <c r="D172" s="12">
        <v>312214</v>
      </c>
      <c r="E172" s="17">
        <v>9006</v>
      </c>
      <c r="F172" s="24" t="s">
        <v>10</v>
      </c>
      <c r="G172" s="229">
        <v>34.96</v>
      </c>
      <c r="H172" s="229">
        <v>10.24</v>
      </c>
      <c r="I172" s="229">
        <f t="shared" si="18"/>
        <v>24.72</v>
      </c>
      <c r="J172" s="230">
        <v>23.82</v>
      </c>
      <c r="K172" s="234">
        <v>45449</v>
      </c>
      <c r="L172" s="228">
        <f t="shared" si="19"/>
        <v>0.89999999999999858</v>
      </c>
      <c r="M172" s="235">
        <v>1</v>
      </c>
      <c r="N172" s="229"/>
      <c r="O172" s="1" t="s">
        <v>16</v>
      </c>
    </row>
    <row r="173" spans="1:15" ht="14.4">
      <c r="A173" s="1">
        <v>3</v>
      </c>
      <c r="B173" s="25">
        <v>45449</v>
      </c>
      <c r="C173" s="1">
        <v>63481</v>
      </c>
      <c r="D173" s="12">
        <v>312214</v>
      </c>
      <c r="E173" s="17">
        <v>9008</v>
      </c>
      <c r="F173" s="24" t="s">
        <v>45</v>
      </c>
      <c r="G173" s="229">
        <v>55.86</v>
      </c>
      <c r="H173" s="229">
        <v>17.420000000000002</v>
      </c>
      <c r="I173" s="229">
        <f t="shared" si="18"/>
        <v>38.44</v>
      </c>
      <c r="J173" s="230">
        <v>37.94</v>
      </c>
      <c r="K173" s="234">
        <v>45449</v>
      </c>
      <c r="L173" s="228">
        <f t="shared" si="19"/>
        <v>0.5</v>
      </c>
      <c r="M173" s="235">
        <v>1</v>
      </c>
      <c r="N173" s="229"/>
      <c r="O173" s="1" t="s">
        <v>16</v>
      </c>
    </row>
    <row r="174" spans="1:15" ht="14.4">
      <c r="A174" s="1">
        <v>4</v>
      </c>
      <c r="B174" s="25">
        <v>45449</v>
      </c>
      <c r="C174" s="1">
        <v>63482</v>
      </c>
      <c r="D174" s="12">
        <v>312214</v>
      </c>
      <c r="E174" s="17">
        <v>9010</v>
      </c>
      <c r="F174" s="24" t="s">
        <v>25</v>
      </c>
      <c r="G174" s="229">
        <v>53.68</v>
      </c>
      <c r="H174" s="229">
        <v>17.239999999999998</v>
      </c>
      <c r="I174" s="229">
        <f t="shared" si="18"/>
        <v>36.44</v>
      </c>
      <c r="J174" s="230">
        <v>36.06</v>
      </c>
      <c r="K174" s="234">
        <v>45449</v>
      </c>
      <c r="L174" s="228">
        <f t="shared" si="19"/>
        <v>0.37999999999999545</v>
      </c>
      <c r="M174" s="235">
        <v>1</v>
      </c>
      <c r="N174" s="229"/>
      <c r="O174" s="1" t="s">
        <v>16</v>
      </c>
    </row>
    <row r="175" spans="1:15" ht="14.4">
      <c r="A175" s="1">
        <v>5</v>
      </c>
      <c r="B175" s="25">
        <v>45449</v>
      </c>
      <c r="C175" s="1">
        <v>63483</v>
      </c>
      <c r="D175" s="12">
        <v>312214</v>
      </c>
      <c r="E175" s="17">
        <v>9013</v>
      </c>
      <c r="F175" s="24" t="s">
        <v>41</v>
      </c>
      <c r="G175" s="229">
        <v>35.42</v>
      </c>
      <c r="H175" s="229">
        <v>10.36</v>
      </c>
      <c r="I175" s="229">
        <f t="shared" si="18"/>
        <v>25.060000000000002</v>
      </c>
      <c r="J175" s="230">
        <v>24.2</v>
      </c>
      <c r="K175" s="234">
        <v>45449</v>
      </c>
      <c r="L175" s="228">
        <f t="shared" si="19"/>
        <v>0.86000000000000298</v>
      </c>
      <c r="M175" s="235">
        <v>1</v>
      </c>
      <c r="N175" s="229"/>
      <c r="O175" s="1" t="s">
        <v>16</v>
      </c>
    </row>
    <row r="176" spans="1:15" ht="14.4">
      <c r="A176" s="1">
        <v>6</v>
      </c>
      <c r="B176" s="25">
        <v>45449</v>
      </c>
      <c r="C176" s="1">
        <v>63484</v>
      </c>
      <c r="D176" s="12">
        <v>312214</v>
      </c>
      <c r="E176" s="17">
        <v>9015</v>
      </c>
      <c r="F176" s="24" t="s">
        <v>55</v>
      </c>
      <c r="G176" s="229">
        <v>35.26</v>
      </c>
      <c r="H176" s="229">
        <v>10.3</v>
      </c>
      <c r="I176" s="229">
        <f t="shared" si="18"/>
        <v>24.959999999999997</v>
      </c>
      <c r="J176" s="230">
        <v>24.42</v>
      </c>
      <c r="K176" s="234">
        <v>45449</v>
      </c>
      <c r="L176" s="228">
        <f t="shared" si="19"/>
        <v>0.53999999999999559</v>
      </c>
      <c r="M176" s="235">
        <v>1</v>
      </c>
      <c r="N176" s="229"/>
      <c r="O176" s="1" t="s">
        <v>16</v>
      </c>
    </row>
    <row r="177" spans="1:15" ht="14.4">
      <c r="A177" s="1">
        <v>7</v>
      </c>
      <c r="B177" s="25">
        <v>45449</v>
      </c>
      <c r="C177" s="1">
        <v>63485</v>
      </c>
      <c r="D177" s="12">
        <v>312214</v>
      </c>
      <c r="E177" s="17">
        <v>9017</v>
      </c>
      <c r="F177" s="24" t="s">
        <v>44</v>
      </c>
      <c r="G177" s="229">
        <v>56.7</v>
      </c>
      <c r="H177" s="229">
        <v>17.64</v>
      </c>
      <c r="I177" s="229">
        <f t="shared" si="18"/>
        <v>39.06</v>
      </c>
      <c r="J177" s="230">
        <v>37.86</v>
      </c>
      <c r="K177" s="234">
        <v>45449</v>
      </c>
      <c r="L177" s="228">
        <f t="shared" si="19"/>
        <v>1.2000000000000028</v>
      </c>
      <c r="M177" s="235">
        <v>1</v>
      </c>
      <c r="N177" s="229"/>
      <c r="O177" s="1" t="s">
        <v>16</v>
      </c>
    </row>
    <row r="178" spans="1:15" ht="14.4">
      <c r="A178" s="1">
        <v>8</v>
      </c>
      <c r="B178" s="25">
        <v>45449</v>
      </c>
      <c r="C178" s="1">
        <v>63486</v>
      </c>
      <c r="D178" s="12">
        <v>312214</v>
      </c>
      <c r="E178" s="17">
        <v>9027</v>
      </c>
      <c r="F178" s="24" t="s">
        <v>21</v>
      </c>
      <c r="G178" s="229">
        <v>55.24</v>
      </c>
      <c r="H178" s="229">
        <v>17.420000000000002</v>
      </c>
      <c r="I178" s="229">
        <f t="shared" si="18"/>
        <v>37.82</v>
      </c>
      <c r="J178" s="230">
        <v>36.46</v>
      </c>
      <c r="K178" s="234">
        <v>45449</v>
      </c>
      <c r="L178" s="228">
        <f t="shared" si="19"/>
        <v>1.3599999999999994</v>
      </c>
      <c r="M178" s="235">
        <v>1</v>
      </c>
      <c r="N178" s="229"/>
      <c r="O178" s="1" t="s">
        <v>16</v>
      </c>
    </row>
    <row r="179" spans="1:15" ht="14.4">
      <c r="A179" s="1">
        <v>9</v>
      </c>
      <c r="B179" s="25">
        <v>45449</v>
      </c>
      <c r="C179" s="1">
        <v>63487</v>
      </c>
      <c r="D179" s="12">
        <v>312214</v>
      </c>
      <c r="E179" s="17">
        <v>9020</v>
      </c>
      <c r="F179" s="24" t="s">
        <v>26</v>
      </c>
      <c r="G179" s="229">
        <v>53.9</v>
      </c>
      <c r="H179" s="229">
        <v>16.98</v>
      </c>
      <c r="I179" s="229">
        <f t="shared" si="18"/>
        <v>36.92</v>
      </c>
      <c r="J179" s="230">
        <v>35.9</v>
      </c>
      <c r="K179" s="234">
        <v>45449</v>
      </c>
      <c r="L179" s="228">
        <f t="shared" si="19"/>
        <v>1.0200000000000031</v>
      </c>
      <c r="M179" s="235">
        <v>1</v>
      </c>
      <c r="N179" s="229"/>
      <c r="O179" s="1" t="s">
        <v>16</v>
      </c>
    </row>
    <row r="180" spans="1:15" ht="14.4">
      <c r="A180" s="1">
        <v>10</v>
      </c>
      <c r="B180" s="25">
        <v>45449</v>
      </c>
      <c r="C180" s="1">
        <v>63488</v>
      </c>
      <c r="D180" s="12">
        <v>312214</v>
      </c>
      <c r="E180" s="17">
        <v>9028</v>
      </c>
      <c r="F180" s="24" t="s">
        <v>52</v>
      </c>
      <c r="G180" s="229">
        <v>54.76</v>
      </c>
      <c r="H180" s="229">
        <v>17.420000000000002</v>
      </c>
      <c r="I180" s="229">
        <f t="shared" si="18"/>
        <v>37.339999999999996</v>
      </c>
      <c r="J180" s="230">
        <v>36.72</v>
      </c>
      <c r="K180" s="234">
        <v>45449</v>
      </c>
      <c r="L180" s="228">
        <f t="shared" si="19"/>
        <v>0.61999999999999744</v>
      </c>
      <c r="M180" s="235">
        <v>1</v>
      </c>
      <c r="N180" s="229"/>
      <c r="O180" s="1" t="s">
        <v>16</v>
      </c>
    </row>
    <row r="181" spans="1:15" ht="14.4">
      <c r="A181" s="1">
        <v>11</v>
      </c>
      <c r="B181" s="25">
        <v>45449</v>
      </c>
      <c r="C181" s="1">
        <v>63489</v>
      </c>
      <c r="D181" s="12">
        <v>312214</v>
      </c>
      <c r="E181" s="17">
        <v>9033</v>
      </c>
      <c r="F181" s="24" t="s">
        <v>24</v>
      </c>
      <c r="G181" s="229">
        <v>52.22</v>
      </c>
      <c r="H181" s="229">
        <v>17.760000000000002</v>
      </c>
      <c r="I181" s="229">
        <f t="shared" si="18"/>
        <v>34.459999999999994</v>
      </c>
      <c r="J181" s="230">
        <v>33.4</v>
      </c>
      <c r="K181" s="234">
        <v>45449</v>
      </c>
      <c r="L181" s="228">
        <f t="shared" si="19"/>
        <v>1.0599999999999952</v>
      </c>
      <c r="M181" s="235">
        <v>1</v>
      </c>
      <c r="N181" s="229"/>
      <c r="O181" s="1" t="s">
        <v>16</v>
      </c>
    </row>
    <row r="182" spans="1:15" ht="14.4">
      <c r="A182" s="1">
        <v>12</v>
      </c>
      <c r="B182" s="25">
        <v>45449</v>
      </c>
      <c r="C182" s="1">
        <v>63490</v>
      </c>
      <c r="D182" s="12">
        <v>312214</v>
      </c>
      <c r="E182" s="17">
        <v>9039</v>
      </c>
      <c r="F182" s="24" t="s">
        <v>40</v>
      </c>
      <c r="G182" s="229">
        <v>55.24</v>
      </c>
      <c r="H182" s="229">
        <v>17.18</v>
      </c>
      <c r="I182" s="229">
        <f t="shared" si="18"/>
        <v>38.06</v>
      </c>
      <c r="J182" s="230">
        <v>37.14</v>
      </c>
      <c r="K182" s="234">
        <v>45449</v>
      </c>
      <c r="L182" s="228">
        <f t="shared" si="19"/>
        <v>0.92000000000000171</v>
      </c>
      <c r="M182" s="235">
        <v>1</v>
      </c>
      <c r="N182" s="229"/>
      <c r="O182" s="1" t="s">
        <v>16</v>
      </c>
    </row>
    <row r="183" spans="1:15" ht="14.4">
      <c r="A183" s="1">
        <v>13</v>
      </c>
      <c r="B183" s="25">
        <v>45449</v>
      </c>
      <c r="C183" s="1">
        <v>63491</v>
      </c>
      <c r="D183" s="12">
        <v>312214</v>
      </c>
      <c r="E183" s="17">
        <v>9065</v>
      </c>
      <c r="F183" s="24" t="s">
        <v>42</v>
      </c>
      <c r="G183" s="229">
        <v>52.16</v>
      </c>
      <c r="H183" s="229">
        <v>16.899999999999999</v>
      </c>
      <c r="I183" s="229">
        <f t="shared" si="18"/>
        <v>35.26</v>
      </c>
      <c r="J183" s="230">
        <v>34.840000000000003</v>
      </c>
      <c r="K183" s="234">
        <v>45449</v>
      </c>
      <c r="L183" s="228">
        <f t="shared" si="19"/>
        <v>0.4199999999999946</v>
      </c>
      <c r="M183" s="235">
        <v>2</v>
      </c>
      <c r="N183" s="229"/>
      <c r="O183" s="1" t="s">
        <v>16</v>
      </c>
    </row>
    <row r="184" spans="1:15" ht="14.4">
      <c r="A184" s="1">
        <v>14</v>
      </c>
      <c r="B184" s="25">
        <v>45449</v>
      </c>
      <c r="C184" s="1">
        <v>63492</v>
      </c>
      <c r="D184" s="12">
        <v>312214</v>
      </c>
      <c r="E184" s="17">
        <v>9083</v>
      </c>
      <c r="F184" s="24" t="s">
        <v>25</v>
      </c>
      <c r="G184" s="229">
        <v>51.9</v>
      </c>
      <c r="H184" s="229">
        <v>17.2</v>
      </c>
      <c r="I184" s="229">
        <f t="shared" si="18"/>
        <v>34.700000000000003</v>
      </c>
      <c r="J184" s="230">
        <v>33.520000000000003</v>
      </c>
      <c r="K184" s="234">
        <v>45449</v>
      </c>
      <c r="L184" s="228">
        <f t="shared" si="19"/>
        <v>1.1799999999999997</v>
      </c>
      <c r="M184" s="235">
        <v>2</v>
      </c>
      <c r="N184" s="229"/>
      <c r="O184" s="1" t="s">
        <v>16</v>
      </c>
    </row>
    <row r="185" spans="1:15" ht="14.4">
      <c r="A185" s="1">
        <v>15</v>
      </c>
      <c r="B185" s="25">
        <v>45449</v>
      </c>
      <c r="C185" s="1">
        <v>63493</v>
      </c>
      <c r="D185" s="12">
        <v>312214</v>
      </c>
      <c r="E185" s="17">
        <v>9085</v>
      </c>
      <c r="F185" s="24" t="s">
        <v>41</v>
      </c>
      <c r="G185" s="229">
        <v>31.56</v>
      </c>
      <c r="H185" s="229">
        <v>10.32</v>
      </c>
      <c r="I185" s="229">
        <f t="shared" si="18"/>
        <v>21.24</v>
      </c>
      <c r="J185" s="230">
        <v>21.1</v>
      </c>
      <c r="K185" s="234">
        <v>45449</v>
      </c>
      <c r="L185" s="228">
        <f t="shared" si="19"/>
        <v>0.13999999999999702</v>
      </c>
      <c r="M185" s="235">
        <v>2</v>
      </c>
      <c r="N185" s="229"/>
      <c r="O185" s="1" t="s">
        <v>16</v>
      </c>
    </row>
    <row r="186" spans="1:15" ht="14.4">
      <c r="A186" s="1">
        <v>16</v>
      </c>
      <c r="B186" s="25">
        <v>45449</v>
      </c>
      <c r="C186" s="1">
        <v>63494</v>
      </c>
      <c r="D186" s="12">
        <v>312214</v>
      </c>
      <c r="E186" s="17">
        <v>9089</v>
      </c>
      <c r="F186" s="24" t="s">
        <v>55</v>
      </c>
      <c r="G186" s="229">
        <v>33.4</v>
      </c>
      <c r="H186" s="229">
        <v>10.28</v>
      </c>
      <c r="I186" s="229">
        <f t="shared" si="18"/>
        <v>23.119999999999997</v>
      </c>
      <c r="J186" s="230">
        <v>22.98</v>
      </c>
      <c r="K186" s="234">
        <v>45449</v>
      </c>
      <c r="L186" s="228">
        <f t="shared" si="19"/>
        <v>0.13999999999999702</v>
      </c>
      <c r="M186" s="235">
        <v>2</v>
      </c>
      <c r="N186" s="229"/>
      <c r="O186" s="1" t="s">
        <v>16</v>
      </c>
    </row>
    <row r="187" spans="1:15" ht="14.4">
      <c r="A187" s="1">
        <v>17</v>
      </c>
      <c r="B187" s="25">
        <v>45449</v>
      </c>
      <c r="C187" s="1">
        <v>63495</v>
      </c>
      <c r="D187" s="12">
        <v>312214</v>
      </c>
      <c r="E187" s="17">
        <v>9086</v>
      </c>
      <c r="F187" s="24" t="s">
        <v>45</v>
      </c>
      <c r="G187" s="229">
        <v>53.7</v>
      </c>
      <c r="H187" s="229">
        <v>17.420000000000002</v>
      </c>
      <c r="I187" s="229">
        <f t="shared" si="18"/>
        <v>36.28</v>
      </c>
      <c r="J187" s="230">
        <v>35.86</v>
      </c>
      <c r="K187" s="234">
        <v>45449</v>
      </c>
      <c r="L187" s="228">
        <f t="shared" si="19"/>
        <v>0.42000000000000171</v>
      </c>
      <c r="M187" s="235">
        <v>2</v>
      </c>
      <c r="N187" s="229"/>
      <c r="O187" s="1" t="s">
        <v>16</v>
      </c>
    </row>
    <row r="188" spans="1:15" ht="14.4">
      <c r="A188" s="1">
        <v>18</v>
      </c>
      <c r="B188" s="25">
        <v>45449</v>
      </c>
      <c r="C188" s="1">
        <v>63496</v>
      </c>
      <c r="D188" s="12">
        <v>312214</v>
      </c>
      <c r="E188" s="17">
        <v>9095</v>
      </c>
      <c r="F188" s="24" t="s">
        <v>10</v>
      </c>
      <c r="G188" s="229">
        <v>32.700000000000003</v>
      </c>
      <c r="H188" s="229">
        <v>10.220000000000001</v>
      </c>
      <c r="I188" s="229">
        <f t="shared" si="18"/>
        <v>22.480000000000004</v>
      </c>
      <c r="J188" s="230">
        <v>22.02</v>
      </c>
      <c r="K188" s="234">
        <v>45450</v>
      </c>
      <c r="L188" s="228">
        <f t="shared" si="19"/>
        <v>0.46000000000000441</v>
      </c>
      <c r="M188" s="235">
        <v>2</v>
      </c>
      <c r="N188" s="229"/>
      <c r="O188" s="1" t="s">
        <v>16</v>
      </c>
    </row>
    <row r="189" spans="1:15" ht="14.4">
      <c r="A189" s="1">
        <v>19</v>
      </c>
      <c r="B189" s="25">
        <v>45449</v>
      </c>
      <c r="C189" s="1">
        <v>63497</v>
      </c>
      <c r="D189" s="12">
        <v>312214</v>
      </c>
      <c r="E189" s="17">
        <v>9103</v>
      </c>
      <c r="F189" s="24" t="s">
        <v>44</v>
      </c>
      <c r="G189" s="229">
        <v>51.34</v>
      </c>
      <c r="H189" s="229">
        <v>17.600000000000001</v>
      </c>
      <c r="I189" s="229">
        <f t="shared" si="18"/>
        <v>33.74</v>
      </c>
      <c r="J189" s="230">
        <v>33.340000000000003</v>
      </c>
      <c r="K189" s="234">
        <v>45450</v>
      </c>
      <c r="L189" s="228">
        <f t="shared" si="19"/>
        <v>0.39999999999999858</v>
      </c>
      <c r="M189" s="235">
        <v>2</v>
      </c>
      <c r="N189" s="229"/>
      <c r="O189" s="1" t="s">
        <v>16</v>
      </c>
    </row>
    <row r="190" spans="1:15" ht="14.4">
      <c r="A190" s="1">
        <v>20</v>
      </c>
      <c r="B190" s="25">
        <v>45449</v>
      </c>
      <c r="C190" s="1">
        <v>63498</v>
      </c>
      <c r="D190" s="12">
        <v>312214</v>
      </c>
      <c r="E190" s="17">
        <v>9106</v>
      </c>
      <c r="F190" s="24" t="s">
        <v>26</v>
      </c>
      <c r="G190" s="229">
        <v>52.36</v>
      </c>
      <c r="H190" s="229">
        <v>16.940000000000001</v>
      </c>
      <c r="I190" s="229">
        <f t="shared" si="18"/>
        <v>35.42</v>
      </c>
      <c r="J190" s="230">
        <v>34.08</v>
      </c>
      <c r="K190" s="234">
        <v>45450</v>
      </c>
      <c r="L190" s="228">
        <f t="shared" si="19"/>
        <v>1.3400000000000034</v>
      </c>
      <c r="M190" s="235">
        <v>2</v>
      </c>
      <c r="N190" s="229"/>
      <c r="O190" s="1" t="s">
        <v>16</v>
      </c>
    </row>
    <row r="191" spans="1:15" ht="14.4">
      <c r="B191" s="25">
        <v>45449</v>
      </c>
      <c r="F191" s="24"/>
      <c r="G191" s="229"/>
      <c r="H191" s="229"/>
      <c r="I191" s="199">
        <v>653.26</v>
      </c>
      <c r="J191" s="88"/>
      <c r="K191" s="200"/>
      <c r="L191" s="224">
        <v>13.86</v>
      </c>
      <c r="M191" s="229"/>
      <c r="N191" s="229"/>
    </row>
    <row r="192" spans="1:15" ht="13.8">
      <c r="A192" s="1">
        <v>1</v>
      </c>
      <c r="B192" s="25">
        <v>45449</v>
      </c>
      <c r="C192" s="1">
        <v>29544</v>
      </c>
      <c r="D192" s="12">
        <v>312214</v>
      </c>
      <c r="E192" s="17">
        <v>8945</v>
      </c>
      <c r="F192" s="20" t="s">
        <v>48</v>
      </c>
      <c r="G192" s="228">
        <v>56.08</v>
      </c>
      <c r="H192" s="228">
        <v>16.96</v>
      </c>
      <c r="I192" s="229">
        <f t="shared" ref="I192:I208" si="20">G192-H192</f>
        <v>39.119999999999997</v>
      </c>
      <c r="J192" s="230">
        <v>39.119999999999997</v>
      </c>
      <c r="K192" s="231">
        <v>45449</v>
      </c>
      <c r="L192" s="228">
        <f t="shared" ref="L192:L208" si="21">I192-J192</f>
        <v>0</v>
      </c>
      <c r="M192" s="232">
        <v>1</v>
      </c>
      <c r="N192" s="229" t="s">
        <v>163</v>
      </c>
      <c r="O192" s="1" t="s">
        <v>16</v>
      </c>
    </row>
    <row r="193" spans="1:15" ht="13.8">
      <c r="A193" s="1">
        <v>2</v>
      </c>
      <c r="B193" s="25">
        <v>45449</v>
      </c>
      <c r="C193" s="1">
        <v>29545</v>
      </c>
      <c r="D193" s="12">
        <v>312214</v>
      </c>
      <c r="E193" s="17">
        <v>8998</v>
      </c>
      <c r="F193" s="20" t="s">
        <v>34</v>
      </c>
      <c r="G193" s="228">
        <v>56.86</v>
      </c>
      <c r="H193" s="228">
        <v>16.86</v>
      </c>
      <c r="I193" s="229">
        <f t="shared" si="20"/>
        <v>40</v>
      </c>
      <c r="J193" s="230">
        <v>39.96</v>
      </c>
      <c r="K193" s="231">
        <v>45449</v>
      </c>
      <c r="L193" s="228">
        <f t="shared" si="21"/>
        <v>3.9999999999999147E-2</v>
      </c>
      <c r="M193" s="232">
        <v>1</v>
      </c>
      <c r="N193" s="229" t="s">
        <v>163</v>
      </c>
      <c r="O193" s="1" t="s">
        <v>16</v>
      </c>
    </row>
    <row r="194" spans="1:15" ht="13.8">
      <c r="A194" s="1">
        <v>3</v>
      </c>
      <c r="B194" s="25">
        <v>45449</v>
      </c>
      <c r="C194" s="1">
        <v>29546</v>
      </c>
      <c r="D194" s="12">
        <v>312214</v>
      </c>
      <c r="E194" s="17">
        <v>9000</v>
      </c>
      <c r="F194" s="20" t="s">
        <v>49</v>
      </c>
      <c r="G194" s="228">
        <v>53.02</v>
      </c>
      <c r="H194" s="228">
        <v>17.059999999999999</v>
      </c>
      <c r="I194" s="229">
        <f t="shared" si="20"/>
        <v>35.960000000000008</v>
      </c>
      <c r="J194" s="230">
        <v>35.96</v>
      </c>
      <c r="K194" s="231">
        <v>45449</v>
      </c>
      <c r="L194" s="228">
        <f t="shared" si="21"/>
        <v>0</v>
      </c>
      <c r="M194" s="232">
        <v>1</v>
      </c>
      <c r="N194" s="229" t="s">
        <v>164</v>
      </c>
      <c r="O194" s="1" t="s">
        <v>16</v>
      </c>
    </row>
    <row r="195" spans="1:15" ht="13.8">
      <c r="A195" s="1">
        <v>4</v>
      </c>
      <c r="B195" s="25">
        <v>45449</v>
      </c>
      <c r="C195" s="1">
        <v>29547</v>
      </c>
      <c r="D195" s="12">
        <v>312214</v>
      </c>
      <c r="E195" s="17">
        <v>9002</v>
      </c>
      <c r="F195" s="20" t="s">
        <v>47</v>
      </c>
      <c r="G195" s="228">
        <v>54.12</v>
      </c>
      <c r="H195" s="228">
        <v>16.920000000000002</v>
      </c>
      <c r="I195" s="229">
        <f t="shared" si="20"/>
        <v>37.199999999999996</v>
      </c>
      <c r="J195" s="230">
        <v>36.78</v>
      </c>
      <c r="K195" s="231">
        <v>45449</v>
      </c>
      <c r="L195" s="228">
        <f t="shared" si="21"/>
        <v>0.4199999999999946</v>
      </c>
      <c r="M195" s="232">
        <v>1</v>
      </c>
      <c r="N195" s="229"/>
      <c r="O195" s="1" t="s">
        <v>16</v>
      </c>
    </row>
    <row r="196" spans="1:15" ht="13.8">
      <c r="A196" s="1">
        <v>5</v>
      </c>
      <c r="B196" s="25">
        <v>45449</v>
      </c>
      <c r="C196" s="1">
        <v>29548</v>
      </c>
      <c r="D196" s="12">
        <v>312214</v>
      </c>
      <c r="E196" s="17">
        <v>9005</v>
      </c>
      <c r="F196" s="20" t="s">
        <v>46</v>
      </c>
      <c r="G196" s="228">
        <v>54.86</v>
      </c>
      <c r="H196" s="228">
        <v>16.54</v>
      </c>
      <c r="I196" s="229">
        <f t="shared" si="20"/>
        <v>38.32</v>
      </c>
      <c r="J196" s="230">
        <v>37.9</v>
      </c>
      <c r="K196" s="231">
        <v>45449</v>
      </c>
      <c r="L196" s="228">
        <f t="shared" si="21"/>
        <v>0.42000000000000171</v>
      </c>
      <c r="M196" s="232">
        <v>1</v>
      </c>
      <c r="N196" s="229"/>
      <c r="O196" s="1" t="s">
        <v>16</v>
      </c>
    </row>
    <row r="197" spans="1:15" ht="13.8">
      <c r="A197" s="1">
        <v>6</v>
      </c>
      <c r="B197" s="25">
        <v>45449</v>
      </c>
      <c r="C197" s="1">
        <v>29549</v>
      </c>
      <c r="D197" s="12">
        <v>312214</v>
      </c>
      <c r="E197" s="17">
        <v>9012</v>
      </c>
      <c r="F197" s="20" t="s">
        <v>11</v>
      </c>
      <c r="G197" s="228">
        <v>55.78</v>
      </c>
      <c r="H197" s="228">
        <v>16.899999999999999</v>
      </c>
      <c r="I197" s="229">
        <f t="shared" si="20"/>
        <v>38.880000000000003</v>
      </c>
      <c r="J197" s="230">
        <v>37.94</v>
      </c>
      <c r="K197" s="231">
        <v>45449</v>
      </c>
      <c r="L197" s="228">
        <f t="shared" si="21"/>
        <v>0.94000000000000483</v>
      </c>
      <c r="M197" s="232">
        <v>1</v>
      </c>
      <c r="N197" s="229"/>
      <c r="O197" s="1" t="s">
        <v>16</v>
      </c>
    </row>
    <row r="198" spans="1:15" ht="13.8">
      <c r="A198" s="1">
        <v>7</v>
      </c>
      <c r="B198" s="25">
        <v>45449</v>
      </c>
      <c r="C198" s="1">
        <v>29550</v>
      </c>
      <c r="D198" s="12">
        <v>312214</v>
      </c>
      <c r="E198" s="17">
        <v>9018</v>
      </c>
      <c r="F198" s="20" t="s">
        <v>12</v>
      </c>
      <c r="G198" s="228">
        <v>54.28</v>
      </c>
      <c r="H198" s="228">
        <v>16.88</v>
      </c>
      <c r="I198" s="229">
        <f t="shared" si="20"/>
        <v>37.400000000000006</v>
      </c>
      <c r="J198" s="230">
        <v>36.979999999999997</v>
      </c>
      <c r="K198" s="231">
        <v>45449</v>
      </c>
      <c r="L198" s="228">
        <f t="shared" si="21"/>
        <v>0.42000000000000881</v>
      </c>
      <c r="M198" s="232">
        <v>1</v>
      </c>
      <c r="N198" s="229"/>
      <c r="O198" s="1" t="s">
        <v>16</v>
      </c>
    </row>
    <row r="199" spans="1:15" ht="13.8">
      <c r="A199" s="1">
        <v>8</v>
      </c>
      <c r="B199" s="25">
        <v>45449</v>
      </c>
      <c r="C199" s="1">
        <v>29551</v>
      </c>
      <c r="D199" s="12">
        <v>312214</v>
      </c>
      <c r="E199" s="17">
        <v>9023</v>
      </c>
      <c r="F199" s="20" t="s">
        <v>32</v>
      </c>
      <c r="G199" s="228">
        <v>56.36</v>
      </c>
      <c r="H199" s="228">
        <v>16.88</v>
      </c>
      <c r="I199" s="229">
        <f t="shared" si="20"/>
        <v>39.480000000000004</v>
      </c>
      <c r="J199" s="230">
        <v>37.76</v>
      </c>
      <c r="K199" s="231">
        <v>45449</v>
      </c>
      <c r="L199" s="228">
        <f t="shared" si="21"/>
        <v>1.720000000000006</v>
      </c>
      <c r="M199" s="232">
        <v>1</v>
      </c>
      <c r="N199" s="229"/>
      <c r="O199" s="1" t="s">
        <v>16</v>
      </c>
    </row>
    <row r="200" spans="1:15" ht="13.8">
      <c r="A200" s="1">
        <v>9</v>
      </c>
      <c r="B200" s="25">
        <v>45449</v>
      </c>
      <c r="C200" s="1">
        <v>29552</v>
      </c>
      <c r="D200" s="12">
        <v>312214</v>
      </c>
      <c r="E200" s="17">
        <v>9032</v>
      </c>
      <c r="F200" s="20" t="s">
        <v>13</v>
      </c>
      <c r="G200" s="228">
        <v>54.12</v>
      </c>
      <c r="H200" s="228">
        <v>16.920000000000002</v>
      </c>
      <c r="I200" s="229">
        <f t="shared" si="20"/>
        <v>37.199999999999996</v>
      </c>
      <c r="J200" s="230">
        <v>35.68</v>
      </c>
      <c r="K200" s="231">
        <v>45449</v>
      </c>
      <c r="L200" s="228">
        <f t="shared" si="21"/>
        <v>1.519999999999996</v>
      </c>
      <c r="M200" s="232">
        <v>1</v>
      </c>
      <c r="N200" s="229"/>
      <c r="O200" s="1" t="s">
        <v>16</v>
      </c>
    </row>
    <row r="201" spans="1:15" ht="13.8">
      <c r="A201" s="1">
        <v>10</v>
      </c>
      <c r="B201" s="25">
        <v>45449</v>
      </c>
      <c r="C201" s="1">
        <v>29553</v>
      </c>
      <c r="D201" s="12">
        <v>312214</v>
      </c>
      <c r="E201" s="17">
        <v>9052</v>
      </c>
      <c r="F201" s="20" t="s">
        <v>48</v>
      </c>
      <c r="G201" s="228">
        <v>53.78</v>
      </c>
      <c r="H201" s="228">
        <v>16.96</v>
      </c>
      <c r="I201" s="229">
        <f t="shared" si="20"/>
        <v>36.82</v>
      </c>
      <c r="J201" s="230">
        <v>36.4</v>
      </c>
      <c r="K201" s="231">
        <v>45449</v>
      </c>
      <c r="L201" s="228">
        <f t="shared" si="21"/>
        <v>0.42000000000000171</v>
      </c>
      <c r="M201" s="232">
        <v>2</v>
      </c>
      <c r="N201" s="229"/>
      <c r="O201" s="1" t="s">
        <v>16</v>
      </c>
    </row>
    <row r="202" spans="1:15" ht="13.8">
      <c r="A202" s="1">
        <v>11</v>
      </c>
      <c r="B202" s="25">
        <v>45449</v>
      </c>
      <c r="C202" s="1">
        <v>29554</v>
      </c>
      <c r="D202" s="12">
        <v>312214</v>
      </c>
      <c r="E202" s="17">
        <v>9056</v>
      </c>
      <c r="F202" s="20" t="s">
        <v>34</v>
      </c>
      <c r="G202" s="228">
        <v>54.72</v>
      </c>
      <c r="H202" s="228">
        <v>16.86</v>
      </c>
      <c r="I202" s="229">
        <f t="shared" si="20"/>
        <v>37.86</v>
      </c>
      <c r="J202" s="230">
        <v>37.28</v>
      </c>
      <c r="K202" s="231">
        <v>45449</v>
      </c>
      <c r="L202" s="228">
        <f t="shared" si="21"/>
        <v>0.57999999999999829</v>
      </c>
      <c r="M202" s="232">
        <v>2</v>
      </c>
      <c r="N202" s="229"/>
      <c r="O202" s="1" t="s">
        <v>16</v>
      </c>
    </row>
    <row r="203" spans="1:15" ht="13.8">
      <c r="A203" s="1">
        <v>12</v>
      </c>
      <c r="B203" s="25">
        <v>45449</v>
      </c>
      <c r="C203" s="1">
        <v>29555</v>
      </c>
      <c r="D203" s="12">
        <v>312214</v>
      </c>
      <c r="E203" s="17">
        <v>9061</v>
      </c>
      <c r="F203" s="20" t="s">
        <v>49</v>
      </c>
      <c r="G203" s="228">
        <v>53.86</v>
      </c>
      <c r="H203" s="228">
        <v>17.04</v>
      </c>
      <c r="I203" s="229">
        <f t="shared" si="20"/>
        <v>36.82</v>
      </c>
      <c r="J203" s="230">
        <v>36.42</v>
      </c>
      <c r="K203" s="231">
        <v>45449</v>
      </c>
      <c r="L203" s="228">
        <f t="shared" si="21"/>
        <v>0.39999999999999858</v>
      </c>
      <c r="M203" s="232">
        <v>2</v>
      </c>
      <c r="N203" s="229"/>
      <c r="O203" s="1" t="s">
        <v>16</v>
      </c>
    </row>
    <row r="204" spans="1:15" ht="13.8">
      <c r="A204" s="1">
        <v>13</v>
      </c>
      <c r="B204" s="25">
        <v>45449</v>
      </c>
      <c r="C204" s="1">
        <v>29556</v>
      </c>
      <c r="D204" s="12">
        <v>312214</v>
      </c>
      <c r="E204" s="17">
        <v>9063</v>
      </c>
      <c r="F204" s="20" t="s">
        <v>47</v>
      </c>
      <c r="G204" s="228">
        <v>55.24</v>
      </c>
      <c r="H204" s="228">
        <v>16.920000000000002</v>
      </c>
      <c r="I204" s="229">
        <f t="shared" si="20"/>
        <v>38.32</v>
      </c>
      <c r="J204" s="230">
        <v>37.799999999999997</v>
      </c>
      <c r="K204" s="231">
        <v>45449</v>
      </c>
      <c r="L204" s="228">
        <f t="shared" si="21"/>
        <v>0.52000000000000313</v>
      </c>
      <c r="M204" s="232">
        <v>2</v>
      </c>
      <c r="N204" s="229"/>
      <c r="O204" s="1" t="s">
        <v>16</v>
      </c>
    </row>
    <row r="205" spans="1:15" ht="13.8">
      <c r="A205" s="1">
        <v>14</v>
      </c>
      <c r="B205" s="25">
        <v>45449</v>
      </c>
      <c r="C205" s="1">
        <v>29557</v>
      </c>
      <c r="D205" s="12">
        <v>312214</v>
      </c>
      <c r="E205" s="17">
        <v>9077</v>
      </c>
      <c r="F205" s="20" t="s">
        <v>46</v>
      </c>
      <c r="G205" s="228">
        <v>49.78</v>
      </c>
      <c r="H205" s="228">
        <v>16.72</v>
      </c>
      <c r="I205" s="229">
        <f t="shared" si="20"/>
        <v>33.06</v>
      </c>
      <c r="J205" s="230">
        <v>32.700000000000003</v>
      </c>
      <c r="K205" s="231">
        <v>45449</v>
      </c>
      <c r="L205" s="228">
        <f t="shared" si="21"/>
        <v>0.35999999999999943</v>
      </c>
      <c r="M205" s="232">
        <v>2</v>
      </c>
      <c r="N205" s="229"/>
      <c r="O205" s="1" t="s">
        <v>16</v>
      </c>
    </row>
    <row r="206" spans="1:15" ht="13.8">
      <c r="A206" s="1">
        <v>15</v>
      </c>
      <c r="B206" s="25">
        <v>45449</v>
      </c>
      <c r="C206" s="1">
        <v>29558</v>
      </c>
      <c r="D206" s="12">
        <v>312214</v>
      </c>
      <c r="E206" s="17">
        <v>9088</v>
      </c>
      <c r="F206" s="20" t="s">
        <v>12</v>
      </c>
      <c r="G206" s="228">
        <v>53.96</v>
      </c>
      <c r="H206" s="228">
        <v>16.88</v>
      </c>
      <c r="I206" s="229">
        <f t="shared" si="20"/>
        <v>37.08</v>
      </c>
      <c r="J206" s="230">
        <v>36.58</v>
      </c>
      <c r="K206" s="231">
        <v>45449</v>
      </c>
      <c r="L206" s="228">
        <f t="shared" si="21"/>
        <v>0.5</v>
      </c>
      <c r="M206" s="232">
        <v>2</v>
      </c>
      <c r="N206" s="229"/>
      <c r="O206" s="1" t="s">
        <v>16</v>
      </c>
    </row>
    <row r="207" spans="1:15" ht="13.8">
      <c r="A207" s="1">
        <v>16</v>
      </c>
      <c r="B207" s="25">
        <v>45449</v>
      </c>
      <c r="C207" s="1">
        <v>29559</v>
      </c>
      <c r="D207" s="12">
        <v>312214</v>
      </c>
      <c r="E207" s="17">
        <v>9091</v>
      </c>
      <c r="F207" s="20" t="s">
        <v>32</v>
      </c>
      <c r="G207" s="228">
        <v>52.1</v>
      </c>
      <c r="H207" s="228">
        <v>16.84</v>
      </c>
      <c r="I207" s="229">
        <f t="shared" si="20"/>
        <v>35.260000000000005</v>
      </c>
      <c r="J207" s="230">
        <v>34.799999999999997</v>
      </c>
      <c r="K207" s="231">
        <v>45450</v>
      </c>
      <c r="L207" s="228">
        <f t="shared" si="21"/>
        <v>0.46000000000000796</v>
      </c>
      <c r="M207" s="232">
        <v>2</v>
      </c>
      <c r="N207" s="229"/>
      <c r="O207" s="1" t="s">
        <v>16</v>
      </c>
    </row>
    <row r="208" spans="1:15" ht="13.8">
      <c r="A208" s="1">
        <v>17</v>
      </c>
      <c r="B208" s="25">
        <v>45449</v>
      </c>
      <c r="C208" s="1">
        <v>29560</v>
      </c>
      <c r="D208" s="12">
        <v>312214</v>
      </c>
      <c r="E208" s="17">
        <v>9107</v>
      </c>
      <c r="F208" s="20" t="s">
        <v>13</v>
      </c>
      <c r="G208" s="228">
        <v>51.48</v>
      </c>
      <c r="H208" s="228">
        <v>16.920000000000002</v>
      </c>
      <c r="I208" s="229">
        <f t="shared" si="20"/>
        <v>34.559999999999995</v>
      </c>
      <c r="J208" s="230">
        <v>34.119999999999997</v>
      </c>
      <c r="K208" s="231">
        <v>45450</v>
      </c>
      <c r="L208" s="228">
        <f t="shared" si="21"/>
        <v>0.43999999999999773</v>
      </c>
      <c r="M208" s="232">
        <v>2</v>
      </c>
      <c r="N208" s="229"/>
      <c r="O208" s="1" t="s">
        <v>16</v>
      </c>
    </row>
    <row r="209" spans="1:15" ht="14.4">
      <c r="B209" s="25">
        <v>45449</v>
      </c>
      <c r="F209" s="24"/>
      <c r="G209" s="229"/>
      <c r="H209" s="229"/>
      <c r="I209" s="199">
        <v>633.34</v>
      </c>
      <c r="J209" s="88"/>
      <c r="K209" s="200"/>
      <c r="L209" s="224">
        <v>9.16</v>
      </c>
      <c r="M209" s="229"/>
      <c r="N209" s="229"/>
    </row>
    <row r="210" spans="1:15" ht="14.4">
      <c r="A210" s="1">
        <v>1</v>
      </c>
      <c r="B210" s="25">
        <v>45450</v>
      </c>
      <c r="C210" s="1">
        <v>63499</v>
      </c>
      <c r="D210" s="12">
        <v>312214</v>
      </c>
      <c r="E210" s="17">
        <v>9127</v>
      </c>
      <c r="F210" s="24" t="s">
        <v>42</v>
      </c>
      <c r="G210" s="229">
        <v>51.66</v>
      </c>
      <c r="H210" s="229">
        <v>16.98</v>
      </c>
      <c r="I210" s="229">
        <f t="shared" ref="I210:I221" si="22">G210-H210</f>
        <v>34.679999999999993</v>
      </c>
      <c r="J210" s="230">
        <v>34.119999999999997</v>
      </c>
      <c r="K210" s="234">
        <v>45450</v>
      </c>
      <c r="L210" s="228">
        <f t="shared" ref="L210:L221" si="23">I210-J210</f>
        <v>0.55999999999999517</v>
      </c>
      <c r="M210" s="235">
        <v>1</v>
      </c>
      <c r="N210" s="229"/>
      <c r="O210" s="1" t="s">
        <v>16</v>
      </c>
    </row>
    <row r="211" spans="1:15" ht="14.4">
      <c r="A211" s="1">
        <v>2</v>
      </c>
      <c r="B211" s="25">
        <v>45450</v>
      </c>
      <c r="C211" s="1">
        <v>63500</v>
      </c>
      <c r="D211" s="12">
        <v>312214</v>
      </c>
      <c r="E211" s="17">
        <v>9140</v>
      </c>
      <c r="F211" s="24" t="s">
        <v>21</v>
      </c>
      <c r="G211" s="229">
        <v>54.48</v>
      </c>
      <c r="H211" s="229">
        <v>17.48</v>
      </c>
      <c r="I211" s="229">
        <f t="shared" si="22"/>
        <v>37</v>
      </c>
      <c r="J211" s="230">
        <v>36.24</v>
      </c>
      <c r="K211" s="234">
        <v>45450</v>
      </c>
      <c r="L211" s="228">
        <f t="shared" si="23"/>
        <v>0.75999999999999801</v>
      </c>
      <c r="M211" s="235">
        <v>1</v>
      </c>
      <c r="N211" s="229"/>
      <c r="O211" s="1" t="s">
        <v>16</v>
      </c>
    </row>
    <row r="212" spans="1:15" ht="14.4">
      <c r="A212" s="1">
        <v>3</v>
      </c>
      <c r="B212" s="25">
        <v>45450</v>
      </c>
      <c r="C212" s="1">
        <v>63505</v>
      </c>
      <c r="D212" s="12">
        <v>312214</v>
      </c>
      <c r="E212" s="17">
        <v>9142</v>
      </c>
      <c r="F212" s="24" t="s">
        <v>45</v>
      </c>
      <c r="G212" s="229">
        <v>53.7</v>
      </c>
      <c r="H212" s="229">
        <v>17.399999999999999</v>
      </c>
      <c r="I212" s="229">
        <f t="shared" si="22"/>
        <v>36.300000000000004</v>
      </c>
      <c r="J212" s="230">
        <v>35.979999999999997</v>
      </c>
      <c r="K212" s="234">
        <v>45450</v>
      </c>
      <c r="L212" s="228">
        <f t="shared" si="23"/>
        <v>0.32000000000000739</v>
      </c>
      <c r="M212" s="235">
        <v>1</v>
      </c>
      <c r="N212" s="229"/>
      <c r="O212" s="1" t="s">
        <v>16</v>
      </c>
    </row>
    <row r="213" spans="1:15" ht="14.4">
      <c r="A213" s="1">
        <v>4</v>
      </c>
      <c r="B213" s="25">
        <v>45450</v>
      </c>
      <c r="C213" s="1">
        <v>63506</v>
      </c>
      <c r="D213" s="12">
        <v>312214</v>
      </c>
      <c r="E213" s="17">
        <v>9141</v>
      </c>
      <c r="F213" s="24" t="s">
        <v>10</v>
      </c>
      <c r="G213" s="229">
        <v>34.78</v>
      </c>
      <c r="H213" s="229">
        <v>10.3</v>
      </c>
      <c r="I213" s="229">
        <f t="shared" si="22"/>
        <v>24.48</v>
      </c>
      <c r="J213" s="230">
        <v>23.76</v>
      </c>
      <c r="K213" s="234">
        <v>45450</v>
      </c>
      <c r="L213" s="228">
        <f t="shared" si="23"/>
        <v>0.71999999999999886</v>
      </c>
      <c r="M213" s="235">
        <v>1</v>
      </c>
      <c r="N213" s="229"/>
      <c r="O213" s="1" t="s">
        <v>16</v>
      </c>
    </row>
    <row r="214" spans="1:15" ht="14.4">
      <c r="A214" s="1">
        <v>5</v>
      </c>
      <c r="B214" s="25">
        <v>45450</v>
      </c>
      <c r="C214" s="1">
        <v>63507</v>
      </c>
      <c r="D214" s="12">
        <v>312214</v>
      </c>
      <c r="E214" s="17">
        <v>9148</v>
      </c>
      <c r="F214" s="24" t="s">
        <v>25</v>
      </c>
      <c r="G214" s="229">
        <v>53.92</v>
      </c>
      <c r="H214" s="229">
        <v>17.22</v>
      </c>
      <c r="I214" s="229">
        <f t="shared" si="22"/>
        <v>36.700000000000003</v>
      </c>
      <c r="J214" s="230">
        <v>35.86</v>
      </c>
      <c r="K214" s="234">
        <v>45450</v>
      </c>
      <c r="L214" s="228">
        <f t="shared" si="23"/>
        <v>0.84000000000000341</v>
      </c>
      <c r="M214" s="235">
        <v>1</v>
      </c>
      <c r="N214" s="229"/>
      <c r="O214" s="1" t="s">
        <v>16</v>
      </c>
    </row>
    <row r="215" spans="1:15" ht="14.4">
      <c r="A215" s="1">
        <v>6</v>
      </c>
      <c r="B215" s="25">
        <v>45450</v>
      </c>
      <c r="C215" s="1">
        <v>63508</v>
      </c>
      <c r="D215" s="12">
        <v>312214</v>
      </c>
      <c r="E215" s="17">
        <v>9146</v>
      </c>
      <c r="F215" s="24" t="s">
        <v>40</v>
      </c>
      <c r="G215" s="229">
        <v>54.18</v>
      </c>
      <c r="H215" s="229">
        <v>17.16</v>
      </c>
      <c r="I215" s="229">
        <f t="shared" si="22"/>
        <v>37.019999999999996</v>
      </c>
      <c r="J215" s="230">
        <v>36.200000000000003</v>
      </c>
      <c r="K215" s="234">
        <v>45450</v>
      </c>
      <c r="L215" s="228">
        <f t="shared" si="23"/>
        <v>0.81999999999999318</v>
      </c>
      <c r="M215" s="235">
        <v>1</v>
      </c>
      <c r="N215" s="229"/>
      <c r="O215" s="1" t="s">
        <v>16</v>
      </c>
    </row>
    <row r="216" spans="1:15" ht="14.4">
      <c r="A216" s="1">
        <v>7</v>
      </c>
      <c r="B216" s="25">
        <v>45450</v>
      </c>
      <c r="C216" s="1">
        <v>63509</v>
      </c>
      <c r="D216" s="12">
        <v>312214</v>
      </c>
      <c r="E216" s="17">
        <v>9145</v>
      </c>
      <c r="F216" s="24" t="s">
        <v>26</v>
      </c>
      <c r="G216" s="229">
        <v>54</v>
      </c>
      <c r="H216" s="229">
        <v>17</v>
      </c>
      <c r="I216" s="229">
        <f t="shared" si="22"/>
        <v>37</v>
      </c>
      <c r="J216" s="230">
        <v>35.880000000000003</v>
      </c>
      <c r="K216" s="234">
        <v>45450</v>
      </c>
      <c r="L216" s="228">
        <f t="shared" si="23"/>
        <v>1.1199999999999974</v>
      </c>
      <c r="M216" s="235">
        <v>1</v>
      </c>
      <c r="N216" s="229"/>
      <c r="O216" s="1" t="s">
        <v>16</v>
      </c>
    </row>
    <row r="217" spans="1:15" ht="14.4">
      <c r="A217" s="1">
        <v>8</v>
      </c>
      <c r="B217" s="25">
        <v>45450</v>
      </c>
      <c r="C217" s="1">
        <v>63510</v>
      </c>
      <c r="D217" s="12">
        <v>312214</v>
      </c>
      <c r="E217" s="17">
        <v>9153</v>
      </c>
      <c r="F217" s="24" t="s">
        <v>55</v>
      </c>
      <c r="G217" s="229">
        <v>33.94</v>
      </c>
      <c r="H217" s="229">
        <v>10.28</v>
      </c>
      <c r="I217" s="229">
        <f t="shared" si="22"/>
        <v>23.659999999999997</v>
      </c>
      <c r="J217" s="230">
        <v>23.4</v>
      </c>
      <c r="K217" s="234">
        <v>45450</v>
      </c>
      <c r="L217" s="228">
        <f t="shared" si="23"/>
        <v>0.25999999999999801</v>
      </c>
      <c r="M217" s="235">
        <v>1</v>
      </c>
      <c r="N217" s="229"/>
      <c r="O217" s="1" t="s">
        <v>16</v>
      </c>
    </row>
    <row r="218" spans="1:15" ht="14.4">
      <c r="A218" s="1">
        <v>9</v>
      </c>
      <c r="B218" s="25">
        <v>45450</v>
      </c>
      <c r="C218" s="1">
        <v>63511</v>
      </c>
      <c r="D218" s="12">
        <v>312214</v>
      </c>
      <c r="E218" s="17">
        <v>9156</v>
      </c>
      <c r="F218" s="24" t="s">
        <v>24</v>
      </c>
      <c r="G218" s="229">
        <v>56.78</v>
      </c>
      <c r="H218" s="229">
        <v>17.7</v>
      </c>
      <c r="I218" s="229">
        <f t="shared" si="22"/>
        <v>39.08</v>
      </c>
      <c r="J218" s="230">
        <v>38.06</v>
      </c>
      <c r="K218" s="234">
        <v>45450</v>
      </c>
      <c r="L218" s="228">
        <f t="shared" si="23"/>
        <v>1.019999999999996</v>
      </c>
      <c r="M218" s="235">
        <v>1</v>
      </c>
      <c r="N218" s="229"/>
      <c r="O218" s="1" t="s">
        <v>16</v>
      </c>
    </row>
    <row r="219" spans="1:15" ht="14.4">
      <c r="A219" s="1">
        <v>10</v>
      </c>
      <c r="B219" s="25">
        <v>45450</v>
      </c>
      <c r="C219" s="1">
        <v>63512</v>
      </c>
      <c r="D219" s="12">
        <v>312214</v>
      </c>
      <c r="E219" s="17">
        <v>9164</v>
      </c>
      <c r="F219" s="24" t="s">
        <v>44</v>
      </c>
      <c r="G219" s="229">
        <v>52.7</v>
      </c>
      <c r="H219" s="229">
        <v>17.54</v>
      </c>
      <c r="I219" s="229">
        <f t="shared" si="22"/>
        <v>35.160000000000004</v>
      </c>
      <c r="J219" s="230">
        <v>34.64</v>
      </c>
      <c r="K219" s="234">
        <v>45450</v>
      </c>
      <c r="L219" s="228">
        <f t="shared" si="23"/>
        <v>0.52000000000000313</v>
      </c>
      <c r="M219" s="235">
        <v>1</v>
      </c>
      <c r="N219" s="229"/>
      <c r="O219" s="1" t="s">
        <v>16</v>
      </c>
    </row>
    <row r="220" spans="1:15" ht="14.4">
      <c r="A220" s="1">
        <v>11</v>
      </c>
      <c r="B220" s="25">
        <v>45450</v>
      </c>
      <c r="C220" s="1">
        <v>63513</v>
      </c>
      <c r="D220" s="12">
        <v>312214</v>
      </c>
      <c r="E220" s="17">
        <v>9174</v>
      </c>
      <c r="F220" s="24" t="s">
        <v>41</v>
      </c>
      <c r="G220" s="229">
        <v>35.479999999999997</v>
      </c>
      <c r="H220" s="229">
        <v>10.3</v>
      </c>
      <c r="I220" s="229">
        <f t="shared" si="22"/>
        <v>25.179999999999996</v>
      </c>
      <c r="J220" s="230">
        <v>24.76</v>
      </c>
      <c r="K220" s="234">
        <v>45450</v>
      </c>
      <c r="L220" s="228">
        <f t="shared" si="23"/>
        <v>0.4199999999999946</v>
      </c>
      <c r="M220" s="235">
        <v>1</v>
      </c>
      <c r="N220" s="229"/>
      <c r="O220" s="1" t="s">
        <v>16</v>
      </c>
    </row>
    <row r="221" spans="1:15" ht="14.4">
      <c r="A221" s="1">
        <v>12</v>
      </c>
      <c r="B221" s="25">
        <v>45450</v>
      </c>
      <c r="C221" s="1">
        <v>63514</v>
      </c>
      <c r="D221" s="12">
        <v>312214</v>
      </c>
      <c r="E221" s="17">
        <v>9183</v>
      </c>
      <c r="F221" s="24" t="s">
        <v>52</v>
      </c>
      <c r="G221" s="229">
        <v>55.02</v>
      </c>
      <c r="H221" s="229">
        <v>17.46</v>
      </c>
      <c r="I221" s="229">
        <f t="shared" si="22"/>
        <v>37.56</v>
      </c>
      <c r="J221" s="230">
        <v>37.14</v>
      </c>
      <c r="K221" s="234">
        <v>45451</v>
      </c>
      <c r="L221" s="228">
        <f t="shared" si="23"/>
        <v>0.42000000000000171</v>
      </c>
      <c r="M221" s="235">
        <v>1</v>
      </c>
      <c r="N221" s="229"/>
      <c r="O221" s="1" t="s">
        <v>16</v>
      </c>
    </row>
    <row r="222" spans="1:15" ht="14.4">
      <c r="B222" s="25">
        <v>45450</v>
      </c>
      <c r="F222" s="24"/>
      <c r="G222" s="229"/>
      <c r="H222" s="229"/>
      <c r="I222" s="199">
        <v>403.82</v>
      </c>
      <c r="J222" s="88"/>
      <c r="K222" s="200"/>
      <c r="L222" s="224">
        <v>7.78</v>
      </c>
      <c r="M222" s="229"/>
      <c r="N222" s="229"/>
    </row>
    <row r="223" spans="1:15" ht="13.8">
      <c r="A223" s="1">
        <v>1</v>
      </c>
      <c r="B223" s="25">
        <v>45450</v>
      </c>
      <c r="C223" s="1">
        <v>29561</v>
      </c>
      <c r="D223" s="12">
        <v>312214</v>
      </c>
      <c r="E223" s="17">
        <v>9123</v>
      </c>
      <c r="F223" s="20" t="s">
        <v>13</v>
      </c>
      <c r="G223" s="228">
        <v>55.8</v>
      </c>
      <c r="H223" s="228">
        <v>16.940000000000001</v>
      </c>
      <c r="I223" s="229">
        <f t="shared" ref="I223:I231" si="24">G223-H223</f>
        <v>38.86</v>
      </c>
      <c r="J223" s="230">
        <v>37.28</v>
      </c>
      <c r="K223" s="231">
        <v>45450</v>
      </c>
      <c r="L223" s="228">
        <f t="shared" ref="L223:L231" si="25">I223-J223</f>
        <v>1.5799999999999983</v>
      </c>
      <c r="M223" s="232">
        <v>1</v>
      </c>
      <c r="N223" s="229"/>
      <c r="O223" s="1" t="s">
        <v>16</v>
      </c>
    </row>
    <row r="224" spans="1:15" ht="13.8">
      <c r="A224" s="1">
        <v>2</v>
      </c>
      <c r="B224" s="25">
        <v>45450</v>
      </c>
      <c r="C224" s="1">
        <v>29562</v>
      </c>
      <c r="D224" s="12">
        <v>312214</v>
      </c>
      <c r="E224" s="17">
        <v>9124</v>
      </c>
      <c r="F224" s="20" t="s">
        <v>48</v>
      </c>
      <c r="G224" s="228">
        <v>52.56</v>
      </c>
      <c r="H224" s="228">
        <v>16.940000000000001</v>
      </c>
      <c r="I224" s="229">
        <f t="shared" si="24"/>
        <v>35.620000000000005</v>
      </c>
      <c r="J224" s="230">
        <v>35.36</v>
      </c>
      <c r="K224" s="231">
        <v>45450</v>
      </c>
      <c r="L224" s="228">
        <f t="shared" si="25"/>
        <v>0.26000000000000512</v>
      </c>
      <c r="M224" s="232">
        <v>1</v>
      </c>
      <c r="N224" s="229"/>
      <c r="O224" s="1" t="s">
        <v>16</v>
      </c>
    </row>
    <row r="225" spans="1:15" ht="13.8">
      <c r="A225" s="1">
        <v>3</v>
      </c>
      <c r="B225" s="25">
        <v>45450</v>
      </c>
      <c r="C225" s="1">
        <v>29563</v>
      </c>
      <c r="D225" s="12">
        <v>312214</v>
      </c>
      <c r="E225" s="17">
        <v>9125</v>
      </c>
      <c r="F225" s="20" t="s">
        <v>34</v>
      </c>
      <c r="G225" s="228">
        <v>56.86</v>
      </c>
      <c r="H225" s="228">
        <v>16.84</v>
      </c>
      <c r="I225" s="229">
        <f t="shared" si="24"/>
        <v>40.019999999999996</v>
      </c>
      <c r="J225" s="230">
        <v>39.14</v>
      </c>
      <c r="K225" s="231">
        <v>45450</v>
      </c>
      <c r="L225" s="228">
        <f t="shared" si="25"/>
        <v>0.87999999999999545</v>
      </c>
      <c r="M225" s="232">
        <v>1</v>
      </c>
      <c r="N225" s="229"/>
      <c r="O225" s="1" t="s">
        <v>16</v>
      </c>
    </row>
    <row r="226" spans="1:15" ht="13.8">
      <c r="A226" s="1">
        <v>4</v>
      </c>
      <c r="B226" s="25">
        <v>45450</v>
      </c>
      <c r="C226" s="1">
        <v>29564</v>
      </c>
      <c r="D226" s="12">
        <v>312214</v>
      </c>
      <c r="E226" s="17">
        <v>9126</v>
      </c>
      <c r="F226" s="20" t="s">
        <v>47</v>
      </c>
      <c r="G226" s="228">
        <v>55</v>
      </c>
      <c r="H226" s="228">
        <v>16.920000000000002</v>
      </c>
      <c r="I226" s="229">
        <f t="shared" si="24"/>
        <v>38.08</v>
      </c>
      <c r="J226" s="230">
        <v>37.74</v>
      </c>
      <c r="K226" s="231">
        <v>45450</v>
      </c>
      <c r="L226" s="228">
        <f t="shared" si="25"/>
        <v>0.33999999999999631</v>
      </c>
      <c r="M226" s="232">
        <v>1</v>
      </c>
      <c r="N226" s="229"/>
      <c r="O226" s="1" t="s">
        <v>16</v>
      </c>
    </row>
    <row r="227" spans="1:15" ht="13.8">
      <c r="A227" s="1">
        <v>5</v>
      </c>
      <c r="B227" s="25">
        <v>45450</v>
      </c>
      <c r="C227" s="1">
        <v>29565</v>
      </c>
      <c r="D227" s="12">
        <v>312214</v>
      </c>
      <c r="E227" s="17">
        <v>9129</v>
      </c>
      <c r="F227" s="20" t="s">
        <v>49</v>
      </c>
      <c r="G227" s="228">
        <v>55.12</v>
      </c>
      <c r="H227" s="228">
        <v>17.04</v>
      </c>
      <c r="I227" s="229">
        <f t="shared" si="24"/>
        <v>38.08</v>
      </c>
      <c r="J227" s="230">
        <v>37.1</v>
      </c>
      <c r="K227" s="231">
        <v>45450</v>
      </c>
      <c r="L227" s="228">
        <f t="shared" si="25"/>
        <v>0.97999999999999687</v>
      </c>
      <c r="M227" s="232">
        <v>1</v>
      </c>
      <c r="N227" s="229"/>
      <c r="O227" s="1" t="s">
        <v>16</v>
      </c>
    </row>
    <row r="228" spans="1:15" ht="13.8">
      <c r="A228" s="1">
        <v>6</v>
      </c>
      <c r="B228" s="25">
        <v>45450</v>
      </c>
      <c r="C228" s="1">
        <v>29566</v>
      </c>
      <c r="D228" s="12">
        <v>312214</v>
      </c>
      <c r="E228" s="17">
        <v>9144</v>
      </c>
      <c r="F228" s="20" t="s">
        <v>46</v>
      </c>
      <c r="G228" s="228">
        <v>54.04</v>
      </c>
      <c r="H228" s="228">
        <v>16.72</v>
      </c>
      <c r="I228" s="229">
        <f t="shared" si="24"/>
        <v>37.32</v>
      </c>
      <c r="J228" s="230">
        <v>37.18</v>
      </c>
      <c r="K228" s="231">
        <v>45450</v>
      </c>
      <c r="L228" s="228">
        <f t="shared" si="25"/>
        <v>0.14000000000000057</v>
      </c>
      <c r="M228" s="232">
        <v>1</v>
      </c>
      <c r="N228" s="229"/>
      <c r="O228" s="1" t="s">
        <v>16</v>
      </c>
    </row>
    <row r="229" spans="1:15" ht="13.8">
      <c r="A229" s="1">
        <v>7</v>
      </c>
      <c r="B229" s="25">
        <v>45450</v>
      </c>
      <c r="C229" s="1">
        <v>29567</v>
      </c>
      <c r="D229" s="12">
        <v>312214</v>
      </c>
      <c r="E229" s="17">
        <v>9157</v>
      </c>
      <c r="F229" s="20" t="s">
        <v>32</v>
      </c>
      <c r="G229" s="228">
        <v>54.36</v>
      </c>
      <c r="H229" s="228">
        <v>16.86</v>
      </c>
      <c r="I229" s="229">
        <f t="shared" si="24"/>
        <v>37.5</v>
      </c>
      <c r="J229" s="230">
        <v>36.799999999999997</v>
      </c>
      <c r="K229" s="231">
        <v>45450</v>
      </c>
      <c r="L229" s="228">
        <f t="shared" si="25"/>
        <v>0.70000000000000284</v>
      </c>
      <c r="M229" s="232">
        <v>1</v>
      </c>
      <c r="N229" s="229"/>
      <c r="O229" s="1" t="s">
        <v>16</v>
      </c>
    </row>
    <row r="230" spans="1:15" ht="13.8">
      <c r="A230" s="1">
        <v>8</v>
      </c>
      <c r="B230" s="25">
        <v>45450</v>
      </c>
      <c r="C230" s="1">
        <v>29568</v>
      </c>
      <c r="D230" s="12">
        <v>312214</v>
      </c>
      <c r="E230" s="17">
        <v>9188</v>
      </c>
      <c r="F230" s="20" t="s">
        <v>12</v>
      </c>
      <c r="G230" s="228">
        <v>54.92</v>
      </c>
      <c r="H230" s="228">
        <v>16.8</v>
      </c>
      <c r="I230" s="229">
        <f t="shared" si="24"/>
        <v>38.120000000000005</v>
      </c>
      <c r="J230" s="230">
        <v>37.380000000000003</v>
      </c>
      <c r="K230" s="231">
        <v>45451</v>
      </c>
      <c r="L230" s="228">
        <f t="shared" si="25"/>
        <v>0.74000000000000199</v>
      </c>
      <c r="M230" s="232">
        <v>1</v>
      </c>
      <c r="N230" s="229"/>
      <c r="O230" s="1" t="s">
        <v>16</v>
      </c>
    </row>
    <row r="231" spans="1:15" ht="13.8">
      <c r="A231" s="1">
        <v>9</v>
      </c>
      <c r="B231" s="25">
        <v>45450</v>
      </c>
      <c r="C231" s="1">
        <v>29569</v>
      </c>
      <c r="D231" s="12">
        <v>312214</v>
      </c>
      <c r="E231" s="17">
        <v>9186</v>
      </c>
      <c r="F231" s="20" t="s">
        <v>11</v>
      </c>
      <c r="G231" s="228">
        <v>54.74</v>
      </c>
      <c r="H231" s="228">
        <v>16.899999999999999</v>
      </c>
      <c r="I231" s="229">
        <f t="shared" si="24"/>
        <v>37.840000000000003</v>
      </c>
      <c r="J231" s="230">
        <v>37.479999999999997</v>
      </c>
      <c r="K231" s="231">
        <v>45451</v>
      </c>
      <c r="L231" s="228">
        <f t="shared" si="25"/>
        <v>0.36000000000000654</v>
      </c>
      <c r="M231" s="232">
        <v>1</v>
      </c>
      <c r="N231" s="229"/>
      <c r="O231" s="1" t="s">
        <v>16</v>
      </c>
    </row>
    <row r="232" spans="1:15" ht="14.4">
      <c r="B232" s="25">
        <v>45450</v>
      </c>
      <c r="F232" s="24"/>
      <c r="G232" s="229"/>
      <c r="H232" s="229"/>
      <c r="I232" s="199">
        <v>341.44</v>
      </c>
      <c r="J232" s="88"/>
      <c r="K232" s="200"/>
      <c r="L232" s="224">
        <v>5.98</v>
      </c>
      <c r="M232" s="229"/>
      <c r="N232" s="229"/>
    </row>
    <row r="233" spans="1:15" ht="13.8">
      <c r="A233" s="1">
        <v>1</v>
      </c>
      <c r="B233" s="25">
        <v>45451</v>
      </c>
      <c r="C233" s="1">
        <v>29570</v>
      </c>
      <c r="D233" s="12">
        <v>312214</v>
      </c>
      <c r="E233" s="17">
        <v>9224</v>
      </c>
      <c r="F233" s="20" t="s">
        <v>12</v>
      </c>
      <c r="G233" s="228">
        <v>53.82</v>
      </c>
      <c r="H233" s="228">
        <v>16.88</v>
      </c>
      <c r="I233" s="229">
        <f t="shared" ref="I233:I238" si="26">G233-H233</f>
        <v>36.94</v>
      </c>
      <c r="J233" s="230">
        <v>36.42</v>
      </c>
      <c r="K233" s="231">
        <v>45452</v>
      </c>
      <c r="L233" s="228">
        <f t="shared" ref="L233:L238" si="27">I233-J233</f>
        <v>0.51999999999999602</v>
      </c>
      <c r="M233" s="232">
        <v>1</v>
      </c>
      <c r="N233" s="229"/>
    </row>
    <row r="234" spans="1:15" ht="13.8">
      <c r="A234" s="1">
        <v>2</v>
      </c>
      <c r="B234" s="25">
        <v>45451</v>
      </c>
      <c r="C234" s="1">
        <v>29571</v>
      </c>
      <c r="D234" s="12">
        <v>312214</v>
      </c>
      <c r="E234" s="17">
        <v>9231</v>
      </c>
      <c r="F234" s="20" t="s">
        <v>11</v>
      </c>
      <c r="G234" s="228">
        <v>53.6</v>
      </c>
      <c r="H234" s="228">
        <v>16.920000000000002</v>
      </c>
      <c r="I234" s="229">
        <f t="shared" si="26"/>
        <v>36.68</v>
      </c>
      <c r="J234" s="230">
        <v>36.14</v>
      </c>
      <c r="K234" s="231">
        <v>45452</v>
      </c>
      <c r="L234" s="228">
        <f t="shared" si="27"/>
        <v>0.53999999999999915</v>
      </c>
      <c r="M234" s="232">
        <v>1</v>
      </c>
      <c r="N234" s="229"/>
    </row>
    <row r="235" spans="1:15" ht="13.8">
      <c r="A235" s="1">
        <v>3</v>
      </c>
      <c r="B235" s="25">
        <v>45451</v>
      </c>
      <c r="C235" s="1">
        <v>29572</v>
      </c>
      <c r="D235" s="12">
        <v>312214</v>
      </c>
      <c r="E235" s="17">
        <v>9232</v>
      </c>
      <c r="F235" s="20" t="s">
        <v>48</v>
      </c>
      <c r="G235" s="228">
        <v>52.9</v>
      </c>
      <c r="H235" s="228">
        <v>16.920000000000002</v>
      </c>
      <c r="I235" s="229">
        <f t="shared" si="26"/>
        <v>35.979999999999997</v>
      </c>
      <c r="J235" s="230">
        <v>35.520000000000003</v>
      </c>
      <c r="K235" s="231">
        <v>45452</v>
      </c>
      <c r="L235" s="228">
        <f t="shared" si="27"/>
        <v>0.45999999999999375</v>
      </c>
      <c r="M235" s="232">
        <v>1</v>
      </c>
      <c r="N235" s="229"/>
    </row>
    <row r="236" spans="1:15" ht="13.8">
      <c r="A236" s="1">
        <v>4</v>
      </c>
      <c r="B236" s="25">
        <v>45451</v>
      </c>
      <c r="C236" s="1">
        <v>29573</v>
      </c>
      <c r="D236" s="12">
        <v>312214</v>
      </c>
      <c r="E236" s="17">
        <v>9260</v>
      </c>
      <c r="F236" s="20" t="s">
        <v>46</v>
      </c>
      <c r="G236" s="228">
        <v>49.06</v>
      </c>
      <c r="H236" s="228">
        <v>16.739999999999998</v>
      </c>
      <c r="I236" s="229">
        <f t="shared" si="26"/>
        <v>32.320000000000007</v>
      </c>
      <c r="J236" s="230">
        <v>31.96</v>
      </c>
      <c r="K236" s="231">
        <v>45452</v>
      </c>
      <c r="L236" s="228">
        <f t="shared" si="27"/>
        <v>0.36000000000000654</v>
      </c>
      <c r="M236" s="232">
        <v>1</v>
      </c>
      <c r="N236" s="229"/>
    </row>
    <row r="237" spans="1:15" ht="13.8">
      <c r="A237" s="1">
        <v>5</v>
      </c>
      <c r="B237" s="25">
        <v>45451</v>
      </c>
      <c r="C237" s="1">
        <v>29574</v>
      </c>
      <c r="D237" s="12">
        <v>312214</v>
      </c>
      <c r="E237" s="17">
        <v>9269</v>
      </c>
      <c r="F237" s="20" t="s">
        <v>49</v>
      </c>
      <c r="G237" s="228">
        <v>53.42</v>
      </c>
      <c r="H237" s="228">
        <v>17.04</v>
      </c>
      <c r="I237" s="229">
        <f t="shared" si="26"/>
        <v>36.380000000000003</v>
      </c>
      <c r="J237" s="230">
        <v>35.78</v>
      </c>
      <c r="K237" s="231">
        <v>45452</v>
      </c>
      <c r="L237" s="228">
        <f t="shared" si="27"/>
        <v>0.60000000000000142</v>
      </c>
      <c r="M237" s="232">
        <v>1</v>
      </c>
      <c r="N237" s="229"/>
    </row>
    <row r="238" spans="1:15" ht="13.8">
      <c r="A238" s="1">
        <v>6</v>
      </c>
      <c r="B238" s="25">
        <v>45451</v>
      </c>
      <c r="C238" s="1">
        <v>29575</v>
      </c>
      <c r="D238" s="12">
        <v>312214</v>
      </c>
      <c r="E238" s="17">
        <v>9271</v>
      </c>
      <c r="F238" s="20" t="s">
        <v>47</v>
      </c>
      <c r="G238" s="228">
        <v>52.86</v>
      </c>
      <c r="H238" s="228">
        <v>16.899999999999999</v>
      </c>
      <c r="I238" s="229">
        <f t="shared" si="26"/>
        <v>35.96</v>
      </c>
      <c r="J238" s="230">
        <v>35.479999999999997</v>
      </c>
      <c r="K238" s="231">
        <v>45452</v>
      </c>
      <c r="L238" s="228">
        <f t="shared" si="27"/>
        <v>0.48000000000000398</v>
      </c>
      <c r="M238" s="232">
        <v>1</v>
      </c>
      <c r="N238" s="229"/>
    </row>
    <row r="239" spans="1:15" ht="14.4">
      <c r="B239" s="25">
        <v>45451</v>
      </c>
      <c r="F239" s="24"/>
      <c r="G239" s="229"/>
      <c r="H239" s="229"/>
      <c r="I239" s="199">
        <v>214.26</v>
      </c>
      <c r="J239" s="88"/>
      <c r="K239" s="200"/>
      <c r="L239" s="224">
        <v>2.96</v>
      </c>
      <c r="M239" s="229"/>
      <c r="N239" s="229"/>
    </row>
    <row r="240" spans="1:15" ht="14.4">
      <c r="A240" s="1">
        <v>1</v>
      </c>
      <c r="B240" s="25">
        <v>45451</v>
      </c>
      <c r="C240" s="1">
        <v>63515</v>
      </c>
      <c r="D240" s="12">
        <v>312214</v>
      </c>
      <c r="E240" s="17">
        <v>9214</v>
      </c>
      <c r="F240" s="24" t="s">
        <v>10</v>
      </c>
      <c r="G240" s="229">
        <v>36.94</v>
      </c>
      <c r="H240" s="229">
        <v>10.26</v>
      </c>
      <c r="I240" s="229">
        <f t="shared" ref="I240:I258" si="28">G240-H240</f>
        <v>26.68</v>
      </c>
      <c r="J240" s="230">
        <v>25.64</v>
      </c>
      <c r="K240" s="234">
        <v>45451</v>
      </c>
      <c r="L240" s="228">
        <f t="shared" ref="L240:L258" si="29">I240-J240</f>
        <v>1.0399999999999991</v>
      </c>
      <c r="M240" s="235">
        <v>1</v>
      </c>
      <c r="N240" s="229"/>
    </row>
    <row r="241" spans="1:14" ht="14.4">
      <c r="A241" s="1">
        <v>2</v>
      </c>
      <c r="B241" s="25">
        <v>45451</v>
      </c>
      <c r="C241" s="1">
        <v>63516</v>
      </c>
      <c r="D241" s="12">
        <v>312214</v>
      </c>
      <c r="E241" s="17">
        <v>9213</v>
      </c>
      <c r="F241" s="24" t="s">
        <v>40</v>
      </c>
      <c r="G241" s="229">
        <v>52.02</v>
      </c>
      <c r="H241" s="229">
        <v>17.22</v>
      </c>
      <c r="I241" s="229">
        <f t="shared" si="28"/>
        <v>34.800000000000004</v>
      </c>
      <c r="J241" s="230">
        <v>34.46</v>
      </c>
      <c r="K241" s="234">
        <v>45451</v>
      </c>
      <c r="L241" s="228">
        <f t="shared" si="29"/>
        <v>0.34000000000000341</v>
      </c>
      <c r="M241" s="235">
        <v>1</v>
      </c>
      <c r="N241" s="229"/>
    </row>
    <row r="242" spans="1:14" ht="14.4">
      <c r="A242" s="1">
        <v>3</v>
      </c>
      <c r="B242" s="25">
        <v>45451</v>
      </c>
      <c r="C242" s="1">
        <v>63517</v>
      </c>
      <c r="D242" s="12">
        <v>312214</v>
      </c>
      <c r="E242" s="17">
        <v>9215</v>
      </c>
      <c r="F242" s="24" t="s">
        <v>26</v>
      </c>
      <c r="G242" s="229">
        <v>50.6</v>
      </c>
      <c r="H242" s="229">
        <v>17.059999999999999</v>
      </c>
      <c r="I242" s="229">
        <f t="shared" si="28"/>
        <v>33.540000000000006</v>
      </c>
      <c r="J242" s="230">
        <v>33.159999999999997</v>
      </c>
      <c r="K242" s="234">
        <v>45451</v>
      </c>
      <c r="L242" s="228">
        <f t="shared" si="29"/>
        <v>0.38000000000000966</v>
      </c>
      <c r="M242" s="235">
        <v>1</v>
      </c>
      <c r="N242" s="229"/>
    </row>
    <row r="243" spans="1:14" ht="14.4">
      <c r="A243" s="1">
        <v>4</v>
      </c>
      <c r="B243" s="25">
        <v>45451</v>
      </c>
      <c r="C243" s="1">
        <v>63518</v>
      </c>
      <c r="D243" s="12">
        <v>312214</v>
      </c>
      <c r="E243" s="17">
        <v>9216</v>
      </c>
      <c r="F243" s="24" t="s">
        <v>41</v>
      </c>
      <c r="G243" s="229">
        <v>36.159999999999997</v>
      </c>
      <c r="H243" s="229">
        <v>10.32</v>
      </c>
      <c r="I243" s="229">
        <f t="shared" si="28"/>
        <v>25.839999999999996</v>
      </c>
      <c r="J243" s="230">
        <v>25.02</v>
      </c>
      <c r="K243" s="234">
        <v>45451</v>
      </c>
      <c r="L243" s="228">
        <f t="shared" si="29"/>
        <v>0.81999999999999673</v>
      </c>
      <c r="M243" s="235">
        <v>1</v>
      </c>
      <c r="N243" s="229"/>
    </row>
    <row r="244" spans="1:14" ht="14.4">
      <c r="A244" s="1">
        <v>5</v>
      </c>
      <c r="B244" s="25">
        <v>45451</v>
      </c>
      <c r="C244" s="1">
        <v>63519</v>
      </c>
      <c r="D244" s="12">
        <v>312214</v>
      </c>
      <c r="E244" s="17">
        <v>9219</v>
      </c>
      <c r="F244" s="24" t="s">
        <v>55</v>
      </c>
      <c r="G244" s="229">
        <v>35.72</v>
      </c>
      <c r="H244" s="229">
        <v>10.48</v>
      </c>
      <c r="I244" s="229">
        <f t="shared" si="28"/>
        <v>25.24</v>
      </c>
      <c r="J244" s="230">
        <v>24.86</v>
      </c>
      <c r="K244" s="234">
        <v>45451</v>
      </c>
      <c r="L244" s="228">
        <f t="shared" si="29"/>
        <v>0.37999999999999901</v>
      </c>
      <c r="M244" s="235">
        <v>1</v>
      </c>
      <c r="N244" s="229"/>
    </row>
    <row r="245" spans="1:14" ht="14.4">
      <c r="A245" s="1">
        <v>6</v>
      </c>
      <c r="B245" s="25">
        <v>45451</v>
      </c>
      <c r="C245" s="1">
        <v>63520</v>
      </c>
      <c r="D245" s="12">
        <v>312214</v>
      </c>
      <c r="E245" s="17">
        <v>9236</v>
      </c>
      <c r="F245" s="24" t="s">
        <v>21</v>
      </c>
      <c r="G245" s="229">
        <v>51.52</v>
      </c>
      <c r="H245" s="229">
        <v>17.72</v>
      </c>
      <c r="I245" s="229">
        <f t="shared" si="28"/>
        <v>33.800000000000004</v>
      </c>
      <c r="J245" s="230">
        <v>33.42</v>
      </c>
      <c r="K245" s="234">
        <v>45452</v>
      </c>
      <c r="L245" s="228">
        <f t="shared" si="29"/>
        <v>0.38000000000000256</v>
      </c>
      <c r="M245" s="235">
        <v>1</v>
      </c>
      <c r="N245" s="229"/>
    </row>
    <row r="246" spans="1:14" ht="14.4">
      <c r="A246" s="1">
        <v>7</v>
      </c>
      <c r="B246" s="25">
        <v>45451</v>
      </c>
      <c r="C246" s="1">
        <v>63521</v>
      </c>
      <c r="D246" s="12">
        <v>312214</v>
      </c>
      <c r="E246" s="17">
        <v>9233</v>
      </c>
      <c r="F246" s="24" t="s">
        <v>45</v>
      </c>
      <c r="G246" s="229">
        <v>54.2</v>
      </c>
      <c r="H246" s="229">
        <v>17.579999999999998</v>
      </c>
      <c r="I246" s="229">
        <f t="shared" si="28"/>
        <v>36.620000000000005</v>
      </c>
      <c r="J246" s="230">
        <v>35.659999999999997</v>
      </c>
      <c r="K246" s="234">
        <v>45452</v>
      </c>
      <c r="L246" s="228">
        <f t="shared" si="29"/>
        <v>0.96000000000000796</v>
      </c>
      <c r="M246" s="235">
        <v>1</v>
      </c>
      <c r="N246" s="229"/>
    </row>
    <row r="247" spans="1:14" ht="14.4">
      <c r="A247" s="1">
        <v>8</v>
      </c>
      <c r="B247" s="25">
        <v>45451</v>
      </c>
      <c r="C247" s="1">
        <v>63522</v>
      </c>
      <c r="D247" s="12">
        <v>312214</v>
      </c>
      <c r="E247" s="17">
        <v>9235</v>
      </c>
      <c r="F247" s="24" t="s">
        <v>42</v>
      </c>
      <c r="G247" s="229">
        <v>52.36</v>
      </c>
      <c r="H247" s="229">
        <v>17.16</v>
      </c>
      <c r="I247" s="229">
        <f t="shared" si="28"/>
        <v>35.200000000000003</v>
      </c>
      <c r="J247" s="230">
        <v>34.74</v>
      </c>
      <c r="K247" s="234">
        <v>45452</v>
      </c>
      <c r="L247" s="228">
        <f t="shared" si="29"/>
        <v>0.46000000000000085</v>
      </c>
      <c r="M247" s="235">
        <v>1</v>
      </c>
      <c r="N247" s="229"/>
    </row>
    <row r="248" spans="1:14" ht="14.4">
      <c r="A248" s="1">
        <v>9</v>
      </c>
      <c r="B248" s="25">
        <v>45451</v>
      </c>
      <c r="C248" s="1">
        <v>63523</v>
      </c>
      <c r="D248" s="12">
        <v>312214</v>
      </c>
      <c r="E248" s="17">
        <v>9243</v>
      </c>
      <c r="F248" s="24" t="s">
        <v>44</v>
      </c>
      <c r="G248" s="229">
        <v>57.12</v>
      </c>
      <c r="H248" s="229">
        <v>17.62</v>
      </c>
      <c r="I248" s="229">
        <f t="shared" si="28"/>
        <v>39.5</v>
      </c>
      <c r="J248" s="230">
        <v>38.94</v>
      </c>
      <c r="K248" s="234">
        <v>45452</v>
      </c>
      <c r="L248" s="228">
        <f t="shared" si="29"/>
        <v>0.56000000000000227</v>
      </c>
      <c r="M248" s="235">
        <v>1</v>
      </c>
      <c r="N248" s="229"/>
    </row>
    <row r="249" spans="1:14" ht="14.4">
      <c r="A249" s="1">
        <v>10</v>
      </c>
      <c r="B249" s="25">
        <v>45451</v>
      </c>
      <c r="C249" s="1">
        <v>63524</v>
      </c>
      <c r="D249" s="12">
        <v>312214</v>
      </c>
      <c r="E249" s="17">
        <v>9258</v>
      </c>
      <c r="F249" s="24" t="s">
        <v>25</v>
      </c>
      <c r="G249" s="229">
        <v>49.52</v>
      </c>
      <c r="H249" s="229">
        <v>17.440000000000001</v>
      </c>
      <c r="I249" s="229">
        <f t="shared" si="28"/>
        <v>32.08</v>
      </c>
      <c r="J249" s="230">
        <v>31.64</v>
      </c>
      <c r="K249" s="234">
        <v>45452</v>
      </c>
      <c r="L249" s="228">
        <f t="shared" si="29"/>
        <v>0.43999999999999773</v>
      </c>
      <c r="M249" s="235">
        <v>1</v>
      </c>
      <c r="N249" s="229"/>
    </row>
    <row r="250" spans="1:14" ht="14.4">
      <c r="A250" s="1">
        <v>11</v>
      </c>
      <c r="B250" s="25">
        <v>45451</v>
      </c>
      <c r="C250" s="1">
        <v>63525</v>
      </c>
      <c r="D250" s="12">
        <v>312214</v>
      </c>
      <c r="E250" s="17">
        <v>9262</v>
      </c>
      <c r="F250" s="24" t="s">
        <v>24</v>
      </c>
      <c r="G250" s="229">
        <v>53.82</v>
      </c>
      <c r="H250" s="229">
        <v>17.899999999999999</v>
      </c>
      <c r="I250" s="229">
        <f t="shared" si="28"/>
        <v>35.92</v>
      </c>
      <c r="J250" s="230">
        <v>35.36</v>
      </c>
      <c r="K250" s="234">
        <v>45452</v>
      </c>
      <c r="L250" s="228">
        <f t="shared" si="29"/>
        <v>0.56000000000000227</v>
      </c>
      <c r="M250" s="235">
        <v>1</v>
      </c>
      <c r="N250" s="229"/>
    </row>
    <row r="251" spans="1:14" ht="14.4">
      <c r="A251" s="1">
        <v>12</v>
      </c>
      <c r="B251" s="25">
        <v>45451</v>
      </c>
      <c r="C251" s="1">
        <v>63526</v>
      </c>
      <c r="D251" s="12">
        <v>312214</v>
      </c>
      <c r="E251" s="17">
        <v>9276</v>
      </c>
      <c r="F251" s="24" t="s">
        <v>52</v>
      </c>
      <c r="G251" s="229">
        <v>54.6</v>
      </c>
      <c r="H251" s="229">
        <v>17.64</v>
      </c>
      <c r="I251" s="229">
        <f t="shared" si="28"/>
        <v>36.96</v>
      </c>
      <c r="J251" s="230">
        <v>35.659999999999997</v>
      </c>
      <c r="K251" s="234">
        <v>45452</v>
      </c>
      <c r="L251" s="228">
        <f t="shared" si="29"/>
        <v>1.3000000000000043</v>
      </c>
      <c r="M251" s="235">
        <v>1</v>
      </c>
      <c r="N251" s="229"/>
    </row>
    <row r="252" spans="1:14" ht="14.4">
      <c r="A252" s="1">
        <v>13</v>
      </c>
      <c r="B252" s="25">
        <v>45451</v>
      </c>
      <c r="C252" s="1">
        <v>63527</v>
      </c>
      <c r="D252" s="12">
        <v>312214</v>
      </c>
      <c r="E252" s="17">
        <v>9278</v>
      </c>
      <c r="F252" s="24" t="s">
        <v>40</v>
      </c>
      <c r="G252" s="229">
        <v>52.74</v>
      </c>
      <c r="H252" s="229">
        <v>17.12</v>
      </c>
      <c r="I252" s="229">
        <f t="shared" si="28"/>
        <v>35.620000000000005</v>
      </c>
      <c r="J252" s="230">
        <v>35.1</v>
      </c>
      <c r="K252" s="234">
        <v>45452</v>
      </c>
      <c r="L252" s="228">
        <f t="shared" si="29"/>
        <v>0.52000000000000313</v>
      </c>
      <c r="M252" s="235">
        <v>2</v>
      </c>
      <c r="N252" s="229"/>
    </row>
    <row r="253" spans="1:14" ht="14.4">
      <c r="A253" s="1">
        <v>14</v>
      </c>
      <c r="B253" s="25">
        <v>45451</v>
      </c>
      <c r="C253" s="1">
        <v>63528</v>
      </c>
      <c r="D253" s="12">
        <v>312214</v>
      </c>
      <c r="E253" s="17">
        <v>9281</v>
      </c>
      <c r="F253" s="24" t="s">
        <v>10</v>
      </c>
      <c r="G253" s="229">
        <v>33.56</v>
      </c>
      <c r="H253" s="229">
        <v>10.18</v>
      </c>
      <c r="I253" s="229">
        <f t="shared" si="28"/>
        <v>23.380000000000003</v>
      </c>
      <c r="J253" s="230">
        <v>22.56</v>
      </c>
      <c r="K253" s="234">
        <v>45452</v>
      </c>
      <c r="L253" s="228">
        <f t="shared" si="29"/>
        <v>0.82000000000000384</v>
      </c>
      <c r="M253" s="235">
        <v>2</v>
      </c>
      <c r="N253" s="229"/>
    </row>
    <row r="254" spans="1:14" ht="14.4">
      <c r="A254" s="1">
        <v>15</v>
      </c>
      <c r="B254" s="25">
        <v>45451</v>
      </c>
      <c r="C254" s="1">
        <v>63530</v>
      </c>
      <c r="D254" s="12">
        <v>312214</v>
      </c>
      <c r="E254" s="17">
        <v>9280</v>
      </c>
      <c r="F254" s="24" t="s">
        <v>26</v>
      </c>
      <c r="G254" s="229">
        <v>52.72</v>
      </c>
      <c r="H254" s="229">
        <v>17.02</v>
      </c>
      <c r="I254" s="229">
        <f t="shared" si="28"/>
        <v>35.700000000000003</v>
      </c>
      <c r="J254" s="230">
        <v>35.200000000000003</v>
      </c>
      <c r="K254" s="234">
        <v>45452</v>
      </c>
      <c r="L254" s="228">
        <f t="shared" si="29"/>
        <v>0.5</v>
      </c>
      <c r="M254" s="235">
        <v>2</v>
      </c>
      <c r="N254" s="229"/>
    </row>
    <row r="255" spans="1:14" ht="14.4">
      <c r="A255" s="1">
        <v>16</v>
      </c>
      <c r="B255" s="25">
        <v>45451</v>
      </c>
      <c r="C255" s="1">
        <v>63531</v>
      </c>
      <c r="D255" s="12">
        <v>312214</v>
      </c>
      <c r="E255" s="17">
        <v>9286</v>
      </c>
      <c r="F255" s="24" t="s">
        <v>39</v>
      </c>
      <c r="G255" s="229">
        <v>51.32</v>
      </c>
      <c r="H255" s="229">
        <v>17.5</v>
      </c>
      <c r="I255" s="229">
        <f t="shared" si="28"/>
        <v>33.82</v>
      </c>
      <c r="J255" s="230">
        <v>32.96</v>
      </c>
      <c r="K255" s="234">
        <v>45452</v>
      </c>
      <c r="L255" s="228">
        <f t="shared" si="29"/>
        <v>0.85999999999999943</v>
      </c>
      <c r="M255" s="235">
        <v>1</v>
      </c>
      <c r="N255" s="229"/>
    </row>
    <row r="256" spans="1:14" ht="14.4">
      <c r="A256" s="1">
        <v>17</v>
      </c>
      <c r="B256" s="25">
        <v>45451</v>
      </c>
      <c r="C256" s="1">
        <v>63532</v>
      </c>
      <c r="D256" s="12">
        <v>312214</v>
      </c>
      <c r="E256" s="17">
        <v>9288</v>
      </c>
      <c r="F256" s="24" t="s">
        <v>41</v>
      </c>
      <c r="G256" s="229">
        <v>34.020000000000003</v>
      </c>
      <c r="H256" s="229">
        <v>10.3</v>
      </c>
      <c r="I256" s="229">
        <f t="shared" si="28"/>
        <v>23.720000000000002</v>
      </c>
      <c r="J256" s="230">
        <v>22.86</v>
      </c>
      <c r="K256" s="234">
        <v>45452</v>
      </c>
      <c r="L256" s="228">
        <f t="shared" si="29"/>
        <v>0.86000000000000298</v>
      </c>
      <c r="M256" s="235">
        <v>2</v>
      </c>
      <c r="N256" s="229"/>
    </row>
    <row r="257" spans="1:14" ht="14.4">
      <c r="A257" s="1">
        <v>18</v>
      </c>
      <c r="B257" s="25">
        <v>45451</v>
      </c>
      <c r="C257" s="1">
        <v>63533</v>
      </c>
      <c r="D257" s="12">
        <v>312214</v>
      </c>
      <c r="E257" s="17">
        <v>9291</v>
      </c>
      <c r="F257" s="24" t="s">
        <v>55</v>
      </c>
      <c r="G257" s="229">
        <v>34.64</v>
      </c>
      <c r="H257" s="229">
        <v>10.4</v>
      </c>
      <c r="I257" s="229">
        <f t="shared" si="28"/>
        <v>24.240000000000002</v>
      </c>
      <c r="J257" s="230">
        <v>23.66</v>
      </c>
      <c r="K257" s="234">
        <v>45452</v>
      </c>
      <c r="L257" s="228">
        <f t="shared" si="29"/>
        <v>0.58000000000000185</v>
      </c>
      <c r="M257" s="235">
        <v>2</v>
      </c>
      <c r="N257" s="229"/>
    </row>
    <row r="258" spans="1:14" ht="14.4">
      <c r="A258" s="1">
        <v>19</v>
      </c>
      <c r="B258" s="25">
        <v>45451</v>
      </c>
      <c r="C258" s="1">
        <v>63534</v>
      </c>
      <c r="D258" s="12">
        <v>312214</v>
      </c>
      <c r="E258" s="17">
        <v>9299</v>
      </c>
      <c r="F258" s="24" t="s">
        <v>23</v>
      </c>
      <c r="G258" s="229">
        <v>54.4</v>
      </c>
      <c r="H258" s="229">
        <v>17.399999999999999</v>
      </c>
      <c r="I258" s="229">
        <f t="shared" si="28"/>
        <v>37</v>
      </c>
      <c r="J258" s="230">
        <v>36.1</v>
      </c>
      <c r="K258" s="234">
        <v>45452</v>
      </c>
      <c r="L258" s="228">
        <f t="shared" si="29"/>
        <v>0.89999999999999858</v>
      </c>
      <c r="M258" s="235">
        <v>1</v>
      </c>
      <c r="N258" s="229"/>
    </row>
    <row r="259" spans="1:14" ht="14.4">
      <c r="B259" s="25">
        <v>45451</v>
      </c>
      <c r="F259" s="24"/>
      <c r="G259" s="229"/>
      <c r="H259" s="229"/>
      <c r="I259" s="199">
        <v>609.66</v>
      </c>
      <c r="J259" s="88"/>
      <c r="K259" s="200"/>
      <c r="L259" s="224">
        <v>12.66</v>
      </c>
      <c r="M259" s="229"/>
      <c r="N259" s="229"/>
    </row>
    <row r="260" spans="1:14" ht="13.8">
      <c r="A260" s="1">
        <v>1</v>
      </c>
      <c r="B260" s="25">
        <v>45452</v>
      </c>
      <c r="C260" s="1">
        <v>29576</v>
      </c>
      <c r="D260" s="12">
        <v>312214</v>
      </c>
      <c r="E260" s="17">
        <v>9307</v>
      </c>
      <c r="F260" s="20" t="s">
        <v>48</v>
      </c>
      <c r="G260" s="228">
        <v>53.62</v>
      </c>
      <c r="H260" s="228">
        <v>16.899999999999999</v>
      </c>
      <c r="I260" s="229">
        <f t="shared" ref="I260:I270" si="30">G260-H260</f>
        <v>36.72</v>
      </c>
      <c r="J260" s="230">
        <v>36.5</v>
      </c>
      <c r="K260" s="231">
        <v>45452</v>
      </c>
      <c r="L260" s="228">
        <f t="shared" ref="L260:L270" si="31">I260-J260</f>
        <v>0.21999999999999886</v>
      </c>
      <c r="M260" s="232">
        <v>1</v>
      </c>
      <c r="N260" s="229"/>
    </row>
    <row r="261" spans="1:14" ht="13.8">
      <c r="A261" s="1">
        <v>2</v>
      </c>
      <c r="B261" s="25">
        <v>45452</v>
      </c>
      <c r="C261" s="1">
        <v>29577</v>
      </c>
      <c r="D261" s="12">
        <v>312214</v>
      </c>
      <c r="E261" s="17">
        <v>9318</v>
      </c>
      <c r="F261" s="20" t="s">
        <v>11</v>
      </c>
      <c r="G261" s="228">
        <v>55.74</v>
      </c>
      <c r="H261" s="228">
        <v>17.2</v>
      </c>
      <c r="I261" s="229">
        <f t="shared" si="30"/>
        <v>38.540000000000006</v>
      </c>
      <c r="J261" s="230">
        <v>37.96</v>
      </c>
      <c r="K261" s="231">
        <v>45452</v>
      </c>
      <c r="L261" s="228">
        <f t="shared" si="31"/>
        <v>0.5800000000000054</v>
      </c>
      <c r="M261" s="232">
        <v>1</v>
      </c>
      <c r="N261" s="229"/>
    </row>
    <row r="262" spans="1:14" ht="13.8">
      <c r="A262" s="1">
        <v>3</v>
      </c>
      <c r="B262" s="25">
        <v>45452</v>
      </c>
      <c r="C262" s="1">
        <v>29578</v>
      </c>
      <c r="D262" s="12">
        <v>312214</v>
      </c>
      <c r="E262" s="17">
        <v>9323</v>
      </c>
      <c r="F262" s="20" t="s">
        <v>34</v>
      </c>
      <c r="G262" s="228">
        <v>53.96</v>
      </c>
      <c r="H262" s="228">
        <v>16.899999999999999</v>
      </c>
      <c r="I262" s="229">
        <f t="shared" si="30"/>
        <v>37.06</v>
      </c>
      <c r="J262" s="230">
        <v>36</v>
      </c>
      <c r="K262" s="231">
        <v>45452</v>
      </c>
      <c r="L262" s="228">
        <f t="shared" si="31"/>
        <v>1.0600000000000023</v>
      </c>
      <c r="M262" s="232">
        <v>1</v>
      </c>
      <c r="N262" s="229"/>
    </row>
    <row r="263" spans="1:14" ht="13.8">
      <c r="A263" s="1">
        <v>4</v>
      </c>
      <c r="B263" s="25">
        <v>45452</v>
      </c>
      <c r="C263" s="1">
        <v>29579</v>
      </c>
      <c r="D263" s="12">
        <v>312214</v>
      </c>
      <c r="E263" s="17">
        <v>9327</v>
      </c>
      <c r="F263" s="20" t="s">
        <v>13</v>
      </c>
      <c r="G263" s="228">
        <v>54.38</v>
      </c>
      <c r="H263" s="228">
        <v>16.88</v>
      </c>
      <c r="I263" s="229">
        <f t="shared" si="30"/>
        <v>37.5</v>
      </c>
      <c r="J263" s="230">
        <v>36.94</v>
      </c>
      <c r="K263" s="231">
        <v>45452</v>
      </c>
      <c r="L263" s="228">
        <f t="shared" si="31"/>
        <v>0.56000000000000227</v>
      </c>
      <c r="M263" s="232">
        <v>1</v>
      </c>
      <c r="N263" s="229"/>
    </row>
    <row r="264" spans="1:14" ht="13.8">
      <c r="A264" s="1">
        <v>5</v>
      </c>
      <c r="B264" s="25">
        <v>45452</v>
      </c>
      <c r="C264" s="1">
        <v>29580</v>
      </c>
      <c r="D264" s="12">
        <v>312214</v>
      </c>
      <c r="E264" s="17">
        <v>9357</v>
      </c>
      <c r="F264" s="20" t="s">
        <v>32</v>
      </c>
      <c r="G264" s="228">
        <v>55.56</v>
      </c>
      <c r="H264" s="228">
        <v>16.84</v>
      </c>
      <c r="I264" s="229">
        <f t="shared" si="30"/>
        <v>38.72</v>
      </c>
      <c r="J264" s="230">
        <v>38.18</v>
      </c>
      <c r="K264" s="231">
        <v>45452</v>
      </c>
      <c r="L264" s="228">
        <f t="shared" si="31"/>
        <v>0.53999999999999915</v>
      </c>
      <c r="M264" s="232">
        <v>1</v>
      </c>
      <c r="N264" s="229"/>
    </row>
    <row r="265" spans="1:14" ht="13.8">
      <c r="A265" s="1">
        <v>6</v>
      </c>
      <c r="B265" s="25">
        <v>45452</v>
      </c>
      <c r="C265" s="1">
        <v>29581</v>
      </c>
      <c r="D265" s="12">
        <v>312214</v>
      </c>
      <c r="E265" s="17">
        <v>9347</v>
      </c>
      <c r="F265" s="20" t="s">
        <v>12</v>
      </c>
      <c r="G265" s="228">
        <v>57.02</v>
      </c>
      <c r="H265" s="228">
        <v>16.86</v>
      </c>
      <c r="I265" s="229">
        <f t="shared" si="30"/>
        <v>40.160000000000004</v>
      </c>
      <c r="J265" s="230">
        <v>39</v>
      </c>
      <c r="K265" s="231">
        <v>45452</v>
      </c>
      <c r="L265" s="228">
        <f t="shared" si="31"/>
        <v>1.1600000000000037</v>
      </c>
      <c r="M265" s="232">
        <v>1</v>
      </c>
      <c r="N265" s="229"/>
    </row>
    <row r="266" spans="1:14" ht="13.8">
      <c r="A266" s="1">
        <v>7</v>
      </c>
      <c r="B266" s="25">
        <v>45452</v>
      </c>
      <c r="C266" s="1">
        <v>29582</v>
      </c>
      <c r="D266" s="12">
        <v>312214</v>
      </c>
      <c r="E266" s="17">
        <v>9389</v>
      </c>
      <c r="F266" s="20" t="s">
        <v>48</v>
      </c>
      <c r="G266" s="228">
        <v>56.26</v>
      </c>
      <c r="H266" s="228">
        <v>16.899999999999999</v>
      </c>
      <c r="I266" s="229">
        <f t="shared" si="30"/>
        <v>39.36</v>
      </c>
      <c r="J266" s="230">
        <v>37.799999999999997</v>
      </c>
      <c r="K266" s="231">
        <v>45452</v>
      </c>
      <c r="L266" s="228">
        <f t="shared" si="31"/>
        <v>1.5600000000000023</v>
      </c>
      <c r="M266" s="232">
        <v>2</v>
      </c>
      <c r="N266" s="229"/>
    </row>
    <row r="267" spans="1:14" ht="13.8">
      <c r="A267" s="1">
        <v>8</v>
      </c>
      <c r="B267" s="25">
        <v>45452</v>
      </c>
      <c r="C267" s="1">
        <v>29583</v>
      </c>
      <c r="D267" s="12">
        <v>312214</v>
      </c>
      <c r="E267" s="17">
        <v>9398</v>
      </c>
      <c r="F267" s="20" t="s">
        <v>11</v>
      </c>
      <c r="G267" s="228">
        <v>55.48</v>
      </c>
      <c r="H267" s="228">
        <v>17.2</v>
      </c>
      <c r="I267" s="229">
        <f t="shared" si="30"/>
        <v>38.28</v>
      </c>
      <c r="J267" s="230">
        <v>36.6</v>
      </c>
      <c r="K267" s="231">
        <v>45452</v>
      </c>
      <c r="L267" s="228">
        <f t="shared" si="31"/>
        <v>1.6799999999999997</v>
      </c>
      <c r="M267" s="232">
        <v>2</v>
      </c>
      <c r="N267" s="229"/>
    </row>
    <row r="268" spans="1:14" ht="13.8">
      <c r="A268" s="1">
        <v>9</v>
      </c>
      <c r="B268" s="25">
        <v>45452</v>
      </c>
      <c r="C268" s="1">
        <v>29584</v>
      </c>
      <c r="D268" s="12">
        <v>312214</v>
      </c>
      <c r="E268" s="17">
        <v>9407</v>
      </c>
      <c r="F268" s="20" t="s">
        <v>34</v>
      </c>
      <c r="G268" s="228">
        <v>54.88</v>
      </c>
      <c r="H268" s="228">
        <v>16.82</v>
      </c>
      <c r="I268" s="229">
        <f t="shared" si="30"/>
        <v>38.06</v>
      </c>
      <c r="J268" s="230">
        <v>37.340000000000003</v>
      </c>
      <c r="K268" s="231">
        <v>45452</v>
      </c>
      <c r="L268" s="228">
        <f t="shared" si="31"/>
        <v>0.71999999999999886</v>
      </c>
      <c r="M268" s="232">
        <v>2</v>
      </c>
      <c r="N268" s="229"/>
    </row>
    <row r="269" spans="1:14" ht="13.8">
      <c r="A269" s="1">
        <v>10</v>
      </c>
      <c r="B269" s="25">
        <v>45452</v>
      </c>
      <c r="C269" s="1">
        <v>29585</v>
      </c>
      <c r="D269" s="12">
        <v>312214</v>
      </c>
      <c r="E269" s="17">
        <v>9415</v>
      </c>
      <c r="F269" s="20" t="s">
        <v>13</v>
      </c>
      <c r="G269" s="228">
        <v>53.62</v>
      </c>
      <c r="H269" s="228">
        <v>16.88</v>
      </c>
      <c r="I269" s="229">
        <f t="shared" si="30"/>
        <v>36.739999999999995</v>
      </c>
      <c r="J269" s="230">
        <v>36.200000000000003</v>
      </c>
      <c r="K269" s="231">
        <v>45452</v>
      </c>
      <c r="L269" s="228">
        <f t="shared" si="31"/>
        <v>0.53999999999999204</v>
      </c>
      <c r="M269" s="232">
        <v>2</v>
      </c>
      <c r="N269" s="229"/>
    </row>
    <row r="270" spans="1:14" ht="13.8">
      <c r="A270" s="1">
        <v>11</v>
      </c>
      <c r="B270" s="25">
        <v>45452</v>
      </c>
      <c r="C270" s="1">
        <v>29586</v>
      </c>
      <c r="D270" s="12">
        <v>312214</v>
      </c>
      <c r="E270" s="17">
        <v>9416</v>
      </c>
      <c r="F270" s="20" t="s">
        <v>32</v>
      </c>
      <c r="G270" s="228">
        <v>53.58</v>
      </c>
      <c r="H270" s="228">
        <v>16.82</v>
      </c>
      <c r="I270" s="229">
        <f t="shared" si="30"/>
        <v>36.76</v>
      </c>
      <c r="J270" s="230">
        <v>35.92</v>
      </c>
      <c r="K270" s="231">
        <v>45452</v>
      </c>
      <c r="L270" s="228">
        <f t="shared" si="31"/>
        <v>0.83999999999999631</v>
      </c>
      <c r="M270" s="232">
        <v>2</v>
      </c>
      <c r="N270" s="229"/>
    </row>
    <row r="271" spans="1:14" ht="14.4">
      <c r="B271" s="25">
        <v>45452</v>
      </c>
      <c r="F271" s="24"/>
      <c r="G271" s="229"/>
      <c r="H271" s="229"/>
      <c r="I271" s="199">
        <v>417.9</v>
      </c>
      <c r="J271" s="88"/>
      <c r="K271" s="200"/>
      <c r="L271" s="224">
        <v>9.4600000000000009</v>
      </c>
      <c r="M271" s="229"/>
      <c r="N271" s="229"/>
    </row>
    <row r="272" spans="1:14" ht="14.4">
      <c r="A272" s="1">
        <v>1</v>
      </c>
      <c r="B272" s="25">
        <v>45452</v>
      </c>
      <c r="C272" s="1">
        <v>63535</v>
      </c>
      <c r="D272" s="12">
        <v>312214</v>
      </c>
      <c r="E272" s="17">
        <v>9312</v>
      </c>
      <c r="F272" s="24" t="s">
        <v>10</v>
      </c>
      <c r="G272" s="229">
        <v>34.94</v>
      </c>
      <c r="H272" s="229">
        <v>10.32</v>
      </c>
      <c r="I272" s="229">
        <f t="shared" ref="I272:I290" si="32">G272-H272</f>
        <v>24.619999999999997</v>
      </c>
      <c r="J272" s="230">
        <v>24.42</v>
      </c>
      <c r="K272" s="234">
        <v>45452</v>
      </c>
      <c r="L272" s="228">
        <f t="shared" ref="L272:L290" si="33">I272-J272</f>
        <v>0.19999999999999574</v>
      </c>
      <c r="M272" s="235">
        <v>1</v>
      </c>
      <c r="N272" s="229"/>
    </row>
    <row r="273" spans="1:14" ht="14.4">
      <c r="A273" s="1">
        <v>2</v>
      </c>
      <c r="B273" s="25">
        <v>45452</v>
      </c>
      <c r="C273" s="1">
        <v>63536</v>
      </c>
      <c r="D273" s="12">
        <v>312214</v>
      </c>
      <c r="E273" s="17">
        <v>9314</v>
      </c>
      <c r="F273" s="24" t="s">
        <v>42</v>
      </c>
      <c r="G273" s="229">
        <v>52.08</v>
      </c>
      <c r="H273" s="229">
        <v>17.16</v>
      </c>
      <c r="I273" s="229">
        <f t="shared" si="32"/>
        <v>34.92</v>
      </c>
      <c r="J273" s="230">
        <v>33.74</v>
      </c>
      <c r="K273" s="234">
        <v>45452</v>
      </c>
      <c r="L273" s="228">
        <f t="shared" si="33"/>
        <v>1.1799999999999997</v>
      </c>
      <c r="M273" s="235">
        <v>1</v>
      </c>
      <c r="N273" s="229"/>
    </row>
    <row r="274" spans="1:14" ht="14.4">
      <c r="A274" s="1">
        <v>3</v>
      </c>
      <c r="B274" s="25">
        <v>45452</v>
      </c>
      <c r="C274" s="1">
        <v>63537</v>
      </c>
      <c r="D274" s="12">
        <v>312214</v>
      </c>
      <c r="E274" s="17">
        <v>9315</v>
      </c>
      <c r="F274" s="24" t="s">
        <v>45</v>
      </c>
      <c r="G274" s="229">
        <v>54.72</v>
      </c>
      <c r="H274" s="229">
        <v>17.579999999999998</v>
      </c>
      <c r="I274" s="229">
        <f t="shared" si="32"/>
        <v>37.14</v>
      </c>
      <c r="J274" s="230">
        <v>35.840000000000003</v>
      </c>
      <c r="K274" s="234">
        <v>45452</v>
      </c>
      <c r="L274" s="228">
        <f t="shared" si="33"/>
        <v>1.2999999999999972</v>
      </c>
      <c r="M274" s="235">
        <v>1</v>
      </c>
      <c r="N274" s="229"/>
    </row>
    <row r="275" spans="1:14" ht="14.4">
      <c r="A275" s="1">
        <v>4</v>
      </c>
      <c r="B275" s="25">
        <v>45452</v>
      </c>
      <c r="C275" s="1">
        <v>63538</v>
      </c>
      <c r="D275" s="12">
        <v>312214</v>
      </c>
      <c r="E275" s="17">
        <v>9317</v>
      </c>
      <c r="F275" s="24" t="s">
        <v>24</v>
      </c>
      <c r="G275" s="229">
        <v>55.2</v>
      </c>
      <c r="H275" s="229">
        <v>17.920000000000002</v>
      </c>
      <c r="I275" s="229">
        <f t="shared" si="32"/>
        <v>37.28</v>
      </c>
      <c r="J275" s="230">
        <v>36.659999999999997</v>
      </c>
      <c r="K275" s="234">
        <v>45452</v>
      </c>
      <c r="L275" s="228">
        <f t="shared" si="33"/>
        <v>0.62000000000000455</v>
      </c>
      <c r="M275" s="235">
        <v>1</v>
      </c>
      <c r="N275" s="229"/>
    </row>
    <row r="276" spans="1:14" ht="14.4">
      <c r="A276" s="1">
        <v>5</v>
      </c>
      <c r="B276" s="25">
        <v>45452</v>
      </c>
      <c r="C276" s="1">
        <v>63539</v>
      </c>
      <c r="D276" s="12">
        <v>312214</v>
      </c>
      <c r="E276" s="17">
        <v>9321</v>
      </c>
      <c r="F276" s="24" t="s">
        <v>21</v>
      </c>
      <c r="G276" s="229">
        <v>55.88</v>
      </c>
      <c r="H276" s="229">
        <v>17.64</v>
      </c>
      <c r="I276" s="229">
        <f t="shared" si="32"/>
        <v>38.24</v>
      </c>
      <c r="J276" s="230">
        <v>37.54</v>
      </c>
      <c r="K276" s="234">
        <v>45452</v>
      </c>
      <c r="L276" s="228">
        <f t="shared" si="33"/>
        <v>0.70000000000000284</v>
      </c>
      <c r="M276" s="235">
        <v>1</v>
      </c>
      <c r="N276" s="229"/>
    </row>
    <row r="277" spans="1:14" ht="14.4">
      <c r="A277" s="1">
        <v>6</v>
      </c>
      <c r="B277" s="25">
        <v>45452</v>
      </c>
      <c r="C277" s="1">
        <v>63540</v>
      </c>
      <c r="D277" s="12">
        <v>312214</v>
      </c>
      <c r="E277" s="17">
        <v>9331</v>
      </c>
      <c r="F277" s="24" t="s">
        <v>25</v>
      </c>
      <c r="G277" s="229">
        <v>53.5</v>
      </c>
      <c r="H277" s="229">
        <v>17.36</v>
      </c>
      <c r="I277" s="229">
        <f t="shared" si="32"/>
        <v>36.14</v>
      </c>
      <c r="J277" s="230">
        <v>35.64</v>
      </c>
      <c r="K277" s="234">
        <v>45452</v>
      </c>
      <c r="L277" s="228">
        <f t="shared" si="33"/>
        <v>0.5</v>
      </c>
      <c r="M277" s="235">
        <v>1</v>
      </c>
      <c r="N277" s="229"/>
    </row>
    <row r="278" spans="1:14" ht="14.4">
      <c r="A278" s="1">
        <v>7</v>
      </c>
      <c r="B278" s="25">
        <v>45452</v>
      </c>
      <c r="C278" s="1">
        <v>63541</v>
      </c>
      <c r="D278" s="12">
        <v>312214</v>
      </c>
      <c r="E278" s="17">
        <v>9336</v>
      </c>
      <c r="F278" s="24" t="s">
        <v>26</v>
      </c>
      <c r="G278" s="229">
        <v>55.96</v>
      </c>
      <c r="H278" s="229">
        <v>17.059999999999999</v>
      </c>
      <c r="I278" s="229">
        <f t="shared" si="32"/>
        <v>38.900000000000006</v>
      </c>
      <c r="J278" s="230">
        <v>37.299999999999997</v>
      </c>
      <c r="K278" s="234">
        <v>45452</v>
      </c>
      <c r="L278" s="228">
        <f t="shared" si="33"/>
        <v>1.6000000000000085</v>
      </c>
      <c r="M278" s="235">
        <v>1</v>
      </c>
      <c r="N278" s="229"/>
    </row>
    <row r="279" spans="1:14" ht="14.4">
      <c r="A279" s="1">
        <v>8</v>
      </c>
      <c r="B279" s="25">
        <v>45452</v>
      </c>
      <c r="C279" s="1">
        <v>63542</v>
      </c>
      <c r="D279" s="12">
        <v>312214</v>
      </c>
      <c r="E279" s="17">
        <v>9333</v>
      </c>
      <c r="F279" s="24" t="s">
        <v>40</v>
      </c>
      <c r="G279" s="229">
        <v>56.36</v>
      </c>
      <c r="H279" s="229">
        <v>17.12</v>
      </c>
      <c r="I279" s="229">
        <f t="shared" si="32"/>
        <v>39.239999999999995</v>
      </c>
      <c r="J279" s="230">
        <v>37.58</v>
      </c>
      <c r="K279" s="234">
        <v>45452</v>
      </c>
      <c r="L279" s="228">
        <f t="shared" si="33"/>
        <v>1.6599999999999966</v>
      </c>
      <c r="M279" s="235">
        <v>1</v>
      </c>
      <c r="N279" s="229"/>
    </row>
    <row r="280" spans="1:14" ht="14.4">
      <c r="A280" s="1">
        <v>9</v>
      </c>
      <c r="B280" s="25">
        <v>45452</v>
      </c>
      <c r="C280" s="1">
        <v>63559</v>
      </c>
      <c r="D280" s="12">
        <v>312214</v>
      </c>
      <c r="E280" s="17">
        <v>9340</v>
      </c>
      <c r="F280" s="24" t="s">
        <v>23</v>
      </c>
      <c r="G280" s="229">
        <v>56.38</v>
      </c>
      <c r="H280" s="229">
        <v>17.38</v>
      </c>
      <c r="I280" s="229">
        <f t="shared" si="32"/>
        <v>39</v>
      </c>
      <c r="J280" s="230">
        <v>38.44</v>
      </c>
      <c r="K280" s="234">
        <v>45452</v>
      </c>
      <c r="L280" s="228">
        <f t="shared" si="33"/>
        <v>0.56000000000000227</v>
      </c>
      <c r="M280" s="235">
        <v>1</v>
      </c>
      <c r="N280" s="229"/>
    </row>
    <row r="281" spans="1:14" ht="14.4">
      <c r="A281" s="1">
        <v>10</v>
      </c>
      <c r="B281" s="25">
        <v>45452</v>
      </c>
      <c r="C281" s="1">
        <v>63560</v>
      </c>
      <c r="D281" s="12">
        <v>312214</v>
      </c>
      <c r="E281" s="17">
        <v>9339</v>
      </c>
      <c r="F281" s="24" t="s">
        <v>52</v>
      </c>
      <c r="G281" s="229">
        <v>55.5</v>
      </c>
      <c r="H281" s="229">
        <v>17.579999999999998</v>
      </c>
      <c r="I281" s="229">
        <f t="shared" si="32"/>
        <v>37.92</v>
      </c>
      <c r="J281" s="230">
        <v>36.56</v>
      </c>
      <c r="K281" s="234">
        <v>45452</v>
      </c>
      <c r="L281" s="228">
        <f t="shared" si="33"/>
        <v>1.3599999999999994</v>
      </c>
      <c r="M281" s="235">
        <v>1</v>
      </c>
      <c r="N281" s="229"/>
    </row>
    <row r="282" spans="1:14" ht="14.4">
      <c r="A282" s="1">
        <v>11</v>
      </c>
      <c r="B282" s="25">
        <v>45452</v>
      </c>
      <c r="C282" s="1">
        <v>63561</v>
      </c>
      <c r="D282" s="12">
        <v>312214</v>
      </c>
      <c r="E282" s="17">
        <v>9362</v>
      </c>
      <c r="F282" s="24" t="s">
        <v>44</v>
      </c>
      <c r="G282" s="229">
        <v>56.66</v>
      </c>
      <c r="H282" s="229">
        <v>17.54</v>
      </c>
      <c r="I282" s="229">
        <f t="shared" si="32"/>
        <v>39.119999999999997</v>
      </c>
      <c r="J282" s="230">
        <v>38.659999999999997</v>
      </c>
      <c r="K282" s="234">
        <v>45452</v>
      </c>
      <c r="L282" s="228">
        <f t="shared" si="33"/>
        <v>0.46000000000000085</v>
      </c>
      <c r="M282" s="235">
        <v>1</v>
      </c>
      <c r="N282" s="229"/>
    </row>
    <row r="283" spans="1:14" ht="14.4">
      <c r="A283" s="1">
        <v>12</v>
      </c>
      <c r="B283" s="25">
        <v>45452</v>
      </c>
      <c r="C283" s="1">
        <v>63563</v>
      </c>
      <c r="D283" s="12">
        <v>312214</v>
      </c>
      <c r="E283" s="17">
        <v>9366</v>
      </c>
      <c r="F283" s="24" t="s">
        <v>41</v>
      </c>
      <c r="G283" s="229">
        <v>31.56</v>
      </c>
      <c r="H283" s="229">
        <v>10.26</v>
      </c>
      <c r="I283" s="229">
        <f t="shared" si="32"/>
        <v>21.299999999999997</v>
      </c>
      <c r="J283" s="230"/>
      <c r="K283" s="234"/>
      <c r="L283" s="228"/>
      <c r="M283" s="235">
        <v>1</v>
      </c>
      <c r="N283" s="229"/>
    </row>
    <row r="284" spans="1:14" ht="14.4">
      <c r="A284" s="1">
        <v>13</v>
      </c>
      <c r="B284" s="25">
        <v>45452</v>
      </c>
      <c r="C284" s="1">
        <v>63564</v>
      </c>
      <c r="D284" s="12">
        <v>312214</v>
      </c>
      <c r="E284" s="17">
        <v>9387</v>
      </c>
      <c r="F284" s="24" t="s">
        <v>39</v>
      </c>
      <c r="G284" s="229">
        <v>55.8</v>
      </c>
      <c r="H284" s="229">
        <v>17.399999999999999</v>
      </c>
      <c r="I284" s="229">
        <f t="shared" si="32"/>
        <v>38.4</v>
      </c>
      <c r="J284" s="230">
        <v>36.36</v>
      </c>
      <c r="K284" s="234">
        <v>45452</v>
      </c>
      <c r="L284" s="228">
        <f t="shared" si="33"/>
        <v>2.0399999999999991</v>
      </c>
      <c r="M284" s="235">
        <v>1</v>
      </c>
      <c r="N284" s="229"/>
    </row>
    <row r="285" spans="1:14" ht="14.4">
      <c r="A285" s="1">
        <v>14</v>
      </c>
      <c r="B285" s="25">
        <v>45452</v>
      </c>
      <c r="C285" s="1">
        <v>63565</v>
      </c>
      <c r="D285" s="12">
        <v>312214</v>
      </c>
      <c r="E285" s="17">
        <v>9391</v>
      </c>
      <c r="F285" s="24" t="s">
        <v>10</v>
      </c>
      <c r="G285" s="229">
        <v>35.1</v>
      </c>
      <c r="H285" s="229">
        <v>10.38</v>
      </c>
      <c r="I285" s="229">
        <f t="shared" si="32"/>
        <v>24.72</v>
      </c>
      <c r="J285" s="230">
        <v>23.96</v>
      </c>
      <c r="K285" s="234">
        <v>45452</v>
      </c>
      <c r="L285" s="228">
        <f t="shared" si="33"/>
        <v>0.75999999999999801</v>
      </c>
      <c r="M285" s="235">
        <v>2</v>
      </c>
      <c r="N285" s="229"/>
    </row>
    <row r="286" spans="1:14" ht="14.4">
      <c r="A286" s="1">
        <v>15</v>
      </c>
      <c r="B286" s="25">
        <v>45452</v>
      </c>
      <c r="C286" s="1">
        <v>63566</v>
      </c>
      <c r="D286" s="12">
        <v>312214</v>
      </c>
      <c r="E286" s="17">
        <v>9403</v>
      </c>
      <c r="F286" s="24" t="s">
        <v>42</v>
      </c>
      <c r="G286" s="229">
        <v>51.82</v>
      </c>
      <c r="H286" s="229">
        <v>17.16</v>
      </c>
      <c r="I286" s="229">
        <f t="shared" si="32"/>
        <v>34.659999999999997</v>
      </c>
      <c r="J286" s="230">
        <v>33.76</v>
      </c>
      <c r="K286" s="234">
        <v>45452</v>
      </c>
      <c r="L286" s="228">
        <f t="shared" si="33"/>
        <v>0.89999999999999858</v>
      </c>
      <c r="M286" s="235">
        <v>2</v>
      </c>
      <c r="N286" s="229"/>
    </row>
    <row r="287" spans="1:14" ht="14.4">
      <c r="A287" s="1">
        <v>16</v>
      </c>
      <c r="B287" s="25">
        <v>45452</v>
      </c>
      <c r="C287" s="1">
        <v>63567</v>
      </c>
      <c r="D287" s="12">
        <v>312214</v>
      </c>
      <c r="E287" s="17">
        <v>9404</v>
      </c>
      <c r="F287" s="24" t="s">
        <v>45</v>
      </c>
      <c r="G287" s="229">
        <v>54.48</v>
      </c>
      <c r="H287" s="229">
        <v>17.579999999999998</v>
      </c>
      <c r="I287" s="229">
        <f t="shared" si="32"/>
        <v>36.9</v>
      </c>
      <c r="J287" s="230">
        <v>35.520000000000003</v>
      </c>
      <c r="K287" s="234">
        <v>45452</v>
      </c>
      <c r="L287" s="228">
        <f t="shared" si="33"/>
        <v>1.3799999999999955</v>
      </c>
      <c r="M287" s="235">
        <v>2</v>
      </c>
      <c r="N287" s="229"/>
    </row>
    <row r="288" spans="1:14" ht="14.4">
      <c r="A288" s="1">
        <v>17</v>
      </c>
      <c r="B288" s="25">
        <v>45452</v>
      </c>
      <c r="C288" s="1">
        <v>63568</v>
      </c>
      <c r="D288" s="12">
        <v>312214</v>
      </c>
      <c r="E288" s="17">
        <v>9408</v>
      </c>
      <c r="F288" s="24" t="s">
        <v>24</v>
      </c>
      <c r="G288" s="229">
        <v>56.16</v>
      </c>
      <c r="H288" s="229">
        <v>17.899999999999999</v>
      </c>
      <c r="I288" s="229">
        <f t="shared" si="32"/>
        <v>38.26</v>
      </c>
      <c r="J288" s="230">
        <v>37.56</v>
      </c>
      <c r="K288" s="234">
        <v>45452</v>
      </c>
      <c r="L288" s="228">
        <f t="shared" si="33"/>
        <v>0.69999999999999574</v>
      </c>
      <c r="M288" s="235">
        <v>2</v>
      </c>
      <c r="N288" s="229"/>
    </row>
    <row r="289" spans="1:14" ht="14.4">
      <c r="A289" s="1">
        <v>18</v>
      </c>
      <c r="B289" s="25">
        <v>45452</v>
      </c>
      <c r="C289" s="1">
        <v>63569</v>
      </c>
      <c r="D289" s="12">
        <v>312214</v>
      </c>
      <c r="E289" s="17">
        <v>9417</v>
      </c>
      <c r="F289" s="24" t="s">
        <v>25</v>
      </c>
      <c r="G289" s="229">
        <v>55.06</v>
      </c>
      <c r="H289" s="229">
        <v>17.38</v>
      </c>
      <c r="I289" s="229">
        <f t="shared" si="32"/>
        <v>37.680000000000007</v>
      </c>
      <c r="J289" s="230">
        <v>37.200000000000003</v>
      </c>
      <c r="K289" s="234">
        <v>45452</v>
      </c>
      <c r="L289" s="228">
        <f t="shared" si="33"/>
        <v>0.48000000000000398</v>
      </c>
      <c r="M289" s="235">
        <v>2</v>
      </c>
      <c r="N289" s="229"/>
    </row>
    <row r="290" spans="1:14" ht="14.4">
      <c r="A290" s="1">
        <v>19</v>
      </c>
      <c r="B290" s="25">
        <v>45452</v>
      </c>
      <c r="C290" s="1">
        <v>63570</v>
      </c>
      <c r="D290" s="12">
        <v>312214</v>
      </c>
      <c r="E290" s="17">
        <v>9418</v>
      </c>
      <c r="F290" s="24" t="s">
        <v>26</v>
      </c>
      <c r="G290" s="229">
        <v>55.48</v>
      </c>
      <c r="H290" s="229">
        <v>16.920000000000002</v>
      </c>
      <c r="I290" s="229">
        <f t="shared" si="32"/>
        <v>38.559999999999995</v>
      </c>
      <c r="J290" s="230">
        <v>38.06</v>
      </c>
      <c r="K290" s="234">
        <v>45453</v>
      </c>
      <c r="L290" s="228">
        <f t="shared" si="33"/>
        <v>0.49999999999999289</v>
      </c>
      <c r="M290" s="235">
        <v>2</v>
      </c>
      <c r="N290" s="229"/>
    </row>
    <row r="291" spans="1:14" ht="14.4">
      <c r="B291" s="25">
        <v>45452</v>
      </c>
      <c r="F291" s="24"/>
      <c r="G291" s="229"/>
      <c r="H291" s="229"/>
      <c r="I291" s="199">
        <v>673.3</v>
      </c>
      <c r="J291" s="88"/>
      <c r="K291" s="200"/>
      <c r="L291" s="224">
        <v>16.899999999999999</v>
      </c>
      <c r="M291" s="229"/>
      <c r="N291" s="229"/>
    </row>
    <row r="292" spans="1:14" ht="13.8">
      <c r="A292" s="1">
        <v>1</v>
      </c>
      <c r="B292" s="25">
        <v>45453</v>
      </c>
      <c r="C292" s="1">
        <v>29588</v>
      </c>
      <c r="D292" s="12">
        <v>312214</v>
      </c>
      <c r="E292" s="17">
        <v>9425</v>
      </c>
      <c r="F292" s="20" t="s">
        <v>34</v>
      </c>
      <c r="G292" s="228">
        <v>55.26</v>
      </c>
      <c r="H292" s="228">
        <v>16.82</v>
      </c>
      <c r="I292" s="229">
        <f t="shared" ref="I292:I301" si="34">G292-H292</f>
        <v>38.44</v>
      </c>
      <c r="J292" s="230">
        <v>37.119999999999997</v>
      </c>
      <c r="K292" s="231">
        <v>45453</v>
      </c>
      <c r="L292" s="228">
        <f t="shared" ref="L292:L301" si="35">I292-J292</f>
        <v>1.3200000000000003</v>
      </c>
      <c r="M292" s="232">
        <v>1</v>
      </c>
      <c r="N292" s="229"/>
    </row>
    <row r="293" spans="1:14" ht="13.8">
      <c r="A293" s="1">
        <v>2</v>
      </c>
      <c r="B293" s="25">
        <v>45453</v>
      </c>
      <c r="C293" s="1">
        <v>29589</v>
      </c>
      <c r="D293" s="12">
        <v>312214</v>
      </c>
      <c r="E293" s="17">
        <v>9426</v>
      </c>
      <c r="F293" s="20" t="s">
        <v>48</v>
      </c>
      <c r="G293" s="228">
        <v>54.2</v>
      </c>
      <c r="H293" s="228">
        <v>16.88</v>
      </c>
      <c r="I293" s="229">
        <f t="shared" si="34"/>
        <v>37.320000000000007</v>
      </c>
      <c r="J293" s="230">
        <v>36.54</v>
      </c>
      <c r="K293" s="231">
        <v>45453</v>
      </c>
      <c r="L293" s="228">
        <f t="shared" si="35"/>
        <v>0.78000000000000824</v>
      </c>
      <c r="M293" s="232">
        <v>1</v>
      </c>
      <c r="N293" s="229"/>
    </row>
    <row r="294" spans="1:14" ht="13.8">
      <c r="A294" s="1">
        <v>3</v>
      </c>
      <c r="B294" s="25">
        <v>45453</v>
      </c>
      <c r="C294" s="1">
        <v>29590</v>
      </c>
      <c r="D294" s="12">
        <v>312214</v>
      </c>
      <c r="E294" s="17">
        <v>9432</v>
      </c>
      <c r="F294" s="20" t="s">
        <v>32</v>
      </c>
      <c r="G294" s="228">
        <v>55.5</v>
      </c>
      <c r="H294" s="228">
        <v>16.8</v>
      </c>
      <c r="I294" s="229">
        <f t="shared" si="34"/>
        <v>38.700000000000003</v>
      </c>
      <c r="J294" s="230">
        <v>37.78</v>
      </c>
      <c r="K294" s="231">
        <v>45453</v>
      </c>
      <c r="L294" s="228">
        <f t="shared" si="35"/>
        <v>0.92000000000000171</v>
      </c>
      <c r="M294" s="232">
        <v>1</v>
      </c>
      <c r="N294" s="229"/>
    </row>
    <row r="295" spans="1:14" ht="13.8">
      <c r="A295" s="1">
        <v>4</v>
      </c>
      <c r="B295" s="25">
        <v>45453</v>
      </c>
      <c r="C295" s="1">
        <v>29591</v>
      </c>
      <c r="D295" s="12">
        <v>312214</v>
      </c>
      <c r="E295" s="17">
        <v>9431</v>
      </c>
      <c r="F295" s="20" t="s">
        <v>13</v>
      </c>
      <c r="G295" s="228">
        <v>55.38</v>
      </c>
      <c r="H295" s="228">
        <v>16.899999999999999</v>
      </c>
      <c r="I295" s="229">
        <f t="shared" si="34"/>
        <v>38.480000000000004</v>
      </c>
      <c r="J295" s="230">
        <v>37.42</v>
      </c>
      <c r="K295" s="231">
        <v>45453</v>
      </c>
      <c r="L295" s="228">
        <f t="shared" si="35"/>
        <v>1.0600000000000023</v>
      </c>
      <c r="M295" s="232">
        <v>1</v>
      </c>
      <c r="N295" s="229"/>
    </row>
    <row r="296" spans="1:14" ht="13.8">
      <c r="A296" s="1">
        <v>5</v>
      </c>
      <c r="B296" s="25">
        <v>45453</v>
      </c>
      <c r="C296" s="1">
        <v>29592</v>
      </c>
      <c r="D296" s="12">
        <v>312214</v>
      </c>
      <c r="E296" s="17">
        <v>9444</v>
      </c>
      <c r="F296" s="20" t="s">
        <v>12</v>
      </c>
      <c r="G296" s="228">
        <v>53.38</v>
      </c>
      <c r="H296" s="228">
        <v>16.899999999999999</v>
      </c>
      <c r="I296" s="229">
        <f t="shared" si="34"/>
        <v>36.480000000000004</v>
      </c>
      <c r="J296" s="230">
        <v>35.68</v>
      </c>
      <c r="K296" s="231">
        <v>45453</v>
      </c>
      <c r="L296" s="228">
        <f t="shared" si="35"/>
        <v>0.80000000000000426</v>
      </c>
      <c r="M296" s="232">
        <v>1</v>
      </c>
      <c r="N296" s="229"/>
    </row>
    <row r="297" spans="1:14" ht="13.8">
      <c r="A297" s="1">
        <v>6</v>
      </c>
      <c r="B297" s="25">
        <v>45453</v>
      </c>
      <c r="C297" s="1">
        <v>29594</v>
      </c>
      <c r="D297" s="12">
        <v>312214</v>
      </c>
      <c r="E297" s="17">
        <v>9475</v>
      </c>
      <c r="F297" s="20" t="s">
        <v>11</v>
      </c>
      <c r="G297" s="228">
        <v>51.86</v>
      </c>
      <c r="H297" s="228">
        <v>17.18</v>
      </c>
      <c r="I297" s="229">
        <f t="shared" si="34"/>
        <v>34.68</v>
      </c>
      <c r="J297" s="230">
        <v>33.92</v>
      </c>
      <c r="K297" s="231">
        <v>45453</v>
      </c>
      <c r="L297" s="228">
        <f t="shared" si="35"/>
        <v>0.75999999999999801</v>
      </c>
      <c r="M297" s="232">
        <v>1</v>
      </c>
      <c r="N297" s="229"/>
    </row>
    <row r="298" spans="1:14" ht="13.8">
      <c r="A298" s="1">
        <v>7</v>
      </c>
      <c r="B298" s="25">
        <v>45453</v>
      </c>
      <c r="C298" s="1">
        <v>29595</v>
      </c>
      <c r="D298" s="12">
        <v>312214</v>
      </c>
      <c r="E298" s="17">
        <v>9493</v>
      </c>
      <c r="F298" s="20" t="s">
        <v>48</v>
      </c>
      <c r="G298" s="228">
        <v>55.64</v>
      </c>
      <c r="H298" s="228">
        <v>16.899999999999999</v>
      </c>
      <c r="I298" s="229">
        <f t="shared" si="34"/>
        <v>38.74</v>
      </c>
      <c r="J298" s="230">
        <v>38.22</v>
      </c>
      <c r="K298" s="231">
        <v>45453</v>
      </c>
      <c r="L298" s="228">
        <f t="shared" si="35"/>
        <v>0.52000000000000313</v>
      </c>
      <c r="M298" s="232">
        <v>2</v>
      </c>
      <c r="N298" s="229"/>
    </row>
    <row r="299" spans="1:14" ht="13.8">
      <c r="A299" s="1">
        <v>8</v>
      </c>
      <c r="B299" s="25">
        <v>45453</v>
      </c>
      <c r="C299" s="1">
        <v>29596</v>
      </c>
      <c r="D299" s="12">
        <v>312214</v>
      </c>
      <c r="E299" s="17">
        <v>9500</v>
      </c>
      <c r="F299" s="20" t="s">
        <v>32</v>
      </c>
      <c r="G299" s="228">
        <v>57.3</v>
      </c>
      <c r="H299" s="228">
        <v>16.78</v>
      </c>
      <c r="I299" s="229">
        <f t="shared" si="34"/>
        <v>40.519999999999996</v>
      </c>
      <c r="J299" s="230">
        <v>39.520000000000003</v>
      </c>
      <c r="K299" s="231">
        <v>45453</v>
      </c>
      <c r="L299" s="228">
        <f t="shared" si="35"/>
        <v>0.99999999999999289</v>
      </c>
      <c r="M299" s="232">
        <v>2</v>
      </c>
      <c r="N299" s="229"/>
    </row>
    <row r="300" spans="1:14" ht="13.8">
      <c r="A300" s="1">
        <v>9</v>
      </c>
      <c r="B300" s="25">
        <v>45453</v>
      </c>
      <c r="C300" s="1">
        <v>29597</v>
      </c>
      <c r="D300" s="12">
        <v>312214</v>
      </c>
      <c r="E300" s="17">
        <v>9498</v>
      </c>
      <c r="F300" s="20" t="s">
        <v>13</v>
      </c>
      <c r="G300" s="228">
        <v>53.96</v>
      </c>
      <c r="H300" s="228">
        <v>16.86</v>
      </c>
      <c r="I300" s="229">
        <f t="shared" si="34"/>
        <v>37.1</v>
      </c>
      <c r="J300" s="230">
        <v>36.28</v>
      </c>
      <c r="K300" s="231">
        <v>45453</v>
      </c>
      <c r="L300" s="228">
        <f t="shared" si="35"/>
        <v>0.82000000000000028</v>
      </c>
      <c r="M300" s="232">
        <v>2</v>
      </c>
      <c r="N300" s="229"/>
    </row>
    <row r="301" spans="1:14" ht="13.8">
      <c r="A301" s="1">
        <v>10</v>
      </c>
      <c r="B301" s="25">
        <v>45453</v>
      </c>
      <c r="C301" s="1">
        <v>29598</v>
      </c>
      <c r="D301" s="12">
        <v>312214</v>
      </c>
      <c r="E301" s="17">
        <v>9497</v>
      </c>
      <c r="F301" s="20" t="s">
        <v>34</v>
      </c>
      <c r="G301" s="228">
        <v>56.86</v>
      </c>
      <c r="H301" s="228">
        <v>16.82</v>
      </c>
      <c r="I301" s="229">
        <f t="shared" si="34"/>
        <v>40.04</v>
      </c>
      <c r="J301" s="230">
        <v>39.24</v>
      </c>
      <c r="K301" s="231">
        <v>45453</v>
      </c>
      <c r="L301" s="228">
        <f t="shared" si="35"/>
        <v>0.79999999999999716</v>
      </c>
      <c r="M301" s="232">
        <v>2</v>
      </c>
      <c r="N301" s="229"/>
    </row>
    <row r="302" spans="1:14" ht="14.4">
      <c r="B302" s="25">
        <v>45453</v>
      </c>
      <c r="F302" s="24"/>
      <c r="G302" s="229"/>
      <c r="H302" s="229"/>
      <c r="I302" s="199">
        <v>380.5</v>
      </c>
      <c r="J302" s="88"/>
      <c r="K302" s="200"/>
      <c r="L302" s="224">
        <v>8.7799999999999994</v>
      </c>
      <c r="M302" s="229"/>
      <c r="N302" s="229"/>
    </row>
    <row r="303" spans="1:14" ht="14.4">
      <c r="A303" s="1">
        <v>1</v>
      </c>
      <c r="B303" s="25">
        <v>45453</v>
      </c>
      <c r="C303" s="1">
        <v>63571</v>
      </c>
      <c r="D303" s="12">
        <v>312214</v>
      </c>
      <c r="E303" s="17">
        <v>9440</v>
      </c>
      <c r="F303" s="24" t="s">
        <v>40</v>
      </c>
      <c r="G303" s="229">
        <v>54.86</v>
      </c>
      <c r="H303" s="229">
        <v>17.100000000000001</v>
      </c>
      <c r="I303" s="229">
        <f t="shared" ref="I303:I315" si="36">G303-H303</f>
        <v>37.76</v>
      </c>
      <c r="J303" s="230">
        <v>36.840000000000003</v>
      </c>
      <c r="K303" s="234">
        <v>45453</v>
      </c>
      <c r="L303" s="228">
        <f t="shared" ref="L303:L315" si="37">I303-J303</f>
        <v>0.9199999999999946</v>
      </c>
      <c r="M303" s="235">
        <v>1</v>
      </c>
      <c r="N303" s="229"/>
    </row>
    <row r="304" spans="1:14" ht="14.4">
      <c r="A304" s="1">
        <v>2</v>
      </c>
      <c r="B304" s="25">
        <v>45453</v>
      </c>
      <c r="C304" s="1">
        <v>63572</v>
      </c>
      <c r="D304" s="12">
        <v>312214</v>
      </c>
      <c r="E304" s="17">
        <v>9446</v>
      </c>
      <c r="F304" s="24" t="s">
        <v>39</v>
      </c>
      <c r="G304" s="229">
        <v>53.2</v>
      </c>
      <c r="H304" s="229">
        <v>17.420000000000002</v>
      </c>
      <c r="I304" s="229">
        <f t="shared" si="36"/>
        <v>35.78</v>
      </c>
      <c r="J304" s="230">
        <v>34.58</v>
      </c>
      <c r="K304" s="234">
        <v>45453</v>
      </c>
      <c r="L304" s="228">
        <f t="shared" si="37"/>
        <v>1.2000000000000028</v>
      </c>
      <c r="M304" s="235">
        <v>1</v>
      </c>
      <c r="N304" s="229"/>
    </row>
    <row r="305" spans="1:14" ht="14.4">
      <c r="A305" s="1">
        <v>3</v>
      </c>
      <c r="B305" s="25">
        <v>45453</v>
      </c>
      <c r="C305" s="1">
        <v>63573</v>
      </c>
      <c r="D305" s="12">
        <v>312214</v>
      </c>
      <c r="E305" s="17">
        <v>9447</v>
      </c>
      <c r="F305" s="24" t="s">
        <v>52</v>
      </c>
      <c r="G305" s="229">
        <v>53.7</v>
      </c>
      <c r="H305" s="229">
        <v>17.559999999999999</v>
      </c>
      <c r="I305" s="229">
        <f t="shared" si="36"/>
        <v>36.14</v>
      </c>
      <c r="J305" s="230">
        <v>35.5</v>
      </c>
      <c r="K305" s="234">
        <v>45453</v>
      </c>
      <c r="L305" s="228">
        <f t="shared" si="37"/>
        <v>0.64000000000000057</v>
      </c>
      <c r="M305" s="235">
        <v>1</v>
      </c>
      <c r="N305" s="229"/>
    </row>
    <row r="306" spans="1:14" ht="14.4">
      <c r="A306" s="1">
        <v>4</v>
      </c>
      <c r="B306" s="25">
        <v>45453</v>
      </c>
      <c r="C306" s="1">
        <v>63574</v>
      </c>
      <c r="D306" s="12">
        <v>312214</v>
      </c>
      <c r="E306" s="17">
        <v>9450</v>
      </c>
      <c r="F306" s="24" t="s">
        <v>10</v>
      </c>
      <c r="G306" s="229">
        <v>35.58</v>
      </c>
      <c r="H306" s="229">
        <v>10.4</v>
      </c>
      <c r="I306" s="229">
        <f t="shared" si="36"/>
        <v>25.18</v>
      </c>
      <c r="J306" s="230">
        <v>24.5</v>
      </c>
      <c r="K306" s="234">
        <v>45453</v>
      </c>
      <c r="L306" s="228">
        <f t="shared" si="37"/>
        <v>0.67999999999999972</v>
      </c>
      <c r="M306" s="235">
        <v>1</v>
      </c>
      <c r="N306" s="229"/>
    </row>
    <row r="307" spans="1:14" ht="14.4">
      <c r="A307" s="1">
        <v>5</v>
      </c>
      <c r="B307" s="25">
        <v>45453</v>
      </c>
      <c r="C307" s="1">
        <v>63575</v>
      </c>
      <c r="D307" s="12">
        <v>312214</v>
      </c>
      <c r="E307" s="17">
        <v>9452</v>
      </c>
      <c r="F307" s="24" t="s">
        <v>23</v>
      </c>
      <c r="G307" s="229">
        <v>53.56</v>
      </c>
      <c r="H307" s="229">
        <v>17.579999999999998</v>
      </c>
      <c r="I307" s="229">
        <f t="shared" si="36"/>
        <v>35.980000000000004</v>
      </c>
      <c r="J307" s="230">
        <v>35.26</v>
      </c>
      <c r="K307" s="234">
        <v>45453</v>
      </c>
      <c r="L307" s="228">
        <f t="shared" si="37"/>
        <v>0.72000000000000597</v>
      </c>
      <c r="M307" s="235">
        <v>1</v>
      </c>
      <c r="N307" s="229"/>
    </row>
    <row r="308" spans="1:14" ht="14.4">
      <c r="A308" s="1">
        <v>6</v>
      </c>
      <c r="B308" s="25">
        <v>45453</v>
      </c>
      <c r="C308" s="1">
        <v>63576</v>
      </c>
      <c r="D308" s="12">
        <v>312214</v>
      </c>
      <c r="E308" s="17">
        <v>9453</v>
      </c>
      <c r="F308" s="24" t="s">
        <v>45</v>
      </c>
      <c r="G308" s="229">
        <v>55.4</v>
      </c>
      <c r="H308" s="229">
        <v>17.559999999999999</v>
      </c>
      <c r="I308" s="229">
        <f t="shared" si="36"/>
        <v>37.840000000000003</v>
      </c>
      <c r="J308" s="230">
        <v>36.82</v>
      </c>
      <c r="K308" s="234">
        <v>45453</v>
      </c>
      <c r="L308" s="228">
        <f t="shared" si="37"/>
        <v>1.0200000000000031</v>
      </c>
      <c r="M308" s="235">
        <v>1</v>
      </c>
      <c r="N308" s="229"/>
    </row>
    <row r="309" spans="1:14" ht="14.4">
      <c r="A309" s="1">
        <v>7</v>
      </c>
      <c r="B309" s="25">
        <v>45453</v>
      </c>
      <c r="C309" s="1">
        <v>63577</v>
      </c>
      <c r="D309" s="12">
        <v>312214</v>
      </c>
      <c r="E309" s="17">
        <v>9461</v>
      </c>
      <c r="F309" s="24" t="s">
        <v>21</v>
      </c>
      <c r="G309" s="229">
        <v>55.84</v>
      </c>
      <c r="H309" s="229">
        <v>17.579999999999998</v>
      </c>
      <c r="I309" s="229">
        <f t="shared" si="36"/>
        <v>38.260000000000005</v>
      </c>
      <c r="J309" s="230">
        <v>36.840000000000003</v>
      </c>
      <c r="K309" s="234">
        <v>45453</v>
      </c>
      <c r="L309" s="228">
        <f t="shared" si="37"/>
        <v>1.4200000000000017</v>
      </c>
      <c r="M309" s="235">
        <v>1</v>
      </c>
      <c r="N309" s="229"/>
    </row>
    <row r="310" spans="1:14" ht="14.4">
      <c r="A310" s="1">
        <v>8</v>
      </c>
      <c r="B310" s="25">
        <v>45453</v>
      </c>
      <c r="C310" s="1">
        <v>63578</v>
      </c>
      <c r="D310" s="12">
        <v>312214</v>
      </c>
      <c r="E310" s="17">
        <v>9463</v>
      </c>
      <c r="F310" s="24" t="s">
        <v>25</v>
      </c>
      <c r="G310" s="229">
        <v>54.38</v>
      </c>
      <c r="H310" s="229">
        <v>17.239999999999998</v>
      </c>
      <c r="I310" s="229">
        <f t="shared" si="36"/>
        <v>37.14</v>
      </c>
      <c r="J310" s="230">
        <v>36</v>
      </c>
      <c r="K310" s="234">
        <v>45453</v>
      </c>
      <c r="L310" s="228">
        <f t="shared" si="37"/>
        <v>1.1400000000000006</v>
      </c>
      <c r="M310" s="235">
        <v>1</v>
      </c>
      <c r="N310" s="229"/>
    </row>
    <row r="311" spans="1:14" ht="14.4">
      <c r="A311" s="1">
        <v>9</v>
      </c>
      <c r="B311" s="25">
        <v>45453</v>
      </c>
      <c r="C311" s="1">
        <v>63579</v>
      </c>
      <c r="D311" s="12">
        <v>312214</v>
      </c>
      <c r="E311" s="17">
        <v>9462</v>
      </c>
      <c r="F311" s="24" t="s">
        <v>26</v>
      </c>
      <c r="G311" s="229">
        <v>52.8</v>
      </c>
      <c r="H311" s="229">
        <v>16.98</v>
      </c>
      <c r="I311" s="229">
        <f t="shared" si="36"/>
        <v>35.819999999999993</v>
      </c>
      <c r="J311" s="230">
        <v>35.24</v>
      </c>
      <c r="K311" s="234">
        <v>45453</v>
      </c>
      <c r="L311" s="228">
        <f t="shared" si="37"/>
        <v>0.57999999999999119</v>
      </c>
      <c r="M311" s="235">
        <v>1</v>
      </c>
      <c r="N311" s="229"/>
    </row>
    <row r="312" spans="1:14" ht="14.4">
      <c r="A312" s="1">
        <v>10</v>
      </c>
      <c r="B312" s="25">
        <v>45453</v>
      </c>
      <c r="C312" s="1">
        <v>63580</v>
      </c>
      <c r="D312" s="12">
        <v>312214</v>
      </c>
      <c r="E312" s="17">
        <v>9470</v>
      </c>
      <c r="F312" s="24" t="s">
        <v>42</v>
      </c>
      <c r="G312" s="229">
        <v>53.08</v>
      </c>
      <c r="H312" s="229">
        <v>17.14</v>
      </c>
      <c r="I312" s="229">
        <f t="shared" si="36"/>
        <v>35.94</v>
      </c>
      <c r="J312" s="230">
        <v>35.26</v>
      </c>
      <c r="K312" s="234">
        <v>45453</v>
      </c>
      <c r="L312" s="228">
        <f t="shared" si="37"/>
        <v>0.67999999999999972</v>
      </c>
      <c r="M312" s="235">
        <v>1</v>
      </c>
      <c r="N312" s="229"/>
    </row>
    <row r="313" spans="1:14" ht="14.4">
      <c r="A313" s="1">
        <v>11</v>
      </c>
      <c r="B313" s="25">
        <v>45453</v>
      </c>
      <c r="C313" s="1">
        <v>63582</v>
      </c>
      <c r="D313" s="12">
        <v>312214</v>
      </c>
      <c r="E313" s="17">
        <v>9481</v>
      </c>
      <c r="F313" s="24" t="s">
        <v>24</v>
      </c>
      <c r="G313" s="229">
        <v>55.02</v>
      </c>
      <c r="H313" s="229">
        <v>17.899999999999999</v>
      </c>
      <c r="I313" s="229">
        <f t="shared" si="36"/>
        <v>37.120000000000005</v>
      </c>
      <c r="J313" s="230">
        <v>36.4</v>
      </c>
      <c r="K313" s="234">
        <v>45453</v>
      </c>
      <c r="L313" s="228">
        <f t="shared" si="37"/>
        <v>0.72000000000000597</v>
      </c>
      <c r="M313" s="235">
        <v>1</v>
      </c>
      <c r="N313" s="229"/>
    </row>
    <row r="314" spans="1:14" ht="14.4">
      <c r="A314" s="1">
        <v>12</v>
      </c>
      <c r="B314" s="25">
        <v>45453</v>
      </c>
      <c r="C314" s="1">
        <v>63583</v>
      </c>
      <c r="D314" s="12">
        <v>312214</v>
      </c>
      <c r="E314" s="17">
        <v>9482</v>
      </c>
      <c r="F314" s="24" t="s">
        <v>44</v>
      </c>
      <c r="G314" s="229">
        <v>54.56</v>
      </c>
      <c r="H314" s="229">
        <v>17.52</v>
      </c>
      <c r="I314" s="229">
        <f t="shared" si="36"/>
        <v>37.040000000000006</v>
      </c>
      <c r="J314" s="230">
        <v>36.22</v>
      </c>
      <c r="K314" s="234">
        <v>45453</v>
      </c>
      <c r="L314" s="228">
        <f t="shared" si="37"/>
        <v>0.82000000000000739</v>
      </c>
      <c r="M314" s="235">
        <v>1</v>
      </c>
      <c r="N314" s="229"/>
    </row>
    <row r="315" spans="1:14" ht="14.4">
      <c r="A315" s="1">
        <v>13</v>
      </c>
      <c r="B315" s="25">
        <v>45453</v>
      </c>
      <c r="C315" s="1">
        <v>63584</v>
      </c>
      <c r="D315" s="12">
        <v>312214</v>
      </c>
      <c r="E315" s="17">
        <v>9515</v>
      </c>
      <c r="F315" s="24" t="s">
        <v>22</v>
      </c>
      <c r="G315" s="229">
        <v>57.22</v>
      </c>
      <c r="H315" s="229">
        <v>17.64</v>
      </c>
      <c r="I315" s="229">
        <f t="shared" si="36"/>
        <v>39.58</v>
      </c>
      <c r="J315" s="230">
        <v>37.96</v>
      </c>
      <c r="K315" s="234">
        <v>45453</v>
      </c>
      <c r="L315" s="228">
        <f t="shared" si="37"/>
        <v>1.6199999999999974</v>
      </c>
      <c r="M315" s="235">
        <v>1</v>
      </c>
      <c r="N315" s="229"/>
    </row>
    <row r="316" spans="1:14" ht="14.4">
      <c r="B316" s="25">
        <v>45453</v>
      </c>
      <c r="F316" s="24"/>
      <c r="G316" s="229"/>
      <c r="H316" s="229"/>
      <c r="I316" s="199">
        <v>469.58</v>
      </c>
      <c r="J316" s="88"/>
      <c r="K316" s="200"/>
      <c r="L316" s="224">
        <v>12.16</v>
      </c>
      <c r="M316" s="229"/>
      <c r="N316" s="229"/>
    </row>
    <row r="317" spans="1:14" ht="13.8">
      <c r="A317" s="1">
        <v>1</v>
      </c>
      <c r="B317" s="25">
        <v>45454</v>
      </c>
      <c r="C317" s="1">
        <v>29599</v>
      </c>
      <c r="D317" s="12">
        <v>312214</v>
      </c>
      <c r="E317" s="17">
        <v>9586</v>
      </c>
      <c r="F317" s="20" t="s">
        <v>48</v>
      </c>
      <c r="G317" s="228">
        <v>53.8</v>
      </c>
      <c r="H317" s="228">
        <v>16.84</v>
      </c>
      <c r="I317" s="229">
        <f t="shared" ref="I317:I322" si="38">G317-H317</f>
        <v>36.959999999999994</v>
      </c>
      <c r="J317" s="230">
        <v>36.32</v>
      </c>
      <c r="K317" s="231">
        <v>45454</v>
      </c>
      <c r="L317" s="228">
        <f t="shared" ref="L317:L322" si="39">I317-J317</f>
        <v>0.63999999999999346</v>
      </c>
      <c r="M317" s="232">
        <v>1</v>
      </c>
      <c r="N317" s="229"/>
    </row>
    <row r="318" spans="1:14" ht="13.8">
      <c r="A318" s="1">
        <v>2</v>
      </c>
      <c r="B318" s="25">
        <v>45454</v>
      </c>
      <c r="C318" s="1">
        <v>29600</v>
      </c>
      <c r="D318" s="12">
        <v>312214</v>
      </c>
      <c r="E318" s="17">
        <v>9591</v>
      </c>
      <c r="F318" s="20" t="s">
        <v>34</v>
      </c>
      <c r="G318" s="228">
        <v>54</v>
      </c>
      <c r="H318" s="228">
        <v>17.100000000000001</v>
      </c>
      <c r="I318" s="229">
        <f t="shared" si="38"/>
        <v>36.9</v>
      </c>
      <c r="J318" s="230">
        <v>36.28</v>
      </c>
      <c r="K318" s="231">
        <v>45454</v>
      </c>
      <c r="L318" s="228">
        <f t="shared" si="39"/>
        <v>0.61999999999999744</v>
      </c>
      <c r="M318" s="232">
        <v>1</v>
      </c>
      <c r="N318" s="229"/>
    </row>
    <row r="319" spans="1:14" ht="13.8">
      <c r="A319" s="1">
        <v>3</v>
      </c>
      <c r="B319" s="25">
        <v>45454</v>
      </c>
      <c r="C319" s="1">
        <v>29601</v>
      </c>
      <c r="D319" s="12">
        <v>312214</v>
      </c>
      <c r="E319" s="17">
        <v>9592</v>
      </c>
      <c r="F319" s="20" t="s">
        <v>13</v>
      </c>
      <c r="G319" s="228">
        <v>54.92</v>
      </c>
      <c r="H319" s="228">
        <v>16.86</v>
      </c>
      <c r="I319" s="229">
        <f t="shared" si="38"/>
        <v>38.06</v>
      </c>
      <c r="J319" s="230">
        <v>37.479999999999997</v>
      </c>
      <c r="K319" s="231">
        <v>45454</v>
      </c>
      <c r="L319" s="228">
        <f t="shared" si="39"/>
        <v>0.5800000000000054</v>
      </c>
      <c r="M319" s="232">
        <v>1</v>
      </c>
      <c r="N319" s="229"/>
    </row>
    <row r="320" spans="1:14" ht="13.8">
      <c r="A320" s="1">
        <v>4</v>
      </c>
      <c r="B320" s="25">
        <v>45454</v>
      </c>
      <c r="C320" s="1">
        <v>29602</v>
      </c>
      <c r="D320" s="12">
        <v>312214</v>
      </c>
      <c r="E320" s="17">
        <v>9593</v>
      </c>
      <c r="F320" s="20" t="s">
        <v>32</v>
      </c>
      <c r="G320" s="228">
        <v>53.38</v>
      </c>
      <c r="H320" s="228">
        <v>16.78</v>
      </c>
      <c r="I320" s="229">
        <f t="shared" si="38"/>
        <v>36.6</v>
      </c>
      <c r="J320" s="230">
        <v>36.06</v>
      </c>
      <c r="K320" s="231">
        <v>45454</v>
      </c>
      <c r="L320" s="228">
        <f t="shared" si="39"/>
        <v>0.53999999999999915</v>
      </c>
      <c r="M320" s="232">
        <v>1</v>
      </c>
      <c r="N320" s="229"/>
    </row>
    <row r="321" spans="1:14" ht="13.8">
      <c r="A321" s="1">
        <v>5</v>
      </c>
      <c r="B321" s="25">
        <v>45454</v>
      </c>
      <c r="C321" s="1">
        <v>29603</v>
      </c>
      <c r="D321" s="12">
        <v>312214</v>
      </c>
      <c r="E321" s="17">
        <v>9632</v>
      </c>
      <c r="F321" s="20" t="s">
        <v>11</v>
      </c>
      <c r="G321" s="228">
        <v>51.86</v>
      </c>
      <c r="H321" s="228">
        <v>17.16</v>
      </c>
      <c r="I321" s="229">
        <f t="shared" si="38"/>
        <v>34.700000000000003</v>
      </c>
      <c r="J321" s="230">
        <v>34.119999999999997</v>
      </c>
      <c r="K321" s="231">
        <v>45454</v>
      </c>
      <c r="L321" s="228">
        <f t="shared" si="39"/>
        <v>0.5800000000000054</v>
      </c>
      <c r="M321" s="232">
        <v>1</v>
      </c>
      <c r="N321" s="229"/>
    </row>
    <row r="322" spans="1:14" ht="13.8">
      <c r="A322" s="1">
        <v>6</v>
      </c>
      <c r="B322" s="25">
        <v>45454</v>
      </c>
      <c r="C322" s="1">
        <v>29604</v>
      </c>
      <c r="D322" s="12">
        <v>312214</v>
      </c>
      <c r="E322" s="17">
        <v>9629</v>
      </c>
      <c r="F322" s="20" t="s">
        <v>12</v>
      </c>
      <c r="G322" s="228">
        <v>53.06</v>
      </c>
      <c r="H322" s="228">
        <v>16.940000000000001</v>
      </c>
      <c r="I322" s="229">
        <f t="shared" si="38"/>
        <v>36.120000000000005</v>
      </c>
      <c r="J322" s="230">
        <v>35.54</v>
      </c>
      <c r="K322" s="231">
        <v>45454</v>
      </c>
      <c r="L322" s="228">
        <f t="shared" si="39"/>
        <v>0.5800000000000054</v>
      </c>
      <c r="M322" s="232">
        <v>1</v>
      </c>
      <c r="N322" s="229"/>
    </row>
    <row r="323" spans="1:14" ht="14.4">
      <c r="B323" s="25">
        <v>45454</v>
      </c>
      <c r="F323" s="24"/>
      <c r="G323" s="229"/>
      <c r="H323" s="229"/>
      <c r="I323" s="199">
        <v>219.34</v>
      </c>
      <c r="J323" s="88"/>
      <c r="K323" s="200"/>
      <c r="L323" s="224">
        <v>3.54</v>
      </c>
      <c r="M323" s="229"/>
      <c r="N323" s="229"/>
    </row>
    <row r="324" spans="1:14" ht="14.4">
      <c r="A324" s="1">
        <v>1</v>
      </c>
      <c r="B324" s="25">
        <v>45454</v>
      </c>
      <c r="C324" s="1">
        <v>63585</v>
      </c>
      <c r="D324" s="12">
        <v>312214</v>
      </c>
      <c r="E324" s="17">
        <v>9581</v>
      </c>
      <c r="F324" s="24" t="s">
        <v>22</v>
      </c>
      <c r="G324" s="229">
        <v>54.64</v>
      </c>
      <c r="H324" s="229">
        <v>17.66</v>
      </c>
      <c r="I324" s="229">
        <f t="shared" ref="I324:I337" si="40">G324-H324</f>
        <v>36.980000000000004</v>
      </c>
      <c r="J324" s="230">
        <v>36.340000000000003</v>
      </c>
      <c r="K324" s="234">
        <v>45454</v>
      </c>
      <c r="L324" s="229">
        <f t="shared" ref="L324:L337" si="41">I324-J324</f>
        <v>0.64000000000000057</v>
      </c>
      <c r="M324" s="235">
        <v>1</v>
      </c>
      <c r="N324" s="229"/>
    </row>
    <row r="325" spans="1:14" ht="14.4">
      <c r="A325" s="1">
        <v>2</v>
      </c>
      <c r="B325" s="25">
        <v>45454</v>
      </c>
      <c r="C325" s="1">
        <v>63586</v>
      </c>
      <c r="D325" s="12">
        <v>312214</v>
      </c>
      <c r="E325" s="17">
        <v>9582</v>
      </c>
      <c r="F325" s="24" t="s">
        <v>45</v>
      </c>
      <c r="G325" s="229">
        <v>57.66</v>
      </c>
      <c r="H325" s="229">
        <v>17.579999999999998</v>
      </c>
      <c r="I325" s="229">
        <f t="shared" si="40"/>
        <v>40.08</v>
      </c>
      <c r="J325" s="230">
        <v>39.36</v>
      </c>
      <c r="K325" s="234">
        <v>45454</v>
      </c>
      <c r="L325" s="229">
        <f t="shared" si="41"/>
        <v>0.71999999999999886</v>
      </c>
      <c r="M325" s="235">
        <v>1</v>
      </c>
      <c r="N325" s="229"/>
    </row>
    <row r="326" spans="1:14" ht="14.4">
      <c r="A326" s="1">
        <v>3</v>
      </c>
      <c r="B326" s="25">
        <v>45454</v>
      </c>
      <c r="C326" s="1">
        <v>63587</v>
      </c>
      <c r="D326" s="12">
        <v>312214</v>
      </c>
      <c r="E326" s="17">
        <v>9594</v>
      </c>
      <c r="F326" s="24" t="s">
        <v>24</v>
      </c>
      <c r="G326" s="229">
        <v>54.64</v>
      </c>
      <c r="H326" s="229">
        <v>17.82</v>
      </c>
      <c r="I326" s="229">
        <f t="shared" si="40"/>
        <v>36.82</v>
      </c>
      <c r="J326" s="230">
        <v>36.06</v>
      </c>
      <c r="K326" s="234">
        <v>45454</v>
      </c>
      <c r="L326" s="229">
        <f t="shared" si="41"/>
        <v>0.75999999999999801</v>
      </c>
      <c r="M326" s="235">
        <v>1</v>
      </c>
      <c r="N326" s="229"/>
    </row>
    <row r="327" spans="1:14" ht="14.4">
      <c r="A327" s="1">
        <v>4</v>
      </c>
      <c r="B327" s="25">
        <v>45454</v>
      </c>
      <c r="C327" s="1">
        <v>63588</v>
      </c>
      <c r="D327" s="12">
        <v>312214</v>
      </c>
      <c r="E327" s="17">
        <v>9600</v>
      </c>
      <c r="F327" s="24" t="s">
        <v>10</v>
      </c>
      <c r="G327" s="229">
        <v>32.54</v>
      </c>
      <c r="H327" s="229">
        <v>10.4</v>
      </c>
      <c r="I327" s="229">
        <f t="shared" si="40"/>
        <v>22.14</v>
      </c>
      <c r="J327" s="230">
        <v>21.96</v>
      </c>
      <c r="K327" s="234">
        <v>45454</v>
      </c>
      <c r="L327" s="229">
        <f t="shared" si="41"/>
        <v>0.17999999999999972</v>
      </c>
      <c r="M327" s="235">
        <v>1</v>
      </c>
      <c r="N327" s="229"/>
    </row>
    <row r="328" spans="1:14" ht="14.4">
      <c r="A328" s="1">
        <v>5</v>
      </c>
      <c r="B328" s="25">
        <v>45454</v>
      </c>
      <c r="C328" s="1">
        <v>63589</v>
      </c>
      <c r="D328" s="12">
        <v>312214</v>
      </c>
      <c r="E328" s="17">
        <v>9602</v>
      </c>
      <c r="F328" s="24" t="s">
        <v>42</v>
      </c>
      <c r="G328" s="229">
        <v>51.72</v>
      </c>
      <c r="H328" s="229">
        <v>17.16</v>
      </c>
      <c r="I328" s="229">
        <f t="shared" si="40"/>
        <v>34.56</v>
      </c>
      <c r="J328" s="230">
        <v>34.18</v>
      </c>
      <c r="K328" s="234">
        <v>45454</v>
      </c>
      <c r="L328" s="229">
        <f t="shared" si="41"/>
        <v>0.38000000000000256</v>
      </c>
      <c r="M328" s="235">
        <v>1</v>
      </c>
      <c r="N328" s="229"/>
    </row>
    <row r="329" spans="1:14" ht="14.4">
      <c r="A329" s="1">
        <v>6</v>
      </c>
      <c r="B329" s="25">
        <v>45454</v>
      </c>
      <c r="C329" s="1">
        <v>63590</v>
      </c>
      <c r="D329" s="12">
        <v>312214</v>
      </c>
      <c r="E329" s="17">
        <v>9603</v>
      </c>
      <c r="F329" s="24" t="s">
        <v>39</v>
      </c>
      <c r="G329" s="229">
        <v>53.58</v>
      </c>
      <c r="H329" s="229">
        <v>17.36</v>
      </c>
      <c r="I329" s="229">
        <f t="shared" si="40"/>
        <v>36.22</v>
      </c>
      <c r="J329" s="230">
        <v>35.479999999999997</v>
      </c>
      <c r="K329" s="234">
        <v>45454</v>
      </c>
      <c r="L329" s="229">
        <f t="shared" si="41"/>
        <v>0.74000000000000199</v>
      </c>
      <c r="M329" s="235">
        <v>1</v>
      </c>
      <c r="N329" s="229"/>
    </row>
    <row r="330" spans="1:14" ht="14.4">
      <c r="A330" s="1">
        <v>7</v>
      </c>
      <c r="B330" s="25">
        <v>45454</v>
      </c>
      <c r="C330" s="1">
        <v>63591</v>
      </c>
      <c r="D330" s="12">
        <v>312214</v>
      </c>
      <c r="E330" s="17">
        <v>9606</v>
      </c>
      <c r="F330" s="24" t="s">
        <v>21</v>
      </c>
      <c r="G330" s="229">
        <v>53.92</v>
      </c>
      <c r="H330" s="229">
        <v>17.54</v>
      </c>
      <c r="I330" s="229">
        <f t="shared" si="40"/>
        <v>36.380000000000003</v>
      </c>
      <c r="J330" s="230">
        <v>35.520000000000003</v>
      </c>
      <c r="K330" s="234">
        <v>45454</v>
      </c>
      <c r="L330" s="229">
        <f t="shared" si="41"/>
        <v>0.85999999999999943</v>
      </c>
      <c r="M330" s="235">
        <v>1</v>
      </c>
      <c r="N330" s="229"/>
    </row>
    <row r="331" spans="1:14" ht="14.4">
      <c r="A331" s="1">
        <v>8</v>
      </c>
      <c r="B331" s="25">
        <v>45454</v>
      </c>
      <c r="C331" s="1">
        <v>63592</v>
      </c>
      <c r="D331" s="12">
        <v>312214</v>
      </c>
      <c r="E331" s="17">
        <v>9605</v>
      </c>
      <c r="F331" s="24" t="s">
        <v>52</v>
      </c>
      <c r="G331" s="229">
        <v>53.26</v>
      </c>
      <c r="H331" s="229">
        <v>17.559999999999999</v>
      </c>
      <c r="I331" s="229">
        <f t="shared" si="40"/>
        <v>35.700000000000003</v>
      </c>
      <c r="J331" s="230">
        <v>35.18</v>
      </c>
      <c r="K331" s="234">
        <v>45454</v>
      </c>
      <c r="L331" s="229">
        <f t="shared" si="41"/>
        <v>0.52000000000000313</v>
      </c>
      <c r="M331" s="235">
        <v>1</v>
      </c>
      <c r="N331" s="229"/>
    </row>
    <row r="332" spans="1:14" ht="14.4">
      <c r="A332" s="1">
        <v>9</v>
      </c>
      <c r="B332" s="25">
        <v>45454</v>
      </c>
      <c r="C332" s="1">
        <v>63593</v>
      </c>
      <c r="D332" s="12">
        <v>312214</v>
      </c>
      <c r="E332" s="17">
        <v>9607</v>
      </c>
      <c r="F332" s="24" t="s">
        <v>40</v>
      </c>
      <c r="G332" s="229">
        <v>52.16</v>
      </c>
      <c r="H332" s="229">
        <v>17.2</v>
      </c>
      <c r="I332" s="229">
        <f t="shared" si="40"/>
        <v>34.959999999999994</v>
      </c>
      <c r="J332" s="230">
        <v>34.44</v>
      </c>
      <c r="K332" s="234">
        <v>45454</v>
      </c>
      <c r="L332" s="229">
        <f t="shared" si="41"/>
        <v>0.51999999999999602</v>
      </c>
      <c r="M332" s="235">
        <v>1</v>
      </c>
      <c r="N332" s="229"/>
    </row>
    <row r="333" spans="1:14" ht="14.4">
      <c r="A333" s="1">
        <v>10</v>
      </c>
      <c r="B333" s="25">
        <v>45454</v>
      </c>
      <c r="C333" s="1">
        <v>63594</v>
      </c>
      <c r="D333" s="12">
        <v>312214</v>
      </c>
      <c r="E333" s="17">
        <v>9610</v>
      </c>
      <c r="F333" s="24" t="s">
        <v>25</v>
      </c>
      <c r="G333" s="229">
        <v>54.14</v>
      </c>
      <c r="H333" s="229">
        <v>17.260000000000002</v>
      </c>
      <c r="I333" s="229">
        <f t="shared" si="40"/>
        <v>36.879999999999995</v>
      </c>
      <c r="J333" s="230">
        <v>36.26</v>
      </c>
      <c r="K333" s="234">
        <v>45454</v>
      </c>
      <c r="L333" s="229">
        <f t="shared" si="41"/>
        <v>0.61999999999999744</v>
      </c>
      <c r="M333" s="235">
        <v>1</v>
      </c>
      <c r="N333" s="229"/>
    </row>
    <row r="334" spans="1:14" ht="14.4">
      <c r="A334" s="1">
        <v>11</v>
      </c>
      <c r="B334" s="25">
        <v>45454</v>
      </c>
      <c r="C334" s="1">
        <v>63606</v>
      </c>
      <c r="D334" s="12">
        <v>312214</v>
      </c>
      <c r="E334" s="17">
        <v>9622</v>
      </c>
      <c r="F334" s="24" t="s">
        <v>26</v>
      </c>
      <c r="G334" s="229">
        <v>52.32</v>
      </c>
      <c r="H334" s="229">
        <v>17.14</v>
      </c>
      <c r="I334" s="229">
        <f t="shared" si="40"/>
        <v>35.18</v>
      </c>
      <c r="J334" s="230">
        <v>34.82</v>
      </c>
      <c r="K334" s="234">
        <v>45454</v>
      </c>
      <c r="L334" s="229">
        <f t="shared" si="41"/>
        <v>0.35999999999999943</v>
      </c>
      <c r="M334" s="235">
        <v>1</v>
      </c>
      <c r="N334" s="229"/>
    </row>
    <row r="335" spans="1:14" ht="14.4">
      <c r="A335" s="1">
        <v>12</v>
      </c>
      <c r="B335" s="25">
        <v>45454</v>
      </c>
      <c r="C335" s="1">
        <v>63607</v>
      </c>
      <c r="D335" s="12">
        <v>312214</v>
      </c>
      <c r="E335" s="17">
        <v>9616</v>
      </c>
      <c r="F335" s="24" t="s">
        <v>44</v>
      </c>
      <c r="G335" s="229">
        <v>53.32</v>
      </c>
      <c r="H335" s="229">
        <v>17.52</v>
      </c>
      <c r="I335" s="229">
        <f t="shared" si="40"/>
        <v>35.799999999999997</v>
      </c>
      <c r="J335" s="230">
        <v>35.22</v>
      </c>
      <c r="K335" s="234">
        <v>45454</v>
      </c>
      <c r="L335" s="229">
        <f t="shared" si="41"/>
        <v>0.57999999999999829</v>
      </c>
      <c r="M335" s="235">
        <v>1</v>
      </c>
      <c r="N335" s="229"/>
    </row>
    <row r="336" spans="1:14" ht="14.4">
      <c r="A336" s="1">
        <v>13</v>
      </c>
      <c r="B336" s="25">
        <v>45454</v>
      </c>
      <c r="C336" s="1">
        <v>63609</v>
      </c>
      <c r="D336" s="12">
        <v>312214</v>
      </c>
      <c r="E336" s="17">
        <v>9633</v>
      </c>
      <c r="F336" s="24" t="s">
        <v>23</v>
      </c>
      <c r="G336" s="229">
        <v>53.2</v>
      </c>
      <c r="H336" s="229">
        <v>17.54</v>
      </c>
      <c r="I336" s="229">
        <f t="shared" si="40"/>
        <v>35.660000000000004</v>
      </c>
      <c r="J336" s="230">
        <v>35.159999999999997</v>
      </c>
      <c r="K336" s="234">
        <v>45454</v>
      </c>
      <c r="L336" s="229">
        <f t="shared" si="41"/>
        <v>0.50000000000000711</v>
      </c>
      <c r="M336" s="235">
        <v>1</v>
      </c>
      <c r="N336" s="229"/>
    </row>
    <row r="337" spans="1:14" ht="14.4">
      <c r="A337" s="1">
        <v>14</v>
      </c>
      <c r="B337" s="25">
        <v>45454</v>
      </c>
      <c r="C337" s="1">
        <v>63610</v>
      </c>
      <c r="D337" s="12">
        <v>312214</v>
      </c>
      <c r="E337" s="17">
        <v>9641</v>
      </c>
      <c r="F337" s="24" t="s">
        <v>8</v>
      </c>
      <c r="G337" s="229">
        <v>34.26</v>
      </c>
      <c r="H337" s="229">
        <v>10.28</v>
      </c>
      <c r="I337" s="229">
        <f t="shared" si="40"/>
        <v>23.979999999999997</v>
      </c>
      <c r="J337" s="230">
        <v>23.48</v>
      </c>
      <c r="K337" s="234">
        <v>45454</v>
      </c>
      <c r="L337" s="229">
        <f t="shared" si="41"/>
        <v>0.49999999999999645</v>
      </c>
      <c r="M337" s="235">
        <v>1</v>
      </c>
      <c r="N337" s="229"/>
    </row>
    <row r="338" spans="1:14" ht="14.4">
      <c r="B338" s="25">
        <v>45454</v>
      </c>
      <c r="F338" s="24"/>
      <c r="G338" s="229"/>
      <c r="H338" s="229"/>
      <c r="I338" s="199">
        <v>481.34</v>
      </c>
      <c r="J338" s="88"/>
      <c r="K338" s="200"/>
      <c r="L338" s="224">
        <v>7.88</v>
      </c>
      <c r="M338" s="229"/>
      <c r="N338" s="229"/>
    </row>
    <row r="339" spans="1:14" ht="13.8">
      <c r="A339" s="1">
        <v>1</v>
      </c>
      <c r="B339" s="231">
        <v>45455</v>
      </c>
      <c r="C339" s="1">
        <v>29605</v>
      </c>
      <c r="D339" s="12">
        <v>312214</v>
      </c>
      <c r="E339" s="17">
        <v>9679</v>
      </c>
      <c r="F339" s="20" t="s">
        <v>48</v>
      </c>
      <c r="G339" s="228">
        <v>55.28</v>
      </c>
      <c r="H339" s="228">
        <v>16.88</v>
      </c>
      <c r="I339" s="229">
        <f t="shared" ref="I339:I348" si="42">G339-H339</f>
        <v>38.400000000000006</v>
      </c>
      <c r="J339" s="230">
        <v>37.92</v>
      </c>
      <c r="K339" s="231">
        <v>45455</v>
      </c>
      <c r="L339" s="228">
        <f t="shared" ref="L339:L369" si="43">I339-J339</f>
        <v>0.48000000000000398</v>
      </c>
      <c r="M339" s="232">
        <v>1</v>
      </c>
      <c r="N339" s="229"/>
    </row>
    <row r="340" spans="1:14" ht="13.8">
      <c r="A340" s="1">
        <v>2</v>
      </c>
      <c r="B340" s="231">
        <v>45455</v>
      </c>
      <c r="C340" s="1">
        <v>29606</v>
      </c>
      <c r="D340" s="12">
        <v>312214</v>
      </c>
      <c r="E340" s="17">
        <v>9681</v>
      </c>
      <c r="F340" s="20" t="s">
        <v>34</v>
      </c>
      <c r="G340" s="228">
        <v>54.08</v>
      </c>
      <c r="H340" s="228">
        <v>17.100000000000001</v>
      </c>
      <c r="I340" s="229">
        <f t="shared" si="42"/>
        <v>36.979999999999997</v>
      </c>
      <c r="J340" s="230">
        <v>36.42</v>
      </c>
      <c r="K340" s="231">
        <v>45455</v>
      </c>
      <c r="L340" s="228">
        <f t="shared" si="43"/>
        <v>0.55999999999999517</v>
      </c>
      <c r="M340" s="232">
        <v>1</v>
      </c>
      <c r="N340" s="229"/>
    </row>
    <row r="341" spans="1:14" ht="13.8">
      <c r="A341" s="1">
        <v>3</v>
      </c>
      <c r="B341" s="231">
        <v>45455</v>
      </c>
      <c r="C341" s="1">
        <v>29607</v>
      </c>
      <c r="D341" s="12">
        <v>312214</v>
      </c>
      <c r="E341" s="17">
        <v>9705</v>
      </c>
      <c r="F341" s="20" t="s">
        <v>12</v>
      </c>
      <c r="G341" s="228">
        <v>57.2</v>
      </c>
      <c r="H341" s="228">
        <v>16.98</v>
      </c>
      <c r="I341" s="229">
        <f t="shared" si="42"/>
        <v>40.22</v>
      </c>
      <c r="J341" s="230">
        <v>39.479999999999997</v>
      </c>
      <c r="K341" s="231">
        <v>45455</v>
      </c>
      <c r="L341" s="228">
        <f t="shared" si="43"/>
        <v>0.74000000000000199</v>
      </c>
      <c r="M341" s="232">
        <v>1</v>
      </c>
      <c r="N341" s="229"/>
    </row>
    <row r="342" spans="1:14" ht="13.8">
      <c r="A342" s="1">
        <v>4</v>
      </c>
      <c r="B342" s="231">
        <v>45455</v>
      </c>
      <c r="C342" s="1">
        <v>29608</v>
      </c>
      <c r="D342" s="12">
        <v>312214</v>
      </c>
      <c r="E342" s="17">
        <v>9713</v>
      </c>
      <c r="F342" s="20" t="s">
        <v>32</v>
      </c>
      <c r="G342" s="228">
        <v>53.6</v>
      </c>
      <c r="H342" s="228">
        <v>16.8</v>
      </c>
      <c r="I342" s="229">
        <f t="shared" si="42"/>
        <v>36.799999999999997</v>
      </c>
      <c r="J342" s="230">
        <v>35.96</v>
      </c>
      <c r="K342" s="231">
        <v>45455</v>
      </c>
      <c r="L342" s="228">
        <f t="shared" si="43"/>
        <v>0.83999999999999631</v>
      </c>
      <c r="M342" s="232">
        <v>1</v>
      </c>
      <c r="N342" s="229"/>
    </row>
    <row r="343" spans="1:14" ht="13.8">
      <c r="A343" s="1">
        <v>5</v>
      </c>
      <c r="B343" s="231">
        <v>45455</v>
      </c>
      <c r="C343" s="1">
        <v>29609</v>
      </c>
      <c r="D343" s="12">
        <v>312214</v>
      </c>
      <c r="E343" s="17">
        <v>9722</v>
      </c>
      <c r="F343" s="20" t="s">
        <v>13</v>
      </c>
      <c r="G343" s="228">
        <v>56.38</v>
      </c>
      <c r="H343" s="228">
        <v>17.18</v>
      </c>
      <c r="I343" s="229">
        <f t="shared" si="42"/>
        <v>39.200000000000003</v>
      </c>
      <c r="J343" s="230">
        <v>38.46</v>
      </c>
      <c r="K343" s="231">
        <v>45455</v>
      </c>
      <c r="L343" s="228">
        <f t="shared" si="43"/>
        <v>0.74000000000000199</v>
      </c>
      <c r="M343" s="232">
        <v>1</v>
      </c>
      <c r="N343" s="229"/>
    </row>
    <row r="344" spans="1:14" ht="13.8">
      <c r="A344" s="1">
        <v>6</v>
      </c>
      <c r="B344" s="231">
        <v>45455</v>
      </c>
      <c r="C344" s="1">
        <v>29611</v>
      </c>
      <c r="D344" s="12">
        <v>312214</v>
      </c>
      <c r="E344" s="17">
        <v>9723</v>
      </c>
      <c r="F344" s="20" t="s">
        <v>11</v>
      </c>
      <c r="G344" s="228">
        <v>53.5</v>
      </c>
      <c r="H344" s="228">
        <v>17.16</v>
      </c>
      <c r="I344" s="229">
        <f t="shared" si="42"/>
        <v>36.340000000000003</v>
      </c>
      <c r="J344" s="230">
        <v>35.659999999999997</v>
      </c>
      <c r="K344" s="231">
        <v>45455</v>
      </c>
      <c r="L344" s="228">
        <f t="shared" si="43"/>
        <v>0.68000000000000682</v>
      </c>
      <c r="M344" s="232">
        <v>1</v>
      </c>
      <c r="N344" s="229"/>
    </row>
    <row r="345" spans="1:14" ht="13.8">
      <c r="A345" s="1">
        <v>7</v>
      </c>
      <c r="B345" s="231">
        <v>45455</v>
      </c>
      <c r="C345" s="1">
        <v>29613</v>
      </c>
      <c r="D345" s="12">
        <v>312214</v>
      </c>
      <c r="E345" s="17">
        <v>9759</v>
      </c>
      <c r="F345" s="20" t="s">
        <v>34</v>
      </c>
      <c r="G345" s="228">
        <v>57.24</v>
      </c>
      <c r="H345" s="228">
        <v>17.059999999999999</v>
      </c>
      <c r="I345" s="229">
        <f t="shared" si="42"/>
        <v>40.180000000000007</v>
      </c>
      <c r="J345" s="230">
        <v>39.020000000000003</v>
      </c>
      <c r="K345" s="231">
        <v>45455</v>
      </c>
      <c r="L345" s="228">
        <f t="shared" si="43"/>
        <v>1.1600000000000037</v>
      </c>
      <c r="M345" s="232">
        <v>2</v>
      </c>
      <c r="N345" s="229"/>
    </row>
    <row r="346" spans="1:14" ht="13.8">
      <c r="A346" s="1">
        <v>8</v>
      </c>
      <c r="B346" s="231">
        <v>45455</v>
      </c>
      <c r="C346" s="1">
        <v>29615</v>
      </c>
      <c r="D346" s="12">
        <v>312214</v>
      </c>
      <c r="E346" s="17">
        <v>9760</v>
      </c>
      <c r="F346" s="20" t="s">
        <v>48</v>
      </c>
      <c r="G346" s="228">
        <v>53.58</v>
      </c>
      <c r="H346" s="228">
        <v>16.78</v>
      </c>
      <c r="I346" s="229">
        <f t="shared" si="42"/>
        <v>36.799999999999997</v>
      </c>
      <c r="J346" s="230">
        <v>36.1</v>
      </c>
      <c r="K346" s="231">
        <v>45455</v>
      </c>
      <c r="L346" s="228">
        <f t="shared" si="43"/>
        <v>0.69999999999999574</v>
      </c>
      <c r="M346" s="232">
        <v>2</v>
      </c>
      <c r="N346" s="229"/>
    </row>
    <row r="347" spans="1:14" ht="13.8">
      <c r="A347" s="1">
        <v>9</v>
      </c>
      <c r="B347" s="231">
        <v>45455</v>
      </c>
      <c r="C347" s="1">
        <v>29616</v>
      </c>
      <c r="D347" s="12">
        <v>312214</v>
      </c>
      <c r="E347" s="17">
        <v>9820</v>
      </c>
      <c r="F347" s="20" t="s">
        <v>12</v>
      </c>
      <c r="G347" s="228">
        <v>52.48</v>
      </c>
      <c r="H347" s="228">
        <v>16.96</v>
      </c>
      <c r="I347" s="229">
        <f t="shared" si="42"/>
        <v>35.519999999999996</v>
      </c>
      <c r="J347" s="230">
        <v>34.96</v>
      </c>
      <c r="K347" s="231">
        <v>45455</v>
      </c>
      <c r="L347" s="228">
        <f t="shared" si="43"/>
        <v>0.55999999999999517</v>
      </c>
      <c r="M347" s="232">
        <v>2</v>
      </c>
      <c r="N347" s="229"/>
    </row>
    <row r="348" spans="1:14" ht="13.8">
      <c r="A348" s="1">
        <v>10</v>
      </c>
      <c r="B348" s="231">
        <v>45455</v>
      </c>
      <c r="C348" s="1">
        <v>29617</v>
      </c>
      <c r="D348" s="12">
        <v>312214</v>
      </c>
      <c r="E348" s="17">
        <v>9832</v>
      </c>
      <c r="F348" s="20" t="s">
        <v>32</v>
      </c>
      <c r="G348" s="228">
        <v>56.92</v>
      </c>
      <c r="H348" s="228">
        <v>16.78</v>
      </c>
      <c r="I348" s="229">
        <f t="shared" si="42"/>
        <v>40.14</v>
      </c>
      <c r="J348" s="230">
        <v>39.54</v>
      </c>
      <c r="K348" s="231">
        <v>45456</v>
      </c>
      <c r="L348" s="228">
        <f t="shared" si="43"/>
        <v>0.60000000000000142</v>
      </c>
      <c r="M348" s="232">
        <v>2</v>
      </c>
      <c r="N348" s="229"/>
    </row>
    <row r="349" spans="1:14" ht="14.4">
      <c r="B349" s="231">
        <v>45455</v>
      </c>
      <c r="F349" s="24"/>
      <c r="G349" s="229"/>
      <c r="H349" s="229"/>
      <c r="I349" s="199">
        <v>380.58</v>
      </c>
      <c r="J349" s="88"/>
      <c r="K349" s="200"/>
      <c r="L349" s="224">
        <v>7.06</v>
      </c>
      <c r="M349" s="229"/>
      <c r="N349" s="229"/>
    </row>
    <row r="350" spans="1:14" ht="14.4">
      <c r="A350" s="1">
        <v>1</v>
      </c>
      <c r="B350" s="25">
        <v>45455</v>
      </c>
      <c r="C350" s="1">
        <v>63611</v>
      </c>
      <c r="D350" s="12">
        <v>312214</v>
      </c>
      <c r="E350" s="17">
        <v>9680</v>
      </c>
      <c r="F350" s="24" t="s">
        <v>45</v>
      </c>
      <c r="G350" s="229">
        <v>56.34</v>
      </c>
      <c r="H350" s="229">
        <v>17.559999999999999</v>
      </c>
      <c r="I350" s="229">
        <f t="shared" ref="I350:I369" si="44">G350-H350</f>
        <v>38.78</v>
      </c>
      <c r="J350" s="230">
        <v>38.119999999999997</v>
      </c>
      <c r="K350" s="234">
        <v>45455</v>
      </c>
      <c r="L350" s="228">
        <f t="shared" si="43"/>
        <v>0.66000000000000369</v>
      </c>
      <c r="M350" s="235">
        <v>1</v>
      </c>
      <c r="N350" s="229"/>
    </row>
    <row r="351" spans="1:14" ht="14.4">
      <c r="A351" s="1">
        <v>2</v>
      </c>
      <c r="B351" s="25">
        <v>45455</v>
      </c>
      <c r="C351" s="1">
        <v>63612</v>
      </c>
      <c r="D351" s="12">
        <v>312214</v>
      </c>
      <c r="E351" s="17">
        <v>9687</v>
      </c>
      <c r="F351" s="24" t="s">
        <v>44</v>
      </c>
      <c r="G351" s="229">
        <v>55.28</v>
      </c>
      <c r="H351" s="229">
        <v>17.54</v>
      </c>
      <c r="I351" s="229">
        <f t="shared" si="44"/>
        <v>37.74</v>
      </c>
      <c r="J351" s="230">
        <v>37.1</v>
      </c>
      <c r="K351" s="234">
        <v>45455</v>
      </c>
      <c r="L351" s="228">
        <f t="shared" si="43"/>
        <v>0.64000000000000057</v>
      </c>
      <c r="M351" s="235">
        <v>1</v>
      </c>
      <c r="N351" s="229"/>
    </row>
    <row r="352" spans="1:14" ht="14.4">
      <c r="A352" s="1">
        <v>3</v>
      </c>
      <c r="B352" s="25">
        <v>45455</v>
      </c>
      <c r="C352" s="1">
        <v>63613</v>
      </c>
      <c r="D352" s="12">
        <v>312214</v>
      </c>
      <c r="E352" s="17">
        <v>9707</v>
      </c>
      <c r="F352" s="24" t="s">
        <v>22</v>
      </c>
      <c r="G352" s="229">
        <v>56.04</v>
      </c>
      <c r="H352" s="229">
        <v>17.64</v>
      </c>
      <c r="I352" s="229">
        <f t="shared" si="44"/>
        <v>38.4</v>
      </c>
      <c r="J352" s="230">
        <v>37.68</v>
      </c>
      <c r="K352" s="234">
        <v>45455</v>
      </c>
      <c r="L352" s="228">
        <f t="shared" si="43"/>
        <v>0.71999999999999886</v>
      </c>
      <c r="M352" s="235">
        <v>1</v>
      </c>
      <c r="N352" s="229"/>
    </row>
    <row r="353" spans="1:14" ht="14.4">
      <c r="A353" s="1">
        <v>4</v>
      </c>
      <c r="B353" s="25">
        <v>45455</v>
      </c>
      <c r="C353" s="1">
        <v>63614</v>
      </c>
      <c r="D353" s="12">
        <v>312214</v>
      </c>
      <c r="E353" s="17">
        <v>9708</v>
      </c>
      <c r="F353" s="24" t="s">
        <v>8</v>
      </c>
      <c r="G353" s="229">
        <v>35.36</v>
      </c>
      <c r="H353" s="229">
        <v>10.36</v>
      </c>
      <c r="I353" s="229">
        <f t="shared" si="44"/>
        <v>25</v>
      </c>
      <c r="J353" s="230">
        <v>24.62</v>
      </c>
      <c r="K353" s="234">
        <v>45455</v>
      </c>
      <c r="L353" s="228">
        <f t="shared" si="43"/>
        <v>0.37999999999999901</v>
      </c>
      <c r="M353" s="235">
        <v>1</v>
      </c>
      <c r="N353" s="229"/>
    </row>
    <row r="354" spans="1:14" ht="14.4">
      <c r="A354" s="1">
        <v>5</v>
      </c>
      <c r="B354" s="25">
        <v>45455</v>
      </c>
      <c r="C354" s="1">
        <v>63615</v>
      </c>
      <c r="D354" s="12">
        <v>312214</v>
      </c>
      <c r="E354" s="17">
        <v>9710</v>
      </c>
      <c r="F354" s="24" t="s">
        <v>10</v>
      </c>
      <c r="G354" s="229">
        <v>35.06</v>
      </c>
      <c r="H354" s="229">
        <v>10.36</v>
      </c>
      <c r="I354" s="229">
        <f t="shared" si="44"/>
        <v>24.700000000000003</v>
      </c>
      <c r="J354" s="230">
        <v>24.28</v>
      </c>
      <c r="K354" s="234">
        <v>45455</v>
      </c>
      <c r="L354" s="228">
        <f t="shared" si="43"/>
        <v>0.42000000000000171</v>
      </c>
      <c r="M354" s="235">
        <v>1</v>
      </c>
      <c r="N354" s="229"/>
    </row>
    <row r="355" spans="1:14" ht="14.4">
      <c r="A355" s="1">
        <v>6</v>
      </c>
      <c r="B355" s="25">
        <v>45455</v>
      </c>
      <c r="C355" s="1">
        <v>63616</v>
      </c>
      <c r="D355" s="12">
        <v>312214</v>
      </c>
      <c r="E355" s="17">
        <v>9711</v>
      </c>
      <c r="F355" s="24" t="s">
        <v>42</v>
      </c>
      <c r="G355" s="229">
        <v>51.98</v>
      </c>
      <c r="H355" s="229">
        <v>17.12</v>
      </c>
      <c r="I355" s="229">
        <f t="shared" si="44"/>
        <v>34.86</v>
      </c>
      <c r="J355" s="230">
        <v>34.020000000000003</v>
      </c>
      <c r="K355" s="234">
        <v>45455</v>
      </c>
      <c r="L355" s="228">
        <f t="shared" si="43"/>
        <v>0.83999999999999631</v>
      </c>
      <c r="M355" s="235">
        <v>1</v>
      </c>
      <c r="N355" s="229"/>
    </row>
    <row r="356" spans="1:14" ht="14.4">
      <c r="A356" s="1">
        <v>7</v>
      </c>
      <c r="B356" s="25">
        <v>45455</v>
      </c>
      <c r="C356" s="1">
        <v>63617</v>
      </c>
      <c r="D356" s="12">
        <v>312214</v>
      </c>
      <c r="E356" s="17">
        <v>9717</v>
      </c>
      <c r="F356" s="24" t="s">
        <v>26</v>
      </c>
      <c r="G356" s="229">
        <v>54.52</v>
      </c>
      <c r="H356" s="229">
        <v>17.079999999999998</v>
      </c>
      <c r="I356" s="229">
        <f t="shared" si="44"/>
        <v>37.440000000000005</v>
      </c>
      <c r="J356" s="230">
        <v>36.78</v>
      </c>
      <c r="K356" s="234">
        <v>45455</v>
      </c>
      <c r="L356" s="228">
        <f t="shared" si="43"/>
        <v>0.66000000000000369</v>
      </c>
      <c r="M356" s="235">
        <v>1</v>
      </c>
      <c r="N356" s="229"/>
    </row>
    <row r="357" spans="1:14" ht="14.4">
      <c r="A357" s="1">
        <v>8</v>
      </c>
      <c r="B357" s="25">
        <v>45455</v>
      </c>
      <c r="C357" s="1">
        <v>63618</v>
      </c>
      <c r="D357" s="12">
        <v>312214</v>
      </c>
      <c r="E357" s="17">
        <v>9718</v>
      </c>
      <c r="F357" s="24" t="s">
        <v>40</v>
      </c>
      <c r="G357" s="229">
        <v>54.92</v>
      </c>
      <c r="H357" s="229">
        <v>17.22</v>
      </c>
      <c r="I357" s="229">
        <f t="shared" si="44"/>
        <v>37.700000000000003</v>
      </c>
      <c r="J357" s="230">
        <v>36.659999999999997</v>
      </c>
      <c r="K357" s="234">
        <v>45455</v>
      </c>
      <c r="L357" s="228">
        <f t="shared" si="43"/>
        <v>1.0400000000000063</v>
      </c>
      <c r="M357" s="235">
        <v>1</v>
      </c>
      <c r="N357" s="229"/>
    </row>
    <row r="358" spans="1:14" ht="14.4">
      <c r="A358" s="1">
        <v>9</v>
      </c>
      <c r="B358" s="25">
        <v>45455</v>
      </c>
      <c r="C358" s="1">
        <v>63619</v>
      </c>
      <c r="D358" s="12">
        <v>312214</v>
      </c>
      <c r="E358" s="17">
        <v>9730</v>
      </c>
      <c r="F358" s="24" t="s">
        <v>23</v>
      </c>
      <c r="G358" s="229">
        <v>55.8</v>
      </c>
      <c r="H358" s="229">
        <v>17.52</v>
      </c>
      <c r="I358" s="229">
        <f t="shared" si="44"/>
        <v>38.28</v>
      </c>
      <c r="J358" s="230">
        <v>37.54</v>
      </c>
      <c r="K358" s="234">
        <v>45455</v>
      </c>
      <c r="L358" s="228">
        <f t="shared" si="43"/>
        <v>0.74000000000000199</v>
      </c>
      <c r="M358" s="235">
        <v>1</v>
      </c>
      <c r="N358" s="229"/>
    </row>
    <row r="359" spans="1:14" ht="14.4">
      <c r="A359" s="1">
        <v>10</v>
      </c>
      <c r="B359" s="25">
        <v>45455</v>
      </c>
      <c r="C359" s="1">
        <v>63620</v>
      </c>
      <c r="D359" s="12">
        <v>312214</v>
      </c>
      <c r="E359" s="17">
        <v>9739</v>
      </c>
      <c r="F359" s="24" t="s">
        <v>21</v>
      </c>
      <c r="G359" s="229">
        <v>53.06</v>
      </c>
      <c r="H359" s="229">
        <v>17.52</v>
      </c>
      <c r="I359" s="229">
        <f t="shared" si="44"/>
        <v>35.540000000000006</v>
      </c>
      <c r="J359" s="230">
        <v>34.979999999999997</v>
      </c>
      <c r="K359" s="234">
        <v>45455</v>
      </c>
      <c r="L359" s="228">
        <f t="shared" si="43"/>
        <v>0.56000000000000938</v>
      </c>
      <c r="M359" s="235">
        <v>1</v>
      </c>
      <c r="N359" s="229"/>
    </row>
    <row r="360" spans="1:14" ht="14.4">
      <c r="A360" s="1">
        <v>11</v>
      </c>
      <c r="B360" s="25">
        <v>45455</v>
      </c>
      <c r="C360" s="1">
        <v>63621</v>
      </c>
      <c r="D360" s="12">
        <v>312214</v>
      </c>
      <c r="E360" s="17">
        <v>9734</v>
      </c>
      <c r="F360" s="24" t="s">
        <v>24</v>
      </c>
      <c r="G360" s="229">
        <v>53.26</v>
      </c>
      <c r="H360" s="229">
        <v>17.84</v>
      </c>
      <c r="I360" s="229">
        <f t="shared" si="44"/>
        <v>35.42</v>
      </c>
      <c r="J360" s="230">
        <v>34.54</v>
      </c>
      <c r="K360" s="234">
        <v>45455</v>
      </c>
      <c r="L360" s="228">
        <f t="shared" si="43"/>
        <v>0.88000000000000256</v>
      </c>
      <c r="M360" s="235">
        <v>1</v>
      </c>
      <c r="N360" s="229"/>
    </row>
    <row r="361" spans="1:14" ht="14.4">
      <c r="A361" s="1">
        <v>12</v>
      </c>
      <c r="B361" s="25">
        <v>45455</v>
      </c>
      <c r="C361" s="1">
        <v>63622</v>
      </c>
      <c r="D361" s="12">
        <v>312214</v>
      </c>
      <c r="E361" s="17">
        <v>9735</v>
      </c>
      <c r="F361" s="24" t="s">
        <v>52</v>
      </c>
      <c r="G361" s="229">
        <v>54.24</v>
      </c>
      <c r="H361" s="229">
        <v>17.5</v>
      </c>
      <c r="I361" s="229">
        <f t="shared" si="44"/>
        <v>36.74</v>
      </c>
      <c r="J361" s="230">
        <v>36.1</v>
      </c>
      <c r="K361" s="234">
        <v>45455</v>
      </c>
      <c r="L361" s="228">
        <f t="shared" si="43"/>
        <v>0.64000000000000057</v>
      </c>
      <c r="M361" s="235">
        <v>1</v>
      </c>
      <c r="N361" s="229"/>
    </row>
    <row r="362" spans="1:14" ht="14.4">
      <c r="A362" s="1">
        <v>13</v>
      </c>
      <c r="B362" s="25">
        <v>45455</v>
      </c>
      <c r="C362" s="1">
        <v>63623</v>
      </c>
      <c r="D362" s="12">
        <v>312214</v>
      </c>
      <c r="E362" s="17">
        <v>9736</v>
      </c>
      <c r="F362" s="24" t="s">
        <v>25</v>
      </c>
      <c r="G362" s="229">
        <v>54.3</v>
      </c>
      <c r="H362" s="229">
        <v>17.239999999999998</v>
      </c>
      <c r="I362" s="229">
        <f t="shared" si="44"/>
        <v>37.06</v>
      </c>
      <c r="J362" s="230">
        <v>36.42</v>
      </c>
      <c r="K362" s="234">
        <v>45455</v>
      </c>
      <c r="L362" s="228">
        <f t="shared" si="43"/>
        <v>0.64000000000000057</v>
      </c>
      <c r="M362" s="235">
        <v>1</v>
      </c>
      <c r="N362" s="229"/>
    </row>
    <row r="363" spans="1:14" ht="14.4">
      <c r="A363" s="1">
        <v>14</v>
      </c>
      <c r="B363" s="25">
        <v>45455</v>
      </c>
      <c r="C363" s="1">
        <v>63624</v>
      </c>
      <c r="D363" s="12">
        <v>312214</v>
      </c>
      <c r="E363" s="17">
        <v>9732</v>
      </c>
      <c r="F363" s="24" t="s">
        <v>39</v>
      </c>
      <c r="G363" s="229">
        <v>52.92</v>
      </c>
      <c r="H363" s="229">
        <v>17.28</v>
      </c>
      <c r="I363" s="229">
        <f t="shared" si="44"/>
        <v>35.64</v>
      </c>
      <c r="J363" s="230">
        <v>35.020000000000003</v>
      </c>
      <c r="K363" s="234">
        <v>45455</v>
      </c>
      <c r="L363" s="228">
        <f t="shared" si="43"/>
        <v>0.61999999999999744</v>
      </c>
      <c r="M363" s="235">
        <v>1</v>
      </c>
      <c r="N363" s="229"/>
    </row>
    <row r="364" spans="1:14" ht="14.4">
      <c r="A364" s="1">
        <v>15</v>
      </c>
      <c r="B364" s="25">
        <v>45455</v>
      </c>
      <c r="C364" s="1">
        <v>63625</v>
      </c>
      <c r="D364" s="12">
        <v>312214</v>
      </c>
      <c r="E364" s="17">
        <v>9762</v>
      </c>
      <c r="F364" s="24" t="s">
        <v>45</v>
      </c>
      <c r="G364" s="229">
        <v>57.7</v>
      </c>
      <c r="H364" s="229">
        <v>17.559999999999999</v>
      </c>
      <c r="I364" s="229">
        <f t="shared" si="44"/>
        <v>40.14</v>
      </c>
      <c r="J364" s="230">
        <v>37.94</v>
      </c>
      <c r="K364" s="234">
        <v>45455</v>
      </c>
      <c r="L364" s="228">
        <f t="shared" si="43"/>
        <v>2.2000000000000028</v>
      </c>
      <c r="M364" s="235">
        <v>2</v>
      </c>
      <c r="N364" s="229"/>
    </row>
    <row r="365" spans="1:14" ht="14.4">
      <c r="A365" s="1">
        <v>16</v>
      </c>
      <c r="B365" s="25">
        <v>45455</v>
      </c>
      <c r="C365" s="1">
        <v>63626</v>
      </c>
      <c r="D365" s="12">
        <v>312214</v>
      </c>
      <c r="E365" s="17">
        <v>9822</v>
      </c>
      <c r="F365" s="24" t="s">
        <v>22</v>
      </c>
      <c r="G365" s="229">
        <v>57</v>
      </c>
      <c r="H365" s="229">
        <v>17.62</v>
      </c>
      <c r="I365" s="229">
        <f t="shared" si="44"/>
        <v>39.379999999999995</v>
      </c>
      <c r="J365" s="230">
        <v>38.54</v>
      </c>
      <c r="K365" s="234">
        <v>45455</v>
      </c>
      <c r="L365" s="228">
        <f t="shared" si="43"/>
        <v>0.83999999999999631</v>
      </c>
      <c r="M365" s="235">
        <v>2</v>
      </c>
      <c r="N365" s="229"/>
    </row>
    <row r="366" spans="1:14" ht="14.4">
      <c r="A366" s="1">
        <v>17</v>
      </c>
      <c r="B366" s="25">
        <v>45455</v>
      </c>
      <c r="C366" s="1">
        <v>63627</v>
      </c>
      <c r="D366" s="12">
        <v>312214</v>
      </c>
      <c r="E366" s="17">
        <v>9816</v>
      </c>
      <c r="F366" s="24" t="s">
        <v>44</v>
      </c>
      <c r="G366" s="229">
        <v>57.58</v>
      </c>
      <c r="H366" s="229">
        <v>17.7</v>
      </c>
      <c r="I366" s="229">
        <f t="shared" si="44"/>
        <v>39.879999999999995</v>
      </c>
      <c r="J366" s="230">
        <v>39.08</v>
      </c>
      <c r="K366" s="234">
        <v>45455</v>
      </c>
      <c r="L366" s="228">
        <f t="shared" si="43"/>
        <v>0.79999999999999716</v>
      </c>
      <c r="M366" s="235">
        <v>2</v>
      </c>
      <c r="N366" s="229"/>
    </row>
    <row r="367" spans="1:14" ht="14.4">
      <c r="A367" s="1">
        <v>18</v>
      </c>
      <c r="B367" s="25">
        <v>45455</v>
      </c>
      <c r="C367" s="1">
        <v>63628</v>
      </c>
      <c r="D367" s="12">
        <v>312214</v>
      </c>
      <c r="E367" s="17">
        <v>9831</v>
      </c>
      <c r="F367" s="24" t="s">
        <v>42</v>
      </c>
      <c r="G367" s="229">
        <v>53.64</v>
      </c>
      <c r="H367" s="229">
        <v>17.14</v>
      </c>
      <c r="I367" s="229">
        <f t="shared" si="44"/>
        <v>36.5</v>
      </c>
      <c r="J367" s="230">
        <v>35.979999999999997</v>
      </c>
      <c r="K367" s="234">
        <v>45455</v>
      </c>
      <c r="L367" s="228">
        <f t="shared" si="43"/>
        <v>0.52000000000000313</v>
      </c>
      <c r="M367" s="235">
        <v>2</v>
      </c>
      <c r="N367" s="229"/>
    </row>
    <row r="368" spans="1:14" ht="14.4">
      <c r="A368" s="1">
        <v>19</v>
      </c>
      <c r="B368" s="25">
        <v>45455</v>
      </c>
      <c r="C368" s="1">
        <v>63629</v>
      </c>
      <c r="D368" s="12">
        <v>312214</v>
      </c>
      <c r="E368" s="17">
        <v>9835</v>
      </c>
      <c r="F368" s="24" t="s">
        <v>10</v>
      </c>
      <c r="G368" s="229">
        <v>33.58</v>
      </c>
      <c r="H368" s="229">
        <v>10.36</v>
      </c>
      <c r="I368" s="229">
        <f t="shared" si="44"/>
        <v>23.22</v>
      </c>
      <c r="J368" s="230">
        <v>23</v>
      </c>
      <c r="K368" s="234">
        <v>45456</v>
      </c>
      <c r="L368" s="228">
        <f t="shared" si="43"/>
        <v>0.21999999999999886</v>
      </c>
      <c r="M368" s="235">
        <v>2</v>
      </c>
      <c r="N368" s="229"/>
    </row>
    <row r="369" spans="1:14" ht="14.4">
      <c r="A369" s="1">
        <v>20</v>
      </c>
      <c r="B369" s="25">
        <v>45455</v>
      </c>
      <c r="C369" s="1">
        <v>63630</v>
      </c>
      <c r="D369" s="12">
        <v>312214</v>
      </c>
      <c r="E369" s="17">
        <v>9836</v>
      </c>
      <c r="F369" s="24" t="s">
        <v>8</v>
      </c>
      <c r="G369" s="229">
        <v>34.299999999999997</v>
      </c>
      <c r="H369" s="229">
        <v>10.26</v>
      </c>
      <c r="I369" s="229">
        <f t="shared" si="44"/>
        <v>24.04</v>
      </c>
      <c r="J369" s="230">
        <v>23.8</v>
      </c>
      <c r="K369" s="234">
        <v>45455</v>
      </c>
      <c r="L369" s="228">
        <f t="shared" si="43"/>
        <v>0.23999999999999844</v>
      </c>
      <c r="M369" s="235">
        <v>2</v>
      </c>
      <c r="N369" s="229"/>
    </row>
    <row r="370" spans="1:14" ht="14.4">
      <c r="B370" s="25">
        <v>45455</v>
      </c>
      <c r="F370" s="24"/>
      <c r="G370" s="229"/>
      <c r="H370" s="229"/>
      <c r="I370" s="199">
        <v>696.46</v>
      </c>
      <c r="J370" s="88"/>
      <c r="K370" s="200"/>
      <c r="L370" s="224">
        <v>14.26</v>
      </c>
      <c r="M370" s="229"/>
      <c r="N370" s="229"/>
    </row>
    <row r="371" spans="1:14" ht="13.8">
      <c r="A371" s="1">
        <v>1</v>
      </c>
      <c r="B371" s="231">
        <v>45456</v>
      </c>
      <c r="C371" s="1">
        <v>29618</v>
      </c>
      <c r="D371" s="12">
        <v>312214</v>
      </c>
      <c r="E371" s="17">
        <v>9849</v>
      </c>
      <c r="F371" s="20" t="s">
        <v>48</v>
      </c>
      <c r="G371" s="228">
        <v>53.72</v>
      </c>
      <c r="H371" s="228">
        <v>16.739999999999998</v>
      </c>
      <c r="I371" s="229">
        <f t="shared" ref="I371:I381" si="45">G371-H371</f>
        <v>36.980000000000004</v>
      </c>
      <c r="J371" s="230">
        <v>36.36</v>
      </c>
      <c r="K371" s="231">
        <v>45456</v>
      </c>
      <c r="L371" s="228">
        <f t="shared" ref="L371:L381" si="46">I371-J371</f>
        <v>0.62000000000000455</v>
      </c>
      <c r="M371" s="232">
        <v>1</v>
      </c>
      <c r="N371" s="26"/>
    </row>
    <row r="372" spans="1:14" ht="13.8">
      <c r="A372" s="1">
        <v>2</v>
      </c>
      <c r="B372" s="231">
        <v>45456</v>
      </c>
      <c r="C372" s="1">
        <v>29619</v>
      </c>
      <c r="D372" s="12">
        <v>312214</v>
      </c>
      <c r="E372" s="17">
        <v>9854</v>
      </c>
      <c r="F372" s="20" t="s">
        <v>34</v>
      </c>
      <c r="G372" s="228">
        <v>52.78</v>
      </c>
      <c r="H372" s="228">
        <v>17.04</v>
      </c>
      <c r="I372" s="229">
        <f t="shared" si="45"/>
        <v>35.74</v>
      </c>
      <c r="J372" s="230">
        <v>35.020000000000003</v>
      </c>
      <c r="K372" s="231">
        <v>45456</v>
      </c>
      <c r="L372" s="228">
        <f t="shared" si="46"/>
        <v>0.71999999999999886</v>
      </c>
      <c r="M372" s="232">
        <v>1</v>
      </c>
      <c r="N372" s="26"/>
    </row>
    <row r="373" spans="1:14" ht="13.8">
      <c r="A373" s="1">
        <v>3</v>
      </c>
      <c r="B373" s="231">
        <v>45456</v>
      </c>
      <c r="C373" s="1">
        <v>29620</v>
      </c>
      <c r="D373" s="12">
        <v>312214</v>
      </c>
      <c r="E373" s="17">
        <v>9858</v>
      </c>
      <c r="F373" s="20" t="s">
        <v>12</v>
      </c>
      <c r="G373" s="228">
        <v>53.8</v>
      </c>
      <c r="H373" s="228">
        <v>16.920000000000002</v>
      </c>
      <c r="I373" s="229">
        <f t="shared" si="45"/>
        <v>36.879999999999995</v>
      </c>
      <c r="J373" s="230">
        <v>36.020000000000003</v>
      </c>
      <c r="K373" s="231">
        <v>45456</v>
      </c>
      <c r="L373" s="228">
        <f t="shared" si="46"/>
        <v>0.85999999999999233</v>
      </c>
      <c r="M373" s="232">
        <v>1</v>
      </c>
      <c r="N373" s="26"/>
    </row>
    <row r="374" spans="1:14" ht="13.8">
      <c r="A374" s="1">
        <v>4</v>
      </c>
      <c r="B374" s="231">
        <v>45456</v>
      </c>
      <c r="C374" s="1">
        <v>29621</v>
      </c>
      <c r="D374" s="12">
        <v>312214</v>
      </c>
      <c r="E374" s="17">
        <v>9862</v>
      </c>
      <c r="F374" s="20" t="s">
        <v>32</v>
      </c>
      <c r="G374" s="228">
        <v>54.34</v>
      </c>
      <c r="H374" s="228">
        <v>16.82</v>
      </c>
      <c r="I374" s="229">
        <f t="shared" si="45"/>
        <v>37.520000000000003</v>
      </c>
      <c r="J374" s="230">
        <v>36.9</v>
      </c>
      <c r="K374" s="231">
        <v>45456</v>
      </c>
      <c r="L374" s="228">
        <f t="shared" si="46"/>
        <v>0.62000000000000455</v>
      </c>
      <c r="M374" s="232">
        <v>1</v>
      </c>
      <c r="N374" s="26"/>
    </row>
    <row r="375" spans="1:14" ht="13.8">
      <c r="A375" s="1">
        <v>5</v>
      </c>
      <c r="B375" s="231">
        <v>45456</v>
      </c>
      <c r="C375" s="1">
        <v>29622</v>
      </c>
      <c r="D375" s="12">
        <v>312214</v>
      </c>
      <c r="E375" s="17">
        <v>9893</v>
      </c>
      <c r="F375" s="20" t="s">
        <v>13</v>
      </c>
      <c r="G375" s="228">
        <v>53.74</v>
      </c>
      <c r="H375" s="228">
        <v>17.22</v>
      </c>
      <c r="I375" s="229">
        <f t="shared" si="45"/>
        <v>36.520000000000003</v>
      </c>
      <c r="J375" s="230">
        <v>35.880000000000003</v>
      </c>
      <c r="K375" s="231">
        <v>45456</v>
      </c>
      <c r="L375" s="228">
        <f t="shared" si="46"/>
        <v>0.64000000000000057</v>
      </c>
      <c r="M375" s="232">
        <v>1</v>
      </c>
      <c r="N375" s="26"/>
    </row>
    <row r="376" spans="1:14" ht="13.8">
      <c r="A376" s="1">
        <v>6</v>
      </c>
      <c r="B376" s="231">
        <v>45456</v>
      </c>
      <c r="C376" s="1">
        <v>29623</v>
      </c>
      <c r="D376" s="12">
        <v>312214</v>
      </c>
      <c r="E376" s="17">
        <v>9886</v>
      </c>
      <c r="F376" s="20" t="s">
        <v>11</v>
      </c>
      <c r="G376" s="228">
        <v>56.14</v>
      </c>
      <c r="H376" s="228">
        <v>17.14</v>
      </c>
      <c r="I376" s="229">
        <f t="shared" si="45"/>
        <v>39</v>
      </c>
      <c r="J376" s="230">
        <v>38.14</v>
      </c>
      <c r="K376" s="231">
        <v>45456</v>
      </c>
      <c r="L376" s="228">
        <f t="shared" si="46"/>
        <v>0.85999999999999943</v>
      </c>
      <c r="M376" s="232">
        <v>1</v>
      </c>
      <c r="N376" s="26"/>
    </row>
    <row r="377" spans="1:14" ht="13.8">
      <c r="A377" s="1">
        <v>7</v>
      </c>
      <c r="B377" s="231">
        <v>45456</v>
      </c>
      <c r="C377" s="1">
        <v>29624</v>
      </c>
      <c r="D377" s="12">
        <v>312214</v>
      </c>
      <c r="E377" s="17">
        <v>9969</v>
      </c>
      <c r="F377" s="20" t="s">
        <v>48</v>
      </c>
      <c r="G377" s="228">
        <v>55.46</v>
      </c>
      <c r="H377" s="228">
        <v>16.940000000000001</v>
      </c>
      <c r="I377" s="229">
        <f t="shared" si="45"/>
        <v>38.519999999999996</v>
      </c>
      <c r="J377" s="230">
        <v>38.08</v>
      </c>
      <c r="K377" s="231">
        <v>45457</v>
      </c>
      <c r="L377" s="228">
        <f t="shared" si="46"/>
        <v>0.43999999999999773</v>
      </c>
      <c r="M377" s="232">
        <v>2</v>
      </c>
      <c r="N377" s="26"/>
    </row>
    <row r="378" spans="1:14" ht="13.8">
      <c r="A378" s="1">
        <v>8</v>
      </c>
      <c r="B378" s="231">
        <v>45456</v>
      </c>
      <c r="C378" s="1">
        <v>29625</v>
      </c>
      <c r="D378" s="12">
        <v>312214</v>
      </c>
      <c r="E378" s="17">
        <v>9979</v>
      </c>
      <c r="F378" s="20" t="s">
        <v>34</v>
      </c>
      <c r="G378" s="228">
        <v>53.56</v>
      </c>
      <c r="H378" s="228">
        <v>16.920000000000002</v>
      </c>
      <c r="I378" s="229">
        <f t="shared" si="45"/>
        <v>36.64</v>
      </c>
      <c r="J378" s="230">
        <v>36.26</v>
      </c>
      <c r="K378" s="231">
        <v>45457</v>
      </c>
      <c r="L378" s="228">
        <f t="shared" si="46"/>
        <v>0.38000000000000256</v>
      </c>
      <c r="M378" s="232">
        <v>2</v>
      </c>
      <c r="N378" s="26"/>
    </row>
    <row r="379" spans="1:14" ht="13.8">
      <c r="A379" s="1">
        <v>9</v>
      </c>
      <c r="B379" s="231">
        <v>45456</v>
      </c>
      <c r="C379" s="1">
        <v>29626</v>
      </c>
      <c r="D379" s="12">
        <v>312214</v>
      </c>
      <c r="E379" s="17">
        <v>9982</v>
      </c>
      <c r="F379" s="20" t="s">
        <v>32</v>
      </c>
      <c r="G379" s="228">
        <v>55.2</v>
      </c>
      <c r="H379" s="228">
        <v>16.64</v>
      </c>
      <c r="I379" s="229">
        <f t="shared" si="45"/>
        <v>38.56</v>
      </c>
      <c r="J379" s="230">
        <v>38.08</v>
      </c>
      <c r="K379" s="231">
        <v>45457</v>
      </c>
      <c r="L379" s="228">
        <f t="shared" si="46"/>
        <v>0.48000000000000398</v>
      </c>
      <c r="M379" s="232">
        <v>2</v>
      </c>
      <c r="N379" s="26"/>
    </row>
    <row r="380" spans="1:14" ht="13.8">
      <c r="A380" s="1">
        <v>10</v>
      </c>
      <c r="B380" s="231">
        <v>45456</v>
      </c>
      <c r="C380" s="1">
        <v>29627</v>
      </c>
      <c r="D380" s="12">
        <v>312214</v>
      </c>
      <c r="E380" s="17">
        <v>9988</v>
      </c>
      <c r="F380" s="20" t="s">
        <v>13</v>
      </c>
      <c r="G380" s="228">
        <v>57.58</v>
      </c>
      <c r="H380" s="228">
        <v>17.059999999999999</v>
      </c>
      <c r="I380" s="229">
        <f t="shared" si="45"/>
        <v>40.519999999999996</v>
      </c>
      <c r="J380" s="230">
        <v>40.08</v>
      </c>
      <c r="K380" s="231">
        <v>45457</v>
      </c>
      <c r="L380" s="228">
        <f t="shared" si="46"/>
        <v>0.43999999999999773</v>
      </c>
      <c r="M380" s="232">
        <v>2</v>
      </c>
      <c r="N380" s="26"/>
    </row>
    <row r="381" spans="1:14" ht="13.8">
      <c r="A381" s="1">
        <v>11</v>
      </c>
      <c r="B381" s="231">
        <v>45456</v>
      </c>
      <c r="C381" s="1">
        <v>29628</v>
      </c>
      <c r="D381" s="12">
        <v>312214</v>
      </c>
      <c r="E381" s="17">
        <v>9992</v>
      </c>
      <c r="F381" s="20" t="s">
        <v>12</v>
      </c>
      <c r="G381" s="228">
        <v>55.4</v>
      </c>
      <c r="H381" s="228">
        <v>16.920000000000002</v>
      </c>
      <c r="I381" s="229">
        <f t="shared" si="45"/>
        <v>38.479999999999997</v>
      </c>
      <c r="J381" s="230">
        <v>38.24</v>
      </c>
      <c r="K381" s="231">
        <v>45457</v>
      </c>
      <c r="L381" s="228">
        <f t="shared" si="46"/>
        <v>0.23999999999999488</v>
      </c>
      <c r="M381" s="232">
        <v>2</v>
      </c>
      <c r="N381" s="26"/>
    </row>
    <row r="382" spans="1:14" ht="14.4">
      <c r="B382" s="231">
        <v>45456</v>
      </c>
      <c r="F382" s="24"/>
      <c r="G382" s="26"/>
      <c r="H382" s="26"/>
      <c r="I382" s="199">
        <v>415.36</v>
      </c>
      <c r="J382" s="88"/>
      <c r="K382" s="200"/>
      <c r="L382" s="224">
        <v>6.3</v>
      </c>
      <c r="M382" s="26"/>
      <c r="N382" s="26"/>
    </row>
    <row r="383" spans="1:14" ht="14.4">
      <c r="A383" s="1">
        <v>1</v>
      </c>
      <c r="B383" s="25">
        <v>45456</v>
      </c>
      <c r="C383" s="1">
        <v>63631</v>
      </c>
      <c r="D383" s="12">
        <v>312214</v>
      </c>
      <c r="E383" s="17">
        <v>9855</v>
      </c>
      <c r="F383" s="24" t="s">
        <v>44</v>
      </c>
      <c r="G383" s="229">
        <v>57</v>
      </c>
      <c r="H383" s="229">
        <v>17.68</v>
      </c>
      <c r="I383" s="229">
        <f t="shared" ref="I383:I401" si="47">G383-H383</f>
        <v>39.32</v>
      </c>
      <c r="J383" s="230">
        <v>38.56</v>
      </c>
      <c r="K383" s="234">
        <v>45456</v>
      </c>
      <c r="L383" s="229">
        <f t="shared" ref="L383:L401" si="48">I383-J383</f>
        <v>0.75999999999999801</v>
      </c>
      <c r="M383" s="235">
        <v>1</v>
      </c>
      <c r="N383" s="26"/>
    </row>
    <row r="384" spans="1:14" ht="14.4">
      <c r="A384" s="1">
        <v>2</v>
      </c>
      <c r="B384" s="25">
        <v>45456</v>
      </c>
      <c r="C384" s="1">
        <v>63632</v>
      </c>
      <c r="D384" s="12">
        <v>312214</v>
      </c>
      <c r="E384" s="17">
        <v>9863</v>
      </c>
      <c r="F384" s="24" t="s">
        <v>10</v>
      </c>
      <c r="G384" s="229">
        <v>34.799999999999997</v>
      </c>
      <c r="H384" s="229">
        <v>10.36</v>
      </c>
      <c r="I384" s="229">
        <f t="shared" si="47"/>
        <v>24.439999999999998</v>
      </c>
      <c r="J384" s="230">
        <v>24.02</v>
      </c>
      <c r="K384" s="234">
        <v>45456</v>
      </c>
      <c r="L384" s="229">
        <f t="shared" si="48"/>
        <v>0.41999999999999815</v>
      </c>
      <c r="M384" s="235">
        <v>1</v>
      </c>
      <c r="N384" s="26"/>
    </row>
    <row r="385" spans="1:14" ht="14.4">
      <c r="A385" s="1">
        <v>3</v>
      </c>
      <c r="B385" s="25">
        <v>45456</v>
      </c>
      <c r="C385" s="1">
        <v>63633</v>
      </c>
      <c r="D385" s="12">
        <v>312214</v>
      </c>
      <c r="E385" s="17">
        <v>9861</v>
      </c>
      <c r="F385" s="24" t="s">
        <v>45</v>
      </c>
      <c r="G385" s="229">
        <v>55.2</v>
      </c>
      <c r="H385" s="229">
        <v>17.54</v>
      </c>
      <c r="I385" s="229">
        <f t="shared" si="47"/>
        <v>37.660000000000004</v>
      </c>
      <c r="J385" s="230">
        <v>36.880000000000003</v>
      </c>
      <c r="K385" s="234">
        <v>45456</v>
      </c>
      <c r="L385" s="229">
        <f t="shared" si="48"/>
        <v>0.78000000000000114</v>
      </c>
      <c r="M385" s="235">
        <v>1</v>
      </c>
      <c r="N385" s="26"/>
    </row>
    <row r="386" spans="1:14" ht="14.4">
      <c r="A386" s="1">
        <v>4</v>
      </c>
      <c r="B386" s="25">
        <v>45456</v>
      </c>
      <c r="C386" s="1">
        <v>63634</v>
      </c>
      <c r="D386" s="12">
        <v>312214</v>
      </c>
      <c r="E386" s="17">
        <v>9864</v>
      </c>
      <c r="F386" s="24" t="s">
        <v>42</v>
      </c>
      <c r="G386" s="229">
        <v>52.32</v>
      </c>
      <c r="H386" s="229">
        <v>17.12</v>
      </c>
      <c r="I386" s="229">
        <f t="shared" si="47"/>
        <v>35.200000000000003</v>
      </c>
      <c r="J386" s="230">
        <v>34.54</v>
      </c>
      <c r="K386" s="234">
        <v>45456</v>
      </c>
      <c r="L386" s="229">
        <f t="shared" si="48"/>
        <v>0.66000000000000369</v>
      </c>
      <c r="M386" s="235">
        <v>1</v>
      </c>
      <c r="N386" s="26"/>
    </row>
    <row r="387" spans="1:14" ht="14.4">
      <c r="A387" s="1">
        <v>5</v>
      </c>
      <c r="B387" s="25">
        <v>45456</v>
      </c>
      <c r="C387" s="1">
        <v>63635</v>
      </c>
      <c r="D387" s="12">
        <v>312214</v>
      </c>
      <c r="E387" s="17">
        <v>9865</v>
      </c>
      <c r="F387" s="24" t="s">
        <v>39</v>
      </c>
      <c r="G387" s="229">
        <v>56.86</v>
      </c>
      <c r="H387" s="229">
        <v>17.32</v>
      </c>
      <c r="I387" s="229">
        <f t="shared" si="47"/>
        <v>39.54</v>
      </c>
      <c r="J387" s="230">
        <v>38.9</v>
      </c>
      <c r="K387" s="234">
        <v>45456</v>
      </c>
      <c r="L387" s="229">
        <f t="shared" si="48"/>
        <v>0.64000000000000057</v>
      </c>
      <c r="M387" s="235">
        <v>1</v>
      </c>
      <c r="N387" s="26"/>
    </row>
    <row r="388" spans="1:14" ht="14.4">
      <c r="A388" s="1">
        <v>6</v>
      </c>
      <c r="B388" s="25">
        <v>45456</v>
      </c>
      <c r="C388" s="1">
        <v>63636</v>
      </c>
      <c r="D388" s="12">
        <v>312214</v>
      </c>
      <c r="E388" s="17">
        <v>9891</v>
      </c>
      <c r="F388" s="24" t="s">
        <v>40</v>
      </c>
      <c r="G388" s="229">
        <v>54.6</v>
      </c>
      <c r="H388" s="229">
        <v>17.239999999999998</v>
      </c>
      <c r="I388" s="229">
        <f t="shared" si="47"/>
        <v>37.36</v>
      </c>
      <c r="J388" s="230">
        <v>36.32</v>
      </c>
      <c r="K388" s="234">
        <v>45456</v>
      </c>
      <c r="L388" s="229">
        <f t="shared" si="48"/>
        <v>1.0399999999999991</v>
      </c>
      <c r="M388" s="235">
        <v>1</v>
      </c>
      <c r="N388" s="26"/>
    </row>
    <row r="389" spans="1:14" ht="14.4">
      <c r="A389" s="1">
        <v>7</v>
      </c>
      <c r="B389" s="25">
        <v>45456</v>
      </c>
      <c r="C389" s="1">
        <v>63637</v>
      </c>
      <c r="D389" s="12">
        <v>312214</v>
      </c>
      <c r="E389" s="17">
        <v>9895</v>
      </c>
      <c r="F389" s="24" t="s">
        <v>52</v>
      </c>
      <c r="G389" s="229">
        <v>53.92</v>
      </c>
      <c r="H389" s="229">
        <v>17.52</v>
      </c>
      <c r="I389" s="229">
        <f t="shared" si="47"/>
        <v>36.400000000000006</v>
      </c>
      <c r="J389" s="230">
        <v>35.72</v>
      </c>
      <c r="K389" s="234">
        <v>45456</v>
      </c>
      <c r="L389" s="229">
        <f t="shared" si="48"/>
        <v>0.68000000000000682</v>
      </c>
      <c r="M389" s="235">
        <v>1</v>
      </c>
      <c r="N389" s="26"/>
    </row>
    <row r="390" spans="1:14" ht="14.4">
      <c r="A390" s="1">
        <v>8</v>
      </c>
      <c r="B390" s="25">
        <v>45456</v>
      </c>
      <c r="C390" s="1">
        <v>63638</v>
      </c>
      <c r="D390" s="12">
        <v>312214</v>
      </c>
      <c r="E390" s="17">
        <v>9897</v>
      </c>
      <c r="F390" s="24" t="s">
        <v>23</v>
      </c>
      <c r="G390" s="229">
        <v>53.32</v>
      </c>
      <c r="H390" s="229">
        <v>17.52</v>
      </c>
      <c r="I390" s="229">
        <f t="shared" si="47"/>
        <v>35.799999999999997</v>
      </c>
      <c r="J390" s="230">
        <v>35.08</v>
      </c>
      <c r="K390" s="234">
        <v>45456</v>
      </c>
      <c r="L390" s="229">
        <f t="shared" si="48"/>
        <v>0.71999999999999886</v>
      </c>
      <c r="M390" s="235">
        <v>1</v>
      </c>
      <c r="N390" s="26"/>
    </row>
    <row r="391" spans="1:14" ht="14.4">
      <c r="A391" s="1">
        <v>9</v>
      </c>
      <c r="B391" s="25">
        <v>45456</v>
      </c>
      <c r="C391" s="1">
        <v>63639</v>
      </c>
      <c r="D391" s="12">
        <v>312214</v>
      </c>
      <c r="E391" s="17">
        <v>9898</v>
      </c>
      <c r="F391" s="24" t="s">
        <v>25</v>
      </c>
      <c r="G391" s="229">
        <v>52.74</v>
      </c>
      <c r="H391" s="229">
        <v>17.260000000000002</v>
      </c>
      <c r="I391" s="229">
        <f t="shared" si="47"/>
        <v>35.480000000000004</v>
      </c>
      <c r="J391" s="230">
        <v>34.520000000000003</v>
      </c>
      <c r="K391" s="234">
        <v>45456</v>
      </c>
      <c r="L391" s="229">
        <f t="shared" si="48"/>
        <v>0.96000000000000085</v>
      </c>
      <c r="M391" s="235">
        <v>1</v>
      </c>
      <c r="N391" s="26"/>
    </row>
    <row r="392" spans="1:14" ht="14.4">
      <c r="A392" s="1">
        <v>10</v>
      </c>
      <c r="B392" s="25">
        <v>45456</v>
      </c>
      <c r="C392" s="1">
        <v>63640</v>
      </c>
      <c r="D392" s="12">
        <v>312214</v>
      </c>
      <c r="E392" s="17">
        <v>9927</v>
      </c>
      <c r="F392" s="24" t="s">
        <v>24</v>
      </c>
      <c r="G392" s="229">
        <v>55.48</v>
      </c>
      <c r="H392" s="229">
        <v>17.84</v>
      </c>
      <c r="I392" s="229">
        <f t="shared" si="47"/>
        <v>37.64</v>
      </c>
      <c r="J392" s="230">
        <v>37</v>
      </c>
      <c r="K392" s="234">
        <v>45456</v>
      </c>
      <c r="L392" s="229">
        <f t="shared" si="48"/>
        <v>0.64000000000000057</v>
      </c>
      <c r="M392" s="235">
        <v>1</v>
      </c>
      <c r="N392" s="26"/>
    </row>
    <row r="393" spans="1:14" ht="14.4">
      <c r="A393" s="1">
        <v>11</v>
      </c>
      <c r="B393" s="25">
        <v>45456</v>
      </c>
      <c r="C393" s="1">
        <v>63641</v>
      </c>
      <c r="D393" s="12">
        <v>312214</v>
      </c>
      <c r="E393" s="17">
        <v>9928</v>
      </c>
      <c r="F393" s="24" t="s">
        <v>22</v>
      </c>
      <c r="G393" s="229">
        <v>55.02</v>
      </c>
      <c r="H393" s="229">
        <v>17.579999999999998</v>
      </c>
      <c r="I393" s="229">
        <f t="shared" si="47"/>
        <v>37.440000000000005</v>
      </c>
      <c r="J393" s="230">
        <v>36.96</v>
      </c>
      <c r="K393" s="234">
        <v>45456</v>
      </c>
      <c r="L393" s="229">
        <f t="shared" si="48"/>
        <v>0.48000000000000398</v>
      </c>
      <c r="M393" s="235">
        <v>1</v>
      </c>
      <c r="N393" s="26"/>
    </row>
    <row r="394" spans="1:14" ht="14.4">
      <c r="A394" s="1">
        <v>12</v>
      </c>
      <c r="B394" s="25">
        <v>45456</v>
      </c>
      <c r="C394" s="1">
        <v>63642</v>
      </c>
      <c r="D394" s="12">
        <v>312214</v>
      </c>
      <c r="E394" s="17">
        <v>9945</v>
      </c>
      <c r="F394" s="24" t="s">
        <v>26</v>
      </c>
      <c r="G394" s="229">
        <v>53.18</v>
      </c>
      <c r="H394" s="229">
        <v>17</v>
      </c>
      <c r="I394" s="229">
        <f t="shared" si="47"/>
        <v>36.18</v>
      </c>
      <c r="J394" s="230">
        <v>35.9</v>
      </c>
      <c r="K394" s="234">
        <v>45456</v>
      </c>
      <c r="L394" s="229">
        <f t="shared" si="48"/>
        <v>0.28000000000000114</v>
      </c>
      <c r="M394" s="235">
        <v>1</v>
      </c>
      <c r="N394" s="26"/>
    </row>
    <row r="395" spans="1:14" ht="14.4">
      <c r="A395" s="1">
        <v>13</v>
      </c>
      <c r="B395" s="25">
        <v>45456</v>
      </c>
      <c r="C395" s="1">
        <v>63643</v>
      </c>
      <c r="D395" s="12">
        <v>312214</v>
      </c>
      <c r="E395" s="17">
        <v>9949</v>
      </c>
      <c r="F395" s="24" t="s">
        <v>8</v>
      </c>
      <c r="G395" s="229">
        <v>35.22</v>
      </c>
      <c r="H395" s="229">
        <v>10.199999999999999</v>
      </c>
      <c r="I395" s="229">
        <f t="shared" si="47"/>
        <v>25.02</v>
      </c>
      <c r="J395" s="230">
        <v>24.84</v>
      </c>
      <c r="K395" s="234">
        <v>45456</v>
      </c>
      <c r="L395" s="229">
        <f t="shared" si="48"/>
        <v>0.17999999999999972</v>
      </c>
      <c r="M395" s="235">
        <v>1</v>
      </c>
      <c r="N395" s="26"/>
    </row>
    <row r="396" spans="1:14" ht="14.4">
      <c r="A396" s="1">
        <v>14</v>
      </c>
      <c r="B396" s="25">
        <v>45456</v>
      </c>
      <c r="C396" s="1">
        <v>63644</v>
      </c>
      <c r="D396" s="12">
        <v>312214</v>
      </c>
      <c r="E396" s="17">
        <v>9983</v>
      </c>
      <c r="F396" s="24" t="s">
        <v>45</v>
      </c>
      <c r="G396" s="229">
        <v>54.32</v>
      </c>
      <c r="H396" s="229">
        <v>17.420000000000002</v>
      </c>
      <c r="I396" s="229">
        <f t="shared" si="47"/>
        <v>36.9</v>
      </c>
      <c r="J396" s="230">
        <v>36.380000000000003</v>
      </c>
      <c r="K396" s="234">
        <v>45457</v>
      </c>
      <c r="L396" s="229">
        <f t="shared" si="48"/>
        <v>0.51999999999999602</v>
      </c>
      <c r="M396" s="235">
        <v>2</v>
      </c>
      <c r="N396" s="26"/>
    </row>
    <row r="397" spans="1:14" ht="14.4">
      <c r="A397" s="1">
        <v>15</v>
      </c>
      <c r="B397" s="25">
        <v>45456</v>
      </c>
      <c r="C397" s="1">
        <v>63645</v>
      </c>
      <c r="D397" s="12">
        <v>312214</v>
      </c>
      <c r="E397" s="17">
        <v>9984</v>
      </c>
      <c r="F397" s="24" t="s">
        <v>42</v>
      </c>
      <c r="G397" s="229">
        <v>53.26</v>
      </c>
      <c r="H397" s="229">
        <v>17</v>
      </c>
      <c r="I397" s="229">
        <f t="shared" si="47"/>
        <v>36.26</v>
      </c>
      <c r="J397" s="230">
        <v>35.799999999999997</v>
      </c>
      <c r="K397" s="234">
        <v>45457</v>
      </c>
      <c r="L397" s="229">
        <f t="shared" si="48"/>
        <v>0.46000000000000085</v>
      </c>
      <c r="M397" s="235">
        <v>2</v>
      </c>
      <c r="N397" s="26"/>
    </row>
    <row r="398" spans="1:14" ht="14.4">
      <c r="A398" s="1">
        <v>16</v>
      </c>
      <c r="B398" s="25">
        <v>45456</v>
      </c>
      <c r="C398" s="1">
        <v>63646</v>
      </c>
      <c r="D398" s="12">
        <v>312214</v>
      </c>
      <c r="E398" s="17">
        <v>9987</v>
      </c>
      <c r="F398" s="24" t="s">
        <v>39</v>
      </c>
      <c r="G398" s="229">
        <v>54.46</v>
      </c>
      <c r="H398" s="229">
        <v>17.2</v>
      </c>
      <c r="I398" s="229">
        <f t="shared" si="47"/>
        <v>37.260000000000005</v>
      </c>
      <c r="J398" s="230">
        <v>36.82</v>
      </c>
      <c r="K398" s="234">
        <v>45457</v>
      </c>
      <c r="L398" s="229">
        <f t="shared" si="48"/>
        <v>0.44000000000000483</v>
      </c>
      <c r="M398" s="235">
        <v>2</v>
      </c>
      <c r="N398" s="26"/>
    </row>
    <row r="399" spans="1:14" ht="14.4">
      <c r="A399" s="1">
        <v>17</v>
      </c>
      <c r="B399" s="25">
        <v>45456</v>
      </c>
      <c r="C399" s="1">
        <v>63647</v>
      </c>
      <c r="D399" s="12">
        <v>312214</v>
      </c>
      <c r="E399" s="17">
        <v>9989</v>
      </c>
      <c r="F399" s="24" t="s">
        <v>10</v>
      </c>
      <c r="G399" s="229">
        <v>34.299999999999997</v>
      </c>
      <c r="H399" s="229">
        <v>10.32</v>
      </c>
      <c r="I399" s="229">
        <f t="shared" si="47"/>
        <v>23.979999999999997</v>
      </c>
      <c r="J399" s="230">
        <v>23.82</v>
      </c>
      <c r="K399" s="234">
        <v>45457</v>
      </c>
      <c r="L399" s="229">
        <f t="shared" si="48"/>
        <v>0.15999999999999659</v>
      </c>
      <c r="M399" s="235">
        <v>2</v>
      </c>
      <c r="N399" s="26"/>
    </row>
    <row r="400" spans="1:14" ht="14.4">
      <c r="A400" s="1">
        <v>18</v>
      </c>
      <c r="B400" s="25">
        <v>45456</v>
      </c>
      <c r="C400" s="1">
        <v>63648</v>
      </c>
      <c r="D400" s="12">
        <v>312214</v>
      </c>
      <c r="E400" s="17">
        <v>9985</v>
      </c>
      <c r="F400" s="24" t="s">
        <v>44</v>
      </c>
      <c r="G400" s="229">
        <v>53.62</v>
      </c>
      <c r="H400" s="229">
        <v>17.579999999999998</v>
      </c>
      <c r="I400" s="229">
        <f t="shared" si="47"/>
        <v>36.04</v>
      </c>
      <c r="J400" s="230">
        <v>35.58</v>
      </c>
      <c r="K400" s="234">
        <v>45457</v>
      </c>
      <c r="L400" s="229">
        <f t="shared" si="48"/>
        <v>0.46000000000000085</v>
      </c>
      <c r="M400" s="235">
        <v>2</v>
      </c>
      <c r="N400" s="26"/>
    </row>
    <row r="401" spans="1:14" ht="14.4">
      <c r="A401" s="1">
        <v>19</v>
      </c>
      <c r="B401" s="25">
        <v>45456</v>
      </c>
      <c r="C401" s="1">
        <v>63649</v>
      </c>
      <c r="D401" s="12">
        <v>312214</v>
      </c>
      <c r="E401" s="17">
        <v>9990</v>
      </c>
      <c r="F401" s="24" t="s">
        <v>52</v>
      </c>
      <c r="G401" s="229">
        <v>55.54</v>
      </c>
      <c r="H401" s="229">
        <v>17.46</v>
      </c>
      <c r="I401" s="229">
        <f t="shared" si="47"/>
        <v>38.08</v>
      </c>
      <c r="J401" s="230">
        <v>37.659999999999997</v>
      </c>
      <c r="K401" s="234">
        <v>45457</v>
      </c>
      <c r="L401" s="229">
        <f t="shared" si="48"/>
        <v>0.42000000000000171</v>
      </c>
      <c r="M401" s="235">
        <v>2</v>
      </c>
      <c r="N401" s="26"/>
    </row>
    <row r="402" spans="1:14" ht="14.4">
      <c r="B402" s="25">
        <v>45456</v>
      </c>
      <c r="F402" s="24"/>
      <c r="G402" s="26"/>
      <c r="H402" s="26"/>
      <c r="I402" s="199">
        <v>666</v>
      </c>
      <c r="J402" s="88"/>
      <c r="K402" s="200"/>
      <c r="L402" s="224">
        <v>10.7</v>
      </c>
      <c r="M402" s="26"/>
      <c r="N402" s="26"/>
    </row>
    <row r="403" spans="1:14" ht="13.8">
      <c r="A403" s="1">
        <v>1</v>
      </c>
      <c r="B403" s="231">
        <v>45457</v>
      </c>
      <c r="C403" s="1">
        <v>29629</v>
      </c>
      <c r="D403" s="12">
        <v>312214</v>
      </c>
      <c r="E403" s="17">
        <v>9999</v>
      </c>
      <c r="F403" s="20" t="s">
        <v>48</v>
      </c>
      <c r="G403" s="48">
        <v>54.58</v>
      </c>
      <c r="H403" s="48">
        <v>16.920000000000002</v>
      </c>
      <c r="I403" s="26">
        <f t="shared" ref="I403:I411" si="49">G403-H403</f>
        <v>37.659999999999997</v>
      </c>
      <c r="J403" s="49">
        <v>37.200000000000003</v>
      </c>
      <c r="K403" s="231">
        <v>45457</v>
      </c>
      <c r="L403" s="48">
        <f t="shared" ref="L403:L411" si="50">I403-J403</f>
        <v>0.45999999999999375</v>
      </c>
      <c r="M403" s="246">
        <v>1</v>
      </c>
      <c r="N403" s="247"/>
    </row>
    <row r="404" spans="1:14" ht="13.8">
      <c r="A404" s="1">
        <v>2</v>
      </c>
      <c r="B404" s="231">
        <v>45457</v>
      </c>
      <c r="C404" s="1">
        <v>29630</v>
      </c>
      <c r="D404" s="12">
        <v>312215</v>
      </c>
      <c r="E404" s="17">
        <v>0</v>
      </c>
      <c r="F404" s="20" t="s">
        <v>34</v>
      </c>
      <c r="G404" s="48">
        <v>57.56</v>
      </c>
      <c r="H404" s="48">
        <v>16.88</v>
      </c>
      <c r="I404" s="26">
        <f t="shared" si="49"/>
        <v>40.680000000000007</v>
      </c>
      <c r="J404" s="49">
        <v>39.92</v>
      </c>
      <c r="K404" s="231">
        <v>45457</v>
      </c>
      <c r="L404" s="48">
        <f t="shared" si="50"/>
        <v>0.76000000000000512</v>
      </c>
      <c r="M404" s="246">
        <v>1</v>
      </c>
      <c r="N404" s="247"/>
    </row>
    <row r="405" spans="1:14" ht="13.8">
      <c r="A405" s="1">
        <v>3</v>
      </c>
      <c r="B405" s="231">
        <v>45457</v>
      </c>
      <c r="C405" s="1">
        <v>29631</v>
      </c>
      <c r="D405" s="12">
        <v>312215</v>
      </c>
      <c r="E405" s="17">
        <v>1</v>
      </c>
      <c r="F405" s="20" t="s">
        <v>32</v>
      </c>
      <c r="G405" s="48">
        <v>53.12</v>
      </c>
      <c r="H405" s="48">
        <v>16.600000000000001</v>
      </c>
      <c r="I405" s="26">
        <f t="shared" si="49"/>
        <v>36.519999999999996</v>
      </c>
      <c r="J405" s="49">
        <v>36.020000000000003</v>
      </c>
      <c r="K405" s="231">
        <v>45457</v>
      </c>
      <c r="L405" s="48">
        <f t="shared" si="50"/>
        <v>0.49999999999999289</v>
      </c>
      <c r="M405" s="246">
        <v>1</v>
      </c>
      <c r="N405" s="247"/>
    </row>
    <row r="406" spans="1:14" ht="13.8">
      <c r="A406" s="1">
        <v>4</v>
      </c>
      <c r="B406" s="231">
        <v>45457</v>
      </c>
      <c r="C406" s="1">
        <v>29632</v>
      </c>
      <c r="D406" s="12">
        <v>312215</v>
      </c>
      <c r="E406" s="17">
        <v>13</v>
      </c>
      <c r="F406" s="20" t="s">
        <v>12</v>
      </c>
      <c r="G406" s="48">
        <v>53.48</v>
      </c>
      <c r="H406" s="48">
        <v>16.739999999999998</v>
      </c>
      <c r="I406" s="26">
        <f t="shared" si="49"/>
        <v>36.739999999999995</v>
      </c>
      <c r="J406" s="49">
        <v>36.159999999999997</v>
      </c>
      <c r="K406" s="231">
        <v>45457</v>
      </c>
      <c r="L406" s="48">
        <f t="shared" si="50"/>
        <v>0.57999999999999829</v>
      </c>
      <c r="M406" s="246">
        <v>1</v>
      </c>
      <c r="N406" s="247"/>
    </row>
    <row r="407" spans="1:14" ht="13.8">
      <c r="A407" s="1">
        <v>5</v>
      </c>
      <c r="B407" s="231">
        <v>45457</v>
      </c>
      <c r="C407" s="1">
        <v>29633</v>
      </c>
      <c r="D407" s="12">
        <v>312215</v>
      </c>
      <c r="E407" s="17">
        <v>21</v>
      </c>
      <c r="F407" s="20" t="s">
        <v>13</v>
      </c>
      <c r="G407" s="48">
        <v>54.88</v>
      </c>
      <c r="H407" s="48">
        <v>17.04</v>
      </c>
      <c r="I407" s="26">
        <f t="shared" si="49"/>
        <v>37.840000000000003</v>
      </c>
      <c r="J407" s="49">
        <v>37.4</v>
      </c>
      <c r="K407" s="231">
        <v>45457</v>
      </c>
      <c r="L407" s="48">
        <f t="shared" si="50"/>
        <v>0.44000000000000483</v>
      </c>
      <c r="M407" s="246">
        <v>1</v>
      </c>
      <c r="N407" s="247"/>
    </row>
    <row r="408" spans="1:14" ht="13.8">
      <c r="A408" s="1">
        <v>6</v>
      </c>
      <c r="B408" s="231">
        <v>45457</v>
      </c>
      <c r="C408" s="1">
        <v>29634</v>
      </c>
      <c r="D408" s="12">
        <v>312215</v>
      </c>
      <c r="E408" s="17">
        <v>68</v>
      </c>
      <c r="F408" s="20" t="s">
        <v>48</v>
      </c>
      <c r="G408" s="48">
        <v>53.64</v>
      </c>
      <c r="H408" s="48">
        <v>16.899999999999999</v>
      </c>
      <c r="I408" s="26">
        <f t="shared" si="49"/>
        <v>36.74</v>
      </c>
      <c r="J408" s="49">
        <v>36.14</v>
      </c>
      <c r="K408" s="231">
        <v>45457</v>
      </c>
      <c r="L408" s="48">
        <f t="shared" si="50"/>
        <v>0.60000000000000142</v>
      </c>
      <c r="M408" s="246">
        <v>2</v>
      </c>
      <c r="N408" s="247"/>
    </row>
    <row r="409" spans="1:14" ht="13.8">
      <c r="A409" s="1">
        <v>7</v>
      </c>
      <c r="B409" s="231">
        <v>45457</v>
      </c>
      <c r="C409" s="1">
        <v>29635</v>
      </c>
      <c r="D409" s="12">
        <v>312215</v>
      </c>
      <c r="E409" s="17">
        <v>77</v>
      </c>
      <c r="F409" s="20" t="s">
        <v>11</v>
      </c>
      <c r="G409" s="48">
        <v>55.26</v>
      </c>
      <c r="H409" s="48">
        <v>17.02</v>
      </c>
      <c r="I409" s="26">
        <f t="shared" si="49"/>
        <v>38.239999999999995</v>
      </c>
      <c r="J409" s="49">
        <v>37.68</v>
      </c>
      <c r="K409" s="231">
        <v>45457</v>
      </c>
      <c r="L409" s="48">
        <f t="shared" si="50"/>
        <v>0.55999999999999517</v>
      </c>
      <c r="M409" s="246">
        <v>1</v>
      </c>
      <c r="N409" s="247"/>
    </row>
    <row r="410" spans="1:14" ht="13.8">
      <c r="A410" s="1">
        <v>8</v>
      </c>
      <c r="B410" s="231">
        <v>45457</v>
      </c>
      <c r="C410" s="1">
        <v>29636</v>
      </c>
      <c r="D410" s="12">
        <v>312215</v>
      </c>
      <c r="E410" s="17">
        <v>80</v>
      </c>
      <c r="F410" s="20" t="s">
        <v>32</v>
      </c>
      <c r="G410" s="48">
        <v>56.44</v>
      </c>
      <c r="H410" s="48">
        <v>16.940000000000001</v>
      </c>
      <c r="I410" s="26">
        <f t="shared" si="49"/>
        <v>39.5</v>
      </c>
      <c r="J410" s="49">
        <v>38.64</v>
      </c>
      <c r="K410" s="231">
        <v>45457</v>
      </c>
      <c r="L410" s="48">
        <f t="shared" si="50"/>
        <v>0.85999999999999943</v>
      </c>
      <c r="M410" s="246">
        <v>2</v>
      </c>
      <c r="N410" s="247"/>
    </row>
    <row r="411" spans="1:14" ht="13.8">
      <c r="A411" s="1">
        <v>9</v>
      </c>
      <c r="B411" s="231">
        <v>45457</v>
      </c>
      <c r="C411" s="1">
        <v>29637</v>
      </c>
      <c r="D411" s="12">
        <v>312215</v>
      </c>
      <c r="E411" s="17">
        <v>91</v>
      </c>
      <c r="F411" s="20" t="s">
        <v>13</v>
      </c>
      <c r="G411" s="48">
        <v>57.3</v>
      </c>
      <c r="H411" s="48">
        <v>17</v>
      </c>
      <c r="I411" s="26">
        <f t="shared" si="49"/>
        <v>40.299999999999997</v>
      </c>
      <c r="J411" s="49">
        <v>39.840000000000003</v>
      </c>
      <c r="K411" s="231">
        <v>45457</v>
      </c>
      <c r="L411" s="48">
        <f t="shared" si="50"/>
        <v>0.45999999999999375</v>
      </c>
      <c r="M411" s="246">
        <v>2</v>
      </c>
      <c r="N411" s="247"/>
    </row>
    <row r="412" spans="1:14" ht="13.8">
      <c r="A412" s="1">
        <v>10</v>
      </c>
      <c r="B412" s="231">
        <v>45457</v>
      </c>
      <c r="C412" s="1">
        <v>29638</v>
      </c>
      <c r="D412" s="12">
        <v>312215</v>
      </c>
      <c r="E412" s="17">
        <v>96</v>
      </c>
      <c r="F412" s="20" t="s">
        <v>12</v>
      </c>
      <c r="G412" s="48">
        <v>57.34</v>
      </c>
      <c r="H412" s="48">
        <v>16.86</v>
      </c>
      <c r="I412" s="26">
        <f>G412-H412</f>
        <v>40.480000000000004</v>
      </c>
      <c r="J412" s="49">
        <v>39.799999999999997</v>
      </c>
      <c r="K412" s="231">
        <v>45457</v>
      </c>
      <c r="L412" s="48">
        <f>I412-J412</f>
        <v>0.68000000000000682</v>
      </c>
      <c r="M412" s="246">
        <v>2</v>
      </c>
      <c r="N412" s="247"/>
    </row>
    <row r="413" spans="1:14" ht="13.8">
      <c r="B413" s="231">
        <v>45457</v>
      </c>
      <c r="F413" s="20"/>
      <c r="G413" s="48"/>
      <c r="H413" s="48"/>
      <c r="I413" s="199">
        <v>384.7</v>
      </c>
      <c r="J413" s="88"/>
      <c r="K413" s="200"/>
      <c r="L413" s="224">
        <v>5.9</v>
      </c>
      <c r="M413" s="246"/>
      <c r="N413" s="247"/>
    </row>
    <row r="414" spans="1:14" ht="14.4">
      <c r="A414" s="1">
        <v>1</v>
      </c>
      <c r="B414" s="25">
        <v>45457</v>
      </c>
      <c r="C414" s="1">
        <v>63650</v>
      </c>
      <c r="D414" s="12">
        <v>312215</v>
      </c>
      <c r="E414" s="17">
        <v>11</v>
      </c>
      <c r="F414" s="24" t="s">
        <v>42</v>
      </c>
      <c r="G414" s="26">
        <v>55.48</v>
      </c>
      <c r="H414" s="26">
        <v>16.98</v>
      </c>
      <c r="I414" s="26">
        <f t="shared" ref="I414:I430" si="51">G414-H414</f>
        <v>38.5</v>
      </c>
      <c r="J414" s="49">
        <v>38.04</v>
      </c>
      <c r="K414" s="234">
        <v>45457</v>
      </c>
      <c r="L414" s="48">
        <f t="shared" ref="L414:L431" si="52">I414-J414</f>
        <v>0.46000000000000085</v>
      </c>
      <c r="M414" s="217">
        <v>1</v>
      </c>
      <c r="N414" s="247"/>
    </row>
    <row r="415" spans="1:14" ht="14.4">
      <c r="A415" s="1">
        <v>2</v>
      </c>
      <c r="B415" s="25">
        <v>45457</v>
      </c>
      <c r="C415" s="1">
        <v>63651</v>
      </c>
      <c r="D415" s="12">
        <v>312215</v>
      </c>
      <c r="E415" s="17">
        <v>6</v>
      </c>
      <c r="F415" s="24" t="s">
        <v>45</v>
      </c>
      <c r="G415" s="26">
        <v>55.48</v>
      </c>
      <c r="H415" s="26">
        <v>17.399999999999999</v>
      </c>
      <c r="I415" s="26">
        <f t="shared" si="51"/>
        <v>38.08</v>
      </c>
      <c r="J415" s="49">
        <v>37.32</v>
      </c>
      <c r="K415" s="234">
        <v>45457</v>
      </c>
      <c r="L415" s="48">
        <f t="shared" si="52"/>
        <v>0.75999999999999801</v>
      </c>
      <c r="M415" s="217">
        <v>1</v>
      </c>
      <c r="N415" s="247"/>
    </row>
    <row r="416" spans="1:14" ht="14.4">
      <c r="A416" s="1">
        <v>3</v>
      </c>
      <c r="B416" s="25">
        <v>45457</v>
      </c>
      <c r="C416" s="1">
        <v>63652</v>
      </c>
      <c r="D416" s="12">
        <v>312215</v>
      </c>
      <c r="E416" s="17">
        <v>10</v>
      </c>
      <c r="F416" s="24" t="s">
        <v>22</v>
      </c>
      <c r="G416" s="26">
        <v>55.64</v>
      </c>
      <c r="H416" s="26">
        <v>17.440000000000001</v>
      </c>
      <c r="I416" s="26">
        <f t="shared" si="51"/>
        <v>38.200000000000003</v>
      </c>
      <c r="J416" s="49">
        <v>37.46</v>
      </c>
      <c r="K416" s="234">
        <v>45457</v>
      </c>
      <c r="L416" s="48">
        <f t="shared" si="52"/>
        <v>0.74000000000000199</v>
      </c>
      <c r="M416" s="217">
        <v>1</v>
      </c>
      <c r="N416" s="247"/>
    </row>
    <row r="417" spans="1:14" ht="14.4">
      <c r="A417" s="1">
        <v>4</v>
      </c>
      <c r="B417" s="25">
        <v>45457</v>
      </c>
      <c r="C417" s="1">
        <v>63653</v>
      </c>
      <c r="D417" s="12">
        <v>312215</v>
      </c>
      <c r="E417" s="17">
        <v>8</v>
      </c>
      <c r="F417" s="24" t="s">
        <v>40</v>
      </c>
      <c r="G417" s="26">
        <v>53.08</v>
      </c>
      <c r="H417" s="26">
        <v>17.100000000000001</v>
      </c>
      <c r="I417" s="26">
        <f t="shared" si="51"/>
        <v>35.979999999999997</v>
      </c>
      <c r="J417" s="49">
        <v>35.24</v>
      </c>
      <c r="K417" s="234">
        <v>45457</v>
      </c>
      <c r="L417" s="48">
        <f t="shared" si="52"/>
        <v>0.73999999999999488</v>
      </c>
      <c r="M417" s="217">
        <v>1</v>
      </c>
      <c r="N417" s="247"/>
    </row>
    <row r="418" spans="1:14" ht="14.4">
      <c r="A418" s="1">
        <v>5</v>
      </c>
      <c r="B418" s="25">
        <v>45457</v>
      </c>
      <c r="C418" s="1">
        <v>63654</v>
      </c>
      <c r="D418" s="12">
        <v>312215</v>
      </c>
      <c r="E418" s="17">
        <v>18</v>
      </c>
      <c r="F418" s="24" t="s">
        <v>8</v>
      </c>
      <c r="G418" s="26">
        <v>33.979999999999997</v>
      </c>
      <c r="H418" s="26">
        <v>10.16</v>
      </c>
      <c r="I418" s="26">
        <f t="shared" si="51"/>
        <v>23.819999999999997</v>
      </c>
      <c r="J418" s="49">
        <v>23.48</v>
      </c>
      <c r="K418" s="234">
        <v>45457</v>
      </c>
      <c r="L418" s="48">
        <f t="shared" si="52"/>
        <v>0.33999999999999631</v>
      </c>
      <c r="M418" s="217">
        <v>1</v>
      </c>
      <c r="N418" s="247"/>
    </row>
    <row r="419" spans="1:14" ht="14.4">
      <c r="A419" s="1">
        <v>6</v>
      </c>
      <c r="B419" s="25">
        <v>45457</v>
      </c>
      <c r="C419" s="1">
        <v>63655</v>
      </c>
      <c r="D419" s="12">
        <v>312215</v>
      </c>
      <c r="E419" s="17">
        <v>26</v>
      </c>
      <c r="F419" s="24" t="s">
        <v>25</v>
      </c>
      <c r="G419" s="26">
        <v>52.84</v>
      </c>
      <c r="H419" s="26">
        <v>17.2</v>
      </c>
      <c r="I419" s="26">
        <f t="shared" si="51"/>
        <v>35.64</v>
      </c>
      <c r="J419" s="49">
        <v>34.78</v>
      </c>
      <c r="K419" s="234">
        <v>45457</v>
      </c>
      <c r="L419" s="48">
        <f t="shared" si="52"/>
        <v>0.85999999999999943</v>
      </c>
      <c r="M419" s="217">
        <v>1</v>
      </c>
      <c r="N419" s="247"/>
    </row>
    <row r="420" spans="1:14" ht="14.4">
      <c r="A420" s="1">
        <v>7</v>
      </c>
      <c r="B420" s="25">
        <v>45457</v>
      </c>
      <c r="C420" s="1">
        <v>63656</v>
      </c>
      <c r="D420" s="12">
        <v>312215</v>
      </c>
      <c r="E420" s="17">
        <v>27</v>
      </c>
      <c r="F420" s="24" t="s">
        <v>10</v>
      </c>
      <c r="G420" s="26">
        <v>34.22</v>
      </c>
      <c r="H420" s="26">
        <v>10.26</v>
      </c>
      <c r="I420" s="26">
        <f t="shared" si="51"/>
        <v>23.96</v>
      </c>
      <c r="J420" s="49">
        <v>23.74</v>
      </c>
      <c r="K420" s="234">
        <v>45457</v>
      </c>
      <c r="L420" s="48">
        <f t="shared" si="52"/>
        <v>0.22000000000000242</v>
      </c>
      <c r="M420" s="217">
        <v>1</v>
      </c>
      <c r="N420" s="247"/>
    </row>
    <row r="421" spans="1:14" ht="14.4">
      <c r="A421" s="1">
        <v>8</v>
      </c>
      <c r="B421" s="25">
        <v>45457</v>
      </c>
      <c r="C421" s="1">
        <v>63657</v>
      </c>
      <c r="D421" s="12">
        <v>312215</v>
      </c>
      <c r="E421" s="17">
        <v>31</v>
      </c>
      <c r="F421" s="24" t="s">
        <v>39</v>
      </c>
      <c r="G421" s="26">
        <v>54.92</v>
      </c>
      <c r="H421" s="26">
        <v>17.16</v>
      </c>
      <c r="I421" s="26">
        <f t="shared" si="51"/>
        <v>37.760000000000005</v>
      </c>
      <c r="J421" s="49">
        <v>37.020000000000003</v>
      </c>
      <c r="K421" s="234">
        <v>45457</v>
      </c>
      <c r="L421" s="48">
        <f t="shared" si="52"/>
        <v>0.74000000000000199</v>
      </c>
      <c r="M421" s="217">
        <v>1</v>
      </c>
      <c r="N421" s="247"/>
    </row>
    <row r="422" spans="1:14" ht="14.4">
      <c r="A422" s="1">
        <v>9</v>
      </c>
      <c r="B422" s="25">
        <v>45457</v>
      </c>
      <c r="C422" s="1">
        <v>63658</v>
      </c>
      <c r="D422" s="12">
        <v>312215</v>
      </c>
      <c r="E422" s="17">
        <v>46</v>
      </c>
      <c r="F422" s="24" t="s">
        <v>44</v>
      </c>
      <c r="G422" s="26">
        <v>53.3</v>
      </c>
      <c r="H422" s="26">
        <v>17.579999999999998</v>
      </c>
      <c r="I422" s="26">
        <f t="shared" si="51"/>
        <v>35.72</v>
      </c>
      <c r="J422" s="49">
        <v>35.200000000000003</v>
      </c>
      <c r="K422" s="234">
        <v>45457</v>
      </c>
      <c r="L422" s="48">
        <f t="shared" si="52"/>
        <v>0.51999999999999602</v>
      </c>
      <c r="M422" s="217">
        <v>1</v>
      </c>
      <c r="N422" s="247"/>
    </row>
    <row r="423" spans="1:14" ht="14.4">
      <c r="A423" s="1">
        <v>10</v>
      </c>
      <c r="B423" s="25">
        <v>45457</v>
      </c>
      <c r="C423" s="1">
        <v>63659</v>
      </c>
      <c r="D423" s="12">
        <v>312215</v>
      </c>
      <c r="E423" s="17">
        <v>60</v>
      </c>
      <c r="F423" s="24" t="s">
        <v>24</v>
      </c>
      <c r="G423" s="26">
        <v>55.02</v>
      </c>
      <c r="H423" s="26">
        <v>17.88</v>
      </c>
      <c r="I423" s="26">
        <f t="shared" si="51"/>
        <v>37.14</v>
      </c>
      <c r="J423" s="49">
        <v>36.520000000000003</v>
      </c>
      <c r="K423" s="234">
        <v>45457</v>
      </c>
      <c r="L423" s="48">
        <f t="shared" si="52"/>
        <v>0.61999999999999744</v>
      </c>
      <c r="M423" s="217">
        <v>1</v>
      </c>
      <c r="N423" s="247"/>
    </row>
    <row r="424" spans="1:14" ht="14.4">
      <c r="A424" s="1">
        <v>11</v>
      </c>
      <c r="B424" s="25">
        <v>45457</v>
      </c>
      <c r="C424" s="1">
        <v>63660</v>
      </c>
      <c r="D424" s="12">
        <v>312215</v>
      </c>
      <c r="E424" s="17">
        <v>79</v>
      </c>
      <c r="F424" s="24" t="s">
        <v>42</v>
      </c>
      <c r="G424" s="26">
        <v>52.64</v>
      </c>
      <c r="H424" s="26">
        <v>17.100000000000001</v>
      </c>
      <c r="I424" s="26">
        <f t="shared" si="51"/>
        <v>35.54</v>
      </c>
      <c r="J424" s="49">
        <v>35.020000000000003</v>
      </c>
      <c r="K424" s="234">
        <v>45457</v>
      </c>
      <c r="L424" s="48">
        <f t="shared" si="52"/>
        <v>0.51999999999999602</v>
      </c>
      <c r="M424" s="217">
        <v>2</v>
      </c>
      <c r="N424" s="247"/>
    </row>
    <row r="425" spans="1:14" ht="14.4">
      <c r="A425" s="1">
        <v>12</v>
      </c>
      <c r="B425" s="25">
        <v>45457</v>
      </c>
      <c r="C425" s="1">
        <v>63661</v>
      </c>
      <c r="D425" s="12">
        <v>312215</v>
      </c>
      <c r="E425" s="17">
        <v>85</v>
      </c>
      <c r="F425" s="24" t="s">
        <v>40</v>
      </c>
      <c r="G425" s="26">
        <v>53.46</v>
      </c>
      <c r="H425" s="26">
        <v>17.079999999999998</v>
      </c>
      <c r="I425" s="26">
        <f t="shared" si="51"/>
        <v>36.380000000000003</v>
      </c>
      <c r="J425" s="49">
        <v>35.9</v>
      </c>
      <c r="K425" s="234">
        <v>45457</v>
      </c>
      <c r="L425" s="48">
        <f t="shared" si="52"/>
        <v>0.48000000000000398</v>
      </c>
      <c r="M425" s="217">
        <v>2</v>
      </c>
      <c r="N425" s="247"/>
    </row>
    <row r="426" spans="1:14" ht="14.4">
      <c r="A426" s="1">
        <v>13</v>
      </c>
      <c r="B426" s="25">
        <v>45457</v>
      </c>
      <c r="C426" s="1">
        <v>63662</v>
      </c>
      <c r="D426" s="12">
        <v>312215</v>
      </c>
      <c r="E426" s="17">
        <v>88</v>
      </c>
      <c r="F426" s="24" t="s">
        <v>26</v>
      </c>
      <c r="G426" s="26">
        <v>53.64</v>
      </c>
      <c r="H426" s="26">
        <v>16.920000000000002</v>
      </c>
      <c r="I426" s="26">
        <f t="shared" si="51"/>
        <v>36.72</v>
      </c>
      <c r="J426" s="49">
        <v>36.22</v>
      </c>
      <c r="K426" s="234">
        <v>45457</v>
      </c>
      <c r="L426" s="48">
        <f t="shared" si="52"/>
        <v>0.5</v>
      </c>
      <c r="M426" s="217">
        <v>1</v>
      </c>
      <c r="N426" s="247"/>
    </row>
    <row r="427" spans="1:14" ht="14.4">
      <c r="A427" s="1">
        <v>14</v>
      </c>
      <c r="B427" s="25">
        <v>45457</v>
      </c>
      <c r="C427" s="1">
        <v>63663</v>
      </c>
      <c r="D427" s="12">
        <v>312215</v>
      </c>
      <c r="E427" s="17">
        <v>89</v>
      </c>
      <c r="F427" s="24" t="s">
        <v>22</v>
      </c>
      <c r="G427" s="26">
        <v>53.36</v>
      </c>
      <c r="H427" s="26">
        <v>17.46</v>
      </c>
      <c r="I427" s="26">
        <f t="shared" si="51"/>
        <v>35.9</v>
      </c>
      <c r="J427" s="49">
        <v>35.4</v>
      </c>
      <c r="K427" s="234">
        <v>45457</v>
      </c>
      <c r="L427" s="48">
        <f t="shared" si="52"/>
        <v>0.5</v>
      </c>
      <c r="M427" s="217">
        <v>2</v>
      </c>
      <c r="N427" s="247"/>
    </row>
    <row r="428" spans="1:14" ht="14.4">
      <c r="A428" s="1">
        <v>15</v>
      </c>
      <c r="B428" s="25">
        <v>45457</v>
      </c>
      <c r="C428" s="1">
        <v>63664</v>
      </c>
      <c r="D428" s="12">
        <v>312215</v>
      </c>
      <c r="E428" s="17">
        <v>98</v>
      </c>
      <c r="F428" s="24" t="s">
        <v>10</v>
      </c>
      <c r="G428" s="26">
        <v>34.020000000000003</v>
      </c>
      <c r="H428" s="26">
        <v>10.26</v>
      </c>
      <c r="I428" s="26">
        <f t="shared" si="51"/>
        <v>23.760000000000005</v>
      </c>
      <c r="J428" s="49">
        <v>23.06</v>
      </c>
      <c r="K428" s="234">
        <v>45457</v>
      </c>
      <c r="L428" s="48">
        <f t="shared" si="52"/>
        <v>0.70000000000000639</v>
      </c>
      <c r="M428" s="217">
        <v>2</v>
      </c>
      <c r="N428" s="247"/>
    </row>
    <row r="429" spans="1:14" ht="14.4">
      <c r="A429" s="1">
        <v>16</v>
      </c>
      <c r="B429" s="25">
        <v>45457</v>
      </c>
      <c r="C429" s="1">
        <v>63665</v>
      </c>
      <c r="D429" s="12">
        <v>312215</v>
      </c>
      <c r="E429" s="17">
        <v>107</v>
      </c>
      <c r="F429" s="24" t="s">
        <v>8</v>
      </c>
      <c r="G429" s="26">
        <v>34.479999999999997</v>
      </c>
      <c r="H429" s="26">
        <v>10.18</v>
      </c>
      <c r="I429" s="26">
        <f t="shared" si="51"/>
        <v>24.299999999999997</v>
      </c>
      <c r="J429" s="49">
        <v>23.7</v>
      </c>
      <c r="K429" s="234">
        <v>45457</v>
      </c>
      <c r="L429" s="48">
        <f t="shared" si="52"/>
        <v>0.59999999999999787</v>
      </c>
      <c r="M429" s="217">
        <v>2</v>
      </c>
      <c r="N429" s="247"/>
    </row>
    <row r="430" spans="1:14" ht="14.4">
      <c r="A430" s="1">
        <v>17</v>
      </c>
      <c r="B430" s="25">
        <v>45457</v>
      </c>
      <c r="C430" s="1">
        <v>63666</v>
      </c>
      <c r="D430" s="12">
        <v>312215</v>
      </c>
      <c r="E430" s="17">
        <v>113</v>
      </c>
      <c r="F430" s="24" t="s">
        <v>52</v>
      </c>
      <c r="G430" s="26">
        <v>54.68</v>
      </c>
      <c r="H430" s="26">
        <v>17.579999999999998</v>
      </c>
      <c r="I430" s="26">
        <f t="shared" si="51"/>
        <v>37.1</v>
      </c>
      <c r="J430" s="49">
        <v>36.619999999999997</v>
      </c>
      <c r="K430" s="234">
        <v>45457</v>
      </c>
      <c r="L430" s="48">
        <f t="shared" si="52"/>
        <v>0.48000000000000398</v>
      </c>
      <c r="M430" s="217">
        <v>1</v>
      </c>
      <c r="N430" s="247"/>
    </row>
    <row r="431" spans="1:14" ht="14.4">
      <c r="A431" s="1">
        <v>18</v>
      </c>
      <c r="B431" s="25">
        <v>45457</v>
      </c>
      <c r="C431" s="1">
        <v>63667</v>
      </c>
      <c r="D431" s="12">
        <v>312215</v>
      </c>
      <c r="E431" s="17">
        <v>118</v>
      </c>
      <c r="F431" s="24" t="s">
        <v>23</v>
      </c>
      <c r="G431" s="26">
        <v>54.92</v>
      </c>
      <c r="H431" s="26">
        <v>17.420000000000002</v>
      </c>
      <c r="I431" s="26">
        <f>G431-H431</f>
        <v>37.5</v>
      </c>
      <c r="J431" s="49">
        <v>37.020000000000003</v>
      </c>
      <c r="K431" s="234">
        <v>45457</v>
      </c>
      <c r="L431" s="48">
        <f t="shared" si="52"/>
        <v>0.47999999999999687</v>
      </c>
      <c r="M431" s="217">
        <v>1</v>
      </c>
      <c r="N431" s="247"/>
    </row>
    <row r="432" spans="1:14" ht="14.4">
      <c r="B432" s="25">
        <v>45457</v>
      </c>
      <c r="F432" s="24"/>
      <c r="G432" s="26"/>
      <c r="H432" s="26"/>
      <c r="I432" s="199">
        <v>612</v>
      </c>
      <c r="J432" s="88"/>
      <c r="K432" s="200"/>
      <c r="L432" s="224">
        <v>10.26</v>
      </c>
      <c r="M432" s="217"/>
      <c r="N432" s="247"/>
    </row>
    <row r="433" spans="1:14" ht="13.8">
      <c r="A433" s="1">
        <v>1</v>
      </c>
      <c r="B433" s="231">
        <v>45458</v>
      </c>
      <c r="C433" s="1">
        <v>29639</v>
      </c>
      <c r="D433" s="12">
        <v>312215</v>
      </c>
      <c r="E433" s="17">
        <v>131</v>
      </c>
      <c r="F433" s="20" t="s">
        <v>34</v>
      </c>
      <c r="G433" s="249">
        <v>52.8</v>
      </c>
      <c r="H433" s="249">
        <v>16.899999999999999</v>
      </c>
      <c r="I433" s="247">
        <f t="shared" ref="I433:I441" si="53">G433-H433</f>
        <v>35.9</v>
      </c>
      <c r="J433" s="250">
        <v>35.479999999999997</v>
      </c>
      <c r="K433" s="231">
        <v>45458</v>
      </c>
      <c r="L433" s="249">
        <f t="shared" ref="L433:L464" si="54">I433-J433</f>
        <v>0.42000000000000171</v>
      </c>
      <c r="M433" s="251">
        <v>1</v>
      </c>
      <c r="N433" s="247"/>
    </row>
    <row r="434" spans="1:14" ht="13.8">
      <c r="A434" s="1">
        <v>2</v>
      </c>
      <c r="B434" s="231">
        <v>45458</v>
      </c>
      <c r="C434" s="1">
        <v>29640</v>
      </c>
      <c r="D434" s="12">
        <v>312215</v>
      </c>
      <c r="E434" s="17">
        <v>132</v>
      </c>
      <c r="F434" s="20" t="s">
        <v>32</v>
      </c>
      <c r="G434" s="249">
        <v>57.36</v>
      </c>
      <c r="H434" s="249">
        <v>16.920000000000002</v>
      </c>
      <c r="I434" s="247">
        <f t="shared" si="53"/>
        <v>40.44</v>
      </c>
      <c r="J434" s="250">
        <v>39.840000000000003</v>
      </c>
      <c r="K434" s="231">
        <v>45458</v>
      </c>
      <c r="L434" s="249">
        <f t="shared" si="54"/>
        <v>0.59999999999999432</v>
      </c>
      <c r="M434" s="251">
        <v>1</v>
      </c>
      <c r="N434" s="247"/>
    </row>
    <row r="435" spans="1:14" ht="13.8">
      <c r="A435" s="1">
        <v>3</v>
      </c>
      <c r="B435" s="231">
        <v>45458</v>
      </c>
      <c r="C435" s="1">
        <v>29641</v>
      </c>
      <c r="D435" s="12">
        <v>312215</v>
      </c>
      <c r="E435" s="17">
        <v>139</v>
      </c>
      <c r="F435" s="20" t="s">
        <v>12</v>
      </c>
      <c r="G435" s="249">
        <v>56.06</v>
      </c>
      <c r="H435" s="249">
        <v>16.8</v>
      </c>
      <c r="I435" s="247">
        <f t="shared" si="53"/>
        <v>39.260000000000005</v>
      </c>
      <c r="J435" s="250">
        <v>38.840000000000003</v>
      </c>
      <c r="K435" s="231">
        <v>45458</v>
      </c>
      <c r="L435" s="249">
        <f t="shared" si="54"/>
        <v>0.42000000000000171</v>
      </c>
      <c r="M435" s="251">
        <v>1</v>
      </c>
      <c r="N435" s="247"/>
    </row>
    <row r="436" spans="1:14" ht="13.8">
      <c r="A436" s="1">
        <v>4</v>
      </c>
      <c r="B436" s="231">
        <v>45458</v>
      </c>
      <c r="C436" s="1">
        <v>29642</v>
      </c>
      <c r="D436" s="12">
        <v>312215</v>
      </c>
      <c r="E436" s="17">
        <v>150</v>
      </c>
      <c r="F436" s="20" t="s">
        <v>48</v>
      </c>
      <c r="G436" s="249">
        <v>54.12</v>
      </c>
      <c r="H436" s="249">
        <v>16.86</v>
      </c>
      <c r="I436" s="247">
        <f t="shared" si="53"/>
        <v>37.26</v>
      </c>
      <c r="J436" s="250">
        <v>36.92</v>
      </c>
      <c r="K436" s="231">
        <v>45458</v>
      </c>
      <c r="L436" s="249">
        <f t="shared" si="54"/>
        <v>0.33999999999999631</v>
      </c>
      <c r="M436" s="251">
        <v>1</v>
      </c>
      <c r="N436" s="247"/>
    </row>
    <row r="437" spans="1:14" ht="13.8">
      <c r="A437" s="1">
        <v>5</v>
      </c>
      <c r="B437" s="231">
        <v>45458</v>
      </c>
      <c r="C437" s="1">
        <v>29643</v>
      </c>
      <c r="D437" s="12">
        <v>312215</v>
      </c>
      <c r="E437" s="17">
        <v>171</v>
      </c>
      <c r="F437" s="20" t="s">
        <v>32</v>
      </c>
      <c r="G437" s="249">
        <v>53.26</v>
      </c>
      <c r="H437" s="249">
        <v>16.899999999999999</v>
      </c>
      <c r="I437" s="247">
        <f t="shared" si="53"/>
        <v>36.36</v>
      </c>
      <c r="J437" s="250">
        <v>36.1</v>
      </c>
      <c r="K437" s="231">
        <v>45458</v>
      </c>
      <c r="L437" s="249">
        <f t="shared" si="54"/>
        <v>0.25999999999999801</v>
      </c>
      <c r="M437" s="251">
        <v>2</v>
      </c>
      <c r="N437" s="247"/>
    </row>
    <row r="438" spans="1:14" ht="13.8">
      <c r="A438" s="1">
        <v>6</v>
      </c>
      <c r="B438" s="231">
        <v>45458</v>
      </c>
      <c r="C438" s="1">
        <v>29644</v>
      </c>
      <c r="D438" s="12">
        <v>312215</v>
      </c>
      <c r="E438" s="17">
        <v>180</v>
      </c>
      <c r="F438" s="20" t="s">
        <v>12</v>
      </c>
      <c r="G438" s="249">
        <v>51.62</v>
      </c>
      <c r="H438" s="249">
        <v>16.760000000000002</v>
      </c>
      <c r="I438" s="247">
        <f t="shared" si="53"/>
        <v>34.86</v>
      </c>
      <c r="J438" s="250">
        <v>34.5</v>
      </c>
      <c r="K438" s="231">
        <v>45458</v>
      </c>
      <c r="L438" s="249">
        <f t="shared" si="54"/>
        <v>0.35999999999999943</v>
      </c>
      <c r="M438" s="251">
        <v>2</v>
      </c>
      <c r="N438" s="247"/>
    </row>
    <row r="439" spans="1:14" ht="13.8">
      <c r="A439" s="1">
        <v>7</v>
      </c>
      <c r="B439" s="231">
        <v>45458</v>
      </c>
      <c r="C439" s="1">
        <v>29645</v>
      </c>
      <c r="D439" s="12">
        <v>312215</v>
      </c>
      <c r="E439" s="17">
        <v>186</v>
      </c>
      <c r="F439" s="20" t="s">
        <v>13</v>
      </c>
      <c r="G439" s="249">
        <v>52.38</v>
      </c>
      <c r="H439" s="249">
        <v>16.940000000000001</v>
      </c>
      <c r="I439" s="247">
        <f t="shared" si="53"/>
        <v>35.44</v>
      </c>
      <c r="J439" s="250">
        <v>35.04</v>
      </c>
      <c r="K439" s="231">
        <v>45458</v>
      </c>
      <c r="L439" s="249">
        <f t="shared" si="54"/>
        <v>0.39999999999999858</v>
      </c>
      <c r="M439" s="251">
        <v>1</v>
      </c>
      <c r="N439" s="247"/>
    </row>
    <row r="440" spans="1:14" ht="13.8">
      <c r="A440" s="1">
        <v>8</v>
      </c>
      <c r="B440" s="231">
        <v>45458</v>
      </c>
      <c r="C440" s="1">
        <v>29646</v>
      </c>
      <c r="D440" s="12">
        <v>312215</v>
      </c>
      <c r="E440" s="17">
        <v>199</v>
      </c>
      <c r="F440" s="20" t="s">
        <v>48</v>
      </c>
      <c r="G440" s="249">
        <v>55.84</v>
      </c>
      <c r="H440" s="249">
        <v>16.86</v>
      </c>
      <c r="I440" s="247">
        <f t="shared" si="53"/>
        <v>38.980000000000004</v>
      </c>
      <c r="J440" s="250">
        <v>38.18</v>
      </c>
      <c r="K440" s="231">
        <v>45458</v>
      </c>
      <c r="L440" s="249">
        <f t="shared" si="54"/>
        <v>0.80000000000000426</v>
      </c>
      <c r="M440" s="251">
        <v>2</v>
      </c>
      <c r="N440" s="247"/>
    </row>
    <row r="441" spans="1:14" ht="13.8">
      <c r="A441" s="1">
        <v>9</v>
      </c>
      <c r="B441" s="231">
        <v>45458</v>
      </c>
      <c r="C441" s="1">
        <v>29647</v>
      </c>
      <c r="D441" s="12">
        <v>312215</v>
      </c>
      <c r="E441" s="17">
        <v>170</v>
      </c>
      <c r="F441" s="20" t="s">
        <v>34</v>
      </c>
      <c r="G441" s="249">
        <v>50.92</v>
      </c>
      <c r="H441" s="249">
        <v>16.84</v>
      </c>
      <c r="I441" s="247">
        <f t="shared" si="53"/>
        <v>34.08</v>
      </c>
      <c r="J441" s="250">
        <v>33.9</v>
      </c>
      <c r="K441" s="231">
        <v>45458</v>
      </c>
      <c r="L441" s="249">
        <f t="shared" si="54"/>
        <v>0.17999999999999972</v>
      </c>
      <c r="M441" s="251">
        <v>2</v>
      </c>
      <c r="N441" s="247"/>
    </row>
    <row r="442" spans="1:14" ht="14.4">
      <c r="B442" s="231">
        <v>45458</v>
      </c>
      <c r="F442" s="24"/>
      <c r="G442" s="247"/>
      <c r="H442" s="247"/>
      <c r="I442" s="199">
        <v>332.58</v>
      </c>
      <c r="J442" s="88"/>
      <c r="K442" s="200"/>
      <c r="L442" s="224">
        <v>3.78</v>
      </c>
      <c r="M442" s="247"/>
      <c r="N442" s="247"/>
    </row>
    <row r="443" spans="1:14" ht="14.4">
      <c r="A443" s="1">
        <v>1</v>
      </c>
      <c r="B443" s="25">
        <v>45458</v>
      </c>
      <c r="C443" s="1">
        <v>63668</v>
      </c>
      <c r="D443" s="12">
        <v>312215</v>
      </c>
      <c r="E443" s="17">
        <v>134</v>
      </c>
      <c r="F443" s="24" t="s">
        <v>45</v>
      </c>
      <c r="G443" s="247">
        <v>54.62</v>
      </c>
      <c r="H443" s="247">
        <v>17.5</v>
      </c>
      <c r="I443" s="247">
        <f t="shared" ref="I443:I464" si="55">G443-H443</f>
        <v>37.119999999999997</v>
      </c>
      <c r="J443" s="250">
        <v>36.6</v>
      </c>
      <c r="K443" s="234">
        <v>45458</v>
      </c>
      <c r="L443" s="249">
        <f t="shared" si="54"/>
        <v>0.51999999999999602</v>
      </c>
      <c r="M443" s="254">
        <v>1</v>
      </c>
      <c r="N443" s="247"/>
    </row>
    <row r="444" spans="1:14" ht="14.4">
      <c r="A444" s="1">
        <v>2</v>
      </c>
      <c r="B444" s="25">
        <v>45458</v>
      </c>
      <c r="C444" s="1">
        <v>63669</v>
      </c>
      <c r="D444" s="12">
        <v>312215</v>
      </c>
      <c r="E444" s="17">
        <v>136</v>
      </c>
      <c r="F444" s="24" t="s">
        <v>42</v>
      </c>
      <c r="G444" s="247">
        <v>54.32</v>
      </c>
      <c r="H444" s="247">
        <v>17.12</v>
      </c>
      <c r="I444" s="247">
        <f t="shared" si="55"/>
        <v>37.200000000000003</v>
      </c>
      <c r="J444" s="250">
        <v>36.68</v>
      </c>
      <c r="K444" s="234">
        <v>45458</v>
      </c>
      <c r="L444" s="249">
        <f t="shared" si="54"/>
        <v>0.52000000000000313</v>
      </c>
      <c r="M444" s="254">
        <v>1</v>
      </c>
      <c r="N444" s="247"/>
    </row>
    <row r="445" spans="1:14" ht="14.4">
      <c r="A445" s="1">
        <v>3</v>
      </c>
      <c r="B445" s="25">
        <v>45458</v>
      </c>
      <c r="C445" s="1">
        <v>63670</v>
      </c>
      <c r="D445" s="12">
        <v>312215</v>
      </c>
      <c r="E445" s="17">
        <v>147</v>
      </c>
      <c r="F445" s="24" t="s">
        <v>10</v>
      </c>
      <c r="G445" s="247">
        <v>34.58</v>
      </c>
      <c r="H445" s="247">
        <v>10.32</v>
      </c>
      <c r="I445" s="247">
        <f t="shared" si="55"/>
        <v>24.259999999999998</v>
      </c>
      <c r="J445" s="250">
        <v>24.08</v>
      </c>
      <c r="K445" s="234">
        <v>45458</v>
      </c>
      <c r="L445" s="249">
        <f t="shared" si="54"/>
        <v>0.17999999999999972</v>
      </c>
      <c r="M445" s="254">
        <v>1</v>
      </c>
      <c r="N445" s="247"/>
    </row>
    <row r="446" spans="1:14" ht="14.4">
      <c r="A446" s="1">
        <v>4</v>
      </c>
      <c r="B446" s="25">
        <v>45458</v>
      </c>
      <c r="C446" s="1">
        <v>63671</v>
      </c>
      <c r="D446" s="12">
        <v>312215</v>
      </c>
      <c r="E446" s="17">
        <v>152</v>
      </c>
      <c r="F446" s="24" t="s">
        <v>39</v>
      </c>
      <c r="G446" s="247">
        <v>54.64</v>
      </c>
      <c r="H446" s="247">
        <v>17.16</v>
      </c>
      <c r="I446" s="247">
        <f t="shared" si="55"/>
        <v>37.480000000000004</v>
      </c>
      <c r="J446" s="250">
        <v>37.14</v>
      </c>
      <c r="K446" s="234">
        <v>45458</v>
      </c>
      <c r="L446" s="249">
        <f t="shared" si="54"/>
        <v>0.34000000000000341</v>
      </c>
      <c r="M446" s="254">
        <v>1</v>
      </c>
      <c r="N446" s="247"/>
    </row>
    <row r="447" spans="1:14" ht="14.4">
      <c r="A447" s="1">
        <v>5</v>
      </c>
      <c r="B447" s="25">
        <v>45458</v>
      </c>
      <c r="C447" s="1">
        <v>63672</v>
      </c>
      <c r="D447" s="12">
        <v>312215</v>
      </c>
      <c r="E447" s="17">
        <v>153</v>
      </c>
      <c r="F447" s="24" t="s">
        <v>25</v>
      </c>
      <c r="G447" s="247">
        <v>53.58</v>
      </c>
      <c r="H447" s="247">
        <v>17.14</v>
      </c>
      <c r="I447" s="247">
        <f t="shared" si="55"/>
        <v>36.44</v>
      </c>
      <c r="J447" s="250">
        <v>36.08</v>
      </c>
      <c r="K447" s="234">
        <v>45458</v>
      </c>
      <c r="L447" s="249">
        <f t="shared" si="54"/>
        <v>0.35999999999999943</v>
      </c>
      <c r="M447" s="254">
        <v>1</v>
      </c>
      <c r="N447" s="247"/>
    </row>
    <row r="448" spans="1:14" ht="14.4">
      <c r="A448" s="1">
        <v>6</v>
      </c>
      <c r="B448" s="25">
        <v>45458</v>
      </c>
      <c r="C448" s="1">
        <v>63673</v>
      </c>
      <c r="D448" s="12">
        <v>312215</v>
      </c>
      <c r="E448" s="17">
        <v>155</v>
      </c>
      <c r="F448" s="24" t="s">
        <v>23</v>
      </c>
      <c r="G448" s="247">
        <v>55.72</v>
      </c>
      <c r="H448" s="247">
        <v>17.36</v>
      </c>
      <c r="I448" s="247">
        <f t="shared" si="55"/>
        <v>38.36</v>
      </c>
      <c r="J448" s="250">
        <v>37.979999999999997</v>
      </c>
      <c r="K448" s="234">
        <v>45458</v>
      </c>
      <c r="L448" s="249">
        <f t="shared" si="54"/>
        <v>0.38000000000000256</v>
      </c>
      <c r="M448" s="254">
        <v>1</v>
      </c>
      <c r="N448" s="247"/>
    </row>
    <row r="449" spans="1:14" ht="14.4">
      <c r="A449" s="1">
        <v>7</v>
      </c>
      <c r="B449" s="25">
        <v>45458</v>
      </c>
      <c r="C449" s="1">
        <v>63674</v>
      </c>
      <c r="D449" s="12">
        <v>312215</v>
      </c>
      <c r="E449" s="17">
        <v>154</v>
      </c>
      <c r="F449" s="24" t="s">
        <v>26</v>
      </c>
      <c r="G449" s="247">
        <v>55.54</v>
      </c>
      <c r="H449" s="247">
        <v>16.940000000000001</v>
      </c>
      <c r="I449" s="247">
        <f t="shared" si="55"/>
        <v>38.599999999999994</v>
      </c>
      <c r="J449" s="250">
        <v>38.26</v>
      </c>
      <c r="K449" s="234">
        <v>45458</v>
      </c>
      <c r="L449" s="249">
        <f t="shared" si="54"/>
        <v>0.33999999999999631</v>
      </c>
      <c r="M449" s="254">
        <v>1</v>
      </c>
      <c r="N449" s="247"/>
    </row>
    <row r="450" spans="1:14" ht="14.4">
      <c r="A450" s="1">
        <v>8</v>
      </c>
      <c r="B450" s="25">
        <v>45458</v>
      </c>
      <c r="C450" s="1">
        <v>63675</v>
      </c>
      <c r="D450" s="12">
        <v>312215</v>
      </c>
      <c r="E450" s="17">
        <v>160</v>
      </c>
      <c r="F450" s="24" t="s">
        <v>8</v>
      </c>
      <c r="G450" s="247">
        <v>35.479999999999997</v>
      </c>
      <c r="H450" s="247">
        <v>10.199999999999999</v>
      </c>
      <c r="I450" s="247">
        <f t="shared" si="55"/>
        <v>25.279999999999998</v>
      </c>
      <c r="J450" s="250">
        <v>25.14</v>
      </c>
      <c r="K450" s="234">
        <v>45458</v>
      </c>
      <c r="L450" s="249">
        <f t="shared" si="54"/>
        <v>0.13999999999999702</v>
      </c>
      <c r="M450" s="254">
        <v>1</v>
      </c>
      <c r="N450" s="247"/>
    </row>
    <row r="451" spans="1:14" ht="14.4">
      <c r="A451" s="1">
        <v>9</v>
      </c>
      <c r="B451" s="25">
        <v>45458</v>
      </c>
      <c r="C451" s="1">
        <v>63676</v>
      </c>
      <c r="D451" s="12">
        <v>312215</v>
      </c>
      <c r="E451" s="17">
        <v>161</v>
      </c>
      <c r="F451" s="24" t="s">
        <v>22</v>
      </c>
      <c r="G451" s="247">
        <v>52.34</v>
      </c>
      <c r="H451" s="247">
        <v>17.46</v>
      </c>
      <c r="I451" s="247">
        <f t="shared" si="55"/>
        <v>34.880000000000003</v>
      </c>
      <c r="J451" s="250">
        <v>34.5</v>
      </c>
      <c r="K451" s="234">
        <v>45458</v>
      </c>
      <c r="L451" s="249">
        <f t="shared" si="54"/>
        <v>0.38000000000000256</v>
      </c>
      <c r="M451" s="254">
        <v>1</v>
      </c>
      <c r="N451" s="247"/>
    </row>
    <row r="452" spans="1:14" ht="14.4">
      <c r="A452" s="1">
        <v>10</v>
      </c>
      <c r="B452" s="25">
        <v>45458</v>
      </c>
      <c r="C452" s="1">
        <v>63677</v>
      </c>
      <c r="D452" s="12">
        <v>312215</v>
      </c>
      <c r="E452" s="17">
        <v>159</v>
      </c>
      <c r="F452" s="24" t="s">
        <v>40</v>
      </c>
      <c r="G452" s="247">
        <v>51.88</v>
      </c>
      <c r="H452" s="247">
        <v>17.02</v>
      </c>
      <c r="I452" s="247">
        <f t="shared" si="55"/>
        <v>34.86</v>
      </c>
      <c r="J452" s="250">
        <v>34.58</v>
      </c>
      <c r="K452" s="234">
        <v>45458</v>
      </c>
      <c r="L452" s="249">
        <f t="shared" si="54"/>
        <v>0.28000000000000114</v>
      </c>
      <c r="M452" s="254">
        <v>1</v>
      </c>
      <c r="N452" s="247"/>
    </row>
    <row r="453" spans="1:14" ht="14.4">
      <c r="A453" s="1">
        <v>11</v>
      </c>
      <c r="B453" s="25">
        <v>45458</v>
      </c>
      <c r="C453" s="1">
        <v>63678</v>
      </c>
      <c r="D453" s="12">
        <v>312215</v>
      </c>
      <c r="E453" s="17">
        <v>169</v>
      </c>
      <c r="F453" s="24" t="s">
        <v>44</v>
      </c>
      <c r="G453" s="247">
        <v>52.34</v>
      </c>
      <c r="H453" s="247">
        <v>17.54</v>
      </c>
      <c r="I453" s="247">
        <f t="shared" si="55"/>
        <v>34.800000000000004</v>
      </c>
      <c r="J453" s="250">
        <v>34.520000000000003</v>
      </c>
      <c r="K453" s="234">
        <v>45458</v>
      </c>
      <c r="L453" s="249">
        <f t="shared" si="54"/>
        <v>0.28000000000000114</v>
      </c>
      <c r="M453" s="254">
        <v>1</v>
      </c>
      <c r="N453" s="247"/>
    </row>
    <row r="454" spans="1:14" ht="14.4">
      <c r="A454" s="1">
        <v>12</v>
      </c>
      <c r="B454" s="25">
        <v>45458</v>
      </c>
      <c r="C454" s="1">
        <v>63679</v>
      </c>
      <c r="D454" s="12">
        <v>312215</v>
      </c>
      <c r="E454" s="17">
        <v>166</v>
      </c>
      <c r="F454" s="24" t="s">
        <v>24</v>
      </c>
      <c r="G454" s="247">
        <v>51.66</v>
      </c>
      <c r="H454" s="247">
        <v>17.88</v>
      </c>
      <c r="I454" s="247">
        <f t="shared" si="55"/>
        <v>33.78</v>
      </c>
      <c r="J454" s="250">
        <v>33.76</v>
      </c>
      <c r="K454" s="234">
        <v>45458</v>
      </c>
      <c r="L454" s="249">
        <f t="shared" si="54"/>
        <v>2.0000000000003126E-2</v>
      </c>
      <c r="M454" s="254">
        <v>2</v>
      </c>
      <c r="N454" s="247"/>
    </row>
    <row r="455" spans="1:14" ht="14.4">
      <c r="A455" s="1">
        <v>13</v>
      </c>
      <c r="B455" s="25">
        <v>45458</v>
      </c>
      <c r="C455" s="1">
        <v>63680</v>
      </c>
      <c r="D455" s="12">
        <v>312215</v>
      </c>
      <c r="E455" s="17">
        <v>176</v>
      </c>
      <c r="F455" s="24" t="s">
        <v>42</v>
      </c>
      <c r="G455" s="247">
        <v>53.78</v>
      </c>
      <c r="H455" s="247">
        <v>17.14</v>
      </c>
      <c r="I455" s="247">
        <f t="shared" si="55"/>
        <v>36.64</v>
      </c>
      <c r="J455" s="250">
        <v>36.26</v>
      </c>
      <c r="K455" s="234">
        <v>45458</v>
      </c>
      <c r="L455" s="249">
        <f t="shared" si="54"/>
        <v>0.38000000000000256</v>
      </c>
      <c r="M455" s="254">
        <v>2</v>
      </c>
      <c r="N455" s="247"/>
    </row>
    <row r="456" spans="1:14" ht="14.4">
      <c r="A456" s="1">
        <v>14</v>
      </c>
      <c r="B456" s="25">
        <v>45458</v>
      </c>
      <c r="C456" s="1">
        <v>63681</v>
      </c>
      <c r="D456" s="12">
        <v>312215</v>
      </c>
      <c r="E456" s="17">
        <v>208</v>
      </c>
      <c r="F456" s="24" t="s">
        <v>39</v>
      </c>
      <c r="G456" s="247">
        <v>56.1</v>
      </c>
      <c r="H456" s="247">
        <v>17.28</v>
      </c>
      <c r="I456" s="247">
        <f t="shared" si="55"/>
        <v>38.82</v>
      </c>
      <c r="J456" s="250">
        <v>38.119999999999997</v>
      </c>
      <c r="K456" s="234">
        <v>45458</v>
      </c>
      <c r="L456" s="249">
        <f t="shared" si="54"/>
        <v>0.70000000000000284</v>
      </c>
      <c r="M456" s="254">
        <v>2</v>
      </c>
      <c r="N456" s="247"/>
    </row>
    <row r="457" spans="1:14" ht="14.4">
      <c r="A457" s="1">
        <v>15</v>
      </c>
      <c r="B457" s="25">
        <v>45458</v>
      </c>
      <c r="C457" s="1">
        <v>63682</v>
      </c>
      <c r="D457" s="12">
        <v>312215</v>
      </c>
      <c r="E457" s="17">
        <v>210</v>
      </c>
      <c r="F457" s="24" t="s">
        <v>25</v>
      </c>
      <c r="G457" s="247">
        <v>56.04</v>
      </c>
      <c r="H457" s="247">
        <v>17.260000000000002</v>
      </c>
      <c r="I457" s="247">
        <f t="shared" si="55"/>
        <v>38.78</v>
      </c>
      <c r="J457" s="250">
        <v>38</v>
      </c>
      <c r="K457" s="234">
        <v>45458</v>
      </c>
      <c r="L457" s="249">
        <f t="shared" si="54"/>
        <v>0.78000000000000114</v>
      </c>
      <c r="M457" s="254">
        <v>2</v>
      </c>
      <c r="N457" s="247"/>
    </row>
    <row r="458" spans="1:14" ht="14.4">
      <c r="A458" s="1">
        <v>16</v>
      </c>
      <c r="B458" s="25">
        <v>45458</v>
      </c>
      <c r="C458" s="1">
        <v>63683</v>
      </c>
      <c r="D458" s="12">
        <v>312215</v>
      </c>
      <c r="E458" s="17">
        <v>237</v>
      </c>
      <c r="F458" s="24" t="s">
        <v>22</v>
      </c>
      <c r="G458" s="247">
        <v>54.32</v>
      </c>
      <c r="H458" s="247">
        <v>17.399999999999999</v>
      </c>
      <c r="I458" s="247">
        <f t="shared" si="55"/>
        <v>36.92</v>
      </c>
      <c r="J458" s="250">
        <v>36.299999999999997</v>
      </c>
      <c r="K458" s="253">
        <v>45459</v>
      </c>
      <c r="L458" s="249">
        <f t="shared" si="54"/>
        <v>0.62000000000000455</v>
      </c>
      <c r="M458" s="254">
        <v>2</v>
      </c>
      <c r="N458" s="247"/>
    </row>
    <row r="459" spans="1:14" ht="14.4">
      <c r="A459" s="1">
        <v>17</v>
      </c>
      <c r="B459" s="25">
        <v>45458</v>
      </c>
      <c r="C459" s="1">
        <v>63684</v>
      </c>
      <c r="D459" s="12">
        <v>312215</v>
      </c>
      <c r="E459" s="17">
        <v>242</v>
      </c>
      <c r="F459" s="24" t="s">
        <v>26</v>
      </c>
      <c r="G459" s="247">
        <v>52.78</v>
      </c>
      <c r="H459" s="247">
        <v>17.02</v>
      </c>
      <c r="I459" s="247">
        <f t="shared" si="55"/>
        <v>35.760000000000005</v>
      </c>
      <c r="J459" s="250">
        <v>35.659999999999997</v>
      </c>
      <c r="K459" s="253">
        <v>45459</v>
      </c>
      <c r="L459" s="249">
        <f t="shared" si="54"/>
        <v>0.10000000000000853</v>
      </c>
      <c r="M459" s="254">
        <v>2</v>
      </c>
      <c r="N459" s="247"/>
    </row>
    <row r="460" spans="1:14" ht="14.4">
      <c r="A460" s="1">
        <v>18</v>
      </c>
      <c r="B460" s="25">
        <v>45458</v>
      </c>
      <c r="C460" s="1">
        <v>63685</v>
      </c>
      <c r="D460" s="12">
        <v>312215</v>
      </c>
      <c r="E460" s="17">
        <v>243</v>
      </c>
      <c r="F460" s="24" t="s">
        <v>40</v>
      </c>
      <c r="G460" s="247">
        <v>52.72</v>
      </c>
      <c r="H460" s="247">
        <v>17</v>
      </c>
      <c r="I460" s="247">
        <f t="shared" si="55"/>
        <v>35.72</v>
      </c>
      <c r="J460" s="250">
        <v>35.44</v>
      </c>
      <c r="K460" s="253">
        <v>45459</v>
      </c>
      <c r="L460" s="249">
        <f t="shared" si="54"/>
        <v>0.28000000000000114</v>
      </c>
      <c r="M460" s="254">
        <v>2</v>
      </c>
      <c r="N460" s="247"/>
    </row>
    <row r="461" spans="1:14" ht="14.4">
      <c r="A461" s="1">
        <v>19</v>
      </c>
      <c r="B461" s="25">
        <v>45458</v>
      </c>
      <c r="C461" s="1">
        <v>63686</v>
      </c>
      <c r="D461" s="12">
        <v>312215</v>
      </c>
      <c r="E461" s="17">
        <v>244</v>
      </c>
      <c r="F461" s="24" t="s">
        <v>23</v>
      </c>
      <c r="G461" s="247">
        <v>52.5</v>
      </c>
      <c r="H461" s="247">
        <v>17.36</v>
      </c>
      <c r="I461" s="247">
        <f t="shared" si="55"/>
        <v>35.14</v>
      </c>
      <c r="J461" s="250">
        <v>34.979999999999997</v>
      </c>
      <c r="K461" s="253">
        <v>45459</v>
      </c>
      <c r="L461" s="249">
        <f t="shared" si="54"/>
        <v>0.16000000000000369</v>
      </c>
      <c r="M461" s="254">
        <v>2</v>
      </c>
      <c r="N461" s="247"/>
    </row>
    <row r="462" spans="1:14" ht="14.4">
      <c r="A462" s="1">
        <v>20</v>
      </c>
      <c r="B462" s="25">
        <v>45458</v>
      </c>
      <c r="C462" s="1">
        <v>63688</v>
      </c>
      <c r="D462" s="12">
        <v>312215</v>
      </c>
      <c r="E462" s="17">
        <v>241</v>
      </c>
      <c r="F462" s="24" t="s">
        <v>8</v>
      </c>
      <c r="G462" s="247">
        <v>34.36</v>
      </c>
      <c r="H462" s="247">
        <v>10.14</v>
      </c>
      <c r="I462" s="247">
        <f t="shared" si="55"/>
        <v>24.22</v>
      </c>
      <c r="J462" s="250">
        <v>24.14</v>
      </c>
      <c r="K462" s="253">
        <v>45459</v>
      </c>
      <c r="L462" s="249">
        <f t="shared" si="54"/>
        <v>7.9999999999998295E-2</v>
      </c>
      <c r="M462" s="254">
        <v>2</v>
      </c>
      <c r="N462" s="247"/>
    </row>
    <row r="463" spans="1:14" ht="14.4">
      <c r="A463" s="1">
        <v>21</v>
      </c>
      <c r="B463" s="25">
        <v>45458</v>
      </c>
      <c r="C463" s="1">
        <v>63689</v>
      </c>
      <c r="D463" s="12">
        <v>312215</v>
      </c>
      <c r="E463" s="17">
        <v>245</v>
      </c>
      <c r="F463" s="24" t="s">
        <v>24</v>
      </c>
      <c r="G463" s="247">
        <v>54.7</v>
      </c>
      <c r="H463" s="247">
        <v>17.84</v>
      </c>
      <c r="I463" s="247">
        <f t="shared" si="55"/>
        <v>36.86</v>
      </c>
      <c r="J463" s="250">
        <v>36.54</v>
      </c>
      <c r="K463" s="253">
        <v>45459</v>
      </c>
      <c r="L463" s="249">
        <f t="shared" si="54"/>
        <v>0.32000000000000028</v>
      </c>
      <c r="M463" s="254">
        <v>2</v>
      </c>
      <c r="N463" s="247"/>
    </row>
    <row r="464" spans="1:14" ht="14.4">
      <c r="A464" s="1">
        <v>22</v>
      </c>
      <c r="B464" s="25">
        <v>45458</v>
      </c>
      <c r="C464" s="1">
        <v>63690</v>
      </c>
      <c r="D464" s="12">
        <v>312215</v>
      </c>
      <c r="E464" s="17">
        <v>247</v>
      </c>
      <c r="F464" s="24" t="s">
        <v>44</v>
      </c>
      <c r="G464" s="247">
        <v>54.86</v>
      </c>
      <c r="H464" s="247">
        <v>17.54</v>
      </c>
      <c r="I464" s="247">
        <f t="shared" si="55"/>
        <v>37.32</v>
      </c>
      <c r="J464" s="250">
        <v>37.119999999999997</v>
      </c>
      <c r="K464" s="253">
        <v>45459</v>
      </c>
      <c r="L464" s="249">
        <f t="shared" si="54"/>
        <v>0.20000000000000284</v>
      </c>
      <c r="M464" s="254">
        <v>2</v>
      </c>
      <c r="N464" s="247"/>
    </row>
    <row r="465" spans="1:14" ht="14.4">
      <c r="B465" s="25">
        <v>45458</v>
      </c>
      <c r="F465" s="24"/>
      <c r="G465" s="247"/>
      <c r="H465" s="247"/>
      <c r="I465" s="199">
        <v>769.24</v>
      </c>
      <c r="J465" s="88"/>
      <c r="K465" s="200"/>
      <c r="L465" s="224">
        <v>7.36</v>
      </c>
      <c r="M465" s="247"/>
      <c r="N465" s="247"/>
    </row>
    <row r="466" spans="1:14" ht="13.8">
      <c r="A466" s="1">
        <v>1</v>
      </c>
      <c r="B466" s="231">
        <v>45459</v>
      </c>
      <c r="C466" s="1">
        <v>29651</v>
      </c>
      <c r="D466" s="12">
        <v>312215</v>
      </c>
      <c r="E466" s="17">
        <v>252</v>
      </c>
      <c r="F466" s="20" t="s">
        <v>34</v>
      </c>
      <c r="G466" s="249">
        <v>54.24</v>
      </c>
      <c r="H466" s="249">
        <v>16.88</v>
      </c>
      <c r="I466" s="247">
        <f t="shared" ref="I466:I470" si="56">G466-H466</f>
        <v>37.36</v>
      </c>
      <c r="J466" s="250">
        <v>37.08</v>
      </c>
      <c r="K466" s="231">
        <v>45459</v>
      </c>
      <c r="L466" s="249">
        <f t="shared" ref="L466:L470" si="57">I466-J466</f>
        <v>0.28000000000000114</v>
      </c>
      <c r="M466" s="251">
        <v>1</v>
      </c>
      <c r="N466" s="247"/>
    </row>
    <row r="467" spans="1:14" ht="13.8">
      <c r="A467" s="1">
        <v>2</v>
      </c>
      <c r="B467" s="231">
        <v>45459</v>
      </c>
      <c r="C467" s="1">
        <v>29652</v>
      </c>
      <c r="D467" s="12">
        <v>312215</v>
      </c>
      <c r="E467" s="17">
        <v>249</v>
      </c>
      <c r="F467" s="20" t="s">
        <v>12</v>
      </c>
      <c r="G467" s="249">
        <v>52.36</v>
      </c>
      <c r="H467" s="249">
        <v>16.760000000000002</v>
      </c>
      <c r="I467" s="247">
        <f t="shared" si="56"/>
        <v>35.599999999999994</v>
      </c>
      <c r="J467" s="250">
        <v>35.04</v>
      </c>
      <c r="K467" s="231">
        <v>45459</v>
      </c>
      <c r="L467" s="249">
        <f t="shared" si="57"/>
        <v>0.55999999999999517</v>
      </c>
      <c r="M467" s="251">
        <v>1</v>
      </c>
      <c r="N467" s="247"/>
    </row>
    <row r="468" spans="1:14" ht="13.8">
      <c r="A468" s="1">
        <v>3</v>
      </c>
      <c r="B468" s="231">
        <v>45459</v>
      </c>
      <c r="C468" s="1">
        <v>29653</v>
      </c>
      <c r="D468" s="12">
        <v>312215</v>
      </c>
      <c r="E468" s="17">
        <v>275</v>
      </c>
      <c r="F468" s="20" t="s">
        <v>11</v>
      </c>
      <c r="G468" s="249">
        <v>54.28</v>
      </c>
      <c r="H468" s="249">
        <v>17.04</v>
      </c>
      <c r="I468" s="247">
        <f t="shared" si="56"/>
        <v>37.24</v>
      </c>
      <c r="J468" s="250">
        <v>36.82</v>
      </c>
      <c r="K468" s="231">
        <v>45459</v>
      </c>
      <c r="L468" s="249">
        <f t="shared" si="57"/>
        <v>0.42000000000000171</v>
      </c>
      <c r="M468" s="251">
        <v>1</v>
      </c>
      <c r="N468" s="247"/>
    </row>
    <row r="469" spans="1:14" ht="13.8">
      <c r="A469" s="1">
        <v>4</v>
      </c>
      <c r="B469" s="231">
        <v>45459</v>
      </c>
      <c r="C469" s="1">
        <v>29654</v>
      </c>
      <c r="D469" s="12">
        <v>312215</v>
      </c>
      <c r="E469" s="17">
        <v>288</v>
      </c>
      <c r="F469" s="20" t="s">
        <v>13</v>
      </c>
      <c r="G469" s="249">
        <v>55.22</v>
      </c>
      <c r="H469" s="249">
        <v>16.98</v>
      </c>
      <c r="I469" s="247">
        <f t="shared" si="56"/>
        <v>38.239999999999995</v>
      </c>
      <c r="J469" s="250">
        <v>37.86</v>
      </c>
      <c r="K469" s="231">
        <v>45459</v>
      </c>
      <c r="L469" s="249">
        <f t="shared" si="57"/>
        <v>0.37999999999999545</v>
      </c>
      <c r="M469" s="251">
        <v>1</v>
      </c>
      <c r="N469" s="247"/>
    </row>
    <row r="470" spans="1:14" ht="13.8">
      <c r="A470" s="1">
        <v>5</v>
      </c>
      <c r="B470" s="231">
        <v>45459</v>
      </c>
      <c r="C470" s="1">
        <v>29655</v>
      </c>
      <c r="D470" s="12">
        <v>312215</v>
      </c>
      <c r="E470" s="17">
        <v>296</v>
      </c>
      <c r="F470" s="20" t="s">
        <v>32</v>
      </c>
      <c r="G470" s="249">
        <v>55.68</v>
      </c>
      <c r="H470" s="249">
        <v>16.86</v>
      </c>
      <c r="I470" s="247">
        <f t="shared" si="56"/>
        <v>38.82</v>
      </c>
      <c r="J470" s="250">
        <v>37.74</v>
      </c>
      <c r="K470" s="231">
        <v>45459</v>
      </c>
      <c r="L470" s="249">
        <f t="shared" si="57"/>
        <v>1.0799999999999983</v>
      </c>
      <c r="M470" s="251">
        <v>1</v>
      </c>
      <c r="N470" s="247"/>
    </row>
    <row r="471" spans="1:14" ht="14.4">
      <c r="B471" s="231">
        <v>45459</v>
      </c>
      <c r="F471" s="24"/>
      <c r="G471" s="247"/>
      <c r="H471" s="247"/>
      <c r="I471" s="199">
        <v>187.26</v>
      </c>
      <c r="J471" s="88"/>
      <c r="K471" s="200"/>
      <c r="L471" s="224">
        <v>2.72</v>
      </c>
      <c r="M471" s="247"/>
      <c r="N471" s="247"/>
    </row>
    <row r="472" spans="1:14" ht="14.4">
      <c r="A472" s="1">
        <v>1</v>
      </c>
      <c r="B472" s="25">
        <v>45459</v>
      </c>
      <c r="C472" s="1">
        <v>63691</v>
      </c>
      <c r="D472" s="12">
        <v>312215</v>
      </c>
      <c r="E472" s="17">
        <v>271</v>
      </c>
      <c r="F472" s="24" t="s">
        <v>25</v>
      </c>
      <c r="G472" s="247">
        <v>54.34</v>
      </c>
      <c r="H472" s="247">
        <v>17.239999999999998</v>
      </c>
      <c r="I472" s="247">
        <f t="shared" ref="I472:I487" si="58">G472-H472</f>
        <v>37.100000000000009</v>
      </c>
      <c r="J472" s="250">
        <v>36.26</v>
      </c>
      <c r="K472" s="253">
        <v>45459</v>
      </c>
      <c r="L472" s="249">
        <f t="shared" ref="L472:L487" si="59">I472-J472</f>
        <v>0.84000000000001052</v>
      </c>
      <c r="M472" s="254">
        <v>1</v>
      </c>
      <c r="N472" s="247"/>
    </row>
    <row r="473" spans="1:14" ht="14.4">
      <c r="A473" s="1">
        <v>2</v>
      </c>
      <c r="B473" s="25">
        <v>45459</v>
      </c>
      <c r="C473" s="1">
        <v>63692</v>
      </c>
      <c r="D473" s="12">
        <v>312215</v>
      </c>
      <c r="E473" s="17">
        <v>272</v>
      </c>
      <c r="F473" s="24" t="s">
        <v>8</v>
      </c>
      <c r="G473" s="247">
        <v>34.619999999999997</v>
      </c>
      <c r="H473" s="247">
        <v>10.14</v>
      </c>
      <c r="I473" s="247">
        <f t="shared" si="58"/>
        <v>24.479999999999997</v>
      </c>
      <c r="J473" s="250">
        <v>24.34</v>
      </c>
      <c r="K473" s="253">
        <v>45459</v>
      </c>
      <c r="L473" s="249">
        <f t="shared" si="59"/>
        <v>0.13999999999999702</v>
      </c>
      <c r="M473" s="254">
        <v>1</v>
      </c>
      <c r="N473" s="247"/>
    </row>
    <row r="474" spans="1:14" ht="14.4">
      <c r="A474" s="1">
        <v>3</v>
      </c>
      <c r="B474" s="25">
        <v>45459</v>
      </c>
      <c r="C474" s="1">
        <v>63693</v>
      </c>
      <c r="D474" s="12">
        <v>312215</v>
      </c>
      <c r="E474" s="17">
        <v>273</v>
      </c>
      <c r="F474" s="24" t="s">
        <v>42</v>
      </c>
      <c r="G474" s="247">
        <v>53.64</v>
      </c>
      <c r="H474" s="247">
        <v>17.14</v>
      </c>
      <c r="I474" s="247">
        <f t="shared" si="58"/>
        <v>36.5</v>
      </c>
      <c r="J474" s="250">
        <v>35.700000000000003</v>
      </c>
      <c r="K474" s="253">
        <v>45459</v>
      </c>
      <c r="L474" s="249">
        <f t="shared" si="59"/>
        <v>0.79999999999999716</v>
      </c>
      <c r="M474" s="254">
        <v>1</v>
      </c>
      <c r="N474" s="247"/>
    </row>
    <row r="475" spans="1:14" ht="14.4">
      <c r="A475" s="1">
        <v>4</v>
      </c>
      <c r="B475" s="25">
        <v>45459</v>
      </c>
      <c r="C475" s="1">
        <v>63694</v>
      </c>
      <c r="D475" s="12">
        <v>312215</v>
      </c>
      <c r="E475" s="17">
        <v>274</v>
      </c>
      <c r="F475" s="24" t="s">
        <v>23</v>
      </c>
      <c r="G475" s="247">
        <v>56.36</v>
      </c>
      <c r="H475" s="247">
        <v>17.36</v>
      </c>
      <c r="I475" s="247">
        <f t="shared" si="58"/>
        <v>39</v>
      </c>
      <c r="J475" s="250">
        <v>38.58</v>
      </c>
      <c r="K475" s="253">
        <v>45459</v>
      </c>
      <c r="L475" s="249">
        <f t="shared" si="59"/>
        <v>0.42000000000000171</v>
      </c>
      <c r="M475" s="254">
        <v>1</v>
      </c>
      <c r="N475" s="247"/>
    </row>
    <row r="476" spans="1:14" ht="14.4">
      <c r="A476" s="1">
        <v>5</v>
      </c>
      <c r="B476" s="25">
        <v>45459</v>
      </c>
      <c r="C476" s="1">
        <v>63695</v>
      </c>
      <c r="D476" s="12">
        <v>312215</v>
      </c>
      <c r="E476" s="17">
        <v>276</v>
      </c>
      <c r="F476" s="24" t="s">
        <v>44</v>
      </c>
      <c r="G476" s="247">
        <v>51</v>
      </c>
      <c r="H476" s="247">
        <v>17.559999999999999</v>
      </c>
      <c r="I476" s="247">
        <f t="shared" si="58"/>
        <v>33.44</v>
      </c>
      <c r="J476" s="250">
        <v>32.68</v>
      </c>
      <c r="K476" s="253">
        <v>45459</v>
      </c>
      <c r="L476" s="249">
        <f t="shared" si="59"/>
        <v>0.75999999999999801</v>
      </c>
      <c r="M476" s="254">
        <v>1</v>
      </c>
      <c r="N476" s="247"/>
    </row>
    <row r="477" spans="1:14" ht="14.4">
      <c r="A477" s="1">
        <v>6</v>
      </c>
      <c r="B477" s="25">
        <v>45459</v>
      </c>
      <c r="C477" s="1">
        <v>63696</v>
      </c>
      <c r="D477" s="12">
        <v>312215</v>
      </c>
      <c r="E477" s="17">
        <v>278</v>
      </c>
      <c r="F477" s="24" t="s">
        <v>26</v>
      </c>
      <c r="G477" s="247">
        <v>54.62</v>
      </c>
      <c r="H477" s="26">
        <v>16.940000000000001</v>
      </c>
      <c r="I477" s="247">
        <f t="shared" si="58"/>
        <v>37.679999999999993</v>
      </c>
      <c r="J477" s="250">
        <v>37.340000000000003</v>
      </c>
      <c r="K477" s="253">
        <v>45459</v>
      </c>
      <c r="L477" s="249">
        <f t="shared" si="59"/>
        <v>0.3399999999999892</v>
      </c>
      <c r="M477" s="254">
        <v>1</v>
      </c>
      <c r="N477" s="247"/>
    </row>
    <row r="478" spans="1:14" ht="14.4">
      <c r="A478" s="1">
        <v>7</v>
      </c>
      <c r="B478" s="25">
        <v>45459</v>
      </c>
      <c r="C478" s="1">
        <v>63697</v>
      </c>
      <c r="D478" s="12">
        <v>312215</v>
      </c>
      <c r="E478" s="17">
        <v>277</v>
      </c>
      <c r="F478" s="24" t="s">
        <v>40</v>
      </c>
      <c r="G478" s="247">
        <v>53.48</v>
      </c>
      <c r="H478" s="247">
        <v>17.02</v>
      </c>
      <c r="I478" s="247">
        <f t="shared" si="58"/>
        <v>36.459999999999994</v>
      </c>
      <c r="J478" s="250">
        <v>36</v>
      </c>
      <c r="K478" s="253">
        <v>45459</v>
      </c>
      <c r="L478" s="249">
        <f t="shared" si="59"/>
        <v>0.45999999999999375</v>
      </c>
      <c r="M478" s="254">
        <v>1</v>
      </c>
      <c r="N478" s="247"/>
    </row>
    <row r="479" spans="1:14" ht="14.4">
      <c r="A479" s="1">
        <v>8</v>
      </c>
      <c r="B479" s="25">
        <v>45459</v>
      </c>
      <c r="C479" s="1">
        <v>63698</v>
      </c>
      <c r="D479" s="12">
        <v>312215</v>
      </c>
      <c r="E479" s="17">
        <v>300</v>
      </c>
      <c r="F479" s="24" t="s">
        <v>10</v>
      </c>
      <c r="G479" s="247">
        <v>35.24</v>
      </c>
      <c r="H479" s="247">
        <v>10.28</v>
      </c>
      <c r="I479" s="247">
        <f t="shared" si="58"/>
        <v>24.96</v>
      </c>
      <c r="J479" s="250">
        <v>24.44</v>
      </c>
      <c r="K479" s="253">
        <v>45459</v>
      </c>
      <c r="L479" s="249">
        <f t="shared" si="59"/>
        <v>0.51999999999999957</v>
      </c>
      <c r="M479" s="254">
        <v>1</v>
      </c>
      <c r="N479" s="247"/>
    </row>
    <row r="480" spans="1:14" ht="14.4">
      <c r="A480" s="1">
        <v>9</v>
      </c>
      <c r="B480" s="25">
        <v>45459</v>
      </c>
      <c r="C480" s="1">
        <v>63699</v>
      </c>
      <c r="D480" s="12">
        <v>312215</v>
      </c>
      <c r="E480" s="17">
        <v>307</v>
      </c>
      <c r="F480" s="24" t="s">
        <v>39</v>
      </c>
      <c r="G480" s="247">
        <v>54.96</v>
      </c>
      <c r="H480" s="247">
        <v>17.18</v>
      </c>
      <c r="I480" s="247">
        <f t="shared" si="58"/>
        <v>37.78</v>
      </c>
      <c r="J480" s="250">
        <v>37.159999999999997</v>
      </c>
      <c r="K480" s="253">
        <v>45459</v>
      </c>
      <c r="L480" s="249">
        <f t="shared" si="59"/>
        <v>0.62000000000000455</v>
      </c>
      <c r="M480" s="254">
        <v>1</v>
      </c>
      <c r="N480" s="247"/>
    </row>
    <row r="481" spans="1:14" ht="14.4">
      <c r="A481" s="1">
        <v>10</v>
      </c>
      <c r="B481" s="25">
        <v>45459</v>
      </c>
      <c r="C481" s="1">
        <v>63700</v>
      </c>
      <c r="D481" s="12">
        <v>312215</v>
      </c>
      <c r="E481" s="17">
        <v>311</v>
      </c>
      <c r="F481" s="24" t="s">
        <v>42</v>
      </c>
      <c r="G481" s="247">
        <v>55.6</v>
      </c>
      <c r="H481" s="247">
        <v>17.12</v>
      </c>
      <c r="I481" s="247">
        <f t="shared" si="58"/>
        <v>38.480000000000004</v>
      </c>
      <c r="J481" s="250">
        <v>37.700000000000003</v>
      </c>
      <c r="K481" s="253">
        <v>45459</v>
      </c>
      <c r="L481" s="249">
        <f t="shared" si="59"/>
        <v>0.78000000000000114</v>
      </c>
      <c r="M481" s="254">
        <v>2</v>
      </c>
      <c r="N481" s="247"/>
    </row>
    <row r="482" spans="1:14" ht="14.4">
      <c r="A482" s="1">
        <v>11</v>
      </c>
      <c r="B482" s="25">
        <v>45459</v>
      </c>
      <c r="C482" s="1">
        <v>63701</v>
      </c>
      <c r="D482" s="12">
        <v>312215</v>
      </c>
      <c r="E482" s="17">
        <v>308</v>
      </c>
      <c r="F482" s="24" t="s">
        <v>24</v>
      </c>
      <c r="G482" s="247">
        <v>56.16</v>
      </c>
      <c r="H482" s="247">
        <v>17.760000000000002</v>
      </c>
      <c r="I482" s="247">
        <f t="shared" si="58"/>
        <v>38.399999999999991</v>
      </c>
      <c r="J482" s="250">
        <v>37.9</v>
      </c>
      <c r="K482" s="253">
        <v>45459</v>
      </c>
      <c r="L482" s="249">
        <f t="shared" si="59"/>
        <v>0.49999999999999289</v>
      </c>
      <c r="M482" s="254">
        <v>1</v>
      </c>
      <c r="N482" s="247"/>
    </row>
    <row r="483" spans="1:14" ht="14.4">
      <c r="A483" s="1">
        <v>12</v>
      </c>
      <c r="B483" s="25">
        <v>45459</v>
      </c>
      <c r="C483" s="1">
        <v>63702</v>
      </c>
      <c r="D483" s="12">
        <v>312215</v>
      </c>
      <c r="E483" s="17">
        <v>310</v>
      </c>
      <c r="F483" s="24" t="s">
        <v>23</v>
      </c>
      <c r="G483" s="247">
        <v>54.1</v>
      </c>
      <c r="H483" s="247">
        <v>17.34</v>
      </c>
      <c r="I483" s="247">
        <f t="shared" si="58"/>
        <v>36.760000000000005</v>
      </c>
      <c r="J483" s="250">
        <v>35.979999999999997</v>
      </c>
      <c r="K483" s="253">
        <v>45459</v>
      </c>
      <c r="L483" s="249">
        <f t="shared" si="59"/>
        <v>0.78000000000000824</v>
      </c>
      <c r="M483" s="254">
        <v>2</v>
      </c>
      <c r="N483" s="247"/>
    </row>
    <row r="484" spans="1:14" ht="14.4">
      <c r="A484" s="1">
        <v>13</v>
      </c>
      <c r="B484" s="25">
        <v>45459</v>
      </c>
      <c r="C484" s="1">
        <v>63703</v>
      </c>
      <c r="D484" s="12">
        <v>312215</v>
      </c>
      <c r="E484" s="17">
        <v>315</v>
      </c>
      <c r="F484" s="24" t="s">
        <v>45</v>
      </c>
      <c r="G484" s="247">
        <v>55.1</v>
      </c>
      <c r="H484" s="247">
        <v>17.52</v>
      </c>
      <c r="I484" s="247">
        <f t="shared" si="58"/>
        <v>37.58</v>
      </c>
      <c r="J484" s="250">
        <v>36.799999999999997</v>
      </c>
      <c r="K484" s="253">
        <v>45459</v>
      </c>
      <c r="L484" s="249">
        <f t="shared" si="59"/>
        <v>0.78000000000000114</v>
      </c>
      <c r="M484" s="254">
        <v>1</v>
      </c>
      <c r="N484" s="247"/>
    </row>
    <row r="485" spans="1:14" ht="14.4">
      <c r="A485" s="1">
        <v>14</v>
      </c>
      <c r="B485" s="25">
        <v>45459</v>
      </c>
      <c r="C485" s="1">
        <v>63704</v>
      </c>
      <c r="D485" s="12">
        <v>312215</v>
      </c>
      <c r="E485" s="17">
        <v>314</v>
      </c>
      <c r="F485" s="24" t="s">
        <v>25</v>
      </c>
      <c r="G485" s="247">
        <v>55.16</v>
      </c>
      <c r="H485" s="247">
        <v>17.2</v>
      </c>
      <c r="I485" s="247">
        <f t="shared" si="58"/>
        <v>37.959999999999994</v>
      </c>
      <c r="J485" s="250">
        <v>37.42</v>
      </c>
      <c r="K485" s="253">
        <v>45459</v>
      </c>
      <c r="L485" s="249">
        <f t="shared" si="59"/>
        <v>0.53999999999999204</v>
      </c>
      <c r="M485" s="254">
        <v>2</v>
      </c>
      <c r="N485" s="247"/>
    </row>
    <row r="486" spans="1:14" ht="14.4">
      <c r="A486" s="1">
        <v>15</v>
      </c>
      <c r="B486" s="25">
        <v>45459</v>
      </c>
      <c r="C486" s="1">
        <v>63705</v>
      </c>
      <c r="D486" s="12">
        <v>312215</v>
      </c>
      <c r="E486" s="17">
        <v>316</v>
      </c>
      <c r="F486" s="24" t="s">
        <v>44</v>
      </c>
      <c r="G486" s="247">
        <v>56.36</v>
      </c>
      <c r="H486" s="247">
        <v>17.54</v>
      </c>
      <c r="I486" s="247">
        <f t="shared" si="58"/>
        <v>38.82</v>
      </c>
      <c r="J486" s="250">
        <v>38.479999999999997</v>
      </c>
      <c r="K486" s="253">
        <v>45459</v>
      </c>
      <c r="L486" s="249">
        <f t="shared" si="59"/>
        <v>0.34000000000000341</v>
      </c>
      <c r="M486" s="254">
        <v>2</v>
      </c>
      <c r="N486" s="247"/>
    </row>
    <row r="487" spans="1:14" ht="14.4">
      <c r="A487" s="1">
        <v>16</v>
      </c>
      <c r="B487" s="25">
        <v>45459</v>
      </c>
      <c r="C487" s="1">
        <v>63706</v>
      </c>
      <c r="D487" s="12">
        <v>312215</v>
      </c>
      <c r="E487" s="17">
        <v>320</v>
      </c>
      <c r="F487" s="24" t="s">
        <v>8</v>
      </c>
      <c r="G487" s="247">
        <v>36.159999999999997</v>
      </c>
      <c r="H487" s="247">
        <v>10.14</v>
      </c>
      <c r="I487" s="247">
        <f t="shared" si="58"/>
        <v>26.019999999999996</v>
      </c>
      <c r="J487" s="250">
        <v>25.62</v>
      </c>
      <c r="K487" s="253">
        <v>45460</v>
      </c>
      <c r="L487" s="249">
        <f t="shared" si="59"/>
        <v>0.39999999999999503</v>
      </c>
      <c r="M487" s="254">
        <v>2</v>
      </c>
      <c r="N487" s="247"/>
    </row>
    <row r="488" spans="1:14" ht="14.4">
      <c r="B488" s="25">
        <v>45459</v>
      </c>
      <c r="F488" s="24"/>
      <c r="G488" s="247"/>
      <c r="H488" s="247"/>
      <c r="I488" s="199">
        <v>561.41999999999996</v>
      </c>
      <c r="J488" s="88"/>
      <c r="K488" s="200"/>
      <c r="L488" s="224">
        <v>9.02</v>
      </c>
      <c r="M488" s="247"/>
      <c r="N488" s="247"/>
    </row>
    <row r="489" spans="1:14" ht="13.8">
      <c r="A489" s="1">
        <v>1</v>
      </c>
      <c r="B489" s="231">
        <v>45460</v>
      </c>
      <c r="C489" s="1">
        <v>29656</v>
      </c>
      <c r="D489" s="12">
        <v>312215</v>
      </c>
      <c r="E489" s="17">
        <v>326</v>
      </c>
      <c r="F489" s="20" t="s">
        <v>12</v>
      </c>
      <c r="G489" s="249">
        <v>53.16</v>
      </c>
      <c r="H489" s="249">
        <v>16.88</v>
      </c>
      <c r="I489" s="247">
        <f t="shared" ref="I489:I500" si="60">G489-H489</f>
        <v>36.28</v>
      </c>
      <c r="J489" s="250">
        <v>36.14</v>
      </c>
      <c r="K489" s="231">
        <v>45460</v>
      </c>
      <c r="L489" s="249">
        <f t="shared" ref="L489:L500" si="61">I489-J489</f>
        <v>0.14000000000000057</v>
      </c>
      <c r="M489" s="251">
        <v>1</v>
      </c>
      <c r="N489" s="247"/>
    </row>
    <row r="490" spans="1:14" ht="13.8">
      <c r="A490" s="1">
        <v>2</v>
      </c>
      <c r="B490" s="231">
        <v>45460</v>
      </c>
      <c r="C490" s="1">
        <v>29657</v>
      </c>
      <c r="D490" s="12">
        <v>312215</v>
      </c>
      <c r="E490" s="17">
        <v>328</v>
      </c>
      <c r="F490" s="20" t="s">
        <v>34</v>
      </c>
      <c r="G490" s="249">
        <v>53.2</v>
      </c>
      <c r="H490" s="249">
        <v>16.82</v>
      </c>
      <c r="I490" s="247">
        <f t="shared" si="60"/>
        <v>36.380000000000003</v>
      </c>
      <c r="J490" s="250">
        <v>36.1</v>
      </c>
      <c r="K490" s="231">
        <v>45460</v>
      </c>
      <c r="L490" s="249">
        <f t="shared" si="61"/>
        <v>0.28000000000000114</v>
      </c>
      <c r="M490" s="251">
        <v>1</v>
      </c>
      <c r="N490" s="247"/>
    </row>
    <row r="491" spans="1:14" ht="13.8">
      <c r="A491" s="1">
        <v>3</v>
      </c>
      <c r="B491" s="231">
        <v>45460</v>
      </c>
      <c r="C491" s="1">
        <v>29658</v>
      </c>
      <c r="D491" s="12">
        <v>312215</v>
      </c>
      <c r="E491" s="17">
        <v>346</v>
      </c>
      <c r="F491" s="20" t="s">
        <v>32</v>
      </c>
      <c r="G491" s="249">
        <v>54.66</v>
      </c>
      <c r="H491" s="249">
        <v>16.84</v>
      </c>
      <c r="I491" s="247">
        <f t="shared" si="60"/>
        <v>37.819999999999993</v>
      </c>
      <c r="J491" s="250">
        <v>37.520000000000003</v>
      </c>
      <c r="K491" s="231">
        <v>45460</v>
      </c>
      <c r="L491" s="249">
        <f t="shared" si="61"/>
        <v>0.29999999999999005</v>
      </c>
      <c r="M491" s="251">
        <v>1</v>
      </c>
      <c r="N491" s="247"/>
    </row>
    <row r="492" spans="1:14" ht="13.8">
      <c r="A492" s="1">
        <v>4</v>
      </c>
      <c r="B492" s="231">
        <v>45460</v>
      </c>
      <c r="C492" s="1">
        <v>29659</v>
      </c>
      <c r="D492" s="12">
        <v>312215</v>
      </c>
      <c r="E492" s="17">
        <v>351</v>
      </c>
      <c r="F492" s="20" t="s">
        <v>13</v>
      </c>
      <c r="G492" s="249">
        <v>52.58</v>
      </c>
      <c r="H492" s="249">
        <v>16.920000000000002</v>
      </c>
      <c r="I492" s="247">
        <f t="shared" si="60"/>
        <v>35.659999999999997</v>
      </c>
      <c r="J492" s="250">
        <v>35.299999999999997</v>
      </c>
      <c r="K492" s="231">
        <v>45460</v>
      </c>
      <c r="L492" s="249">
        <f t="shared" si="61"/>
        <v>0.35999999999999943</v>
      </c>
      <c r="M492" s="251">
        <v>1</v>
      </c>
      <c r="N492" s="247"/>
    </row>
    <row r="493" spans="1:14" ht="13.8">
      <c r="A493" s="1">
        <v>5</v>
      </c>
      <c r="B493" s="231">
        <v>45460</v>
      </c>
      <c r="C493" s="1">
        <v>29660</v>
      </c>
      <c r="D493" s="12">
        <v>312215</v>
      </c>
      <c r="E493" s="17">
        <v>365</v>
      </c>
      <c r="F493" s="20" t="s">
        <v>11</v>
      </c>
      <c r="G493" s="249">
        <v>54.14</v>
      </c>
      <c r="H493" s="249">
        <v>17</v>
      </c>
      <c r="I493" s="247">
        <f t="shared" si="60"/>
        <v>37.14</v>
      </c>
      <c r="J493" s="250">
        <v>36.799999999999997</v>
      </c>
      <c r="K493" s="231">
        <v>45460</v>
      </c>
      <c r="L493" s="249">
        <f t="shared" si="61"/>
        <v>0.34000000000000341</v>
      </c>
      <c r="M493" s="251">
        <v>1</v>
      </c>
      <c r="N493" s="247"/>
    </row>
    <row r="494" spans="1:14" ht="13.8">
      <c r="A494" s="1">
        <v>6</v>
      </c>
      <c r="B494" s="231">
        <v>45460</v>
      </c>
      <c r="C494" s="1">
        <v>29661</v>
      </c>
      <c r="D494" s="12">
        <v>312215</v>
      </c>
      <c r="E494" s="17">
        <v>376</v>
      </c>
      <c r="F494" s="20" t="s">
        <v>48</v>
      </c>
      <c r="G494" s="249">
        <v>52.88</v>
      </c>
      <c r="H494" s="249">
        <v>16.84</v>
      </c>
      <c r="I494" s="247">
        <f t="shared" si="60"/>
        <v>36.040000000000006</v>
      </c>
      <c r="J494" s="250">
        <v>35.78</v>
      </c>
      <c r="K494" s="231">
        <v>45460</v>
      </c>
      <c r="L494" s="249">
        <f t="shared" si="61"/>
        <v>0.26000000000000512</v>
      </c>
      <c r="M494" s="251">
        <v>1</v>
      </c>
      <c r="N494" s="247"/>
    </row>
    <row r="495" spans="1:14" ht="13.8">
      <c r="A495" s="1">
        <v>7</v>
      </c>
      <c r="B495" s="231">
        <v>45460</v>
      </c>
      <c r="C495" s="1">
        <v>29662</v>
      </c>
      <c r="D495" s="12">
        <v>312215</v>
      </c>
      <c r="E495" s="17">
        <v>405</v>
      </c>
      <c r="F495" s="20" t="s">
        <v>34</v>
      </c>
      <c r="G495" s="249">
        <v>52.88</v>
      </c>
      <c r="H495" s="249">
        <v>16.84</v>
      </c>
      <c r="I495" s="247">
        <f t="shared" si="60"/>
        <v>36.040000000000006</v>
      </c>
      <c r="J495" s="250">
        <v>35.659999999999997</v>
      </c>
      <c r="K495" s="231">
        <v>45460</v>
      </c>
      <c r="L495" s="249">
        <f t="shared" si="61"/>
        <v>0.38000000000000966</v>
      </c>
      <c r="M495" s="251">
        <v>2</v>
      </c>
      <c r="N495" s="247"/>
    </row>
    <row r="496" spans="1:14" ht="13.8">
      <c r="A496" s="1">
        <v>8</v>
      </c>
      <c r="B496" s="231">
        <v>45460</v>
      </c>
      <c r="C496" s="1">
        <v>29663</v>
      </c>
      <c r="D496" s="12">
        <v>312215</v>
      </c>
      <c r="E496" s="17">
        <v>413</v>
      </c>
      <c r="F496" s="20" t="s">
        <v>12</v>
      </c>
      <c r="G496" s="249">
        <v>52.9</v>
      </c>
      <c r="H496" s="249">
        <v>16.86</v>
      </c>
      <c r="I496" s="247">
        <f t="shared" si="60"/>
        <v>36.04</v>
      </c>
      <c r="J496" s="250">
        <v>35.659999999999997</v>
      </c>
      <c r="K496" s="231">
        <v>45460</v>
      </c>
      <c r="L496" s="249">
        <f t="shared" si="61"/>
        <v>0.38000000000000256</v>
      </c>
      <c r="M496" s="251">
        <v>2</v>
      </c>
      <c r="N496" s="247"/>
    </row>
    <row r="497" spans="1:14" ht="13.8">
      <c r="A497" s="1">
        <v>9</v>
      </c>
      <c r="B497" s="231">
        <v>45460</v>
      </c>
      <c r="C497" s="1">
        <v>29664</v>
      </c>
      <c r="D497" s="12">
        <v>312215</v>
      </c>
      <c r="E497" s="17">
        <v>432</v>
      </c>
      <c r="F497" s="20" t="s">
        <v>32</v>
      </c>
      <c r="G497" s="249">
        <v>56.48</v>
      </c>
      <c r="H497" s="249">
        <v>16.8</v>
      </c>
      <c r="I497" s="247">
        <f t="shared" si="60"/>
        <v>39.679999999999993</v>
      </c>
      <c r="J497" s="250">
        <v>39.28</v>
      </c>
      <c r="K497" s="231">
        <v>45460</v>
      </c>
      <c r="L497" s="249">
        <f t="shared" si="61"/>
        <v>0.39999999999999147</v>
      </c>
      <c r="M497" s="251">
        <v>2</v>
      </c>
      <c r="N497" s="247"/>
    </row>
    <row r="498" spans="1:14" ht="13.8">
      <c r="A498" s="1">
        <v>10</v>
      </c>
      <c r="B498" s="231">
        <v>45460</v>
      </c>
      <c r="C498" s="1">
        <v>29665</v>
      </c>
      <c r="D498" s="12">
        <v>312215</v>
      </c>
      <c r="E498" s="17">
        <v>434</v>
      </c>
      <c r="F498" s="20" t="s">
        <v>13</v>
      </c>
      <c r="G498" s="249">
        <v>56.4</v>
      </c>
      <c r="H498" s="249">
        <v>16.899999999999999</v>
      </c>
      <c r="I498" s="247">
        <f t="shared" si="60"/>
        <v>39.5</v>
      </c>
      <c r="J498" s="250">
        <v>39.08</v>
      </c>
      <c r="K498" s="231">
        <v>45460</v>
      </c>
      <c r="L498" s="249">
        <f t="shared" si="61"/>
        <v>0.42000000000000171</v>
      </c>
      <c r="M498" s="251">
        <v>2</v>
      </c>
      <c r="N498" s="247"/>
    </row>
    <row r="499" spans="1:14" ht="13.8">
      <c r="A499" s="1">
        <v>11</v>
      </c>
      <c r="B499" s="231">
        <v>45460</v>
      </c>
      <c r="C499" s="1">
        <v>29666</v>
      </c>
      <c r="D499" s="12">
        <v>312215</v>
      </c>
      <c r="E499" s="17">
        <v>453</v>
      </c>
      <c r="F499" s="20" t="s">
        <v>48</v>
      </c>
      <c r="G499" s="249">
        <v>55.58</v>
      </c>
      <c r="H499" s="249">
        <v>16.82</v>
      </c>
      <c r="I499" s="247">
        <f t="shared" si="60"/>
        <v>38.76</v>
      </c>
      <c r="J499" s="250">
        <v>38.28</v>
      </c>
      <c r="K499" s="231">
        <v>45460</v>
      </c>
      <c r="L499" s="249">
        <f t="shared" si="61"/>
        <v>0.47999999999999687</v>
      </c>
      <c r="M499" s="251">
        <v>2</v>
      </c>
      <c r="N499" s="247"/>
    </row>
    <row r="500" spans="1:14" ht="14.4">
      <c r="A500" s="1">
        <v>12</v>
      </c>
      <c r="B500" s="231">
        <v>45460</v>
      </c>
      <c r="C500" s="1">
        <v>29667</v>
      </c>
      <c r="D500" s="12">
        <v>312215</v>
      </c>
      <c r="E500" s="17">
        <v>455</v>
      </c>
      <c r="F500" s="24" t="s">
        <v>11</v>
      </c>
      <c r="G500" s="247">
        <v>56.28</v>
      </c>
      <c r="H500" s="247">
        <v>17.02</v>
      </c>
      <c r="I500" s="247">
        <f t="shared" si="60"/>
        <v>39.260000000000005</v>
      </c>
      <c r="J500" s="250">
        <v>38.4</v>
      </c>
      <c r="K500" s="231">
        <v>45460</v>
      </c>
      <c r="L500" s="247">
        <f t="shared" si="61"/>
        <v>0.86000000000000654</v>
      </c>
      <c r="M500" s="254">
        <v>2</v>
      </c>
      <c r="N500" s="247"/>
    </row>
    <row r="501" spans="1:14" ht="14.4">
      <c r="B501" s="231">
        <v>45460</v>
      </c>
      <c r="F501" s="24"/>
      <c r="G501" s="247"/>
      <c r="H501" s="247"/>
      <c r="I501" s="199">
        <v>448.6</v>
      </c>
      <c r="J501" s="88"/>
      <c r="K501" s="200"/>
      <c r="L501" s="224">
        <v>4.5999999999999996</v>
      </c>
      <c r="M501" s="247"/>
      <c r="N501" s="247"/>
    </row>
    <row r="502" spans="1:14" ht="14.4">
      <c r="A502" s="1">
        <v>1</v>
      </c>
      <c r="B502" s="25">
        <v>45460</v>
      </c>
      <c r="C502" s="1">
        <v>63707</v>
      </c>
      <c r="D502" s="12">
        <v>312215</v>
      </c>
      <c r="E502" s="17">
        <v>330</v>
      </c>
      <c r="F502" s="24" t="s">
        <v>10</v>
      </c>
      <c r="G502" s="247">
        <v>34.32</v>
      </c>
      <c r="H502" s="247">
        <v>10.32</v>
      </c>
      <c r="I502" s="247">
        <f t="shared" ref="I502:I521" si="62">G502-H502</f>
        <v>24</v>
      </c>
      <c r="J502" s="250">
        <v>23.74</v>
      </c>
      <c r="K502" s="253">
        <v>45460</v>
      </c>
      <c r="L502" s="249">
        <f t="shared" ref="L502:L521" si="63">I502-J502</f>
        <v>0.26000000000000156</v>
      </c>
      <c r="M502" s="254">
        <v>1</v>
      </c>
      <c r="N502" s="247"/>
    </row>
    <row r="503" spans="1:14" ht="14.4">
      <c r="A503" s="1">
        <v>2</v>
      </c>
      <c r="B503" s="25">
        <v>45460</v>
      </c>
      <c r="C503" s="1">
        <v>63708</v>
      </c>
      <c r="D503" s="12">
        <v>312215</v>
      </c>
      <c r="E503" s="17">
        <v>342</v>
      </c>
      <c r="F503" s="24" t="s">
        <v>39</v>
      </c>
      <c r="G503" s="247">
        <v>50.54</v>
      </c>
      <c r="H503" s="247">
        <v>17.239999999999998</v>
      </c>
      <c r="I503" s="247">
        <f t="shared" si="62"/>
        <v>33.299999999999997</v>
      </c>
      <c r="J503" s="250">
        <v>32.799999999999997</v>
      </c>
      <c r="K503" s="253">
        <v>45460</v>
      </c>
      <c r="L503" s="249">
        <f t="shared" si="63"/>
        <v>0.5</v>
      </c>
      <c r="M503" s="254">
        <v>1</v>
      </c>
      <c r="N503" s="247"/>
    </row>
    <row r="504" spans="1:14" ht="14.4">
      <c r="A504" s="1">
        <v>3</v>
      </c>
      <c r="B504" s="25">
        <v>45460</v>
      </c>
      <c r="C504" s="1">
        <v>63709</v>
      </c>
      <c r="D504" s="12">
        <v>312215</v>
      </c>
      <c r="E504" s="17">
        <v>341</v>
      </c>
      <c r="F504" s="24" t="s">
        <v>42</v>
      </c>
      <c r="G504" s="247">
        <v>53.56</v>
      </c>
      <c r="H504" s="247">
        <v>17.12</v>
      </c>
      <c r="I504" s="247">
        <f t="shared" si="62"/>
        <v>36.44</v>
      </c>
      <c r="J504" s="250">
        <v>36.119999999999997</v>
      </c>
      <c r="K504" s="253">
        <v>45460</v>
      </c>
      <c r="L504" s="249">
        <f t="shared" si="63"/>
        <v>0.32000000000000028</v>
      </c>
      <c r="M504" s="254">
        <v>1</v>
      </c>
      <c r="N504" s="247"/>
    </row>
    <row r="505" spans="1:14" ht="14.4">
      <c r="A505" s="1">
        <v>4</v>
      </c>
      <c r="B505" s="25">
        <v>45460</v>
      </c>
      <c r="C505" s="1">
        <v>63710</v>
      </c>
      <c r="D505" s="12">
        <v>312215</v>
      </c>
      <c r="E505" s="17">
        <v>345</v>
      </c>
      <c r="F505" s="24" t="s">
        <v>45</v>
      </c>
      <c r="G505" s="247">
        <v>54.3</v>
      </c>
      <c r="H505" s="247">
        <v>17.399999999999999</v>
      </c>
      <c r="I505" s="247">
        <f t="shared" si="62"/>
        <v>36.9</v>
      </c>
      <c r="J505" s="250">
        <v>36.28</v>
      </c>
      <c r="K505" s="253">
        <v>45460</v>
      </c>
      <c r="L505" s="249">
        <f t="shared" si="63"/>
        <v>0.61999999999999744</v>
      </c>
      <c r="M505" s="254">
        <v>1</v>
      </c>
      <c r="N505" s="247"/>
    </row>
    <row r="506" spans="1:14" ht="14.4">
      <c r="A506" s="1">
        <v>5</v>
      </c>
      <c r="B506" s="25">
        <v>45460</v>
      </c>
      <c r="C506" s="1">
        <v>63711</v>
      </c>
      <c r="D506" s="12">
        <v>312215</v>
      </c>
      <c r="E506" s="17">
        <v>343</v>
      </c>
      <c r="F506" s="24" t="s">
        <v>44</v>
      </c>
      <c r="G506" s="247">
        <v>54.74</v>
      </c>
      <c r="H506" s="247">
        <v>17.52</v>
      </c>
      <c r="I506" s="247">
        <f t="shared" si="62"/>
        <v>37.22</v>
      </c>
      <c r="J506" s="250">
        <v>36.82</v>
      </c>
      <c r="K506" s="253">
        <v>45460</v>
      </c>
      <c r="L506" s="249">
        <f t="shared" si="63"/>
        <v>0.39999999999999858</v>
      </c>
      <c r="M506" s="254">
        <v>1</v>
      </c>
      <c r="N506" s="247"/>
    </row>
    <row r="507" spans="1:14" ht="14.4">
      <c r="A507" s="1">
        <v>6</v>
      </c>
      <c r="B507" s="25">
        <v>45460</v>
      </c>
      <c r="C507" s="1">
        <v>63712</v>
      </c>
      <c r="D507" s="12">
        <v>312215</v>
      </c>
      <c r="E507" s="17">
        <v>344</v>
      </c>
      <c r="F507" s="24" t="s">
        <v>26</v>
      </c>
      <c r="G507" s="247">
        <v>53.88</v>
      </c>
      <c r="H507" s="247">
        <v>16.86</v>
      </c>
      <c r="I507" s="247">
        <f t="shared" si="62"/>
        <v>37.020000000000003</v>
      </c>
      <c r="J507" s="250">
        <v>36.68</v>
      </c>
      <c r="K507" s="253">
        <v>45460</v>
      </c>
      <c r="L507" s="249">
        <f t="shared" si="63"/>
        <v>0.34000000000000341</v>
      </c>
      <c r="M507" s="254">
        <v>1</v>
      </c>
      <c r="N507" s="247"/>
    </row>
    <row r="508" spans="1:14" ht="14.4">
      <c r="A508" s="1">
        <v>7</v>
      </c>
      <c r="B508" s="25">
        <v>45460</v>
      </c>
      <c r="C508" s="1">
        <v>63713</v>
      </c>
      <c r="D508" s="12">
        <v>312215</v>
      </c>
      <c r="E508" s="17">
        <v>347</v>
      </c>
      <c r="F508" s="24" t="s">
        <v>23</v>
      </c>
      <c r="G508" s="247">
        <v>55.56</v>
      </c>
      <c r="H508" s="247">
        <v>17.440000000000001</v>
      </c>
      <c r="I508" s="247">
        <f t="shared" si="62"/>
        <v>38.120000000000005</v>
      </c>
      <c r="J508" s="250">
        <v>37.76</v>
      </c>
      <c r="K508" s="253">
        <v>45460</v>
      </c>
      <c r="L508" s="249">
        <f t="shared" si="63"/>
        <v>0.36000000000000654</v>
      </c>
      <c r="M508" s="254">
        <v>1</v>
      </c>
      <c r="N508" s="247"/>
    </row>
    <row r="509" spans="1:14" ht="14.4">
      <c r="A509" s="1">
        <v>8</v>
      </c>
      <c r="B509" s="25">
        <v>45460</v>
      </c>
      <c r="C509" s="1">
        <v>63714</v>
      </c>
      <c r="D509" s="12">
        <v>312215</v>
      </c>
      <c r="E509" s="17">
        <v>362</v>
      </c>
      <c r="F509" s="24" t="s">
        <v>24</v>
      </c>
      <c r="G509" s="247">
        <v>51.72</v>
      </c>
      <c r="H509" s="247">
        <v>17.78</v>
      </c>
      <c r="I509" s="247">
        <f t="shared" si="62"/>
        <v>33.94</v>
      </c>
      <c r="J509" s="250">
        <v>33.04</v>
      </c>
      <c r="K509" s="253">
        <v>45460</v>
      </c>
      <c r="L509" s="249">
        <f t="shared" si="63"/>
        <v>0.89999999999999858</v>
      </c>
      <c r="M509" s="254">
        <v>1</v>
      </c>
      <c r="N509" s="247"/>
    </row>
    <row r="510" spans="1:14" ht="14.4">
      <c r="A510" s="1">
        <v>9</v>
      </c>
      <c r="B510" s="25">
        <v>45460</v>
      </c>
      <c r="C510" s="1">
        <v>63715</v>
      </c>
      <c r="D510" s="12">
        <v>312215</v>
      </c>
      <c r="E510" s="17">
        <v>368</v>
      </c>
      <c r="F510" s="24" t="s">
        <v>25</v>
      </c>
      <c r="G510" s="247">
        <v>54.28</v>
      </c>
      <c r="H510" s="247">
        <v>17.2</v>
      </c>
      <c r="I510" s="247">
        <f t="shared" si="62"/>
        <v>37.08</v>
      </c>
      <c r="J510" s="250">
        <v>36.700000000000003</v>
      </c>
      <c r="K510" s="253">
        <v>45460</v>
      </c>
      <c r="L510" s="249">
        <f t="shared" si="63"/>
        <v>0.37999999999999545</v>
      </c>
      <c r="M510" s="254">
        <v>1</v>
      </c>
      <c r="N510" s="247"/>
    </row>
    <row r="511" spans="1:14" ht="14.4">
      <c r="A511" s="1">
        <v>10</v>
      </c>
      <c r="B511" s="25">
        <v>45460</v>
      </c>
      <c r="C511" s="1">
        <v>63716</v>
      </c>
      <c r="D511" s="12">
        <v>312215</v>
      </c>
      <c r="E511" s="17">
        <v>397</v>
      </c>
      <c r="F511" s="24" t="s">
        <v>40</v>
      </c>
      <c r="G511" s="247">
        <v>52.44</v>
      </c>
      <c r="H511" s="247">
        <v>17.02</v>
      </c>
      <c r="I511" s="247">
        <f t="shared" si="62"/>
        <v>35.42</v>
      </c>
      <c r="J511" s="250">
        <v>34.9</v>
      </c>
      <c r="K511" s="253">
        <v>45460</v>
      </c>
      <c r="L511" s="249">
        <f t="shared" si="63"/>
        <v>0.52000000000000313</v>
      </c>
      <c r="M511" s="254">
        <v>1</v>
      </c>
      <c r="N511" s="247"/>
    </row>
    <row r="512" spans="1:14" ht="14.4">
      <c r="A512" s="1">
        <v>11</v>
      </c>
      <c r="B512" s="25">
        <v>45460</v>
      </c>
      <c r="C512" s="1">
        <v>63717</v>
      </c>
      <c r="D512" s="12">
        <v>312215</v>
      </c>
      <c r="E512" s="17">
        <v>406</v>
      </c>
      <c r="F512" s="24" t="s">
        <v>10</v>
      </c>
      <c r="G512" s="247">
        <v>34.619999999999997</v>
      </c>
      <c r="H512" s="247">
        <v>10.3</v>
      </c>
      <c r="I512" s="247">
        <f t="shared" si="62"/>
        <v>24.319999999999997</v>
      </c>
      <c r="J512" s="250">
        <v>24.02</v>
      </c>
      <c r="K512" s="253">
        <v>45460</v>
      </c>
      <c r="L512" s="249">
        <f t="shared" si="63"/>
        <v>0.29999999999999716</v>
      </c>
      <c r="M512" s="254">
        <v>2</v>
      </c>
      <c r="N512" s="247"/>
    </row>
    <row r="513" spans="1:14" ht="14.4">
      <c r="A513" s="1">
        <v>12</v>
      </c>
      <c r="B513" s="25">
        <v>45460</v>
      </c>
      <c r="C513" s="1">
        <v>63718</v>
      </c>
      <c r="D513" s="12">
        <v>312215</v>
      </c>
      <c r="E513" s="17">
        <v>411</v>
      </c>
      <c r="F513" s="24" t="s">
        <v>8</v>
      </c>
      <c r="G513" s="247">
        <v>34.96</v>
      </c>
      <c r="H513" s="247">
        <v>10.16</v>
      </c>
      <c r="I513" s="247">
        <f t="shared" si="62"/>
        <v>24.8</v>
      </c>
      <c r="J513" s="250">
        <v>24.18</v>
      </c>
      <c r="K513" s="253">
        <v>45460</v>
      </c>
      <c r="L513" s="249">
        <f t="shared" si="63"/>
        <v>0.62000000000000099</v>
      </c>
      <c r="M513" s="254">
        <v>1</v>
      </c>
      <c r="N513" s="247"/>
    </row>
    <row r="514" spans="1:14" ht="14.4">
      <c r="A514" s="1">
        <v>13</v>
      </c>
      <c r="B514" s="25">
        <v>45460</v>
      </c>
      <c r="C514" s="1">
        <v>63719</v>
      </c>
      <c r="D514" s="12">
        <v>312215</v>
      </c>
      <c r="E514" s="17">
        <v>425</v>
      </c>
      <c r="F514" s="24" t="s">
        <v>39</v>
      </c>
      <c r="G514" s="247">
        <v>55.44</v>
      </c>
      <c r="H514" s="247">
        <v>17.18</v>
      </c>
      <c r="I514" s="247">
        <f t="shared" si="62"/>
        <v>38.26</v>
      </c>
      <c r="J514" s="250">
        <v>37.700000000000003</v>
      </c>
      <c r="K514" s="253">
        <v>45460</v>
      </c>
      <c r="L514" s="249">
        <f t="shared" si="63"/>
        <v>0.55999999999999517</v>
      </c>
      <c r="M514" s="254">
        <v>2</v>
      </c>
      <c r="N514" s="247"/>
    </row>
    <row r="515" spans="1:14" ht="14.4">
      <c r="A515" s="1">
        <v>14</v>
      </c>
      <c r="B515" s="25">
        <v>45460</v>
      </c>
      <c r="C515" s="1">
        <v>63720</v>
      </c>
      <c r="D515" s="12">
        <v>312215</v>
      </c>
      <c r="E515" s="17">
        <v>430</v>
      </c>
      <c r="F515" s="24" t="s">
        <v>45</v>
      </c>
      <c r="G515" s="247">
        <v>54.4</v>
      </c>
      <c r="H515" s="247">
        <v>17.38</v>
      </c>
      <c r="I515" s="247">
        <f t="shared" si="62"/>
        <v>37.019999999999996</v>
      </c>
      <c r="J515" s="250">
        <v>36.36</v>
      </c>
      <c r="K515" s="253">
        <v>45460</v>
      </c>
      <c r="L515" s="249">
        <f t="shared" si="63"/>
        <v>0.65999999999999659</v>
      </c>
      <c r="M515" s="254">
        <v>2</v>
      </c>
      <c r="N515" s="247"/>
    </row>
    <row r="516" spans="1:14" ht="14.4">
      <c r="A516" s="1">
        <v>15</v>
      </c>
      <c r="B516" s="25">
        <v>45460</v>
      </c>
      <c r="C516" s="1">
        <v>63722</v>
      </c>
      <c r="D516" s="12">
        <v>312215</v>
      </c>
      <c r="E516" s="17">
        <v>433</v>
      </c>
      <c r="F516" s="24" t="s">
        <v>42</v>
      </c>
      <c r="G516" s="247">
        <v>55.08</v>
      </c>
      <c r="H516" s="247">
        <v>17.059999999999999</v>
      </c>
      <c r="I516" s="247">
        <f t="shared" si="62"/>
        <v>38.019999999999996</v>
      </c>
      <c r="J516" s="250">
        <v>37.24</v>
      </c>
      <c r="K516" s="253">
        <v>45460</v>
      </c>
      <c r="L516" s="249">
        <f t="shared" si="63"/>
        <v>0.77999999999999403</v>
      </c>
      <c r="M516" s="254">
        <v>2</v>
      </c>
      <c r="N516" s="247"/>
    </row>
    <row r="517" spans="1:14" ht="14.4">
      <c r="A517" s="1">
        <v>16</v>
      </c>
      <c r="B517" s="25">
        <v>45460</v>
      </c>
      <c r="C517" s="1">
        <v>63723</v>
      </c>
      <c r="D517" s="12">
        <v>312215</v>
      </c>
      <c r="E517" s="17">
        <v>438</v>
      </c>
      <c r="F517" s="24" t="s">
        <v>26</v>
      </c>
      <c r="G517" s="247">
        <v>54.9</v>
      </c>
      <c r="H517" s="247">
        <v>16.86</v>
      </c>
      <c r="I517" s="247">
        <f t="shared" si="62"/>
        <v>38.04</v>
      </c>
      <c r="J517" s="250">
        <v>36.76</v>
      </c>
      <c r="K517" s="253">
        <v>45460</v>
      </c>
      <c r="L517" s="249">
        <f t="shared" si="63"/>
        <v>1.2800000000000011</v>
      </c>
      <c r="M517" s="254">
        <v>2</v>
      </c>
      <c r="N517" s="247"/>
    </row>
    <row r="518" spans="1:14" ht="14.4">
      <c r="A518" s="1">
        <v>17</v>
      </c>
      <c r="B518" s="25">
        <v>45460</v>
      </c>
      <c r="C518" s="1">
        <v>63724</v>
      </c>
      <c r="D518" s="12">
        <v>312215</v>
      </c>
      <c r="E518" s="17">
        <v>450</v>
      </c>
      <c r="F518" s="24" t="s">
        <v>24</v>
      </c>
      <c r="G518" s="247">
        <v>55.04</v>
      </c>
      <c r="H518" s="247">
        <v>17.760000000000002</v>
      </c>
      <c r="I518" s="247">
        <f t="shared" si="62"/>
        <v>37.28</v>
      </c>
      <c r="J518" s="250">
        <v>36.78</v>
      </c>
      <c r="K518" s="253">
        <v>45460</v>
      </c>
      <c r="L518" s="249">
        <f t="shared" si="63"/>
        <v>0.5</v>
      </c>
      <c r="M518" s="254">
        <v>2</v>
      </c>
      <c r="N518" s="247"/>
    </row>
    <row r="519" spans="1:14" ht="14.4">
      <c r="A519" s="1">
        <v>18</v>
      </c>
      <c r="B519" s="25">
        <v>45460</v>
      </c>
      <c r="C519" s="1">
        <v>63725</v>
      </c>
      <c r="D519" s="12">
        <v>312215</v>
      </c>
      <c r="E519" s="17">
        <v>457</v>
      </c>
      <c r="F519" s="24" t="s">
        <v>44</v>
      </c>
      <c r="G519" s="247">
        <v>56.1</v>
      </c>
      <c r="H519" s="247">
        <v>17.579999999999998</v>
      </c>
      <c r="I519" s="247">
        <f t="shared" si="62"/>
        <v>38.520000000000003</v>
      </c>
      <c r="J519" s="250">
        <v>37.96</v>
      </c>
      <c r="K519" s="253">
        <v>45460</v>
      </c>
      <c r="L519" s="249">
        <f t="shared" si="63"/>
        <v>0.56000000000000227</v>
      </c>
      <c r="M519" s="254">
        <v>2</v>
      </c>
      <c r="N519" s="247"/>
    </row>
    <row r="520" spans="1:14" ht="14.4">
      <c r="A520" s="1">
        <v>19</v>
      </c>
      <c r="B520" s="25">
        <v>45460</v>
      </c>
      <c r="C520" s="1">
        <v>63726</v>
      </c>
      <c r="D520" s="12">
        <v>312215</v>
      </c>
      <c r="E520" s="17">
        <v>459</v>
      </c>
      <c r="F520" s="24" t="s">
        <v>25</v>
      </c>
      <c r="G520" s="247">
        <v>52.94</v>
      </c>
      <c r="H520" s="247">
        <v>17.2</v>
      </c>
      <c r="I520" s="247">
        <f t="shared" si="62"/>
        <v>35.739999999999995</v>
      </c>
      <c r="J520" s="250">
        <v>34.96</v>
      </c>
      <c r="K520" s="253">
        <v>45460</v>
      </c>
      <c r="L520" s="249">
        <f t="shared" si="63"/>
        <v>0.77999999999999403</v>
      </c>
      <c r="M520" s="254">
        <v>2</v>
      </c>
      <c r="N520" s="247"/>
    </row>
    <row r="521" spans="1:14" ht="14.4">
      <c r="A521" s="1">
        <v>20</v>
      </c>
      <c r="B521" s="25">
        <v>45460</v>
      </c>
      <c r="C521" s="1">
        <v>63727</v>
      </c>
      <c r="D521" s="12">
        <v>312215</v>
      </c>
      <c r="E521" s="17">
        <v>465</v>
      </c>
      <c r="F521" s="24" t="s">
        <v>23</v>
      </c>
      <c r="G521" s="247">
        <v>57.16</v>
      </c>
      <c r="H521" s="247">
        <v>17.420000000000002</v>
      </c>
      <c r="I521" s="247">
        <f t="shared" si="62"/>
        <v>39.739999999999995</v>
      </c>
      <c r="J521" s="250">
        <v>39.200000000000003</v>
      </c>
      <c r="K521" s="253">
        <v>45460</v>
      </c>
      <c r="L521" s="249">
        <f t="shared" si="63"/>
        <v>0.53999999999999204</v>
      </c>
      <c r="M521" s="254">
        <v>2</v>
      </c>
      <c r="N521" s="247"/>
    </row>
    <row r="522" spans="1:14" ht="14.4">
      <c r="B522" s="25">
        <v>45460</v>
      </c>
      <c r="F522" s="24"/>
      <c r="G522" s="247"/>
      <c r="H522" s="247"/>
      <c r="I522" s="199">
        <v>701.18</v>
      </c>
      <c r="J522" s="88"/>
      <c r="K522" s="200"/>
      <c r="L522" s="224">
        <v>11.18</v>
      </c>
      <c r="M522" s="247"/>
      <c r="N522" s="247"/>
    </row>
    <row r="523" spans="1:14" ht="13.8">
      <c r="A523" s="1">
        <v>1</v>
      </c>
      <c r="B523" s="25">
        <v>45461</v>
      </c>
      <c r="C523" s="1">
        <v>29668</v>
      </c>
      <c r="D523" s="12">
        <v>312215</v>
      </c>
      <c r="E523" s="17">
        <v>475</v>
      </c>
      <c r="F523" s="20" t="s">
        <v>12</v>
      </c>
      <c r="G523" s="249">
        <v>53.1</v>
      </c>
      <c r="H523" s="249">
        <v>16.8</v>
      </c>
      <c r="I523" s="247">
        <f t="shared" ref="I523:I533" si="64">G523-H523</f>
        <v>36.299999999999997</v>
      </c>
      <c r="J523" s="250">
        <v>36</v>
      </c>
      <c r="K523" s="231">
        <v>45461</v>
      </c>
      <c r="L523" s="249">
        <f t="shared" ref="L523:L533" si="65">I523-J523</f>
        <v>0.29999999999999716</v>
      </c>
      <c r="M523" s="251">
        <v>1</v>
      </c>
      <c r="N523" s="247"/>
    </row>
    <row r="524" spans="1:14" ht="13.8">
      <c r="A524" s="1">
        <v>2</v>
      </c>
      <c r="B524" s="25">
        <v>45461</v>
      </c>
      <c r="C524" s="1">
        <v>29669</v>
      </c>
      <c r="D524" s="12">
        <v>312215</v>
      </c>
      <c r="E524" s="17">
        <v>474</v>
      </c>
      <c r="F524" s="20" t="s">
        <v>34</v>
      </c>
      <c r="G524" s="249">
        <v>53.12</v>
      </c>
      <c r="H524" s="249">
        <v>16.84</v>
      </c>
      <c r="I524" s="247">
        <f t="shared" si="64"/>
        <v>36.28</v>
      </c>
      <c r="J524" s="250">
        <v>36.04</v>
      </c>
      <c r="K524" s="231">
        <v>45461</v>
      </c>
      <c r="L524" s="249">
        <f t="shared" si="65"/>
        <v>0.24000000000000199</v>
      </c>
      <c r="M524" s="251">
        <v>1</v>
      </c>
      <c r="N524" s="26"/>
    </row>
    <row r="525" spans="1:14" ht="13.8">
      <c r="A525" s="1">
        <v>3</v>
      </c>
      <c r="B525" s="25">
        <v>45461</v>
      </c>
      <c r="C525" s="1">
        <v>29670</v>
      </c>
      <c r="D525" s="12">
        <v>312215</v>
      </c>
      <c r="E525" s="17">
        <v>477</v>
      </c>
      <c r="F525" s="20" t="s">
        <v>48</v>
      </c>
      <c r="G525" s="249">
        <v>54.46</v>
      </c>
      <c r="H525" s="249">
        <v>16.8</v>
      </c>
      <c r="I525" s="247">
        <f t="shared" si="64"/>
        <v>37.659999999999997</v>
      </c>
      <c r="J525" s="250">
        <v>37.44</v>
      </c>
      <c r="K525" s="231">
        <v>45461</v>
      </c>
      <c r="L525" s="249">
        <f t="shared" si="65"/>
        <v>0.21999999999999886</v>
      </c>
      <c r="M525" s="251">
        <v>1</v>
      </c>
      <c r="N525" s="26"/>
    </row>
    <row r="526" spans="1:14" ht="13.8">
      <c r="A526" s="1">
        <v>4</v>
      </c>
      <c r="B526" s="25">
        <v>45461</v>
      </c>
      <c r="C526" s="1">
        <v>29671</v>
      </c>
      <c r="D526" s="12">
        <v>312215</v>
      </c>
      <c r="E526" s="17">
        <v>481</v>
      </c>
      <c r="F526" s="20" t="s">
        <v>11</v>
      </c>
      <c r="G526" s="249">
        <v>55.7</v>
      </c>
      <c r="H526" s="249">
        <v>16.940000000000001</v>
      </c>
      <c r="I526" s="247">
        <f t="shared" si="64"/>
        <v>38.760000000000005</v>
      </c>
      <c r="J526" s="250">
        <v>38.42</v>
      </c>
      <c r="K526" s="231">
        <v>45461</v>
      </c>
      <c r="L526" s="249">
        <f t="shared" si="65"/>
        <v>0.34000000000000341</v>
      </c>
      <c r="M526" s="251">
        <v>1</v>
      </c>
      <c r="N526" s="26"/>
    </row>
    <row r="527" spans="1:14" ht="13.8">
      <c r="A527" s="1">
        <v>5</v>
      </c>
      <c r="B527" s="25">
        <v>45461</v>
      </c>
      <c r="C527" s="1">
        <v>29672</v>
      </c>
      <c r="D527" s="12">
        <v>312215</v>
      </c>
      <c r="E527" s="17">
        <v>508</v>
      </c>
      <c r="F527" s="20" t="s">
        <v>32</v>
      </c>
      <c r="G527" s="249">
        <v>55.78</v>
      </c>
      <c r="H527" s="249">
        <v>16.8</v>
      </c>
      <c r="I527" s="247">
        <f t="shared" si="64"/>
        <v>38.980000000000004</v>
      </c>
      <c r="J527" s="250">
        <v>38.56</v>
      </c>
      <c r="K527" s="231">
        <v>45461</v>
      </c>
      <c r="L527" s="249">
        <f t="shared" si="65"/>
        <v>0.42000000000000171</v>
      </c>
      <c r="M527" s="251">
        <v>1</v>
      </c>
      <c r="N527" s="26"/>
    </row>
    <row r="528" spans="1:14" ht="13.8">
      <c r="A528" s="1">
        <v>6</v>
      </c>
      <c r="B528" s="25">
        <v>45461</v>
      </c>
      <c r="C528" s="1">
        <v>29673</v>
      </c>
      <c r="D528" s="12">
        <v>312215</v>
      </c>
      <c r="E528" s="17">
        <v>511</v>
      </c>
      <c r="F528" s="20" t="s">
        <v>13</v>
      </c>
      <c r="G528" s="249">
        <v>53.1</v>
      </c>
      <c r="H528" s="249">
        <v>16.899999999999999</v>
      </c>
      <c r="I528" s="247">
        <f t="shared" si="64"/>
        <v>36.200000000000003</v>
      </c>
      <c r="J528" s="250">
        <v>35.82</v>
      </c>
      <c r="K528" s="231">
        <v>45461</v>
      </c>
      <c r="L528" s="249">
        <f t="shared" si="65"/>
        <v>0.38000000000000256</v>
      </c>
      <c r="M528" s="251">
        <v>1</v>
      </c>
      <c r="N528" s="26"/>
    </row>
    <row r="529" spans="1:14" ht="13.8">
      <c r="A529" s="1">
        <v>7</v>
      </c>
      <c r="B529" s="25">
        <v>45461</v>
      </c>
      <c r="C529" s="1">
        <v>29674</v>
      </c>
      <c r="D529" s="12">
        <v>312215</v>
      </c>
      <c r="E529" s="17">
        <v>551</v>
      </c>
      <c r="F529" s="20" t="s">
        <v>34</v>
      </c>
      <c r="G529" s="249">
        <v>52.2</v>
      </c>
      <c r="H529" s="249">
        <v>16.8</v>
      </c>
      <c r="I529" s="247">
        <f t="shared" si="64"/>
        <v>35.400000000000006</v>
      </c>
      <c r="J529" s="250">
        <v>34.700000000000003</v>
      </c>
      <c r="K529" s="231">
        <v>45461</v>
      </c>
      <c r="L529" s="249">
        <f t="shared" si="65"/>
        <v>0.70000000000000284</v>
      </c>
      <c r="M529" s="251">
        <v>2</v>
      </c>
      <c r="N529" s="26"/>
    </row>
    <row r="530" spans="1:14" ht="13.8">
      <c r="A530" s="1">
        <v>8</v>
      </c>
      <c r="B530" s="25">
        <v>45461</v>
      </c>
      <c r="C530" s="1">
        <v>29675</v>
      </c>
      <c r="D530" s="12">
        <v>312215</v>
      </c>
      <c r="E530" s="17">
        <v>553</v>
      </c>
      <c r="F530" s="20" t="s">
        <v>12</v>
      </c>
      <c r="G530" s="249">
        <v>52.2</v>
      </c>
      <c r="H530" s="249">
        <v>16.78</v>
      </c>
      <c r="I530" s="247">
        <f t="shared" si="64"/>
        <v>35.42</v>
      </c>
      <c r="J530" s="250">
        <v>34.68</v>
      </c>
      <c r="K530" s="231">
        <v>45461</v>
      </c>
      <c r="L530" s="249">
        <f t="shared" si="65"/>
        <v>0.74000000000000199</v>
      </c>
      <c r="M530" s="251">
        <v>2</v>
      </c>
      <c r="N530" s="26"/>
    </row>
    <row r="531" spans="1:14" ht="13.8">
      <c r="A531" s="1">
        <v>9</v>
      </c>
      <c r="B531" s="25">
        <v>45461</v>
      </c>
      <c r="C531" s="1">
        <v>29676</v>
      </c>
      <c r="D531" s="12">
        <v>312215</v>
      </c>
      <c r="E531" s="17">
        <v>565</v>
      </c>
      <c r="F531" s="20" t="s">
        <v>11</v>
      </c>
      <c r="G531" s="249">
        <v>52.9</v>
      </c>
      <c r="H531" s="249">
        <v>16.920000000000002</v>
      </c>
      <c r="I531" s="247">
        <f t="shared" si="64"/>
        <v>35.979999999999997</v>
      </c>
      <c r="J531" s="250">
        <v>35.659999999999997</v>
      </c>
      <c r="K531" s="231">
        <v>45461</v>
      </c>
      <c r="L531" s="249">
        <f t="shared" si="65"/>
        <v>0.32000000000000028</v>
      </c>
      <c r="M531" s="251">
        <v>2</v>
      </c>
      <c r="N531" s="26"/>
    </row>
    <row r="532" spans="1:14" ht="13.8">
      <c r="A532" s="1">
        <v>10</v>
      </c>
      <c r="B532" s="25">
        <v>45461</v>
      </c>
      <c r="C532" s="1">
        <v>29677</v>
      </c>
      <c r="D532" s="12">
        <v>312215</v>
      </c>
      <c r="E532" s="17">
        <v>590</v>
      </c>
      <c r="F532" s="20" t="s">
        <v>32</v>
      </c>
      <c r="G532" s="249">
        <v>55.32</v>
      </c>
      <c r="H532" s="249">
        <v>16.78</v>
      </c>
      <c r="I532" s="247">
        <f t="shared" si="64"/>
        <v>38.54</v>
      </c>
      <c r="J532" s="250">
        <v>38.22</v>
      </c>
      <c r="K532" s="231">
        <v>45461</v>
      </c>
      <c r="L532" s="249">
        <f t="shared" si="65"/>
        <v>0.32000000000000028</v>
      </c>
      <c r="M532" s="251">
        <v>2</v>
      </c>
      <c r="N532" s="26"/>
    </row>
    <row r="533" spans="1:14" ht="13.8">
      <c r="A533" s="1">
        <v>11</v>
      </c>
      <c r="B533" s="25">
        <v>45461</v>
      </c>
      <c r="C533" s="1">
        <v>29678</v>
      </c>
      <c r="D533" s="12">
        <v>312215</v>
      </c>
      <c r="E533" s="17">
        <v>624</v>
      </c>
      <c r="F533" s="20" t="s">
        <v>13</v>
      </c>
      <c r="G533" s="249">
        <v>55.64</v>
      </c>
      <c r="H533" s="249">
        <v>16.88</v>
      </c>
      <c r="I533" s="247">
        <f t="shared" si="64"/>
        <v>38.760000000000005</v>
      </c>
      <c r="J533" s="250">
        <v>38.340000000000003</v>
      </c>
      <c r="K533" s="255">
        <v>45462</v>
      </c>
      <c r="L533" s="249">
        <f t="shared" si="65"/>
        <v>0.42000000000000171</v>
      </c>
      <c r="M533" s="251">
        <v>2</v>
      </c>
      <c r="N533" s="26"/>
    </row>
    <row r="534" spans="1:14" ht="14.4">
      <c r="B534" s="25">
        <v>45461</v>
      </c>
      <c r="F534" s="24"/>
      <c r="G534" s="26"/>
      <c r="H534" s="26"/>
      <c r="I534" s="199">
        <v>408.28</v>
      </c>
      <c r="J534" s="88"/>
      <c r="K534" s="200"/>
      <c r="L534" s="224">
        <v>4.4000000000000004</v>
      </c>
      <c r="M534" s="26"/>
      <c r="N534" s="26"/>
    </row>
    <row r="535" spans="1:14" ht="14.4">
      <c r="A535" s="1">
        <v>1</v>
      </c>
      <c r="B535" s="25">
        <v>45461</v>
      </c>
      <c r="C535" s="1">
        <v>63728</v>
      </c>
      <c r="D535" s="12">
        <v>312215</v>
      </c>
      <c r="E535" s="17">
        <v>476</v>
      </c>
      <c r="F535" s="24" t="s">
        <v>42</v>
      </c>
      <c r="G535" s="247">
        <v>54.2</v>
      </c>
      <c r="H535" s="247">
        <v>17.36</v>
      </c>
      <c r="I535" s="247">
        <f t="shared" ref="I535:I554" si="66">G535-H535</f>
        <v>36.840000000000003</v>
      </c>
      <c r="J535" s="250">
        <v>36.619999999999997</v>
      </c>
      <c r="K535" s="253">
        <v>45461</v>
      </c>
      <c r="L535" s="249">
        <f t="shared" ref="L535:L554" si="67">I535-J535</f>
        <v>0.22000000000000597</v>
      </c>
      <c r="M535" s="254">
        <v>1</v>
      </c>
      <c r="N535" s="26"/>
    </row>
    <row r="536" spans="1:14" ht="14.4">
      <c r="A536" s="1">
        <v>2</v>
      </c>
      <c r="B536" s="25">
        <v>45461</v>
      </c>
      <c r="C536" s="1">
        <v>63729</v>
      </c>
      <c r="D536" s="12">
        <v>312215</v>
      </c>
      <c r="E536" s="17">
        <v>490</v>
      </c>
      <c r="F536" s="24" t="s">
        <v>45</v>
      </c>
      <c r="G536" s="247">
        <v>54.62</v>
      </c>
      <c r="H536" s="247">
        <v>17.38</v>
      </c>
      <c r="I536" s="247">
        <f t="shared" si="66"/>
        <v>37.239999999999995</v>
      </c>
      <c r="J536" s="250">
        <v>36.94</v>
      </c>
      <c r="K536" s="253">
        <v>45461</v>
      </c>
      <c r="L536" s="249">
        <f t="shared" si="67"/>
        <v>0.29999999999999716</v>
      </c>
      <c r="M536" s="254">
        <v>1</v>
      </c>
      <c r="N536" s="26"/>
    </row>
    <row r="537" spans="1:14" ht="14.4">
      <c r="A537" s="1">
        <v>3</v>
      </c>
      <c r="B537" s="25">
        <v>45461</v>
      </c>
      <c r="C537" s="1">
        <v>63730</v>
      </c>
      <c r="D537" s="12">
        <v>312215</v>
      </c>
      <c r="E537" s="17">
        <v>492</v>
      </c>
      <c r="F537" s="24" t="s">
        <v>39</v>
      </c>
      <c r="G537" s="247">
        <v>54.52</v>
      </c>
      <c r="H537" s="247">
        <v>17.2</v>
      </c>
      <c r="I537" s="247">
        <f t="shared" si="66"/>
        <v>37.320000000000007</v>
      </c>
      <c r="J537" s="250">
        <v>36.96</v>
      </c>
      <c r="K537" s="253">
        <v>45461</v>
      </c>
      <c r="L537" s="249">
        <f t="shared" si="67"/>
        <v>0.36000000000000654</v>
      </c>
      <c r="M537" s="254">
        <v>1</v>
      </c>
      <c r="N537" s="26"/>
    </row>
    <row r="538" spans="1:14" ht="14.4">
      <c r="A538" s="1">
        <v>4</v>
      </c>
      <c r="B538" s="25">
        <v>45461</v>
      </c>
      <c r="C538" s="1">
        <v>63731</v>
      </c>
      <c r="D538" s="12">
        <v>312215</v>
      </c>
      <c r="E538" s="17">
        <v>491</v>
      </c>
      <c r="F538" s="24" t="s">
        <v>25</v>
      </c>
      <c r="G538" s="247">
        <v>52.24</v>
      </c>
      <c r="H538" s="247">
        <v>17.18</v>
      </c>
      <c r="I538" s="247">
        <f t="shared" si="66"/>
        <v>35.06</v>
      </c>
      <c r="J538" s="250">
        <v>34.4</v>
      </c>
      <c r="K538" s="253">
        <v>45461</v>
      </c>
      <c r="L538" s="249">
        <f t="shared" si="67"/>
        <v>0.66000000000000369</v>
      </c>
      <c r="M538" s="254">
        <v>1</v>
      </c>
      <c r="N538" s="26"/>
    </row>
    <row r="539" spans="1:14" ht="14.4">
      <c r="A539" s="1">
        <v>5</v>
      </c>
      <c r="B539" s="25">
        <v>45461</v>
      </c>
      <c r="C539" s="1">
        <v>63732</v>
      </c>
      <c r="D539" s="12">
        <v>312215</v>
      </c>
      <c r="E539" s="17">
        <v>499</v>
      </c>
      <c r="F539" s="24" t="s">
        <v>10</v>
      </c>
      <c r="G539" s="247">
        <v>33.58</v>
      </c>
      <c r="H539" s="247">
        <v>10.24</v>
      </c>
      <c r="I539" s="247">
        <f t="shared" si="66"/>
        <v>23.339999999999996</v>
      </c>
      <c r="J539" s="250">
        <v>23.26</v>
      </c>
      <c r="K539" s="253">
        <v>45461</v>
      </c>
      <c r="L539" s="249">
        <f t="shared" si="67"/>
        <v>7.9999999999994742E-2</v>
      </c>
      <c r="M539" s="254">
        <v>1</v>
      </c>
      <c r="N539" s="26"/>
    </row>
    <row r="540" spans="1:14" ht="14.4">
      <c r="A540" s="1">
        <v>6</v>
      </c>
      <c r="B540" s="25">
        <v>45461</v>
      </c>
      <c r="C540" s="1">
        <v>63733</v>
      </c>
      <c r="D540" s="12">
        <v>312215</v>
      </c>
      <c r="E540" s="17">
        <v>503</v>
      </c>
      <c r="F540" s="24" t="s">
        <v>44</v>
      </c>
      <c r="G540" s="247">
        <v>56.82</v>
      </c>
      <c r="H540" s="247">
        <v>17.579999999999998</v>
      </c>
      <c r="I540" s="247">
        <f t="shared" si="66"/>
        <v>39.24</v>
      </c>
      <c r="J540" s="250">
        <v>38.68</v>
      </c>
      <c r="K540" s="253">
        <v>45461</v>
      </c>
      <c r="L540" s="249">
        <f t="shared" si="67"/>
        <v>0.56000000000000227</v>
      </c>
      <c r="M540" s="254">
        <v>1</v>
      </c>
      <c r="N540" s="26"/>
    </row>
    <row r="541" spans="1:14" ht="14.4">
      <c r="A541" s="1">
        <v>7</v>
      </c>
      <c r="B541" s="25">
        <v>45461</v>
      </c>
      <c r="C541" s="1">
        <v>63734</v>
      </c>
      <c r="D541" s="12">
        <v>312215</v>
      </c>
      <c r="E541" s="17">
        <v>505</v>
      </c>
      <c r="F541" s="24" t="s">
        <v>26</v>
      </c>
      <c r="G541" s="247">
        <v>53.94</v>
      </c>
      <c r="H541" s="247">
        <v>16.88</v>
      </c>
      <c r="I541" s="247">
        <f t="shared" si="66"/>
        <v>37.06</v>
      </c>
      <c r="J541" s="250">
        <v>36.68</v>
      </c>
      <c r="K541" s="253">
        <v>45461</v>
      </c>
      <c r="L541" s="249">
        <f t="shared" si="67"/>
        <v>0.38000000000000256</v>
      </c>
      <c r="M541" s="254">
        <v>1</v>
      </c>
      <c r="N541" s="26"/>
    </row>
    <row r="542" spans="1:14" ht="14.4">
      <c r="A542" s="1">
        <v>8</v>
      </c>
      <c r="B542" s="25">
        <v>45461</v>
      </c>
      <c r="C542" s="1">
        <v>63735</v>
      </c>
      <c r="D542" s="12">
        <v>312215</v>
      </c>
      <c r="E542" s="17">
        <v>510</v>
      </c>
      <c r="F542" s="24" t="s">
        <v>22</v>
      </c>
      <c r="G542" s="247">
        <v>54.04</v>
      </c>
      <c r="H542" s="247">
        <v>17.34</v>
      </c>
      <c r="I542" s="247">
        <f t="shared" si="66"/>
        <v>36.700000000000003</v>
      </c>
      <c r="J542" s="250">
        <v>36.26</v>
      </c>
      <c r="K542" s="253">
        <v>45461</v>
      </c>
      <c r="L542" s="249">
        <f t="shared" si="67"/>
        <v>0.44000000000000483</v>
      </c>
      <c r="M542" s="254">
        <v>1</v>
      </c>
      <c r="N542" s="26"/>
    </row>
    <row r="543" spans="1:14" ht="14.4">
      <c r="A543" s="1">
        <v>9</v>
      </c>
      <c r="B543" s="25">
        <v>45461</v>
      </c>
      <c r="C543" s="1">
        <v>63736</v>
      </c>
      <c r="D543" s="12">
        <v>312215</v>
      </c>
      <c r="E543" s="17">
        <v>519</v>
      </c>
      <c r="F543" s="24" t="s">
        <v>8</v>
      </c>
      <c r="G543" s="247">
        <v>32.68</v>
      </c>
      <c r="H543" s="247">
        <v>10.16</v>
      </c>
      <c r="I543" s="247">
        <f t="shared" si="66"/>
        <v>22.52</v>
      </c>
      <c r="J543" s="250">
        <v>22.48</v>
      </c>
      <c r="K543" s="253">
        <v>45461</v>
      </c>
      <c r="L543" s="249">
        <f t="shared" si="67"/>
        <v>3.9999999999999147E-2</v>
      </c>
      <c r="M543" s="254">
        <v>1</v>
      </c>
      <c r="N543" s="26"/>
    </row>
    <row r="544" spans="1:14" ht="14.4">
      <c r="A544" s="1">
        <v>10</v>
      </c>
      <c r="B544" s="25">
        <v>45461</v>
      </c>
      <c r="C544" s="1">
        <v>63737</v>
      </c>
      <c r="D544" s="12">
        <v>312215</v>
      </c>
      <c r="E544" s="17">
        <v>520</v>
      </c>
      <c r="F544" s="24" t="s">
        <v>24</v>
      </c>
      <c r="G544" s="247">
        <v>50.16</v>
      </c>
      <c r="H544" s="247">
        <v>17.760000000000002</v>
      </c>
      <c r="I544" s="247">
        <f t="shared" si="66"/>
        <v>32.399999999999991</v>
      </c>
      <c r="J544" s="250">
        <v>31.96</v>
      </c>
      <c r="K544" s="253">
        <v>45461</v>
      </c>
      <c r="L544" s="249">
        <f t="shared" si="67"/>
        <v>0.43999999999999062</v>
      </c>
      <c r="M544" s="254">
        <v>1</v>
      </c>
      <c r="N544" s="26"/>
    </row>
    <row r="545" spans="1:14" ht="14.4">
      <c r="A545" s="1">
        <v>11</v>
      </c>
      <c r="B545" s="25">
        <v>45461</v>
      </c>
      <c r="C545" s="1">
        <v>63738</v>
      </c>
      <c r="D545" s="12">
        <v>312215</v>
      </c>
      <c r="E545" s="17">
        <v>524</v>
      </c>
      <c r="F545" s="24" t="s">
        <v>23</v>
      </c>
      <c r="G545" s="247">
        <v>51.6</v>
      </c>
      <c r="H545" s="247">
        <v>17.420000000000002</v>
      </c>
      <c r="I545" s="247">
        <f t="shared" si="66"/>
        <v>34.18</v>
      </c>
      <c r="J545" s="250">
        <v>33.799999999999997</v>
      </c>
      <c r="K545" s="253">
        <v>45461</v>
      </c>
      <c r="L545" s="249">
        <f t="shared" si="67"/>
        <v>0.38000000000000256</v>
      </c>
      <c r="M545" s="254">
        <v>1</v>
      </c>
      <c r="N545" s="26"/>
    </row>
    <row r="546" spans="1:14" ht="14.4">
      <c r="A546" s="1">
        <v>12</v>
      </c>
      <c r="B546" s="25">
        <v>45461</v>
      </c>
      <c r="C546" s="1">
        <v>63739</v>
      </c>
      <c r="D546" s="12">
        <v>312215</v>
      </c>
      <c r="E546" s="17">
        <v>564</v>
      </c>
      <c r="F546" s="24" t="s">
        <v>42</v>
      </c>
      <c r="G546" s="247">
        <v>53.18</v>
      </c>
      <c r="H546" s="247">
        <v>17.04</v>
      </c>
      <c r="I546" s="247">
        <f t="shared" si="66"/>
        <v>36.14</v>
      </c>
      <c r="J546" s="250">
        <v>35.76</v>
      </c>
      <c r="K546" s="253">
        <v>45461</v>
      </c>
      <c r="L546" s="249">
        <f t="shared" si="67"/>
        <v>0.38000000000000256</v>
      </c>
      <c r="M546" s="254">
        <v>2</v>
      </c>
      <c r="N546" s="26"/>
    </row>
    <row r="547" spans="1:14" ht="14.4">
      <c r="A547" s="1">
        <v>13</v>
      </c>
      <c r="B547" s="25">
        <v>45461</v>
      </c>
      <c r="C547" s="1">
        <v>63740</v>
      </c>
      <c r="D547" s="12">
        <v>312215</v>
      </c>
      <c r="E547" s="17">
        <v>580</v>
      </c>
      <c r="F547" s="24" t="s">
        <v>45</v>
      </c>
      <c r="G547" s="247">
        <v>57.18</v>
      </c>
      <c r="H547" s="247">
        <v>17.36</v>
      </c>
      <c r="I547" s="247">
        <f t="shared" si="66"/>
        <v>39.82</v>
      </c>
      <c r="J547" s="250">
        <v>38.020000000000003</v>
      </c>
      <c r="K547" s="253">
        <v>45461</v>
      </c>
      <c r="L547" s="249">
        <f t="shared" si="67"/>
        <v>1.7999999999999972</v>
      </c>
      <c r="M547" s="254">
        <v>2</v>
      </c>
      <c r="N547" s="26"/>
    </row>
    <row r="548" spans="1:14" ht="14.4">
      <c r="A548" s="1">
        <v>14</v>
      </c>
      <c r="B548" s="25">
        <v>45461</v>
      </c>
      <c r="C548" s="1">
        <v>63741</v>
      </c>
      <c r="D548" s="12">
        <v>312215</v>
      </c>
      <c r="E548" s="17">
        <v>583</v>
      </c>
      <c r="F548" s="24" t="s">
        <v>39</v>
      </c>
      <c r="G548" s="247">
        <v>56.32</v>
      </c>
      <c r="H548" s="247">
        <v>17.22</v>
      </c>
      <c r="I548" s="247">
        <f t="shared" si="66"/>
        <v>39.1</v>
      </c>
      <c r="J548" s="250">
        <v>37.94</v>
      </c>
      <c r="K548" s="253">
        <v>45461</v>
      </c>
      <c r="L548" s="249">
        <f t="shared" si="67"/>
        <v>1.1600000000000037</v>
      </c>
      <c r="M548" s="254">
        <v>2</v>
      </c>
      <c r="N548" s="26"/>
    </row>
    <row r="549" spans="1:14" ht="14.4">
      <c r="A549" s="1">
        <v>15</v>
      </c>
      <c r="B549" s="25">
        <v>45461</v>
      </c>
      <c r="C549" s="1">
        <v>63742</v>
      </c>
      <c r="D549" s="12">
        <v>312215</v>
      </c>
      <c r="E549" s="17">
        <v>586</v>
      </c>
      <c r="F549" s="24" t="s">
        <v>10</v>
      </c>
      <c r="G549" s="247">
        <v>33.6</v>
      </c>
      <c r="H549" s="247">
        <v>10.199999999999999</v>
      </c>
      <c r="I549" s="247">
        <f t="shared" si="66"/>
        <v>23.400000000000002</v>
      </c>
      <c r="J549" s="250">
        <v>22.94</v>
      </c>
      <c r="K549" s="253">
        <v>45461</v>
      </c>
      <c r="L549" s="249">
        <f t="shared" si="67"/>
        <v>0.46000000000000085</v>
      </c>
      <c r="M549" s="254">
        <v>2</v>
      </c>
      <c r="N549" s="26"/>
    </row>
    <row r="550" spans="1:14" ht="14.4">
      <c r="A550" s="1">
        <v>16</v>
      </c>
      <c r="B550" s="25">
        <v>45461</v>
      </c>
      <c r="C550" s="1">
        <v>63743</v>
      </c>
      <c r="D550" s="12">
        <v>312215</v>
      </c>
      <c r="E550" s="17">
        <v>588</v>
      </c>
      <c r="F550" s="24" t="s">
        <v>25</v>
      </c>
      <c r="G550" s="247">
        <v>55.48</v>
      </c>
      <c r="H550" s="247">
        <v>17.16</v>
      </c>
      <c r="I550" s="247">
        <f t="shared" si="66"/>
        <v>38.319999999999993</v>
      </c>
      <c r="J550" s="250">
        <v>37</v>
      </c>
      <c r="K550" s="253">
        <v>45461</v>
      </c>
      <c r="L550" s="249">
        <f t="shared" si="67"/>
        <v>1.3199999999999932</v>
      </c>
      <c r="M550" s="254">
        <v>2</v>
      </c>
      <c r="N550" s="26"/>
    </row>
    <row r="551" spans="1:14" ht="14.4">
      <c r="A551" s="1">
        <v>17</v>
      </c>
      <c r="B551" s="25">
        <v>45461</v>
      </c>
      <c r="C551" s="1">
        <v>63744</v>
      </c>
      <c r="D551" s="12">
        <v>312215</v>
      </c>
      <c r="E551" s="17">
        <v>594</v>
      </c>
      <c r="F551" s="24" t="s">
        <v>40</v>
      </c>
      <c r="G551" s="247">
        <v>52.78</v>
      </c>
      <c r="H551" s="247">
        <v>17.14</v>
      </c>
      <c r="I551" s="247">
        <f t="shared" si="66"/>
        <v>35.64</v>
      </c>
      <c r="J551" s="250">
        <v>34.92</v>
      </c>
      <c r="K551" s="253">
        <v>45461</v>
      </c>
      <c r="L551" s="249">
        <f t="shared" si="67"/>
        <v>0.71999999999999886</v>
      </c>
      <c r="M551" s="254">
        <v>1</v>
      </c>
      <c r="N551" s="26"/>
    </row>
    <row r="552" spans="1:14" ht="14.4">
      <c r="A552" s="1">
        <v>18</v>
      </c>
      <c r="B552" s="25">
        <v>45461</v>
      </c>
      <c r="C552" s="1">
        <v>63745</v>
      </c>
      <c r="D552" s="12">
        <v>312215</v>
      </c>
      <c r="E552" s="17">
        <v>616</v>
      </c>
      <c r="F552" s="24" t="s">
        <v>8</v>
      </c>
      <c r="G552" s="247">
        <v>32.880000000000003</v>
      </c>
      <c r="H552" s="247">
        <v>10.24</v>
      </c>
      <c r="I552" s="247">
        <f t="shared" si="66"/>
        <v>22.64</v>
      </c>
      <c r="J552" s="250">
        <v>22.36</v>
      </c>
      <c r="K552" s="253">
        <v>45461</v>
      </c>
      <c r="L552" s="249">
        <f t="shared" si="67"/>
        <v>0.28000000000000114</v>
      </c>
      <c r="M552" s="254">
        <v>2</v>
      </c>
      <c r="N552" s="26"/>
    </row>
    <row r="553" spans="1:14" ht="14.4">
      <c r="A553" s="1">
        <v>19</v>
      </c>
      <c r="B553" s="25">
        <v>45461</v>
      </c>
      <c r="C553" s="1">
        <v>63746</v>
      </c>
      <c r="D553" s="12">
        <v>312215</v>
      </c>
      <c r="E553" s="17">
        <v>627</v>
      </c>
      <c r="F553" s="24" t="s">
        <v>24</v>
      </c>
      <c r="G553" s="247">
        <v>54.66</v>
      </c>
      <c r="H553" s="247">
        <v>17.72</v>
      </c>
      <c r="I553" s="247">
        <f t="shared" si="66"/>
        <v>36.94</v>
      </c>
      <c r="J553" s="250">
        <v>36.42</v>
      </c>
      <c r="K553" s="253">
        <v>45462</v>
      </c>
      <c r="L553" s="249">
        <f t="shared" si="67"/>
        <v>0.51999999999999602</v>
      </c>
      <c r="M553" s="254">
        <v>2</v>
      </c>
      <c r="N553" s="26"/>
    </row>
    <row r="554" spans="1:14" ht="14.4">
      <c r="A554" s="1">
        <v>20</v>
      </c>
      <c r="B554" s="25">
        <v>45461</v>
      </c>
      <c r="C554" s="1">
        <v>63747</v>
      </c>
      <c r="D554" s="12">
        <v>312215</v>
      </c>
      <c r="E554" s="17">
        <v>625</v>
      </c>
      <c r="F554" s="24" t="s">
        <v>22</v>
      </c>
      <c r="G554" s="247">
        <v>54.06</v>
      </c>
      <c r="H554" s="247">
        <v>17.32</v>
      </c>
      <c r="I554" s="247">
        <f t="shared" si="66"/>
        <v>36.74</v>
      </c>
      <c r="J554" s="250">
        <v>36.340000000000003</v>
      </c>
      <c r="K554" s="253">
        <v>45462</v>
      </c>
      <c r="L554" s="249">
        <f t="shared" si="67"/>
        <v>0.39999999999999858</v>
      </c>
      <c r="M554" s="254">
        <v>2</v>
      </c>
      <c r="N554" s="26"/>
    </row>
    <row r="555" spans="1:14" ht="14.4">
      <c r="B555" s="25">
        <v>45461</v>
      </c>
      <c r="F555" s="24"/>
      <c r="G555" s="26"/>
      <c r="H555" s="26"/>
      <c r="I555" s="199">
        <v>680.64</v>
      </c>
      <c r="J555" s="88"/>
      <c r="K555" s="200"/>
      <c r="L555" s="224">
        <v>10.9</v>
      </c>
      <c r="M555" s="26"/>
      <c r="N555" s="26"/>
    </row>
    <row r="556" spans="1:14" ht="13.8">
      <c r="A556" s="1">
        <v>1</v>
      </c>
      <c r="B556" s="25">
        <v>45462</v>
      </c>
      <c r="C556" s="1">
        <v>29679</v>
      </c>
      <c r="D556" s="12">
        <v>312215</v>
      </c>
      <c r="E556" s="17">
        <v>632</v>
      </c>
      <c r="F556" s="20" t="s">
        <v>13</v>
      </c>
      <c r="G556" s="249">
        <v>56.04</v>
      </c>
      <c r="H556" s="249">
        <v>16.899999999999999</v>
      </c>
      <c r="I556" s="247">
        <f t="shared" ref="I556:I564" si="68">G556-H556</f>
        <v>39.14</v>
      </c>
      <c r="J556" s="250">
        <v>38.94</v>
      </c>
      <c r="K556" s="255">
        <v>45462</v>
      </c>
      <c r="L556" s="249">
        <f t="shared" ref="L556:L564" si="69">I556-J556</f>
        <v>0.20000000000000284</v>
      </c>
      <c r="M556" s="251">
        <v>1</v>
      </c>
      <c r="N556" s="26"/>
    </row>
    <row r="557" spans="1:14" ht="13.8">
      <c r="A557" s="1">
        <v>2</v>
      </c>
      <c r="B557" s="25">
        <v>45462</v>
      </c>
      <c r="C557" s="1">
        <v>29680</v>
      </c>
      <c r="D557" s="12">
        <v>312215</v>
      </c>
      <c r="E557" s="17">
        <v>641</v>
      </c>
      <c r="F557" s="20" t="s">
        <v>12</v>
      </c>
      <c r="G557" s="249">
        <v>54.94</v>
      </c>
      <c r="H557" s="249">
        <v>16.8</v>
      </c>
      <c r="I557" s="247">
        <f t="shared" si="68"/>
        <v>38.14</v>
      </c>
      <c r="J557" s="250">
        <v>37.619999999999997</v>
      </c>
      <c r="K557" s="255">
        <v>45462</v>
      </c>
      <c r="L557" s="249">
        <f t="shared" si="69"/>
        <v>0.52000000000000313</v>
      </c>
      <c r="M557" s="251">
        <v>1</v>
      </c>
      <c r="N557" s="26"/>
    </row>
    <row r="558" spans="1:14" ht="13.8">
      <c r="A558" s="1">
        <v>3</v>
      </c>
      <c r="B558" s="25">
        <v>45462</v>
      </c>
      <c r="C558" s="1">
        <v>29681</v>
      </c>
      <c r="D558" s="12">
        <v>312215</v>
      </c>
      <c r="E558" s="17">
        <v>648</v>
      </c>
      <c r="F558" s="20" t="s">
        <v>34</v>
      </c>
      <c r="G558" s="249">
        <v>55.54</v>
      </c>
      <c r="H558" s="249">
        <v>16.78</v>
      </c>
      <c r="I558" s="247">
        <f t="shared" si="68"/>
        <v>38.76</v>
      </c>
      <c r="J558" s="250">
        <v>38.58</v>
      </c>
      <c r="K558" s="255">
        <v>45462</v>
      </c>
      <c r="L558" s="249">
        <f t="shared" si="69"/>
        <v>0.17999999999999972</v>
      </c>
      <c r="M558" s="251">
        <v>1</v>
      </c>
      <c r="N558" s="26"/>
    </row>
    <row r="559" spans="1:14" ht="13.8">
      <c r="A559" s="1">
        <v>4</v>
      </c>
      <c r="B559" s="25">
        <v>45462</v>
      </c>
      <c r="C559" s="1">
        <v>29682</v>
      </c>
      <c r="D559" s="12">
        <v>312215</v>
      </c>
      <c r="E559" s="17">
        <v>657</v>
      </c>
      <c r="F559" s="20" t="s">
        <v>32</v>
      </c>
      <c r="G559" s="249">
        <v>54.32</v>
      </c>
      <c r="H559" s="249">
        <v>16.739999999999998</v>
      </c>
      <c r="I559" s="247">
        <f t="shared" si="68"/>
        <v>37.58</v>
      </c>
      <c r="J559" s="250">
        <v>37.24</v>
      </c>
      <c r="K559" s="255">
        <v>45462</v>
      </c>
      <c r="L559" s="249">
        <f t="shared" si="69"/>
        <v>0.33999999999999631</v>
      </c>
      <c r="M559" s="251">
        <v>1</v>
      </c>
      <c r="N559" s="26"/>
    </row>
    <row r="560" spans="1:14" ht="13.8">
      <c r="A560" s="1">
        <v>5</v>
      </c>
      <c r="B560" s="25">
        <v>45462</v>
      </c>
      <c r="C560" s="1">
        <v>29683</v>
      </c>
      <c r="D560" s="12">
        <v>312215</v>
      </c>
      <c r="E560" s="17">
        <v>688</v>
      </c>
      <c r="F560" s="20" t="s">
        <v>48</v>
      </c>
      <c r="G560" s="249">
        <v>56.14</v>
      </c>
      <c r="H560" s="249">
        <v>16.760000000000002</v>
      </c>
      <c r="I560" s="247">
        <f t="shared" si="68"/>
        <v>39.379999999999995</v>
      </c>
      <c r="J560" s="250">
        <v>38.92</v>
      </c>
      <c r="K560" s="255">
        <v>45462</v>
      </c>
      <c r="L560" s="249">
        <f t="shared" si="69"/>
        <v>0.45999999999999375</v>
      </c>
      <c r="M560" s="251">
        <v>1</v>
      </c>
      <c r="N560" s="26"/>
    </row>
    <row r="561" spans="1:14" ht="13.8">
      <c r="A561" s="1">
        <v>6</v>
      </c>
      <c r="B561" s="25">
        <v>45462</v>
      </c>
      <c r="C561" s="1">
        <v>29684</v>
      </c>
      <c r="D561" s="12">
        <v>312215</v>
      </c>
      <c r="E561" s="17">
        <v>699</v>
      </c>
      <c r="F561" s="20" t="s">
        <v>13</v>
      </c>
      <c r="G561" s="249">
        <v>54.06</v>
      </c>
      <c r="H561" s="249">
        <v>16.86</v>
      </c>
      <c r="I561" s="247">
        <f t="shared" si="68"/>
        <v>37.200000000000003</v>
      </c>
      <c r="J561" s="250">
        <v>36.619999999999997</v>
      </c>
      <c r="K561" s="255">
        <v>45462</v>
      </c>
      <c r="L561" s="249">
        <f t="shared" si="69"/>
        <v>0.5800000000000054</v>
      </c>
      <c r="M561" s="251">
        <v>2</v>
      </c>
      <c r="N561" s="26"/>
    </row>
    <row r="562" spans="1:14" ht="13.8">
      <c r="A562" s="1">
        <v>7</v>
      </c>
      <c r="B562" s="25">
        <v>45462</v>
      </c>
      <c r="C562" s="1">
        <v>29685</v>
      </c>
      <c r="D562" s="12">
        <v>312215</v>
      </c>
      <c r="E562" s="17">
        <v>723</v>
      </c>
      <c r="F562" s="20" t="s">
        <v>34</v>
      </c>
      <c r="G562" s="249">
        <v>54.36</v>
      </c>
      <c r="H562" s="249">
        <v>17.02</v>
      </c>
      <c r="I562" s="247">
        <f t="shared" si="68"/>
        <v>37.340000000000003</v>
      </c>
      <c r="J562" s="250">
        <v>37.06</v>
      </c>
      <c r="K562" s="255">
        <v>45462</v>
      </c>
      <c r="L562" s="249">
        <f t="shared" si="69"/>
        <v>0.28000000000000114</v>
      </c>
      <c r="M562" s="251">
        <v>2</v>
      </c>
      <c r="N562" s="26"/>
    </row>
    <row r="563" spans="1:14" ht="13.8">
      <c r="A563" s="1">
        <v>8</v>
      </c>
      <c r="B563" s="25">
        <v>45462</v>
      </c>
      <c r="C563" s="1">
        <v>29686</v>
      </c>
      <c r="D563" s="12">
        <v>312215</v>
      </c>
      <c r="E563" s="17">
        <v>744</v>
      </c>
      <c r="F563" s="20" t="s">
        <v>12</v>
      </c>
      <c r="G563" s="249">
        <v>52.28</v>
      </c>
      <c r="H563" s="249">
        <v>17.100000000000001</v>
      </c>
      <c r="I563" s="247">
        <f t="shared" si="68"/>
        <v>35.18</v>
      </c>
      <c r="J563" s="250">
        <v>34.54</v>
      </c>
      <c r="K563" s="255">
        <v>45463</v>
      </c>
      <c r="L563" s="249">
        <f t="shared" si="69"/>
        <v>0.64000000000000057</v>
      </c>
      <c r="M563" s="251">
        <v>2</v>
      </c>
      <c r="N563" s="247"/>
    </row>
    <row r="564" spans="1:14" ht="13.8">
      <c r="A564" s="1">
        <v>9</v>
      </c>
      <c r="B564" s="25">
        <v>45462</v>
      </c>
      <c r="C564" s="1">
        <v>29687</v>
      </c>
      <c r="D564" s="12">
        <v>312215</v>
      </c>
      <c r="E564" s="17">
        <v>753</v>
      </c>
      <c r="F564" s="20" t="s">
        <v>32</v>
      </c>
      <c r="G564" s="249">
        <v>52.78</v>
      </c>
      <c r="H564" s="249">
        <v>16.739999999999998</v>
      </c>
      <c r="I564" s="247">
        <f t="shared" si="68"/>
        <v>36.040000000000006</v>
      </c>
      <c r="J564" s="250">
        <v>35.74</v>
      </c>
      <c r="K564" s="255">
        <v>45463</v>
      </c>
      <c r="L564" s="249">
        <f t="shared" si="69"/>
        <v>0.30000000000000426</v>
      </c>
      <c r="M564" s="251">
        <v>2</v>
      </c>
      <c r="N564" s="247"/>
    </row>
    <row r="565" spans="1:14" ht="14.4">
      <c r="B565" s="25">
        <v>45462</v>
      </c>
      <c r="F565" s="24"/>
      <c r="G565" s="247"/>
      <c r="H565" s="247"/>
      <c r="I565" s="199">
        <v>338.76</v>
      </c>
      <c r="J565" s="88"/>
      <c r="K565" s="200"/>
      <c r="L565" s="224">
        <v>3.5</v>
      </c>
      <c r="M565" s="247"/>
      <c r="N565" s="247"/>
    </row>
    <row r="566" spans="1:14" ht="14.4">
      <c r="A566" s="1">
        <v>1</v>
      </c>
      <c r="B566" s="25">
        <v>45462</v>
      </c>
      <c r="C566" s="1">
        <v>63748</v>
      </c>
      <c r="D566" s="12">
        <v>312215</v>
      </c>
      <c r="E566" s="17">
        <v>630</v>
      </c>
      <c r="F566" s="24" t="s">
        <v>8</v>
      </c>
      <c r="G566" s="247">
        <v>33.659999999999997</v>
      </c>
      <c r="H566" s="247">
        <v>10.24</v>
      </c>
      <c r="I566" s="247">
        <f t="shared" ref="I566:I586" si="70">G566-H566</f>
        <v>23.419999999999995</v>
      </c>
      <c r="J566" s="250">
        <v>23.34</v>
      </c>
      <c r="K566" s="253">
        <v>45462</v>
      </c>
      <c r="L566" s="249">
        <f t="shared" ref="L566:L586" si="71">I566-J566</f>
        <v>7.9999999999994742E-2</v>
      </c>
      <c r="M566" s="254">
        <v>1</v>
      </c>
      <c r="N566" s="247"/>
    </row>
    <row r="567" spans="1:14" ht="14.4">
      <c r="A567" s="1">
        <v>2</v>
      </c>
      <c r="B567" s="25">
        <v>45462</v>
      </c>
      <c r="C567" s="1">
        <v>63749</v>
      </c>
      <c r="D567" s="12">
        <v>312215</v>
      </c>
      <c r="E567" s="17">
        <v>633</v>
      </c>
      <c r="F567" s="24" t="s">
        <v>22</v>
      </c>
      <c r="G567" s="247">
        <v>56.42</v>
      </c>
      <c r="H567" s="247">
        <v>17.38</v>
      </c>
      <c r="I567" s="247">
        <f t="shared" si="70"/>
        <v>39.040000000000006</v>
      </c>
      <c r="J567" s="250">
        <v>38.6</v>
      </c>
      <c r="K567" s="253">
        <v>45462</v>
      </c>
      <c r="L567" s="249">
        <f t="shared" si="71"/>
        <v>0.44000000000000483</v>
      </c>
      <c r="M567" s="254">
        <v>1</v>
      </c>
      <c r="N567" s="247"/>
    </row>
    <row r="568" spans="1:14" ht="14.4">
      <c r="A568" s="1">
        <v>3</v>
      </c>
      <c r="B568" s="25">
        <v>45462</v>
      </c>
      <c r="C568" s="1">
        <v>63750</v>
      </c>
      <c r="D568" s="12">
        <v>312215</v>
      </c>
      <c r="E568" s="17">
        <v>635</v>
      </c>
      <c r="F568" s="24" t="s">
        <v>42</v>
      </c>
      <c r="G568" s="247">
        <v>56.46</v>
      </c>
      <c r="H568" s="247">
        <v>17.079999999999998</v>
      </c>
      <c r="I568" s="247">
        <f t="shared" si="70"/>
        <v>39.380000000000003</v>
      </c>
      <c r="J568" s="250">
        <v>39.08</v>
      </c>
      <c r="K568" s="253">
        <v>45462</v>
      </c>
      <c r="L568" s="249">
        <f t="shared" si="71"/>
        <v>0.30000000000000426</v>
      </c>
      <c r="M568" s="254">
        <v>1</v>
      </c>
      <c r="N568" s="247"/>
    </row>
    <row r="569" spans="1:14" ht="14.4">
      <c r="A569" s="1">
        <v>4</v>
      </c>
      <c r="B569" s="25">
        <v>45462</v>
      </c>
      <c r="C569" s="1">
        <v>63751</v>
      </c>
      <c r="D569" s="12">
        <v>312215</v>
      </c>
      <c r="E569" s="17">
        <v>647</v>
      </c>
      <c r="F569" s="24" t="s">
        <v>10</v>
      </c>
      <c r="G569" s="247">
        <v>34.1</v>
      </c>
      <c r="H569" s="247">
        <v>10.3</v>
      </c>
      <c r="I569" s="247">
        <f t="shared" si="70"/>
        <v>23.8</v>
      </c>
      <c r="J569" s="250">
        <v>23.56</v>
      </c>
      <c r="K569" s="253">
        <v>45462</v>
      </c>
      <c r="L569" s="249">
        <f t="shared" si="71"/>
        <v>0.24000000000000199</v>
      </c>
      <c r="M569" s="254">
        <v>1</v>
      </c>
      <c r="N569" s="247"/>
    </row>
    <row r="570" spans="1:14" ht="14.4">
      <c r="A570" s="1">
        <v>5</v>
      </c>
      <c r="B570" s="25">
        <v>45462</v>
      </c>
      <c r="C570" s="1">
        <v>63752</v>
      </c>
      <c r="D570" s="12">
        <v>312215</v>
      </c>
      <c r="E570" s="17">
        <v>661</v>
      </c>
      <c r="F570" s="24" t="s">
        <v>45</v>
      </c>
      <c r="G570" s="247">
        <v>52.78</v>
      </c>
      <c r="H570" s="247">
        <v>17.62</v>
      </c>
      <c r="I570" s="247">
        <f t="shared" si="70"/>
        <v>35.159999999999997</v>
      </c>
      <c r="J570" s="250">
        <v>35.159999999999997</v>
      </c>
      <c r="K570" s="253">
        <v>45462</v>
      </c>
      <c r="L570" s="249">
        <f t="shared" si="71"/>
        <v>0</v>
      </c>
      <c r="M570" s="254">
        <v>1</v>
      </c>
      <c r="N570" s="247"/>
    </row>
    <row r="571" spans="1:14" ht="14.4">
      <c r="A571" s="1">
        <v>6</v>
      </c>
      <c r="B571" s="25">
        <v>45462</v>
      </c>
      <c r="C571" s="1">
        <v>63753</v>
      </c>
      <c r="D571" s="12">
        <v>312215</v>
      </c>
      <c r="E571" s="17">
        <v>663</v>
      </c>
      <c r="F571" s="24" t="s">
        <v>39</v>
      </c>
      <c r="G571" s="247">
        <v>54.1</v>
      </c>
      <c r="H571" s="247">
        <v>17.100000000000001</v>
      </c>
      <c r="I571" s="247">
        <f t="shared" si="70"/>
        <v>37</v>
      </c>
      <c r="J571" s="250">
        <v>36.64</v>
      </c>
      <c r="K571" s="253">
        <v>45462</v>
      </c>
      <c r="L571" s="249">
        <f t="shared" si="71"/>
        <v>0.35999999999999943</v>
      </c>
      <c r="M571" s="254">
        <v>1</v>
      </c>
      <c r="N571" s="247"/>
    </row>
    <row r="572" spans="1:14" ht="14.4">
      <c r="A572" s="1">
        <v>7</v>
      </c>
      <c r="B572" s="25">
        <v>45462</v>
      </c>
      <c r="C572" s="1">
        <v>63754</v>
      </c>
      <c r="D572" s="12">
        <v>312215</v>
      </c>
      <c r="E572" s="17">
        <v>669</v>
      </c>
      <c r="F572" s="24" t="s">
        <v>25</v>
      </c>
      <c r="G572" s="247">
        <v>56.26</v>
      </c>
      <c r="H572" s="247">
        <v>17.16</v>
      </c>
      <c r="I572" s="247">
        <f t="shared" si="70"/>
        <v>39.099999999999994</v>
      </c>
      <c r="J572" s="250">
        <v>37.979999999999997</v>
      </c>
      <c r="K572" s="253">
        <v>45462</v>
      </c>
      <c r="L572" s="249">
        <f t="shared" si="71"/>
        <v>1.1199999999999974</v>
      </c>
      <c r="M572" s="254">
        <v>1</v>
      </c>
      <c r="N572" s="247"/>
    </row>
    <row r="573" spans="1:14" ht="14.4">
      <c r="A573" s="1">
        <v>8</v>
      </c>
      <c r="B573" s="25">
        <v>45462</v>
      </c>
      <c r="C573" s="1">
        <v>63755</v>
      </c>
      <c r="D573" s="12">
        <v>312215</v>
      </c>
      <c r="E573" s="17">
        <v>668</v>
      </c>
      <c r="F573" s="24" t="s">
        <v>24</v>
      </c>
      <c r="G573" s="247">
        <v>54.04</v>
      </c>
      <c r="H573" s="247">
        <v>17.739999999999998</v>
      </c>
      <c r="I573" s="247">
        <f t="shared" si="70"/>
        <v>36.299999999999997</v>
      </c>
      <c r="J573" s="250">
        <v>35.44</v>
      </c>
      <c r="K573" s="253">
        <v>45462</v>
      </c>
      <c r="L573" s="249">
        <f t="shared" si="71"/>
        <v>0.85999999999999943</v>
      </c>
      <c r="M573" s="254">
        <v>1</v>
      </c>
      <c r="N573" s="247"/>
    </row>
    <row r="574" spans="1:14" ht="14.4">
      <c r="A574" s="1">
        <v>9</v>
      </c>
      <c r="B574" s="25">
        <v>45462</v>
      </c>
      <c r="C574" s="1">
        <v>63756</v>
      </c>
      <c r="D574" s="12">
        <v>312215</v>
      </c>
      <c r="E574" s="17">
        <v>670</v>
      </c>
      <c r="F574" s="24" t="s">
        <v>23</v>
      </c>
      <c r="G574" s="247">
        <v>57.74</v>
      </c>
      <c r="H574" s="247">
        <v>17.399999999999999</v>
      </c>
      <c r="I574" s="247">
        <f t="shared" si="70"/>
        <v>40.340000000000003</v>
      </c>
      <c r="J574" s="250">
        <v>39.46</v>
      </c>
      <c r="K574" s="253">
        <v>45462</v>
      </c>
      <c r="L574" s="249">
        <f t="shared" si="71"/>
        <v>0.88000000000000256</v>
      </c>
      <c r="M574" s="254">
        <v>1</v>
      </c>
      <c r="N574" s="247"/>
    </row>
    <row r="575" spans="1:14" ht="14.4">
      <c r="A575" s="1">
        <v>10</v>
      </c>
      <c r="B575" s="25">
        <v>45462</v>
      </c>
      <c r="C575" s="1">
        <v>63757</v>
      </c>
      <c r="D575" s="12">
        <v>312215</v>
      </c>
      <c r="E575" s="17">
        <v>659</v>
      </c>
      <c r="F575" s="24" t="s">
        <v>44</v>
      </c>
      <c r="G575" s="247">
        <v>55.3</v>
      </c>
      <c r="H575" s="247">
        <v>17.54</v>
      </c>
      <c r="I575" s="247">
        <f t="shared" si="70"/>
        <v>37.76</v>
      </c>
      <c r="J575" s="250">
        <v>37.36</v>
      </c>
      <c r="K575" s="253">
        <v>45462</v>
      </c>
      <c r="L575" s="249">
        <f t="shared" si="71"/>
        <v>0.39999999999999858</v>
      </c>
      <c r="M575" s="254">
        <v>1</v>
      </c>
      <c r="N575" s="247"/>
    </row>
    <row r="576" spans="1:14" ht="14.4">
      <c r="A576" s="1">
        <v>11</v>
      </c>
      <c r="B576" s="25">
        <v>45462</v>
      </c>
      <c r="C576" s="1">
        <v>63758</v>
      </c>
      <c r="D576" s="12">
        <v>312215</v>
      </c>
      <c r="E576" s="17">
        <v>700</v>
      </c>
      <c r="F576" s="24" t="s">
        <v>8</v>
      </c>
      <c r="G576" s="247">
        <v>36.86</v>
      </c>
      <c r="H576" s="247">
        <v>10.24</v>
      </c>
      <c r="I576" s="247">
        <f t="shared" si="70"/>
        <v>26.619999999999997</v>
      </c>
      <c r="J576" s="250">
        <v>26.48</v>
      </c>
      <c r="K576" s="253">
        <v>45462</v>
      </c>
      <c r="L576" s="249">
        <f t="shared" si="71"/>
        <v>0.13999999999999702</v>
      </c>
      <c r="M576" s="254">
        <v>2</v>
      </c>
      <c r="N576" s="247"/>
    </row>
    <row r="577" spans="1:14" ht="14.4">
      <c r="A577" s="1">
        <v>12</v>
      </c>
      <c r="B577" s="25">
        <v>45462</v>
      </c>
      <c r="C577" s="1">
        <v>63759</v>
      </c>
      <c r="D577" s="12">
        <v>312215</v>
      </c>
      <c r="E577" s="17">
        <v>705</v>
      </c>
      <c r="F577" s="24" t="s">
        <v>42</v>
      </c>
      <c r="G577" s="247">
        <v>55.78</v>
      </c>
      <c r="H577" s="247">
        <v>17.2</v>
      </c>
      <c r="I577" s="247">
        <f t="shared" si="70"/>
        <v>38.58</v>
      </c>
      <c r="J577" s="250">
        <v>37.22</v>
      </c>
      <c r="K577" s="253">
        <v>45462</v>
      </c>
      <c r="L577" s="249">
        <f t="shared" si="71"/>
        <v>1.3599999999999994</v>
      </c>
      <c r="M577" s="254">
        <v>2</v>
      </c>
      <c r="N577" s="247"/>
    </row>
    <row r="578" spans="1:14" ht="14.4">
      <c r="A578" s="1">
        <v>13</v>
      </c>
      <c r="B578" s="25">
        <v>45462</v>
      </c>
      <c r="C578" s="1">
        <v>63760</v>
      </c>
      <c r="D578" s="12">
        <v>312215</v>
      </c>
      <c r="E578" s="17">
        <v>708</v>
      </c>
      <c r="F578" s="24" t="s">
        <v>22</v>
      </c>
      <c r="G578" s="247">
        <v>54.58</v>
      </c>
      <c r="H578" s="247">
        <v>17.52</v>
      </c>
      <c r="I578" s="247">
        <f t="shared" si="70"/>
        <v>37.06</v>
      </c>
      <c r="J578" s="250">
        <v>35.76</v>
      </c>
      <c r="K578" s="253">
        <v>45462</v>
      </c>
      <c r="L578" s="249">
        <f t="shared" si="71"/>
        <v>1.3000000000000043</v>
      </c>
      <c r="M578" s="254">
        <v>2</v>
      </c>
      <c r="N578" s="247"/>
    </row>
    <row r="579" spans="1:14" ht="14.4">
      <c r="A579" s="1">
        <v>14</v>
      </c>
      <c r="B579" s="25">
        <v>45462</v>
      </c>
      <c r="C579" s="1">
        <v>63761</v>
      </c>
      <c r="D579" s="12">
        <v>312215</v>
      </c>
      <c r="E579" s="17">
        <v>719</v>
      </c>
      <c r="F579" s="24" t="s">
        <v>10</v>
      </c>
      <c r="G579" s="247">
        <v>36.4</v>
      </c>
      <c r="H579" s="247">
        <v>10.199999999999999</v>
      </c>
      <c r="I579" s="247">
        <f t="shared" si="70"/>
        <v>26.2</v>
      </c>
      <c r="J579" s="250">
        <v>25.94</v>
      </c>
      <c r="K579" s="253">
        <v>45462</v>
      </c>
      <c r="L579" s="249">
        <f t="shared" si="71"/>
        <v>0.25999999999999801</v>
      </c>
      <c r="M579" s="254">
        <v>2</v>
      </c>
      <c r="N579" s="247"/>
    </row>
    <row r="580" spans="1:14" ht="14.4">
      <c r="A580" s="1">
        <v>15</v>
      </c>
      <c r="B580" s="25">
        <v>45462</v>
      </c>
      <c r="C580" s="1">
        <v>63762</v>
      </c>
      <c r="D580" s="12">
        <v>312215</v>
      </c>
      <c r="E580" s="17">
        <v>730</v>
      </c>
      <c r="F580" s="24" t="s">
        <v>40</v>
      </c>
      <c r="G580" s="247">
        <v>53.92</v>
      </c>
      <c r="H580" s="247">
        <v>17.079999999999998</v>
      </c>
      <c r="I580" s="247">
        <f t="shared" si="70"/>
        <v>36.840000000000003</v>
      </c>
      <c r="J580" s="250">
        <v>36.5</v>
      </c>
      <c r="K580" s="253">
        <v>45462</v>
      </c>
      <c r="L580" s="249">
        <f t="shared" si="71"/>
        <v>0.34000000000000341</v>
      </c>
      <c r="M580" s="254">
        <v>1</v>
      </c>
      <c r="N580" s="247"/>
    </row>
    <row r="581" spans="1:14" ht="14.4">
      <c r="A581" s="1">
        <v>16</v>
      </c>
      <c r="B581" s="25">
        <v>45462</v>
      </c>
      <c r="C581" s="1">
        <v>63763</v>
      </c>
      <c r="D581" s="12">
        <v>312215</v>
      </c>
      <c r="E581" s="17">
        <v>745</v>
      </c>
      <c r="F581" s="24" t="s">
        <v>45</v>
      </c>
      <c r="G581" s="247">
        <v>53.72</v>
      </c>
      <c r="H581" s="247">
        <v>17.5</v>
      </c>
      <c r="I581" s="247">
        <f t="shared" si="70"/>
        <v>36.22</v>
      </c>
      <c r="J581" s="250">
        <v>35.799999999999997</v>
      </c>
      <c r="K581" s="253">
        <v>45463</v>
      </c>
      <c r="L581" s="249">
        <f t="shared" si="71"/>
        <v>0.42000000000000171</v>
      </c>
      <c r="M581" s="254">
        <v>2</v>
      </c>
      <c r="N581" s="247"/>
    </row>
    <row r="582" spans="1:14" ht="14.4">
      <c r="A582" s="1">
        <v>17</v>
      </c>
      <c r="B582" s="25">
        <v>45462</v>
      </c>
      <c r="C582" s="1">
        <v>63764</v>
      </c>
      <c r="D582" s="12">
        <v>312215</v>
      </c>
      <c r="E582" s="17">
        <v>748</v>
      </c>
      <c r="F582" s="24" t="s">
        <v>24</v>
      </c>
      <c r="G582" s="247">
        <v>53.16</v>
      </c>
      <c r="H582" s="247">
        <v>17.7</v>
      </c>
      <c r="I582" s="247">
        <f t="shared" si="70"/>
        <v>35.459999999999994</v>
      </c>
      <c r="J582" s="250">
        <v>35.06</v>
      </c>
      <c r="K582" s="253">
        <v>45463</v>
      </c>
      <c r="L582" s="249">
        <f t="shared" si="71"/>
        <v>0.39999999999999147</v>
      </c>
      <c r="M582" s="254">
        <v>2</v>
      </c>
      <c r="N582" s="247"/>
    </row>
    <row r="583" spans="1:14" ht="14.4">
      <c r="A583" s="1">
        <v>18</v>
      </c>
      <c r="B583" s="25">
        <v>45462</v>
      </c>
      <c r="C583" s="1">
        <v>63765</v>
      </c>
      <c r="D583" s="12">
        <v>312215</v>
      </c>
      <c r="E583" s="17">
        <v>752</v>
      </c>
      <c r="F583" s="24" t="s">
        <v>39</v>
      </c>
      <c r="G583" s="247">
        <v>55.94</v>
      </c>
      <c r="H583" s="247">
        <v>17.260000000000002</v>
      </c>
      <c r="I583" s="247">
        <f t="shared" si="70"/>
        <v>38.679999999999993</v>
      </c>
      <c r="J583" s="250">
        <v>38</v>
      </c>
      <c r="K583" s="253">
        <v>45463</v>
      </c>
      <c r="L583" s="249">
        <f t="shared" si="71"/>
        <v>0.67999999999999261</v>
      </c>
      <c r="M583" s="254">
        <v>2</v>
      </c>
      <c r="N583" s="247"/>
    </row>
    <row r="584" spans="1:14" ht="14.4">
      <c r="A584" s="1">
        <v>19</v>
      </c>
      <c r="B584" s="25">
        <v>45462</v>
      </c>
      <c r="C584" s="1">
        <v>63766</v>
      </c>
      <c r="D584" s="12">
        <v>312215</v>
      </c>
      <c r="E584" s="17">
        <v>754</v>
      </c>
      <c r="F584" s="24" t="s">
        <v>25</v>
      </c>
      <c r="G584" s="247">
        <v>54.68</v>
      </c>
      <c r="H584" s="247">
        <v>17.34</v>
      </c>
      <c r="I584" s="247">
        <f t="shared" si="70"/>
        <v>37.340000000000003</v>
      </c>
      <c r="J584" s="250">
        <v>36.82</v>
      </c>
      <c r="K584" s="253">
        <v>45463</v>
      </c>
      <c r="L584" s="249">
        <f t="shared" si="71"/>
        <v>0.52000000000000313</v>
      </c>
      <c r="M584" s="254">
        <v>2</v>
      </c>
      <c r="N584" s="247"/>
    </row>
    <row r="585" spans="1:14" ht="14.4">
      <c r="A585" s="1">
        <v>20</v>
      </c>
      <c r="B585" s="25">
        <v>45462</v>
      </c>
      <c r="C585" s="1">
        <v>63767</v>
      </c>
      <c r="D585" s="12">
        <v>312215</v>
      </c>
      <c r="E585" s="17">
        <v>756</v>
      </c>
      <c r="F585" s="24" t="s">
        <v>44</v>
      </c>
      <c r="G585" s="247">
        <v>54.94</v>
      </c>
      <c r="H585" s="247">
        <v>17.559999999999999</v>
      </c>
      <c r="I585" s="247">
        <f t="shared" si="70"/>
        <v>37.379999999999995</v>
      </c>
      <c r="J585" s="250">
        <v>37.020000000000003</v>
      </c>
      <c r="K585" s="253">
        <v>45463</v>
      </c>
      <c r="L585" s="249">
        <f t="shared" si="71"/>
        <v>0.35999999999999233</v>
      </c>
      <c r="M585" s="254">
        <v>2</v>
      </c>
      <c r="N585" s="247"/>
    </row>
    <row r="586" spans="1:14" ht="14.4">
      <c r="A586" s="1">
        <v>21</v>
      </c>
      <c r="B586" s="25">
        <v>45462</v>
      </c>
      <c r="C586" s="1">
        <v>63768</v>
      </c>
      <c r="D586" s="12">
        <v>312215</v>
      </c>
      <c r="E586" s="17">
        <v>757</v>
      </c>
      <c r="F586" s="24" t="s">
        <v>23</v>
      </c>
      <c r="G586" s="247">
        <v>52.6</v>
      </c>
      <c r="H586" s="247">
        <v>17.5</v>
      </c>
      <c r="I586" s="247">
        <f t="shared" si="70"/>
        <v>35.1</v>
      </c>
      <c r="J586" s="250">
        <v>34.64</v>
      </c>
      <c r="K586" s="253">
        <v>45463</v>
      </c>
      <c r="L586" s="249">
        <f t="shared" si="71"/>
        <v>0.46000000000000085</v>
      </c>
      <c r="M586" s="254">
        <v>2</v>
      </c>
      <c r="N586" s="247"/>
    </row>
    <row r="587" spans="1:14" ht="14.4">
      <c r="B587" s="25">
        <v>45462</v>
      </c>
      <c r="F587" s="24"/>
      <c r="G587" s="247"/>
      <c r="H587" s="247"/>
      <c r="I587" s="199">
        <v>736.78</v>
      </c>
      <c r="J587" s="88"/>
      <c r="K587" s="200"/>
      <c r="L587" s="224">
        <v>10.92</v>
      </c>
      <c r="M587" s="247"/>
      <c r="N587" s="247"/>
    </row>
    <row r="588" spans="1:14" ht="13.8">
      <c r="A588" s="1">
        <v>1</v>
      </c>
      <c r="B588" s="25">
        <v>45463</v>
      </c>
      <c r="C588" s="1">
        <v>29688</v>
      </c>
      <c r="D588" s="12">
        <v>312215</v>
      </c>
      <c r="E588" s="17">
        <v>770</v>
      </c>
      <c r="F588" s="20" t="s">
        <v>34</v>
      </c>
      <c r="G588" s="48">
        <v>53.84</v>
      </c>
      <c r="H588" s="48">
        <v>17.02</v>
      </c>
      <c r="I588" s="26">
        <f t="shared" ref="I588:I597" si="72">G588-H588</f>
        <v>36.820000000000007</v>
      </c>
      <c r="J588" s="49">
        <v>36.74</v>
      </c>
      <c r="K588" s="255">
        <v>45463</v>
      </c>
      <c r="L588" s="48">
        <f t="shared" ref="L588:L597" si="73">I588-J588</f>
        <v>8.00000000000054E-2</v>
      </c>
      <c r="M588" s="246">
        <v>1</v>
      </c>
      <c r="N588" s="247"/>
    </row>
    <row r="589" spans="1:14" ht="13.8">
      <c r="A589" s="1">
        <v>2</v>
      </c>
      <c r="B589" s="25">
        <v>45463</v>
      </c>
      <c r="C589" s="1">
        <v>29689</v>
      </c>
      <c r="D589" s="12">
        <v>312215</v>
      </c>
      <c r="E589" s="17">
        <v>785</v>
      </c>
      <c r="F589" s="20" t="s">
        <v>13</v>
      </c>
      <c r="G589" s="48">
        <v>54.32</v>
      </c>
      <c r="H589" s="48">
        <v>16.84</v>
      </c>
      <c r="I589" s="26">
        <f t="shared" si="72"/>
        <v>37.480000000000004</v>
      </c>
      <c r="J589" s="49">
        <v>37.36</v>
      </c>
      <c r="K589" s="255">
        <v>45463</v>
      </c>
      <c r="L589" s="249">
        <f t="shared" si="73"/>
        <v>0.12000000000000455</v>
      </c>
      <c r="M589" s="246">
        <v>1</v>
      </c>
      <c r="N589" s="247"/>
    </row>
    <row r="590" spans="1:14" ht="13.8">
      <c r="A590" s="1">
        <v>3</v>
      </c>
      <c r="B590" s="25">
        <v>45463</v>
      </c>
      <c r="C590" s="1">
        <v>29690</v>
      </c>
      <c r="D590" s="12">
        <v>312215</v>
      </c>
      <c r="E590" s="17">
        <v>795</v>
      </c>
      <c r="F590" s="20" t="s">
        <v>12</v>
      </c>
      <c r="G590" s="48">
        <v>54.34</v>
      </c>
      <c r="H590" s="48">
        <v>17.14</v>
      </c>
      <c r="I590" s="26">
        <f t="shared" si="72"/>
        <v>37.200000000000003</v>
      </c>
      <c r="J590" s="49">
        <v>36.82</v>
      </c>
      <c r="K590" s="255">
        <v>45463</v>
      </c>
      <c r="L590" s="249">
        <f t="shared" si="73"/>
        <v>0.38000000000000256</v>
      </c>
      <c r="M590" s="246">
        <v>1</v>
      </c>
      <c r="N590" s="26"/>
    </row>
    <row r="591" spans="1:14" ht="13.8">
      <c r="A591" s="1">
        <v>4</v>
      </c>
      <c r="B591" s="25">
        <v>45463</v>
      </c>
      <c r="C591" s="1">
        <v>29691</v>
      </c>
      <c r="D591" s="12">
        <v>312215</v>
      </c>
      <c r="E591" s="17">
        <v>799</v>
      </c>
      <c r="F591" s="20" t="s">
        <v>32</v>
      </c>
      <c r="G591" s="48">
        <v>55.04</v>
      </c>
      <c r="H591" s="48">
        <v>16.72</v>
      </c>
      <c r="I591" s="26">
        <f t="shared" si="72"/>
        <v>38.32</v>
      </c>
      <c r="J591" s="49">
        <v>37.96</v>
      </c>
      <c r="K591" s="255">
        <v>45463</v>
      </c>
      <c r="L591" s="249">
        <f t="shared" si="73"/>
        <v>0.35999999999999943</v>
      </c>
      <c r="M591" s="246">
        <v>1</v>
      </c>
      <c r="N591" s="26"/>
    </row>
    <row r="592" spans="1:14" ht="13.8">
      <c r="A592" s="1">
        <v>5</v>
      </c>
      <c r="B592" s="25">
        <v>45463</v>
      </c>
      <c r="C592" s="1">
        <v>29692</v>
      </c>
      <c r="D592" s="12">
        <v>312215</v>
      </c>
      <c r="E592" s="17">
        <v>821</v>
      </c>
      <c r="F592" s="20" t="s">
        <v>11</v>
      </c>
      <c r="G592" s="48">
        <v>54.62</v>
      </c>
      <c r="H592" s="48">
        <v>16.88</v>
      </c>
      <c r="I592" s="26">
        <f t="shared" si="72"/>
        <v>37.739999999999995</v>
      </c>
      <c r="J592" s="49">
        <v>37.4</v>
      </c>
      <c r="K592" s="255">
        <v>45463</v>
      </c>
      <c r="L592" s="249">
        <f t="shared" si="73"/>
        <v>0.33999999999999631</v>
      </c>
      <c r="M592" s="246">
        <v>1</v>
      </c>
      <c r="N592" s="26"/>
    </row>
    <row r="593" spans="1:14" ht="13.8">
      <c r="A593" s="1">
        <v>6</v>
      </c>
      <c r="B593" s="25">
        <v>45463</v>
      </c>
      <c r="C593" s="1">
        <v>29693</v>
      </c>
      <c r="D593" s="12">
        <v>312215</v>
      </c>
      <c r="E593" s="17">
        <v>826</v>
      </c>
      <c r="F593" s="20" t="s">
        <v>48</v>
      </c>
      <c r="G593" s="48">
        <v>55.08</v>
      </c>
      <c r="H593" s="48">
        <v>16.760000000000002</v>
      </c>
      <c r="I593" s="26">
        <f t="shared" si="72"/>
        <v>38.319999999999993</v>
      </c>
      <c r="J593" s="49">
        <v>37.9</v>
      </c>
      <c r="K593" s="255">
        <v>45463</v>
      </c>
      <c r="L593" s="249">
        <f t="shared" si="73"/>
        <v>0.4199999999999946</v>
      </c>
      <c r="M593" s="246">
        <v>1</v>
      </c>
      <c r="N593" s="26"/>
    </row>
    <row r="594" spans="1:14" ht="13.8">
      <c r="A594" s="1">
        <v>7</v>
      </c>
      <c r="B594" s="25">
        <v>45463</v>
      </c>
      <c r="C594" s="1">
        <v>29694</v>
      </c>
      <c r="D594" s="12">
        <v>312215</v>
      </c>
      <c r="E594" s="17">
        <v>838</v>
      </c>
      <c r="F594" s="20" t="s">
        <v>34</v>
      </c>
      <c r="G594" s="48">
        <v>55.84</v>
      </c>
      <c r="H594" s="48">
        <v>17</v>
      </c>
      <c r="I594" s="26">
        <f t="shared" si="72"/>
        <v>38.840000000000003</v>
      </c>
      <c r="J594" s="49">
        <v>38.56</v>
      </c>
      <c r="K594" s="255">
        <v>45463</v>
      </c>
      <c r="L594" s="249">
        <f t="shared" si="73"/>
        <v>0.28000000000000114</v>
      </c>
      <c r="M594" s="246">
        <v>2</v>
      </c>
      <c r="N594" s="26"/>
    </row>
    <row r="595" spans="1:14" ht="13.8">
      <c r="A595" s="1">
        <v>8</v>
      </c>
      <c r="B595" s="25">
        <v>45463</v>
      </c>
      <c r="C595" s="1">
        <v>29695</v>
      </c>
      <c r="D595" s="12">
        <v>312215</v>
      </c>
      <c r="E595" s="17">
        <v>863</v>
      </c>
      <c r="F595" s="20" t="s">
        <v>13</v>
      </c>
      <c r="G595" s="48">
        <v>55.74</v>
      </c>
      <c r="H595" s="48">
        <v>16.82</v>
      </c>
      <c r="I595" s="26">
        <f t="shared" si="72"/>
        <v>38.92</v>
      </c>
      <c r="J595" s="49">
        <v>38.56</v>
      </c>
      <c r="K595" s="255">
        <v>45463</v>
      </c>
      <c r="L595" s="249">
        <f t="shared" si="73"/>
        <v>0.35999999999999943</v>
      </c>
      <c r="M595" s="246">
        <v>2</v>
      </c>
      <c r="N595" s="26"/>
    </row>
    <row r="596" spans="1:14" ht="13.8">
      <c r="A596" s="1">
        <v>9</v>
      </c>
      <c r="B596" s="25">
        <v>45463</v>
      </c>
      <c r="C596" s="1">
        <v>29696</v>
      </c>
      <c r="D596" s="12">
        <v>312215</v>
      </c>
      <c r="E596" s="17">
        <v>877</v>
      </c>
      <c r="F596" s="20" t="s">
        <v>12</v>
      </c>
      <c r="G596" s="48">
        <v>55.44</v>
      </c>
      <c r="H596" s="48">
        <v>17.14</v>
      </c>
      <c r="I596" s="26">
        <f t="shared" si="72"/>
        <v>38.299999999999997</v>
      </c>
      <c r="J596" s="49">
        <v>38.159999999999997</v>
      </c>
      <c r="K596" s="255">
        <v>45463</v>
      </c>
      <c r="L596" s="249">
        <f t="shared" si="73"/>
        <v>0.14000000000000057</v>
      </c>
      <c r="M596" s="246">
        <v>2</v>
      </c>
      <c r="N596" s="26"/>
    </row>
    <row r="597" spans="1:14" ht="13.8">
      <c r="A597" s="1">
        <v>10</v>
      </c>
      <c r="B597" s="25">
        <v>45463</v>
      </c>
      <c r="C597" s="1">
        <v>29697</v>
      </c>
      <c r="D597" s="12">
        <v>312215</v>
      </c>
      <c r="E597" s="17">
        <v>878</v>
      </c>
      <c r="F597" s="20" t="s">
        <v>32</v>
      </c>
      <c r="G597" s="48">
        <v>52.96</v>
      </c>
      <c r="H597" s="48">
        <v>16.7</v>
      </c>
      <c r="I597" s="26">
        <f t="shared" si="72"/>
        <v>36.260000000000005</v>
      </c>
      <c r="J597" s="49">
        <v>35.92</v>
      </c>
      <c r="K597" s="255">
        <v>45463</v>
      </c>
      <c r="L597" s="249">
        <f t="shared" si="73"/>
        <v>0.34000000000000341</v>
      </c>
      <c r="M597" s="246">
        <v>2</v>
      </c>
      <c r="N597" s="26"/>
    </row>
    <row r="598" spans="1:14" ht="14.4">
      <c r="B598" s="25">
        <v>45463</v>
      </c>
      <c r="F598" s="24"/>
      <c r="G598" s="26"/>
      <c r="H598" s="26"/>
      <c r="I598" s="199">
        <v>378.2</v>
      </c>
      <c r="J598" s="88"/>
      <c r="K598" s="200"/>
      <c r="L598" s="224">
        <v>2.82</v>
      </c>
      <c r="M598" s="26"/>
      <c r="N598" s="26"/>
    </row>
    <row r="599" spans="1:14" ht="14.4">
      <c r="A599" s="1">
        <v>1</v>
      </c>
      <c r="B599" s="25">
        <v>45463</v>
      </c>
      <c r="C599" s="1">
        <v>63769</v>
      </c>
      <c r="D599" s="12">
        <v>312215</v>
      </c>
      <c r="E599" s="17">
        <v>773</v>
      </c>
      <c r="F599" s="24" t="s">
        <v>8</v>
      </c>
      <c r="G599" s="26">
        <v>34.1</v>
      </c>
      <c r="H599" s="26">
        <v>10.220000000000001</v>
      </c>
      <c r="I599" s="26">
        <f t="shared" ref="I599:I616" si="74">G599-H599</f>
        <v>23.880000000000003</v>
      </c>
      <c r="J599" s="49">
        <v>23.8</v>
      </c>
      <c r="K599" s="253">
        <v>45463</v>
      </c>
      <c r="L599" s="249">
        <f t="shared" ref="L599:L645" si="75">I599-J599</f>
        <v>8.0000000000001847E-2</v>
      </c>
      <c r="M599" s="217">
        <v>1</v>
      </c>
      <c r="N599" s="26"/>
    </row>
    <row r="600" spans="1:14" ht="14.4">
      <c r="A600" s="1">
        <v>2</v>
      </c>
      <c r="B600" s="25">
        <v>45463</v>
      </c>
      <c r="C600" s="1">
        <v>63770</v>
      </c>
      <c r="D600" s="12">
        <v>312215</v>
      </c>
      <c r="E600" s="17">
        <v>783</v>
      </c>
      <c r="F600" s="24" t="s">
        <v>42</v>
      </c>
      <c r="G600" s="26">
        <v>52.72</v>
      </c>
      <c r="H600" s="26">
        <v>17.2</v>
      </c>
      <c r="I600" s="26">
        <f t="shared" si="74"/>
        <v>35.519999999999996</v>
      </c>
      <c r="J600" s="49">
        <v>35.520000000000003</v>
      </c>
      <c r="K600" s="253">
        <v>45463</v>
      </c>
      <c r="L600" s="249">
        <f t="shared" si="75"/>
        <v>0</v>
      </c>
      <c r="M600" s="217">
        <v>1</v>
      </c>
      <c r="N600" s="26"/>
    </row>
    <row r="601" spans="1:14" ht="14.4">
      <c r="A601" s="1">
        <v>3</v>
      </c>
      <c r="B601" s="25">
        <v>45463</v>
      </c>
      <c r="C601" s="1">
        <v>63771</v>
      </c>
      <c r="D601" s="12">
        <v>312215</v>
      </c>
      <c r="E601" s="17">
        <v>788</v>
      </c>
      <c r="F601" s="24" t="s">
        <v>45</v>
      </c>
      <c r="G601" s="26">
        <v>53.74</v>
      </c>
      <c r="H601" s="26">
        <v>17.5</v>
      </c>
      <c r="I601" s="26">
        <f t="shared" si="74"/>
        <v>36.24</v>
      </c>
      <c r="J601" s="49">
        <v>36</v>
      </c>
      <c r="K601" s="253">
        <v>45463</v>
      </c>
      <c r="L601" s="249">
        <f t="shared" si="75"/>
        <v>0.24000000000000199</v>
      </c>
      <c r="M601" s="217">
        <v>1</v>
      </c>
      <c r="N601" s="26"/>
    </row>
    <row r="602" spans="1:14" ht="14.4">
      <c r="A602" s="1">
        <v>4</v>
      </c>
      <c r="B602" s="25">
        <v>45463</v>
      </c>
      <c r="C602" s="1">
        <v>63772</v>
      </c>
      <c r="D602" s="12">
        <v>312215</v>
      </c>
      <c r="E602" s="17">
        <v>793</v>
      </c>
      <c r="F602" s="24" t="s">
        <v>25</v>
      </c>
      <c r="G602" s="26">
        <v>54.44</v>
      </c>
      <c r="H602" s="26">
        <v>17.32</v>
      </c>
      <c r="I602" s="26">
        <f t="shared" si="74"/>
        <v>37.119999999999997</v>
      </c>
      <c r="J602" s="49">
        <v>36.979999999999997</v>
      </c>
      <c r="K602" s="253">
        <v>45463</v>
      </c>
      <c r="L602" s="249">
        <f t="shared" si="75"/>
        <v>0.14000000000000057</v>
      </c>
      <c r="M602" s="217">
        <v>1</v>
      </c>
      <c r="N602" s="26"/>
    </row>
    <row r="603" spans="1:14" ht="14.4">
      <c r="A603" s="1">
        <v>5</v>
      </c>
      <c r="B603" s="25">
        <v>45463</v>
      </c>
      <c r="C603" s="1">
        <v>63773</v>
      </c>
      <c r="D603" s="12">
        <v>312215</v>
      </c>
      <c r="E603" s="17">
        <v>794</v>
      </c>
      <c r="F603" s="24" t="s">
        <v>10</v>
      </c>
      <c r="G603" s="26">
        <v>34.18</v>
      </c>
      <c r="H603" s="26">
        <v>10.16</v>
      </c>
      <c r="I603" s="26">
        <f t="shared" si="74"/>
        <v>24.02</v>
      </c>
      <c r="J603" s="49">
        <v>23.9</v>
      </c>
      <c r="K603" s="253">
        <v>45463</v>
      </c>
      <c r="L603" s="249">
        <f t="shared" si="75"/>
        <v>0.12000000000000099</v>
      </c>
      <c r="M603" s="217">
        <v>1</v>
      </c>
      <c r="N603" s="26"/>
    </row>
    <row r="604" spans="1:14" ht="14.4">
      <c r="A604" s="1">
        <v>6</v>
      </c>
      <c r="B604" s="25">
        <v>45463</v>
      </c>
      <c r="C604" s="1">
        <v>63774</v>
      </c>
      <c r="D604" s="12">
        <v>312215</v>
      </c>
      <c r="E604" s="17">
        <v>806</v>
      </c>
      <c r="F604" s="24" t="s">
        <v>44</v>
      </c>
      <c r="G604" s="26">
        <v>54.62</v>
      </c>
      <c r="H604" s="26">
        <v>17.559999999999999</v>
      </c>
      <c r="I604" s="26">
        <f t="shared" si="74"/>
        <v>37.06</v>
      </c>
      <c r="J604" s="49">
        <v>36.880000000000003</v>
      </c>
      <c r="K604" s="253">
        <v>45463</v>
      </c>
      <c r="L604" s="249">
        <f t="shared" si="75"/>
        <v>0.17999999999999972</v>
      </c>
      <c r="M604" s="217">
        <v>1</v>
      </c>
      <c r="N604" s="26"/>
    </row>
    <row r="605" spans="1:14" ht="14.4">
      <c r="A605" s="1">
        <v>7</v>
      </c>
      <c r="B605" s="25">
        <v>45463</v>
      </c>
      <c r="C605" s="1">
        <v>63775</v>
      </c>
      <c r="D605" s="12">
        <v>312215</v>
      </c>
      <c r="E605" s="17">
        <v>808</v>
      </c>
      <c r="F605" s="24" t="s">
        <v>40</v>
      </c>
      <c r="G605" s="26">
        <v>55.72</v>
      </c>
      <c r="H605" s="26">
        <v>17.100000000000001</v>
      </c>
      <c r="I605" s="26">
        <f t="shared" si="74"/>
        <v>38.619999999999997</v>
      </c>
      <c r="J605" s="49">
        <v>38.32</v>
      </c>
      <c r="K605" s="253">
        <v>45463</v>
      </c>
      <c r="L605" s="249">
        <f t="shared" si="75"/>
        <v>0.29999999999999716</v>
      </c>
      <c r="M605" s="217">
        <v>1</v>
      </c>
      <c r="N605" s="26"/>
    </row>
    <row r="606" spans="1:14" ht="14.4">
      <c r="A606" s="1">
        <v>8</v>
      </c>
      <c r="B606" s="25">
        <v>45463</v>
      </c>
      <c r="C606" s="1">
        <v>63776</v>
      </c>
      <c r="D606" s="12">
        <v>312215</v>
      </c>
      <c r="E606" s="17">
        <v>817</v>
      </c>
      <c r="F606" s="24" t="s">
        <v>22</v>
      </c>
      <c r="G606" s="26">
        <v>54.9</v>
      </c>
      <c r="H606" s="26">
        <v>17.559999999999999</v>
      </c>
      <c r="I606" s="26">
        <f t="shared" si="74"/>
        <v>37.340000000000003</v>
      </c>
      <c r="J606" s="49">
        <v>36.880000000000003</v>
      </c>
      <c r="K606" s="253">
        <v>45463</v>
      </c>
      <c r="L606" s="249">
        <f t="shared" si="75"/>
        <v>0.46000000000000085</v>
      </c>
      <c r="M606" s="217">
        <v>1</v>
      </c>
      <c r="N606" s="26"/>
    </row>
    <row r="607" spans="1:14" ht="14.4">
      <c r="A607" s="1">
        <v>9</v>
      </c>
      <c r="B607" s="25">
        <v>45463</v>
      </c>
      <c r="C607" s="1">
        <v>63777</v>
      </c>
      <c r="D607" s="12">
        <v>312215</v>
      </c>
      <c r="E607" s="17">
        <v>822</v>
      </c>
      <c r="F607" s="24" t="s">
        <v>23</v>
      </c>
      <c r="G607" s="26">
        <v>55.48</v>
      </c>
      <c r="H607" s="26">
        <v>17.5</v>
      </c>
      <c r="I607" s="26">
        <f t="shared" si="74"/>
        <v>37.979999999999997</v>
      </c>
      <c r="J607" s="49">
        <v>37.44</v>
      </c>
      <c r="K607" s="253">
        <v>45463</v>
      </c>
      <c r="L607" s="249">
        <f t="shared" si="75"/>
        <v>0.53999999999999915</v>
      </c>
      <c r="M607" s="217">
        <v>1</v>
      </c>
      <c r="N607" s="26"/>
    </row>
    <row r="608" spans="1:14" ht="14.4">
      <c r="A608" s="1">
        <v>10</v>
      </c>
      <c r="B608" s="25">
        <v>45463</v>
      </c>
      <c r="C608" s="1">
        <v>63778</v>
      </c>
      <c r="D608" s="12">
        <v>312215</v>
      </c>
      <c r="E608" s="17">
        <v>824</v>
      </c>
      <c r="F608" s="24" t="s">
        <v>39</v>
      </c>
      <c r="G608" s="26">
        <v>56.38</v>
      </c>
      <c r="H608" s="26">
        <v>17.3</v>
      </c>
      <c r="I608" s="26">
        <f t="shared" si="74"/>
        <v>39.08</v>
      </c>
      <c r="J608" s="49">
        <v>38.479999999999997</v>
      </c>
      <c r="K608" s="253">
        <v>45463</v>
      </c>
      <c r="L608" s="249">
        <f t="shared" si="75"/>
        <v>0.60000000000000142</v>
      </c>
      <c r="M608" s="217">
        <v>1</v>
      </c>
      <c r="N608" s="26"/>
    </row>
    <row r="609" spans="1:14" ht="14.4">
      <c r="A609" s="1">
        <v>11</v>
      </c>
      <c r="B609" s="25">
        <v>45463</v>
      </c>
      <c r="C609" s="1">
        <v>63779</v>
      </c>
      <c r="D609" s="12">
        <v>312215</v>
      </c>
      <c r="E609" s="17">
        <v>831</v>
      </c>
      <c r="F609" s="24" t="s">
        <v>24</v>
      </c>
      <c r="G609" s="26">
        <v>55.76</v>
      </c>
      <c r="H609" s="26">
        <v>17.7</v>
      </c>
      <c r="I609" s="26">
        <f t="shared" si="74"/>
        <v>38.06</v>
      </c>
      <c r="J609" s="49">
        <v>37.700000000000003</v>
      </c>
      <c r="K609" s="253">
        <v>45463</v>
      </c>
      <c r="L609" s="249">
        <f t="shared" si="75"/>
        <v>0.35999999999999943</v>
      </c>
      <c r="M609" s="217">
        <v>1</v>
      </c>
      <c r="N609" s="26"/>
    </row>
    <row r="610" spans="1:14" ht="14.4">
      <c r="A610" s="1">
        <v>12</v>
      </c>
      <c r="B610" s="25">
        <v>45463</v>
      </c>
      <c r="C610" s="1">
        <v>63780</v>
      </c>
      <c r="D610" s="12">
        <v>312215</v>
      </c>
      <c r="E610" s="17">
        <v>842</v>
      </c>
      <c r="F610" s="24" t="s">
        <v>8</v>
      </c>
      <c r="G610" s="26">
        <v>35.04</v>
      </c>
      <c r="H610" s="26">
        <v>10.199999999999999</v>
      </c>
      <c r="I610" s="26">
        <f t="shared" si="74"/>
        <v>24.84</v>
      </c>
      <c r="J610" s="49">
        <v>24.72</v>
      </c>
      <c r="K610" s="253">
        <v>45463</v>
      </c>
      <c r="L610" s="249">
        <f t="shared" si="75"/>
        <v>0.12000000000000099</v>
      </c>
      <c r="M610" s="217">
        <v>2</v>
      </c>
      <c r="N610" s="26"/>
    </row>
    <row r="611" spans="1:14" ht="14.4">
      <c r="A611" s="1">
        <v>13</v>
      </c>
      <c r="B611" s="25">
        <v>45463</v>
      </c>
      <c r="C611" s="1">
        <v>63781</v>
      </c>
      <c r="D611" s="12">
        <v>312215</v>
      </c>
      <c r="E611" s="17">
        <v>865</v>
      </c>
      <c r="F611" s="24" t="s">
        <v>42</v>
      </c>
      <c r="G611" s="26">
        <v>52</v>
      </c>
      <c r="H611" s="26">
        <v>17.14</v>
      </c>
      <c r="I611" s="26">
        <f t="shared" si="74"/>
        <v>34.86</v>
      </c>
      <c r="J611" s="49">
        <v>34.520000000000003</v>
      </c>
      <c r="K611" s="253">
        <v>45463</v>
      </c>
      <c r="L611" s="249">
        <f t="shared" si="75"/>
        <v>0.33999999999999631</v>
      </c>
      <c r="M611" s="217">
        <v>2</v>
      </c>
      <c r="N611" s="26"/>
    </row>
    <row r="612" spans="1:14" ht="14.4">
      <c r="A612" s="1">
        <v>14</v>
      </c>
      <c r="B612" s="25">
        <v>45463</v>
      </c>
      <c r="C612" s="1">
        <v>63782</v>
      </c>
      <c r="D612" s="12">
        <v>312215</v>
      </c>
      <c r="E612" s="17">
        <v>867</v>
      </c>
      <c r="F612" s="24" t="s">
        <v>45</v>
      </c>
      <c r="G612" s="26">
        <v>53.82</v>
      </c>
      <c r="H612" s="26">
        <v>17.440000000000001</v>
      </c>
      <c r="I612" s="26">
        <f t="shared" si="74"/>
        <v>36.379999999999995</v>
      </c>
      <c r="J612" s="49">
        <v>35.979999999999997</v>
      </c>
      <c r="K612" s="253">
        <v>45463</v>
      </c>
      <c r="L612" s="249">
        <f t="shared" si="75"/>
        <v>0.39999999999999858</v>
      </c>
      <c r="M612" s="217">
        <v>2</v>
      </c>
      <c r="N612" s="26"/>
    </row>
    <row r="613" spans="1:14" ht="14.4">
      <c r="A613" s="1">
        <v>15</v>
      </c>
      <c r="B613" s="25">
        <v>45463</v>
      </c>
      <c r="C613" s="1">
        <v>63783</v>
      </c>
      <c r="D613" s="12">
        <v>312215</v>
      </c>
      <c r="E613" s="17">
        <v>868</v>
      </c>
      <c r="F613" s="24" t="s">
        <v>10</v>
      </c>
      <c r="G613" s="26">
        <v>35.68</v>
      </c>
      <c r="H613" s="26">
        <v>10.18</v>
      </c>
      <c r="I613" s="26">
        <f t="shared" si="74"/>
        <v>25.5</v>
      </c>
      <c r="J613" s="49">
        <v>24.9</v>
      </c>
      <c r="K613" s="253">
        <v>45463</v>
      </c>
      <c r="L613" s="249">
        <f t="shared" si="75"/>
        <v>0.60000000000000142</v>
      </c>
      <c r="M613" s="217">
        <v>2</v>
      </c>
      <c r="N613" s="26"/>
    </row>
    <row r="614" spans="1:14" ht="14.4">
      <c r="A614" s="1">
        <v>16</v>
      </c>
      <c r="B614" s="25">
        <v>45463</v>
      </c>
      <c r="C614" s="1">
        <v>63784</v>
      </c>
      <c r="D614" s="12">
        <v>312215</v>
      </c>
      <c r="E614" s="17">
        <v>873</v>
      </c>
      <c r="F614" s="24" t="s">
        <v>25</v>
      </c>
      <c r="G614" s="26">
        <v>54.22</v>
      </c>
      <c r="H614" s="26">
        <v>17.28</v>
      </c>
      <c r="I614" s="26">
        <f t="shared" si="74"/>
        <v>36.94</v>
      </c>
      <c r="J614" s="49">
        <v>36.32</v>
      </c>
      <c r="K614" s="253">
        <v>45463</v>
      </c>
      <c r="L614" s="249">
        <f t="shared" si="75"/>
        <v>0.61999999999999744</v>
      </c>
      <c r="M614" s="217">
        <v>2</v>
      </c>
      <c r="N614" s="26"/>
    </row>
    <row r="615" spans="1:14" ht="14.4">
      <c r="A615" s="1">
        <v>17</v>
      </c>
      <c r="B615" s="25">
        <v>45463</v>
      </c>
      <c r="C615" s="1">
        <v>63785</v>
      </c>
      <c r="D615" s="12">
        <v>312215</v>
      </c>
      <c r="E615" s="17">
        <v>879</v>
      </c>
      <c r="F615" s="24" t="s">
        <v>44</v>
      </c>
      <c r="G615" s="26">
        <v>53.02</v>
      </c>
      <c r="H615" s="26">
        <v>17.52</v>
      </c>
      <c r="I615" s="26">
        <f t="shared" si="74"/>
        <v>35.5</v>
      </c>
      <c r="J615" s="49">
        <v>35.200000000000003</v>
      </c>
      <c r="K615" s="50">
        <v>45464</v>
      </c>
      <c r="L615" s="249">
        <f t="shared" si="75"/>
        <v>0.29999999999999716</v>
      </c>
      <c r="M615" s="217">
        <v>2</v>
      </c>
      <c r="N615" s="26"/>
    </row>
    <row r="616" spans="1:14" ht="14.4">
      <c r="A616" s="1">
        <v>18</v>
      </c>
      <c r="B616" s="25">
        <v>45463</v>
      </c>
      <c r="C616" s="1">
        <v>63786</v>
      </c>
      <c r="D616" s="12">
        <v>312215</v>
      </c>
      <c r="E616" s="17">
        <v>884</v>
      </c>
      <c r="F616" s="24" t="s">
        <v>40</v>
      </c>
      <c r="G616" s="26">
        <v>57.16</v>
      </c>
      <c r="H616" s="26">
        <v>17.059999999999999</v>
      </c>
      <c r="I616" s="26">
        <f t="shared" si="74"/>
        <v>40.099999999999994</v>
      </c>
      <c r="J616" s="49">
        <v>39.06</v>
      </c>
      <c r="K616" s="50">
        <v>45464</v>
      </c>
      <c r="L616" s="249">
        <f t="shared" si="75"/>
        <v>1.039999999999992</v>
      </c>
      <c r="M616" s="217">
        <v>2</v>
      </c>
      <c r="N616" s="26"/>
    </row>
    <row r="617" spans="1:14" ht="14.4">
      <c r="B617" s="25">
        <v>45463</v>
      </c>
      <c r="F617" s="24"/>
      <c r="G617" s="26"/>
      <c r="H617" s="26"/>
      <c r="I617" s="199">
        <v>619.04</v>
      </c>
      <c r="J617" s="88"/>
      <c r="K617" s="200"/>
      <c r="L617" s="224">
        <v>6.44</v>
      </c>
      <c r="M617" s="26"/>
      <c r="N617" s="26"/>
    </row>
    <row r="618" spans="1:14" ht="13.8">
      <c r="A618" s="1">
        <v>1</v>
      </c>
      <c r="B618" s="25">
        <v>45464</v>
      </c>
      <c r="C618" s="1">
        <v>29698</v>
      </c>
      <c r="D618" s="12">
        <v>312215</v>
      </c>
      <c r="E618" s="17">
        <v>898</v>
      </c>
      <c r="F618" s="20" t="s">
        <v>48</v>
      </c>
      <c r="G618" s="257">
        <v>53.72</v>
      </c>
      <c r="H618" s="257">
        <v>16.760000000000002</v>
      </c>
      <c r="I618" s="258">
        <f t="shared" ref="I618:I627" si="76">G618-H618</f>
        <v>36.959999999999994</v>
      </c>
      <c r="J618" s="259">
        <v>36.58</v>
      </c>
      <c r="K618" s="255">
        <v>45464</v>
      </c>
      <c r="L618" s="249">
        <f t="shared" si="75"/>
        <v>0.37999999999999545</v>
      </c>
      <c r="M618" s="261">
        <v>1</v>
      </c>
      <c r="N618" s="26"/>
    </row>
    <row r="619" spans="1:14" ht="13.8">
      <c r="A619" s="1">
        <v>2</v>
      </c>
      <c r="B619" s="25">
        <v>45464</v>
      </c>
      <c r="C619" s="1">
        <v>29699</v>
      </c>
      <c r="D619" s="12">
        <v>312215</v>
      </c>
      <c r="E619" s="17">
        <v>899</v>
      </c>
      <c r="F619" s="20" t="s">
        <v>34</v>
      </c>
      <c r="G619" s="257">
        <v>54.82</v>
      </c>
      <c r="H619" s="257">
        <v>16.98</v>
      </c>
      <c r="I619" s="258">
        <f t="shared" si="76"/>
        <v>37.840000000000003</v>
      </c>
      <c r="J619" s="259">
        <v>37.26</v>
      </c>
      <c r="K619" s="255">
        <v>45464</v>
      </c>
      <c r="L619" s="249">
        <f t="shared" si="75"/>
        <v>0.5800000000000054</v>
      </c>
      <c r="M619" s="261">
        <v>1</v>
      </c>
      <c r="N619" s="258"/>
    </row>
    <row r="620" spans="1:14" ht="13.8">
      <c r="A620" s="1">
        <v>3</v>
      </c>
      <c r="B620" s="25">
        <v>45464</v>
      </c>
      <c r="C620" s="1">
        <v>29701</v>
      </c>
      <c r="D620" s="12">
        <v>312215</v>
      </c>
      <c r="E620" s="17">
        <v>933</v>
      </c>
      <c r="F620" s="20" t="s">
        <v>13</v>
      </c>
      <c r="G620" s="257">
        <v>57</v>
      </c>
      <c r="H620" s="257">
        <v>16.7</v>
      </c>
      <c r="I620" s="258">
        <f t="shared" si="76"/>
        <v>40.299999999999997</v>
      </c>
      <c r="J620" s="259">
        <v>39.979999999999997</v>
      </c>
      <c r="K620" s="255">
        <v>45464</v>
      </c>
      <c r="L620" s="249">
        <f t="shared" si="75"/>
        <v>0.32000000000000028</v>
      </c>
      <c r="M620" s="261">
        <v>1</v>
      </c>
      <c r="N620" s="258"/>
    </row>
    <row r="621" spans="1:14" ht="13.8">
      <c r="A621" s="1">
        <v>4</v>
      </c>
      <c r="B621" s="25">
        <v>45464</v>
      </c>
      <c r="C621" s="1">
        <v>29702</v>
      </c>
      <c r="D621" s="12">
        <v>312215</v>
      </c>
      <c r="E621" s="17">
        <v>931</v>
      </c>
      <c r="F621" s="20" t="s">
        <v>11</v>
      </c>
      <c r="G621" s="257">
        <v>57.36</v>
      </c>
      <c r="H621" s="257">
        <v>16.88</v>
      </c>
      <c r="I621" s="258">
        <f t="shared" si="76"/>
        <v>40.480000000000004</v>
      </c>
      <c r="J621" s="259">
        <v>40.18</v>
      </c>
      <c r="K621" s="255">
        <v>45464</v>
      </c>
      <c r="L621" s="249">
        <f t="shared" si="75"/>
        <v>0.30000000000000426</v>
      </c>
      <c r="M621" s="261">
        <v>1</v>
      </c>
      <c r="N621" s="258"/>
    </row>
    <row r="622" spans="1:14" ht="13.8">
      <c r="A622" s="1">
        <v>5</v>
      </c>
      <c r="B622" s="25">
        <v>45464</v>
      </c>
      <c r="C622" s="1">
        <v>29703</v>
      </c>
      <c r="D622" s="12">
        <v>312215</v>
      </c>
      <c r="E622" s="17">
        <v>953</v>
      </c>
      <c r="F622" s="20" t="s">
        <v>32</v>
      </c>
      <c r="G622" s="257">
        <v>54.92</v>
      </c>
      <c r="H622" s="257">
        <v>16.72</v>
      </c>
      <c r="I622" s="258">
        <f t="shared" si="76"/>
        <v>38.200000000000003</v>
      </c>
      <c r="J622" s="259">
        <v>37.54</v>
      </c>
      <c r="K622" s="255">
        <v>45464</v>
      </c>
      <c r="L622" s="249">
        <f t="shared" si="75"/>
        <v>0.66000000000000369</v>
      </c>
      <c r="M622" s="261">
        <v>1</v>
      </c>
      <c r="N622" s="258"/>
    </row>
    <row r="623" spans="1:14" ht="13.8">
      <c r="A623" s="1">
        <v>6</v>
      </c>
      <c r="B623" s="25">
        <v>45464</v>
      </c>
      <c r="C623" s="1">
        <v>29704</v>
      </c>
      <c r="D623" s="12">
        <v>312215</v>
      </c>
      <c r="E623" s="17">
        <v>954</v>
      </c>
      <c r="F623" s="20" t="s">
        <v>12</v>
      </c>
      <c r="G623" s="257">
        <v>55.52</v>
      </c>
      <c r="H623" s="257">
        <v>17.04</v>
      </c>
      <c r="I623" s="258">
        <f t="shared" si="76"/>
        <v>38.480000000000004</v>
      </c>
      <c r="J623" s="259">
        <v>37.82</v>
      </c>
      <c r="K623" s="255">
        <v>45464</v>
      </c>
      <c r="L623" s="249">
        <f t="shared" si="75"/>
        <v>0.66000000000000369</v>
      </c>
      <c r="M623" s="261">
        <v>1</v>
      </c>
      <c r="N623" s="258"/>
    </row>
    <row r="624" spans="1:14" ht="13.8">
      <c r="A624" s="1">
        <v>7</v>
      </c>
      <c r="B624" s="25">
        <v>45464</v>
      </c>
      <c r="C624" s="1">
        <v>29705</v>
      </c>
      <c r="D624" s="12">
        <v>312215</v>
      </c>
      <c r="E624" s="17">
        <v>978</v>
      </c>
      <c r="F624" s="20" t="s">
        <v>48</v>
      </c>
      <c r="G624" s="257">
        <v>53.16</v>
      </c>
      <c r="H624" s="257">
        <v>16.739999999999998</v>
      </c>
      <c r="I624" s="258">
        <f t="shared" si="76"/>
        <v>36.42</v>
      </c>
      <c r="J624" s="259">
        <v>36.06</v>
      </c>
      <c r="K624" s="255">
        <v>45464</v>
      </c>
      <c r="L624" s="249">
        <f t="shared" si="75"/>
        <v>0.35999999999999943</v>
      </c>
      <c r="M624" s="261">
        <v>2</v>
      </c>
      <c r="N624" s="258"/>
    </row>
    <row r="625" spans="1:14" ht="13.8">
      <c r="A625" s="1">
        <v>8</v>
      </c>
      <c r="B625" s="25">
        <v>45464</v>
      </c>
      <c r="C625" s="1">
        <v>29706</v>
      </c>
      <c r="D625" s="12">
        <v>312215</v>
      </c>
      <c r="E625" s="17">
        <v>977</v>
      </c>
      <c r="F625" s="20" t="s">
        <v>34</v>
      </c>
      <c r="G625" s="257">
        <v>55.1</v>
      </c>
      <c r="H625" s="257">
        <v>16.98</v>
      </c>
      <c r="I625" s="258">
        <f t="shared" si="76"/>
        <v>38.120000000000005</v>
      </c>
      <c r="J625" s="259">
        <v>37.74</v>
      </c>
      <c r="K625" s="255">
        <v>45464</v>
      </c>
      <c r="L625" s="249">
        <f t="shared" si="75"/>
        <v>0.38000000000000256</v>
      </c>
      <c r="M625" s="261">
        <v>2</v>
      </c>
      <c r="N625" s="258"/>
    </row>
    <row r="626" spans="1:14" ht="13.8">
      <c r="A626" s="1">
        <v>9</v>
      </c>
      <c r="B626" s="25">
        <v>45464</v>
      </c>
      <c r="C626" s="1">
        <v>29707</v>
      </c>
      <c r="D626" s="12">
        <v>312215</v>
      </c>
      <c r="E626" s="17">
        <v>1027</v>
      </c>
      <c r="F626" s="20" t="s">
        <v>13</v>
      </c>
      <c r="G626" s="257">
        <v>52.1</v>
      </c>
      <c r="H626" s="257">
        <v>16.64</v>
      </c>
      <c r="I626" s="258">
        <f t="shared" si="76"/>
        <v>35.46</v>
      </c>
      <c r="J626" s="259">
        <v>34.94</v>
      </c>
      <c r="K626" s="260">
        <v>45465</v>
      </c>
      <c r="L626" s="249">
        <f t="shared" si="75"/>
        <v>0.52000000000000313</v>
      </c>
      <c r="M626" s="261">
        <v>2</v>
      </c>
      <c r="N626" s="258"/>
    </row>
    <row r="627" spans="1:14" ht="13.8">
      <c r="A627" s="1">
        <v>10</v>
      </c>
      <c r="B627" s="25">
        <v>45464</v>
      </c>
      <c r="C627" s="1">
        <v>29708</v>
      </c>
      <c r="D627" s="12">
        <v>312215</v>
      </c>
      <c r="E627" s="17">
        <v>1032</v>
      </c>
      <c r="F627" s="20" t="s">
        <v>11</v>
      </c>
      <c r="G627" s="257">
        <v>52.62</v>
      </c>
      <c r="H627" s="257">
        <v>16.86</v>
      </c>
      <c r="I627" s="258">
        <f t="shared" si="76"/>
        <v>35.76</v>
      </c>
      <c r="J627" s="259">
        <v>35.28</v>
      </c>
      <c r="K627" s="260">
        <v>45465</v>
      </c>
      <c r="L627" s="249">
        <f t="shared" si="75"/>
        <v>0.47999999999999687</v>
      </c>
      <c r="M627" s="261">
        <v>2</v>
      </c>
      <c r="N627" s="258"/>
    </row>
    <row r="628" spans="1:14" ht="14.4">
      <c r="B628" s="25">
        <v>45464</v>
      </c>
      <c r="F628" s="24"/>
      <c r="G628" s="258"/>
      <c r="H628" s="258"/>
      <c r="I628" s="199">
        <v>378.02</v>
      </c>
      <c r="J628" s="88"/>
      <c r="K628" s="200"/>
      <c r="L628" s="224">
        <v>4.6399999999999997</v>
      </c>
      <c r="M628" s="258"/>
      <c r="N628" s="258"/>
    </row>
    <row r="629" spans="1:14" ht="14.4">
      <c r="A629" s="1">
        <v>1</v>
      </c>
      <c r="B629" s="25">
        <v>45464</v>
      </c>
      <c r="C629" s="1">
        <v>63787</v>
      </c>
      <c r="D629" s="12">
        <v>312215</v>
      </c>
      <c r="E629" s="17">
        <v>902</v>
      </c>
      <c r="F629" s="24" t="s">
        <v>24</v>
      </c>
      <c r="G629" s="258">
        <v>55.96</v>
      </c>
      <c r="H629" s="258">
        <v>17.940000000000001</v>
      </c>
      <c r="I629" s="258">
        <f t="shared" ref="I629:I645" si="77">G629-H629</f>
        <v>38.019999999999996</v>
      </c>
      <c r="J629" s="259">
        <v>36.86</v>
      </c>
      <c r="K629" s="50">
        <v>45464</v>
      </c>
      <c r="L629" s="249">
        <f t="shared" si="75"/>
        <v>1.1599999999999966</v>
      </c>
      <c r="M629" s="264">
        <v>1</v>
      </c>
      <c r="N629" s="258"/>
    </row>
    <row r="630" spans="1:14" ht="14.4">
      <c r="A630" s="1">
        <v>2</v>
      </c>
      <c r="B630" s="25">
        <v>45464</v>
      </c>
      <c r="C630" s="1">
        <v>63788</v>
      </c>
      <c r="D630" s="12">
        <v>312215</v>
      </c>
      <c r="E630" s="17">
        <v>904</v>
      </c>
      <c r="F630" s="24" t="s">
        <v>25</v>
      </c>
      <c r="G630" s="258">
        <v>53.18</v>
      </c>
      <c r="H630" s="258">
        <v>17.34</v>
      </c>
      <c r="I630" s="258">
        <f t="shared" si="77"/>
        <v>35.840000000000003</v>
      </c>
      <c r="J630" s="259">
        <v>35.36</v>
      </c>
      <c r="K630" s="50">
        <v>45464</v>
      </c>
      <c r="L630" s="249">
        <f t="shared" si="75"/>
        <v>0.48000000000000398</v>
      </c>
      <c r="M630" s="264">
        <v>1</v>
      </c>
      <c r="N630" s="258"/>
    </row>
    <row r="631" spans="1:14" ht="14.4">
      <c r="A631" s="1">
        <v>3</v>
      </c>
      <c r="B631" s="25">
        <v>45464</v>
      </c>
      <c r="C631" s="1">
        <v>63789</v>
      </c>
      <c r="D631" s="12">
        <v>312215</v>
      </c>
      <c r="E631" s="17">
        <v>923</v>
      </c>
      <c r="F631" s="24" t="s">
        <v>42</v>
      </c>
      <c r="G631" s="258">
        <v>55.3</v>
      </c>
      <c r="H631" s="258">
        <v>17.16</v>
      </c>
      <c r="I631" s="258">
        <f t="shared" si="77"/>
        <v>38.14</v>
      </c>
      <c r="J631" s="259">
        <v>37.64</v>
      </c>
      <c r="K631" s="50">
        <v>45464</v>
      </c>
      <c r="L631" s="249">
        <f t="shared" si="75"/>
        <v>0.5</v>
      </c>
      <c r="M631" s="264">
        <v>1</v>
      </c>
      <c r="N631" s="258"/>
    </row>
    <row r="632" spans="1:14" ht="14.4">
      <c r="A632" s="1">
        <v>4</v>
      </c>
      <c r="B632" s="25">
        <v>45464</v>
      </c>
      <c r="C632" s="1">
        <v>63790</v>
      </c>
      <c r="D632" s="12">
        <v>312215</v>
      </c>
      <c r="E632" s="17">
        <v>922</v>
      </c>
      <c r="F632" s="24" t="s">
        <v>45</v>
      </c>
      <c r="G632" s="258">
        <v>53.4</v>
      </c>
      <c r="H632" s="258">
        <v>17.559999999999999</v>
      </c>
      <c r="I632" s="258">
        <f t="shared" si="77"/>
        <v>35.840000000000003</v>
      </c>
      <c r="J632" s="259">
        <v>35.619999999999997</v>
      </c>
      <c r="K632" s="50">
        <v>45464</v>
      </c>
      <c r="L632" s="249">
        <f t="shared" si="75"/>
        <v>0.22000000000000597</v>
      </c>
      <c r="M632" s="264">
        <v>1</v>
      </c>
      <c r="N632" s="258"/>
    </row>
    <row r="633" spans="1:14" ht="14.4">
      <c r="A633" s="1">
        <v>5</v>
      </c>
      <c r="B633" s="25">
        <v>45464</v>
      </c>
      <c r="C633" s="1">
        <v>63791</v>
      </c>
      <c r="D633" s="12">
        <v>312215</v>
      </c>
      <c r="E633" s="17">
        <v>925</v>
      </c>
      <c r="F633" s="24" t="s">
        <v>39</v>
      </c>
      <c r="G633" s="258">
        <v>55.46</v>
      </c>
      <c r="H633" s="258">
        <v>17.399999999999999</v>
      </c>
      <c r="I633" s="258">
        <f t="shared" si="77"/>
        <v>38.06</v>
      </c>
      <c r="J633" s="259">
        <v>37.700000000000003</v>
      </c>
      <c r="K633" s="50">
        <v>45464</v>
      </c>
      <c r="L633" s="249">
        <f t="shared" si="75"/>
        <v>0.35999999999999943</v>
      </c>
      <c r="M633" s="264">
        <v>1</v>
      </c>
      <c r="N633" s="258"/>
    </row>
    <row r="634" spans="1:14" ht="14.4">
      <c r="A634" s="1">
        <v>6</v>
      </c>
      <c r="B634" s="25">
        <v>45464</v>
      </c>
      <c r="C634" s="1">
        <v>63792</v>
      </c>
      <c r="D634" s="12">
        <v>312215</v>
      </c>
      <c r="E634" s="17">
        <v>927</v>
      </c>
      <c r="F634" s="24" t="s">
        <v>8</v>
      </c>
      <c r="G634" s="258">
        <v>33.74</v>
      </c>
      <c r="H634" s="258">
        <v>10.220000000000001</v>
      </c>
      <c r="I634" s="258">
        <f t="shared" si="77"/>
        <v>23.520000000000003</v>
      </c>
      <c r="J634" s="259">
        <v>23.28</v>
      </c>
      <c r="K634" s="50">
        <v>45464</v>
      </c>
      <c r="L634" s="249">
        <f t="shared" si="75"/>
        <v>0.24000000000000199</v>
      </c>
      <c r="M634" s="264">
        <v>1</v>
      </c>
      <c r="N634" s="258"/>
    </row>
    <row r="635" spans="1:14" ht="14.4">
      <c r="A635" s="1">
        <v>7</v>
      </c>
      <c r="B635" s="25">
        <v>45464</v>
      </c>
      <c r="C635" s="1">
        <v>63793</v>
      </c>
      <c r="D635" s="12">
        <v>312215</v>
      </c>
      <c r="E635" s="17">
        <v>932</v>
      </c>
      <c r="F635" s="24" t="s">
        <v>44</v>
      </c>
      <c r="G635" s="258">
        <v>54.5</v>
      </c>
      <c r="H635" s="258">
        <v>17.52</v>
      </c>
      <c r="I635" s="258">
        <f t="shared" si="77"/>
        <v>36.980000000000004</v>
      </c>
      <c r="J635" s="259">
        <v>36.58</v>
      </c>
      <c r="K635" s="50">
        <v>45464</v>
      </c>
      <c r="L635" s="249">
        <f t="shared" si="75"/>
        <v>0.40000000000000568</v>
      </c>
      <c r="M635" s="264">
        <v>1</v>
      </c>
      <c r="N635" s="258"/>
    </row>
    <row r="636" spans="1:14" ht="14.4">
      <c r="A636" s="1">
        <v>8</v>
      </c>
      <c r="B636" s="25">
        <v>45464</v>
      </c>
      <c r="C636" s="1">
        <v>63794</v>
      </c>
      <c r="D636" s="12">
        <v>312215</v>
      </c>
      <c r="E636" s="17">
        <v>935</v>
      </c>
      <c r="F636" s="24" t="s">
        <v>40</v>
      </c>
      <c r="G636" s="258">
        <v>53.9</v>
      </c>
      <c r="H636" s="258">
        <v>17.16</v>
      </c>
      <c r="I636" s="258">
        <f t="shared" si="77"/>
        <v>36.739999999999995</v>
      </c>
      <c r="J636" s="259">
        <v>36.58</v>
      </c>
      <c r="K636" s="50">
        <v>45464</v>
      </c>
      <c r="L636" s="249">
        <f t="shared" si="75"/>
        <v>0.15999999999999659</v>
      </c>
      <c r="M636" s="264">
        <v>1</v>
      </c>
      <c r="N636" s="258"/>
    </row>
    <row r="637" spans="1:14" ht="14.4">
      <c r="A637" s="1">
        <v>9</v>
      </c>
      <c r="B637" s="25">
        <v>45464</v>
      </c>
      <c r="C637" s="1">
        <v>63795</v>
      </c>
      <c r="D637" s="12">
        <v>312215</v>
      </c>
      <c r="E637" s="17">
        <v>936</v>
      </c>
      <c r="F637" s="24" t="s">
        <v>10</v>
      </c>
      <c r="G637" s="258">
        <v>32.72</v>
      </c>
      <c r="H637" s="258">
        <v>10.199999999999999</v>
      </c>
      <c r="I637" s="258">
        <f t="shared" si="77"/>
        <v>22.52</v>
      </c>
      <c r="J637" s="259">
        <v>22.38</v>
      </c>
      <c r="K637" s="50">
        <v>45464</v>
      </c>
      <c r="L637" s="249">
        <f t="shared" si="75"/>
        <v>0.14000000000000057</v>
      </c>
      <c r="M637" s="264">
        <v>1</v>
      </c>
      <c r="N637" s="258"/>
    </row>
    <row r="638" spans="1:14" ht="14.4">
      <c r="A638" s="1">
        <v>10</v>
      </c>
      <c r="B638" s="25">
        <v>45464</v>
      </c>
      <c r="C638" s="1">
        <v>63829</v>
      </c>
      <c r="D638" s="12">
        <v>312215</v>
      </c>
      <c r="E638" s="17">
        <v>949</v>
      </c>
      <c r="F638" s="24" t="s">
        <v>23</v>
      </c>
      <c r="G638" s="258">
        <v>56.22</v>
      </c>
      <c r="H638" s="258">
        <v>17.48</v>
      </c>
      <c r="I638" s="258">
        <f t="shared" si="77"/>
        <v>38.739999999999995</v>
      </c>
      <c r="J638" s="259">
        <v>37.840000000000003</v>
      </c>
      <c r="K638" s="50">
        <v>45464</v>
      </c>
      <c r="L638" s="249">
        <f t="shared" si="75"/>
        <v>0.89999999999999147</v>
      </c>
      <c r="M638" s="264">
        <v>1</v>
      </c>
      <c r="N638" s="258"/>
    </row>
    <row r="639" spans="1:14" ht="14.4">
      <c r="A639" s="1">
        <v>11</v>
      </c>
      <c r="B639" s="25">
        <v>45464</v>
      </c>
      <c r="C639" s="1">
        <v>63830</v>
      </c>
      <c r="D639" s="12">
        <v>312215</v>
      </c>
      <c r="E639" s="17">
        <v>986</v>
      </c>
      <c r="F639" s="24" t="s">
        <v>25</v>
      </c>
      <c r="G639" s="258">
        <v>53.26</v>
      </c>
      <c r="H639" s="258">
        <v>17.239999999999998</v>
      </c>
      <c r="I639" s="258">
        <f t="shared" si="77"/>
        <v>36.019999999999996</v>
      </c>
      <c r="J639" s="259">
        <v>35.479999999999997</v>
      </c>
      <c r="K639" s="50">
        <v>45464</v>
      </c>
      <c r="L639" s="249">
        <f t="shared" si="75"/>
        <v>0.53999999999999915</v>
      </c>
      <c r="M639" s="264">
        <v>2</v>
      </c>
      <c r="N639" s="258"/>
    </row>
    <row r="640" spans="1:14" ht="14.4">
      <c r="A640" s="1">
        <v>12</v>
      </c>
      <c r="B640" s="25">
        <v>45464</v>
      </c>
      <c r="C640" s="1">
        <v>63831</v>
      </c>
      <c r="D640" s="12">
        <v>312215</v>
      </c>
      <c r="E640" s="17">
        <v>989</v>
      </c>
      <c r="F640" s="24" t="s">
        <v>24</v>
      </c>
      <c r="G640" s="258">
        <v>54.34</v>
      </c>
      <c r="H640" s="258">
        <v>17.899999999999999</v>
      </c>
      <c r="I640" s="258">
        <f t="shared" si="77"/>
        <v>36.440000000000005</v>
      </c>
      <c r="J640" s="259">
        <v>35.9</v>
      </c>
      <c r="K640" s="50">
        <v>45464</v>
      </c>
      <c r="L640" s="249">
        <f t="shared" si="75"/>
        <v>0.54000000000000625</v>
      </c>
      <c r="M640" s="264">
        <v>2</v>
      </c>
      <c r="N640" s="258"/>
    </row>
    <row r="641" spans="1:14" ht="14.4">
      <c r="A641" s="1">
        <v>13</v>
      </c>
      <c r="B641" s="25">
        <v>45464</v>
      </c>
      <c r="C641" s="1">
        <v>63832</v>
      </c>
      <c r="D641" s="12">
        <v>312215</v>
      </c>
      <c r="E641" s="17">
        <v>1008</v>
      </c>
      <c r="F641" s="24" t="s">
        <v>22</v>
      </c>
      <c r="G641" s="258">
        <v>56.12</v>
      </c>
      <c r="H641" s="258">
        <v>17.579999999999998</v>
      </c>
      <c r="I641" s="258">
        <f t="shared" si="77"/>
        <v>38.54</v>
      </c>
      <c r="J641" s="259">
        <v>37.42</v>
      </c>
      <c r="K641" s="50">
        <v>45464</v>
      </c>
      <c r="L641" s="249">
        <f t="shared" si="75"/>
        <v>1.1199999999999974</v>
      </c>
      <c r="M641" s="264">
        <v>1</v>
      </c>
      <c r="N641" s="258"/>
    </row>
    <row r="642" spans="1:14" ht="14.4">
      <c r="A642" s="1">
        <v>14</v>
      </c>
      <c r="B642" s="25">
        <v>45464</v>
      </c>
      <c r="C642" s="1">
        <v>63833</v>
      </c>
      <c r="D642" s="12">
        <v>312215</v>
      </c>
      <c r="E642" s="17">
        <v>1015</v>
      </c>
      <c r="F642" s="24" t="s">
        <v>42</v>
      </c>
      <c r="G642" s="258">
        <v>55.54</v>
      </c>
      <c r="H642" s="258">
        <v>17.12</v>
      </c>
      <c r="I642" s="258">
        <f t="shared" si="77"/>
        <v>38.42</v>
      </c>
      <c r="J642" s="259">
        <v>37.700000000000003</v>
      </c>
      <c r="K642" s="50">
        <v>45464</v>
      </c>
      <c r="L642" s="249">
        <f t="shared" si="75"/>
        <v>0.71999999999999886</v>
      </c>
      <c r="M642" s="264">
        <v>2</v>
      </c>
      <c r="N642" s="258"/>
    </row>
    <row r="643" spans="1:14" ht="14.4">
      <c r="A643" s="1">
        <v>15</v>
      </c>
      <c r="B643" s="25">
        <v>45464</v>
      </c>
      <c r="C643" s="1">
        <v>63834</v>
      </c>
      <c r="D643" s="12">
        <v>312215</v>
      </c>
      <c r="E643" s="17">
        <v>1016</v>
      </c>
      <c r="F643" s="24" t="s">
        <v>45</v>
      </c>
      <c r="G643" s="258">
        <v>55.06</v>
      </c>
      <c r="H643" s="258">
        <v>17.46</v>
      </c>
      <c r="I643" s="258">
        <f t="shared" si="77"/>
        <v>37.6</v>
      </c>
      <c r="J643" s="259">
        <v>36.72</v>
      </c>
      <c r="K643" s="50">
        <v>45464</v>
      </c>
      <c r="L643" s="249">
        <f t="shared" si="75"/>
        <v>0.88000000000000256</v>
      </c>
      <c r="M643" s="264">
        <v>2</v>
      </c>
      <c r="N643" s="258"/>
    </row>
    <row r="644" spans="1:14" ht="14.4">
      <c r="A644" s="1">
        <v>16</v>
      </c>
      <c r="B644" s="25">
        <v>45464</v>
      </c>
      <c r="C644" s="1">
        <v>63835</v>
      </c>
      <c r="D644" s="12">
        <v>312215</v>
      </c>
      <c r="E644" s="17">
        <v>1020</v>
      </c>
      <c r="F644" s="24" t="s">
        <v>39</v>
      </c>
      <c r="G644" s="258">
        <v>55.36</v>
      </c>
      <c r="H644" s="258">
        <v>17.260000000000002</v>
      </c>
      <c r="I644" s="258">
        <f t="shared" si="77"/>
        <v>38.099999999999994</v>
      </c>
      <c r="J644" s="259">
        <v>37.22</v>
      </c>
      <c r="K644" s="50">
        <v>45464</v>
      </c>
      <c r="L644" s="249">
        <f t="shared" si="75"/>
        <v>0.87999999999999545</v>
      </c>
      <c r="M644" s="264">
        <v>2</v>
      </c>
      <c r="N644" s="258"/>
    </row>
    <row r="645" spans="1:14" ht="14.4">
      <c r="A645" s="1">
        <v>17</v>
      </c>
      <c r="B645" s="25">
        <v>45464</v>
      </c>
      <c r="C645" s="1">
        <v>63836</v>
      </c>
      <c r="D645" s="12">
        <v>312215</v>
      </c>
      <c r="E645" s="17">
        <v>1031</v>
      </c>
      <c r="F645" s="24" t="s">
        <v>8</v>
      </c>
      <c r="G645" s="258">
        <v>33.659999999999997</v>
      </c>
      <c r="H645" s="258">
        <v>10.32</v>
      </c>
      <c r="I645" s="258">
        <f t="shared" si="77"/>
        <v>23.339999999999996</v>
      </c>
      <c r="J645" s="259">
        <v>23.24</v>
      </c>
      <c r="K645" s="263">
        <v>45465</v>
      </c>
      <c r="L645" s="249">
        <f t="shared" si="75"/>
        <v>9.9999999999997868E-2</v>
      </c>
      <c r="M645" s="264">
        <v>2</v>
      </c>
      <c r="N645" s="258"/>
    </row>
    <row r="646" spans="1:14" ht="14.4">
      <c r="B646" s="25">
        <v>45464</v>
      </c>
      <c r="F646" s="24"/>
      <c r="G646" s="258"/>
      <c r="H646" s="258"/>
      <c r="I646" s="199">
        <v>592.86</v>
      </c>
      <c r="J646" s="88"/>
      <c r="K646" s="200"/>
      <c r="L646" s="224">
        <v>9.34</v>
      </c>
      <c r="M646" s="258"/>
      <c r="N646" s="258"/>
    </row>
    <row r="647" spans="1:14" ht="13.8">
      <c r="A647" s="1">
        <v>1</v>
      </c>
      <c r="B647" s="25">
        <v>45465</v>
      </c>
      <c r="C647" s="1">
        <v>29709</v>
      </c>
      <c r="D647" s="12">
        <v>312215</v>
      </c>
      <c r="E647" s="17">
        <v>1038</v>
      </c>
      <c r="F647" s="20" t="s">
        <v>32</v>
      </c>
      <c r="G647" s="271">
        <v>53.32</v>
      </c>
      <c r="H647" s="271">
        <v>16.62</v>
      </c>
      <c r="I647" s="266">
        <f t="shared" ref="I647:I658" si="78">G647-H647</f>
        <v>36.700000000000003</v>
      </c>
      <c r="J647" s="267">
        <v>36.200000000000003</v>
      </c>
      <c r="K647" s="260">
        <v>45465</v>
      </c>
      <c r="L647" s="271">
        <f t="shared" ref="L647:L658" si="79">I647-J647</f>
        <v>0.5</v>
      </c>
      <c r="M647" s="273">
        <v>1</v>
      </c>
      <c r="N647" s="258"/>
    </row>
    <row r="648" spans="1:14" ht="13.8">
      <c r="A648" s="1">
        <v>2</v>
      </c>
      <c r="B648" s="25">
        <v>45465</v>
      </c>
      <c r="C648" s="1">
        <v>29710</v>
      </c>
      <c r="D648" s="12">
        <v>312215</v>
      </c>
      <c r="E648" s="17">
        <v>1046</v>
      </c>
      <c r="F648" s="20" t="s">
        <v>48</v>
      </c>
      <c r="G648" s="271">
        <v>53.2</v>
      </c>
      <c r="H648" s="271">
        <v>16.72</v>
      </c>
      <c r="I648" s="266">
        <f t="shared" si="78"/>
        <v>36.480000000000004</v>
      </c>
      <c r="J648" s="267">
        <v>35.979999999999997</v>
      </c>
      <c r="K648" s="260">
        <v>45465</v>
      </c>
      <c r="L648" s="271">
        <f t="shared" si="79"/>
        <v>0.50000000000000711</v>
      </c>
      <c r="M648" s="273">
        <v>1</v>
      </c>
      <c r="N648" s="258"/>
    </row>
    <row r="649" spans="1:14" ht="13.8">
      <c r="A649" s="1">
        <v>3</v>
      </c>
      <c r="B649" s="25">
        <v>45465</v>
      </c>
      <c r="C649" s="1">
        <v>29711</v>
      </c>
      <c r="D649" s="12">
        <v>312215</v>
      </c>
      <c r="E649" s="17">
        <v>1045</v>
      </c>
      <c r="F649" s="20" t="s">
        <v>12</v>
      </c>
      <c r="G649" s="271">
        <v>53.68</v>
      </c>
      <c r="H649" s="271">
        <v>17.04</v>
      </c>
      <c r="I649" s="266">
        <f t="shared" si="78"/>
        <v>36.64</v>
      </c>
      <c r="J649" s="267">
        <v>36.1</v>
      </c>
      <c r="K649" s="260">
        <v>45465</v>
      </c>
      <c r="L649" s="271">
        <f t="shared" si="79"/>
        <v>0.53999999999999915</v>
      </c>
      <c r="M649" s="273">
        <v>1</v>
      </c>
      <c r="N649" s="266"/>
    </row>
    <row r="650" spans="1:14" ht="13.8">
      <c r="A650" s="1">
        <v>4</v>
      </c>
      <c r="B650" s="25">
        <v>45465</v>
      </c>
      <c r="C650" s="1">
        <v>29712</v>
      </c>
      <c r="D650" s="12">
        <v>312215</v>
      </c>
      <c r="E650" s="17">
        <v>1047</v>
      </c>
      <c r="F650" s="20" t="s">
        <v>34</v>
      </c>
      <c r="G650" s="271">
        <v>52.2</v>
      </c>
      <c r="H650" s="271">
        <v>16.940000000000001</v>
      </c>
      <c r="I650" s="266">
        <f t="shared" si="78"/>
        <v>35.260000000000005</v>
      </c>
      <c r="J650" s="267">
        <v>34.76</v>
      </c>
      <c r="K650" s="260">
        <v>45465</v>
      </c>
      <c r="L650" s="271">
        <f t="shared" si="79"/>
        <v>0.50000000000000711</v>
      </c>
      <c r="M650" s="273">
        <v>1</v>
      </c>
      <c r="N650" s="266"/>
    </row>
    <row r="651" spans="1:14" ht="13.8">
      <c r="A651" s="1">
        <v>5</v>
      </c>
      <c r="B651" s="25">
        <v>45465</v>
      </c>
      <c r="C651" s="1">
        <v>29713</v>
      </c>
      <c r="D651" s="12">
        <v>312215</v>
      </c>
      <c r="E651" s="17">
        <v>1059</v>
      </c>
      <c r="F651" s="20" t="s">
        <v>32</v>
      </c>
      <c r="G651" s="271">
        <v>53.4</v>
      </c>
      <c r="H651" s="271">
        <v>16.62</v>
      </c>
      <c r="I651" s="266">
        <f t="shared" si="78"/>
        <v>36.78</v>
      </c>
      <c r="J651" s="267">
        <v>36.22</v>
      </c>
      <c r="K651" s="260">
        <v>45465</v>
      </c>
      <c r="L651" s="271">
        <f t="shared" si="79"/>
        <v>0.56000000000000227</v>
      </c>
      <c r="M651" s="273">
        <v>2</v>
      </c>
      <c r="N651" s="266"/>
    </row>
    <row r="652" spans="1:14" ht="13.8">
      <c r="A652" s="1">
        <v>6</v>
      </c>
      <c r="B652" s="25">
        <v>45465</v>
      </c>
      <c r="C652" s="1">
        <v>29714</v>
      </c>
      <c r="D652" s="12">
        <v>312215</v>
      </c>
      <c r="E652" s="17">
        <v>1094</v>
      </c>
      <c r="F652" s="20" t="s">
        <v>13</v>
      </c>
      <c r="G652" s="271">
        <v>54.98</v>
      </c>
      <c r="H652" s="271">
        <v>17.04</v>
      </c>
      <c r="I652" s="266">
        <f t="shared" si="78"/>
        <v>37.94</v>
      </c>
      <c r="J652" s="267">
        <v>37.340000000000003</v>
      </c>
      <c r="K652" s="260">
        <v>45465</v>
      </c>
      <c r="L652" s="271">
        <f t="shared" si="79"/>
        <v>0.59999999999999432</v>
      </c>
      <c r="M652" s="273">
        <v>1</v>
      </c>
      <c r="N652" s="266"/>
    </row>
    <row r="653" spans="1:14" ht="13.8">
      <c r="A653" s="1">
        <v>7</v>
      </c>
      <c r="B653" s="25">
        <v>45465</v>
      </c>
      <c r="C653" s="1">
        <v>29715</v>
      </c>
      <c r="D653" s="12">
        <v>312215</v>
      </c>
      <c r="E653" s="17">
        <v>1104</v>
      </c>
      <c r="F653" s="20" t="s">
        <v>48</v>
      </c>
      <c r="G653" s="271">
        <v>52.84</v>
      </c>
      <c r="H653" s="271">
        <v>16.7</v>
      </c>
      <c r="I653" s="266">
        <f t="shared" si="78"/>
        <v>36.14</v>
      </c>
      <c r="J653" s="267">
        <v>35.56</v>
      </c>
      <c r="K653" s="260">
        <v>45465</v>
      </c>
      <c r="L653" s="271">
        <f t="shared" si="79"/>
        <v>0.57999999999999829</v>
      </c>
      <c r="M653" s="273">
        <v>2</v>
      </c>
      <c r="N653" s="266"/>
    </row>
    <row r="654" spans="1:14" ht="13.8">
      <c r="A654" s="1">
        <v>8</v>
      </c>
      <c r="B654" s="25">
        <v>45465</v>
      </c>
      <c r="C654" s="1">
        <v>29716</v>
      </c>
      <c r="D654" s="12">
        <v>312215</v>
      </c>
      <c r="E654" s="17">
        <v>1120</v>
      </c>
      <c r="F654" s="20" t="s">
        <v>34</v>
      </c>
      <c r="G654" s="271">
        <v>56.54</v>
      </c>
      <c r="H654" s="271">
        <v>16.940000000000001</v>
      </c>
      <c r="I654" s="266">
        <f t="shared" si="78"/>
        <v>39.599999999999994</v>
      </c>
      <c r="J654" s="267">
        <v>39</v>
      </c>
      <c r="K654" s="260">
        <v>45465</v>
      </c>
      <c r="L654" s="271">
        <f t="shared" si="79"/>
        <v>0.59999999999999432</v>
      </c>
      <c r="M654" s="273">
        <v>2</v>
      </c>
      <c r="N654" s="266"/>
    </row>
    <row r="655" spans="1:14" ht="13.8">
      <c r="A655" s="1">
        <v>9</v>
      </c>
      <c r="B655" s="25">
        <v>45465</v>
      </c>
      <c r="C655" s="1">
        <v>29717</v>
      </c>
      <c r="D655" s="12">
        <v>312215</v>
      </c>
      <c r="E655" s="17">
        <v>1121</v>
      </c>
      <c r="F655" s="20" t="s">
        <v>11</v>
      </c>
      <c r="G655" s="271">
        <v>56.68</v>
      </c>
      <c r="H655" s="271">
        <v>16.84</v>
      </c>
      <c r="I655" s="266">
        <f t="shared" si="78"/>
        <v>39.840000000000003</v>
      </c>
      <c r="J655" s="267">
        <v>39.299999999999997</v>
      </c>
      <c r="K655" s="260">
        <v>45465</v>
      </c>
      <c r="L655" s="271">
        <f t="shared" si="79"/>
        <v>0.54000000000000625</v>
      </c>
      <c r="M655" s="273">
        <v>1</v>
      </c>
      <c r="N655" s="266"/>
    </row>
    <row r="656" spans="1:14" ht="13.8">
      <c r="A656" s="1">
        <v>10</v>
      </c>
      <c r="B656" s="25">
        <v>45465</v>
      </c>
      <c r="C656" s="1">
        <v>29718</v>
      </c>
      <c r="D656" s="12">
        <v>312215</v>
      </c>
      <c r="E656" s="17">
        <v>1127</v>
      </c>
      <c r="F656" s="20" t="s">
        <v>12</v>
      </c>
      <c r="G656" s="271">
        <v>54.7</v>
      </c>
      <c r="H656" s="271">
        <v>17.02</v>
      </c>
      <c r="I656" s="266">
        <f t="shared" si="78"/>
        <v>37.680000000000007</v>
      </c>
      <c r="J656" s="267">
        <v>36.76</v>
      </c>
      <c r="K656" s="260">
        <v>45465</v>
      </c>
      <c r="L656" s="271">
        <f t="shared" si="79"/>
        <v>0.92000000000000881</v>
      </c>
      <c r="M656" s="273">
        <v>2</v>
      </c>
      <c r="N656" s="266"/>
    </row>
    <row r="657" spans="1:14" ht="13.8">
      <c r="A657" s="1">
        <v>11</v>
      </c>
      <c r="B657" s="25">
        <v>45465</v>
      </c>
      <c r="C657" s="1">
        <v>29719</v>
      </c>
      <c r="D657" s="12">
        <v>312215</v>
      </c>
      <c r="E657" s="17">
        <v>1163</v>
      </c>
      <c r="F657" s="20" t="s">
        <v>32</v>
      </c>
      <c r="G657" s="271">
        <v>52.18</v>
      </c>
      <c r="H657" s="271">
        <v>16.920000000000002</v>
      </c>
      <c r="I657" s="266">
        <f t="shared" si="78"/>
        <v>35.26</v>
      </c>
      <c r="J657" s="267">
        <v>34.200000000000003</v>
      </c>
      <c r="K657" s="260">
        <v>45465</v>
      </c>
      <c r="L657" s="271">
        <f t="shared" si="79"/>
        <v>1.0599999999999952</v>
      </c>
      <c r="M657" s="273">
        <v>3</v>
      </c>
      <c r="N657" s="266"/>
    </row>
    <row r="658" spans="1:14" ht="13.8">
      <c r="A658" s="1">
        <v>12</v>
      </c>
      <c r="B658" s="25">
        <v>45465</v>
      </c>
      <c r="C658" s="1">
        <v>29720</v>
      </c>
      <c r="D658" s="12">
        <v>312215</v>
      </c>
      <c r="E658" s="17">
        <v>1186</v>
      </c>
      <c r="F658" s="20" t="s">
        <v>13</v>
      </c>
      <c r="G658" s="271">
        <v>52.68</v>
      </c>
      <c r="H658" s="271">
        <v>17.059999999999999</v>
      </c>
      <c r="I658" s="266">
        <f t="shared" si="78"/>
        <v>35.620000000000005</v>
      </c>
      <c r="J658" s="267">
        <v>34.9</v>
      </c>
      <c r="K658" s="272">
        <v>45466</v>
      </c>
      <c r="L658" s="271">
        <f t="shared" si="79"/>
        <v>0.72000000000000597</v>
      </c>
      <c r="M658" s="273">
        <v>2</v>
      </c>
      <c r="N658" s="266"/>
    </row>
    <row r="659" spans="1:14" ht="14.4">
      <c r="B659" s="25">
        <v>45465</v>
      </c>
      <c r="F659" s="24"/>
      <c r="G659" s="266"/>
      <c r="H659" s="266"/>
      <c r="I659" s="199">
        <v>443.94</v>
      </c>
      <c r="J659" s="88"/>
      <c r="K659" s="200"/>
      <c r="L659" s="224">
        <v>7.62</v>
      </c>
      <c r="M659" s="266"/>
      <c r="N659" s="266"/>
    </row>
    <row r="660" spans="1:14" ht="14.4">
      <c r="A660" s="1">
        <v>1</v>
      </c>
      <c r="B660" s="25">
        <v>45465</v>
      </c>
      <c r="C660" s="1">
        <v>63837</v>
      </c>
      <c r="D660" s="12">
        <v>312215</v>
      </c>
      <c r="E660" s="17">
        <v>1037</v>
      </c>
      <c r="F660" s="24" t="s">
        <v>44</v>
      </c>
      <c r="G660" s="266">
        <v>53.48</v>
      </c>
      <c r="H660" s="266">
        <v>17.600000000000001</v>
      </c>
      <c r="I660" s="266">
        <f t="shared" ref="I660:I682" si="80">G660-H660</f>
        <v>35.879999999999995</v>
      </c>
      <c r="J660" s="267">
        <v>35.36</v>
      </c>
      <c r="K660" s="263">
        <v>45465</v>
      </c>
      <c r="L660" s="266">
        <f t="shared" ref="L660:L682" si="81">I660-J660</f>
        <v>0.51999999999999602</v>
      </c>
      <c r="M660" s="269">
        <v>1</v>
      </c>
      <c r="N660" s="266"/>
    </row>
    <row r="661" spans="1:14" ht="14.4">
      <c r="A661" s="1">
        <v>2</v>
      </c>
      <c r="B661" s="25">
        <v>45465</v>
      </c>
      <c r="C661" s="1">
        <v>63838</v>
      </c>
      <c r="D661" s="12">
        <v>312215</v>
      </c>
      <c r="E661" s="17">
        <v>1040</v>
      </c>
      <c r="F661" s="24" t="s">
        <v>23</v>
      </c>
      <c r="G661" s="266">
        <v>52.72</v>
      </c>
      <c r="H661" s="266">
        <v>17.440000000000001</v>
      </c>
      <c r="I661" s="266">
        <f t="shared" si="80"/>
        <v>35.28</v>
      </c>
      <c r="J661" s="267">
        <v>34.46</v>
      </c>
      <c r="K661" s="263">
        <v>45465</v>
      </c>
      <c r="L661" s="266">
        <f t="shared" si="81"/>
        <v>0.82000000000000028</v>
      </c>
      <c r="M661" s="269">
        <v>1</v>
      </c>
      <c r="N661" s="266"/>
    </row>
    <row r="662" spans="1:14" ht="14.4">
      <c r="A662" s="1">
        <v>3</v>
      </c>
      <c r="B662" s="25">
        <v>45465</v>
      </c>
      <c r="C662" s="1">
        <v>63839</v>
      </c>
      <c r="D662" s="12">
        <v>312215</v>
      </c>
      <c r="E662" s="17">
        <v>1039</v>
      </c>
      <c r="F662" s="24" t="s">
        <v>40</v>
      </c>
      <c r="G662" s="266">
        <v>54.44</v>
      </c>
      <c r="H662" s="266">
        <v>17.18</v>
      </c>
      <c r="I662" s="266">
        <f t="shared" si="80"/>
        <v>37.26</v>
      </c>
      <c r="J662" s="267">
        <v>36.520000000000003</v>
      </c>
      <c r="K662" s="263">
        <v>45465</v>
      </c>
      <c r="L662" s="266">
        <f t="shared" si="81"/>
        <v>0.73999999999999488</v>
      </c>
      <c r="M662" s="269">
        <v>1</v>
      </c>
      <c r="N662" s="266"/>
    </row>
    <row r="663" spans="1:14" ht="14.4">
      <c r="A663" s="1">
        <v>4</v>
      </c>
      <c r="B663" s="25">
        <v>45465</v>
      </c>
      <c r="C663" s="1">
        <v>63840</v>
      </c>
      <c r="D663" s="12">
        <v>312215</v>
      </c>
      <c r="E663" s="17">
        <v>1048</v>
      </c>
      <c r="F663" s="24" t="s">
        <v>42</v>
      </c>
      <c r="G663" s="266">
        <v>54.8</v>
      </c>
      <c r="H663" s="266">
        <v>17.059999999999999</v>
      </c>
      <c r="I663" s="266">
        <f t="shared" si="80"/>
        <v>37.739999999999995</v>
      </c>
      <c r="J663" s="267">
        <v>37.200000000000003</v>
      </c>
      <c r="K663" s="263">
        <v>45465</v>
      </c>
      <c r="L663" s="266">
        <f t="shared" si="81"/>
        <v>0.53999999999999204</v>
      </c>
      <c r="M663" s="269">
        <v>1</v>
      </c>
      <c r="N663" s="266"/>
    </row>
    <row r="664" spans="1:14" ht="14.4">
      <c r="A664" s="1">
        <v>5</v>
      </c>
      <c r="B664" s="25">
        <v>45465</v>
      </c>
      <c r="C664" s="1">
        <v>63841</v>
      </c>
      <c r="D664" s="12">
        <v>312215</v>
      </c>
      <c r="E664" s="17">
        <v>1050</v>
      </c>
      <c r="F664" s="24" t="s">
        <v>45</v>
      </c>
      <c r="G664" s="266">
        <v>54.02</v>
      </c>
      <c r="H664" s="266">
        <v>17.5</v>
      </c>
      <c r="I664" s="266">
        <f t="shared" si="80"/>
        <v>36.520000000000003</v>
      </c>
      <c r="J664" s="267">
        <v>35.979999999999997</v>
      </c>
      <c r="K664" s="263">
        <v>45465</v>
      </c>
      <c r="L664" s="266">
        <f t="shared" si="81"/>
        <v>0.54000000000000625</v>
      </c>
      <c r="M664" s="269">
        <v>1</v>
      </c>
      <c r="N664" s="266"/>
    </row>
    <row r="665" spans="1:14" ht="14.4">
      <c r="A665" s="1">
        <v>6</v>
      </c>
      <c r="B665" s="25">
        <v>45465</v>
      </c>
      <c r="C665" s="1">
        <v>63842</v>
      </c>
      <c r="D665" s="12">
        <v>312215</v>
      </c>
      <c r="E665" s="17">
        <v>1055</v>
      </c>
      <c r="F665" s="24" t="s">
        <v>23</v>
      </c>
      <c r="G665" s="266">
        <v>54.4</v>
      </c>
      <c r="H665" s="266">
        <v>17.440000000000001</v>
      </c>
      <c r="I665" s="266">
        <f t="shared" si="80"/>
        <v>36.959999999999994</v>
      </c>
      <c r="J665" s="267">
        <v>36.36</v>
      </c>
      <c r="K665" s="263">
        <v>45465</v>
      </c>
      <c r="L665" s="266">
        <f t="shared" si="81"/>
        <v>0.59999999999999432</v>
      </c>
      <c r="M665" s="269">
        <v>2</v>
      </c>
      <c r="N665" s="266"/>
    </row>
    <row r="666" spans="1:14" ht="14.4">
      <c r="A666" s="1">
        <v>7</v>
      </c>
      <c r="B666" s="25">
        <v>45465</v>
      </c>
      <c r="C666" s="1">
        <v>63843</v>
      </c>
      <c r="D666" s="12">
        <v>312215</v>
      </c>
      <c r="E666" s="17">
        <v>1062</v>
      </c>
      <c r="F666" s="24" t="s">
        <v>40</v>
      </c>
      <c r="G666" s="266">
        <v>56.96</v>
      </c>
      <c r="H666" s="266">
        <v>17.16</v>
      </c>
      <c r="I666" s="266">
        <f t="shared" si="80"/>
        <v>39.799999999999997</v>
      </c>
      <c r="J666" s="267">
        <v>39.159999999999997</v>
      </c>
      <c r="K666" s="263">
        <v>45465</v>
      </c>
      <c r="L666" s="266">
        <f t="shared" si="81"/>
        <v>0.64000000000000057</v>
      </c>
      <c r="M666" s="269">
        <v>2</v>
      </c>
      <c r="N666" s="266"/>
    </row>
    <row r="667" spans="1:14" ht="14.4">
      <c r="A667" s="1">
        <v>8</v>
      </c>
      <c r="B667" s="25">
        <v>45465</v>
      </c>
      <c r="C667" s="1">
        <v>63844</v>
      </c>
      <c r="D667" s="12">
        <v>312215</v>
      </c>
      <c r="E667" s="17">
        <v>1077</v>
      </c>
      <c r="F667" s="24" t="s">
        <v>44</v>
      </c>
      <c r="G667" s="266">
        <v>55.86</v>
      </c>
      <c r="H667" s="266">
        <v>17.579999999999998</v>
      </c>
      <c r="I667" s="266">
        <f t="shared" si="80"/>
        <v>38.28</v>
      </c>
      <c r="J667" s="267">
        <v>37.619999999999997</v>
      </c>
      <c r="K667" s="263">
        <v>45465</v>
      </c>
      <c r="L667" s="266">
        <f t="shared" si="81"/>
        <v>0.66000000000000369</v>
      </c>
      <c r="M667" s="269">
        <v>2</v>
      </c>
      <c r="N667" s="266"/>
    </row>
    <row r="668" spans="1:14" ht="14.4">
      <c r="A668" s="1">
        <v>9</v>
      </c>
      <c r="B668" s="25">
        <v>45465</v>
      </c>
      <c r="C668" s="1">
        <v>63845</v>
      </c>
      <c r="D668" s="12">
        <v>312215</v>
      </c>
      <c r="E668" s="17">
        <v>1089</v>
      </c>
      <c r="F668" s="24" t="s">
        <v>8</v>
      </c>
      <c r="G668" s="266">
        <v>31.72</v>
      </c>
      <c r="H668" s="266">
        <v>10.3</v>
      </c>
      <c r="I668" s="266">
        <f t="shared" si="80"/>
        <v>21.419999999999998</v>
      </c>
      <c r="J668" s="267">
        <v>21.22</v>
      </c>
      <c r="K668" s="263">
        <v>45465</v>
      </c>
      <c r="L668" s="266">
        <f t="shared" si="81"/>
        <v>0.19999999999999929</v>
      </c>
      <c r="M668" s="269">
        <v>1</v>
      </c>
      <c r="N668" s="266"/>
    </row>
    <row r="669" spans="1:14" ht="14.4">
      <c r="A669" s="1">
        <v>10</v>
      </c>
      <c r="B669" s="25">
        <v>45465</v>
      </c>
      <c r="C669" s="1">
        <v>63846</v>
      </c>
      <c r="D669" s="12">
        <v>312215</v>
      </c>
      <c r="E669" s="17">
        <v>1087</v>
      </c>
      <c r="F669" s="24" t="s">
        <v>24</v>
      </c>
      <c r="G669" s="266">
        <v>54.36</v>
      </c>
      <c r="H669" s="266">
        <v>17.88</v>
      </c>
      <c r="I669" s="266">
        <f t="shared" si="80"/>
        <v>36.480000000000004</v>
      </c>
      <c r="J669" s="267">
        <v>35.700000000000003</v>
      </c>
      <c r="K669" s="263">
        <v>45465</v>
      </c>
      <c r="L669" s="266">
        <f t="shared" si="81"/>
        <v>0.78000000000000114</v>
      </c>
      <c r="M669" s="269">
        <v>1</v>
      </c>
      <c r="N669" s="266"/>
    </row>
    <row r="670" spans="1:14" ht="14.4">
      <c r="A670" s="1">
        <v>11</v>
      </c>
      <c r="B670" s="25">
        <v>45465</v>
      </c>
      <c r="C670" s="1">
        <v>63847</v>
      </c>
      <c r="D670" s="12">
        <v>312215</v>
      </c>
      <c r="E670" s="17">
        <v>1090</v>
      </c>
      <c r="F670" s="24" t="s">
        <v>25</v>
      </c>
      <c r="G670" s="266">
        <v>53.5</v>
      </c>
      <c r="H670" s="266">
        <v>17.239999999999998</v>
      </c>
      <c r="I670" s="266">
        <f t="shared" si="80"/>
        <v>36.260000000000005</v>
      </c>
      <c r="J670" s="267">
        <v>35.68</v>
      </c>
      <c r="K670" s="263">
        <v>45465</v>
      </c>
      <c r="L670" s="266">
        <f t="shared" si="81"/>
        <v>0.5800000000000054</v>
      </c>
      <c r="M670" s="269">
        <v>1</v>
      </c>
      <c r="N670" s="266"/>
    </row>
    <row r="671" spans="1:14" ht="14.4">
      <c r="A671" s="1">
        <v>12</v>
      </c>
      <c r="B671" s="25">
        <v>45465</v>
      </c>
      <c r="C671" s="1">
        <v>63848</v>
      </c>
      <c r="D671" s="12">
        <v>312215</v>
      </c>
      <c r="E671" s="17">
        <v>1092</v>
      </c>
      <c r="F671" s="24" t="s">
        <v>22</v>
      </c>
      <c r="G671" s="266">
        <v>51.18</v>
      </c>
      <c r="H671" s="266">
        <v>17.5</v>
      </c>
      <c r="I671" s="266">
        <f t="shared" si="80"/>
        <v>33.68</v>
      </c>
      <c r="J671" s="267">
        <v>33.159999999999997</v>
      </c>
      <c r="K671" s="263">
        <v>45465</v>
      </c>
      <c r="L671" s="266">
        <f t="shared" si="81"/>
        <v>0.52000000000000313</v>
      </c>
      <c r="M671" s="269">
        <v>1</v>
      </c>
      <c r="N671" s="266"/>
    </row>
    <row r="672" spans="1:14" ht="14.4">
      <c r="A672" s="1">
        <v>13</v>
      </c>
      <c r="B672" s="25">
        <v>45465</v>
      </c>
      <c r="C672" s="1">
        <v>63849</v>
      </c>
      <c r="D672" s="12">
        <v>312215</v>
      </c>
      <c r="E672" s="17">
        <v>1093</v>
      </c>
      <c r="F672" s="24" t="s">
        <v>39</v>
      </c>
      <c r="G672" s="266">
        <v>56.08</v>
      </c>
      <c r="H672" s="266">
        <v>17.260000000000002</v>
      </c>
      <c r="I672" s="266">
        <f t="shared" si="80"/>
        <v>38.819999999999993</v>
      </c>
      <c r="J672" s="267">
        <v>38.22</v>
      </c>
      <c r="K672" s="263">
        <v>45465</v>
      </c>
      <c r="L672" s="266">
        <f t="shared" si="81"/>
        <v>0.59999999999999432</v>
      </c>
      <c r="M672" s="269">
        <v>1</v>
      </c>
      <c r="N672" s="266"/>
    </row>
    <row r="673" spans="1:14" ht="14.4">
      <c r="A673" s="1">
        <v>14</v>
      </c>
      <c r="B673" s="25">
        <v>45465</v>
      </c>
      <c r="C673" s="1">
        <v>63850</v>
      </c>
      <c r="D673" s="12">
        <v>312215</v>
      </c>
      <c r="E673" s="17">
        <v>1125</v>
      </c>
      <c r="F673" s="24" t="s">
        <v>42</v>
      </c>
      <c r="G673" s="266">
        <v>55.46</v>
      </c>
      <c r="H673" s="266">
        <v>17.02</v>
      </c>
      <c r="I673" s="266">
        <f t="shared" si="80"/>
        <v>38.44</v>
      </c>
      <c r="J673" s="267">
        <v>37.86</v>
      </c>
      <c r="K673" s="263">
        <v>45465</v>
      </c>
      <c r="L673" s="266">
        <f t="shared" si="81"/>
        <v>0.57999999999999829</v>
      </c>
      <c r="M673" s="269">
        <v>2</v>
      </c>
      <c r="N673" s="266"/>
    </row>
    <row r="674" spans="1:14" ht="14.4">
      <c r="A674" s="1">
        <v>15</v>
      </c>
      <c r="B674" s="25">
        <v>45465</v>
      </c>
      <c r="C674" s="1">
        <v>63851</v>
      </c>
      <c r="D674" s="12">
        <v>312215</v>
      </c>
      <c r="E674" s="17">
        <v>1129</v>
      </c>
      <c r="F674" s="24" t="s">
        <v>45</v>
      </c>
      <c r="G674" s="266">
        <v>55.48</v>
      </c>
      <c r="H674" s="266">
        <v>17.38</v>
      </c>
      <c r="I674" s="266">
        <f t="shared" si="80"/>
        <v>38.099999999999994</v>
      </c>
      <c r="J674" s="267">
        <v>37.54</v>
      </c>
      <c r="K674" s="263">
        <v>45465</v>
      </c>
      <c r="L674" s="266">
        <f t="shared" si="81"/>
        <v>0.55999999999999517</v>
      </c>
      <c r="M674" s="269">
        <v>2</v>
      </c>
      <c r="N674" s="266"/>
    </row>
    <row r="675" spans="1:14" ht="14.4">
      <c r="A675" s="1">
        <v>16</v>
      </c>
      <c r="B675" s="25">
        <v>45465</v>
      </c>
      <c r="C675" s="1">
        <v>63852</v>
      </c>
      <c r="D675" s="12">
        <v>312215</v>
      </c>
      <c r="E675" s="17">
        <v>1160</v>
      </c>
      <c r="F675" s="24" t="s">
        <v>23</v>
      </c>
      <c r="G675" s="266">
        <v>54.94</v>
      </c>
      <c r="H675" s="266">
        <v>17.420000000000002</v>
      </c>
      <c r="I675" s="266">
        <f t="shared" si="80"/>
        <v>37.519999999999996</v>
      </c>
      <c r="J675" s="267">
        <v>36.880000000000003</v>
      </c>
      <c r="K675" s="263">
        <v>45465</v>
      </c>
      <c r="L675" s="266">
        <f t="shared" si="81"/>
        <v>0.63999999999999346</v>
      </c>
      <c r="M675" s="269">
        <v>3</v>
      </c>
      <c r="N675" s="266"/>
    </row>
    <row r="676" spans="1:14" ht="14.4">
      <c r="A676" s="1">
        <v>17</v>
      </c>
      <c r="B676" s="25">
        <v>45465</v>
      </c>
      <c r="C676" s="1">
        <v>63853</v>
      </c>
      <c r="D676" s="12">
        <v>312215</v>
      </c>
      <c r="E676" s="17">
        <v>1170</v>
      </c>
      <c r="F676" s="24" t="s">
        <v>44</v>
      </c>
      <c r="G676" s="266">
        <v>56.52</v>
      </c>
      <c r="H676" s="266">
        <v>17.579999999999998</v>
      </c>
      <c r="I676" s="266">
        <f t="shared" si="80"/>
        <v>38.940000000000005</v>
      </c>
      <c r="J676" s="267">
        <v>37.46</v>
      </c>
      <c r="K676" s="263">
        <v>45465</v>
      </c>
      <c r="L676" s="266">
        <f t="shared" si="81"/>
        <v>1.480000000000004</v>
      </c>
      <c r="M676" s="269">
        <v>3</v>
      </c>
      <c r="N676" s="266"/>
    </row>
    <row r="677" spans="1:14" ht="14.4">
      <c r="A677" s="1">
        <v>18</v>
      </c>
      <c r="B677" s="25">
        <v>45465</v>
      </c>
      <c r="C677" s="1">
        <v>63854</v>
      </c>
      <c r="D677" s="12">
        <v>312215</v>
      </c>
      <c r="E677" s="17">
        <v>1167</v>
      </c>
      <c r="F677" s="24" t="s">
        <v>40</v>
      </c>
      <c r="G677" s="266">
        <v>54.12</v>
      </c>
      <c r="H677" s="266">
        <v>17.12</v>
      </c>
      <c r="I677" s="266">
        <f t="shared" si="80"/>
        <v>37</v>
      </c>
      <c r="J677" s="267">
        <v>35.159999999999997</v>
      </c>
      <c r="K677" s="263">
        <v>45465</v>
      </c>
      <c r="L677" s="266">
        <f t="shared" si="81"/>
        <v>1.8400000000000034</v>
      </c>
      <c r="M677" s="269">
        <v>3</v>
      </c>
      <c r="N677" s="266"/>
    </row>
    <row r="678" spans="1:14" ht="14.4">
      <c r="A678" s="1">
        <v>19</v>
      </c>
      <c r="B678" s="25">
        <v>45465</v>
      </c>
      <c r="C678" s="1">
        <v>63855</v>
      </c>
      <c r="D678" s="12">
        <v>312215</v>
      </c>
      <c r="E678" s="17">
        <v>1173</v>
      </c>
      <c r="F678" s="24" t="s">
        <v>8</v>
      </c>
      <c r="G678" s="266">
        <v>32.82</v>
      </c>
      <c r="H678" s="266">
        <v>10.3</v>
      </c>
      <c r="I678" s="266">
        <f t="shared" si="80"/>
        <v>22.52</v>
      </c>
      <c r="J678" s="267">
        <v>22.04</v>
      </c>
      <c r="K678" s="268">
        <v>45466</v>
      </c>
      <c r="L678" s="266">
        <f t="shared" si="81"/>
        <v>0.48000000000000043</v>
      </c>
      <c r="M678" s="269">
        <v>2</v>
      </c>
      <c r="N678" s="266"/>
    </row>
    <row r="679" spans="1:14" ht="14.4">
      <c r="A679" s="1">
        <v>20</v>
      </c>
      <c r="B679" s="25">
        <v>45465</v>
      </c>
      <c r="C679" s="1">
        <v>63856</v>
      </c>
      <c r="D679" s="12">
        <v>312215</v>
      </c>
      <c r="E679" s="17">
        <v>1174</v>
      </c>
      <c r="F679" s="24" t="s">
        <v>24</v>
      </c>
      <c r="G679" s="266">
        <v>55.6</v>
      </c>
      <c r="H679" s="266">
        <v>17.84</v>
      </c>
      <c r="I679" s="266">
        <f t="shared" si="80"/>
        <v>37.760000000000005</v>
      </c>
      <c r="J679" s="267">
        <v>36.520000000000003</v>
      </c>
      <c r="K679" s="268">
        <v>45466</v>
      </c>
      <c r="L679" s="266">
        <f t="shared" si="81"/>
        <v>1.240000000000002</v>
      </c>
      <c r="M679" s="269">
        <v>2</v>
      </c>
      <c r="N679" s="266"/>
    </row>
    <row r="680" spans="1:14" ht="14.4">
      <c r="A680" s="1">
        <v>21</v>
      </c>
      <c r="B680" s="25">
        <v>45465</v>
      </c>
      <c r="C680" s="1">
        <v>63857</v>
      </c>
      <c r="D680" s="12">
        <v>312215</v>
      </c>
      <c r="E680" s="17">
        <v>1179</v>
      </c>
      <c r="F680" s="24" t="s">
        <v>25</v>
      </c>
      <c r="G680" s="266">
        <v>51.92</v>
      </c>
      <c r="H680" s="266">
        <v>17.18</v>
      </c>
      <c r="I680" s="266">
        <f t="shared" si="80"/>
        <v>34.74</v>
      </c>
      <c r="J680" s="267">
        <v>33.44</v>
      </c>
      <c r="K680" s="268">
        <v>45466</v>
      </c>
      <c r="L680" s="266">
        <f t="shared" si="81"/>
        <v>1.3000000000000043</v>
      </c>
      <c r="M680" s="269">
        <v>2</v>
      </c>
      <c r="N680" s="266"/>
    </row>
    <row r="681" spans="1:14" ht="14.4">
      <c r="A681" s="1">
        <v>22</v>
      </c>
      <c r="B681" s="25">
        <v>45465</v>
      </c>
      <c r="C681" s="1">
        <v>63858</v>
      </c>
      <c r="D681" s="12">
        <v>312215</v>
      </c>
      <c r="E681" s="17">
        <v>1181</v>
      </c>
      <c r="F681" s="24" t="s">
        <v>22</v>
      </c>
      <c r="G681" s="266">
        <v>52.76</v>
      </c>
      <c r="H681" s="266">
        <v>17.5</v>
      </c>
      <c r="I681" s="266">
        <f t="shared" si="80"/>
        <v>35.26</v>
      </c>
      <c r="J681" s="267">
        <v>34.44</v>
      </c>
      <c r="K681" s="268">
        <v>45466</v>
      </c>
      <c r="L681" s="266">
        <f t="shared" si="81"/>
        <v>0.82000000000000028</v>
      </c>
      <c r="M681" s="269">
        <v>2</v>
      </c>
      <c r="N681" s="266"/>
    </row>
    <row r="682" spans="1:14" ht="14.4">
      <c r="A682" s="1">
        <v>23</v>
      </c>
      <c r="B682" s="25">
        <v>45465</v>
      </c>
      <c r="C682" s="1">
        <v>63859</v>
      </c>
      <c r="D682" s="12">
        <v>312215</v>
      </c>
      <c r="E682" s="17">
        <v>1184</v>
      </c>
      <c r="F682" s="24" t="s">
        <v>39</v>
      </c>
      <c r="G682" s="266">
        <v>53.6</v>
      </c>
      <c r="H682" s="266">
        <v>17.239999999999998</v>
      </c>
      <c r="I682" s="266">
        <f t="shared" si="80"/>
        <v>36.36</v>
      </c>
      <c r="J682" s="267">
        <v>35.659999999999997</v>
      </c>
      <c r="K682" s="268">
        <v>45466</v>
      </c>
      <c r="L682" s="266">
        <f t="shared" si="81"/>
        <v>0.70000000000000284</v>
      </c>
      <c r="M682" s="269">
        <v>2</v>
      </c>
      <c r="N682" s="266"/>
    </row>
    <row r="683" spans="1:14" ht="14.4">
      <c r="B683" s="25">
        <v>45465</v>
      </c>
      <c r="F683" s="24"/>
      <c r="G683" s="266"/>
      <c r="H683" s="266"/>
      <c r="I683" s="199">
        <v>821.02</v>
      </c>
      <c r="J683" s="88"/>
      <c r="K683" s="200"/>
      <c r="L683" s="224">
        <v>17.38</v>
      </c>
      <c r="M683" s="266"/>
      <c r="N683" s="266"/>
    </row>
    <row r="684" spans="1:14" ht="14.4">
      <c r="A684" s="1">
        <v>1</v>
      </c>
      <c r="B684" s="25">
        <v>45466</v>
      </c>
      <c r="C684" s="1">
        <v>63860</v>
      </c>
      <c r="D684" s="12">
        <v>312215</v>
      </c>
      <c r="E684" s="17">
        <v>1198</v>
      </c>
      <c r="F684" s="24" t="s">
        <v>42</v>
      </c>
      <c r="G684" s="276">
        <v>51.28</v>
      </c>
      <c r="H684" s="276">
        <v>17</v>
      </c>
      <c r="I684" s="276">
        <f t="shared" ref="I684:I702" si="82">G684-H684</f>
        <v>34.28</v>
      </c>
      <c r="J684" s="277">
        <v>33.68</v>
      </c>
      <c r="K684" s="268">
        <v>45466</v>
      </c>
      <c r="L684" s="276">
        <f t="shared" ref="L684:L702" si="83">I684-J684</f>
        <v>0.60000000000000142</v>
      </c>
      <c r="M684" s="281">
        <v>1</v>
      </c>
      <c r="N684" s="266"/>
    </row>
    <row r="685" spans="1:14" ht="14.4">
      <c r="A685" s="1">
        <v>2</v>
      </c>
      <c r="B685" s="25">
        <v>45466</v>
      </c>
      <c r="C685" s="1">
        <v>63861</v>
      </c>
      <c r="D685" s="12">
        <v>312215</v>
      </c>
      <c r="E685" s="17">
        <v>1199</v>
      </c>
      <c r="F685" s="24" t="s">
        <v>25</v>
      </c>
      <c r="G685" s="276">
        <v>51.02</v>
      </c>
      <c r="H685" s="276">
        <v>17.2</v>
      </c>
      <c r="I685" s="276">
        <f t="shared" si="82"/>
        <v>33.820000000000007</v>
      </c>
      <c r="J685" s="277">
        <v>33.46</v>
      </c>
      <c r="K685" s="268">
        <v>45466</v>
      </c>
      <c r="L685" s="276">
        <f t="shared" si="83"/>
        <v>0.36000000000000654</v>
      </c>
      <c r="M685" s="281">
        <v>1</v>
      </c>
      <c r="N685" s="266"/>
    </row>
    <row r="686" spans="1:14" ht="14.4">
      <c r="A686" s="1">
        <v>3</v>
      </c>
      <c r="B686" s="25">
        <v>45466</v>
      </c>
      <c r="C686" s="1">
        <v>63862</v>
      </c>
      <c r="D686" s="12">
        <v>312215</v>
      </c>
      <c r="E686" s="17">
        <v>1210</v>
      </c>
      <c r="F686" s="24" t="s">
        <v>57</v>
      </c>
      <c r="G686" s="276">
        <v>54.16</v>
      </c>
      <c r="H686" s="276">
        <v>17.3</v>
      </c>
      <c r="I686" s="276">
        <f t="shared" si="82"/>
        <v>36.86</v>
      </c>
      <c r="J686" s="277">
        <v>36.380000000000003</v>
      </c>
      <c r="K686" s="268">
        <v>45466</v>
      </c>
      <c r="L686" s="276">
        <f t="shared" si="83"/>
        <v>0.47999999999999687</v>
      </c>
      <c r="M686" s="281">
        <v>1</v>
      </c>
      <c r="N686" s="266"/>
    </row>
    <row r="687" spans="1:14" ht="14.4">
      <c r="A687" s="1">
        <v>4</v>
      </c>
      <c r="B687" s="25">
        <v>45466</v>
      </c>
      <c r="C687" s="1">
        <v>63863</v>
      </c>
      <c r="D687" s="12">
        <v>312215</v>
      </c>
      <c r="E687" s="17">
        <v>1215</v>
      </c>
      <c r="F687" s="24" t="s">
        <v>40</v>
      </c>
      <c r="G687" s="276">
        <v>54.16</v>
      </c>
      <c r="H687" s="276">
        <v>17.14</v>
      </c>
      <c r="I687" s="276">
        <f t="shared" si="82"/>
        <v>37.019999999999996</v>
      </c>
      <c r="J687" s="277">
        <v>36.56</v>
      </c>
      <c r="K687" s="268">
        <v>45466</v>
      </c>
      <c r="L687" s="276">
        <f t="shared" si="83"/>
        <v>0.45999999999999375</v>
      </c>
      <c r="M687" s="281">
        <v>1</v>
      </c>
      <c r="N687" s="276"/>
    </row>
    <row r="688" spans="1:14" ht="14.4">
      <c r="A688" s="1">
        <v>5</v>
      </c>
      <c r="B688" s="25">
        <v>45466</v>
      </c>
      <c r="C688" s="1">
        <v>63864</v>
      </c>
      <c r="D688" s="12">
        <v>312215</v>
      </c>
      <c r="E688" s="17">
        <v>1214</v>
      </c>
      <c r="F688" s="24" t="s">
        <v>8</v>
      </c>
      <c r="G688" s="276">
        <v>33.44</v>
      </c>
      <c r="H688" s="276">
        <v>10.32</v>
      </c>
      <c r="I688" s="276">
        <f t="shared" si="82"/>
        <v>23.119999999999997</v>
      </c>
      <c r="J688" s="277">
        <v>22.84</v>
      </c>
      <c r="K688" s="268">
        <v>45466</v>
      </c>
      <c r="L688" s="276">
        <f t="shared" si="83"/>
        <v>0.27999999999999758</v>
      </c>
      <c r="M688" s="281">
        <v>1</v>
      </c>
      <c r="N688" s="276"/>
    </row>
    <row r="689" spans="1:14" ht="14.4">
      <c r="A689" s="1">
        <v>6</v>
      </c>
      <c r="B689" s="25">
        <v>45466</v>
      </c>
      <c r="C689" s="1">
        <v>63865</v>
      </c>
      <c r="D689" s="12">
        <v>312215</v>
      </c>
      <c r="E689" s="17">
        <v>1216</v>
      </c>
      <c r="F689" s="24" t="s">
        <v>39</v>
      </c>
      <c r="G689" s="276">
        <v>54.26</v>
      </c>
      <c r="H689" s="276">
        <v>17.260000000000002</v>
      </c>
      <c r="I689" s="276">
        <f t="shared" si="82"/>
        <v>37</v>
      </c>
      <c r="J689" s="277">
        <v>36.4</v>
      </c>
      <c r="K689" s="268">
        <v>45466</v>
      </c>
      <c r="L689" s="276">
        <f t="shared" si="83"/>
        <v>0.60000000000000142</v>
      </c>
      <c r="M689" s="281">
        <v>1</v>
      </c>
      <c r="N689" s="276"/>
    </row>
    <row r="690" spans="1:14" ht="14.4">
      <c r="A690" s="1">
        <v>7</v>
      </c>
      <c r="B690" s="25">
        <v>45466</v>
      </c>
      <c r="C690" s="1">
        <v>63866</v>
      </c>
      <c r="D690" s="12">
        <v>312215</v>
      </c>
      <c r="E690" s="17">
        <v>1218</v>
      </c>
      <c r="F690" s="24" t="s">
        <v>44</v>
      </c>
      <c r="G690" s="276">
        <v>54.42</v>
      </c>
      <c r="H690" s="276">
        <v>17.579999999999998</v>
      </c>
      <c r="I690" s="276">
        <f t="shared" si="82"/>
        <v>36.840000000000003</v>
      </c>
      <c r="J690" s="277">
        <v>36.44</v>
      </c>
      <c r="K690" s="268">
        <v>45466</v>
      </c>
      <c r="L690" s="276">
        <f t="shared" si="83"/>
        <v>0.40000000000000568</v>
      </c>
      <c r="M690" s="281">
        <v>1</v>
      </c>
      <c r="N690" s="276"/>
    </row>
    <row r="691" spans="1:14" ht="14.4">
      <c r="A691" s="1">
        <v>8</v>
      </c>
      <c r="B691" s="25">
        <v>45466</v>
      </c>
      <c r="C691" s="1">
        <v>63867</v>
      </c>
      <c r="D691" s="12">
        <v>312215</v>
      </c>
      <c r="E691" s="17">
        <v>1250</v>
      </c>
      <c r="F691" s="24" t="s">
        <v>23</v>
      </c>
      <c r="G691" s="276">
        <v>54.6</v>
      </c>
      <c r="H691" s="276">
        <v>17.36</v>
      </c>
      <c r="I691" s="276">
        <f t="shared" si="82"/>
        <v>37.24</v>
      </c>
      <c r="J691" s="277">
        <v>36.92</v>
      </c>
      <c r="K691" s="268">
        <v>45466</v>
      </c>
      <c r="L691" s="276">
        <f t="shared" si="83"/>
        <v>0.32000000000000028</v>
      </c>
      <c r="M691" s="281">
        <v>1</v>
      </c>
      <c r="N691" s="276"/>
    </row>
    <row r="692" spans="1:14" ht="14.4">
      <c r="A692" s="1">
        <v>9</v>
      </c>
      <c r="B692" s="25">
        <v>45466</v>
      </c>
      <c r="C692" s="1">
        <v>63868</v>
      </c>
      <c r="D692" s="12">
        <v>312215</v>
      </c>
      <c r="E692" s="17">
        <v>1252</v>
      </c>
      <c r="F692" s="24" t="s">
        <v>22</v>
      </c>
      <c r="G692" s="276">
        <v>54.84</v>
      </c>
      <c r="H692" s="276">
        <v>17.52</v>
      </c>
      <c r="I692" s="276">
        <f t="shared" si="82"/>
        <v>37.320000000000007</v>
      </c>
      <c r="J692" s="277">
        <v>36.74</v>
      </c>
      <c r="K692" s="268">
        <v>45466</v>
      </c>
      <c r="L692" s="276">
        <f t="shared" si="83"/>
        <v>0.5800000000000054</v>
      </c>
      <c r="M692" s="281">
        <v>1</v>
      </c>
      <c r="N692" s="276"/>
    </row>
    <row r="693" spans="1:14" ht="14.4">
      <c r="A693" s="1">
        <v>10</v>
      </c>
      <c r="B693" s="25">
        <v>45466</v>
      </c>
      <c r="C693" s="1">
        <v>63869</v>
      </c>
      <c r="D693" s="12">
        <v>312215</v>
      </c>
      <c r="E693" s="17">
        <v>1255</v>
      </c>
      <c r="F693" s="24" t="s">
        <v>24</v>
      </c>
      <c r="G693" s="276">
        <v>54.6</v>
      </c>
      <c r="H693" s="276">
        <v>17.8</v>
      </c>
      <c r="I693" s="276">
        <f t="shared" si="82"/>
        <v>36.799999999999997</v>
      </c>
      <c r="J693" s="277">
        <v>36.380000000000003</v>
      </c>
      <c r="K693" s="268">
        <v>45466</v>
      </c>
      <c r="L693" s="276">
        <f t="shared" si="83"/>
        <v>0.4199999999999946</v>
      </c>
      <c r="M693" s="281">
        <v>1</v>
      </c>
      <c r="N693" s="276"/>
    </row>
    <row r="694" spans="1:14" ht="14.4">
      <c r="A694" s="1">
        <v>11</v>
      </c>
      <c r="B694" s="25">
        <v>45466</v>
      </c>
      <c r="C694" s="1">
        <v>63870</v>
      </c>
      <c r="D694" s="12">
        <v>312215</v>
      </c>
      <c r="E694" s="17">
        <v>1253</v>
      </c>
      <c r="F694" s="24" t="s">
        <v>45</v>
      </c>
      <c r="G694" s="276">
        <v>54.18</v>
      </c>
      <c r="H694" s="276">
        <v>17.32</v>
      </c>
      <c r="I694" s="276">
        <f t="shared" si="82"/>
        <v>36.86</v>
      </c>
      <c r="J694" s="277">
        <v>36.08</v>
      </c>
      <c r="K694" s="268">
        <v>45466</v>
      </c>
      <c r="L694" s="276">
        <f t="shared" si="83"/>
        <v>0.78000000000000114</v>
      </c>
      <c r="M694" s="281">
        <v>1</v>
      </c>
      <c r="N694" s="276"/>
    </row>
    <row r="695" spans="1:14" ht="14.4">
      <c r="A695" s="1">
        <v>12</v>
      </c>
      <c r="B695" s="25">
        <v>45466</v>
      </c>
      <c r="C695" s="1">
        <v>63871</v>
      </c>
      <c r="D695" s="12">
        <v>312215</v>
      </c>
      <c r="E695" s="17">
        <v>1281</v>
      </c>
      <c r="F695" s="24" t="s">
        <v>42</v>
      </c>
      <c r="G695" s="276">
        <v>52.46</v>
      </c>
      <c r="H695" s="276">
        <v>17.04</v>
      </c>
      <c r="I695" s="276">
        <f t="shared" si="82"/>
        <v>35.42</v>
      </c>
      <c r="J695" s="277">
        <v>35.159999999999997</v>
      </c>
      <c r="K695" s="268">
        <v>45466</v>
      </c>
      <c r="L695" s="276">
        <f t="shared" si="83"/>
        <v>0.26000000000000512</v>
      </c>
      <c r="M695" s="281">
        <v>2</v>
      </c>
      <c r="N695" s="276"/>
    </row>
    <row r="696" spans="1:14" ht="14.4">
      <c r="A696" s="1">
        <v>13</v>
      </c>
      <c r="B696" s="25">
        <v>45466</v>
      </c>
      <c r="C696" s="1">
        <v>63872</v>
      </c>
      <c r="D696" s="12">
        <v>312215</v>
      </c>
      <c r="E696" s="17">
        <v>1282</v>
      </c>
      <c r="F696" s="24" t="s">
        <v>25</v>
      </c>
      <c r="G696" s="276">
        <v>52.64</v>
      </c>
      <c r="H696" s="276">
        <v>17.18</v>
      </c>
      <c r="I696" s="276">
        <f t="shared" si="82"/>
        <v>35.46</v>
      </c>
      <c r="J696" s="277">
        <v>35.06</v>
      </c>
      <c r="K696" s="268">
        <v>45466</v>
      </c>
      <c r="L696" s="276">
        <f t="shared" si="83"/>
        <v>0.39999999999999858</v>
      </c>
      <c r="M696" s="281">
        <v>2</v>
      </c>
      <c r="N696" s="276"/>
    </row>
    <row r="697" spans="1:14" ht="14.4">
      <c r="A697" s="1">
        <v>14</v>
      </c>
      <c r="B697" s="25">
        <v>45466</v>
      </c>
      <c r="C697" s="1">
        <v>63873</v>
      </c>
      <c r="D697" s="12">
        <v>312215</v>
      </c>
      <c r="E697" s="17">
        <v>1304</v>
      </c>
      <c r="F697" s="24" t="s">
        <v>57</v>
      </c>
      <c r="G697" s="276">
        <v>51.14</v>
      </c>
      <c r="H697" s="276">
        <v>17.32</v>
      </c>
      <c r="I697" s="276">
        <f t="shared" si="82"/>
        <v>33.82</v>
      </c>
      <c r="J697" s="277">
        <v>33.36</v>
      </c>
      <c r="K697" s="268">
        <v>45466</v>
      </c>
      <c r="L697" s="276">
        <f t="shared" si="83"/>
        <v>0.46000000000000085</v>
      </c>
      <c r="M697" s="281">
        <v>2</v>
      </c>
      <c r="N697" s="276"/>
    </row>
    <row r="698" spans="1:14" ht="14.4">
      <c r="A698" s="1">
        <v>15</v>
      </c>
      <c r="B698" s="25">
        <v>45466</v>
      </c>
      <c r="C698" s="1">
        <v>63875</v>
      </c>
      <c r="D698" s="12">
        <v>312215</v>
      </c>
      <c r="E698" s="17">
        <v>1306</v>
      </c>
      <c r="F698" s="24" t="s">
        <v>8</v>
      </c>
      <c r="G698" s="276">
        <v>31.08</v>
      </c>
      <c r="H698" s="276">
        <v>10.3</v>
      </c>
      <c r="I698" s="276">
        <f t="shared" si="82"/>
        <v>20.779999999999998</v>
      </c>
      <c r="J698" s="277">
        <v>20.74</v>
      </c>
      <c r="K698" s="268">
        <v>45466</v>
      </c>
      <c r="L698" s="276">
        <f t="shared" si="83"/>
        <v>3.9999999999999147E-2</v>
      </c>
      <c r="M698" s="281">
        <v>2</v>
      </c>
      <c r="N698" s="276"/>
    </row>
    <row r="699" spans="1:14" ht="14.4">
      <c r="A699" s="1">
        <v>16</v>
      </c>
      <c r="B699" s="25">
        <v>45466</v>
      </c>
      <c r="C699" s="1">
        <v>63876</v>
      </c>
      <c r="D699" s="12">
        <v>312215</v>
      </c>
      <c r="E699" s="17">
        <v>1308</v>
      </c>
      <c r="F699" s="24" t="s">
        <v>40</v>
      </c>
      <c r="G699" s="276">
        <v>49.74</v>
      </c>
      <c r="H699" s="276">
        <v>17.100000000000001</v>
      </c>
      <c r="I699" s="276">
        <f t="shared" si="82"/>
        <v>32.64</v>
      </c>
      <c r="J699" s="277">
        <v>32.14</v>
      </c>
      <c r="K699" s="268">
        <v>45466</v>
      </c>
      <c r="L699" s="276">
        <f t="shared" si="83"/>
        <v>0.5</v>
      </c>
      <c r="M699" s="281">
        <v>2</v>
      </c>
      <c r="N699" s="276"/>
    </row>
    <row r="700" spans="1:14" ht="14.4">
      <c r="A700" s="1">
        <v>17</v>
      </c>
      <c r="B700" s="25">
        <v>45466</v>
      </c>
      <c r="C700" s="1">
        <v>63877</v>
      </c>
      <c r="D700" s="12">
        <v>312215</v>
      </c>
      <c r="E700" s="17">
        <v>1311</v>
      </c>
      <c r="F700" s="24" t="s">
        <v>39</v>
      </c>
      <c r="G700" s="276">
        <v>50.12</v>
      </c>
      <c r="H700" s="276">
        <v>17.260000000000002</v>
      </c>
      <c r="I700" s="276">
        <f t="shared" si="82"/>
        <v>32.86</v>
      </c>
      <c r="J700" s="277">
        <v>32.4</v>
      </c>
      <c r="K700" s="280">
        <v>45467</v>
      </c>
      <c r="L700" s="276">
        <f t="shared" si="83"/>
        <v>0.46000000000000085</v>
      </c>
      <c r="M700" s="281">
        <v>2</v>
      </c>
      <c r="N700" s="276"/>
    </row>
    <row r="701" spans="1:14" ht="14.4">
      <c r="A701" s="1">
        <v>18</v>
      </c>
      <c r="B701" s="25">
        <v>45466</v>
      </c>
      <c r="C701" s="1">
        <v>63878</v>
      </c>
      <c r="D701" s="12">
        <v>312215</v>
      </c>
      <c r="E701" s="17">
        <v>1312</v>
      </c>
      <c r="F701" s="24" t="s">
        <v>44</v>
      </c>
      <c r="G701" s="276">
        <v>52.02</v>
      </c>
      <c r="H701" s="276">
        <v>17.579999999999998</v>
      </c>
      <c r="I701" s="276">
        <f t="shared" si="82"/>
        <v>34.440000000000005</v>
      </c>
      <c r="J701" s="277">
        <v>33.92</v>
      </c>
      <c r="K701" s="280">
        <v>45467</v>
      </c>
      <c r="L701" s="276">
        <f t="shared" si="83"/>
        <v>0.52000000000000313</v>
      </c>
      <c r="M701" s="281">
        <v>2</v>
      </c>
      <c r="N701" s="276"/>
    </row>
    <row r="702" spans="1:14" ht="14.4">
      <c r="A702" s="1">
        <v>19</v>
      </c>
      <c r="B702" s="25">
        <v>45466</v>
      </c>
      <c r="C702" s="1">
        <v>63879</v>
      </c>
      <c r="D702" s="12">
        <v>312215</v>
      </c>
      <c r="E702" s="17">
        <v>1313</v>
      </c>
      <c r="F702" s="24" t="s">
        <v>23</v>
      </c>
      <c r="G702" s="276">
        <v>52.36</v>
      </c>
      <c r="H702" s="276">
        <v>17.36</v>
      </c>
      <c r="I702" s="276">
        <f t="shared" si="82"/>
        <v>35</v>
      </c>
      <c r="J702" s="277">
        <v>34.5</v>
      </c>
      <c r="K702" s="280">
        <v>45467</v>
      </c>
      <c r="L702" s="276">
        <f t="shared" si="83"/>
        <v>0.5</v>
      </c>
      <c r="M702" s="281">
        <v>2</v>
      </c>
      <c r="N702" s="276"/>
    </row>
    <row r="703" spans="1:14" ht="14.4">
      <c r="B703" s="25">
        <v>45466</v>
      </c>
      <c r="F703" s="24"/>
      <c r="G703" s="276"/>
      <c r="H703" s="276"/>
      <c r="I703" s="199">
        <v>647.58000000000004</v>
      </c>
      <c r="J703" s="88"/>
      <c r="K703" s="200"/>
      <c r="L703" s="224">
        <v>8.42</v>
      </c>
      <c r="M703" s="276"/>
      <c r="N703" s="276"/>
    </row>
    <row r="704" spans="1:14" ht="13.8">
      <c r="A704" s="1">
        <v>1</v>
      </c>
      <c r="B704" s="25">
        <v>45466</v>
      </c>
      <c r="C704" s="1">
        <v>29721</v>
      </c>
      <c r="D704" s="12">
        <v>312215</v>
      </c>
      <c r="E704" s="17">
        <v>1196</v>
      </c>
      <c r="F704" s="20" t="s">
        <v>34</v>
      </c>
      <c r="G704" s="275">
        <v>53.62</v>
      </c>
      <c r="H704" s="275">
        <v>16.88</v>
      </c>
      <c r="I704" s="276">
        <f t="shared" ref="I704:I713" si="84">G704-H704</f>
        <v>36.739999999999995</v>
      </c>
      <c r="J704" s="277">
        <v>36.380000000000003</v>
      </c>
      <c r="K704" s="272">
        <v>45466</v>
      </c>
      <c r="L704" s="275">
        <f t="shared" ref="L704:L713" si="85">I704-J704</f>
        <v>0.35999999999999233</v>
      </c>
      <c r="M704" s="278">
        <v>1</v>
      </c>
      <c r="N704" s="276"/>
    </row>
    <row r="705" spans="1:14" ht="13.8">
      <c r="A705" s="1">
        <v>2</v>
      </c>
      <c r="B705" s="25">
        <v>45466</v>
      </c>
      <c r="C705" s="1">
        <v>29722</v>
      </c>
      <c r="D705" s="12">
        <v>312215</v>
      </c>
      <c r="E705" s="17">
        <v>1197</v>
      </c>
      <c r="F705" s="20" t="s">
        <v>48</v>
      </c>
      <c r="G705" s="275">
        <v>53.68</v>
      </c>
      <c r="H705" s="275">
        <v>16.68</v>
      </c>
      <c r="I705" s="276">
        <f t="shared" si="84"/>
        <v>37</v>
      </c>
      <c r="J705" s="277">
        <v>36.4</v>
      </c>
      <c r="K705" s="272">
        <v>45466</v>
      </c>
      <c r="L705" s="275">
        <f t="shared" si="85"/>
        <v>0.60000000000000142</v>
      </c>
      <c r="M705" s="278">
        <v>1</v>
      </c>
      <c r="N705" s="276"/>
    </row>
    <row r="706" spans="1:14" ht="13.8">
      <c r="A706" s="1">
        <v>3</v>
      </c>
      <c r="B706" s="25">
        <v>45466</v>
      </c>
      <c r="C706" s="1">
        <v>29723</v>
      </c>
      <c r="D706" s="12">
        <v>312215</v>
      </c>
      <c r="E706" s="17">
        <v>1200</v>
      </c>
      <c r="F706" s="20" t="s">
        <v>12</v>
      </c>
      <c r="G706" s="275">
        <v>53.6</v>
      </c>
      <c r="H706" s="275">
        <v>17.02</v>
      </c>
      <c r="I706" s="276">
        <f t="shared" si="84"/>
        <v>36.58</v>
      </c>
      <c r="J706" s="277">
        <v>36.06</v>
      </c>
      <c r="K706" s="272">
        <v>45466</v>
      </c>
      <c r="L706" s="275">
        <f t="shared" si="85"/>
        <v>0.51999999999999602</v>
      </c>
      <c r="M706" s="278">
        <v>1</v>
      </c>
      <c r="N706" s="276"/>
    </row>
    <row r="707" spans="1:14" ht="13.8">
      <c r="A707" s="1">
        <v>4</v>
      </c>
      <c r="B707" s="25">
        <v>45466</v>
      </c>
      <c r="C707" s="1">
        <v>29725</v>
      </c>
      <c r="D707" s="12">
        <v>312215</v>
      </c>
      <c r="E707" s="17">
        <v>1208</v>
      </c>
      <c r="F707" s="20" t="s">
        <v>13</v>
      </c>
      <c r="G707" s="275">
        <v>54.06</v>
      </c>
      <c r="H707" s="275">
        <v>17.02</v>
      </c>
      <c r="I707" s="276">
        <f t="shared" si="84"/>
        <v>37.040000000000006</v>
      </c>
      <c r="J707" s="277">
        <v>36.64</v>
      </c>
      <c r="K707" s="272">
        <v>45466</v>
      </c>
      <c r="L707" s="275">
        <f t="shared" si="85"/>
        <v>0.40000000000000568</v>
      </c>
      <c r="M707" s="278">
        <v>1</v>
      </c>
      <c r="N707" s="276"/>
    </row>
    <row r="708" spans="1:14" ht="13.8">
      <c r="A708" s="1">
        <v>5</v>
      </c>
      <c r="B708" s="25">
        <v>45466</v>
      </c>
      <c r="C708" s="1">
        <v>29725</v>
      </c>
      <c r="D708" s="12">
        <v>312215</v>
      </c>
      <c r="E708" s="17">
        <v>1275</v>
      </c>
      <c r="F708" s="20" t="s">
        <v>34</v>
      </c>
      <c r="G708" s="275">
        <v>53.3</v>
      </c>
      <c r="H708" s="275">
        <v>16.88</v>
      </c>
      <c r="I708" s="276">
        <f t="shared" si="84"/>
        <v>36.42</v>
      </c>
      <c r="J708" s="277">
        <v>36.159999999999997</v>
      </c>
      <c r="K708" s="272">
        <v>45466</v>
      </c>
      <c r="L708" s="275">
        <f t="shared" si="85"/>
        <v>0.26000000000000512</v>
      </c>
      <c r="M708" s="278">
        <v>2</v>
      </c>
      <c r="N708" s="276"/>
    </row>
    <row r="709" spans="1:14" ht="13.8">
      <c r="A709" s="1">
        <v>6</v>
      </c>
      <c r="B709" s="25">
        <v>45466</v>
      </c>
      <c r="C709" s="1">
        <v>29726</v>
      </c>
      <c r="D709" s="12">
        <v>312215</v>
      </c>
      <c r="E709" s="17">
        <v>1276</v>
      </c>
      <c r="F709" s="20" t="s">
        <v>48</v>
      </c>
      <c r="G709" s="275">
        <v>52.04</v>
      </c>
      <c r="H709" s="275">
        <v>16.68</v>
      </c>
      <c r="I709" s="276">
        <f t="shared" si="84"/>
        <v>35.36</v>
      </c>
      <c r="J709" s="277">
        <v>35</v>
      </c>
      <c r="K709" s="272">
        <v>45466</v>
      </c>
      <c r="L709" s="275">
        <f t="shared" si="85"/>
        <v>0.35999999999999943</v>
      </c>
      <c r="M709" s="278">
        <v>2</v>
      </c>
      <c r="N709" s="276"/>
    </row>
    <row r="710" spans="1:14" ht="13.8">
      <c r="A710" s="1">
        <v>7</v>
      </c>
      <c r="B710" s="25">
        <v>45466</v>
      </c>
      <c r="C710" s="1">
        <v>29727</v>
      </c>
      <c r="D710" s="12">
        <v>312215</v>
      </c>
      <c r="E710" s="17">
        <v>1285</v>
      </c>
      <c r="F710" s="20" t="s">
        <v>12</v>
      </c>
      <c r="G710" s="275">
        <v>52.74</v>
      </c>
      <c r="H710" s="275">
        <v>17</v>
      </c>
      <c r="I710" s="276">
        <f t="shared" si="84"/>
        <v>35.74</v>
      </c>
      <c r="J710" s="277">
        <v>35.200000000000003</v>
      </c>
      <c r="K710" s="272">
        <v>45466</v>
      </c>
      <c r="L710" s="275">
        <f t="shared" si="85"/>
        <v>0.53999999999999915</v>
      </c>
      <c r="M710" s="278">
        <v>2</v>
      </c>
      <c r="N710" s="276"/>
    </row>
    <row r="711" spans="1:14" ht="13.8">
      <c r="A711" s="1">
        <v>8</v>
      </c>
      <c r="B711" s="25">
        <v>45466</v>
      </c>
      <c r="C711" s="1">
        <v>29728</v>
      </c>
      <c r="D711" s="12">
        <v>312215</v>
      </c>
      <c r="E711" s="17">
        <v>1298</v>
      </c>
      <c r="F711" s="20" t="s">
        <v>13</v>
      </c>
      <c r="G711" s="275">
        <v>52.98</v>
      </c>
      <c r="H711" s="275">
        <v>17.02</v>
      </c>
      <c r="I711" s="276">
        <f t="shared" si="84"/>
        <v>35.959999999999994</v>
      </c>
      <c r="J711" s="277">
        <v>35.42</v>
      </c>
      <c r="K711" s="272">
        <v>45466</v>
      </c>
      <c r="L711" s="275">
        <f t="shared" si="85"/>
        <v>0.53999999999999204</v>
      </c>
      <c r="M711" s="278">
        <v>2</v>
      </c>
      <c r="N711" s="276"/>
    </row>
    <row r="712" spans="1:14" ht="13.8">
      <c r="A712" s="1">
        <v>9</v>
      </c>
      <c r="B712" s="25">
        <v>45466</v>
      </c>
      <c r="C712" s="1">
        <v>29729</v>
      </c>
      <c r="D712" s="12">
        <v>312215</v>
      </c>
      <c r="E712" s="17">
        <v>1300</v>
      </c>
      <c r="F712" s="20" t="s">
        <v>11</v>
      </c>
      <c r="G712" s="275">
        <v>53.9</v>
      </c>
      <c r="H712" s="275">
        <v>17.079999999999998</v>
      </c>
      <c r="I712" s="276">
        <f t="shared" si="84"/>
        <v>36.82</v>
      </c>
      <c r="J712" s="277">
        <v>35.78</v>
      </c>
      <c r="K712" s="272">
        <v>45466</v>
      </c>
      <c r="L712" s="275">
        <f t="shared" si="85"/>
        <v>1.0399999999999991</v>
      </c>
      <c r="M712" s="278">
        <v>1</v>
      </c>
      <c r="N712" s="276"/>
    </row>
    <row r="713" spans="1:14" ht="13.8">
      <c r="A713" s="1">
        <v>10</v>
      </c>
      <c r="B713" s="25">
        <v>45466</v>
      </c>
      <c r="C713" s="1">
        <v>29730</v>
      </c>
      <c r="D713" s="12">
        <v>312215</v>
      </c>
      <c r="E713" s="17">
        <v>1299</v>
      </c>
      <c r="F713" s="20" t="s">
        <v>32</v>
      </c>
      <c r="G713" s="275">
        <v>52.3</v>
      </c>
      <c r="H713" s="275">
        <v>16.88</v>
      </c>
      <c r="I713" s="276">
        <f t="shared" si="84"/>
        <v>35.42</v>
      </c>
      <c r="J713" s="277">
        <v>34.9</v>
      </c>
      <c r="K713" s="272">
        <v>45466</v>
      </c>
      <c r="L713" s="275">
        <f t="shared" si="85"/>
        <v>0.52000000000000313</v>
      </c>
      <c r="M713" s="278">
        <v>1</v>
      </c>
      <c r="N713" s="276"/>
    </row>
    <row r="714" spans="1:14" ht="14.4">
      <c r="B714" s="25">
        <v>45466</v>
      </c>
      <c r="F714" s="24"/>
      <c r="G714" s="276"/>
      <c r="H714" s="276"/>
      <c r="I714" s="199">
        <v>363.08</v>
      </c>
      <c r="J714" s="88"/>
      <c r="K714" s="200"/>
      <c r="L714" s="224">
        <v>5.14</v>
      </c>
      <c r="M714" s="276"/>
      <c r="N714" s="276"/>
    </row>
    <row r="715" spans="1:14" ht="14.4">
      <c r="A715" s="1">
        <v>1</v>
      </c>
      <c r="B715" s="25">
        <v>45467</v>
      </c>
      <c r="C715" s="1">
        <v>63880</v>
      </c>
      <c r="D715" s="12">
        <v>312215</v>
      </c>
      <c r="E715" s="17">
        <v>1334</v>
      </c>
      <c r="F715" s="24" t="s">
        <v>42</v>
      </c>
      <c r="G715" s="276">
        <v>55.42</v>
      </c>
      <c r="H715" s="276">
        <v>17</v>
      </c>
      <c r="I715" s="276">
        <f t="shared" ref="I715:I737" si="86">G715-H715</f>
        <v>38.42</v>
      </c>
      <c r="J715" s="277">
        <v>38.020000000000003</v>
      </c>
      <c r="K715" s="280">
        <v>45467</v>
      </c>
      <c r="L715" s="249">
        <f t="shared" ref="L715:L737" si="87">I715-J715</f>
        <v>0.39999999999999858</v>
      </c>
      <c r="M715" s="281">
        <v>1</v>
      </c>
      <c r="N715" s="276"/>
    </row>
    <row r="716" spans="1:14" ht="14.4">
      <c r="A716" s="1">
        <v>2</v>
      </c>
      <c r="B716" s="25">
        <v>45467</v>
      </c>
      <c r="C716" s="1">
        <v>63881</v>
      </c>
      <c r="D716" s="12">
        <v>312215</v>
      </c>
      <c r="E716" s="17">
        <v>1337</v>
      </c>
      <c r="F716" s="24" t="s">
        <v>57</v>
      </c>
      <c r="G716" s="276">
        <v>54.14</v>
      </c>
      <c r="H716" s="276">
        <v>17.260000000000002</v>
      </c>
      <c r="I716" s="276">
        <f t="shared" si="86"/>
        <v>36.879999999999995</v>
      </c>
      <c r="J716" s="277">
        <v>35.979999999999997</v>
      </c>
      <c r="K716" s="280">
        <v>45467</v>
      </c>
      <c r="L716" s="249">
        <f t="shared" si="87"/>
        <v>0.89999999999999858</v>
      </c>
      <c r="M716" s="281">
        <v>1</v>
      </c>
      <c r="N716" s="276"/>
    </row>
    <row r="717" spans="1:14" ht="14.4">
      <c r="A717" s="1">
        <v>3</v>
      </c>
      <c r="B717" s="25">
        <v>45467</v>
      </c>
      <c r="C717" s="1">
        <v>63882</v>
      </c>
      <c r="D717" s="12">
        <v>312215</v>
      </c>
      <c r="E717" s="17">
        <v>1346</v>
      </c>
      <c r="F717" s="24" t="s">
        <v>44</v>
      </c>
      <c r="G717" s="276">
        <v>55.96</v>
      </c>
      <c r="H717" s="276">
        <v>17.579999999999998</v>
      </c>
      <c r="I717" s="276">
        <f t="shared" si="86"/>
        <v>38.380000000000003</v>
      </c>
      <c r="J717" s="277">
        <v>37.86</v>
      </c>
      <c r="K717" s="280">
        <v>45467</v>
      </c>
      <c r="L717" s="249">
        <f t="shared" si="87"/>
        <v>0.52000000000000313</v>
      </c>
      <c r="M717" s="281">
        <v>1</v>
      </c>
      <c r="N717" s="276"/>
    </row>
    <row r="718" spans="1:14" ht="14.4">
      <c r="A718" s="1">
        <v>4</v>
      </c>
      <c r="B718" s="25">
        <v>45467</v>
      </c>
      <c r="C718" s="1">
        <v>63883</v>
      </c>
      <c r="D718" s="12">
        <v>312215</v>
      </c>
      <c r="E718" s="17">
        <v>1356</v>
      </c>
      <c r="F718" s="24" t="s">
        <v>39</v>
      </c>
      <c r="G718" s="276">
        <v>57.12</v>
      </c>
      <c r="H718" s="276">
        <v>17.16</v>
      </c>
      <c r="I718" s="276">
        <f t="shared" si="86"/>
        <v>39.959999999999994</v>
      </c>
      <c r="J718" s="277">
        <v>39.28</v>
      </c>
      <c r="K718" s="280">
        <v>45467</v>
      </c>
      <c r="L718" s="249">
        <f t="shared" si="87"/>
        <v>0.67999999999999261</v>
      </c>
      <c r="M718" s="281">
        <v>1</v>
      </c>
      <c r="N718" s="26"/>
    </row>
    <row r="719" spans="1:14" ht="14.4">
      <c r="A719" s="1">
        <v>5</v>
      </c>
      <c r="B719" s="25">
        <v>45467</v>
      </c>
      <c r="C719" s="1">
        <v>63884</v>
      </c>
      <c r="D719" s="12">
        <v>312215</v>
      </c>
      <c r="E719" s="17">
        <v>1358</v>
      </c>
      <c r="F719" s="24" t="s">
        <v>25</v>
      </c>
      <c r="G719" s="276">
        <v>54.46</v>
      </c>
      <c r="H719" s="276">
        <v>17.100000000000001</v>
      </c>
      <c r="I719" s="276">
        <f t="shared" si="86"/>
        <v>37.36</v>
      </c>
      <c r="J719" s="277">
        <v>36.700000000000003</v>
      </c>
      <c r="K719" s="280">
        <v>45467</v>
      </c>
      <c r="L719" s="249">
        <f t="shared" si="87"/>
        <v>0.65999999999999659</v>
      </c>
      <c r="M719" s="281">
        <v>1</v>
      </c>
      <c r="N719" s="26"/>
    </row>
    <row r="720" spans="1:14" ht="14.4">
      <c r="A720" s="1">
        <v>6</v>
      </c>
      <c r="B720" s="25">
        <v>45467</v>
      </c>
      <c r="C720" s="1">
        <v>63885</v>
      </c>
      <c r="D720" s="12">
        <v>312215</v>
      </c>
      <c r="E720" s="17">
        <v>1360</v>
      </c>
      <c r="F720" s="24" t="s">
        <v>43</v>
      </c>
      <c r="G720" s="276">
        <v>53.8</v>
      </c>
      <c r="H720" s="276">
        <v>17.2</v>
      </c>
      <c r="I720" s="276">
        <f t="shared" si="86"/>
        <v>36.599999999999994</v>
      </c>
      <c r="J720" s="277">
        <v>35.92</v>
      </c>
      <c r="K720" s="280">
        <v>45467</v>
      </c>
      <c r="L720" s="249">
        <f t="shared" si="87"/>
        <v>0.67999999999999261</v>
      </c>
      <c r="M720" s="281">
        <v>1</v>
      </c>
      <c r="N720" s="26"/>
    </row>
    <row r="721" spans="1:14" ht="14.4">
      <c r="A721" s="1">
        <v>7</v>
      </c>
      <c r="B721" s="25">
        <v>45467</v>
      </c>
      <c r="C721" s="1">
        <v>63886</v>
      </c>
      <c r="D721" s="12">
        <v>312215</v>
      </c>
      <c r="E721" s="17">
        <v>1365</v>
      </c>
      <c r="F721" s="24" t="s">
        <v>8</v>
      </c>
      <c r="G721" s="276">
        <v>35.54</v>
      </c>
      <c r="H721" s="276">
        <v>10.26</v>
      </c>
      <c r="I721" s="276">
        <f t="shared" si="86"/>
        <v>25.28</v>
      </c>
      <c r="J721" s="277">
        <v>23.04</v>
      </c>
      <c r="K721" s="280">
        <v>45467</v>
      </c>
      <c r="L721" s="249">
        <f t="shared" si="87"/>
        <v>2.240000000000002</v>
      </c>
      <c r="M721" s="281">
        <v>1</v>
      </c>
      <c r="N721" s="26"/>
    </row>
    <row r="722" spans="1:14" ht="14.4">
      <c r="A722" s="1">
        <v>8</v>
      </c>
      <c r="B722" s="25">
        <v>45467</v>
      </c>
      <c r="C722" s="1">
        <v>63887</v>
      </c>
      <c r="D722" s="12">
        <v>312215</v>
      </c>
      <c r="E722" s="17">
        <v>1366</v>
      </c>
      <c r="F722" s="24" t="s">
        <v>24</v>
      </c>
      <c r="G722" s="276">
        <v>52.86</v>
      </c>
      <c r="H722" s="276">
        <v>17.760000000000002</v>
      </c>
      <c r="I722" s="276">
        <f t="shared" si="86"/>
        <v>35.099999999999994</v>
      </c>
      <c r="J722" s="277">
        <v>34.46</v>
      </c>
      <c r="K722" s="280">
        <v>45467</v>
      </c>
      <c r="L722" s="249">
        <f t="shared" si="87"/>
        <v>0.63999999999999346</v>
      </c>
      <c r="M722" s="281">
        <v>1</v>
      </c>
      <c r="N722" s="26"/>
    </row>
    <row r="723" spans="1:14" ht="14.4">
      <c r="A723" s="1">
        <v>9</v>
      </c>
      <c r="B723" s="25">
        <v>45467</v>
      </c>
      <c r="C723" s="1">
        <v>63888</v>
      </c>
      <c r="D723" s="12">
        <v>312215</v>
      </c>
      <c r="E723" s="17">
        <v>1372</v>
      </c>
      <c r="F723" s="24" t="s">
        <v>23</v>
      </c>
      <c r="G723" s="276">
        <v>55.48</v>
      </c>
      <c r="H723" s="276">
        <v>17.32</v>
      </c>
      <c r="I723" s="276">
        <f t="shared" si="86"/>
        <v>38.159999999999997</v>
      </c>
      <c r="J723" s="277">
        <v>37.479999999999997</v>
      </c>
      <c r="K723" s="280">
        <v>45467</v>
      </c>
      <c r="L723" s="249">
        <f t="shared" si="87"/>
        <v>0.67999999999999972</v>
      </c>
      <c r="M723" s="281">
        <v>1</v>
      </c>
      <c r="N723" s="26"/>
    </row>
    <row r="724" spans="1:14" ht="14.4">
      <c r="A724" s="1">
        <v>10</v>
      </c>
      <c r="B724" s="25">
        <v>45467</v>
      </c>
      <c r="C724" s="1">
        <v>63889</v>
      </c>
      <c r="D724" s="12">
        <v>312215</v>
      </c>
      <c r="E724" s="17">
        <v>1379</v>
      </c>
      <c r="F724" s="24" t="s">
        <v>45</v>
      </c>
      <c r="G724" s="276">
        <v>54.46</v>
      </c>
      <c r="H724" s="276">
        <v>17.34</v>
      </c>
      <c r="I724" s="276">
        <f t="shared" si="86"/>
        <v>37.120000000000005</v>
      </c>
      <c r="J724" s="277">
        <v>36.56</v>
      </c>
      <c r="K724" s="280">
        <v>45467</v>
      </c>
      <c r="L724" s="249">
        <f t="shared" si="87"/>
        <v>0.56000000000000227</v>
      </c>
      <c r="M724" s="281">
        <v>1</v>
      </c>
      <c r="N724" s="26"/>
    </row>
    <row r="725" spans="1:14" ht="14.4">
      <c r="A725" s="1">
        <v>11</v>
      </c>
      <c r="B725" s="25">
        <v>45467</v>
      </c>
      <c r="C725" s="1">
        <v>63890</v>
      </c>
      <c r="D725" s="12">
        <v>312215</v>
      </c>
      <c r="E725" s="17">
        <v>1398</v>
      </c>
      <c r="F725" s="24" t="s">
        <v>22</v>
      </c>
      <c r="G725" s="276">
        <v>55.22</v>
      </c>
      <c r="H725" s="276">
        <v>17.399999999999999</v>
      </c>
      <c r="I725" s="276">
        <f t="shared" si="86"/>
        <v>37.82</v>
      </c>
      <c r="J725" s="277">
        <v>37.22</v>
      </c>
      <c r="K725" s="280">
        <v>45467</v>
      </c>
      <c r="L725" s="249">
        <f t="shared" si="87"/>
        <v>0.60000000000000142</v>
      </c>
      <c r="M725" s="281">
        <v>1</v>
      </c>
      <c r="N725" s="26"/>
    </row>
    <row r="726" spans="1:14" ht="14.4">
      <c r="A726" s="1">
        <v>12</v>
      </c>
      <c r="B726" s="25">
        <v>45467</v>
      </c>
      <c r="C726" s="1">
        <v>63891</v>
      </c>
      <c r="D726" s="12">
        <v>312215</v>
      </c>
      <c r="E726" s="17">
        <v>1400</v>
      </c>
      <c r="F726" s="24" t="s">
        <v>40</v>
      </c>
      <c r="G726" s="276">
        <v>52.84</v>
      </c>
      <c r="H726" s="276">
        <v>17.059999999999999</v>
      </c>
      <c r="I726" s="276">
        <f t="shared" si="86"/>
        <v>35.78</v>
      </c>
      <c r="J726" s="277">
        <v>35.479999999999997</v>
      </c>
      <c r="K726" s="280">
        <v>45467</v>
      </c>
      <c r="L726" s="249">
        <f t="shared" si="87"/>
        <v>0.30000000000000426</v>
      </c>
      <c r="M726" s="281">
        <v>1</v>
      </c>
      <c r="N726" s="26"/>
    </row>
    <row r="727" spans="1:14" ht="14.4">
      <c r="A727" s="1">
        <v>13</v>
      </c>
      <c r="B727" s="25">
        <v>45467</v>
      </c>
      <c r="C727" s="1">
        <v>63892</v>
      </c>
      <c r="D727" s="12">
        <v>312215</v>
      </c>
      <c r="E727" s="17">
        <v>1434</v>
      </c>
      <c r="F727" s="24" t="s">
        <v>57</v>
      </c>
      <c r="G727" s="276">
        <v>53.3</v>
      </c>
      <c r="H727" s="276">
        <v>17.260000000000002</v>
      </c>
      <c r="I727" s="276">
        <f t="shared" si="86"/>
        <v>36.039999999999992</v>
      </c>
      <c r="J727" s="277">
        <v>35.68</v>
      </c>
      <c r="K727" s="280">
        <v>45467</v>
      </c>
      <c r="L727" s="249">
        <f t="shared" si="87"/>
        <v>0.35999999999999233</v>
      </c>
      <c r="M727" s="281">
        <v>2</v>
      </c>
      <c r="N727" s="26"/>
    </row>
    <row r="728" spans="1:14" ht="14.4">
      <c r="A728" s="1">
        <v>14</v>
      </c>
      <c r="B728" s="25">
        <v>45467</v>
      </c>
      <c r="C728" s="1">
        <v>63893</v>
      </c>
      <c r="D728" s="12">
        <v>312215</v>
      </c>
      <c r="E728" s="17">
        <v>1461</v>
      </c>
      <c r="F728" s="24" t="s">
        <v>39</v>
      </c>
      <c r="G728" s="276">
        <v>55.48</v>
      </c>
      <c r="H728" s="276">
        <v>17.18</v>
      </c>
      <c r="I728" s="276">
        <f t="shared" si="86"/>
        <v>38.299999999999997</v>
      </c>
      <c r="J728" s="277">
        <v>37.92</v>
      </c>
      <c r="K728" s="280">
        <v>45467</v>
      </c>
      <c r="L728" s="249">
        <f t="shared" si="87"/>
        <v>0.37999999999999545</v>
      </c>
      <c r="M728" s="281">
        <v>2</v>
      </c>
      <c r="N728" s="26"/>
    </row>
    <row r="729" spans="1:14" ht="14.4">
      <c r="A729" s="1">
        <v>15</v>
      </c>
      <c r="B729" s="25">
        <v>45467</v>
      </c>
      <c r="C729" s="1">
        <v>63894</v>
      </c>
      <c r="D729" s="12">
        <v>312215</v>
      </c>
      <c r="E729" s="17">
        <v>1462</v>
      </c>
      <c r="F729" s="24" t="s">
        <v>41</v>
      </c>
      <c r="G729" s="276">
        <v>34.86</v>
      </c>
      <c r="H729" s="276">
        <v>10.38</v>
      </c>
      <c r="I729" s="276">
        <f t="shared" si="86"/>
        <v>24.479999999999997</v>
      </c>
      <c r="J729" s="277">
        <v>24.44</v>
      </c>
      <c r="K729" s="280">
        <v>45467</v>
      </c>
      <c r="L729" s="249">
        <f t="shared" si="87"/>
        <v>3.9999999999995595E-2</v>
      </c>
      <c r="M729" s="281">
        <v>1</v>
      </c>
      <c r="N729" s="26"/>
    </row>
    <row r="730" spans="1:14" ht="14.4">
      <c r="A730" s="1">
        <v>16</v>
      </c>
      <c r="B730" s="25">
        <v>45467</v>
      </c>
      <c r="C730" s="1">
        <v>63895</v>
      </c>
      <c r="D730" s="12">
        <v>312215</v>
      </c>
      <c r="E730" s="17">
        <v>1464</v>
      </c>
      <c r="F730" s="24" t="s">
        <v>44</v>
      </c>
      <c r="G730" s="276">
        <v>53.34</v>
      </c>
      <c r="H730" s="276">
        <v>17.66</v>
      </c>
      <c r="I730" s="276">
        <f t="shared" si="86"/>
        <v>35.680000000000007</v>
      </c>
      <c r="J730" s="277">
        <v>35.42</v>
      </c>
      <c r="K730" s="280">
        <v>45467</v>
      </c>
      <c r="L730" s="249">
        <f t="shared" si="87"/>
        <v>0.26000000000000512</v>
      </c>
      <c r="M730" s="281">
        <v>2</v>
      </c>
      <c r="N730" s="26"/>
    </row>
    <row r="731" spans="1:14" ht="14.4">
      <c r="A731" s="1">
        <v>17</v>
      </c>
      <c r="B731" s="25">
        <v>45467</v>
      </c>
      <c r="C731" s="1">
        <v>63911</v>
      </c>
      <c r="D731" s="12">
        <v>312215</v>
      </c>
      <c r="E731" s="17">
        <v>1496</v>
      </c>
      <c r="F731" s="24" t="s">
        <v>25</v>
      </c>
      <c r="G731" s="276">
        <v>49.92</v>
      </c>
      <c r="H731" s="276">
        <v>17.22</v>
      </c>
      <c r="I731" s="276">
        <f t="shared" si="86"/>
        <v>32.700000000000003</v>
      </c>
      <c r="J731" s="277">
        <v>32.299999999999997</v>
      </c>
      <c r="K731" s="280">
        <v>45468</v>
      </c>
      <c r="L731" s="249">
        <f t="shared" si="87"/>
        <v>0.40000000000000568</v>
      </c>
      <c r="M731" s="281">
        <v>2</v>
      </c>
      <c r="N731" s="26"/>
    </row>
    <row r="732" spans="1:14" ht="14.4">
      <c r="A732" s="1">
        <v>18</v>
      </c>
      <c r="B732" s="25">
        <v>45467</v>
      </c>
      <c r="C732" s="1">
        <v>63912</v>
      </c>
      <c r="D732" s="12">
        <v>312215</v>
      </c>
      <c r="E732" s="17">
        <v>1501</v>
      </c>
      <c r="F732" s="24" t="s">
        <v>43</v>
      </c>
      <c r="G732" s="276">
        <v>52.96</v>
      </c>
      <c r="H732" s="276">
        <v>17.100000000000001</v>
      </c>
      <c r="I732" s="276">
        <f t="shared" si="86"/>
        <v>35.86</v>
      </c>
      <c r="J732" s="277">
        <v>35.36</v>
      </c>
      <c r="K732" s="280">
        <v>45468</v>
      </c>
      <c r="L732" s="249">
        <f t="shared" si="87"/>
        <v>0.5</v>
      </c>
      <c r="M732" s="281">
        <v>2</v>
      </c>
      <c r="N732" s="26"/>
    </row>
    <row r="733" spans="1:14" ht="14.4">
      <c r="A733" s="1">
        <v>19</v>
      </c>
      <c r="B733" s="25">
        <v>45467</v>
      </c>
      <c r="C733" s="1">
        <v>63913</v>
      </c>
      <c r="D733" s="12">
        <v>312215</v>
      </c>
      <c r="E733" s="17">
        <v>1502</v>
      </c>
      <c r="F733" s="24" t="s">
        <v>8</v>
      </c>
      <c r="G733" s="276">
        <v>34.06</v>
      </c>
      <c r="H733" s="276">
        <v>10.26</v>
      </c>
      <c r="I733" s="276">
        <f t="shared" si="86"/>
        <v>23.800000000000004</v>
      </c>
      <c r="J733" s="277">
        <v>23.62</v>
      </c>
      <c r="K733" s="280">
        <v>45468</v>
      </c>
      <c r="L733" s="249">
        <f t="shared" si="87"/>
        <v>0.18000000000000327</v>
      </c>
      <c r="M733" s="281">
        <v>2</v>
      </c>
      <c r="N733" s="26"/>
    </row>
    <row r="734" spans="1:14" ht="14.4">
      <c r="A734" s="1">
        <v>20</v>
      </c>
      <c r="B734" s="25">
        <v>45467</v>
      </c>
      <c r="C734" s="1">
        <v>63914</v>
      </c>
      <c r="D734" s="12">
        <v>312215</v>
      </c>
      <c r="E734" s="17">
        <v>1503</v>
      </c>
      <c r="F734" s="24" t="s">
        <v>24</v>
      </c>
      <c r="G734" s="276">
        <v>53.6</v>
      </c>
      <c r="H734" s="276">
        <v>17.82</v>
      </c>
      <c r="I734" s="276">
        <f t="shared" si="86"/>
        <v>35.78</v>
      </c>
      <c r="J734" s="277">
        <v>35.32</v>
      </c>
      <c r="K734" s="280">
        <v>45468</v>
      </c>
      <c r="L734" s="249">
        <f t="shared" si="87"/>
        <v>0.46000000000000085</v>
      </c>
      <c r="M734" s="281">
        <v>2</v>
      </c>
      <c r="N734" s="26"/>
    </row>
    <row r="735" spans="1:14" ht="14.4">
      <c r="A735" s="1">
        <v>21</v>
      </c>
      <c r="B735" s="25">
        <v>45467</v>
      </c>
      <c r="C735" s="1">
        <v>63915</v>
      </c>
      <c r="D735" s="12">
        <v>312215</v>
      </c>
      <c r="E735" s="17">
        <v>1507</v>
      </c>
      <c r="F735" s="24" t="s">
        <v>42</v>
      </c>
      <c r="G735" s="276">
        <v>53.86</v>
      </c>
      <c r="H735" s="276">
        <v>17.18</v>
      </c>
      <c r="I735" s="276">
        <f t="shared" si="86"/>
        <v>36.68</v>
      </c>
      <c r="J735" s="277">
        <v>36.24</v>
      </c>
      <c r="K735" s="280">
        <v>45468</v>
      </c>
      <c r="L735" s="249">
        <f t="shared" si="87"/>
        <v>0.43999999999999773</v>
      </c>
      <c r="M735" s="281">
        <v>2</v>
      </c>
      <c r="N735" s="26"/>
    </row>
    <row r="736" spans="1:14" ht="14.4">
      <c r="A736" s="1">
        <v>22</v>
      </c>
      <c r="B736" s="25">
        <v>45467</v>
      </c>
      <c r="C736" s="1">
        <v>63916</v>
      </c>
      <c r="D736" s="12">
        <v>312215</v>
      </c>
      <c r="E736" s="17">
        <v>1513</v>
      </c>
      <c r="F736" s="24" t="s">
        <v>45</v>
      </c>
      <c r="G736" s="276">
        <v>54.14</v>
      </c>
      <c r="H736" s="276">
        <v>17.399999999999999</v>
      </c>
      <c r="I736" s="276">
        <f t="shared" si="86"/>
        <v>36.74</v>
      </c>
      <c r="J736" s="277">
        <v>36.340000000000003</v>
      </c>
      <c r="K736" s="280">
        <v>45468</v>
      </c>
      <c r="L736" s="249">
        <f t="shared" si="87"/>
        <v>0.39999999999999858</v>
      </c>
      <c r="M736" s="281">
        <v>2</v>
      </c>
      <c r="N736" s="26"/>
    </row>
    <row r="737" spans="1:14" ht="14.4">
      <c r="A737" s="1">
        <v>23</v>
      </c>
      <c r="B737" s="25">
        <v>45467</v>
      </c>
      <c r="C737" s="1">
        <v>63917</v>
      </c>
      <c r="D737" s="12">
        <v>312215</v>
      </c>
      <c r="E737" s="17">
        <v>1516</v>
      </c>
      <c r="F737" s="24" t="s">
        <v>23</v>
      </c>
      <c r="G737" s="276">
        <v>53.74</v>
      </c>
      <c r="H737" s="276">
        <v>17.28</v>
      </c>
      <c r="I737" s="276">
        <f t="shared" si="86"/>
        <v>36.46</v>
      </c>
      <c r="J737" s="277">
        <v>35.9</v>
      </c>
      <c r="K737" s="280">
        <v>45468</v>
      </c>
      <c r="L737" s="249">
        <f t="shared" si="87"/>
        <v>0.56000000000000227</v>
      </c>
      <c r="M737" s="281">
        <v>2</v>
      </c>
      <c r="N737" s="26"/>
    </row>
    <row r="738" spans="1:14" ht="14.4">
      <c r="B738" s="25">
        <v>45467</v>
      </c>
      <c r="F738" s="24"/>
      <c r="G738" s="26"/>
      <c r="H738" s="26"/>
      <c r="I738" s="199">
        <v>809.38</v>
      </c>
      <c r="J738" s="88"/>
      <c r="K738" s="200"/>
      <c r="L738" s="224">
        <v>12.84</v>
      </c>
      <c r="M738" s="26"/>
      <c r="N738" s="26"/>
    </row>
    <row r="739" spans="1:14" ht="13.8">
      <c r="A739" s="1">
        <v>1</v>
      </c>
      <c r="B739" s="25">
        <v>45467</v>
      </c>
      <c r="C739" s="1">
        <v>29731</v>
      </c>
      <c r="D739" s="12">
        <v>312215</v>
      </c>
      <c r="E739" s="17">
        <v>1331</v>
      </c>
      <c r="F739" s="20" t="s">
        <v>34</v>
      </c>
      <c r="G739" s="275">
        <v>51.58</v>
      </c>
      <c r="H739" s="275">
        <v>16.84</v>
      </c>
      <c r="I739" s="276">
        <f t="shared" ref="I739:I746" si="88">G739-H739</f>
        <v>34.739999999999995</v>
      </c>
      <c r="J739" s="277">
        <v>34.479999999999997</v>
      </c>
      <c r="K739" s="287">
        <v>45467</v>
      </c>
      <c r="L739" s="249">
        <f t="shared" ref="L739:L746" si="89">I739-J739</f>
        <v>0.25999999999999801</v>
      </c>
      <c r="M739" s="278">
        <v>1</v>
      </c>
      <c r="N739" s="26"/>
    </row>
    <row r="740" spans="1:14" ht="13.8">
      <c r="A740" s="1">
        <v>2</v>
      </c>
      <c r="B740" s="25">
        <v>45467</v>
      </c>
      <c r="C740" s="1">
        <v>29732</v>
      </c>
      <c r="D740" s="12">
        <v>312215</v>
      </c>
      <c r="E740" s="17">
        <v>1333</v>
      </c>
      <c r="F740" s="20" t="s">
        <v>48</v>
      </c>
      <c r="G740" s="275">
        <v>53.38</v>
      </c>
      <c r="H740" s="275">
        <v>16.98</v>
      </c>
      <c r="I740" s="276">
        <f t="shared" si="88"/>
        <v>36.400000000000006</v>
      </c>
      <c r="J740" s="277">
        <v>36.08</v>
      </c>
      <c r="K740" s="287">
        <v>45467</v>
      </c>
      <c r="L740" s="249">
        <f t="shared" si="89"/>
        <v>0.32000000000000739</v>
      </c>
      <c r="M740" s="278">
        <v>1</v>
      </c>
      <c r="N740" s="26"/>
    </row>
    <row r="741" spans="1:14" ht="13.8">
      <c r="A741" s="1">
        <v>3</v>
      </c>
      <c r="B741" s="25">
        <v>45467</v>
      </c>
      <c r="C741" s="1">
        <v>29733</v>
      </c>
      <c r="D741" s="12">
        <v>312215</v>
      </c>
      <c r="E741" s="17">
        <v>1350</v>
      </c>
      <c r="F741" s="20" t="s">
        <v>13</v>
      </c>
      <c r="G741" s="275">
        <v>54.1</v>
      </c>
      <c r="H741" s="275">
        <v>16.98</v>
      </c>
      <c r="I741" s="276">
        <f t="shared" si="88"/>
        <v>37.120000000000005</v>
      </c>
      <c r="J741" s="277">
        <v>36.659999999999997</v>
      </c>
      <c r="K741" s="287">
        <v>45467</v>
      </c>
      <c r="L741" s="249">
        <f t="shared" si="89"/>
        <v>0.46000000000000796</v>
      </c>
      <c r="M741" s="278">
        <v>1</v>
      </c>
      <c r="N741" s="26"/>
    </row>
    <row r="742" spans="1:14" ht="13.8">
      <c r="A742" s="1">
        <v>4</v>
      </c>
      <c r="B742" s="25">
        <v>45467</v>
      </c>
      <c r="C742" s="1">
        <v>29734</v>
      </c>
      <c r="D742" s="12">
        <v>312215</v>
      </c>
      <c r="E742" s="17">
        <v>1361</v>
      </c>
      <c r="F742" s="20" t="s">
        <v>12</v>
      </c>
      <c r="G742" s="275">
        <v>56.3</v>
      </c>
      <c r="H742" s="275">
        <v>16.96</v>
      </c>
      <c r="I742" s="276">
        <f t="shared" si="88"/>
        <v>39.339999999999996</v>
      </c>
      <c r="J742" s="277">
        <v>38.799999999999997</v>
      </c>
      <c r="K742" s="287">
        <v>45467</v>
      </c>
      <c r="L742" s="249">
        <f t="shared" si="89"/>
        <v>0.53999999999999915</v>
      </c>
      <c r="M742" s="278">
        <v>1</v>
      </c>
      <c r="N742" s="26"/>
    </row>
    <row r="743" spans="1:14" ht="13.8">
      <c r="A743" s="1">
        <v>5</v>
      </c>
      <c r="B743" s="25">
        <v>45467</v>
      </c>
      <c r="C743" s="1">
        <v>29735</v>
      </c>
      <c r="D743" s="12">
        <v>312215</v>
      </c>
      <c r="E743" s="17">
        <v>1416</v>
      </c>
      <c r="F743" s="20" t="s">
        <v>34</v>
      </c>
      <c r="G743" s="275">
        <v>54.82</v>
      </c>
      <c r="H743" s="275">
        <v>16.82</v>
      </c>
      <c r="I743" s="276">
        <f t="shared" si="88"/>
        <v>38</v>
      </c>
      <c r="J743" s="277">
        <v>37.58</v>
      </c>
      <c r="K743" s="287">
        <v>45467</v>
      </c>
      <c r="L743" s="249">
        <f t="shared" si="89"/>
        <v>0.42000000000000171</v>
      </c>
      <c r="M743" s="278">
        <v>2</v>
      </c>
      <c r="N743" s="26"/>
    </row>
    <row r="744" spans="1:14" ht="13.8">
      <c r="A744" s="1">
        <v>6</v>
      </c>
      <c r="B744" s="25">
        <v>45467</v>
      </c>
      <c r="C744" s="1">
        <v>29736</v>
      </c>
      <c r="D744" s="12">
        <v>312215</v>
      </c>
      <c r="E744" s="17">
        <v>1415</v>
      </c>
      <c r="F744" s="20" t="s">
        <v>48</v>
      </c>
      <c r="G744" s="275">
        <v>57.12</v>
      </c>
      <c r="H744" s="275">
        <v>16.96</v>
      </c>
      <c r="I744" s="276">
        <f t="shared" si="88"/>
        <v>40.159999999999997</v>
      </c>
      <c r="J744" s="277">
        <v>39.76</v>
      </c>
      <c r="K744" s="287">
        <v>45467</v>
      </c>
      <c r="L744" s="249">
        <f t="shared" si="89"/>
        <v>0.39999999999999858</v>
      </c>
      <c r="M744" s="278">
        <v>2</v>
      </c>
      <c r="N744" s="26"/>
    </row>
    <row r="745" spans="1:14" ht="13.8">
      <c r="A745" s="1">
        <v>7</v>
      </c>
      <c r="B745" s="25">
        <v>45467</v>
      </c>
      <c r="C745" s="1">
        <v>29737</v>
      </c>
      <c r="D745" s="12">
        <v>312215</v>
      </c>
      <c r="E745" s="17">
        <v>1420</v>
      </c>
      <c r="F745" s="20" t="s">
        <v>11</v>
      </c>
      <c r="G745" s="275">
        <v>54.5</v>
      </c>
      <c r="H745" s="275">
        <v>17.18</v>
      </c>
      <c r="I745" s="276">
        <f t="shared" si="88"/>
        <v>37.32</v>
      </c>
      <c r="J745" s="277">
        <v>37</v>
      </c>
      <c r="K745" s="287">
        <v>45467</v>
      </c>
      <c r="L745" s="249">
        <f t="shared" si="89"/>
        <v>0.32000000000000028</v>
      </c>
      <c r="M745" s="278">
        <v>1</v>
      </c>
      <c r="N745" s="26"/>
    </row>
    <row r="746" spans="1:14" ht="13.8">
      <c r="A746" s="1">
        <v>8</v>
      </c>
      <c r="B746" s="25">
        <v>45467</v>
      </c>
      <c r="C746" s="1">
        <v>29738</v>
      </c>
      <c r="D746" s="12">
        <v>312215</v>
      </c>
      <c r="E746" s="17">
        <v>1508</v>
      </c>
      <c r="F746" s="20" t="s">
        <v>13</v>
      </c>
      <c r="G746" s="275">
        <v>52.54</v>
      </c>
      <c r="H746" s="275">
        <v>16.98</v>
      </c>
      <c r="I746" s="276">
        <f t="shared" si="88"/>
        <v>35.56</v>
      </c>
      <c r="J746" s="277">
        <v>35.200000000000003</v>
      </c>
      <c r="K746" s="287">
        <v>45468</v>
      </c>
      <c r="L746" s="249">
        <f t="shared" si="89"/>
        <v>0.35999999999999943</v>
      </c>
      <c r="M746" s="278">
        <v>2</v>
      </c>
      <c r="N746" s="26"/>
    </row>
    <row r="747" spans="1:14" ht="14.4">
      <c r="B747" s="25">
        <v>45467</v>
      </c>
      <c r="F747" s="24"/>
      <c r="G747" s="26"/>
      <c r="H747" s="26"/>
      <c r="I747" s="199">
        <v>298.64</v>
      </c>
      <c r="J747" s="88"/>
      <c r="K747" s="200"/>
      <c r="L747" s="224">
        <v>3.08</v>
      </c>
      <c r="M747" s="26"/>
      <c r="N747" s="26"/>
    </row>
    <row r="748" spans="1:14" ht="14.4">
      <c r="A748" s="1">
        <v>1</v>
      </c>
      <c r="B748" s="25">
        <v>45468</v>
      </c>
      <c r="C748" s="1">
        <v>63918</v>
      </c>
      <c r="D748" s="12">
        <v>312215</v>
      </c>
      <c r="E748" s="17">
        <v>1548</v>
      </c>
      <c r="F748" s="24" t="s">
        <v>57</v>
      </c>
      <c r="G748" s="295">
        <v>56.82</v>
      </c>
      <c r="H748" s="295">
        <v>17.239999999999998</v>
      </c>
      <c r="I748" s="295">
        <f>G748-H748</f>
        <v>39.58</v>
      </c>
      <c r="J748" s="296">
        <v>38.76</v>
      </c>
      <c r="K748" s="280">
        <v>45468</v>
      </c>
      <c r="L748" s="295">
        <f>I748-J748</f>
        <v>0.82000000000000028</v>
      </c>
      <c r="M748" s="304">
        <v>1</v>
      </c>
      <c r="N748" s="26"/>
    </row>
    <row r="749" spans="1:14" ht="14.4">
      <c r="A749" s="1">
        <v>2</v>
      </c>
      <c r="B749" s="25">
        <v>45468</v>
      </c>
      <c r="C749" s="1">
        <v>63919</v>
      </c>
      <c r="D749" s="12">
        <v>312215</v>
      </c>
      <c r="E749" s="17">
        <v>1550</v>
      </c>
      <c r="F749" s="24" t="s">
        <v>44</v>
      </c>
      <c r="G749" s="295">
        <v>54.76</v>
      </c>
      <c r="H749" s="295">
        <v>17.559999999999999</v>
      </c>
      <c r="I749" s="295">
        <f t="shared" ref="I749:I768" si="90">G749-H749</f>
        <v>37.200000000000003</v>
      </c>
      <c r="J749" s="296">
        <v>36.58</v>
      </c>
      <c r="K749" s="280">
        <v>45468</v>
      </c>
      <c r="L749" s="295">
        <f t="shared" ref="L749:L768" si="91">I749-J749</f>
        <v>0.62000000000000455</v>
      </c>
      <c r="M749" s="304">
        <v>1</v>
      </c>
      <c r="N749" s="26"/>
    </row>
    <row r="750" spans="1:14" ht="14.4">
      <c r="A750" s="1">
        <v>3</v>
      </c>
      <c r="B750" s="25">
        <v>45468</v>
      </c>
      <c r="C750" s="1">
        <v>63920</v>
      </c>
      <c r="D750" s="12">
        <v>312215</v>
      </c>
      <c r="E750" s="17">
        <v>1556</v>
      </c>
      <c r="F750" s="24" t="s">
        <v>43</v>
      </c>
      <c r="G750" s="295">
        <v>54.72</v>
      </c>
      <c r="H750" s="295">
        <v>17.059999999999999</v>
      </c>
      <c r="I750" s="295">
        <f t="shared" si="90"/>
        <v>37.659999999999997</v>
      </c>
      <c r="J750" s="296">
        <v>37.119999999999997</v>
      </c>
      <c r="K750" s="280">
        <v>45468</v>
      </c>
      <c r="L750" s="295">
        <f t="shared" si="91"/>
        <v>0.53999999999999915</v>
      </c>
      <c r="M750" s="304">
        <v>1</v>
      </c>
      <c r="N750" s="26"/>
    </row>
    <row r="751" spans="1:14" ht="14.4">
      <c r="A751" s="1">
        <v>4</v>
      </c>
      <c r="B751" s="25">
        <v>45468</v>
      </c>
      <c r="C751" s="1">
        <v>63921</v>
      </c>
      <c r="D751" s="12">
        <v>312215</v>
      </c>
      <c r="E751" s="17">
        <v>1561</v>
      </c>
      <c r="F751" s="24" t="s">
        <v>40</v>
      </c>
      <c r="G751" s="295">
        <v>55.36</v>
      </c>
      <c r="H751" s="295">
        <v>17.079999999999998</v>
      </c>
      <c r="I751" s="295">
        <f t="shared" si="90"/>
        <v>38.28</v>
      </c>
      <c r="J751" s="296">
        <v>37.42</v>
      </c>
      <c r="K751" s="280">
        <v>45468</v>
      </c>
      <c r="L751" s="295">
        <f t="shared" si="91"/>
        <v>0.85999999999999943</v>
      </c>
      <c r="M751" s="304">
        <v>1</v>
      </c>
      <c r="N751" s="295"/>
    </row>
    <row r="752" spans="1:14" ht="14.4">
      <c r="A752" s="1">
        <v>5</v>
      </c>
      <c r="B752" s="25">
        <v>45468</v>
      </c>
      <c r="C752" s="1">
        <v>63922</v>
      </c>
      <c r="D752" s="12">
        <v>312215</v>
      </c>
      <c r="E752" s="17">
        <v>1566</v>
      </c>
      <c r="F752" s="24" t="s">
        <v>41</v>
      </c>
      <c r="G752" s="295">
        <v>34.46</v>
      </c>
      <c r="H752" s="295">
        <v>10.32</v>
      </c>
      <c r="I752" s="295">
        <f t="shared" si="90"/>
        <v>24.14</v>
      </c>
      <c r="J752" s="296">
        <v>23.88</v>
      </c>
      <c r="K752" s="280">
        <v>45468</v>
      </c>
      <c r="L752" s="295">
        <f t="shared" si="91"/>
        <v>0.26000000000000156</v>
      </c>
      <c r="M752" s="304">
        <v>1</v>
      </c>
      <c r="N752" s="295"/>
    </row>
    <row r="753" spans="1:14" ht="14.4">
      <c r="A753" s="1">
        <v>6</v>
      </c>
      <c r="B753" s="25">
        <v>45468</v>
      </c>
      <c r="C753" s="1">
        <v>63923</v>
      </c>
      <c r="D753" s="12">
        <v>312215</v>
      </c>
      <c r="E753" s="17">
        <v>1571</v>
      </c>
      <c r="F753" s="24" t="s">
        <v>23</v>
      </c>
      <c r="G753" s="295">
        <v>55.76</v>
      </c>
      <c r="H753" s="295">
        <v>17.260000000000002</v>
      </c>
      <c r="I753" s="295">
        <f t="shared" si="90"/>
        <v>38.5</v>
      </c>
      <c r="J753" s="296">
        <v>37.58</v>
      </c>
      <c r="K753" s="280">
        <v>45468</v>
      </c>
      <c r="L753" s="295">
        <f t="shared" si="91"/>
        <v>0.92000000000000171</v>
      </c>
      <c r="M753" s="304">
        <v>1</v>
      </c>
      <c r="N753" s="295"/>
    </row>
    <row r="754" spans="1:14" ht="14.4">
      <c r="A754" s="1">
        <v>7</v>
      </c>
      <c r="B754" s="25">
        <v>45468</v>
      </c>
      <c r="C754" s="1">
        <v>63924</v>
      </c>
      <c r="D754" s="12">
        <v>312215</v>
      </c>
      <c r="E754" s="17">
        <v>1572</v>
      </c>
      <c r="F754" s="24" t="s">
        <v>24</v>
      </c>
      <c r="G754" s="295">
        <v>56.12</v>
      </c>
      <c r="H754" s="295">
        <v>17.8</v>
      </c>
      <c r="I754" s="295">
        <f t="shared" si="90"/>
        <v>38.319999999999993</v>
      </c>
      <c r="J754" s="296">
        <v>37.700000000000003</v>
      </c>
      <c r="K754" s="280">
        <v>45468</v>
      </c>
      <c r="L754" s="295">
        <f t="shared" si="91"/>
        <v>0.61999999999999034</v>
      </c>
      <c r="M754" s="304">
        <v>1</v>
      </c>
      <c r="N754" s="295"/>
    </row>
    <row r="755" spans="1:14" ht="14.4">
      <c r="A755" s="1">
        <v>8</v>
      </c>
      <c r="B755" s="25">
        <v>45468</v>
      </c>
      <c r="C755" s="1">
        <v>63925</v>
      </c>
      <c r="D755" s="12">
        <v>312215</v>
      </c>
      <c r="E755" s="17">
        <v>1574</v>
      </c>
      <c r="F755" s="24" t="s">
        <v>42</v>
      </c>
      <c r="G755" s="295">
        <v>54.18</v>
      </c>
      <c r="H755" s="295">
        <v>17.12</v>
      </c>
      <c r="I755" s="295">
        <f t="shared" si="90"/>
        <v>37.06</v>
      </c>
      <c r="J755" s="296">
        <v>36.92</v>
      </c>
      <c r="K755" s="280">
        <v>45468</v>
      </c>
      <c r="L755" s="295">
        <f t="shared" si="91"/>
        <v>0.14000000000000057</v>
      </c>
      <c r="M755" s="304">
        <v>1</v>
      </c>
      <c r="N755" s="295"/>
    </row>
    <row r="756" spans="1:14" ht="14.4">
      <c r="A756" s="1">
        <v>9</v>
      </c>
      <c r="B756" s="25">
        <v>45468</v>
      </c>
      <c r="C756" s="1">
        <v>63926</v>
      </c>
      <c r="D756" s="12">
        <v>312215</v>
      </c>
      <c r="E756" s="17">
        <v>1573</v>
      </c>
      <c r="F756" s="24" t="s">
        <v>8</v>
      </c>
      <c r="G756" s="295">
        <v>34.020000000000003</v>
      </c>
      <c r="H756" s="295">
        <v>10.26</v>
      </c>
      <c r="I756" s="295">
        <f t="shared" si="90"/>
        <v>23.760000000000005</v>
      </c>
      <c r="J756" s="296">
        <v>23.4</v>
      </c>
      <c r="K756" s="280">
        <v>45468</v>
      </c>
      <c r="L756" s="295">
        <f t="shared" si="91"/>
        <v>0.36000000000000654</v>
      </c>
      <c r="M756" s="304">
        <v>1</v>
      </c>
      <c r="N756" s="295"/>
    </row>
    <row r="757" spans="1:14" ht="14.4">
      <c r="A757" s="1">
        <v>10</v>
      </c>
      <c r="B757" s="25">
        <v>45468</v>
      </c>
      <c r="C757" s="1">
        <v>63927</v>
      </c>
      <c r="D757" s="12">
        <v>312215</v>
      </c>
      <c r="E757" s="17">
        <v>1599</v>
      </c>
      <c r="F757" s="24" t="s">
        <v>25</v>
      </c>
      <c r="G757" s="295">
        <v>56.18</v>
      </c>
      <c r="H757" s="295">
        <v>17.2</v>
      </c>
      <c r="I757" s="295">
        <f t="shared" si="90"/>
        <v>38.980000000000004</v>
      </c>
      <c r="J757" s="296">
        <v>38.58</v>
      </c>
      <c r="K757" s="280">
        <v>45468</v>
      </c>
      <c r="L757" s="295">
        <f t="shared" si="91"/>
        <v>0.40000000000000568</v>
      </c>
      <c r="M757" s="304">
        <v>1</v>
      </c>
      <c r="N757" s="295"/>
    </row>
    <row r="758" spans="1:14" ht="14.4">
      <c r="A758" s="1">
        <v>11</v>
      </c>
      <c r="B758" s="25">
        <v>45468</v>
      </c>
      <c r="C758" s="1">
        <v>63928</v>
      </c>
      <c r="D758" s="12">
        <v>312215</v>
      </c>
      <c r="E758" s="17">
        <v>1592</v>
      </c>
      <c r="F758" s="24" t="s">
        <v>22</v>
      </c>
      <c r="G758" s="295">
        <v>56.16</v>
      </c>
      <c r="H758" s="295">
        <v>17.420000000000002</v>
      </c>
      <c r="I758" s="295">
        <f t="shared" si="90"/>
        <v>38.739999999999995</v>
      </c>
      <c r="J758" s="296">
        <v>38.24</v>
      </c>
      <c r="K758" s="280">
        <v>45468</v>
      </c>
      <c r="L758" s="295">
        <f t="shared" si="91"/>
        <v>0.49999999999999289</v>
      </c>
      <c r="M758" s="304">
        <v>1</v>
      </c>
      <c r="N758" s="295"/>
    </row>
    <row r="759" spans="1:14" ht="14.4">
      <c r="A759" s="1">
        <v>12</v>
      </c>
      <c r="B759" s="25">
        <v>45468</v>
      </c>
      <c r="C759" s="1">
        <v>63929</v>
      </c>
      <c r="D759" s="12">
        <v>312215</v>
      </c>
      <c r="E759" s="17">
        <v>1603</v>
      </c>
      <c r="F759" s="24" t="s">
        <v>39</v>
      </c>
      <c r="G759" s="295">
        <v>55.06</v>
      </c>
      <c r="H759" s="295">
        <v>17.2</v>
      </c>
      <c r="I759" s="295">
        <f t="shared" si="90"/>
        <v>37.86</v>
      </c>
      <c r="J759" s="296">
        <v>37.479999999999997</v>
      </c>
      <c r="K759" s="280">
        <v>45468</v>
      </c>
      <c r="L759" s="295">
        <f t="shared" si="91"/>
        <v>0.38000000000000256</v>
      </c>
      <c r="M759" s="304">
        <v>1</v>
      </c>
      <c r="N759" s="295"/>
    </row>
    <row r="760" spans="1:14" ht="14.4">
      <c r="A760" s="1">
        <v>13</v>
      </c>
      <c r="B760" s="25">
        <v>45468</v>
      </c>
      <c r="C760" s="1">
        <v>63930</v>
      </c>
      <c r="D760" s="12">
        <v>312215</v>
      </c>
      <c r="E760" s="17">
        <v>1604</v>
      </c>
      <c r="F760" s="24" t="s">
        <v>45</v>
      </c>
      <c r="G760" s="295">
        <v>54.78</v>
      </c>
      <c r="H760" s="295">
        <v>17.399999999999999</v>
      </c>
      <c r="I760" s="295">
        <f t="shared" si="90"/>
        <v>37.380000000000003</v>
      </c>
      <c r="J760" s="296">
        <v>36.24</v>
      </c>
      <c r="K760" s="280">
        <v>45468</v>
      </c>
      <c r="L760" s="295">
        <f t="shared" si="91"/>
        <v>1.1400000000000006</v>
      </c>
      <c r="M760" s="304">
        <v>1</v>
      </c>
      <c r="N760" s="295"/>
    </row>
    <row r="761" spans="1:14" ht="14.4">
      <c r="A761" s="1">
        <v>14</v>
      </c>
      <c r="B761" s="25">
        <v>45468</v>
      </c>
      <c r="C761" s="1">
        <v>63931</v>
      </c>
      <c r="D761" s="12">
        <v>312215</v>
      </c>
      <c r="E761" s="17">
        <v>1638</v>
      </c>
      <c r="F761" s="24" t="s">
        <v>57</v>
      </c>
      <c r="G761" s="295">
        <v>54.44</v>
      </c>
      <c r="H761" s="295">
        <v>17.420000000000002</v>
      </c>
      <c r="I761" s="295">
        <f t="shared" si="90"/>
        <v>37.019999999999996</v>
      </c>
      <c r="J761" s="296">
        <v>36.1</v>
      </c>
      <c r="K761" s="280">
        <v>45468</v>
      </c>
      <c r="L761" s="295">
        <f t="shared" si="91"/>
        <v>0.9199999999999946</v>
      </c>
      <c r="M761" s="304">
        <v>2</v>
      </c>
      <c r="N761" s="295"/>
    </row>
    <row r="762" spans="1:14" ht="14.4">
      <c r="A762" s="1">
        <v>15</v>
      </c>
      <c r="B762" s="25">
        <v>45468</v>
      </c>
      <c r="C762" s="1">
        <v>63932</v>
      </c>
      <c r="D762" s="12">
        <v>312215</v>
      </c>
      <c r="E762" s="17">
        <v>1651</v>
      </c>
      <c r="F762" s="24" t="s">
        <v>43</v>
      </c>
      <c r="G762" s="295">
        <v>53.68</v>
      </c>
      <c r="H762" s="295">
        <v>17.239999999999998</v>
      </c>
      <c r="I762" s="295">
        <f t="shared" si="90"/>
        <v>36.44</v>
      </c>
      <c r="J762" s="296">
        <v>36</v>
      </c>
      <c r="K762" s="280">
        <v>45468</v>
      </c>
      <c r="L762" s="295">
        <f t="shared" si="91"/>
        <v>0.43999999999999773</v>
      </c>
      <c r="M762" s="304">
        <v>2</v>
      </c>
      <c r="N762" s="295"/>
    </row>
    <row r="763" spans="1:14" ht="14.4">
      <c r="A763" s="1">
        <v>16</v>
      </c>
      <c r="B763" s="25">
        <v>45468</v>
      </c>
      <c r="C763" s="1">
        <v>63933</v>
      </c>
      <c r="D763" s="12">
        <v>312215</v>
      </c>
      <c r="E763" s="17">
        <v>1657</v>
      </c>
      <c r="F763" s="24" t="s">
        <v>44</v>
      </c>
      <c r="G763" s="295">
        <v>53.9</v>
      </c>
      <c r="H763" s="295">
        <v>17.68</v>
      </c>
      <c r="I763" s="295">
        <f t="shared" si="90"/>
        <v>36.22</v>
      </c>
      <c r="J763" s="296">
        <v>35.78</v>
      </c>
      <c r="K763" s="303">
        <v>45469</v>
      </c>
      <c r="L763" s="295">
        <f t="shared" si="91"/>
        <v>0.43999999999999773</v>
      </c>
      <c r="M763" s="304">
        <v>2</v>
      </c>
      <c r="N763" s="295"/>
    </row>
    <row r="764" spans="1:14" ht="14.4">
      <c r="A764" s="1">
        <v>17</v>
      </c>
      <c r="B764" s="25">
        <v>45468</v>
      </c>
      <c r="C764" s="1">
        <v>63934</v>
      </c>
      <c r="D764" s="12">
        <v>312215</v>
      </c>
      <c r="E764" s="17">
        <v>1695</v>
      </c>
      <c r="F764" s="24" t="s">
        <v>8</v>
      </c>
      <c r="G764" s="295">
        <v>33.68</v>
      </c>
      <c r="H764" s="295">
        <v>10.28</v>
      </c>
      <c r="I764" s="295">
        <f t="shared" si="90"/>
        <v>23.4</v>
      </c>
      <c r="J764" s="296">
        <v>23.2</v>
      </c>
      <c r="K764" s="303">
        <v>45469</v>
      </c>
      <c r="L764" s="295">
        <f t="shared" si="91"/>
        <v>0.19999999999999929</v>
      </c>
      <c r="M764" s="304">
        <v>2</v>
      </c>
      <c r="N764" s="295"/>
    </row>
    <row r="765" spans="1:14" ht="14.4">
      <c r="A765" s="1">
        <v>18</v>
      </c>
      <c r="B765" s="25">
        <v>45468</v>
      </c>
      <c r="C765" s="1">
        <v>63935</v>
      </c>
      <c r="D765" s="12">
        <v>312215</v>
      </c>
      <c r="E765" s="17">
        <v>1696</v>
      </c>
      <c r="F765" s="24" t="s">
        <v>40</v>
      </c>
      <c r="G765" s="295">
        <v>52.68</v>
      </c>
      <c r="H765" s="295">
        <v>17.059999999999999</v>
      </c>
      <c r="I765" s="295">
        <f t="shared" si="90"/>
        <v>35.620000000000005</v>
      </c>
      <c r="J765" s="296">
        <v>35</v>
      </c>
      <c r="K765" s="303">
        <v>45469</v>
      </c>
      <c r="L765" s="295">
        <f t="shared" si="91"/>
        <v>0.62000000000000455</v>
      </c>
      <c r="M765" s="304">
        <v>2</v>
      </c>
      <c r="N765" s="295"/>
    </row>
    <row r="766" spans="1:14" ht="14.4">
      <c r="A766" s="1">
        <v>19</v>
      </c>
      <c r="B766" s="25">
        <v>45468</v>
      </c>
      <c r="C766" s="1">
        <v>63936</v>
      </c>
      <c r="D766" s="12">
        <v>312215</v>
      </c>
      <c r="E766" s="17">
        <v>1700</v>
      </c>
      <c r="F766" s="24" t="s">
        <v>41</v>
      </c>
      <c r="G766" s="295">
        <v>36.520000000000003</v>
      </c>
      <c r="H766" s="295">
        <v>10.34</v>
      </c>
      <c r="I766" s="295">
        <f t="shared" si="90"/>
        <v>26.180000000000003</v>
      </c>
      <c r="J766" s="296">
        <v>25.72</v>
      </c>
      <c r="K766" s="303">
        <v>45469</v>
      </c>
      <c r="L766" s="295">
        <f t="shared" si="91"/>
        <v>0.46000000000000441</v>
      </c>
      <c r="M766" s="304">
        <v>2</v>
      </c>
      <c r="N766" s="295"/>
    </row>
    <row r="767" spans="1:14" ht="14.4">
      <c r="A767" s="1">
        <v>20</v>
      </c>
      <c r="B767" s="25">
        <v>45468</v>
      </c>
      <c r="C767" s="1">
        <v>63937</v>
      </c>
      <c r="D767" s="12">
        <v>312215</v>
      </c>
      <c r="E767" s="17">
        <v>1702</v>
      </c>
      <c r="F767" s="24" t="s">
        <v>24</v>
      </c>
      <c r="G767" s="295">
        <v>54.36</v>
      </c>
      <c r="H767" s="295">
        <v>17.8</v>
      </c>
      <c r="I767" s="295">
        <f t="shared" si="90"/>
        <v>36.56</v>
      </c>
      <c r="J767" s="296">
        <v>35.799999999999997</v>
      </c>
      <c r="K767" s="303">
        <v>45469</v>
      </c>
      <c r="L767" s="295">
        <f t="shared" si="91"/>
        <v>0.76000000000000512</v>
      </c>
      <c r="M767" s="304">
        <v>2</v>
      </c>
      <c r="N767" s="295"/>
    </row>
    <row r="768" spans="1:14" ht="14.4">
      <c r="A768" s="1">
        <v>21</v>
      </c>
      <c r="B768" s="25">
        <v>45468</v>
      </c>
      <c r="C768" s="1">
        <v>63938</v>
      </c>
      <c r="D768" s="12">
        <v>312215</v>
      </c>
      <c r="E768" s="17">
        <v>1703</v>
      </c>
      <c r="F768" s="24" t="s">
        <v>23</v>
      </c>
      <c r="G768" s="295">
        <v>52.96</v>
      </c>
      <c r="H768" s="295">
        <v>17.46</v>
      </c>
      <c r="I768" s="295">
        <f t="shared" si="90"/>
        <v>35.5</v>
      </c>
      <c r="J768" s="296">
        <v>34.94</v>
      </c>
      <c r="K768" s="303">
        <v>45469</v>
      </c>
      <c r="L768" s="295">
        <f t="shared" si="91"/>
        <v>0.56000000000000227</v>
      </c>
      <c r="M768" s="304">
        <v>2</v>
      </c>
      <c r="N768" s="295"/>
    </row>
    <row r="769" spans="1:15" ht="14.4">
      <c r="B769" s="25">
        <v>45468</v>
      </c>
      <c r="F769" s="24"/>
      <c r="G769" s="295"/>
      <c r="H769" s="295"/>
      <c r="I769" s="199">
        <v>734.4</v>
      </c>
      <c r="J769" s="88"/>
      <c r="K769" s="200"/>
      <c r="L769" s="224">
        <v>11.96</v>
      </c>
      <c r="M769" s="295"/>
      <c r="N769" s="295"/>
    </row>
    <row r="770" spans="1:15" ht="13.8">
      <c r="A770" s="1">
        <v>1</v>
      </c>
      <c r="B770" s="25">
        <v>45468</v>
      </c>
      <c r="C770" s="1">
        <v>29739</v>
      </c>
      <c r="D770" s="12">
        <v>312215</v>
      </c>
      <c r="E770" s="17">
        <v>1542</v>
      </c>
      <c r="F770" s="20" t="s">
        <v>12</v>
      </c>
      <c r="G770" s="294">
        <v>53.58</v>
      </c>
      <c r="H770" s="294">
        <v>16.96</v>
      </c>
      <c r="I770" s="295">
        <f t="shared" ref="I770:I779" si="92">G770-H770</f>
        <v>36.619999999999997</v>
      </c>
      <c r="J770" s="296">
        <v>36.22</v>
      </c>
      <c r="K770" s="287">
        <v>45468</v>
      </c>
      <c r="L770" s="294">
        <f t="shared" ref="L770:L779" si="93">I770-J770</f>
        <v>0.39999999999999858</v>
      </c>
      <c r="M770" s="297">
        <v>1</v>
      </c>
      <c r="N770" s="295"/>
    </row>
    <row r="771" spans="1:15" ht="13.8">
      <c r="A771" s="1">
        <v>2</v>
      </c>
      <c r="B771" s="25">
        <v>45468</v>
      </c>
      <c r="C771" s="1">
        <v>29740</v>
      </c>
      <c r="D771" s="12">
        <v>312215</v>
      </c>
      <c r="E771" s="17">
        <v>1545</v>
      </c>
      <c r="F771" s="20" t="s">
        <v>48</v>
      </c>
      <c r="G771" s="294">
        <v>56.8</v>
      </c>
      <c r="H771" s="294">
        <v>16.920000000000002</v>
      </c>
      <c r="I771" s="295">
        <f t="shared" si="92"/>
        <v>39.879999999999995</v>
      </c>
      <c r="J771" s="296">
        <v>39.22</v>
      </c>
      <c r="K771" s="287">
        <v>45468</v>
      </c>
      <c r="L771" s="294">
        <f t="shared" si="93"/>
        <v>0.65999999999999659</v>
      </c>
      <c r="M771" s="297">
        <v>1</v>
      </c>
      <c r="N771" s="295"/>
    </row>
    <row r="772" spans="1:15" ht="13.8">
      <c r="A772" s="1">
        <v>3</v>
      </c>
      <c r="B772" s="25">
        <v>45468</v>
      </c>
      <c r="C772" s="1">
        <v>29741</v>
      </c>
      <c r="D772" s="12">
        <v>312215</v>
      </c>
      <c r="E772" s="17">
        <v>1544</v>
      </c>
      <c r="F772" s="20" t="s">
        <v>34</v>
      </c>
      <c r="G772" s="294">
        <v>55.88</v>
      </c>
      <c r="H772" s="294">
        <v>16.8</v>
      </c>
      <c r="I772" s="295">
        <f t="shared" si="92"/>
        <v>39.08</v>
      </c>
      <c r="J772" s="296">
        <v>38.479999999999997</v>
      </c>
      <c r="K772" s="287">
        <v>45468</v>
      </c>
      <c r="L772" s="294">
        <f t="shared" si="93"/>
        <v>0.60000000000000142</v>
      </c>
      <c r="M772" s="297">
        <v>1</v>
      </c>
      <c r="N772" s="295"/>
    </row>
    <row r="773" spans="1:15" ht="13.8">
      <c r="A773" s="1">
        <v>4</v>
      </c>
      <c r="B773" s="25">
        <v>45468</v>
      </c>
      <c r="C773" s="1">
        <v>29742</v>
      </c>
      <c r="D773" s="12">
        <v>312215</v>
      </c>
      <c r="E773" s="17">
        <v>1558</v>
      </c>
      <c r="F773" s="20" t="s">
        <v>11</v>
      </c>
      <c r="G773" s="294">
        <v>55.18</v>
      </c>
      <c r="H773" s="294">
        <v>17.04</v>
      </c>
      <c r="I773" s="295">
        <f t="shared" si="92"/>
        <v>38.14</v>
      </c>
      <c r="J773" s="296">
        <v>37.26</v>
      </c>
      <c r="K773" s="287">
        <v>45468</v>
      </c>
      <c r="L773" s="294">
        <f t="shared" si="93"/>
        <v>0.88000000000000256</v>
      </c>
      <c r="M773" s="297">
        <v>1</v>
      </c>
      <c r="N773" s="295"/>
    </row>
    <row r="774" spans="1:15" ht="13.8">
      <c r="A774" s="1">
        <v>5</v>
      </c>
      <c r="B774" s="25">
        <v>45468</v>
      </c>
      <c r="C774" s="1">
        <v>29743</v>
      </c>
      <c r="D774" s="12">
        <v>312215</v>
      </c>
      <c r="E774" s="17">
        <v>1577</v>
      </c>
      <c r="F774" s="20" t="s">
        <v>13</v>
      </c>
      <c r="G774" s="294">
        <v>54.44</v>
      </c>
      <c r="H774" s="294">
        <v>16.96</v>
      </c>
      <c r="I774" s="295">
        <f t="shared" si="92"/>
        <v>37.479999999999997</v>
      </c>
      <c r="J774" s="296">
        <v>37.28</v>
      </c>
      <c r="K774" s="287">
        <v>45468</v>
      </c>
      <c r="L774" s="294">
        <f t="shared" si="93"/>
        <v>0.19999999999999574</v>
      </c>
      <c r="M774" s="297">
        <v>1</v>
      </c>
      <c r="N774" s="295"/>
    </row>
    <row r="775" spans="1:15" ht="13.8">
      <c r="A775" s="1">
        <v>6</v>
      </c>
      <c r="B775" s="25">
        <v>45468</v>
      </c>
      <c r="C775" s="1">
        <v>29744</v>
      </c>
      <c r="D775" s="12">
        <v>312215</v>
      </c>
      <c r="E775" s="17">
        <v>1589</v>
      </c>
      <c r="F775" s="20" t="s">
        <v>32</v>
      </c>
      <c r="G775" s="294">
        <v>56.74</v>
      </c>
      <c r="H775" s="294">
        <v>16.86</v>
      </c>
      <c r="I775" s="295">
        <f t="shared" si="92"/>
        <v>39.880000000000003</v>
      </c>
      <c r="J775" s="296">
        <v>39.380000000000003</v>
      </c>
      <c r="K775" s="287">
        <v>45468</v>
      </c>
      <c r="L775" s="294">
        <f t="shared" si="93"/>
        <v>0.5</v>
      </c>
      <c r="M775" s="297">
        <v>1</v>
      </c>
      <c r="N775" s="295"/>
    </row>
    <row r="776" spans="1:15" ht="13.8">
      <c r="A776" s="1">
        <v>7</v>
      </c>
      <c r="B776" s="25">
        <v>45468</v>
      </c>
      <c r="C776" s="1">
        <v>29745</v>
      </c>
      <c r="D776" s="12">
        <v>312215</v>
      </c>
      <c r="E776" s="17">
        <v>1622</v>
      </c>
      <c r="F776" s="20" t="s">
        <v>48</v>
      </c>
      <c r="G776" s="294">
        <v>53.86</v>
      </c>
      <c r="H776" s="294">
        <v>16.899999999999999</v>
      </c>
      <c r="I776" s="295">
        <f t="shared" si="92"/>
        <v>36.96</v>
      </c>
      <c r="J776" s="296">
        <v>36.5</v>
      </c>
      <c r="K776" s="287">
        <v>45468</v>
      </c>
      <c r="L776" s="294">
        <f t="shared" si="93"/>
        <v>0.46000000000000085</v>
      </c>
      <c r="M776" s="297">
        <v>2</v>
      </c>
      <c r="N776" s="295"/>
    </row>
    <row r="777" spans="1:15" ht="13.8">
      <c r="A777" s="1">
        <v>8</v>
      </c>
      <c r="B777" s="25">
        <v>45468</v>
      </c>
      <c r="C777" s="1">
        <v>29747</v>
      </c>
      <c r="D777" s="12">
        <v>312215</v>
      </c>
      <c r="E777" s="17">
        <v>1634</v>
      </c>
      <c r="F777" s="20" t="s">
        <v>12</v>
      </c>
      <c r="G777" s="294">
        <v>53.06</v>
      </c>
      <c r="H777" s="294">
        <v>16.96</v>
      </c>
      <c r="I777" s="295">
        <f t="shared" si="92"/>
        <v>36.1</v>
      </c>
      <c r="J777" s="296">
        <v>35.659999999999997</v>
      </c>
      <c r="K777" s="287">
        <v>45468</v>
      </c>
      <c r="L777" s="294">
        <f t="shared" si="93"/>
        <v>0.44000000000000483</v>
      </c>
      <c r="M777" s="297">
        <v>2</v>
      </c>
      <c r="N777" s="295"/>
    </row>
    <row r="778" spans="1:15" ht="13.8">
      <c r="A778" s="1">
        <v>9</v>
      </c>
      <c r="B778" s="25">
        <v>45468</v>
      </c>
      <c r="C778" s="1">
        <v>29748</v>
      </c>
      <c r="D778" s="12">
        <v>312215</v>
      </c>
      <c r="E778" s="17">
        <v>1654</v>
      </c>
      <c r="F778" s="20" t="s">
        <v>11</v>
      </c>
      <c r="G778" s="294">
        <v>54.9</v>
      </c>
      <c r="H778" s="294">
        <v>17.059999999999999</v>
      </c>
      <c r="I778" s="295">
        <f t="shared" si="92"/>
        <v>37.840000000000003</v>
      </c>
      <c r="J778" s="296">
        <v>37.299999999999997</v>
      </c>
      <c r="K778" s="287">
        <v>45468</v>
      </c>
      <c r="L778" s="294">
        <f t="shared" si="93"/>
        <v>0.54000000000000625</v>
      </c>
      <c r="M778" s="297">
        <v>2</v>
      </c>
      <c r="N778" s="295"/>
    </row>
    <row r="779" spans="1:15" ht="13.8">
      <c r="A779" s="1">
        <v>10</v>
      </c>
      <c r="B779" s="25">
        <v>45468</v>
      </c>
      <c r="C779" s="1">
        <v>29749</v>
      </c>
      <c r="D779" s="12">
        <v>312215</v>
      </c>
      <c r="E779" s="17">
        <v>1655</v>
      </c>
      <c r="F779" s="20" t="s">
        <v>34</v>
      </c>
      <c r="G779" s="294">
        <v>53.76</v>
      </c>
      <c r="H779" s="294">
        <v>16.84</v>
      </c>
      <c r="I779" s="295">
        <f t="shared" si="92"/>
        <v>36.92</v>
      </c>
      <c r="J779" s="296">
        <v>36.5</v>
      </c>
      <c r="K779" s="287">
        <v>45468</v>
      </c>
      <c r="L779" s="294">
        <f t="shared" si="93"/>
        <v>0.42000000000000171</v>
      </c>
      <c r="M779" s="297">
        <v>2</v>
      </c>
      <c r="N779" s="295"/>
    </row>
    <row r="780" spans="1:15" ht="14.4">
      <c r="B780" s="25">
        <v>45468</v>
      </c>
      <c r="F780" s="24"/>
      <c r="G780" s="295"/>
      <c r="H780" s="295"/>
      <c r="I780" s="199">
        <v>378.9</v>
      </c>
      <c r="J780" s="88"/>
      <c r="K780" s="200"/>
      <c r="L780" s="224">
        <v>5.0999999999999996</v>
      </c>
      <c r="M780" s="295"/>
      <c r="N780" s="295"/>
    </row>
    <row r="781" spans="1:15" ht="14.4">
      <c r="F781" s="24"/>
      <c r="G781" s="295"/>
      <c r="H781" s="295"/>
      <c r="I781" s="295"/>
      <c r="J781" s="296"/>
      <c r="K781" s="306"/>
      <c r="L781" s="295"/>
      <c r="M781" s="295"/>
      <c r="N781" s="295"/>
    </row>
    <row r="782" spans="1:15" ht="14.4">
      <c r="A782" s="299" t="s">
        <v>14</v>
      </c>
      <c r="B782" s="299"/>
      <c r="C782" s="299"/>
      <c r="D782" s="300"/>
      <c r="E782" s="301">
        <f>SUBTOTAL(103,UTK_4[NO])</f>
        <v>729</v>
      </c>
      <c r="F782" s="305"/>
      <c r="G782" s="305"/>
      <c r="H782" s="302"/>
      <c r="I782" s="302"/>
      <c r="J782" s="302">
        <f>SUBTOTAL(109,UTK_4[UNLOADING WT])</f>
        <v>25479.980000000029</v>
      </c>
      <c r="K782" s="18"/>
      <c r="L782" s="302">
        <f>SUBTOTAL(109,UTK_4[[SHORTAGE ]])</f>
        <v>741.56</v>
      </c>
      <c r="M782" s="302"/>
      <c r="N782" s="302"/>
      <c r="O782" s="299"/>
    </row>
  </sheetData>
  <conditionalFormatting sqref="L2:L5">
    <cfRule type="cellIs" dxfId="41" priority="44" operator="greaterThan">
      <formula>0.6</formula>
    </cfRule>
  </conditionalFormatting>
  <conditionalFormatting sqref="L7:L10">
    <cfRule type="cellIs" dxfId="40" priority="43" operator="greaterThan">
      <formula>0.6</formula>
    </cfRule>
  </conditionalFormatting>
  <conditionalFormatting sqref="L12:L38">
    <cfRule type="cellIs" dxfId="39" priority="42" operator="greaterThan">
      <formula>0.6</formula>
    </cfRule>
  </conditionalFormatting>
  <conditionalFormatting sqref="L53:L93">
    <cfRule type="cellIs" dxfId="38" priority="36" operator="greaterThan">
      <formula>0.6</formula>
    </cfRule>
  </conditionalFormatting>
  <conditionalFormatting sqref="L95:L114">
    <cfRule type="cellIs" dxfId="37" priority="38" operator="greaterThan">
      <formula>0.6</formula>
    </cfRule>
  </conditionalFormatting>
  <conditionalFormatting sqref="L116:L131">
    <cfRule type="cellIs" dxfId="36" priority="37" operator="greaterThan">
      <formula>0.6</formula>
    </cfRule>
  </conditionalFormatting>
  <conditionalFormatting sqref="L133">
    <cfRule type="cellIs" dxfId="35" priority="35" operator="greaterThan">
      <formula>0.6</formula>
    </cfRule>
  </conditionalFormatting>
  <conditionalFormatting sqref="L154:L169">
    <cfRule type="cellIs" dxfId="34" priority="34" operator="greaterThan">
      <formula>0.6</formula>
    </cfRule>
  </conditionalFormatting>
  <conditionalFormatting sqref="L171:L190">
    <cfRule type="cellIs" dxfId="33" priority="33" operator="greaterThan">
      <formula>0.6</formula>
    </cfRule>
  </conditionalFormatting>
  <conditionalFormatting sqref="L192:L208">
    <cfRule type="cellIs" dxfId="32" priority="32" operator="greaterThan">
      <formula>0.6</formula>
    </cfRule>
  </conditionalFormatting>
  <conditionalFormatting sqref="L210:L221">
    <cfRule type="cellIs" dxfId="31" priority="30" operator="greaterThan">
      <formula>0.6</formula>
    </cfRule>
  </conditionalFormatting>
  <conditionalFormatting sqref="L223:L231">
    <cfRule type="cellIs" dxfId="30" priority="31" operator="greaterThan">
      <formula>0.6</formula>
    </cfRule>
  </conditionalFormatting>
  <conditionalFormatting sqref="L233:L238">
    <cfRule type="cellIs" dxfId="29" priority="29" operator="greaterThan">
      <formula>0.6</formula>
    </cfRule>
  </conditionalFormatting>
  <conditionalFormatting sqref="L240:L258">
    <cfRule type="cellIs" dxfId="28" priority="28" operator="greaterThan">
      <formula>0.6</formula>
    </cfRule>
  </conditionalFormatting>
  <conditionalFormatting sqref="L260:L270">
    <cfRule type="cellIs" dxfId="27" priority="27" operator="greaterThan">
      <formula>0.6</formula>
    </cfRule>
  </conditionalFormatting>
  <conditionalFormatting sqref="L272:L290">
    <cfRule type="cellIs" dxfId="26" priority="26" operator="greaterThan">
      <formula>0.6</formula>
    </cfRule>
  </conditionalFormatting>
  <conditionalFormatting sqref="L292:L301">
    <cfRule type="cellIs" dxfId="25" priority="24" operator="greaterThan">
      <formula>0.6</formula>
    </cfRule>
  </conditionalFormatting>
  <conditionalFormatting sqref="L303:L315">
    <cfRule type="cellIs" dxfId="24" priority="23" operator="greaterThan">
      <formula>0.6</formula>
    </cfRule>
  </conditionalFormatting>
  <conditionalFormatting sqref="L317:L322">
    <cfRule type="cellIs" dxfId="23" priority="22" operator="greaterThan">
      <formula>0.6</formula>
    </cfRule>
  </conditionalFormatting>
  <conditionalFormatting sqref="L339:L348">
    <cfRule type="cellIs" dxfId="22" priority="21" operator="greaterThan">
      <formula>0.6</formula>
    </cfRule>
  </conditionalFormatting>
  <conditionalFormatting sqref="L350:L369">
    <cfRule type="cellIs" dxfId="21" priority="20" operator="greaterThan">
      <formula>0.6</formula>
    </cfRule>
  </conditionalFormatting>
  <conditionalFormatting sqref="L371:L381">
    <cfRule type="cellIs" dxfId="20" priority="19" operator="greaterThan">
      <formula>0.6</formula>
    </cfRule>
  </conditionalFormatting>
  <conditionalFormatting sqref="L403:L412">
    <cfRule type="cellIs" dxfId="19" priority="18" operator="greaterThan">
      <formula>0.6</formula>
    </cfRule>
  </conditionalFormatting>
  <conditionalFormatting sqref="L414:L431">
    <cfRule type="cellIs" dxfId="18" priority="17" operator="greaterThan">
      <formula>0.6</formula>
    </cfRule>
  </conditionalFormatting>
  <conditionalFormatting sqref="L433:L441">
    <cfRule type="cellIs" dxfId="17" priority="16" operator="greaterThan">
      <formula>0.6</formula>
    </cfRule>
  </conditionalFormatting>
  <conditionalFormatting sqref="L443:L464">
    <cfRule type="cellIs" dxfId="16" priority="15" operator="greaterThan">
      <formula>0.6</formula>
    </cfRule>
  </conditionalFormatting>
  <conditionalFormatting sqref="L466:L470">
    <cfRule type="cellIs" dxfId="15" priority="14" operator="greaterThan">
      <formula>0.6</formula>
    </cfRule>
  </conditionalFormatting>
  <conditionalFormatting sqref="L472:L487">
    <cfRule type="cellIs" dxfId="14" priority="13" operator="greaterThan">
      <formula>0.6</formula>
    </cfRule>
  </conditionalFormatting>
  <conditionalFormatting sqref="L489:L499">
    <cfRule type="cellIs" dxfId="13" priority="12" operator="greaterThan">
      <formula>0.6</formula>
    </cfRule>
  </conditionalFormatting>
  <conditionalFormatting sqref="L502:L521">
    <cfRule type="cellIs" dxfId="12" priority="11" operator="greaterThan">
      <formula>0.6</formula>
    </cfRule>
  </conditionalFormatting>
  <conditionalFormatting sqref="L523:L533">
    <cfRule type="cellIs" dxfId="11" priority="10" operator="greaterThan">
      <formula>0.6</formula>
    </cfRule>
  </conditionalFormatting>
  <conditionalFormatting sqref="L535:L554">
    <cfRule type="cellIs" dxfId="10" priority="9" operator="greaterThan">
      <formula>0.6</formula>
    </cfRule>
  </conditionalFormatting>
  <conditionalFormatting sqref="L556:L564">
    <cfRule type="cellIs" dxfId="9" priority="8" operator="greaterThan">
      <formula>0.6</formula>
    </cfRule>
  </conditionalFormatting>
  <conditionalFormatting sqref="L566:L586">
    <cfRule type="cellIs" dxfId="8" priority="7" operator="greaterThan">
      <formula>0.6</formula>
    </cfRule>
  </conditionalFormatting>
  <conditionalFormatting sqref="L589:L597">
    <cfRule type="cellIs" dxfId="7" priority="6" operator="greaterThan">
      <formula>0.6</formula>
    </cfRule>
  </conditionalFormatting>
  <conditionalFormatting sqref="L599:L616">
    <cfRule type="cellIs" dxfId="6" priority="5" operator="greaterThan">
      <formula>0.6</formula>
    </cfRule>
  </conditionalFormatting>
  <conditionalFormatting sqref="L618:L627">
    <cfRule type="cellIs" dxfId="5" priority="4" operator="greaterThan">
      <formula>0.6</formula>
    </cfRule>
  </conditionalFormatting>
  <conditionalFormatting sqref="L629:L645">
    <cfRule type="cellIs" dxfId="4" priority="3" operator="greaterThan">
      <formula>0.6</formula>
    </cfRule>
  </conditionalFormatting>
  <conditionalFormatting sqref="L715:L737">
    <cfRule type="cellIs" dxfId="3" priority="1" operator="greaterThan">
      <formula>0.6</formula>
    </cfRule>
  </conditionalFormatting>
  <conditionalFormatting sqref="L739:L746">
    <cfRule type="cellIs" dxfId="2" priority="2" operator="greaterThan">
      <formula>0.6</formula>
    </cfRule>
  </conditionalFormatting>
  <conditionalFormatting sqref="L6:N6 L11:N11 N12:N38 L39:N39 L40:L51 N40:N51 L52:N52 N53:N69">
    <cfRule type="cellIs" dxfId="1" priority="52" operator="greaterThan">
      <formula>0.6</formula>
    </cfRule>
  </conditionalFormatting>
  <conditionalFormatting sqref="M77">
    <cfRule type="cellIs" dxfId="0" priority="40" operator="greaterThan">
      <formula>0.6</formula>
    </cfRule>
  </conditionalFormatting>
  <pageMargins left="0.51181102362204722" right="0" top="0.35433070866141736" bottom="0.39370078740157483" header="0.31496062992125984" footer="0.31496062992125984"/>
  <pageSetup paperSize="9" scale="10" orientation="landscape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Sheet3</vt:lpstr>
      <vt:lpstr>Sheet1</vt:lpstr>
      <vt:lpstr>Driver allocation </vt:lpstr>
      <vt:lpstr>TATA UTK</vt:lpstr>
      <vt:lpstr>TATA MKT</vt:lpstr>
      <vt:lpstr>COMBINE STG</vt:lpstr>
      <vt:lpstr>UTK STG</vt:lpstr>
      <vt:lpstr>MKT STG</vt:lpstr>
      <vt:lpstr>DRI UTK</vt:lpstr>
      <vt:lpstr>DRI MKT</vt:lpstr>
      <vt:lpstr>VEHICLEWISE</vt:lpstr>
      <vt:lpstr>TRIPS</vt:lpstr>
      <vt:lpstr>LR</vt:lpstr>
      <vt:lpstr>WATER 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Lakshya Prakash Sahoo</cp:lastModifiedBy>
  <cp:lastPrinted>2024-09-23T04:13:26Z</cp:lastPrinted>
  <dcterms:created xsi:type="dcterms:W3CDTF">2023-04-04T03:39:47Z</dcterms:created>
  <dcterms:modified xsi:type="dcterms:W3CDTF">2024-11-07T05:50:19Z</dcterms:modified>
</cp:coreProperties>
</file>